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\OneDrive\Bureau\match\"/>
    </mc:Choice>
  </mc:AlternateContent>
  <xr:revisionPtr revIDLastSave="50" documentId="8_{FA1C58B8-B182-4438-B5C9-3E13F98198E9}" xr6:coauthVersionLast="45" xr6:coauthVersionMax="45" xr10:uidLastSave="{C589842E-CF31-4894-8D83-82B641B66B4E}"/>
  <bookViews>
    <workbookView xWindow="-108" yWindow="-108" windowWidth="23256" windowHeight="12576" activeTab="1" xr2:uid="{8E655B88-7646-4B00-8D1E-B07D9956C9A4}"/>
  </bookViews>
  <sheets>
    <sheet name="Biens" sheetId="1" r:id="rId1"/>
    <sheet name="acquéreurs" sheetId="2" r:id="rId2"/>
    <sheet name="resultat concaténé" sheetId="14" r:id="rId3"/>
  </sheets>
  <definedNames>
    <definedName name="_xlnm._FilterDatabase" localSheetId="1" hidden="1">acquéreurs!$X$1:$AMI$1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H16" i="2" l="1"/>
  <c r="UM15" i="14" s="1"/>
  <c r="VG16" i="2"/>
  <c r="UL15" i="14" s="1"/>
  <c r="VF16" i="2"/>
  <c r="UK15" i="14" s="1"/>
  <c r="VE16" i="2"/>
  <c r="UJ15" i="14" s="1"/>
  <c r="VD16" i="2"/>
  <c r="UI15" i="14" s="1"/>
  <c r="VC16" i="2"/>
  <c r="UH15" i="14" s="1"/>
  <c r="VB16" i="2"/>
  <c r="UG15" i="14" s="1"/>
  <c r="VA16" i="2"/>
  <c r="UF15" i="14" s="1"/>
  <c r="UZ16" i="2"/>
  <c r="UE15" i="14" s="1"/>
  <c r="UY16" i="2"/>
  <c r="UD15" i="14" s="1"/>
  <c r="UX16" i="2"/>
  <c r="UC15" i="14" s="1"/>
  <c r="UW16" i="2"/>
  <c r="UB15" i="14" s="1"/>
  <c r="UV16" i="2"/>
  <c r="UA15" i="14" s="1"/>
  <c r="UU16" i="2"/>
  <c r="TZ15" i="14" s="1"/>
  <c r="UT16" i="2"/>
  <c r="TY15" i="14" s="1"/>
  <c r="US16" i="2"/>
  <c r="TX15" i="14" s="1"/>
  <c r="UR16" i="2"/>
  <c r="TW15" i="14" s="1"/>
  <c r="UQ16" i="2"/>
  <c r="TV15" i="14" s="1"/>
  <c r="UP16" i="2"/>
  <c r="TU15" i="14" s="1"/>
  <c r="UO16" i="2"/>
  <c r="TT15" i="14" s="1"/>
  <c r="UN16" i="2"/>
  <c r="TS15" i="14" s="1"/>
  <c r="UM16" i="2"/>
  <c r="TR15" i="14" s="1"/>
  <c r="UL16" i="2"/>
  <c r="TQ15" i="14" s="1"/>
  <c r="UK16" i="2"/>
  <c r="TP15" i="14" s="1"/>
  <c r="UJ16" i="2"/>
  <c r="TO15" i="14" s="1"/>
  <c r="UI16" i="2"/>
  <c r="TN15" i="14" s="1"/>
  <c r="UH16" i="2"/>
  <c r="TM15" i="14" s="1"/>
  <c r="UG16" i="2"/>
  <c r="TL15" i="14" s="1"/>
  <c r="UF16" i="2"/>
  <c r="TK15" i="14" s="1"/>
  <c r="UE16" i="2"/>
  <c r="TJ15" i="14" s="1"/>
  <c r="UD16" i="2"/>
  <c r="TI15" i="14" s="1"/>
  <c r="UC16" i="2"/>
  <c r="TH15" i="14" s="1"/>
  <c r="UB16" i="2"/>
  <c r="TG15" i="14" s="1"/>
  <c r="UA16" i="2"/>
  <c r="TF15" i="14" s="1"/>
  <c r="TZ16" i="2"/>
  <c r="TE15" i="14" s="1"/>
  <c r="TY16" i="2"/>
  <c r="TD15" i="14" s="1"/>
  <c r="TX16" i="2"/>
  <c r="TC15" i="14" s="1"/>
  <c r="TW16" i="2"/>
  <c r="TB15" i="14" s="1"/>
  <c r="TV16" i="2"/>
  <c r="TA15" i="14" s="1"/>
  <c r="TU16" i="2"/>
  <c r="SZ15" i="14" s="1"/>
  <c r="TT16" i="2"/>
  <c r="SY15" i="14" s="1"/>
  <c r="TS16" i="2"/>
  <c r="SX15" i="14" s="1"/>
  <c r="TR16" i="2"/>
  <c r="SW15" i="14" s="1"/>
  <c r="TQ16" i="2"/>
  <c r="SV15" i="14" s="1"/>
  <c r="TP16" i="2"/>
  <c r="SU15" i="14" s="1"/>
  <c r="TO16" i="2"/>
  <c r="ST15" i="14" s="1"/>
  <c r="TN16" i="2"/>
  <c r="SS15" i="14" s="1"/>
  <c r="TM16" i="2"/>
  <c r="SR15" i="14" s="1"/>
  <c r="TL16" i="2"/>
  <c r="SQ15" i="14" s="1"/>
  <c r="TK16" i="2"/>
  <c r="SP15" i="14" s="1"/>
  <c r="TJ16" i="2"/>
  <c r="SO15" i="14" s="1"/>
  <c r="TI16" i="2"/>
  <c r="SN15" i="14" s="1"/>
  <c r="TH16" i="2"/>
  <c r="SM15" i="14" s="1"/>
  <c r="TG16" i="2"/>
  <c r="SL15" i="14" s="1"/>
  <c r="TF16" i="2"/>
  <c r="SK15" i="14" s="1"/>
  <c r="TE16" i="2"/>
  <c r="SJ15" i="14" s="1"/>
  <c r="TD16" i="2"/>
  <c r="SI15" i="14" s="1"/>
  <c r="TC16" i="2"/>
  <c r="SH15" i="14" s="1"/>
  <c r="TB16" i="2"/>
  <c r="SG15" i="14" s="1"/>
  <c r="TA16" i="2"/>
  <c r="SF15" i="14" s="1"/>
  <c r="SZ16" i="2"/>
  <c r="SE15" i="14" s="1"/>
  <c r="SY16" i="2"/>
  <c r="SD15" i="14" s="1"/>
  <c r="SX16" i="2"/>
  <c r="SC15" i="14" s="1"/>
  <c r="SW16" i="2"/>
  <c r="SB15" i="14" s="1"/>
  <c r="SV16" i="2"/>
  <c r="SA15" i="14" s="1"/>
  <c r="SU16" i="2"/>
  <c r="RZ15" i="14" s="1"/>
  <c r="ST16" i="2"/>
  <c r="RY15" i="14" s="1"/>
  <c r="SS16" i="2"/>
  <c r="RX15" i="14" s="1"/>
  <c r="SR16" i="2"/>
  <c r="RW15" i="14" s="1"/>
  <c r="SQ16" i="2"/>
  <c r="RV15" i="14" s="1"/>
  <c r="SP16" i="2"/>
  <c r="RU15" i="14" s="1"/>
  <c r="SO16" i="2"/>
  <c r="RT15" i="14" s="1"/>
  <c r="SN16" i="2"/>
  <c r="RS15" i="14" s="1"/>
  <c r="SM16" i="2"/>
  <c r="RR15" i="14" s="1"/>
  <c r="SL16" i="2"/>
  <c r="RQ15" i="14" s="1"/>
  <c r="SK16" i="2"/>
  <c r="RP15" i="14" s="1"/>
  <c r="SJ16" i="2"/>
  <c r="RO15" i="14" s="1"/>
  <c r="SI16" i="2"/>
  <c r="RN15" i="14" s="1"/>
  <c r="SH16" i="2"/>
  <c r="RM15" i="14" s="1"/>
  <c r="SG16" i="2"/>
  <c r="RL15" i="14" s="1"/>
  <c r="SF16" i="2"/>
  <c r="RK15" i="14" s="1"/>
  <c r="SE16" i="2"/>
  <c r="RJ15" i="14" s="1"/>
  <c r="SD16" i="2"/>
  <c r="RI15" i="14" s="1"/>
  <c r="SC16" i="2"/>
  <c r="RH15" i="14" s="1"/>
  <c r="SB16" i="2"/>
  <c r="RG15" i="14" s="1"/>
  <c r="SA16" i="2"/>
  <c r="RF15" i="14" s="1"/>
  <c r="RZ16" i="2"/>
  <c r="RE15" i="14" s="1"/>
  <c r="RY16" i="2"/>
  <c r="RD15" i="14" s="1"/>
  <c r="RX16" i="2"/>
  <c r="RC15" i="14" s="1"/>
  <c r="RW16" i="2"/>
  <c r="RB15" i="14" s="1"/>
  <c r="RV16" i="2"/>
  <c r="RA15" i="14" s="1"/>
  <c r="RU16" i="2"/>
  <c r="QZ15" i="14" s="1"/>
  <c r="RT16" i="2"/>
  <c r="QY15" i="14" s="1"/>
  <c r="RS16" i="2"/>
  <c r="QX15" i="14" s="1"/>
  <c r="RR16" i="2"/>
  <c r="QW15" i="14" s="1"/>
  <c r="RQ16" i="2"/>
  <c r="QV15" i="14" s="1"/>
  <c r="RP16" i="2"/>
  <c r="QU15" i="14" s="1"/>
  <c r="RO16" i="2"/>
  <c r="QT15" i="14" s="1"/>
  <c r="RN16" i="2"/>
  <c r="QS15" i="14" s="1"/>
  <c r="RM16" i="2"/>
  <c r="QR15" i="14" s="1"/>
  <c r="RL16" i="2"/>
  <c r="QQ15" i="14" s="1"/>
  <c r="RK16" i="2"/>
  <c r="QP15" i="14" s="1"/>
  <c r="RJ16" i="2"/>
  <c r="QO15" i="14" s="1"/>
  <c r="RI16" i="2"/>
  <c r="QN15" i="14" s="1"/>
  <c r="RH16" i="2"/>
  <c r="QM15" i="14" s="1"/>
  <c r="RG16" i="2"/>
  <c r="QL15" i="14" s="1"/>
  <c r="RF16" i="2"/>
  <c r="QK15" i="14" s="1"/>
  <c r="RE16" i="2"/>
  <c r="QJ15" i="14" s="1"/>
  <c r="RD16" i="2"/>
  <c r="QI15" i="14" s="1"/>
  <c r="RC16" i="2"/>
  <c r="QH15" i="14" s="1"/>
  <c r="RB16" i="2"/>
  <c r="QG15" i="14" s="1"/>
  <c r="RA16" i="2"/>
  <c r="QF15" i="14" s="1"/>
  <c r="QZ16" i="2"/>
  <c r="QE15" i="14" s="1"/>
  <c r="QY16" i="2"/>
  <c r="QD15" i="14" s="1"/>
  <c r="QX16" i="2"/>
  <c r="QC15" i="14" s="1"/>
  <c r="QW16" i="2"/>
  <c r="QB15" i="14" s="1"/>
  <c r="QV16" i="2"/>
  <c r="QA15" i="14" s="1"/>
  <c r="QU16" i="2"/>
  <c r="PZ15" i="14" s="1"/>
  <c r="QT16" i="2"/>
  <c r="PY15" i="14" s="1"/>
  <c r="QS16" i="2"/>
  <c r="PX15" i="14" s="1"/>
  <c r="QR16" i="2"/>
  <c r="PW15" i="14" s="1"/>
  <c r="QQ16" i="2"/>
  <c r="PV15" i="14" s="1"/>
  <c r="QP16" i="2"/>
  <c r="PU15" i="14" s="1"/>
  <c r="QO16" i="2"/>
  <c r="PT15" i="14" s="1"/>
  <c r="QN16" i="2"/>
  <c r="PS15" i="14" s="1"/>
  <c r="QM16" i="2"/>
  <c r="PR15" i="14" s="1"/>
  <c r="QL16" i="2"/>
  <c r="PQ15" i="14" s="1"/>
  <c r="QK16" i="2"/>
  <c r="PP15" i="14" s="1"/>
  <c r="QJ16" i="2"/>
  <c r="PO15" i="14" s="1"/>
  <c r="QI16" i="2"/>
  <c r="PN15" i="14" s="1"/>
  <c r="QH16" i="2"/>
  <c r="PM15" i="14" s="1"/>
  <c r="QG16" i="2"/>
  <c r="PL15" i="14" s="1"/>
  <c r="QF16" i="2"/>
  <c r="PK15" i="14" s="1"/>
  <c r="QE16" i="2"/>
  <c r="PJ15" i="14" s="1"/>
  <c r="QD16" i="2"/>
  <c r="PI15" i="14" s="1"/>
  <c r="QC16" i="2"/>
  <c r="PH15" i="14" s="1"/>
  <c r="QB16" i="2"/>
  <c r="PG15" i="14" s="1"/>
  <c r="QA16" i="2"/>
  <c r="PF15" i="14" s="1"/>
  <c r="PZ16" i="2"/>
  <c r="PE15" i="14" s="1"/>
  <c r="PY16" i="2"/>
  <c r="PD15" i="14" s="1"/>
  <c r="PX16" i="2"/>
  <c r="PC15" i="14" s="1"/>
  <c r="PW16" i="2"/>
  <c r="PB15" i="14" s="1"/>
  <c r="PV16" i="2"/>
  <c r="PA15" i="14" s="1"/>
  <c r="PU16" i="2"/>
  <c r="OZ15" i="14" s="1"/>
  <c r="PT16" i="2"/>
  <c r="OY15" i="14" s="1"/>
  <c r="PS16" i="2"/>
  <c r="OX15" i="14" s="1"/>
  <c r="PR16" i="2"/>
  <c r="OW15" i="14" s="1"/>
  <c r="PQ16" i="2"/>
  <c r="OV15" i="14" s="1"/>
  <c r="PP16" i="2"/>
  <c r="OU15" i="14" s="1"/>
  <c r="PO16" i="2"/>
  <c r="OT15" i="14" s="1"/>
  <c r="PN16" i="2"/>
  <c r="OS15" i="14" s="1"/>
  <c r="PM16" i="2"/>
  <c r="OR15" i="14" s="1"/>
  <c r="PL16" i="2"/>
  <c r="OQ15" i="14" s="1"/>
  <c r="PK16" i="2"/>
  <c r="OP15" i="14" s="1"/>
  <c r="PJ16" i="2"/>
  <c r="OO15" i="14" s="1"/>
  <c r="PI16" i="2"/>
  <c r="ON15" i="14" s="1"/>
  <c r="PH16" i="2"/>
  <c r="OM15" i="14" s="1"/>
  <c r="PG16" i="2"/>
  <c r="OL15" i="14" s="1"/>
  <c r="PF16" i="2"/>
  <c r="OK15" i="14" s="1"/>
  <c r="PE16" i="2"/>
  <c r="OJ15" i="14" s="1"/>
  <c r="PD16" i="2"/>
  <c r="OI15" i="14" s="1"/>
  <c r="PC16" i="2"/>
  <c r="OH15" i="14" s="1"/>
  <c r="PB16" i="2"/>
  <c r="OG15" i="14" s="1"/>
  <c r="PA16" i="2"/>
  <c r="OF15" i="14" s="1"/>
  <c r="OZ16" i="2"/>
  <c r="OE15" i="14" s="1"/>
  <c r="OY16" i="2"/>
  <c r="OD15" i="14" s="1"/>
  <c r="OX16" i="2"/>
  <c r="OC15" i="14" s="1"/>
  <c r="OW16" i="2"/>
  <c r="OB15" i="14" s="1"/>
  <c r="OV16" i="2"/>
  <c r="OA15" i="14" s="1"/>
  <c r="OU16" i="2"/>
  <c r="NZ15" i="14" s="1"/>
  <c r="OT16" i="2"/>
  <c r="NY15" i="14" s="1"/>
  <c r="OS16" i="2"/>
  <c r="NX15" i="14" s="1"/>
  <c r="OR16" i="2"/>
  <c r="NW15" i="14" s="1"/>
  <c r="OQ16" i="2"/>
  <c r="NV15" i="14" s="1"/>
  <c r="OP16" i="2"/>
  <c r="NU15" i="14" s="1"/>
  <c r="OO16" i="2"/>
  <c r="NT15" i="14" s="1"/>
  <c r="ON16" i="2"/>
  <c r="NS15" i="14" s="1"/>
  <c r="OM16" i="2"/>
  <c r="NR15" i="14" s="1"/>
  <c r="OL16" i="2"/>
  <c r="NQ15" i="14" s="1"/>
  <c r="OK16" i="2"/>
  <c r="NP15" i="14" s="1"/>
  <c r="OJ16" i="2"/>
  <c r="NO15" i="14" s="1"/>
  <c r="OI16" i="2"/>
  <c r="NN15" i="14" s="1"/>
  <c r="OH16" i="2"/>
  <c r="NM15" i="14" s="1"/>
  <c r="OG16" i="2"/>
  <c r="NL15" i="14" s="1"/>
  <c r="OF16" i="2"/>
  <c r="NK15" i="14" s="1"/>
  <c r="OE16" i="2"/>
  <c r="NJ15" i="14" s="1"/>
  <c r="OD16" i="2"/>
  <c r="NI15" i="14" s="1"/>
  <c r="OC16" i="2"/>
  <c r="NH15" i="14" s="1"/>
  <c r="OB16" i="2"/>
  <c r="NG15" i="14" s="1"/>
  <c r="OA16" i="2"/>
  <c r="NF15" i="14" s="1"/>
  <c r="NZ16" i="2"/>
  <c r="NE15" i="14" s="1"/>
  <c r="NY16" i="2"/>
  <c r="ND15" i="14" s="1"/>
  <c r="NX16" i="2"/>
  <c r="NC15" i="14" s="1"/>
  <c r="NW16" i="2"/>
  <c r="NB15" i="14" s="1"/>
  <c r="NV16" i="2"/>
  <c r="NA15" i="14" s="1"/>
  <c r="NU16" i="2"/>
  <c r="MZ15" i="14" s="1"/>
  <c r="NT16" i="2"/>
  <c r="MY15" i="14" s="1"/>
  <c r="NS16" i="2"/>
  <c r="MX15" i="14" s="1"/>
  <c r="NR16" i="2"/>
  <c r="MW15" i="14" s="1"/>
  <c r="NQ16" i="2"/>
  <c r="MV15" i="14" s="1"/>
  <c r="NP16" i="2"/>
  <c r="MU15" i="14" s="1"/>
  <c r="NO16" i="2"/>
  <c r="MT15" i="14" s="1"/>
  <c r="NN16" i="2"/>
  <c r="MS15" i="14" s="1"/>
  <c r="NM16" i="2"/>
  <c r="MR15" i="14" s="1"/>
  <c r="NL16" i="2"/>
  <c r="MQ15" i="14" s="1"/>
  <c r="NK16" i="2"/>
  <c r="MP15" i="14" s="1"/>
  <c r="NJ16" i="2"/>
  <c r="MO15" i="14" s="1"/>
  <c r="NI16" i="2"/>
  <c r="MN15" i="14" s="1"/>
  <c r="NH16" i="2"/>
  <c r="MM15" i="14" s="1"/>
  <c r="NG16" i="2"/>
  <c r="ML15" i="14" s="1"/>
  <c r="NF16" i="2"/>
  <c r="MK15" i="14" s="1"/>
  <c r="NE16" i="2"/>
  <c r="MJ15" i="14" s="1"/>
  <c r="ND16" i="2"/>
  <c r="MI15" i="14" s="1"/>
  <c r="NC16" i="2"/>
  <c r="MH15" i="14" s="1"/>
  <c r="NB16" i="2"/>
  <c r="MG15" i="14" s="1"/>
  <c r="NA16" i="2"/>
  <c r="MF15" i="14" s="1"/>
  <c r="MZ16" i="2"/>
  <c r="ME15" i="14" s="1"/>
  <c r="MY16" i="2"/>
  <c r="MD15" i="14" s="1"/>
  <c r="MX16" i="2"/>
  <c r="MC15" i="14" s="1"/>
  <c r="MW16" i="2"/>
  <c r="MB15" i="14" s="1"/>
  <c r="MV16" i="2"/>
  <c r="MA15" i="14" s="1"/>
  <c r="MU16" i="2"/>
  <c r="LZ15" i="14" s="1"/>
  <c r="MT16" i="2"/>
  <c r="LY15" i="14" s="1"/>
  <c r="MS16" i="2"/>
  <c r="LX15" i="14" s="1"/>
  <c r="MR16" i="2"/>
  <c r="LW15" i="14" s="1"/>
  <c r="MQ16" i="2"/>
  <c r="LV15" i="14" s="1"/>
  <c r="MP16" i="2"/>
  <c r="LU15" i="14" s="1"/>
  <c r="MO16" i="2"/>
  <c r="LT15" i="14" s="1"/>
  <c r="MN16" i="2"/>
  <c r="LS15" i="14" s="1"/>
  <c r="MM16" i="2"/>
  <c r="LR15" i="14" s="1"/>
  <c r="ML16" i="2"/>
  <c r="LQ15" i="14" s="1"/>
  <c r="MK16" i="2"/>
  <c r="LP15" i="14" s="1"/>
  <c r="MJ16" i="2"/>
  <c r="LO15" i="14" s="1"/>
  <c r="MI16" i="2"/>
  <c r="LN15" i="14" s="1"/>
  <c r="MH16" i="2"/>
  <c r="LM15" i="14" s="1"/>
  <c r="MG16" i="2"/>
  <c r="LL15" i="14" s="1"/>
  <c r="MF16" i="2"/>
  <c r="LK15" i="14" s="1"/>
  <c r="ME16" i="2"/>
  <c r="LJ15" i="14" s="1"/>
  <c r="MD16" i="2"/>
  <c r="LI15" i="14" s="1"/>
  <c r="MC16" i="2"/>
  <c r="LH15" i="14" s="1"/>
  <c r="MB16" i="2"/>
  <c r="LG15" i="14" s="1"/>
  <c r="MA16" i="2"/>
  <c r="LF15" i="14" s="1"/>
  <c r="LZ16" i="2"/>
  <c r="LE15" i="14" s="1"/>
  <c r="LY16" i="2"/>
  <c r="LD15" i="14" s="1"/>
  <c r="LX16" i="2"/>
  <c r="LC15" i="14" s="1"/>
  <c r="LW16" i="2"/>
  <c r="LB15" i="14" s="1"/>
  <c r="LV16" i="2"/>
  <c r="LA15" i="14" s="1"/>
  <c r="LU16" i="2"/>
  <c r="KZ15" i="14" s="1"/>
  <c r="LT16" i="2"/>
  <c r="KY15" i="14" s="1"/>
  <c r="LS16" i="2"/>
  <c r="KX15" i="14" s="1"/>
  <c r="LR16" i="2"/>
  <c r="KW15" i="14" s="1"/>
  <c r="LQ16" i="2"/>
  <c r="KV15" i="14" s="1"/>
  <c r="LP16" i="2"/>
  <c r="KU15" i="14" s="1"/>
  <c r="LO16" i="2"/>
  <c r="KT15" i="14" s="1"/>
  <c r="LN16" i="2"/>
  <c r="KS15" i="14" s="1"/>
  <c r="LM16" i="2"/>
  <c r="KR15" i="14" s="1"/>
  <c r="LL16" i="2"/>
  <c r="KQ15" i="14" s="1"/>
  <c r="LK16" i="2"/>
  <c r="KP15" i="14" s="1"/>
  <c r="LJ16" i="2"/>
  <c r="KO15" i="14" s="1"/>
  <c r="LI16" i="2"/>
  <c r="KN15" i="14" s="1"/>
  <c r="LH16" i="2"/>
  <c r="KM15" i="14" s="1"/>
  <c r="LG16" i="2"/>
  <c r="KL15" i="14" s="1"/>
  <c r="LF16" i="2"/>
  <c r="KK15" i="14" s="1"/>
  <c r="LE16" i="2"/>
  <c r="KJ15" i="14" s="1"/>
  <c r="LD16" i="2"/>
  <c r="KI15" i="14" s="1"/>
  <c r="LC16" i="2"/>
  <c r="KH15" i="14" s="1"/>
  <c r="LB16" i="2"/>
  <c r="KG15" i="14" s="1"/>
  <c r="LA16" i="2"/>
  <c r="KF15" i="14" s="1"/>
  <c r="KZ16" i="2"/>
  <c r="KE15" i="14" s="1"/>
  <c r="KY16" i="2"/>
  <c r="KD15" i="14" s="1"/>
  <c r="KX16" i="2"/>
  <c r="KC15" i="14" s="1"/>
  <c r="KW16" i="2"/>
  <c r="KB15" i="14" s="1"/>
  <c r="KV16" i="2"/>
  <c r="KA15" i="14" s="1"/>
  <c r="KU16" i="2"/>
  <c r="JZ15" i="14" s="1"/>
  <c r="KT16" i="2"/>
  <c r="JY15" i="14" s="1"/>
  <c r="KS16" i="2"/>
  <c r="JX15" i="14" s="1"/>
  <c r="KR16" i="2"/>
  <c r="JW15" i="14" s="1"/>
  <c r="KQ16" i="2"/>
  <c r="JV15" i="14" s="1"/>
  <c r="KP16" i="2"/>
  <c r="JU15" i="14" s="1"/>
  <c r="KO16" i="2"/>
  <c r="JT15" i="14" s="1"/>
  <c r="KN16" i="2"/>
  <c r="JS15" i="14" s="1"/>
  <c r="KM16" i="2"/>
  <c r="JR15" i="14" s="1"/>
  <c r="KL16" i="2"/>
  <c r="JQ15" i="14" s="1"/>
  <c r="KK16" i="2"/>
  <c r="JP15" i="14" s="1"/>
  <c r="KJ16" i="2"/>
  <c r="JO15" i="14" s="1"/>
  <c r="KI16" i="2"/>
  <c r="JN15" i="14" s="1"/>
  <c r="KH16" i="2"/>
  <c r="JM15" i="14" s="1"/>
  <c r="KG16" i="2"/>
  <c r="JL15" i="14" s="1"/>
  <c r="KF16" i="2"/>
  <c r="JK15" i="14" s="1"/>
  <c r="KE16" i="2"/>
  <c r="JJ15" i="14" s="1"/>
  <c r="KD16" i="2"/>
  <c r="JI15" i="14" s="1"/>
  <c r="KC16" i="2"/>
  <c r="JH15" i="14" s="1"/>
  <c r="KB16" i="2"/>
  <c r="JG15" i="14" s="1"/>
  <c r="KA16" i="2"/>
  <c r="JF15" i="14" s="1"/>
  <c r="JZ16" i="2"/>
  <c r="JE15" i="14" s="1"/>
  <c r="JY16" i="2"/>
  <c r="JD15" i="14" s="1"/>
  <c r="JX16" i="2"/>
  <c r="JC15" i="14" s="1"/>
  <c r="JW16" i="2"/>
  <c r="JB15" i="14" s="1"/>
  <c r="JV16" i="2"/>
  <c r="JA15" i="14" s="1"/>
  <c r="JU16" i="2"/>
  <c r="IZ15" i="14" s="1"/>
  <c r="JT16" i="2"/>
  <c r="IY15" i="14" s="1"/>
  <c r="JS16" i="2"/>
  <c r="IX15" i="14" s="1"/>
  <c r="JR16" i="2"/>
  <c r="IW15" i="14" s="1"/>
  <c r="JQ16" i="2"/>
  <c r="IV15" i="14" s="1"/>
  <c r="JP16" i="2"/>
  <c r="IU15" i="14" s="1"/>
  <c r="JO16" i="2"/>
  <c r="IT15" i="14" s="1"/>
  <c r="JN16" i="2"/>
  <c r="IS15" i="14" s="1"/>
  <c r="JM16" i="2"/>
  <c r="IR15" i="14" s="1"/>
  <c r="JL16" i="2"/>
  <c r="IQ15" i="14" s="1"/>
  <c r="JK16" i="2"/>
  <c r="IP15" i="14" s="1"/>
  <c r="JJ16" i="2"/>
  <c r="IO15" i="14" s="1"/>
  <c r="JI16" i="2"/>
  <c r="IN15" i="14" s="1"/>
  <c r="JH16" i="2"/>
  <c r="IM15" i="14" s="1"/>
  <c r="JG16" i="2"/>
  <c r="IL15" i="14" s="1"/>
  <c r="JF16" i="2"/>
  <c r="IK15" i="14" s="1"/>
  <c r="JE16" i="2"/>
  <c r="IJ15" i="14" s="1"/>
  <c r="JD16" i="2"/>
  <c r="II15" i="14" s="1"/>
  <c r="JC16" i="2"/>
  <c r="IH15" i="14" s="1"/>
  <c r="JB16" i="2"/>
  <c r="IG15" i="14" s="1"/>
  <c r="JA16" i="2"/>
  <c r="IF15" i="14" s="1"/>
  <c r="IZ16" i="2"/>
  <c r="IE15" i="14" s="1"/>
  <c r="IY16" i="2"/>
  <c r="ID15" i="14" s="1"/>
  <c r="IX16" i="2"/>
  <c r="IC15" i="14" s="1"/>
  <c r="IW16" i="2"/>
  <c r="IB15" i="14" s="1"/>
  <c r="IV16" i="2"/>
  <c r="IA15" i="14" s="1"/>
  <c r="IU16" i="2"/>
  <c r="HZ15" i="14" s="1"/>
  <c r="IT16" i="2"/>
  <c r="HY15" i="14" s="1"/>
  <c r="IS16" i="2"/>
  <c r="HX15" i="14" s="1"/>
  <c r="IR16" i="2"/>
  <c r="HW15" i="14" s="1"/>
  <c r="IQ16" i="2"/>
  <c r="HV15" i="14" s="1"/>
  <c r="IP16" i="2"/>
  <c r="HU15" i="14" s="1"/>
  <c r="IO16" i="2"/>
  <c r="HT15" i="14" s="1"/>
  <c r="IN16" i="2"/>
  <c r="HS15" i="14" s="1"/>
  <c r="IM16" i="2"/>
  <c r="HR15" i="14" s="1"/>
  <c r="IL16" i="2"/>
  <c r="HQ15" i="14" s="1"/>
  <c r="IK16" i="2"/>
  <c r="HP15" i="14" s="1"/>
  <c r="IJ16" i="2"/>
  <c r="HO15" i="14" s="1"/>
  <c r="II16" i="2"/>
  <c r="HN15" i="14" s="1"/>
  <c r="IH16" i="2"/>
  <c r="HM15" i="14" s="1"/>
  <c r="IG16" i="2"/>
  <c r="HL15" i="14" s="1"/>
  <c r="IF16" i="2"/>
  <c r="HK15" i="14" s="1"/>
  <c r="IE16" i="2"/>
  <c r="HJ15" i="14" s="1"/>
  <c r="ID16" i="2"/>
  <c r="HI15" i="14" s="1"/>
  <c r="IC16" i="2"/>
  <c r="HH15" i="14" s="1"/>
  <c r="IB16" i="2"/>
  <c r="HG15" i="14" s="1"/>
  <c r="IA16" i="2"/>
  <c r="HF15" i="14" s="1"/>
  <c r="HZ16" i="2"/>
  <c r="HE15" i="14" s="1"/>
  <c r="HY16" i="2"/>
  <c r="HD15" i="14" s="1"/>
  <c r="HX16" i="2"/>
  <c r="HC15" i="14" s="1"/>
  <c r="HW16" i="2"/>
  <c r="HB15" i="14" s="1"/>
  <c r="HV16" i="2"/>
  <c r="HA15" i="14" s="1"/>
  <c r="HU16" i="2"/>
  <c r="GZ15" i="14" s="1"/>
  <c r="HT16" i="2"/>
  <c r="GY15" i="14" s="1"/>
  <c r="HS16" i="2"/>
  <c r="GX15" i="14" s="1"/>
  <c r="HR16" i="2"/>
  <c r="GW15" i="14" s="1"/>
  <c r="HQ16" i="2"/>
  <c r="GV15" i="14" s="1"/>
  <c r="HP16" i="2"/>
  <c r="GU15" i="14" s="1"/>
  <c r="HO16" i="2"/>
  <c r="GT15" i="14" s="1"/>
  <c r="HN16" i="2"/>
  <c r="GS15" i="14" s="1"/>
  <c r="HM16" i="2"/>
  <c r="GR15" i="14" s="1"/>
  <c r="HL16" i="2"/>
  <c r="GQ15" i="14" s="1"/>
  <c r="HK16" i="2"/>
  <c r="GP15" i="14" s="1"/>
  <c r="HJ16" i="2"/>
  <c r="GO15" i="14" s="1"/>
  <c r="HI16" i="2"/>
  <c r="GN15" i="14" s="1"/>
  <c r="HH16" i="2"/>
  <c r="GM15" i="14" s="1"/>
  <c r="HG16" i="2"/>
  <c r="GL15" i="14" s="1"/>
  <c r="HF16" i="2"/>
  <c r="GK15" i="14" s="1"/>
  <c r="HE16" i="2"/>
  <c r="GJ15" i="14" s="1"/>
  <c r="HD16" i="2"/>
  <c r="GI15" i="14" s="1"/>
  <c r="HC16" i="2"/>
  <c r="GH15" i="14" s="1"/>
  <c r="HB16" i="2"/>
  <c r="GG15" i="14" s="1"/>
  <c r="HA16" i="2"/>
  <c r="GF15" i="14" s="1"/>
  <c r="GZ16" i="2"/>
  <c r="GE15" i="14" s="1"/>
  <c r="GY16" i="2"/>
  <c r="GD15" i="14" s="1"/>
  <c r="GX16" i="2"/>
  <c r="GC15" i="14" s="1"/>
  <c r="GW16" i="2"/>
  <c r="GB15" i="14" s="1"/>
  <c r="GV16" i="2"/>
  <c r="GA15" i="14" s="1"/>
  <c r="GU16" i="2"/>
  <c r="FZ15" i="14" s="1"/>
  <c r="GT16" i="2"/>
  <c r="FY15" i="14" s="1"/>
  <c r="GS16" i="2"/>
  <c r="FX15" i="14" s="1"/>
  <c r="GR16" i="2"/>
  <c r="FW15" i="14" s="1"/>
  <c r="GQ16" i="2"/>
  <c r="FV15" i="14" s="1"/>
  <c r="GP16" i="2"/>
  <c r="FU15" i="14" s="1"/>
  <c r="GO16" i="2"/>
  <c r="FT15" i="14" s="1"/>
  <c r="GN16" i="2"/>
  <c r="FS15" i="14" s="1"/>
  <c r="GM16" i="2"/>
  <c r="FR15" i="14" s="1"/>
  <c r="GL16" i="2"/>
  <c r="FQ15" i="14" s="1"/>
  <c r="GK16" i="2"/>
  <c r="FP15" i="14" s="1"/>
  <c r="GJ16" i="2"/>
  <c r="FO15" i="14" s="1"/>
  <c r="GI16" i="2"/>
  <c r="FN15" i="14" s="1"/>
  <c r="GH16" i="2"/>
  <c r="FM15" i="14" s="1"/>
  <c r="GG16" i="2"/>
  <c r="FL15" i="14" s="1"/>
  <c r="GF16" i="2"/>
  <c r="FK15" i="14" s="1"/>
  <c r="GE16" i="2"/>
  <c r="FJ15" i="14" s="1"/>
  <c r="GD16" i="2"/>
  <c r="FI15" i="14" s="1"/>
  <c r="GC16" i="2"/>
  <c r="FH15" i="14" s="1"/>
  <c r="GB16" i="2"/>
  <c r="FG15" i="14" s="1"/>
  <c r="GA16" i="2"/>
  <c r="FF15" i="14" s="1"/>
  <c r="FZ16" i="2"/>
  <c r="FE15" i="14" s="1"/>
  <c r="FY16" i="2"/>
  <c r="FD15" i="14" s="1"/>
  <c r="FX16" i="2"/>
  <c r="FC15" i="14" s="1"/>
  <c r="FW16" i="2"/>
  <c r="FB15" i="14" s="1"/>
  <c r="FV16" i="2"/>
  <c r="FA15" i="14" s="1"/>
  <c r="FU16" i="2"/>
  <c r="EZ15" i="14" s="1"/>
  <c r="FT16" i="2"/>
  <c r="EY15" i="14" s="1"/>
  <c r="FS16" i="2"/>
  <c r="EX15" i="14" s="1"/>
  <c r="FR16" i="2"/>
  <c r="EW15" i="14" s="1"/>
  <c r="FQ16" i="2"/>
  <c r="EV15" i="14" s="1"/>
  <c r="FP16" i="2"/>
  <c r="EU15" i="14" s="1"/>
  <c r="FO16" i="2"/>
  <c r="ET15" i="14" s="1"/>
  <c r="FN16" i="2"/>
  <c r="ES15" i="14" s="1"/>
  <c r="FM16" i="2"/>
  <c r="ER15" i="14" s="1"/>
  <c r="FL16" i="2"/>
  <c r="EQ15" i="14" s="1"/>
  <c r="FK16" i="2"/>
  <c r="EP15" i="14" s="1"/>
  <c r="FJ16" i="2"/>
  <c r="EO15" i="14" s="1"/>
  <c r="FI16" i="2"/>
  <c r="EN15" i="14" s="1"/>
  <c r="FH16" i="2"/>
  <c r="EM15" i="14" s="1"/>
  <c r="FG16" i="2"/>
  <c r="EL15" i="14" s="1"/>
  <c r="FF16" i="2"/>
  <c r="EK15" i="14" s="1"/>
  <c r="FE16" i="2"/>
  <c r="EJ15" i="14" s="1"/>
  <c r="FD16" i="2"/>
  <c r="EI15" i="14" s="1"/>
  <c r="FC16" i="2"/>
  <c r="EH15" i="14" s="1"/>
  <c r="FB16" i="2"/>
  <c r="EG15" i="14" s="1"/>
  <c r="FA16" i="2"/>
  <c r="EF15" i="14" s="1"/>
  <c r="EZ16" i="2"/>
  <c r="EE15" i="14" s="1"/>
  <c r="EY16" i="2"/>
  <c r="ED15" i="14" s="1"/>
  <c r="EX16" i="2"/>
  <c r="EC15" i="14" s="1"/>
  <c r="EW16" i="2"/>
  <c r="EB15" i="14" s="1"/>
  <c r="EV16" i="2"/>
  <c r="EA15" i="14" s="1"/>
  <c r="EU16" i="2"/>
  <c r="DZ15" i="14" s="1"/>
  <c r="ET16" i="2"/>
  <c r="DY15" i="14" s="1"/>
  <c r="ES16" i="2"/>
  <c r="DX15" i="14" s="1"/>
  <c r="ER16" i="2"/>
  <c r="DW15" i="14" s="1"/>
  <c r="EQ16" i="2"/>
  <c r="DV15" i="14" s="1"/>
  <c r="EP16" i="2"/>
  <c r="DU15" i="14" s="1"/>
  <c r="EO16" i="2"/>
  <c r="DT15" i="14" s="1"/>
  <c r="EN16" i="2"/>
  <c r="DS15" i="14" s="1"/>
  <c r="EM16" i="2"/>
  <c r="DR15" i="14" s="1"/>
  <c r="EL16" i="2"/>
  <c r="DQ15" i="14" s="1"/>
  <c r="EK16" i="2"/>
  <c r="DP15" i="14" s="1"/>
  <c r="EJ16" i="2"/>
  <c r="DO15" i="14" s="1"/>
  <c r="EI16" i="2"/>
  <c r="DN15" i="14" s="1"/>
  <c r="EH16" i="2"/>
  <c r="DM15" i="14" s="1"/>
  <c r="EG16" i="2"/>
  <c r="DL15" i="14" s="1"/>
  <c r="EF16" i="2"/>
  <c r="DK15" i="14" s="1"/>
  <c r="EE16" i="2"/>
  <c r="DJ15" i="14" s="1"/>
  <c r="ED16" i="2"/>
  <c r="DI15" i="14" s="1"/>
  <c r="EC16" i="2"/>
  <c r="DH15" i="14" s="1"/>
  <c r="EB16" i="2"/>
  <c r="DG15" i="14" s="1"/>
  <c r="EA16" i="2"/>
  <c r="DF15" i="14" s="1"/>
  <c r="DZ16" i="2"/>
  <c r="DE15" i="14" s="1"/>
  <c r="DY16" i="2"/>
  <c r="DD15" i="14" s="1"/>
  <c r="DX16" i="2"/>
  <c r="DC15" i="14" s="1"/>
  <c r="DW16" i="2"/>
  <c r="DB15" i="14" s="1"/>
  <c r="DV16" i="2"/>
  <c r="DA15" i="14" s="1"/>
  <c r="DU16" i="2"/>
  <c r="CZ15" i="14" s="1"/>
  <c r="DT16" i="2"/>
  <c r="CY15" i="14" s="1"/>
  <c r="DS16" i="2"/>
  <c r="CX15" i="14" s="1"/>
  <c r="DR16" i="2"/>
  <c r="CW15" i="14" s="1"/>
  <c r="DQ16" i="2"/>
  <c r="CV15" i="14" s="1"/>
  <c r="DP16" i="2"/>
  <c r="CU15" i="14" s="1"/>
  <c r="DO16" i="2"/>
  <c r="CT15" i="14" s="1"/>
  <c r="DN16" i="2"/>
  <c r="CS15" i="14" s="1"/>
  <c r="DM16" i="2"/>
  <c r="CR15" i="14" s="1"/>
  <c r="DL16" i="2"/>
  <c r="CQ15" i="14" s="1"/>
  <c r="DK16" i="2"/>
  <c r="CP15" i="14" s="1"/>
  <c r="DJ16" i="2"/>
  <c r="CO15" i="14" s="1"/>
  <c r="DI16" i="2"/>
  <c r="CN15" i="14" s="1"/>
  <c r="DH16" i="2"/>
  <c r="CM15" i="14" s="1"/>
  <c r="DG16" i="2"/>
  <c r="CL15" i="14" s="1"/>
  <c r="DF16" i="2"/>
  <c r="CK15" i="14" s="1"/>
  <c r="DE16" i="2"/>
  <c r="CJ15" i="14" s="1"/>
  <c r="DD16" i="2"/>
  <c r="CI15" i="14" s="1"/>
  <c r="DC16" i="2"/>
  <c r="CH15" i="14" s="1"/>
  <c r="DB16" i="2"/>
  <c r="CG15" i="14" s="1"/>
  <c r="DA16" i="2"/>
  <c r="CF15" i="14" s="1"/>
  <c r="CZ16" i="2"/>
  <c r="CE15" i="14" s="1"/>
  <c r="CY16" i="2"/>
  <c r="CD15" i="14" s="1"/>
  <c r="CX16" i="2"/>
  <c r="CC15" i="14" s="1"/>
  <c r="CW16" i="2"/>
  <c r="CB15" i="14" s="1"/>
  <c r="CV16" i="2"/>
  <c r="CA15" i="14" s="1"/>
  <c r="CU16" i="2"/>
  <c r="BZ15" i="14" s="1"/>
  <c r="CT16" i="2"/>
  <c r="BY15" i="14" s="1"/>
  <c r="CS16" i="2"/>
  <c r="BX15" i="14" s="1"/>
  <c r="CR16" i="2"/>
  <c r="BW15" i="14" s="1"/>
  <c r="CQ16" i="2"/>
  <c r="BV15" i="14" s="1"/>
  <c r="CP16" i="2"/>
  <c r="BU15" i="14" s="1"/>
  <c r="CO16" i="2"/>
  <c r="BT15" i="14" s="1"/>
  <c r="CN16" i="2"/>
  <c r="BS15" i="14" s="1"/>
  <c r="CM16" i="2"/>
  <c r="BR15" i="14" s="1"/>
  <c r="CL16" i="2"/>
  <c r="BQ15" i="14" s="1"/>
  <c r="CK16" i="2"/>
  <c r="BP15" i="14" s="1"/>
  <c r="CJ16" i="2"/>
  <c r="BO15" i="14" s="1"/>
  <c r="CI16" i="2"/>
  <c r="BN15" i="14" s="1"/>
  <c r="CH16" i="2"/>
  <c r="BM15" i="14" s="1"/>
  <c r="CG16" i="2"/>
  <c r="BL15" i="14" s="1"/>
  <c r="CF16" i="2"/>
  <c r="BK15" i="14" s="1"/>
  <c r="CE16" i="2"/>
  <c r="BJ15" i="14" s="1"/>
  <c r="CD16" i="2"/>
  <c r="BI15" i="14" s="1"/>
  <c r="CC16" i="2"/>
  <c r="BH15" i="14" s="1"/>
  <c r="CB16" i="2"/>
  <c r="BG15" i="14" s="1"/>
  <c r="CA16" i="2"/>
  <c r="BF15" i="14" s="1"/>
  <c r="BZ16" i="2"/>
  <c r="BE15" i="14" s="1"/>
  <c r="BY16" i="2"/>
  <c r="BD15" i="14" s="1"/>
  <c r="BX16" i="2"/>
  <c r="BC15" i="14" s="1"/>
  <c r="BW16" i="2"/>
  <c r="BB15" i="14" s="1"/>
  <c r="BV16" i="2"/>
  <c r="BA15" i="14" s="1"/>
  <c r="BU16" i="2"/>
  <c r="AZ15" i="14" s="1"/>
  <c r="BT16" i="2"/>
  <c r="AY15" i="14" s="1"/>
  <c r="BS16" i="2"/>
  <c r="AX15" i="14" s="1"/>
  <c r="BR16" i="2"/>
  <c r="AW15" i="14" s="1"/>
  <c r="BQ16" i="2"/>
  <c r="AV15" i="14" s="1"/>
  <c r="BP16" i="2"/>
  <c r="AU15" i="14" s="1"/>
  <c r="BO16" i="2"/>
  <c r="AT15" i="14" s="1"/>
  <c r="BN16" i="2"/>
  <c r="AS15" i="14" s="1"/>
  <c r="BM16" i="2"/>
  <c r="AR15" i="14" s="1"/>
  <c r="BL16" i="2"/>
  <c r="AQ15" i="14" s="1"/>
  <c r="BK16" i="2"/>
  <c r="AP15" i="14" s="1"/>
  <c r="BJ16" i="2"/>
  <c r="AO15" i="14" s="1"/>
  <c r="BI16" i="2"/>
  <c r="AN15" i="14" s="1"/>
  <c r="BH16" i="2"/>
  <c r="AM15" i="14" s="1"/>
  <c r="BG16" i="2"/>
  <c r="AL15" i="14" s="1"/>
  <c r="BF16" i="2"/>
  <c r="AK15" i="14" s="1"/>
  <c r="BE16" i="2"/>
  <c r="AJ15" i="14" s="1"/>
  <c r="BD16" i="2"/>
  <c r="AI15" i="14" s="1"/>
  <c r="BC16" i="2"/>
  <c r="AH15" i="14" s="1"/>
  <c r="BB16" i="2"/>
  <c r="AG15" i="14" s="1"/>
  <c r="BA16" i="2"/>
  <c r="AF15" i="14" s="1"/>
  <c r="AZ16" i="2"/>
  <c r="AE15" i="14" s="1"/>
  <c r="AY16" i="2"/>
  <c r="AD15" i="14" s="1"/>
  <c r="AX16" i="2"/>
  <c r="AC15" i="14" s="1"/>
  <c r="AW16" i="2"/>
  <c r="AB15" i="14" s="1"/>
  <c r="AV16" i="2"/>
  <c r="AA15" i="14" s="1"/>
  <c r="AU16" i="2"/>
  <c r="Z15" i="14" s="1"/>
  <c r="AT16" i="2"/>
  <c r="Y15" i="14" s="1"/>
  <c r="AS16" i="2"/>
  <c r="X15" i="14" s="1"/>
  <c r="AR16" i="2"/>
  <c r="W15" i="14" s="1"/>
  <c r="AQ16" i="2"/>
  <c r="V15" i="14" s="1"/>
  <c r="AP16" i="2"/>
  <c r="U15" i="14" s="1"/>
  <c r="AO16" i="2"/>
  <c r="T15" i="14" s="1"/>
  <c r="AN16" i="2"/>
  <c r="S15" i="14" s="1"/>
  <c r="AM16" i="2"/>
  <c r="R15" i="14" s="1"/>
  <c r="AL16" i="2"/>
  <c r="Q15" i="14" s="1"/>
  <c r="AK16" i="2"/>
  <c r="P15" i="14" s="1"/>
  <c r="AJ16" i="2"/>
  <c r="O15" i="14" s="1"/>
  <c r="AI16" i="2"/>
  <c r="N15" i="14" s="1"/>
  <c r="AH16" i="2"/>
  <c r="M15" i="14" s="1"/>
  <c r="AG16" i="2"/>
  <c r="L15" i="14" s="1"/>
  <c r="AF16" i="2"/>
  <c r="K15" i="14" s="1"/>
  <c r="AE16" i="2"/>
  <c r="J15" i="14" s="1"/>
  <c r="AD16" i="2"/>
  <c r="I15" i="14" s="1"/>
  <c r="AC16" i="2"/>
  <c r="H15" i="14" s="1"/>
  <c r="AB16" i="2"/>
  <c r="G15" i="14" s="1"/>
  <c r="AA16" i="2"/>
  <c r="F15" i="14" s="1"/>
  <c r="Z16" i="2"/>
  <c r="E15" i="14" s="1"/>
  <c r="Y16" i="2"/>
  <c r="D15" i="14" s="1"/>
  <c r="X16" i="2"/>
  <c r="C15" i="14" s="1"/>
  <c r="W16" i="2"/>
  <c r="B15" i="14" s="1"/>
  <c r="VH15" i="2"/>
  <c r="UM14" i="14" s="1"/>
  <c r="VG15" i="2"/>
  <c r="UL14" i="14" s="1"/>
  <c r="VF15" i="2"/>
  <c r="UK14" i="14" s="1"/>
  <c r="VE15" i="2"/>
  <c r="UJ14" i="14" s="1"/>
  <c r="VD15" i="2"/>
  <c r="UI14" i="14" s="1"/>
  <c r="VC15" i="2"/>
  <c r="UH14" i="14" s="1"/>
  <c r="VB15" i="2"/>
  <c r="UG14" i="14" s="1"/>
  <c r="VA15" i="2"/>
  <c r="UF14" i="14" s="1"/>
  <c r="UZ15" i="2"/>
  <c r="UE14" i="14" s="1"/>
  <c r="UY15" i="2"/>
  <c r="UD14" i="14" s="1"/>
  <c r="UX15" i="2"/>
  <c r="UC14" i="14" s="1"/>
  <c r="UW15" i="2"/>
  <c r="UB14" i="14" s="1"/>
  <c r="UV15" i="2"/>
  <c r="UA14" i="14" s="1"/>
  <c r="UU15" i="2"/>
  <c r="TZ14" i="14" s="1"/>
  <c r="UT15" i="2"/>
  <c r="TY14" i="14" s="1"/>
  <c r="US15" i="2"/>
  <c r="TX14" i="14" s="1"/>
  <c r="UR15" i="2"/>
  <c r="TW14" i="14" s="1"/>
  <c r="UQ15" i="2"/>
  <c r="TV14" i="14" s="1"/>
  <c r="UP15" i="2"/>
  <c r="TU14" i="14" s="1"/>
  <c r="UO15" i="2"/>
  <c r="TT14" i="14" s="1"/>
  <c r="UN15" i="2"/>
  <c r="TS14" i="14" s="1"/>
  <c r="UM15" i="2"/>
  <c r="TR14" i="14" s="1"/>
  <c r="UL15" i="2"/>
  <c r="TQ14" i="14" s="1"/>
  <c r="UK15" i="2"/>
  <c r="TP14" i="14" s="1"/>
  <c r="UJ15" i="2"/>
  <c r="TO14" i="14" s="1"/>
  <c r="UI15" i="2"/>
  <c r="TN14" i="14" s="1"/>
  <c r="UH15" i="2"/>
  <c r="TM14" i="14" s="1"/>
  <c r="UG15" i="2"/>
  <c r="TL14" i="14" s="1"/>
  <c r="UF15" i="2"/>
  <c r="TK14" i="14" s="1"/>
  <c r="UE15" i="2"/>
  <c r="TJ14" i="14" s="1"/>
  <c r="UD15" i="2"/>
  <c r="TI14" i="14" s="1"/>
  <c r="UC15" i="2"/>
  <c r="TH14" i="14" s="1"/>
  <c r="UB15" i="2"/>
  <c r="TG14" i="14" s="1"/>
  <c r="UA15" i="2"/>
  <c r="TF14" i="14" s="1"/>
  <c r="TZ15" i="2"/>
  <c r="TE14" i="14" s="1"/>
  <c r="TY15" i="2"/>
  <c r="TD14" i="14" s="1"/>
  <c r="TX15" i="2"/>
  <c r="TC14" i="14" s="1"/>
  <c r="TW15" i="2"/>
  <c r="TB14" i="14" s="1"/>
  <c r="TV15" i="2"/>
  <c r="TA14" i="14" s="1"/>
  <c r="TU15" i="2"/>
  <c r="SZ14" i="14" s="1"/>
  <c r="TT15" i="2"/>
  <c r="SY14" i="14" s="1"/>
  <c r="TS15" i="2"/>
  <c r="SX14" i="14" s="1"/>
  <c r="TR15" i="2"/>
  <c r="SW14" i="14" s="1"/>
  <c r="TQ15" i="2"/>
  <c r="SV14" i="14" s="1"/>
  <c r="TP15" i="2"/>
  <c r="SU14" i="14" s="1"/>
  <c r="TO15" i="2"/>
  <c r="ST14" i="14" s="1"/>
  <c r="TN15" i="2"/>
  <c r="SS14" i="14" s="1"/>
  <c r="TM15" i="2"/>
  <c r="SR14" i="14" s="1"/>
  <c r="TL15" i="2"/>
  <c r="SQ14" i="14" s="1"/>
  <c r="TK15" i="2"/>
  <c r="SP14" i="14" s="1"/>
  <c r="TJ15" i="2"/>
  <c r="SO14" i="14" s="1"/>
  <c r="TI15" i="2"/>
  <c r="SN14" i="14" s="1"/>
  <c r="TH15" i="2"/>
  <c r="SM14" i="14" s="1"/>
  <c r="TG15" i="2"/>
  <c r="SL14" i="14" s="1"/>
  <c r="TF15" i="2"/>
  <c r="SK14" i="14" s="1"/>
  <c r="TE15" i="2"/>
  <c r="SJ14" i="14" s="1"/>
  <c r="TD15" i="2"/>
  <c r="SI14" i="14" s="1"/>
  <c r="TC15" i="2"/>
  <c r="SH14" i="14" s="1"/>
  <c r="TB15" i="2"/>
  <c r="SG14" i="14" s="1"/>
  <c r="TA15" i="2"/>
  <c r="SF14" i="14" s="1"/>
  <c r="SZ15" i="2"/>
  <c r="SE14" i="14" s="1"/>
  <c r="SY15" i="2"/>
  <c r="SD14" i="14" s="1"/>
  <c r="SX15" i="2"/>
  <c r="SC14" i="14" s="1"/>
  <c r="SW15" i="2"/>
  <c r="SB14" i="14" s="1"/>
  <c r="SV15" i="2"/>
  <c r="SA14" i="14" s="1"/>
  <c r="SU15" i="2"/>
  <c r="RZ14" i="14" s="1"/>
  <c r="ST15" i="2"/>
  <c r="RY14" i="14" s="1"/>
  <c r="SS15" i="2"/>
  <c r="RX14" i="14" s="1"/>
  <c r="SR15" i="2"/>
  <c r="RW14" i="14" s="1"/>
  <c r="SQ15" i="2"/>
  <c r="RV14" i="14" s="1"/>
  <c r="SP15" i="2"/>
  <c r="RU14" i="14" s="1"/>
  <c r="SO15" i="2"/>
  <c r="RT14" i="14" s="1"/>
  <c r="SN15" i="2"/>
  <c r="RS14" i="14" s="1"/>
  <c r="SM15" i="2"/>
  <c r="RR14" i="14" s="1"/>
  <c r="SL15" i="2"/>
  <c r="RQ14" i="14" s="1"/>
  <c r="SK15" i="2"/>
  <c r="RP14" i="14" s="1"/>
  <c r="SJ15" i="2"/>
  <c r="RO14" i="14" s="1"/>
  <c r="SI15" i="2"/>
  <c r="RN14" i="14" s="1"/>
  <c r="SH15" i="2"/>
  <c r="RM14" i="14" s="1"/>
  <c r="SG15" i="2"/>
  <c r="RL14" i="14" s="1"/>
  <c r="SF15" i="2"/>
  <c r="RK14" i="14" s="1"/>
  <c r="SE15" i="2"/>
  <c r="RJ14" i="14" s="1"/>
  <c r="SD15" i="2"/>
  <c r="RI14" i="14" s="1"/>
  <c r="SC15" i="2"/>
  <c r="RH14" i="14" s="1"/>
  <c r="SB15" i="2"/>
  <c r="RG14" i="14" s="1"/>
  <c r="SA15" i="2"/>
  <c r="RF14" i="14" s="1"/>
  <c r="RZ15" i="2"/>
  <c r="RE14" i="14" s="1"/>
  <c r="RY15" i="2"/>
  <c r="RD14" i="14" s="1"/>
  <c r="RX15" i="2"/>
  <c r="RC14" i="14" s="1"/>
  <c r="RW15" i="2"/>
  <c r="RB14" i="14" s="1"/>
  <c r="RV15" i="2"/>
  <c r="RA14" i="14" s="1"/>
  <c r="RU15" i="2"/>
  <c r="QZ14" i="14" s="1"/>
  <c r="RT15" i="2"/>
  <c r="QY14" i="14" s="1"/>
  <c r="RS15" i="2"/>
  <c r="QX14" i="14" s="1"/>
  <c r="RR15" i="2"/>
  <c r="QW14" i="14" s="1"/>
  <c r="RQ15" i="2"/>
  <c r="QV14" i="14" s="1"/>
  <c r="RP15" i="2"/>
  <c r="QU14" i="14" s="1"/>
  <c r="RO15" i="2"/>
  <c r="QT14" i="14" s="1"/>
  <c r="RN15" i="2"/>
  <c r="QS14" i="14" s="1"/>
  <c r="RM15" i="2"/>
  <c r="QR14" i="14" s="1"/>
  <c r="RL15" i="2"/>
  <c r="QQ14" i="14" s="1"/>
  <c r="RK15" i="2"/>
  <c r="QP14" i="14" s="1"/>
  <c r="RJ15" i="2"/>
  <c r="QO14" i="14" s="1"/>
  <c r="RI15" i="2"/>
  <c r="QN14" i="14" s="1"/>
  <c r="RH15" i="2"/>
  <c r="QM14" i="14" s="1"/>
  <c r="RG15" i="2"/>
  <c r="QL14" i="14" s="1"/>
  <c r="RF15" i="2"/>
  <c r="QK14" i="14" s="1"/>
  <c r="RE15" i="2"/>
  <c r="QJ14" i="14" s="1"/>
  <c r="RD15" i="2"/>
  <c r="QI14" i="14" s="1"/>
  <c r="RC15" i="2"/>
  <c r="QH14" i="14" s="1"/>
  <c r="RB15" i="2"/>
  <c r="QG14" i="14" s="1"/>
  <c r="RA15" i="2"/>
  <c r="QF14" i="14" s="1"/>
  <c r="QZ15" i="2"/>
  <c r="QE14" i="14" s="1"/>
  <c r="QY15" i="2"/>
  <c r="QD14" i="14" s="1"/>
  <c r="QX15" i="2"/>
  <c r="QC14" i="14" s="1"/>
  <c r="QW15" i="2"/>
  <c r="QB14" i="14" s="1"/>
  <c r="QV15" i="2"/>
  <c r="QA14" i="14" s="1"/>
  <c r="QU15" i="2"/>
  <c r="PZ14" i="14" s="1"/>
  <c r="QT15" i="2"/>
  <c r="PY14" i="14" s="1"/>
  <c r="QS15" i="2"/>
  <c r="PX14" i="14" s="1"/>
  <c r="QR15" i="2"/>
  <c r="PW14" i="14" s="1"/>
  <c r="QQ15" i="2"/>
  <c r="PV14" i="14" s="1"/>
  <c r="QP15" i="2"/>
  <c r="PU14" i="14" s="1"/>
  <c r="QO15" i="2"/>
  <c r="PT14" i="14" s="1"/>
  <c r="QN15" i="2"/>
  <c r="PS14" i="14" s="1"/>
  <c r="QM15" i="2"/>
  <c r="PR14" i="14" s="1"/>
  <c r="QL15" i="2"/>
  <c r="PQ14" i="14" s="1"/>
  <c r="QK15" i="2"/>
  <c r="PP14" i="14" s="1"/>
  <c r="QJ15" i="2"/>
  <c r="PO14" i="14" s="1"/>
  <c r="QI15" i="2"/>
  <c r="PN14" i="14" s="1"/>
  <c r="QH15" i="2"/>
  <c r="PM14" i="14" s="1"/>
  <c r="QG15" i="2"/>
  <c r="PL14" i="14" s="1"/>
  <c r="QF15" i="2"/>
  <c r="PK14" i="14" s="1"/>
  <c r="QE15" i="2"/>
  <c r="PJ14" i="14" s="1"/>
  <c r="QD15" i="2"/>
  <c r="PI14" i="14" s="1"/>
  <c r="QC15" i="2"/>
  <c r="PH14" i="14" s="1"/>
  <c r="QB15" i="2"/>
  <c r="PG14" i="14" s="1"/>
  <c r="QA15" i="2"/>
  <c r="PF14" i="14" s="1"/>
  <c r="PZ15" i="2"/>
  <c r="PE14" i="14" s="1"/>
  <c r="PY15" i="2"/>
  <c r="PD14" i="14" s="1"/>
  <c r="PX15" i="2"/>
  <c r="PC14" i="14" s="1"/>
  <c r="PW15" i="2"/>
  <c r="PB14" i="14" s="1"/>
  <c r="PV15" i="2"/>
  <c r="PA14" i="14" s="1"/>
  <c r="PU15" i="2"/>
  <c r="OZ14" i="14" s="1"/>
  <c r="PT15" i="2"/>
  <c r="OY14" i="14" s="1"/>
  <c r="PS15" i="2"/>
  <c r="OX14" i="14" s="1"/>
  <c r="PR15" i="2"/>
  <c r="OW14" i="14" s="1"/>
  <c r="PQ15" i="2"/>
  <c r="OV14" i="14" s="1"/>
  <c r="PP15" i="2"/>
  <c r="OU14" i="14" s="1"/>
  <c r="PO15" i="2"/>
  <c r="OT14" i="14" s="1"/>
  <c r="PN15" i="2"/>
  <c r="OS14" i="14" s="1"/>
  <c r="PM15" i="2"/>
  <c r="OR14" i="14" s="1"/>
  <c r="PL15" i="2"/>
  <c r="OQ14" i="14" s="1"/>
  <c r="PK15" i="2"/>
  <c r="OP14" i="14" s="1"/>
  <c r="PJ15" i="2"/>
  <c r="OO14" i="14" s="1"/>
  <c r="PI15" i="2"/>
  <c r="ON14" i="14" s="1"/>
  <c r="PH15" i="2"/>
  <c r="OM14" i="14" s="1"/>
  <c r="PG15" i="2"/>
  <c r="OL14" i="14" s="1"/>
  <c r="PF15" i="2"/>
  <c r="OK14" i="14" s="1"/>
  <c r="PE15" i="2"/>
  <c r="OJ14" i="14" s="1"/>
  <c r="PD15" i="2"/>
  <c r="OI14" i="14" s="1"/>
  <c r="PC15" i="2"/>
  <c r="OH14" i="14" s="1"/>
  <c r="PB15" i="2"/>
  <c r="OG14" i="14" s="1"/>
  <c r="PA15" i="2"/>
  <c r="OF14" i="14" s="1"/>
  <c r="OZ15" i="2"/>
  <c r="OE14" i="14" s="1"/>
  <c r="OY15" i="2"/>
  <c r="OD14" i="14" s="1"/>
  <c r="OX15" i="2"/>
  <c r="OC14" i="14" s="1"/>
  <c r="OW15" i="2"/>
  <c r="OB14" i="14" s="1"/>
  <c r="OV15" i="2"/>
  <c r="OA14" i="14" s="1"/>
  <c r="OU15" i="2"/>
  <c r="NZ14" i="14" s="1"/>
  <c r="OT15" i="2"/>
  <c r="NY14" i="14" s="1"/>
  <c r="OS15" i="2"/>
  <c r="NX14" i="14" s="1"/>
  <c r="OR15" i="2"/>
  <c r="NW14" i="14" s="1"/>
  <c r="OQ15" i="2"/>
  <c r="NV14" i="14" s="1"/>
  <c r="OP15" i="2"/>
  <c r="NU14" i="14" s="1"/>
  <c r="OO15" i="2"/>
  <c r="NT14" i="14" s="1"/>
  <c r="ON15" i="2"/>
  <c r="NS14" i="14" s="1"/>
  <c r="OM15" i="2"/>
  <c r="NR14" i="14" s="1"/>
  <c r="OL15" i="2"/>
  <c r="NQ14" i="14" s="1"/>
  <c r="OK15" i="2"/>
  <c r="NP14" i="14" s="1"/>
  <c r="OJ15" i="2"/>
  <c r="NO14" i="14" s="1"/>
  <c r="OI15" i="2"/>
  <c r="NN14" i="14" s="1"/>
  <c r="OH15" i="2"/>
  <c r="NM14" i="14" s="1"/>
  <c r="OG15" i="2"/>
  <c r="NL14" i="14" s="1"/>
  <c r="OF15" i="2"/>
  <c r="NK14" i="14" s="1"/>
  <c r="OE15" i="2"/>
  <c r="NJ14" i="14" s="1"/>
  <c r="OD15" i="2"/>
  <c r="NI14" i="14" s="1"/>
  <c r="OC15" i="2"/>
  <c r="NH14" i="14" s="1"/>
  <c r="OB15" i="2"/>
  <c r="NG14" i="14" s="1"/>
  <c r="OA15" i="2"/>
  <c r="NF14" i="14" s="1"/>
  <c r="NZ15" i="2"/>
  <c r="NE14" i="14" s="1"/>
  <c r="NY15" i="2"/>
  <c r="ND14" i="14" s="1"/>
  <c r="NX15" i="2"/>
  <c r="NC14" i="14" s="1"/>
  <c r="NW15" i="2"/>
  <c r="NB14" i="14" s="1"/>
  <c r="NV15" i="2"/>
  <c r="NA14" i="14" s="1"/>
  <c r="NU15" i="2"/>
  <c r="MZ14" i="14" s="1"/>
  <c r="NT15" i="2"/>
  <c r="MY14" i="14" s="1"/>
  <c r="NS15" i="2"/>
  <c r="MX14" i="14" s="1"/>
  <c r="NR15" i="2"/>
  <c r="MW14" i="14" s="1"/>
  <c r="NQ15" i="2"/>
  <c r="MV14" i="14" s="1"/>
  <c r="NP15" i="2"/>
  <c r="MU14" i="14" s="1"/>
  <c r="NO15" i="2"/>
  <c r="MT14" i="14" s="1"/>
  <c r="NN15" i="2"/>
  <c r="MS14" i="14" s="1"/>
  <c r="NM15" i="2"/>
  <c r="MR14" i="14" s="1"/>
  <c r="NL15" i="2"/>
  <c r="MQ14" i="14" s="1"/>
  <c r="NK15" i="2"/>
  <c r="MP14" i="14" s="1"/>
  <c r="NJ15" i="2"/>
  <c r="MO14" i="14" s="1"/>
  <c r="NI15" i="2"/>
  <c r="MN14" i="14" s="1"/>
  <c r="NH15" i="2"/>
  <c r="MM14" i="14" s="1"/>
  <c r="NG15" i="2"/>
  <c r="ML14" i="14" s="1"/>
  <c r="NF15" i="2"/>
  <c r="MK14" i="14" s="1"/>
  <c r="NE15" i="2"/>
  <c r="MJ14" i="14" s="1"/>
  <c r="ND15" i="2"/>
  <c r="MI14" i="14" s="1"/>
  <c r="NC15" i="2"/>
  <c r="MH14" i="14" s="1"/>
  <c r="NB15" i="2"/>
  <c r="MG14" i="14" s="1"/>
  <c r="NA15" i="2"/>
  <c r="MF14" i="14" s="1"/>
  <c r="MZ15" i="2"/>
  <c r="ME14" i="14" s="1"/>
  <c r="MY15" i="2"/>
  <c r="MD14" i="14" s="1"/>
  <c r="MX15" i="2"/>
  <c r="MC14" i="14" s="1"/>
  <c r="MW15" i="2"/>
  <c r="MB14" i="14" s="1"/>
  <c r="MV15" i="2"/>
  <c r="MA14" i="14" s="1"/>
  <c r="MU15" i="2"/>
  <c r="LZ14" i="14" s="1"/>
  <c r="MT15" i="2"/>
  <c r="LY14" i="14" s="1"/>
  <c r="MS15" i="2"/>
  <c r="LX14" i="14" s="1"/>
  <c r="MR15" i="2"/>
  <c r="LW14" i="14" s="1"/>
  <c r="MQ15" i="2"/>
  <c r="LV14" i="14" s="1"/>
  <c r="MP15" i="2"/>
  <c r="LU14" i="14" s="1"/>
  <c r="MO15" i="2"/>
  <c r="LT14" i="14" s="1"/>
  <c r="MN15" i="2"/>
  <c r="LS14" i="14" s="1"/>
  <c r="MM15" i="2"/>
  <c r="LR14" i="14" s="1"/>
  <c r="ML15" i="2"/>
  <c r="LQ14" i="14" s="1"/>
  <c r="MK15" i="2"/>
  <c r="LP14" i="14" s="1"/>
  <c r="MJ15" i="2"/>
  <c r="LO14" i="14" s="1"/>
  <c r="MI15" i="2"/>
  <c r="LN14" i="14" s="1"/>
  <c r="MH15" i="2"/>
  <c r="LM14" i="14" s="1"/>
  <c r="MG15" i="2"/>
  <c r="LL14" i="14" s="1"/>
  <c r="MF15" i="2"/>
  <c r="LK14" i="14" s="1"/>
  <c r="ME15" i="2"/>
  <c r="LJ14" i="14" s="1"/>
  <c r="MD15" i="2"/>
  <c r="LI14" i="14" s="1"/>
  <c r="MC15" i="2"/>
  <c r="LH14" i="14" s="1"/>
  <c r="MB15" i="2"/>
  <c r="LG14" i="14" s="1"/>
  <c r="MA15" i="2"/>
  <c r="LF14" i="14" s="1"/>
  <c r="LZ15" i="2"/>
  <c r="LE14" i="14" s="1"/>
  <c r="LY15" i="2"/>
  <c r="LD14" i="14" s="1"/>
  <c r="LX15" i="2"/>
  <c r="LC14" i="14" s="1"/>
  <c r="LW15" i="2"/>
  <c r="LB14" i="14" s="1"/>
  <c r="LV15" i="2"/>
  <c r="LA14" i="14" s="1"/>
  <c r="LU15" i="2"/>
  <c r="KZ14" i="14" s="1"/>
  <c r="LT15" i="2"/>
  <c r="KY14" i="14" s="1"/>
  <c r="LS15" i="2"/>
  <c r="KX14" i="14" s="1"/>
  <c r="LR15" i="2"/>
  <c r="KW14" i="14" s="1"/>
  <c r="LQ15" i="2"/>
  <c r="KV14" i="14" s="1"/>
  <c r="LP15" i="2"/>
  <c r="KU14" i="14" s="1"/>
  <c r="LO15" i="2"/>
  <c r="KT14" i="14" s="1"/>
  <c r="LN15" i="2"/>
  <c r="KS14" i="14" s="1"/>
  <c r="LM15" i="2"/>
  <c r="KR14" i="14" s="1"/>
  <c r="LL15" i="2"/>
  <c r="KQ14" i="14" s="1"/>
  <c r="LK15" i="2"/>
  <c r="KP14" i="14" s="1"/>
  <c r="LJ15" i="2"/>
  <c r="KO14" i="14" s="1"/>
  <c r="LI15" i="2"/>
  <c r="KN14" i="14" s="1"/>
  <c r="LH15" i="2"/>
  <c r="KM14" i="14" s="1"/>
  <c r="LG15" i="2"/>
  <c r="KL14" i="14" s="1"/>
  <c r="LF15" i="2"/>
  <c r="KK14" i="14" s="1"/>
  <c r="LE15" i="2"/>
  <c r="KJ14" i="14" s="1"/>
  <c r="LD15" i="2"/>
  <c r="KI14" i="14" s="1"/>
  <c r="LC15" i="2"/>
  <c r="KH14" i="14" s="1"/>
  <c r="LB15" i="2"/>
  <c r="KG14" i="14" s="1"/>
  <c r="LA15" i="2"/>
  <c r="KF14" i="14" s="1"/>
  <c r="KZ15" i="2"/>
  <c r="KE14" i="14" s="1"/>
  <c r="KY15" i="2"/>
  <c r="KD14" i="14" s="1"/>
  <c r="KX15" i="2"/>
  <c r="KC14" i="14" s="1"/>
  <c r="KW15" i="2"/>
  <c r="KB14" i="14" s="1"/>
  <c r="KV15" i="2"/>
  <c r="KA14" i="14" s="1"/>
  <c r="KU15" i="2"/>
  <c r="JZ14" i="14" s="1"/>
  <c r="KT15" i="2"/>
  <c r="JY14" i="14" s="1"/>
  <c r="KS15" i="2"/>
  <c r="JX14" i="14" s="1"/>
  <c r="KR15" i="2"/>
  <c r="JW14" i="14" s="1"/>
  <c r="KQ15" i="2"/>
  <c r="JV14" i="14" s="1"/>
  <c r="KP15" i="2"/>
  <c r="JU14" i="14" s="1"/>
  <c r="KO15" i="2"/>
  <c r="JT14" i="14" s="1"/>
  <c r="KN15" i="2"/>
  <c r="JS14" i="14" s="1"/>
  <c r="KM15" i="2"/>
  <c r="JR14" i="14" s="1"/>
  <c r="KL15" i="2"/>
  <c r="JQ14" i="14" s="1"/>
  <c r="KK15" i="2"/>
  <c r="JP14" i="14" s="1"/>
  <c r="KJ15" i="2"/>
  <c r="JO14" i="14" s="1"/>
  <c r="KI15" i="2"/>
  <c r="JN14" i="14" s="1"/>
  <c r="KH15" i="2"/>
  <c r="JM14" i="14" s="1"/>
  <c r="KG15" i="2"/>
  <c r="JL14" i="14" s="1"/>
  <c r="KF15" i="2"/>
  <c r="JK14" i="14" s="1"/>
  <c r="KE15" i="2"/>
  <c r="JJ14" i="14" s="1"/>
  <c r="KD15" i="2"/>
  <c r="JI14" i="14" s="1"/>
  <c r="KC15" i="2"/>
  <c r="JH14" i="14" s="1"/>
  <c r="KB15" i="2"/>
  <c r="JG14" i="14" s="1"/>
  <c r="KA15" i="2"/>
  <c r="JF14" i="14" s="1"/>
  <c r="JZ15" i="2"/>
  <c r="JE14" i="14" s="1"/>
  <c r="JY15" i="2"/>
  <c r="JD14" i="14" s="1"/>
  <c r="JX15" i="2"/>
  <c r="JC14" i="14" s="1"/>
  <c r="JW15" i="2"/>
  <c r="JB14" i="14" s="1"/>
  <c r="JV15" i="2"/>
  <c r="JA14" i="14" s="1"/>
  <c r="JU15" i="2"/>
  <c r="IZ14" i="14" s="1"/>
  <c r="JT15" i="2"/>
  <c r="IY14" i="14" s="1"/>
  <c r="JS15" i="2"/>
  <c r="IX14" i="14" s="1"/>
  <c r="JR15" i="2"/>
  <c r="IW14" i="14" s="1"/>
  <c r="JQ15" i="2"/>
  <c r="IV14" i="14" s="1"/>
  <c r="JP15" i="2"/>
  <c r="IU14" i="14" s="1"/>
  <c r="JO15" i="2"/>
  <c r="IT14" i="14" s="1"/>
  <c r="JN15" i="2"/>
  <c r="IS14" i="14" s="1"/>
  <c r="JM15" i="2"/>
  <c r="IR14" i="14" s="1"/>
  <c r="JL15" i="2"/>
  <c r="IQ14" i="14" s="1"/>
  <c r="JK15" i="2"/>
  <c r="IP14" i="14" s="1"/>
  <c r="JJ15" i="2"/>
  <c r="IO14" i="14" s="1"/>
  <c r="JI15" i="2"/>
  <c r="IN14" i="14" s="1"/>
  <c r="JH15" i="2"/>
  <c r="IM14" i="14" s="1"/>
  <c r="JG15" i="2"/>
  <c r="IL14" i="14" s="1"/>
  <c r="JF15" i="2"/>
  <c r="IK14" i="14" s="1"/>
  <c r="JE15" i="2"/>
  <c r="IJ14" i="14" s="1"/>
  <c r="JD15" i="2"/>
  <c r="II14" i="14" s="1"/>
  <c r="JC15" i="2"/>
  <c r="IH14" i="14" s="1"/>
  <c r="JB15" i="2"/>
  <c r="IG14" i="14" s="1"/>
  <c r="JA15" i="2"/>
  <c r="IF14" i="14" s="1"/>
  <c r="IZ15" i="2"/>
  <c r="IE14" i="14" s="1"/>
  <c r="IY15" i="2"/>
  <c r="ID14" i="14" s="1"/>
  <c r="IX15" i="2"/>
  <c r="IC14" i="14" s="1"/>
  <c r="IW15" i="2"/>
  <c r="IB14" i="14" s="1"/>
  <c r="IV15" i="2"/>
  <c r="IA14" i="14" s="1"/>
  <c r="IU15" i="2"/>
  <c r="HZ14" i="14" s="1"/>
  <c r="IT15" i="2"/>
  <c r="HY14" i="14" s="1"/>
  <c r="IS15" i="2"/>
  <c r="HX14" i="14" s="1"/>
  <c r="IR15" i="2"/>
  <c r="HW14" i="14" s="1"/>
  <c r="IQ15" i="2"/>
  <c r="HV14" i="14" s="1"/>
  <c r="IP15" i="2"/>
  <c r="HU14" i="14" s="1"/>
  <c r="IO15" i="2"/>
  <c r="HT14" i="14" s="1"/>
  <c r="IN15" i="2"/>
  <c r="HS14" i="14" s="1"/>
  <c r="IM15" i="2"/>
  <c r="HR14" i="14" s="1"/>
  <c r="IL15" i="2"/>
  <c r="HQ14" i="14" s="1"/>
  <c r="IK15" i="2"/>
  <c r="HP14" i="14" s="1"/>
  <c r="IJ15" i="2"/>
  <c r="HO14" i="14" s="1"/>
  <c r="II15" i="2"/>
  <c r="HN14" i="14" s="1"/>
  <c r="IH15" i="2"/>
  <c r="HM14" i="14" s="1"/>
  <c r="IG15" i="2"/>
  <c r="HL14" i="14" s="1"/>
  <c r="IF15" i="2"/>
  <c r="HK14" i="14" s="1"/>
  <c r="IE15" i="2"/>
  <c r="HJ14" i="14" s="1"/>
  <c r="ID15" i="2"/>
  <c r="HI14" i="14" s="1"/>
  <c r="IC15" i="2"/>
  <c r="HH14" i="14" s="1"/>
  <c r="IB15" i="2"/>
  <c r="HG14" i="14" s="1"/>
  <c r="IA15" i="2"/>
  <c r="HF14" i="14" s="1"/>
  <c r="HZ15" i="2"/>
  <c r="HE14" i="14" s="1"/>
  <c r="HY15" i="2"/>
  <c r="HD14" i="14" s="1"/>
  <c r="HX15" i="2"/>
  <c r="HC14" i="14" s="1"/>
  <c r="HW15" i="2"/>
  <c r="HB14" i="14" s="1"/>
  <c r="HV15" i="2"/>
  <c r="HA14" i="14" s="1"/>
  <c r="HU15" i="2"/>
  <c r="GZ14" i="14" s="1"/>
  <c r="HT15" i="2"/>
  <c r="GY14" i="14" s="1"/>
  <c r="HS15" i="2"/>
  <c r="GX14" i="14" s="1"/>
  <c r="HR15" i="2"/>
  <c r="GW14" i="14" s="1"/>
  <c r="HQ15" i="2"/>
  <c r="GV14" i="14" s="1"/>
  <c r="HP15" i="2"/>
  <c r="GU14" i="14" s="1"/>
  <c r="HO15" i="2"/>
  <c r="GT14" i="14" s="1"/>
  <c r="HN15" i="2"/>
  <c r="GS14" i="14" s="1"/>
  <c r="HM15" i="2"/>
  <c r="GR14" i="14" s="1"/>
  <c r="HL15" i="2"/>
  <c r="GQ14" i="14" s="1"/>
  <c r="HK15" i="2"/>
  <c r="GP14" i="14" s="1"/>
  <c r="HJ15" i="2"/>
  <c r="GO14" i="14" s="1"/>
  <c r="HI15" i="2"/>
  <c r="GN14" i="14" s="1"/>
  <c r="HH15" i="2"/>
  <c r="GM14" i="14" s="1"/>
  <c r="HG15" i="2"/>
  <c r="GL14" i="14" s="1"/>
  <c r="HF15" i="2"/>
  <c r="GK14" i="14" s="1"/>
  <c r="HE15" i="2"/>
  <c r="GJ14" i="14" s="1"/>
  <c r="HD15" i="2"/>
  <c r="GI14" i="14" s="1"/>
  <c r="HC15" i="2"/>
  <c r="GH14" i="14" s="1"/>
  <c r="HB15" i="2"/>
  <c r="GG14" i="14" s="1"/>
  <c r="HA15" i="2"/>
  <c r="GF14" i="14" s="1"/>
  <c r="GZ15" i="2"/>
  <c r="GE14" i="14" s="1"/>
  <c r="GY15" i="2"/>
  <c r="GD14" i="14" s="1"/>
  <c r="GX15" i="2"/>
  <c r="GC14" i="14" s="1"/>
  <c r="GW15" i="2"/>
  <c r="GB14" i="14" s="1"/>
  <c r="GV15" i="2"/>
  <c r="GA14" i="14" s="1"/>
  <c r="GU15" i="2"/>
  <c r="FZ14" i="14" s="1"/>
  <c r="GT15" i="2"/>
  <c r="FY14" i="14" s="1"/>
  <c r="GS15" i="2"/>
  <c r="FX14" i="14" s="1"/>
  <c r="GR15" i="2"/>
  <c r="FW14" i="14" s="1"/>
  <c r="GQ15" i="2"/>
  <c r="FV14" i="14" s="1"/>
  <c r="GP15" i="2"/>
  <c r="FU14" i="14" s="1"/>
  <c r="GO15" i="2"/>
  <c r="FT14" i="14" s="1"/>
  <c r="GN15" i="2"/>
  <c r="FS14" i="14" s="1"/>
  <c r="GM15" i="2"/>
  <c r="FR14" i="14" s="1"/>
  <c r="GL15" i="2"/>
  <c r="FQ14" i="14" s="1"/>
  <c r="GK15" i="2"/>
  <c r="FP14" i="14" s="1"/>
  <c r="GJ15" i="2"/>
  <c r="FO14" i="14" s="1"/>
  <c r="GI15" i="2"/>
  <c r="FN14" i="14" s="1"/>
  <c r="GH15" i="2"/>
  <c r="FM14" i="14" s="1"/>
  <c r="GG15" i="2"/>
  <c r="FL14" i="14" s="1"/>
  <c r="GF15" i="2"/>
  <c r="FK14" i="14" s="1"/>
  <c r="GE15" i="2"/>
  <c r="FJ14" i="14" s="1"/>
  <c r="GD15" i="2"/>
  <c r="FI14" i="14" s="1"/>
  <c r="GC15" i="2"/>
  <c r="FH14" i="14" s="1"/>
  <c r="GB15" i="2"/>
  <c r="FG14" i="14" s="1"/>
  <c r="GA15" i="2"/>
  <c r="FF14" i="14" s="1"/>
  <c r="FZ15" i="2"/>
  <c r="FE14" i="14" s="1"/>
  <c r="FY15" i="2"/>
  <c r="FD14" i="14" s="1"/>
  <c r="FX15" i="2"/>
  <c r="FC14" i="14" s="1"/>
  <c r="FW15" i="2"/>
  <c r="FB14" i="14" s="1"/>
  <c r="FV15" i="2"/>
  <c r="FA14" i="14" s="1"/>
  <c r="FU15" i="2"/>
  <c r="EZ14" i="14" s="1"/>
  <c r="FT15" i="2"/>
  <c r="EY14" i="14" s="1"/>
  <c r="FS15" i="2"/>
  <c r="EX14" i="14" s="1"/>
  <c r="FR15" i="2"/>
  <c r="EW14" i="14" s="1"/>
  <c r="FQ15" i="2"/>
  <c r="EV14" i="14" s="1"/>
  <c r="FP15" i="2"/>
  <c r="EU14" i="14" s="1"/>
  <c r="FO15" i="2"/>
  <c r="ET14" i="14" s="1"/>
  <c r="FN15" i="2"/>
  <c r="ES14" i="14" s="1"/>
  <c r="FM15" i="2"/>
  <c r="ER14" i="14" s="1"/>
  <c r="FL15" i="2"/>
  <c r="EQ14" i="14" s="1"/>
  <c r="FK15" i="2"/>
  <c r="EP14" i="14" s="1"/>
  <c r="FJ15" i="2"/>
  <c r="EO14" i="14" s="1"/>
  <c r="FI15" i="2"/>
  <c r="EN14" i="14" s="1"/>
  <c r="FH15" i="2"/>
  <c r="EM14" i="14" s="1"/>
  <c r="FG15" i="2"/>
  <c r="EL14" i="14" s="1"/>
  <c r="FF15" i="2"/>
  <c r="EK14" i="14" s="1"/>
  <c r="FE15" i="2"/>
  <c r="EJ14" i="14" s="1"/>
  <c r="FD15" i="2"/>
  <c r="EI14" i="14" s="1"/>
  <c r="FC15" i="2"/>
  <c r="EH14" i="14" s="1"/>
  <c r="FB15" i="2"/>
  <c r="EG14" i="14" s="1"/>
  <c r="FA15" i="2"/>
  <c r="EF14" i="14" s="1"/>
  <c r="EZ15" i="2"/>
  <c r="EE14" i="14" s="1"/>
  <c r="EY15" i="2"/>
  <c r="ED14" i="14" s="1"/>
  <c r="EX15" i="2"/>
  <c r="EC14" i="14" s="1"/>
  <c r="EW15" i="2"/>
  <c r="EB14" i="14" s="1"/>
  <c r="EV15" i="2"/>
  <c r="EA14" i="14" s="1"/>
  <c r="EU15" i="2"/>
  <c r="DZ14" i="14" s="1"/>
  <c r="ET15" i="2"/>
  <c r="DY14" i="14" s="1"/>
  <c r="ES15" i="2"/>
  <c r="DX14" i="14" s="1"/>
  <c r="ER15" i="2"/>
  <c r="DW14" i="14" s="1"/>
  <c r="EQ15" i="2"/>
  <c r="DV14" i="14" s="1"/>
  <c r="EP15" i="2"/>
  <c r="DU14" i="14" s="1"/>
  <c r="EO15" i="2"/>
  <c r="DT14" i="14" s="1"/>
  <c r="EN15" i="2"/>
  <c r="DS14" i="14" s="1"/>
  <c r="EM15" i="2"/>
  <c r="DR14" i="14" s="1"/>
  <c r="EL15" i="2"/>
  <c r="DQ14" i="14" s="1"/>
  <c r="EK15" i="2"/>
  <c r="DP14" i="14" s="1"/>
  <c r="EJ15" i="2"/>
  <c r="DO14" i="14" s="1"/>
  <c r="EI15" i="2"/>
  <c r="DN14" i="14" s="1"/>
  <c r="EH15" i="2"/>
  <c r="DM14" i="14" s="1"/>
  <c r="EG15" i="2"/>
  <c r="DL14" i="14" s="1"/>
  <c r="EF15" i="2"/>
  <c r="DK14" i="14" s="1"/>
  <c r="EE15" i="2"/>
  <c r="DJ14" i="14" s="1"/>
  <c r="ED15" i="2"/>
  <c r="DI14" i="14" s="1"/>
  <c r="EC15" i="2"/>
  <c r="DH14" i="14" s="1"/>
  <c r="EB15" i="2"/>
  <c r="DG14" i="14" s="1"/>
  <c r="EA15" i="2"/>
  <c r="DF14" i="14" s="1"/>
  <c r="DZ15" i="2"/>
  <c r="DE14" i="14" s="1"/>
  <c r="DY15" i="2"/>
  <c r="DD14" i="14" s="1"/>
  <c r="DX15" i="2"/>
  <c r="DC14" i="14" s="1"/>
  <c r="DW15" i="2"/>
  <c r="DB14" i="14" s="1"/>
  <c r="DV15" i="2"/>
  <c r="DA14" i="14" s="1"/>
  <c r="DU15" i="2"/>
  <c r="CZ14" i="14" s="1"/>
  <c r="DT15" i="2"/>
  <c r="CY14" i="14" s="1"/>
  <c r="DS15" i="2"/>
  <c r="CX14" i="14" s="1"/>
  <c r="DR15" i="2"/>
  <c r="CW14" i="14" s="1"/>
  <c r="DQ15" i="2"/>
  <c r="CV14" i="14" s="1"/>
  <c r="DP15" i="2"/>
  <c r="CU14" i="14" s="1"/>
  <c r="DO15" i="2"/>
  <c r="CT14" i="14" s="1"/>
  <c r="DN15" i="2"/>
  <c r="CS14" i="14" s="1"/>
  <c r="DM15" i="2"/>
  <c r="CR14" i="14" s="1"/>
  <c r="DL15" i="2"/>
  <c r="CQ14" i="14" s="1"/>
  <c r="DK15" i="2"/>
  <c r="CP14" i="14" s="1"/>
  <c r="DJ15" i="2"/>
  <c r="CO14" i="14" s="1"/>
  <c r="DI15" i="2"/>
  <c r="CN14" i="14" s="1"/>
  <c r="DH15" i="2"/>
  <c r="CM14" i="14" s="1"/>
  <c r="DG15" i="2"/>
  <c r="CL14" i="14" s="1"/>
  <c r="DF15" i="2"/>
  <c r="CK14" i="14" s="1"/>
  <c r="DE15" i="2"/>
  <c r="CJ14" i="14" s="1"/>
  <c r="DD15" i="2"/>
  <c r="CI14" i="14" s="1"/>
  <c r="DC15" i="2"/>
  <c r="CH14" i="14" s="1"/>
  <c r="DB15" i="2"/>
  <c r="CG14" i="14" s="1"/>
  <c r="DA15" i="2"/>
  <c r="CF14" i="14" s="1"/>
  <c r="CZ15" i="2"/>
  <c r="CE14" i="14" s="1"/>
  <c r="CY15" i="2"/>
  <c r="CD14" i="14" s="1"/>
  <c r="CX15" i="2"/>
  <c r="CC14" i="14" s="1"/>
  <c r="CW15" i="2"/>
  <c r="CB14" i="14" s="1"/>
  <c r="CV15" i="2"/>
  <c r="CA14" i="14" s="1"/>
  <c r="CU15" i="2"/>
  <c r="BZ14" i="14" s="1"/>
  <c r="CT15" i="2"/>
  <c r="BY14" i="14" s="1"/>
  <c r="CS15" i="2"/>
  <c r="BX14" i="14" s="1"/>
  <c r="CR15" i="2"/>
  <c r="BW14" i="14" s="1"/>
  <c r="CQ15" i="2"/>
  <c r="BV14" i="14" s="1"/>
  <c r="CP15" i="2"/>
  <c r="BU14" i="14" s="1"/>
  <c r="CO15" i="2"/>
  <c r="BT14" i="14" s="1"/>
  <c r="CN15" i="2"/>
  <c r="BS14" i="14" s="1"/>
  <c r="CM15" i="2"/>
  <c r="BR14" i="14" s="1"/>
  <c r="CL15" i="2"/>
  <c r="BQ14" i="14" s="1"/>
  <c r="CK15" i="2"/>
  <c r="BP14" i="14" s="1"/>
  <c r="CJ15" i="2"/>
  <c r="BO14" i="14" s="1"/>
  <c r="CI15" i="2"/>
  <c r="BN14" i="14" s="1"/>
  <c r="CH15" i="2"/>
  <c r="BM14" i="14" s="1"/>
  <c r="CG15" i="2"/>
  <c r="BL14" i="14" s="1"/>
  <c r="CF15" i="2"/>
  <c r="BK14" i="14" s="1"/>
  <c r="CE15" i="2"/>
  <c r="BJ14" i="14" s="1"/>
  <c r="CD15" i="2"/>
  <c r="BI14" i="14" s="1"/>
  <c r="CC15" i="2"/>
  <c r="BH14" i="14" s="1"/>
  <c r="CB15" i="2"/>
  <c r="BG14" i="14" s="1"/>
  <c r="CA15" i="2"/>
  <c r="BF14" i="14" s="1"/>
  <c r="BZ15" i="2"/>
  <c r="BE14" i="14" s="1"/>
  <c r="BY15" i="2"/>
  <c r="BD14" i="14" s="1"/>
  <c r="BX15" i="2"/>
  <c r="BC14" i="14" s="1"/>
  <c r="BW15" i="2"/>
  <c r="BB14" i="14" s="1"/>
  <c r="BV15" i="2"/>
  <c r="BA14" i="14" s="1"/>
  <c r="BU15" i="2"/>
  <c r="AZ14" i="14" s="1"/>
  <c r="BT15" i="2"/>
  <c r="AY14" i="14" s="1"/>
  <c r="BS15" i="2"/>
  <c r="AX14" i="14" s="1"/>
  <c r="BR15" i="2"/>
  <c r="AW14" i="14" s="1"/>
  <c r="BQ15" i="2"/>
  <c r="AV14" i="14" s="1"/>
  <c r="BP15" i="2"/>
  <c r="AU14" i="14" s="1"/>
  <c r="BO15" i="2"/>
  <c r="AT14" i="14" s="1"/>
  <c r="BN15" i="2"/>
  <c r="AS14" i="14" s="1"/>
  <c r="BM15" i="2"/>
  <c r="AR14" i="14" s="1"/>
  <c r="BL15" i="2"/>
  <c r="AQ14" i="14" s="1"/>
  <c r="BK15" i="2"/>
  <c r="AP14" i="14" s="1"/>
  <c r="BJ15" i="2"/>
  <c r="AO14" i="14" s="1"/>
  <c r="BI15" i="2"/>
  <c r="AN14" i="14" s="1"/>
  <c r="BH15" i="2"/>
  <c r="AM14" i="14" s="1"/>
  <c r="BG15" i="2"/>
  <c r="AL14" i="14" s="1"/>
  <c r="BF15" i="2"/>
  <c r="AK14" i="14" s="1"/>
  <c r="BE15" i="2"/>
  <c r="AJ14" i="14" s="1"/>
  <c r="BD15" i="2"/>
  <c r="AI14" i="14" s="1"/>
  <c r="BC15" i="2"/>
  <c r="AH14" i="14" s="1"/>
  <c r="BB15" i="2"/>
  <c r="AG14" i="14" s="1"/>
  <c r="BA15" i="2"/>
  <c r="AF14" i="14" s="1"/>
  <c r="AZ15" i="2"/>
  <c r="AE14" i="14" s="1"/>
  <c r="AY15" i="2"/>
  <c r="AD14" i="14" s="1"/>
  <c r="AX15" i="2"/>
  <c r="AC14" i="14" s="1"/>
  <c r="AW15" i="2"/>
  <c r="AB14" i="14" s="1"/>
  <c r="AV15" i="2"/>
  <c r="AA14" i="14" s="1"/>
  <c r="AU15" i="2"/>
  <c r="Z14" i="14" s="1"/>
  <c r="AT15" i="2"/>
  <c r="Y14" i="14" s="1"/>
  <c r="AS15" i="2"/>
  <c r="X14" i="14" s="1"/>
  <c r="AR15" i="2"/>
  <c r="W14" i="14" s="1"/>
  <c r="AQ15" i="2"/>
  <c r="V14" i="14" s="1"/>
  <c r="AP15" i="2"/>
  <c r="U14" i="14" s="1"/>
  <c r="AO15" i="2"/>
  <c r="T14" i="14" s="1"/>
  <c r="AN15" i="2"/>
  <c r="S14" i="14" s="1"/>
  <c r="AM15" i="2"/>
  <c r="R14" i="14" s="1"/>
  <c r="AL15" i="2"/>
  <c r="Q14" i="14" s="1"/>
  <c r="AK15" i="2"/>
  <c r="P14" i="14" s="1"/>
  <c r="AJ15" i="2"/>
  <c r="O14" i="14" s="1"/>
  <c r="AI15" i="2"/>
  <c r="N14" i="14" s="1"/>
  <c r="AH15" i="2"/>
  <c r="M14" i="14" s="1"/>
  <c r="AG15" i="2"/>
  <c r="L14" i="14" s="1"/>
  <c r="AF15" i="2"/>
  <c r="K14" i="14" s="1"/>
  <c r="AE15" i="2"/>
  <c r="J14" i="14" s="1"/>
  <c r="AD15" i="2"/>
  <c r="I14" i="14" s="1"/>
  <c r="AC15" i="2"/>
  <c r="H14" i="14" s="1"/>
  <c r="AB15" i="2"/>
  <c r="G14" i="14" s="1"/>
  <c r="AA15" i="2"/>
  <c r="F14" i="14" s="1"/>
  <c r="Z15" i="2"/>
  <c r="E14" i="14" s="1"/>
  <c r="Y15" i="2"/>
  <c r="D14" i="14" s="1"/>
  <c r="X15" i="2"/>
  <c r="C14" i="14" s="1"/>
  <c r="W15" i="2"/>
  <c r="B14" i="14" s="1"/>
  <c r="VH14" i="2"/>
  <c r="UM13" i="14" s="1"/>
  <c r="VG14" i="2"/>
  <c r="UL13" i="14" s="1"/>
  <c r="VF14" i="2"/>
  <c r="UK13" i="14" s="1"/>
  <c r="VE14" i="2"/>
  <c r="UJ13" i="14" s="1"/>
  <c r="VD14" i="2"/>
  <c r="UI13" i="14" s="1"/>
  <c r="VC14" i="2"/>
  <c r="UH13" i="14" s="1"/>
  <c r="VB14" i="2"/>
  <c r="UG13" i="14" s="1"/>
  <c r="VA14" i="2"/>
  <c r="UF13" i="14" s="1"/>
  <c r="UZ14" i="2"/>
  <c r="UE13" i="14" s="1"/>
  <c r="UY14" i="2"/>
  <c r="UD13" i="14" s="1"/>
  <c r="UX14" i="2"/>
  <c r="UC13" i="14" s="1"/>
  <c r="UW14" i="2"/>
  <c r="UB13" i="14" s="1"/>
  <c r="UV14" i="2"/>
  <c r="UA13" i="14" s="1"/>
  <c r="UU14" i="2"/>
  <c r="TZ13" i="14" s="1"/>
  <c r="UT14" i="2"/>
  <c r="TY13" i="14" s="1"/>
  <c r="US14" i="2"/>
  <c r="TX13" i="14" s="1"/>
  <c r="UR14" i="2"/>
  <c r="TW13" i="14" s="1"/>
  <c r="UQ14" i="2"/>
  <c r="TV13" i="14" s="1"/>
  <c r="UP14" i="2"/>
  <c r="TU13" i="14" s="1"/>
  <c r="UO14" i="2"/>
  <c r="TT13" i="14" s="1"/>
  <c r="UN14" i="2"/>
  <c r="TS13" i="14" s="1"/>
  <c r="UM14" i="2"/>
  <c r="TR13" i="14" s="1"/>
  <c r="UL14" i="2"/>
  <c r="TQ13" i="14" s="1"/>
  <c r="UK14" i="2"/>
  <c r="TP13" i="14" s="1"/>
  <c r="UJ14" i="2"/>
  <c r="TO13" i="14" s="1"/>
  <c r="UI14" i="2"/>
  <c r="TN13" i="14" s="1"/>
  <c r="UH14" i="2"/>
  <c r="TM13" i="14" s="1"/>
  <c r="UG14" i="2"/>
  <c r="TL13" i="14" s="1"/>
  <c r="UF14" i="2"/>
  <c r="TK13" i="14" s="1"/>
  <c r="UE14" i="2"/>
  <c r="TJ13" i="14" s="1"/>
  <c r="UD14" i="2"/>
  <c r="TI13" i="14" s="1"/>
  <c r="UC14" i="2"/>
  <c r="TH13" i="14" s="1"/>
  <c r="UB14" i="2"/>
  <c r="TG13" i="14" s="1"/>
  <c r="UA14" i="2"/>
  <c r="TF13" i="14" s="1"/>
  <c r="TZ14" i="2"/>
  <c r="TE13" i="14" s="1"/>
  <c r="TY14" i="2"/>
  <c r="TD13" i="14" s="1"/>
  <c r="TX14" i="2"/>
  <c r="TC13" i="14" s="1"/>
  <c r="TW14" i="2"/>
  <c r="TB13" i="14" s="1"/>
  <c r="TV14" i="2"/>
  <c r="TA13" i="14" s="1"/>
  <c r="TU14" i="2"/>
  <c r="SZ13" i="14" s="1"/>
  <c r="TT14" i="2"/>
  <c r="SY13" i="14" s="1"/>
  <c r="TS14" i="2"/>
  <c r="SX13" i="14" s="1"/>
  <c r="TR14" i="2"/>
  <c r="SW13" i="14" s="1"/>
  <c r="TQ14" i="2"/>
  <c r="SV13" i="14" s="1"/>
  <c r="TP14" i="2"/>
  <c r="SU13" i="14" s="1"/>
  <c r="TO14" i="2"/>
  <c r="ST13" i="14" s="1"/>
  <c r="TN14" i="2"/>
  <c r="SS13" i="14" s="1"/>
  <c r="TM14" i="2"/>
  <c r="SR13" i="14" s="1"/>
  <c r="TL14" i="2"/>
  <c r="SQ13" i="14" s="1"/>
  <c r="TK14" i="2"/>
  <c r="SP13" i="14" s="1"/>
  <c r="TJ14" i="2"/>
  <c r="SO13" i="14" s="1"/>
  <c r="TI14" i="2"/>
  <c r="SN13" i="14" s="1"/>
  <c r="TH14" i="2"/>
  <c r="SM13" i="14" s="1"/>
  <c r="TG14" i="2"/>
  <c r="SL13" i="14" s="1"/>
  <c r="TF14" i="2"/>
  <c r="SK13" i="14" s="1"/>
  <c r="TE14" i="2"/>
  <c r="SJ13" i="14" s="1"/>
  <c r="TD14" i="2"/>
  <c r="SI13" i="14" s="1"/>
  <c r="TC14" i="2"/>
  <c r="SH13" i="14" s="1"/>
  <c r="TB14" i="2"/>
  <c r="SG13" i="14" s="1"/>
  <c r="TA14" i="2"/>
  <c r="SF13" i="14" s="1"/>
  <c r="SZ14" i="2"/>
  <c r="SE13" i="14" s="1"/>
  <c r="SY14" i="2"/>
  <c r="SD13" i="14" s="1"/>
  <c r="SX14" i="2"/>
  <c r="SC13" i="14" s="1"/>
  <c r="SW14" i="2"/>
  <c r="SB13" i="14" s="1"/>
  <c r="SV14" i="2"/>
  <c r="SA13" i="14" s="1"/>
  <c r="SU14" i="2"/>
  <c r="RZ13" i="14" s="1"/>
  <c r="ST14" i="2"/>
  <c r="RY13" i="14" s="1"/>
  <c r="SS14" i="2"/>
  <c r="RX13" i="14" s="1"/>
  <c r="SR14" i="2"/>
  <c r="RW13" i="14" s="1"/>
  <c r="SQ14" i="2"/>
  <c r="RV13" i="14" s="1"/>
  <c r="SP14" i="2"/>
  <c r="RU13" i="14" s="1"/>
  <c r="SO14" i="2"/>
  <c r="RT13" i="14" s="1"/>
  <c r="SN14" i="2"/>
  <c r="RS13" i="14" s="1"/>
  <c r="SM14" i="2"/>
  <c r="RR13" i="14" s="1"/>
  <c r="SL14" i="2"/>
  <c r="RQ13" i="14" s="1"/>
  <c r="SK14" i="2"/>
  <c r="RP13" i="14" s="1"/>
  <c r="SJ14" i="2"/>
  <c r="RO13" i="14" s="1"/>
  <c r="SI14" i="2"/>
  <c r="RN13" i="14" s="1"/>
  <c r="SH14" i="2"/>
  <c r="RM13" i="14" s="1"/>
  <c r="SG14" i="2"/>
  <c r="RL13" i="14" s="1"/>
  <c r="SF14" i="2"/>
  <c r="RK13" i="14" s="1"/>
  <c r="SE14" i="2"/>
  <c r="RJ13" i="14" s="1"/>
  <c r="SD14" i="2"/>
  <c r="RI13" i="14" s="1"/>
  <c r="SC14" i="2"/>
  <c r="RH13" i="14" s="1"/>
  <c r="SB14" i="2"/>
  <c r="RG13" i="14" s="1"/>
  <c r="SA14" i="2"/>
  <c r="RF13" i="14" s="1"/>
  <c r="RZ14" i="2"/>
  <c r="RE13" i="14" s="1"/>
  <c r="RY14" i="2"/>
  <c r="RD13" i="14" s="1"/>
  <c r="RX14" i="2"/>
  <c r="RC13" i="14" s="1"/>
  <c r="RW14" i="2"/>
  <c r="RB13" i="14" s="1"/>
  <c r="RV14" i="2"/>
  <c r="RA13" i="14" s="1"/>
  <c r="RU14" i="2"/>
  <c r="QZ13" i="14" s="1"/>
  <c r="RT14" i="2"/>
  <c r="QY13" i="14" s="1"/>
  <c r="RS14" i="2"/>
  <c r="QX13" i="14" s="1"/>
  <c r="RR14" i="2"/>
  <c r="QW13" i="14" s="1"/>
  <c r="RQ14" i="2"/>
  <c r="QV13" i="14" s="1"/>
  <c r="RP14" i="2"/>
  <c r="QU13" i="14" s="1"/>
  <c r="RO14" i="2"/>
  <c r="QT13" i="14" s="1"/>
  <c r="RN14" i="2"/>
  <c r="QS13" i="14" s="1"/>
  <c r="RM14" i="2"/>
  <c r="QR13" i="14" s="1"/>
  <c r="RL14" i="2"/>
  <c r="QQ13" i="14" s="1"/>
  <c r="RK14" i="2"/>
  <c r="QP13" i="14" s="1"/>
  <c r="RJ14" i="2"/>
  <c r="QO13" i="14" s="1"/>
  <c r="RI14" i="2"/>
  <c r="QN13" i="14" s="1"/>
  <c r="RH14" i="2"/>
  <c r="QM13" i="14" s="1"/>
  <c r="RG14" i="2"/>
  <c r="QL13" i="14" s="1"/>
  <c r="RF14" i="2"/>
  <c r="QK13" i="14" s="1"/>
  <c r="RE14" i="2"/>
  <c r="QJ13" i="14" s="1"/>
  <c r="RD14" i="2"/>
  <c r="QI13" i="14" s="1"/>
  <c r="RC14" i="2"/>
  <c r="QH13" i="14" s="1"/>
  <c r="RB14" i="2"/>
  <c r="QG13" i="14" s="1"/>
  <c r="RA14" i="2"/>
  <c r="QF13" i="14" s="1"/>
  <c r="QZ14" i="2"/>
  <c r="QE13" i="14" s="1"/>
  <c r="QY14" i="2"/>
  <c r="QD13" i="14" s="1"/>
  <c r="QX14" i="2"/>
  <c r="QC13" i="14" s="1"/>
  <c r="QW14" i="2"/>
  <c r="QB13" i="14" s="1"/>
  <c r="QV14" i="2"/>
  <c r="QA13" i="14" s="1"/>
  <c r="QU14" i="2"/>
  <c r="PZ13" i="14" s="1"/>
  <c r="QT14" i="2"/>
  <c r="PY13" i="14" s="1"/>
  <c r="QS14" i="2"/>
  <c r="PX13" i="14" s="1"/>
  <c r="QR14" i="2"/>
  <c r="PW13" i="14" s="1"/>
  <c r="QQ14" i="2"/>
  <c r="PV13" i="14" s="1"/>
  <c r="QP14" i="2"/>
  <c r="PU13" i="14" s="1"/>
  <c r="QO14" i="2"/>
  <c r="PT13" i="14" s="1"/>
  <c r="QN14" i="2"/>
  <c r="PS13" i="14" s="1"/>
  <c r="QM14" i="2"/>
  <c r="PR13" i="14" s="1"/>
  <c r="QL14" i="2"/>
  <c r="PQ13" i="14" s="1"/>
  <c r="QK14" i="2"/>
  <c r="PP13" i="14" s="1"/>
  <c r="QJ14" i="2"/>
  <c r="PO13" i="14" s="1"/>
  <c r="QI14" i="2"/>
  <c r="PN13" i="14" s="1"/>
  <c r="QH14" i="2"/>
  <c r="PM13" i="14" s="1"/>
  <c r="QG14" i="2"/>
  <c r="PL13" i="14" s="1"/>
  <c r="QF14" i="2"/>
  <c r="PK13" i="14" s="1"/>
  <c r="QE14" i="2"/>
  <c r="PJ13" i="14" s="1"/>
  <c r="QD14" i="2"/>
  <c r="PI13" i="14" s="1"/>
  <c r="QC14" i="2"/>
  <c r="PH13" i="14" s="1"/>
  <c r="QB14" i="2"/>
  <c r="PG13" i="14" s="1"/>
  <c r="QA14" i="2"/>
  <c r="PF13" i="14" s="1"/>
  <c r="PZ14" i="2"/>
  <c r="PE13" i="14" s="1"/>
  <c r="PY14" i="2"/>
  <c r="PD13" i="14" s="1"/>
  <c r="PX14" i="2"/>
  <c r="PC13" i="14" s="1"/>
  <c r="PW14" i="2"/>
  <c r="PB13" i="14" s="1"/>
  <c r="PV14" i="2"/>
  <c r="PA13" i="14" s="1"/>
  <c r="PU14" i="2"/>
  <c r="OZ13" i="14" s="1"/>
  <c r="PT14" i="2"/>
  <c r="OY13" i="14" s="1"/>
  <c r="PS14" i="2"/>
  <c r="OX13" i="14" s="1"/>
  <c r="PR14" i="2"/>
  <c r="OW13" i="14" s="1"/>
  <c r="PQ14" i="2"/>
  <c r="OV13" i="14" s="1"/>
  <c r="PP14" i="2"/>
  <c r="OU13" i="14" s="1"/>
  <c r="PO14" i="2"/>
  <c r="OT13" i="14" s="1"/>
  <c r="PN14" i="2"/>
  <c r="OS13" i="14" s="1"/>
  <c r="PM14" i="2"/>
  <c r="OR13" i="14" s="1"/>
  <c r="PL14" i="2"/>
  <c r="OQ13" i="14" s="1"/>
  <c r="PK14" i="2"/>
  <c r="OP13" i="14" s="1"/>
  <c r="PJ14" i="2"/>
  <c r="OO13" i="14" s="1"/>
  <c r="PI14" i="2"/>
  <c r="ON13" i="14" s="1"/>
  <c r="PH14" i="2"/>
  <c r="OM13" i="14" s="1"/>
  <c r="PG14" i="2"/>
  <c r="OL13" i="14" s="1"/>
  <c r="PF14" i="2"/>
  <c r="OK13" i="14" s="1"/>
  <c r="PE14" i="2"/>
  <c r="OJ13" i="14" s="1"/>
  <c r="PD14" i="2"/>
  <c r="OI13" i="14" s="1"/>
  <c r="PC14" i="2"/>
  <c r="OH13" i="14" s="1"/>
  <c r="PB14" i="2"/>
  <c r="OG13" i="14" s="1"/>
  <c r="PA14" i="2"/>
  <c r="OF13" i="14" s="1"/>
  <c r="OZ14" i="2"/>
  <c r="OE13" i="14" s="1"/>
  <c r="OY14" i="2"/>
  <c r="OD13" i="14" s="1"/>
  <c r="OX14" i="2"/>
  <c r="OC13" i="14" s="1"/>
  <c r="OW14" i="2"/>
  <c r="OB13" i="14" s="1"/>
  <c r="OV14" i="2"/>
  <c r="OA13" i="14" s="1"/>
  <c r="OU14" i="2"/>
  <c r="NZ13" i="14" s="1"/>
  <c r="OT14" i="2"/>
  <c r="NY13" i="14" s="1"/>
  <c r="OS14" i="2"/>
  <c r="NX13" i="14" s="1"/>
  <c r="OR14" i="2"/>
  <c r="NW13" i="14" s="1"/>
  <c r="OQ14" i="2"/>
  <c r="NV13" i="14" s="1"/>
  <c r="OP14" i="2"/>
  <c r="NU13" i="14" s="1"/>
  <c r="OO14" i="2"/>
  <c r="NT13" i="14" s="1"/>
  <c r="ON14" i="2"/>
  <c r="NS13" i="14" s="1"/>
  <c r="OM14" i="2"/>
  <c r="NR13" i="14" s="1"/>
  <c r="OL14" i="2"/>
  <c r="NQ13" i="14" s="1"/>
  <c r="OK14" i="2"/>
  <c r="NP13" i="14" s="1"/>
  <c r="OJ14" i="2"/>
  <c r="NO13" i="14" s="1"/>
  <c r="OI14" i="2"/>
  <c r="NN13" i="14" s="1"/>
  <c r="OH14" i="2"/>
  <c r="NM13" i="14" s="1"/>
  <c r="OG14" i="2"/>
  <c r="NL13" i="14" s="1"/>
  <c r="OF14" i="2"/>
  <c r="NK13" i="14" s="1"/>
  <c r="OE14" i="2"/>
  <c r="NJ13" i="14" s="1"/>
  <c r="OD14" i="2"/>
  <c r="NI13" i="14" s="1"/>
  <c r="OC14" i="2"/>
  <c r="NH13" i="14" s="1"/>
  <c r="OB14" i="2"/>
  <c r="NG13" i="14" s="1"/>
  <c r="OA14" i="2"/>
  <c r="NF13" i="14" s="1"/>
  <c r="NZ14" i="2"/>
  <c r="NE13" i="14" s="1"/>
  <c r="NY14" i="2"/>
  <c r="ND13" i="14" s="1"/>
  <c r="NX14" i="2"/>
  <c r="NC13" i="14" s="1"/>
  <c r="NW14" i="2"/>
  <c r="NB13" i="14" s="1"/>
  <c r="NV14" i="2"/>
  <c r="NA13" i="14" s="1"/>
  <c r="NU14" i="2"/>
  <c r="MZ13" i="14" s="1"/>
  <c r="NT14" i="2"/>
  <c r="MY13" i="14" s="1"/>
  <c r="NS14" i="2"/>
  <c r="MX13" i="14" s="1"/>
  <c r="NR14" i="2"/>
  <c r="MW13" i="14" s="1"/>
  <c r="NQ14" i="2"/>
  <c r="MV13" i="14" s="1"/>
  <c r="NP14" i="2"/>
  <c r="MU13" i="14" s="1"/>
  <c r="NO14" i="2"/>
  <c r="MT13" i="14" s="1"/>
  <c r="NN14" i="2"/>
  <c r="MS13" i="14" s="1"/>
  <c r="NM14" i="2"/>
  <c r="MR13" i="14" s="1"/>
  <c r="NL14" i="2"/>
  <c r="MQ13" i="14" s="1"/>
  <c r="NK14" i="2"/>
  <c r="MP13" i="14" s="1"/>
  <c r="NJ14" i="2"/>
  <c r="MO13" i="14" s="1"/>
  <c r="NI14" i="2"/>
  <c r="MN13" i="14" s="1"/>
  <c r="NH14" i="2"/>
  <c r="MM13" i="14" s="1"/>
  <c r="NG14" i="2"/>
  <c r="ML13" i="14" s="1"/>
  <c r="NF14" i="2"/>
  <c r="MK13" i="14" s="1"/>
  <c r="NE14" i="2"/>
  <c r="MJ13" i="14" s="1"/>
  <c r="ND14" i="2"/>
  <c r="MI13" i="14" s="1"/>
  <c r="NC14" i="2"/>
  <c r="MH13" i="14" s="1"/>
  <c r="NB14" i="2"/>
  <c r="MG13" i="14" s="1"/>
  <c r="NA14" i="2"/>
  <c r="MF13" i="14" s="1"/>
  <c r="MZ14" i="2"/>
  <c r="ME13" i="14" s="1"/>
  <c r="MY14" i="2"/>
  <c r="MD13" i="14" s="1"/>
  <c r="MX14" i="2"/>
  <c r="MC13" i="14" s="1"/>
  <c r="MW14" i="2"/>
  <c r="MB13" i="14" s="1"/>
  <c r="MV14" i="2"/>
  <c r="MA13" i="14" s="1"/>
  <c r="MU14" i="2"/>
  <c r="LZ13" i="14" s="1"/>
  <c r="MT14" i="2"/>
  <c r="LY13" i="14" s="1"/>
  <c r="MS14" i="2"/>
  <c r="LX13" i="14" s="1"/>
  <c r="MR14" i="2"/>
  <c r="LW13" i="14" s="1"/>
  <c r="MQ14" i="2"/>
  <c r="LV13" i="14" s="1"/>
  <c r="MP14" i="2"/>
  <c r="LU13" i="14" s="1"/>
  <c r="MO14" i="2"/>
  <c r="LT13" i="14" s="1"/>
  <c r="MN14" i="2"/>
  <c r="LS13" i="14" s="1"/>
  <c r="MM14" i="2"/>
  <c r="LR13" i="14" s="1"/>
  <c r="ML14" i="2"/>
  <c r="LQ13" i="14" s="1"/>
  <c r="MK14" i="2"/>
  <c r="LP13" i="14" s="1"/>
  <c r="MJ14" i="2"/>
  <c r="LO13" i="14" s="1"/>
  <c r="MI14" i="2"/>
  <c r="LN13" i="14" s="1"/>
  <c r="MH14" i="2"/>
  <c r="LM13" i="14" s="1"/>
  <c r="MG14" i="2"/>
  <c r="LL13" i="14" s="1"/>
  <c r="MF14" i="2"/>
  <c r="LK13" i="14" s="1"/>
  <c r="ME14" i="2"/>
  <c r="LJ13" i="14" s="1"/>
  <c r="MD14" i="2"/>
  <c r="LI13" i="14" s="1"/>
  <c r="MC14" i="2"/>
  <c r="LH13" i="14" s="1"/>
  <c r="MB14" i="2"/>
  <c r="LG13" i="14" s="1"/>
  <c r="MA14" i="2"/>
  <c r="LF13" i="14" s="1"/>
  <c r="LZ14" i="2"/>
  <c r="LE13" i="14" s="1"/>
  <c r="LY14" i="2"/>
  <c r="LD13" i="14" s="1"/>
  <c r="LX14" i="2"/>
  <c r="LC13" i="14" s="1"/>
  <c r="LW14" i="2"/>
  <c r="LB13" i="14" s="1"/>
  <c r="LV14" i="2"/>
  <c r="LA13" i="14" s="1"/>
  <c r="LU14" i="2"/>
  <c r="KZ13" i="14" s="1"/>
  <c r="LT14" i="2"/>
  <c r="KY13" i="14" s="1"/>
  <c r="LS14" i="2"/>
  <c r="KX13" i="14" s="1"/>
  <c r="LR14" i="2"/>
  <c r="KW13" i="14" s="1"/>
  <c r="LQ14" i="2"/>
  <c r="KV13" i="14" s="1"/>
  <c r="LP14" i="2"/>
  <c r="KU13" i="14" s="1"/>
  <c r="LO14" i="2"/>
  <c r="KT13" i="14" s="1"/>
  <c r="LN14" i="2"/>
  <c r="KS13" i="14" s="1"/>
  <c r="LM14" i="2"/>
  <c r="KR13" i="14" s="1"/>
  <c r="LL14" i="2"/>
  <c r="KQ13" i="14" s="1"/>
  <c r="LK14" i="2"/>
  <c r="KP13" i="14" s="1"/>
  <c r="LJ14" i="2"/>
  <c r="KO13" i="14" s="1"/>
  <c r="LI14" i="2"/>
  <c r="KN13" i="14" s="1"/>
  <c r="LH14" i="2"/>
  <c r="KM13" i="14" s="1"/>
  <c r="LG14" i="2"/>
  <c r="KL13" i="14" s="1"/>
  <c r="LF14" i="2"/>
  <c r="KK13" i="14" s="1"/>
  <c r="LE14" i="2"/>
  <c r="KJ13" i="14" s="1"/>
  <c r="LD14" i="2"/>
  <c r="KI13" i="14" s="1"/>
  <c r="LC14" i="2"/>
  <c r="KH13" i="14" s="1"/>
  <c r="LB14" i="2"/>
  <c r="KG13" i="14" s="1"/>
  <c r="LA14" i="2"/>
  <c r="KF13" i="14" s="1"/>
  <c r="KZ14" i="2"/>
  <c r="KE13" i="14" s="1"/>
  <c r="KY14" i="2"/>
  <c r="KD13" i="14" s="1"/>
  <c r="KX14" i="2"/>
  <c r="KC13" i="14" s="1"/>
  <c r="KW14" i="2"/>
  <c r="KB13" i="14" s="1"/>
  <c r="KV14" i="2"/>
  <c r="KA13" i="14" s="1"/>
  <c r="KU14" i="2"/>
  <c r="JZ13" i="14" s="1"/>
  <c r="KT14" i="2"/>
  <c r="JY13" i="14" s="1"/>
  <c r="KS14" i="2"/>
  <c r="JX13" i="14" s="1"/>
  <c r="KR14" i="2"/>
  <c r="JW13" i="14" s="1"/>
  <c r="KQ14" i="2"/>
  <c r="JV13" i="14" s="1"/>
  <c r="KP14" i="2"/>
  <c r="JU13" i="14" s="1"/>
  <c r="KO14" i="2"/>
  <c r="JT13" i="14" s="1"/>
  <c r="KN14" i="2"/>
  <c r="JS13" i="14" s="1"/>
  <c r="KM14" i="2"/>
  <c r="JR13" i="14" s="1"/>
  <c r="KL14" i="2"/>
  <c r="JQ13" i="14" s="1"/>
  <c r="KK14" i="2"/>
  <c r="JP13" i="14" s="1"/>
  <c r="KJ14" i="2"/>
  <c r="JO13" i="14" s="1"/>
  <c r="KI14" i="2"/>
  <c r="JN13" i="14" s="1"/>
  <c r="KH14" i="2"/>
  <c r="JM13" i="14" s="1"/>
  <c r="KG14" i="2"/>
  <c r="JL13" i="14" s="1"/>
  <c r="KF14" i="2"/>
  <c r="JK13" i="14" s="1"/>
  <c r="KE14" i="2"/>
  <c r="JJ13" i="14" s="1"/>
  <c r="KD14" i="2"/>
  <c r="JI13" i="14" s="1"/>
  <c r="KC14" i="2"/>
  <c r="JH13" i="14" s="1"/>
  <c r="KB14" i="2"/>
  <c r="JG13" i="14" s="1"/>
  <c r="KA14" i="2"/>
  <c r="JF13" i="14" s="1"/>
  <c r="JZ14" i="2"/>
  <c r="JE13" i="14" s="1"/>
  <c r="JY14" i="2"/>
  <c r="JD13" i="14" s="1"/>
  <c r="JX14" i="2"/>
  <c r="JC13" i="14" s="1"/>
  <c r="JW14" i="2"/>
  <c r="JB13" i="14" s="1"/>
  <c r="JV14" i="2"/>
  <c r="JA13" i="14" s="1"/>
  <c r="JU14" i="2"/>
  <c r="IZ13" i="14" s="1"/>
  <c r="JT14" i="2"/>
  <c r="IY13" i="14" s="1"/>
  <c r="JS14" i="2"/>
  <c r="IX13" i="14" s="1"/>
  <c r="JR14" i="2"/>
  <c r="IW13" i="14" s="1"/>
  <c r="JQ14" i="2"/>
  <c r="IV13" i="14" s="1"/>
  <c r="JP14" i="2"/>
  <c r="IU13" i="14" s="1"/>
  <c r="JO14" i="2"/>
  <c r="IT13" i="14" s="1"/>
  <c r="JN14" i="2"/>
  <c r="IS13" i="14" s="1"/>
  <c r="JM14" i="2"/>
  <c r="IR13" i="14" s="1"/>
  <c r="JL14" i="2"/>
  <c r="IQ13" i="14" s="1"/>
  <c r="JK14" i="2"/>
  <c r="IP13" i="14" s="1"/>
  <c r="JJ14" i="2"/>
  <c r="IO13" i="14" s="1"/>
  <c r="JI14" i="2"/>
  <c r="IN13" i="14" s="1"/>
  <c r="JH14" i="2"/>
  <c r="IM13" i="14" s="1"/>
  <c r="JG14" i="2"/>
  <c r="IL13" i="14" s="1"/>
  <c r="JF14" i="2"/>
  <c r="IK13" i="14" s="1"/>
  <c r="JE14" i="2"/>
  <c r="IJ13" i="14" s="1"/>
  <c r="JD14" i="2"/>
  <c r="II13" i="14" s="1"/>
  <c r="JC14" i="2"/>
  <c r="IH13" i="14" s="1"/>
  <c r="JB14" i="2"/>
  <c r="IG13" i="14" s="1"/>
  <c r="JA14" i="2"/>
  <c r="IF13" i="14" s="1"/>
  <c r="IZ14" i="2"/>
  <c r="IE13" i="14" s="1"/>
  <c r="IY14" i="2"/>
  <c r="ID13" i="14" s="1"/>
  <c r="IX14" i="2"/>
  <c r="IC13" i="14" s="1"/>
  <c r="IW14" i="2"/>
  <c r="IB13" i="14" s="1"/>
  <c r="IV14" i="2"/>
  <c r="IA13" i="14" s="1"/>
  <c r="IU14" i="2"/>
  <c r="HZ13" i="14" s="1"/>
  <c r="IT14" i="2"/>
  <c r="HY13" i="14" s="1"/>
  <c r="IS14" i="2"/>
  <c r="HX13" i="14" s="1"/>
  <c r="IR14" i="2"/>
  <c r="HW13" i="14" s="1"/>
  <c r="IQ14" i="2"/>
  <c r="HV13" i="14" s="1"/>
  <c r="IP14" i="2"/>
  <c r="HU13" i="14" s="1"/>
  <c r="IO14" i="2"/>
  <c r="HT13" i="14" s="1"/>
  <c r="IN14" i="2"/>
  <c r="HS13" i="14" s="1"/>
  <c r="IM14" i="2"/>
  <c r="HR13" i="14" s="1"/>
  <c r="IL14" i="2"/>
  <c r="HQ13" i="14" s="1"/>
  <c r="IK14" i="2"/>
  <c r="HP13" i="14" s="1"/>
  <c r="IJ14" i="2"/>
  <c r="HO13" i="14" s="1"/>
  <c r="II14" i="2"/>
  <c r="HN13" i="14" s="1"/>
  <c r="IH14" i="2"/>
  <c r="HM13" i="14" s="1"/>
  <c r="IG14" i="2"/>
  <c r="HL13" i="14" s="1"/>
  <c r="IF14" i="2"/>
  <c r="HK13" i="14" s="1"/>
  <c r="IE14" i="2"/>
  <c r="HJ13" i="14" s="1"/>
  <c r="ID14" i="2"/>
  <c r="HI13" i="14" s="1"/>
  <c r="IC14" i="2"/>
  <c r="HH13" i="14" s="1"/>
  <c r="IB14" i="2"/>
  <c r="HG13" i="14" s="1"/>
  <c r="IA14" i="2"/>
  <c r="HF13" i="14" s="1"/>
  <c r="HZ14" i="2"/>
  <c r="HE13" i="14" s="1"/>
  <c r="HY14" i="2"/>
  <c r="HD13" i="14" s="1"/>
  <c r="HX14" i="2"/>
  <c r="HC13" i="14" s="1"/>
  <c r="HW14" i="2"/>
  <c r="HB13" i="14" s="1"/>
  <c r="HV14" i="2"/>
  <c r="HA13" i="14" s="1"/>
  <c r="HU14" i="2"/>
  <c r="GZ13" i="14" s="1"/>
  <c r="HT14" i="2"/>
  <c r="GY13" i="14" s="1"/>
  <c r="HS14" i="2"/>
  <c r="GX13" i="14" s="1"/>
  <c r="HR14" i="2"/>
  <c r="GW13" i="14" s="1"/>
  <c r="HQ14" i="2"/>
  <c r="GV13" i="14" s="1"/>
  <c r="HP14" i="2"/>
  <c r="GU13" i="14" s="1"/>
  <c r="HO14" i="2"/>
  <c r="GT13" i="14" s="1"/>
  <c r="HN14" i="2"/>
  <c r="GS13" i="14" s="1"/>
  <c r="HM14" i="2"/>
  <c r="GR13" i="14" s="1"/>
  <c r="HL14" i="2"/>
  <c r="GQ13" i="14" s="1"/>
  <c r="HK14" i="2"/>
  <c r="GP13" i="14" s="1"/>
  <c r="HJ14" i="2"/>
  <c r="GO13" i="14" s="1"/>
  <c r="HI14" i="2"/>
  <c r="GN13" i="14" s="1"/>
  <c r="HH14" i="2"/>
  <c r="GM13" i="14" s="1"/>
  <c r="HG14" i="2"/>
  <c r="GL13" i="14" s="1"/>
  <c r="HF14" i="2"/>
  <c r="GK13" i="14" s="1"/>
  <c r="HE14" i="2"/>
  <c r="GJ13" i="14" s="1"/>
  <c r="HD14" i="2"/>
  <c r="GI13" i="14" s="1"/>
  <c r="HC14" i="2"/>
  <c r="GH13" i="14" s="1"/>
  <c r="HB14" i="2"/>
  <c r="GG13" i="14" s="1"/>
  <c r="HA14" i="2"/>
  <c r="GF13" i="14" s="1"/>
  <c r="GZ14" i="2"/>
  <c r="GE13" i="14" s="1"/>
  <c r="GY14" i="2"/>
  <c r="GD13" i="14" s="1"/>
  <c r="GX14" i="2"/>
  <c r="GC13" i="14" s="1"/>
  <c r="GW14" i="2"/>
  <c r="GB13" i="14" s="1"/>
  <c r="GV14" i="2"/>
  <c r="GA13" i="14" s="1"/>
  <c r="GU14" i="2"/>
  <c r="FZ13" i="14" s="1"/>
  <c r="GT14" i="2"/>
  <c r="FY13" i="14" s="1"/>
  <c r="GS14" i="2"/>
  <c r="FX13" i="14" s="1"/>
  <c r="GR14" i="2"/>
  <c r="FW13" i="14" s="1"/>
  <c r="GQ14" i="2"/>
  <c r="FV13" i="14" s="1"/>
  <c r="GP14" i="2"/>
  <c r="FU13" i="14" s="1"/>
  <c r="GO14" i="2"/>
  <c r="FT13" i="14" s="1"/>
  <c r="GN14" i="2"/>
  <c r="FS13" i="14" s="1"/>
  <c r="GM14" i="2"/>
  <c r="FR13" i="14" s="1"/>
  <c r="GL14" i="2"/>
  <c r="FQ13" i="14" s="1"/>
  <c r="GK14" i="2"/>
  <c r="FP13" i="14" s="1"/>
  <c r="GJ14" i="2"/>
  <c r="FO13" i="14" s="1"/>
  <c r="GI14" i="2"/>
  <c r="FN13" i="14" s="1"/>
  <c r="GH14" i="2"/>
  <c r="FM13" i="14" s="1"/>
  <c r="GG14" i="2"/>
  <c r="FL13" i="14" s="1"/>
  <c r="GF14" i="2"/>
  <c r="FK13" i="14" s="1"/>
  <c r="GE14" i="2"/>
  <c r="FJ13" i="14" s="1"/>
  <c r="GD14" i="2"/>
  <c r="FI13" i="14" s="1"/>
  <c r="GC14" i="2"/>
  <c r="FH13" i="14" s="1"/>
  <c r="GB14" i="2"/>
  <c r="FG13" i="14" s="1"/>
  <c r="GA14" i="2"/>
  <c r="FF13" i="14" s="1"/>
  <c r="FZ14" i="2"/>
  <c r="FE13" i="14" s="1"/>
  <c r="FY14" i="2"/>
  <c r="FD13" i="14" s="1"/>
  <c r="FX14" i="2"/>
  <c r="FC13" i="14" s="1"/>
  <c r="FW14" i="2"/>
  <c r="FB13" i="14" s="1"/>
  <c r="FV14" i="2"/>
  <c r="FA13" i="14" s="1"/>
  <c r="FU14" i="2"/>
  <c r="EZ13" i="14" s="1"/>
  <c r="FT14" i="2"/>
  <c r="EY13" i="14" s="1"/>
  <c r="FS14" i="2"/>
  <c r="EX13" i="14" s="1"/>
  <c r="FR14" i="2"/>
  <c r="EW13" i="14" s="1"/>
  <c r="FQ14" i="2"/>
  <c r="EV13" i="14" s="1"/>
  <c r="FP14" i="2"/>
  <c r="EU13" i="14" s="1"/>
  <c r="FO14" i="2"/>
  <c r="ET13" i="14" s="1"/>
  <c r="FN14" i="2"/>
  <c r="ES13" i="14" s="1"/>
  <c r="FM14" i="2"/>
  <c r="ER13" i="14" s="1"/>
  <c r="FL14" i="2"/>
  <c r="EQ13" i="14" s="1"/>
  <c r="FK14" i="2"/>
  <c r="EP13" i="14" s="1"/>
  <c r="FJ14" i="2"/>
  <c r="EO13" i="14" s="1"/>
  <c r="FI14" i="2"/>
  <c r="EN13" i="14" s="1"/>
  <c r="FH14" i="2"/>
  <c r="EM13" i="14" s="1"/>
  <c r="FG14" i="2"/>
  <c r="EL13" i="14" s="1"/>
  <c r="FF14" i="2"/>
  <c r="EK13" i="14" s="1"/>
  <c r="FE14" i="2"/>
  <c r="EJ13" i="14" s="1"/>
  <c r="FD14" i="2"/>
  <c r="EI13" i="14" s="1"/>
  <c r="FC14" i="2"/>
  <c r="EH13" i="14" s="1"/>
  <c r="FB14" i="2"/>
  <c r="EG13" i="14" s="1"/>
  <c r="FA14" i="2"/>
  <c r="EF13" i="14" s="1"/>
  <c r="EZ14" i="2"/>
  <c r="EE13" i="14" s="1"/>
  <c r="EY14" i="2"/>
  <c r="ED13" i="14" s="1"/>
  <c r="EX14" i="2"/>
  <c r="EC13" i="14" s="1"/>
  <c r="EW14" i="2"/>
  <c r="EB13" i="14" s="1"/>
  <c r="EV14" i="2"/>
  <c r="EA13" i="14" s="1"/>
  <c r="EU14" i="2"/>
  <c r="DZ13" i="14" s="1"/>
  <c r="ET14" i="2"/>
  <c r="DY13" i="14" s="1"/>
  <c r="ES14" i="2"/>
  <c r="DX13" i="14" s="1"/>
  <c r="ER14" i="2"/>
  <c r="DW13" i="14" s="1"/>
  <c r="EQ14" i="2"/>
  <c r="DV13" i="14" s="1"/>
  <c r="EP14" i="2"/>
  <c r="DU13" i="14" s="1"/>
  <c r="EO14" i="2"/>
  <c r="DT13" i="14" s="1"/>
  <c r="EN14" i="2"/>
  <c r="DS13" i="14" s="1"/>
  <c r="EM14" i="2"/>
  <c r="DR13" i="14" s="1"/>
  <c r="EL14" i="2"/>
  <c r="DQ13" i="14" s="1"/>
  <c r="EK14" i="2"/>
  <c r="DP13" i="14" s="1"/>
  <c r="EJ14" i="2"/>
  <c r="DO13" i="14" s="1"/>
  <c r="EI14" i="2"/>
  <c r="DN13" i="14" s="1"/>
  <c r="EH14" i="2"/>
  <c r="DM13" i="14" s="1"/>
  <c r="EG14" i="2"/>
  <c r="DL13" i="14" s="1"/>
  <c r="EF14" i="2"/>
  <c r="DK13" i="14" s="1"/>
  <c r="EE14" i="2"/>
  <c r="DJ13" i="14" s="1"/>
  <c r="ED14" i="2"/>
  <c r="DI13" i="14" s="1"/>
  <c r="EC14" i="2"/>
  <c r="DH13" i="14" s="1"/>
  <c r="EB14" i="2"/>
  <c r="DG13" i="14" s="1"/>
  <c r="EA14" i="2"/>
  <c r="DF13" i="14" s="1"/>
  <c r="DZ14" i="2"/>
  <c r="DE13" i="14" s="1"/>
  <c r="DY14" i="2"/>
  <c r="DD13" i="14" s="1"/>
  <c r="DX14" i="2"/>
  <c r="DC13" i="14" s="1"/>
  <c r="DW14" i="2"/>
  <c r="DB13" i="14" s="1"/>
  <c r="DV14" i="2"/>
  <c r="DA13" i="14" s="1"/>
  <c r="DU14" i="2"/>
  <c r="CZ13" i="14" s="1"/>
  <c r="DT14" i="2"/>
  <c r="CY13" i="14" s="1"/>
  <c r="DS14" i="2"/>
  <c r="CX13" i="14" s="1"/>
  <c r="DR14" i="2"/>
  <c r="CW13" i="14" s="1"/>
  <c r="DQ14" i="2"/>
  <c r="CV13" i="14" s="1"/>
  <c r="DP14" i="2"/>
  <c r="CU13" i="14" s="1"/>
  <c r="DO14" i="2"/>
  <c r="CT13" i="14" s="1"/>
  <c r="DN14" i="2"/>
  <c r="CS13" i="14" s="1"/>
  <c r="DM14" i="2"/>
  <c r="CR13" i="14" s="1"/>
  <c r="DL14" i="2"/>
  <c r="CQ13" i="14" s="1"/>
  <c r="DK14" i="2"/>
  <c r="CP13" i="14" s="1"/>
  <c r="DJ14" i="2"/>
  <c r="CO13" i="14" s="1"/>
  <c r="DI14" i="2"/>
  <c r="CN13" i="14" s="1"/>
  <c r="DH14" i="2"/>
  <c r="CM13" i="14" s="1"/>
  <c r="DG14" i="2"/>
  <c r="CL13" i="14" s="1"/>
  <c r="DF14" i="2"/>
  <c r="CK13" i="14" s="1"/>
  <c r="DE14" i="2"/>
  <c r="CJ13" i="14" s="1"/>
  <c r="DD14" i="2"/>
  <c r="CI13" i="14" s="1"/>
  <c r="DC14" i="2"/>
  <c r="CH13" i="14" s="1"/>
  <c r="DB14" i="2"/>
  <c r="CG13" i="14" s="1"/>
  <c r="DA14" i="2"/>
  <c r="CF13" i="14" s="1"/>
  <c r="CZ14" i="2"/>
  <c r="CE13" i="14" s="1"/>
  <c r="CY14" i="2"/>
  <c r="CD13" i="14" s="1"/>
  <c r="CX14" i="2"/>
  <c r="CC13" i="14" s="1"/>
  <c r="CW14" i="2"/>
  <c r="CB13" i="14" s="1"/>
  <c r="CV14" i="2"/>
  <c r="CA13" i="14" s="1"/>
  <c r="CU14" i="2"/>
  <c r="BZ13" i="14" s="1"/>
  <c r="CT14" i="2"/>
  <c r="BY13" i="14" s="1"/>
  <c r="CS14" i="2"/>
  <c r="BX13" i="14" s="1"/>
  <c r="CR14" i="2"/>
  <c r="BW13" i="14" s="1"/>
  <c r="CQ14" i="2"/>
  <c r="BV13" i="14" s="1"/>
  <c r="CP14" i="2"/>
  <c r="BU13" i="14" s="1"/>
  <c r="CO14" i="2"/>
  <c r="BT13" i="14" s="1"/>
  <c r="CN14" i="2"/>
  <c r="BS13" i="14" s="1"/>
  <c r="CM14" i="2"/>
  <c r="BR13" i="14" s="1"/>
  <c r="CL14" i="2"/>
  <c r="BQ13" i="14" s="1"/>
  <c r="CK14" i="2"/>
  <c r="BP13" i="14" s="1"/>
  <c r="CJ14" i="2"/>
  <c r="BO13" i="14" s="1"/>
  <c r="CI14" i="2"/>
  <c r="BN13" i="14" s="1"/>
  <c r="CH14" i="2"/>
  <c r="BM13" i="14" s="1"/>
  <c r="CG14" i="2"/>
  <c r="BL13" i="14" s="1"/>
  <c r="CF14" i="2"/>
  <c r="BK13" i="14" s="1"/>
  <c r="CE14" i="2"/>
  <c r="BJ13" i="14" s="1"/>
  <c r="CD14" i="2"/>
  <c r="BI13" i="14" s="1"/>
  <c r="CC14" i="2"/>
  <c r="BH13" i="14" s="1"/>
  <c r="CB14" i="2"/>
  <c r="BG13" i="14" s="1"/>
  <c r="CA14" i="2"/>
  <c r="BF13" i="14" s="1"/>
  <c r="BZ14" i="2"/>
  <c r="BE13" i="14" s="1"/>
  <c r="BY14" i="2"/>
  <c r="BD13" i="14" s="1"/>
  <c r="BX14" i="2"/>
  <c r="BC13" i="14" s="1"/>
  <c r="BW14" i="2"/>
  <c r="BB13" i="14" s="1"/>
  <c r="BV14" i="2"/>
  <c r="BA13" i="14" s="1"/>
  <c r="BU14" i="2"/>
  <c r="AZ13" i="14" s="1"/>
  <c r="BT14" i="2"/>
  <c r="AY13" i="14" s="1"/>
  <c r="BS14" i="2"/>
  <c r="AX13" i="14" s="1"/>
  <c r="BR14" i="2"/>
  <c r="AW13" i="14" s="1"/>
  <c r="BQ14" i="2"/>
  <c r="AV13" i="14" s="1"/>
  <c r="BP14" i="2"/>
  <c r="AU13" i="14" s="1"/>
  <c r="BO14" i="2"/>
  <c r="AT13" i="14" s="1"/>
  <c r="BN14" i="2"/>
  <c r="AS13" i="14" s="1"/>
  <c r="BM14" i="2"/>
  <c r="AR13" i="14" s="1"/>
  <c r="BL14" i="2"/>
  <c r="AQ13" i="14" s="1"/>
  <c r="BK14" i="2"/>
  <c r="AP13" i="14" s="1"/>
  <c r="BJ14" i="2"/>
  <c r="AO13" i="14" s="1"/>
  <c r="BI14" i="2"/>
  <c r="AN13" i="14" s="1"/>
  <c r="BH14" i="2"/>
  <c r="AM13" i="14" s="1"/>
  <c r="BG14" i="2"/>
  <c r="AL13" i="14" s="1"/>
  <c r="BF14" i="2"/>
  <c r="AK13" i="14" s="1"/>
  <c r="BE14" i="2"/>
  <c r="AJ13" i="14" s="1"/>
  <c r="BD14" i="2"/>
  <c r="AI13" i="14" s="1"/>
  <c r="BC14" i="2"/>
  <c r="AH13" i="14" s="1"/>
  <c r="BB14" i="2"/>
  <c r="AG13" i="14" s="1"/>
  <c r="BA14" i="2"/>
  <c r="AF13" i="14" s="1"/>
  <c r="AZ14" i="2"/>
  <c r="AE13" i="14" s="1"/>
  <c r="AY14" i="2"/>
  <c r="AD13" i="14" s="1"/>
  <c r="AX14" i="2"/>
  <c r="AC13" i="14" s="1"/>
  <c r="AW14" i="2"/>
  <c r="AB13" i="14" s="1"/>
  <c r="AV14" i="2"/>
  <c r="AA13" i="14" s="1"/>
  <c r="AU14" i="2"/>
  <c r="Z13" i="14" s="1"/>
  <c r="AT14" i="2"/>
  <c r="Y13" i="14" s="1"/>
  <c r="AS14" i="2"/>
  <c r="X13" i="14" s="1"/>
  <c r="AR14" i="2"/>
  <c r="W13" i="14" s="1"/>
  <c r="AQ14" i="2"/>
  <c r="V13" i="14" s="1"/>
  <c r="AP14" i="2"/>
  <c r="U13" i="14" s="1"/>
  <c r="AO14" i="2"/>
  <c r="T13" i="14" s="1"/>
  <c r="AN14" i="2"/>
  <c r="S13" i="14" s="1"/>
  <c r="AM14" i="2"/>
  <c r="R13" i="14" s="1"/>
  <c r="AL14" i="2"/>
  <c r="Q13" i="14" s="1"/>
  <c r="AK14" i="2"/>
  <c r="P13" i="14" s="1"/>
  <c r="AJ14" i="2"/>
  <c r="O13" i="14" s="1"/>
  <c r="AI14" i="2"/>
  <c r="N13" i="14" s="1"/>
  <c r="AH14" i="2"/>
  <c r="M13" i="14" s="1"/>
  <c r="AG14" i="2"/>
  <c r="L13" i="14" s="1"/>
  <c r="AF14" i="2"/>
  <c r="K13" i="14" s="1"/>
  <c r="AE14" i="2"/>
  <c r="J13" i="14" s="1"/>
  <c r="AD14" i="2"/>
  <c r="I13" i="14" s="1"/>
  <c r="AC14" i="2"/>
  <c r="H13" i="14" s="1"/>
  <c r="AB14" i="2"/>
  <c r="G13" i="14" s="1"/>
  <c r="AA14" i="2"/>
  <c r="F13" i="14" s="1"/>
  <c r="Z14" i="2"/>
  <c r="E13" i="14" s="1"/>
  <c r="Y14" i="2"/>
  <c r="D13" i="14" s="1"/>
  <c r="X14" i="2"/>
  <c r="C13" i="14" s="1"/>
  <c r="W14" i="2"/>
  <c r="B13" i="14" s="1"/>
  <c r="VH13" i="2"/>
  <c r="UM12" i="14" s="1"/>
  <c r="VG13" i="2"/>
  <c r="UL12" i="14" s="1"/>
  <c r="VF13" i="2"/>
  <c r="UK12" i="14" s="1"/>
  <c r="VE13" i="2"/>
  <c r="UJ12" i="14" s="1"/>
  <c r="VD13" i="2"/>
  <c r="UI12" i="14" s="1"/>
  <c r="VC13" i="2"/>
  <c r="UH12" i="14" s="1"/>
  <c r="VB13" i="2"/>
  <c r="UG12" i="14" s="1"/>
  <c r="VA13" i="2"/>
  <c r="UF12" i="14" s="1"/>
  <c r="UZ13" i="2"/>
  <c r="UE12" i="14" s="1"/>
  <c r="UY13" i="2"/>
  <c r="UD12" i="14" s="1"/>
  <c r="UX13" i="2"/>
  <c r="UC12" i="14" s="1"/>
  <c r="UW13" i="2"/>
  <c r="UB12" i="14" s="1"/>
  <c r="UV13" i="2"/>
  <c r="UA12" i="14" s="1"/>
  <c r="UU13" i="2"/>
  <c r="TZ12" i="14" s="1"/>
  <c r="UT13" i="2"/>
  <c r="TY12" i="14" s="1"/>
  <c r="US13" i="2"/>
  <c r="TX12" i="14" s="1"/>
  <c r="UR13" i="2"/>
  <c r="TW12" i="14" s="1"/>
  <c r="UQ13" i="2"/>
  <c r="TV12" i="14" s="1"/>
  <c r="UP13" i="2"/>
  <c r="TU12" i="14" s="1"/>
  <c r="UO13" i="2"/>
  <c r="TT12" i="14" s="1"/>
  <c r="UN13" i="2"/>
  <c r="TS12" i="14" s="1"/>
  <c r="UM13" i="2"/>
  <c r="TR12" i="14" s="1"/>
  <c r="UL13" i="2"/>
  <c r="TQ12" i="14" s="1"/>
  <c r="UK13" i="2"/>
  <c r="TP12" i="14" s="1"/>
  <c r="UJ13" i="2"/>
  <c r="TO12" i="14" s="1"/>
  <c r="UI13" i="2"/>
  <c r="TN12" i="14" s="1"/>
  <c r="UH13" i="2"/>
  <c r="TM12" i="14" s="1"/>
  <c r="UG13" i="2"/>
  <c r="TL12" i="14" s="1"/>
  <c r="UF13" i="2"/>
  <c r="TK12" i="14" s="1"/>
  <c r="UE13" i="2"/>
  <c r="TJ12" i="14" s="1"/>
  <c r="UD13" i="2"/>
  <c r="TI12" i="14" s="1"/>
  <c r="UC13" i="2"/>
  <c r="TH12" i="14" s="1"/>
  <c r="UB13" i="2"/>
  <c r="TG12" i="14" s="1"/>
  <c r="UA13" i="2"/>
  <c r="TF12" i="14" s="1"/>
  <c r="TZ13" i="2"/>
  <c r="TE12" i="14" s="1"/>
  <c r="TY13" i="2"/>
  <c r="TD12" i="14" s="1"/>
  <c r="TX13" i="2"/>
  <c r="TC12" i="14" s="1"/>
  <c r="TW13" i="2"/>
  <c r="TB12" i="14" s="1"/>
  <c r="TV13" i="2"/>
  <c r="TA12" i="14" s="1"/>
  <c r="TU13" i="2"/>
  <c r="SZ12" i="14" s="1"/>
  <c r="TT13" i="2"/>
  <c r="SY12" i="14" s="1"/>
  <c r="TS13" i="2"/>
  <c r="SX12" i="14" s="1"/>
  <c r="TR13" i="2"/>
  <c r="SW12" i="14" s="1"/>
  <c r="TQ13" i="2"/>
  <c r="SV12" i="14" s="1"/>
  <c r="TP13" i="2"/>
  <c r="SU12" i="14" s="1"/>
  <c r="TO13" i="2"/>
  <c r="ST12" i="14" s="1"/>
  <c r="TN13" i="2"/>
  <c r="SS12" i="14" s="1"/>
  <c r="TM13" i="2"/>
  <c r="SR12" i="14" s="1"/>
  <c r="TL13" i="2"/>
  <c r="SQ12" i="14" s="1"/>
  <c r="TK13" i="2"/>
  <c r="SP12" i="14" s="1"/>
  <c r="TJ13" i="2"/>
  <c r="SO12" i="14" s="1"/>
  <c r="TI13" i="2"/>
  <c r="SN12" i="14" s="1"/>
  <c r="TH13" i="2"/>
  <c r="SM12" i="14" s="1"/>
  <c r="TG13" i="2"/>
  <c r="SL12" i="14" s="1"/>
  <c r="TF13" i="2"/>
  <c r="SK12" i="14" s="1"/>
  <c r="TE13" i="2"/>
  <c r="SJ12" i="14" s="1"/>
  <c r="TD13" i="2"/>
  <c r="SI12" i="14" s="1"/>
  <c r="TC13" i="2"/>
  <c r="SH12" i="14" s="1"/>
  <c r="TB13" i="2"/>
  <c r="SG12" i="14" s="1"/>
  <c r="TA13" i="2"/>
  <c r="SF12" i="14" s="1"/>
  <c r="SZ13" i="2"/>
  <c r="SE12" i="14" s="1"/>
  <c r="SY13" i="2"/>
  <c r="SD12" i="14" s="1"/>
  <c r="SX13" i="2"/>
  <c r="SC12" i="14" s="1"/>
  <c r="SW13" i="2"/>
  <c r="SB12" i="14" s="1"/>
  <c r="SV13" i="2"/>
  <c r="SA12" i="14" s="1"/>
  <c r="SU13" i="2"/>
  <c r="RZ12" i="14" s="1"/>
  <c r="ST13" i="2"/>
  <c r="RY12" i="14" s="1"/>
  <c r="SS13" i="2"/>
  <c r="RX12" i="14" s="1"/>
  <c r="SR13" i="2"/>
  <c r="RW12" i="14" s="1"/>
  <c r="SQ13" i="2"/>
  <c r="RV12" i="14" s="1"/>
  <c r="SP13" i="2"/>
  <c r="RU12" i="14" s="1"/>
  <c r="SO13" i="2"/>
  <c r="RT12" i="14" s="1"/>
  <c r="SN13" i="2"/>
  <c r="RS12" i="14" s="1"/>
  <c r="SM13" i="2"/>
  <c r="RR12" i="14" s="1"/>
  <c r="SL13" i="2"/>
  <c r="RQ12" i="14" s="1"/>
  <c r="SK13" i="2"/>
  <c r="RP12" i="14" s="1"/>
  <c r="SJ13" i="2"/>
  <c r="RO12" i="14" s="1"/>
  <c r="SI13" i="2"/>
  <c r="RN12" i="14" s="1"/>
  <c r="SH13" i="2"/>
  <c r="RM12" i="14" s="1"/>
  <c r="SG13" i="2"/>
  <c r="RL12" i="14" s="1"/>
  <c r="SF13" i="2"/>
  <c r="RK12" i="14" s="1"/>
  <c r="SE13" i="2"/>
  <c r="RJ12" i="14" s="1"/>
  <c r="SD13" i="2"/>
  <c r="RI12" i="14" s="1"/>
  <c r="SC13" i="2"/>
  <c r="RH12" i="14" s="1"/>
  <c r="SB13" i="2"/>
  <c r="RG12" i="14" s="1"/>
  <c r="SA13" i="2"/>
  <c r="RF12" i="14" s="1"/>
  <c r="RZ13" i="2"/>
  <c r="RE12" i="14" s="1"/>
  <c r="RY13" i="2"/>
  <c r="RD12" i="14" s="1"/>
  <c r="RX13" i="2"/>
  <c r="RC12" i="14" s="1"/>
  <c r="RW13" i="2"/>
  <c r="RB12" i="14" s="1"/>
  <c r="RV13" i="2"/>
  <c r="RA12" i="14" s="1"/>
  <c r="RU13" i="2"/>
  <c r="QZ12" i="14" s="1"/>
  <c r="RT13" i="2"/>
  <c r="QY12" i="14" s="1"/>
  <c r="RS13" i="2"/>
  <c r="QX12" i="14" s="1"/>
  <c r="RR13" i="2"/>
  <c r="QW12" i="14" s="1"/>
  <c r="RQ13" i="2"/>
  <c r="QV12" i="14" s="1"/>
  <c r="RP13" i="2"/>
  <c r="QU12" i="14" s="1"/>
  <c r="RO13" i="2"/>
  <c r="QT12" i="14" s="1"/>
  <c r="RN13" i="2"/>
  <c r="QS12" i="14" s="1"/>
  <c r="RM13" i="2"/>
  <c r="QR12" i="14" s="1"/>
  <c r="RL13" i="2"/>
  <c r="QQ12" i="14" s="1"/>
  <c r="RK13" i="2"/>
  <c r="QP12" i="14" s="1"/>
  <c r="RJ13" i="2"/>
  <c r="QO12" i="14" s="1"/>
  <c r="RI13" i="2"/>
  <c r="QN12" i="14" s="1"/>
  <c r="RH13" i="2"/>
  <c r="QM12" i="14" s="1"/>
  <c r="RG13" i="2"/>
  <c r="QL12" i="14" s="1"/>
  <c r="RF13" i="2"/>
  <c r="QK12" i="14" s="1"/>
  <c r="RE13" i="2"/>
  <c r="QJ12" i="14" s="1"/>
  <c r="RD13" i="2"/>
  <c r="QI12" i="14" s="1"/>
  <c r="RC13" i="2"/>
  <c r="QH12" i="14" s="1"/>
  <c r="RB13" i="2"/>
  <c r="QG12" i="14" s="1"/>
  <c r="RA13" i="2"/>
  <c r="QF12" i="14" s="1"/>
  <c r="QZ13" i="2"/>
  <c r="QE12" i="14" s="1"/>
  <c r="QY13" i="2"/>
  <c r="QD12" i="14" s="1"/>
  <c r="QX13" i="2"/>
  <c r="QC12" i="14" s="1"/>
  <c r="QW13" i="2"/>
  <c r="QB12" i="14" s="1"/>
  <c r="QV13" i="2"/>
  <c r="QA12" i="14" s="1"/>
  <c r="QU13" i="2"/>
  <c r="PZ12" i="14" s="1"/>
  <c r="QT13" i="2"/>
  <c r="PY12" i="14" s="1"/>
  <c r="QS13" i="2"/>
  <c r="PX12" i="14" s="1"/>
  <c r="QR13" i="2"/>
  <c r="PW12" i="14" s="1"/>
  <c r="QQ13" i="2"/>
  <c r="PV12" i="14" s="1"/>
  <c r="QP13" i="2"/>
  <c r="PU12" i="14" s="1"/>
  <c r="QO13" i="2"/>
  <c r="PT12" i="14" s="1"/>
  <c r="QN13" i="2"/>
  <c r="PS12" i="14" s="1"/>
  <c r="QM13" i="2"/>
  <c r="PR12" i="14" s="1"/>
  <c r="QL13" i="2"/>
  <c r="PQ12" i="14" s="1"/>
  <c r="QK13" i="2"/>
  <c r="PP12" i="14" s="1"/>
  <c r="QJ13" i="2"/>
  <c r="PO12" i="14" s="1"/>
  <c r="QI13" i="2"/>
  <c r="PN12" i="14" s="1"/>
  <c r="QH13" i="2"/>
  <c r="PM12" i="14" s="1"/>
  <c r="QG13" i="2"/>
  <c r="PL12" i="14" s="1"/>
  <c r="QF13" i="2"/>
  <c r="PK12" i="14" s="1"/>
  <c r="QE13" i="2"/>
  <c r="PJ12" i="14" s="1"/>
  <c r="QD13" i="2"/>
  <c r="PI12" i="14" s="1"/>
  <c r="QC13" i="2"/>
  <c r="PH12" i="14" s="1"/>
  <c r="QB13" i="2"/>
  <c r="PG12" i="14" s="1"/>
  <c r="QA13" i="2"/>
  <c r="PF12" i="14" s="1"/>
  <c r="PZ13" i="2"/>
  <c r="PE12" i="14" s="1"/>
  <c r="PY13" i="2"/>
  <c r="PD12" i="14" s="1"/>
  <c r="PX13" i="2"/>
  <c r="PC12" i="14" s="1"/>
  <c r="PW13" i="2"/>
  <c r="PB12" i="14" s="1"/>
  <c r="PV13" i="2"/>
  <c r="PA12" i="14" s="1"/>
  <c r="PU13" i="2"/>
  <c r="OZ12" i="14" s="1"/>
  <c r="PT13" i="2"/>
  <c r="OY12" i="14" s="1"/>
  <c r="PS13" i="2"/>
  <c r="OX12" i="14" s="1"/>
  <c r="PR13" i="2"/>
  <c r="OW12" i="14" s="1"/>
  <c r="PQ13" i="2"/>
  <c r="OV12" i="14" s="1"/>
  <c r="PP13" i="2"/>
  <c r="OU12" i="14" s="1"/>
  <c r="PO13" i="2"/>
  <c r="OT12" i="14" s="1"/>
  <c r="PN13" i="2"/>
  <c r="OS12" i="14" s="1"/>
  <c r="PM13" i="2"/>
  <c r="OR12" i="14" s="1"/>
  <c r="PL13" i="2"/>
  <c r="OQ12" i="14" s="1"/>
  <c r="PK13" i="2"/>
  <c r="OP12" i="14" s="1"/>
  <c r="PJ13" i="2"/>
  <c r="OO12" i="14" s="1"/>
  <c r="PI13" i="2"/>
  <c r="ON12" i="14" s="1"/>
  <c r="PH13" i="2"/>
  <c r="OM12" i="14" s="1"/>
  <c r="PG13" i="2"/>
  <c r="OL12" i="14" s="1"/>
  <c r="PF13" i="2"/>
  <c r="OK12" i="14" s="1"/>
  <c r="PE13" i="2"/>
  <c r="OJ12" i="14" s="1"/>
  <c r="PD13" i="2"/>
  <c r="OI12" i="14" s="1"/>
  <c r="PC13" i="2"/>
  <c r="OH12" i="14" s="1"/>
  <c r="PB13" i="2"/>
  <c r="OG12" i="14" s="1"/>
  <c r="PA13" i="2"/>
  <c r="OF12" i="14" s="1"/>
  <c r="OZ13" i="2"/>
  <c r="OE12" i="14" s="1"/>
  <c r="OY13" i="2"/>
  <c r="OD12" i="14" s="1"/>
  <c r="OX13" i="2"/>
  <c r="OC12" i="14" s="1"/>
  <c r="OW13" i="2"/>
  <c r="OB12" i="14" s="1"/>
  <c r="OV13" i="2"/>
  <c r="OA12" i="14" s="1"/>
  <c r="OU13" i="2"/>
  <c r="NZ12" i="14" s="1"/>
  <c r="OT13" i="2"/>
  <c r="NY12" i="14" s="1"/>
  <c r="OS13" i="2"/>
  <c r="NX12" i="14" s="1"/>
  <c r="OR13" i="2"/>
  <c r="NW12" i="14" s="1"/>
  <c r="OQ13" i="2"/>
  <c r="NV12" i="14" s="1"/>
  <c r="OP13" i="2"/>
  <c r="NU12" i="14" s="1"/>
  <c r="OO13" i="2"/>
  <c r="NT12" i="14" s="1"/>
  <c r="ON13" i="2"/>
  <c r="NS12" i="14" s="1"/>
  <c r="OM13" i="2"/>
  <c r="NR12" i="14" s="1"/>
  <c r="OL13" i="2"/>
  <c r="NQ12" i="14" s="1"/>
  <c r="OK13" i="2"/>
  <c r="NP12" i="14" s="1"/>
  <c r="OJ13" i="2"/>
  <c r="NO12" i="14" s="1"/>
  <c r="OI13" i="2"/>
  <c r="NN12" i="14" s="1"/>
  <c r="OH13" i="2"/>
  <c r="NM12" i="14" s="1"/>
  <c r="OG13" i="2"/>
  <c r="NL12" i="14" s="1"/>
  <c r="OF13" i="2"/>
  <c r="NK12" i="14" s="1"/>
  <c r="OE13" i="2"/>
  <c r="NJ12" i="14" s="1"/>
  <c r="OD13" i="2"/>
  <c r="NI12" i="14" s="1"/>
  <c r="OC13" i="2"/>
  <c r="NH12" i="14" s="1"/>
  <c r="OB13" i="2"/>
  <c r="NG12" i="14" s="1"/>
  <c r="OA13" i="2"/>
  <c r="NF12" i="14" s="1"/>
  <c r="NZ13" i="2"/>
  <c r="NE12" i="14" s="1"/>
  <c r="NY13" i="2"/>
  <c r="ND12" i="14" s="1"/>
  <c r="NX13" i="2"/>
  <c r="NC12" i="14" s="1"/>
  <c r="NW13" i="2"/>
  <c r="NB12" i="14" s="1"/>
  <c r="NV13" i="2"/>
  <c r="NA12" i="14" s="1"/>
  <c r="NU13" i="2"/>
  <c r="MZ12" i="14" s="1"/>
  <c r="NT13" i="2"/>
  <c r="MY12" i="14" s="1"/>
  <c r="NS13" i="2"/>
  <c r="MX12" i="14" s="1"/>
  <c r="NR13" i="2"/>
  <c r="MW12" i="14" s="1"/>
  <c r="NQ13" i="2"/>
  <c r="MV12" i="14" s="1"/>
  <c r="NP13" i="2"/>
  <c r="MU12" i="14" s="1"/>
  <c r="NO13" i="2"/>
  <c r="MT12" i="14" s="1"/>
  <c r="NN13" i="2"/>
  <c r="MS12" i="14" s="1"/>
  <c r="NM13" i="2"/>
  <c r="MR12" i="14" s="1"/>
  <c r="NL13" i="2"/>
  <c r="MQ12" i="14" s="1"/>
  <c r="NK13" i="2"/>
  <c r="MP12" i="14" s="1"/>
  <c r="NJ13" i="2"/>
  <c r="MO12" i="14" s="1"/>
  <c r="NI13" i="2"/>
  <c r="MN12" i="14" s="1"/>
  <c r="NH13" i="2"/>
  <c r="MM12" i="14" s="1"/>
  <c r="NG13" i="2"/>
  <c r="ML12" i="14" s="1"/>
  <c r="NF13" i="2"/>
  <c r="MK12" i="14" s="1"/>
  <c r="NE13" i="2"/>
  <c r="MJ12" i="14" s="1"/>
  <c r="ND13" i="2"/>
  <c r="MI12" i="14" s="1"/>
  <c r="NC13" i="2"/>
  <c r="MH12" i="14" s="1"/>
  <c r="NB13" i="2"/>
  <c r="MG12" i="14" s="1"/>
  <c r="NA13" i="2"/>
  <c r="MF12" i="14" s="1"/>
  <c r="MZ13" i="2"/>
  <c r="ME12" i="14" s="1"/>
  <c r="MY13" i="2"/>
  <c r="MD12" i="14" s="1"/>
  <c r="MX13" i="2"/>
  <c r="MC12" i="14" s="1"/>
  <c r="MW13" i="2"/>
  <c r="MB12" i="14" s="1"/>
  <c r="MV13" i="2"/>
  <c r="MA12" i="14" s="1"/>
  <c r="MU13" i="2"/>
  <c r="LZ12" i="14" s="1"/>
  <c r="MT13" i="2"/>
  <c r="LY12" i="14" s="1"/>
  <c r="MS13" i="2"/>
  <c r="LX12" i="14" s="1"/>
  <c r="MR13" i="2"/>
  <c r="LW12" i="14" s="1"/>
  <c r="MQ13" i="2"/>
  <c r="LV12" i="14" s="1"/>
  <c r="MP13" i="2"/>
  <c r="LU12" i="14" s="1"/>
  <c r="MO13" i="2"/>
  <c r="LT12" i="14" s="1"/>
  <c r="MN13" i="2"/>
  <c r="LS12" i="14" s="1"/>
  <c r="MM13" i="2"/>
  <c r="LR12" i="14" s="1"/>
  <c r="ML13" i="2"/>
  <c r="LQ12" i="14" s="1"/>
  <c r="MK13" i="2"/>
  <c r="LP12" i="14" s="1"/>
  <c r="MJ13" i="2"/>
  <c r="LO12" i="14" s="1"/>
  <c r="MI13" i="2"/>
  <c r="LN12" i="14" s="1"/>
  <c r="MH13" i="2"/>
  <c r="LM12" i="14" s="1"/>
  <c r="MG13" i="2"/>
  <c r="LL12" i="14" s="1"/>
  <c r="MF13" i="2"/>
  <c r="LK12" i="14" s="1"/>
  <c r="ME13" i="2"/>
  <c r="LJ12" i="14" s="1"/>
  <c r="MD13" i="2"/>
  <c r="LI12" i="14" s="1"/>
  <c r="MC13" i="2"/>
  <c r="LH12" i="14" s="1"/>
  <c r="MB13" i="2"/>
  <c r="LG12" i="14" s="1"/>
  <c r="MA13" i="2"/>
  <c r="LF12" i="14" s="1"/>
  <c r="LZ13" i="2"/>
  <c r="LE12" i="14" s="1"/>
  <c r="LY13" i="2"/>
  <c r="LD12" i="14" s="1"/>
  <c r="LX13" i="2"/>
  <c r="LC12" i="14" s="1"/>
  <c r="LW13" i="2"/>
  <c r="LB12" i="14" s="1"/>
  <c r="LV13" i="2"/>
  <c r="LA12" i="14" s="1"/>
  <c r="LU13" i="2"/>
  <c r="KZ12" i="14" s="1"/>
  <c r="LT13" i="2"/>
  <c r="KY12" i="14" s="1"/>
  <c r="LS13" i="2"/>
  <c r="KX12" i="14" s="1"/>
  <c r="LR13" i="2"/>
  <c r="KW12" i="14" s="1"/>
  <c r="LQ13" i="2"/>
  <c r="KV12" i="14" s="1"/>
  <c r="LP13" i="2"/>
  <c r="KU12" i="14" s="1"/>
  <c r="LO13" i="2"/>
  <c r="KT12" i="14" s="1"/>
  <c r="LN13" i="2"/>
  <c r="KS12" i="14" s="1"/>
  <c r="LM13" i="2"/>
  <c r="KR12" i="14" s="1"/>
  <c r="LL13" i="2"/>
  <c r="KQ12" i="14" s="1"/>
  <c r="LK13" i="2"/>
  <c r="KP12" i="14" s="1"/>
  <c r="LJ13" i="2"/>
  <c r="KO12" i="14" s="1"/>
  <c r="LI13" i="2"/>
  <c r="KN12" i="14" s="1"/>
  <c r="LH13" i="2"/>
  <c r="KM12" i="14" s="1"/>
  <c r="LG13" i="2"/>
  <c r="KL12" i="14" s="1"/>
  <c r="LF13" i="2"/>
  <c r="KK12" i="14" s="1"/>
  <c r="LE13" i="2"/>
  <c r="KJ12" i="14" s="1"/>
  <c r="LD13" i="2"/>
  <c r="KI12" i="14" s="1"/>
  <c r="LC13" i="2"/>
  <c r="KH12" i="14" s="1"/>
  <c r="LB13" i="2"/>
  <c r="KG12" i="14" s="1"/>
  <c r="LA13" i="2"/>
  <c r="KF12" i="14" s="1"/>
  <c r="KZ13" i="2"/>
  <c r="KE12" i="14" s="1"/>
  <c r="KY13" i="2"/>
  <c r="KD12" i="14" s="1"/>
  <c r="KX13" i="2"/>
  <c r="KC12" i="14" s="1"/>
  <c r="KW13" i="2"/>
  <c r="KB12" i="14" s="1"/>
  <c r="KV13" i="2"/>
  <c r="KA12" i="14" s="1"/>
  <c r="KU13" i="2"/>
  <c r="JZ12" i="14" s="1"/>
  <c r="KT13" i="2"/>
  <c r="JY12" i="14" s="1"/>
  <c r="KS13" i="2"/>
  <c r="JX12" i="14" s="1"/>
  <c r="KR13" i="2"/>
  <c r="JW12" i="14" s="1"/>
  <c r="KQ13" i="2"/>
  <c r="JV12" i="14" s="1"/>
  <c r="KP13" i="2"/>
  <c r="JU12" i="14" s="1"/>
  <c r="KO13" i="2"/>
  <c r="JT12" i="14" s="1"/>
  <c r="KN13" i="2"/>
  <c r="JS12" i="14" s="1"/>
  <c r="KM13" i="2"/>
  <c r="JR12" i="14" s="1"/>
  <c r="KL13" i="2"/>
  <c r="JQ12" i="14" s="1"/>
  <c r="KK13" i="2"/>
  <c r="JP12" i="14" s="1"/>
  <c r="KJ13" i="2"/>
  <c r="JO12" i="14" s="1"/>
  <c r="KI13" i="2"/>
  <c r="JN12" i="14" s="1"/>
  <c r="KH13" i="2"/>
  <c r="JM12" i="14" s="1"/>
  <c r="KG13" i="2"/>
  <c r="JL12" i="14" s="1"/>
  <c r="KF13" i="2"/>
  <c r="JK12" i="14" s="1"/>
  <c r="KE13" i="2"/>
  <c r="JJ12" i="14" s="1"/>
  <c r="KD13" i="2"/>
  <c r="JI12" i="14" s="1"/>
  <c r="KC13" i="2"/>
  <c r="JH12" i="14" s="1"/>
  <c r="KB13" i="2"/>
  <c r="JG12" i="14" s="1"/>
  <c r="KA13" i="2"/>
  <c r="JF12" i="14" s="1"/>
  <c r="JZ13" i="2"/>
  <c r="JE12" i="14" s="1"/>
  <c r="JY13" i="2"/>
  <c r="JD12" i="14" s="1"/>
  <c r="JX13" i="2"/>
  <c r="JC12" i="14" s="1"/>
  <c r="JW13" i="2"/>
  <c r="JB12" i="14" s="1"/>
  <c r="JV13" i="2"/>
  <c r="JA12" i="14" s="1"/>
  <c r="JU13" i="2"/>
  <c r="IZ12" i="14" s="1"/>
  <c r="JT13" i="2"/>
  <c r="IY12" i="14" s="1"/>
  <c r="JS13" i="2"/>
  <c r="IX12" i="14" s="1"/>
  <c r="JR13" i="2"/>
  <c r="IW12" i="14" s="1"/>
  <c r="JQ13" i="2"/>
  <c r="IV12" i="14" s="1"/>
  <c r="JP13" i="2"/>
  <c r="IU12" i="14" s="1"/>
  <c r="JO13" i="2"/>
  <c r="IT12" i="14" s="1"/>
  <c r="JN13" i="2"/>
  <c r="IS12" i="14" s="1"/>
  <c r="JM13" i="2"/>
  <c r="IR12" i="14" s="1"/>
  <c r="JL13" i="2"/>
  <c r="IQ12" i="14" s="1"/>
  <c r="JK13" i="2"/>
  <c r="IP12" i="14" s="1"/>
  <c r="JJ13" i="2"/>
  <c r="IO12" i="14" s="1"/>
  <c r="JI13" i="2"/>
  <c r="IN12" i="14" s="1"/>
  <c r="JH13" i="2"/>
  <c r="IM12" i="14" s="1"/>
  <c r="JG13" i="2"/>
  <c r="IL12" i="14" s="1"/>
  <c r="JF13" i="2"/>
  <c r="IK12" i="14" s="1"/>
  <c r="JE13" i="2"/>
  <c r="IJ12" i="14" s="1"/>
  <c r="JD13" i="2"/>
  <c r="II12" i="14" s="1"/>
  <c r="JC13" i="2"/>
  <c r="IH12" i="14" s="1"/>
  <c r="JB13" i="2"/>
  <c r="IG12" i="14" s="1"/>
  <c r="JA13" i="2"/>
  <c r="IF12" i="14" s="1"/>
  <c r="IZ13" i="2"/>
  <c r="IE12" i="14" s="1"/>
  <c r="IY13" i="2"/>
  <c r="ID12" i="14" s="1"/>
  <c r="IX13" i="2"/>
  <c r="IC12" i="14" s="1"/>
  <c r="IW13" i="2"/>
  <c r="IB12" i="14" s="1"/>
  <c r="IV13" i="2"/>
  <c r="IA12" i="14" s="1"/>
  <c r="IU13" i="2"/>
  <c r="HZ12" i="14" s="1"/>
  <c r="IT13" i="2"/>
  <c r="HY12" i="14" s="1"/>
  <c r="IS13" i="2"/>
  <c r="HX12" i="14" s="1"/>
  <c r="IR13" i="2"/>
  <c r="HW12" i="14" s="1"/>
  <c r="IQ13" i="2"/>
  <c r="HV12" i="14" s="1"/>
  <c r="IP13" i="2"/>
  <c r="HU12" i="14" s="1"/>
  <c r="IO13" i="2"/>
  <c r="HT12" i="14" s="1"/>
  <c r="IN13" i="2"/>
  <c r="HS12" i="14" s="1"/>
  <c r="IM13" i="2"/>
  <c r="HR12" i="14" s="1"/>
  <c r="IL13" i="2"/>
  <c r="HQ12" i="14" s="1"/>
  <c r="IK13" i="2"/>
  <c r="HP12" i="14" s="1"/>
  <c r="IJ13" i="2"/>
  <c r="HO12" i="14" s="1"/>
  <c r="II13" i="2"/>
  <c r="HN12" i="14" s="1"/>
  <c r="IH13" i="2"/>
  <c r="HM12" i="14" s="1"/>
  <c r="IG13" i="2"/>
  <c r="HL12" i="14" s="1"/>
  <c r="IF13" i="2"/>
  <c r="HK12" i="14" s="1"/>
  <c r="IE13" i="2"/>
  <c r="HJ12" i="14" s="1"/>
  <c r="ID13" i="2"/>
  <c r="HI12" i="14" s="1"/>
  <c r="IC13" i="2"/>
  <c r="HH12" i="14" s="1"/>
  <c r="IB13" i="2"/>
  <c r="HG12" i="14" s="1"/>
  <c r="IA13" i="2"/>
  <c r="HF12" i="14" s="1"/>
  <c r="HZ13" i="2"/>
  <c r="HE12" i="14" s="1"/>
  <c r="HY13" i="2"/>
  <c r="HD12" i="14" s="1"/>
  <c r="HX13" i="2"/>
  <c r="HC12" i="14" s="1"/>
  <c r="HW13" i="2"/>
  <c r="HB12" i="14" s="1"/>
  <c r="HV13" i="2"/>
  <c r="HA12" i="14" s="1"/>
  <c r="HU13" i="2"/>
  <c r="GZ12" i="14" s="1"/>
  <c r="HT13" i="2"/>
  <c r="GY12" i="14" s="1"/>
  <c r="HS13" i="2"/>
  <c r="GX12" i="14" s="1"/>
  <c r="HR13" i="2"/>
  <c r="GW12" i="14" s="1"/>
  <c r="HQ13" i="2"/>
  <c r="GV12" i="14" s="1"/>
  <c r="HP13" i="2"/>
  <c r="GU12" i="14" s="1"/>
  <c r="HO13" i="2"/>
  <c r="GT12" i="14" s="1"/>
  <c r="HN13" i="2"/>
  <c r="GS12" i="14" s="1"/>
  <c r="HM13" i="2"/>
  <c r="GR12" i="14" s="1"/>
  <c r="HL13" i="2"/>
  <c r="GQ12" i="14" s="1"/>
  <c r="HK13" i="2"/>
  <c r="GP12" i="14" s="1"/>
  <c r="HJ13" i="2"/>
  <c r="GO12" i="14" s="1"/>
  <c r="HI13" i="2"/>
  <c r="GN12" i="14" s="1"/>
  <c r="HH13" i="2"/>
  <c r="GM12" i="14" s="1"/>
  <c r="HG13" i="2"/>
  <c r="GL12" i="14" s="1"/>
  <c r="HF13" i="2"/>
  <c r="GK12" i="14" s="1"/>
  <c r="HE13" i="2"/>
  <c r="GJ12" i="14" s="1"/>
  <c r="HD13" i="2"/>
  <c r="GI12" i="14" s="1"/>
  <c r="HC13" i="2"/>
  <c r="GH12" i="14" s="1"/>
  <c r="HB13" i="2"/>
  <c r="GG12" i="14" s="1"/>
  <c r="HA13" i="2"/>
  <c r="GF12" i="14" s="1"/>
  <c r="GZ13" i="2"/>
  <c r="GE12" i="14" s="1"/>
  <c r="GY13" i="2"/>
  <c r="GD12" i="14" s="1"/>
  <c r="GX13" i="2"/>
  <c r="GC12" i="14" s="1"/>
  <c r="GW13" i="2"/>
  <c r="GB12" i="14" s="1"/>
  <c r="GV13" i="2"/>
  <c r="GA12" i="14" s="1"/>
  <c r="GU13" i="2"/>
  <c r="FZ12" i="14" s="1"/>
  <c r="GT13" i="2"/>
  <c r="FY12" i="14" s="1"/>
  <c r="GS13" i="2"/>
  <c r="FX12" i="14" s="1"/>
  <c r="GR13" i="2"/>
  <c r="FW12" i="14" s="1"/>
  <c r="GQ13" i="2"/>
  <c r="FV12" i="14" s="1"/>
  <c r="GP13" i="2"/>
  <c r="FU12" i="14" s="1"/>
  <c r="GO13" i="2"/>
  <c r="FT12" i="14" s="1"/>
  <c r="GN13" i="2"/>
  <c r="FS12" i="14" s="1"/>
  <c r="GM13" i="2"/>
  <c r="FR12" i="14" s="1"/>
  <c r="GL13" i="2"/>
  <c r="FQ12" i="14" s="1"/>
  <c r="GK13" i="2"/>
  <c r="FP12" i="14" s="1"/>
  <c r="GJ13" i="2"/>
  <c r="FO12" i="14" s="1"/>
  <c r="GI13" i="2"/>
  <c r="FN12" i="14" s="1"/>
  <c r="GH13" i="2"/>
  <c r="FM12" i="14" s="1"/>
  <c r="GG13" i="2"/>
  <c r="FL12" i="14" s="1"/>
  <c r="GF13" i="2"/>
  <c r="FK12" i="14" s="1"/>
  <c r="GE13" i="2"/>
  <c r="FJ12" i="14" s="1"/>
  <c r="GD13" i="2"/>
  <c r="FI12" i="14" s="1"/>
  <c r="GC13" i="2"/>
  <c r="FH12" i="14" s="1"/>
  <c r="GB13" i="2"/>
  <c r="FG12" i="14" s="1"/>
  <c r="GA13" i="2"/>
  <c r="FF12" i="14" s="1"/>
  <c r="FZ13" i="2"/>
  <c r="FE12" i="14" s="1"/>
  <c r="FY13" i="2"/>
  <c r="FD12" i="14" s="1"/>
  <c r="FX13" i="2"/>
  <c r="FC12" i="14" s="1"/>
  <c r="FW13" i="2"/>
  <c r="FB12" i="14" s="1"/>
  <c r="FV13" i="2"/>
  <c r="FA12" i="14" s="1"/>
  <c r="FU13" i="2"/>
  <c r="EZ12" i="14" s="1"/>
  <c r="FT13" i="2"/>
  <c r="EY12" i="14" s="1"/>
  <c r="FS13" i="2"/>
  <c r="EX12" i="14" s="1"/>
  <c r="FR13" i="2"/>
  <c r="EW12" i="14" s="1"/>
  <c r="FQ13" i="2"/>
  <c r="EV12" i="14" s="1"/>
  <c r="FP13" i="2"/>
  <c r="EU12" i="14" s="1"/>
  <c r="FO13" i="2"/>
  <c r="ET12" i="14" s="1"/>
  <c r="FN13" i="2"/>
  <c r="ES12" i="14" s="1"/>
  <c r="FM13" i="2"/>
  <c r="ER12" i="14" s="1"/>
  <c r="FL13" i="2"/>
  <c r="EQ12" i="14" s="1"/>
  <c r="FK13" i="2"/>
  <c r="EP12" i="14" s="1"/>
  <c r="FJ13" i="2"/>
  <c r="EO12" i="14" s="1"/>
  <c r="FI13" i="2"/>
  <c r="EN12" i="14" s="1"/>
  <c r="FH13" i="2"/>
  <c r="EM12" i="14" s="1"/>
  <c r="FG13" i="2"/>
  <c r="EL12" i="14" s="1"/>
  <c r="FF13" i="2"/>
  <c r="EK12" i="14" s="1"/>
  <c r="FE13" i="2"/>
  <c r="EJ12" i="14" s="1"/>
  <c r="FD13" i="2"/>
  <c r="EI12" i="14" s="1"/>
  <c r="FC13" i="2"/>
  <c r="EH12" i="14" s="1"/>
  <c r="FB13" i="2"/>
  <c r="EG12" i="14" s="1"/>
  <c r="FA13" i="2"/>
  <c r="EF12" i="14" s="1"/>
  <c r="EZ13" i="2"/>
  <c r="EE12" i="14" s="1"/>
  <c r="EY13" i="2"/>
  <c r="ED12" i="14" s="1"/>
  <c r="EX13" i="2"/>
  <c r="EC12" i="14" s="1"/>
  <c r="EW13" i="2"/>
  <c r="EB12" i="14" s="1"/>
  <c r="EV13" i="2"/>
  <c r="EA12" i="14" s="1"/>
  <c r="EU13" i="2"/>
  <c r="DZ12" i="14" s="1"/>
  <c r="ET13" i="2"/>
  <c r="DY12" i="14" s="1"/>
  <c r="ES13" i="2"/>
  <c r="DX12" i="14" s="1"/>
  <c r="ER13" i="2"/>
  <c r="DW12" i="14" s="1"/>
  <c r="EQ13" i="2"/>
  <c r="DV12" i="14" s="1"/>
  <c r="EP13" i="2"/>
  <c r="DU12" i="14" s="1"/>
  <c r="EO13" i="2"/>
  <c r="DT12" i="14" s="1"/>
  <c r="EN13" i="2"/>
  <c r="DS12" i="14" s="1"/>
  <c r="EM13" i="2"/>
  <c r="DR12" i="14" s="1"/>
  <c r="EL13" i="2"/>
  <c r="DQ12" i="14" s="1"/>
  <c r="EK13" i="2"/>
  <c r="DP12" i="14" s="1"/>
  <c r="EJ13" i="2"/>
  <c r="DO12" i="14" s="1"/>
  <c r="EI13" i="2"/>
  <c r="DN12" i="14" s="1"/>
  <c r="EH13" i="2"/>
  <c r="DM12" i="14" s="1"/>
  <c r="EG13" i="2"/>
  <c r="DL12" i="14" s="1"/>
  <c r="EF13" i="2"/>
  <c r="DK12" i="14" s="1"/>
  <c r="EE13" i="2"/>
  <c r="DJ12" i="14" s="1"/>
  <c r="ED13" i="2"/>
  <c r="DI12" i="14" s="1"/>
  <c r="EC13" i="2"/>
  <c r="DH12" i="14" s="1"/>
  <c r="EB13" i="2"/>
  <c r="DG12" i="14" s="1"/>
  <c r="EA13" i="2"/>
  <c r="DF12" i="14" s="1"/>
  <c r="DZ13" i="2"/>
  <c r="DE12" i="14" s="1"/>
  <c r="DY13" i="2"/>
  <c r="DD12" i="14" s="1"/>
  <c r="DX13" i="2"/>
  <c r="DC12" i="14" s="1"/>
  <c r="DW13" i="2"/>
  <c r="DB12" i="14" s="1"/>
  <c r="DV13" i="2"/>
  <c r="DA12" i="14" s="1"/>
  <c r="DU13" i="2"/>
  <c r="CZ12" i="14" s="1"/>
  <c r="DT13" i="2"/>
  <c r="CY12" i="14" s="1"/>
  <c r="DS13" i="2"/>
  <c r="CX12" i="14" s="1"/>
  <c r="DR13" i="2"/>
  <c r="CW12" i="14" s="1"/>
  <c r="DQ13" i="2"/>
  <c r="CV12" i="14" s="1"/>
  <c r="DP13" i="2"/>
  <c r="CU12" i="14" s="1"/>
  <c r="DO13" i="2"/>
  <c r="CT12" i="14" s="1"/>
  <c r="DN13" i="2"/>
  <c r="CS12" i="14" s="1"/>
  <c r="DM13" i="2"/>
  <c r="CR12" i="14" s="1"/>
  <c r="DL13" i="2"/>
  <c r="CQ12" i="14" s="1"/>
  <c r="DK13" i="2"/>
  <c r="CP12" i="14" s="1"/>
  <c r="DJ13" i="2"/>
  <c r="CO12" i="14" s="1"/>
  <c r="DI13" i="2"/>
  <c r="CN12" i="14" s="1"/>
  <c r="DH13" i="2"/>
  <c r="CM12" i="14" s="1"/>
  <c r="DG13" i="2"/>
  <c r="CL12" i="14" s="1"/>
  <c r="DF13" i="2"/>
  <c r="CK12" i="14" s="1"/>
  <c r="DE13" i="2"/>
  <c r="CJ12" i="14" s="1"/>
  <c r="DD13" i="2"/>
  <c r="CI12" i="14" s="1"/>
  <c r="DC13" i="2"/>
  <c r="CH12" i="14" s="1"/>
  <c r="DB13" i="2"/>
  <c r="CG12" i="14" s="1"/>
  <c r="DA13" i="2"/>
  <c r="CF12" i="14" s="1"/>
  <c r="CZ13" i="2"/>
  <c r="CE12" i="14" s="1"/>
  <c r="CY13" i="2"/>
  <c r="CD12" i="14" s="1"/>
  <c r="CX13" i="2"/>
  <c r="CC12" i="14" s="1"/>
  <c r="CW13" i="2"/>
  <c r="CB12" i="14" s="1"/>
  <c r="CV13" i="2"/>
  <c r="CA12" i="14" s="1"/>
  <c r="CU13" i="2"/>
  <c r="BZ12" i="14" s="1"/>
  <c r="CT13" i="2"/>
  <c r="BY12" i="14" s="1"/>
  <c r="CS13" i="2"/>
  <c r="BX12" i="14" s="1"/>
  <c r="CR13" i="2"/>
  <c r="BW12" i="14" s="1"/>
  <c r="CQ13" i="2"/>
  <c r="BV12" i="14" s="1"/>
  <c r="CP13" i="2"/>
  <c r="BU12" i="14" s="1"/>
  <c r="CO13" i="2"/>
  <c r="BT12" i="14" s="1"/>
  <c r="CN13" i="2"/>
  <c r="BS12" i="14" s="1"/>
  <c r="CM13" i="2"/>
  <c r="BR12" i="14" s="1"/>
  <c r="CL13" i="2"/>
  <c r="BQ12" i="14" s="1"/>
  <c r="CK13" i="2"/>
  <c r="BP12" i="14" s="1"/>
  <c r="CJ13" i="2"/>
  <c r="BO12" i="14" s="1"/>
  <c r="CI13" i="2"/>
  <c r="BN12" i="14" s="1"/>
  <c r="CH13" i="2"/>
  <c r="BM12" i="14" s="1"/>
  <c r="CG13" i="2"/>
  <c r="BL12" i="14" s="1"/>
  <c r="CF13" i="2"/>
  <c r="BK12" i="14" s="1"/>
  <c r="CE13" i="2"/>
  <c r="BJ12" i="14" s="1"/>
  <c r="CD13" i="2"/>
  <c r="BI12" i="14" s="1"/>
  <c r="CC13" i="2"/>
  <c r="BH12" i="14" s="1"/>
  <c r="CB13" i="2"/>
  <c r="BG12" i="14" s="1"/>
  <c r="CA13" i="2"/>
  <c r="BF12" i="14" s="1"/>
  <c r="BZ13" i="2"/>
  <c r="BE12" i="14" s="1"/>
  <c r="BY13" i="2"/>
  <c r="BD12" i="14" s="1"/>
  <c r="BX13" i="2"/>
  <c r="BC12" i="14" s="1"/>
  <c r="BW13" i="2"/>
  <c r="BB12" i="14" s="1"/>
  <c r="BV13" i="2"/>
  <c r="BA12" i="14" s="1"/>
  <c r="BU13" i="2"/>
  <c r="AZ12" i="14" s="1"/>
  <c r="BT13" i="2"/>
  <c r="AY12" i="14" s="1"/>
  <c r="BS13" i="2"/>
  <c r="AX12" i="14" s="1"/>
  <c r="BR13" i="2"/>
  <c r="AW12" i="14" s="1"/>
  <c r="BQ13" i="2"/>
  <c r="AV12" i="14" s="1"/>
  <c r="BP13" i="2"/>
  <c r="AU12" i="14" s="1"/>
  <c r="BO13" i="2"/>
  <c r="AT12" i="14" s="1"/>
  <c r="BN13" i="2"/>
  <c r="AS12" i="14" s="1"/>
  <c r="BM13" i="2"/>
  <c r="AR12" i="14" s="1"/>
  <c r="BL13" i="2"/>
  <c r="AQ12" i="14" s="1"/>
  <c r="BK13" i="2"/>
  <c r="AP12" i="14" s="1"/>
  <c r="BJ13" i="2"/>
  <c r="AO12" i="14" s="1"/>
  <c r="BI13" i="2"/>
  <c r="AN12" i="14" s="1"/>
  <c r="BH13" i="2"/>
  <c r="AM12" i="14" s="1"/>
  <c r="BG13" i="2"/>
  <c r="AL12" i="14" s="1"/>
  <c r="BF13" i="2"/>
  <c r="AK12" i="14" s="1"/>
  <c r="BE13" i="2"/>
  <c r="AJ12" i="14" s="1"/>
  <c r="BD13" i="2"/>
  <c r="AI12" i="14" s="1"/>
  <c r="BC13" i="2"/>
  <c r="AH12" i="14" s="1"/>
  <c r="BB13" i="2"/>
  <c r="AG12" i="14" s="1"/>
  <c r="BA13" i="2"/>
  <c r="AF12" i="14" s="1"/>
  <c r="AZ13" i="2"/>
  <c r="AE12" i="14" s="1"/>
  <c r="AY13" i="2"/>
  <c r="AD12" i="14" s="1"/>
  <c r="AX13" i="2"/>
  <c r="AC12" i="14" s="1"/>
  <c r="AW13" i="2"/>
  <c r="AB12" i="14" s="1"/>
  <c r="AV13" i="2"/>
  <c r="AA12" i="14" s="1"/>
  <c r="AU13" i="2"/>
  <c r="Z12" i="14" s="1"/>
  <c r="AT13" i="2"/>
  <c r="Y12" i="14" s="1"/>
  <c r="AS13" i="2"/>
  <c r="X12" i="14" s="1"/>
  <c r="AR13" i="2"/>
  <c r="W12" i="14" s="1"/>
  <c r="AQ13" i="2"/>
  <c r="V12" i="14" s="1"/>
  <c r="AP13" i="2"/>
  <c r="U12" i="14" s="1"/>
  <c r="AO13" i="2"/>
  <c r="T12" i="14" s="1"/>
  <c r="AN13" i="2"/>
  <c r="S12" i="14" s="1"/>
  <c r="AM13" i="2"/>
  <c r="R12" i="14" s="1"/>
  <c r="AL13" i="2"/>
  <c r="Q12" i="14" s="1"/>
  <c r="AK13" i="2"/>
  <c r="P12" i="14" s="1"/>
  <c r="AJ13" i="2"/>
  <c r="O12" i="14" s="1"/>
  <c r="AI13" i="2"/>
  <c r="N12" i="14" s="1"/>
  <c r="AH13" i="2"/>
  <c r="M12" i="14" s="1"/>
  <c r="AG13" i="2"/>
  <c r="L12" i="14" s="1"/>
  <c r="AF13" i="2"/>
  <c r="K12" i="14" s="1"/>
  <c r="AE13" i="2"/>
  <c r="J12" i="14" s="1"/>
  <c r="AD13" i="2"/>
  <c r="I12" i="14" s="1"/>
  <c r="AC13" i="2"/>
  <c r="H12" i="14" s="1"/>
  <c r="AB13" i="2"/>
  <c r="G12" i="14" s="1"/>
  <c r="AA13" i="2"/>
  <c r="F12" i="14" s="1"/>
  <c r="Z13" i="2"/>
  <c r="E12" i="14" s="1"/>
  <c r="Y13" i="2"/>
  <c r="D12" i="14" s="1"/>
  <c r="X13" i="2"/>
  <c r="C12" i="14" s="1"/>
  <c r="W13" i="2"/>
  <c r="B12" i="14" s="1"/>
  <c r="VH12" i="2"/>
  <c r="UM11" i="14" s="1"/>
  <c r="VG12" i="2"/>
  <c r="UL11" i="14" s="1"/>
  <c r="VF12" i="2"/>
  <c r="UK11" i="14" s="1"/>
  <c r="VE12" i="2"/>
  <c r="UJ11" i="14" s="1"/>
  <c r="VD12" i="2"/>
  <c r="UI11" i="14" s="1"/>
  <c r="VC12" i="2"/>
  <c r="UH11" i="14" s="1"/>
  <c r="VB12" i="2"/>
  <c r="UG11" i="14" s="1"/>
  <c r="VA12" i="2"/>
  <c r="UF11" i="14" s="1"/>
  <c r="UZ12" i="2"/>
  <c r="UE11" i="14" s="1"/>
  <c r="UY12" i="2"/>
  <c r="UD11" i="14" s="1"/>
  <c r="UX12" i="2"/>
  <c r="UC11" i="14" s="1"/>
  <c r="UW12" i="2"/>
  <c r="UB11" i="14" s="1"/>
  <c r="UV12" i="2"/>
  <c r="UA11" i="14" s="1"/>
  <c r="UU12" i="2"/>
  <c r="TZ11" i="14" s="1"/>
  <c r="UT12" i="2"/>
  <c r="TY11" i="14" s="1"/>
  <c r="US12" i="2"/>
  <c r="TX11" i="14" s="1"/>
  <c r="UR12" i="2"/>
  <c r="TW11" i="14" s="1"/>
  <c r="UQ12" i="2"/>
  <c r="TV11" i="14" s="1"/>
  <c r="UP12" i="2"/>
  <c r="TU11" i="14" s="1"/>
  <c r="UO12" i="2"/>
  <c r="TT11" i="14" s="1"/>
  <c r="UN12" i="2"/>
  <c r="TS11" i="14" s="1"/>
  <c r="UM12" i="2"/>
  <c r="TR11" i="14" s="1"/>
  <c r="UL12" i="2"/>
  <c r="TQ11" i="14" s="1"/>
  <c r="UK12" i="2"/>
  <c r="TP11" i="14" s="1"/>
  <c r="UJ12" i="2"/>
  <c r="TO11" i="14" s="1"/>
  <c r="UI12" i="2"/>
  <c r="TN11" i="14" s="1"/>
  <c r="UH12" i="2"/>
  <c r="TM11" i="14" s="1"/>
  <c r="UG12" i="2"/>
  <c r="TL11" i="14" s="1"/>
  <c r="UF12" i="2"/>
  <c r="TK11" i="14" s="1"/>
  <c r="UE12" i="2"/>
  <c r="TJ11" i="14" s="1"/>
  <c r="UD12" i="2"/>
  <c r="TI11" i="14" s="1"/>
  <c r="UC12" i="2"/>
  <c r="TH11" i="14" s="1"/>
  <c r="UB12" i="2"/>
  <c r="TG11" i="14" s="1"/>
  <c r="UA12" i="2"/>
  <c r="TF11" i="14" s="1"/>
  <c r="TZ12" i="2"/>
  <c r="TE11" i="14" s="1"/>
  <c r="TY12" i="2"/>
  <c r="TD11" i="14" s="1"/>
  <c r="TX12" i="2"/>
  <c r="TC11" i="14" s="1"/>
  <c r="TW12" i="2"/>
  <c r="TB11" i="14" s="1"/>
  <c r="TV12" i="2"/>
  <c r="TA11" i="14" s="1"/>
  <c r="TU12" i="2"/>
  <c r="SZ11" i="14" s="1"/>
  <c r="TT12" i="2"/>
  <c r="SY11" i="14" s="1"/>
  <c r="TS12" i="2"/>
  <c r="SX11" i="14" s="1"/>
  <c r="TR12" i="2"/>
  <c r="SW11" i="14" s="1"/>
  <c r="TQ12" i="2"/>
  <c r="SV11" i="14" s="1"/>
  <c r="TP12" i="2"/>
  <c r="SU11" i="14" s="1"/>
  <c r="TO12" i="2"/>
  <c r="ST11" i="14" s="1"/>
  <c r="TN12" i="2"/>
  <c r="SS11" i="14" s="1"/>
  <c r="TM12" i="2"/>
  <c r="SR11" i="14" s="1"/>
  <c r="TL12" i="2"/>
  <c r="SQ11" i="14" s="1"/>
  <c r="TK12" i="2"/>
  <c r="SP11" i="14" s="1"/>
  <c r="TJ12" i="2"/>
  <c r="SO11" i="14" s="1"/>
  <c r="TI12" i="2"/>
  <c r="SN11" i="14" s="1"/>
  <c r="TH12" i="2"/>
  <c r="SM11" i="14" s="1"/>
  <c r="TG12" i="2"/>
  <c r="SL11" i="14" s="1"/>
  <c r="TF12" i="2"/>
  <c r="SK11" i="14" s="1"/>
  <c r="TE12" i="2"/>
  <c r="SJ11" i="14" s="1"/>
  <c r="TD12" i="2"/>
  <c r="SI11" i="14" s="1"/>
  <c r="TC12" i="2"/>
  <c r="SH11" i="14" s="1"/>
  <c r="TB12" i="2"/>
  <c r="SG11" i="14" s="1"/>
  <c r="TA12" i="2"/>
  <c r="SF11" i="14" s="1"/>
  <c r="SZ12" i="2"/>
  <c r="SE11" i="14" s="1"/>
  <c r="SY12" i="2"/>
  <c r="SD11" i="14" s="1"/>
  <c r="SX12" i="2"/>
  <c r="SC11" i="14" s="1"/>
  <c r="SW12" i="2"/>
  <c r="SB11" i="14" s="1"/>
  <c r="SV12" i="2"/>
  <c r="SA11" i="14" s="1"/>
  <c r="SU12" i="2"/>
  <c r="RZ11" i="14" s="1"/>
  <c r="ST12" i="2"/>
  <c r="RY11" i="14" s="1"/>
  <c r="SS12" i="2"/>
  <c r="RX11" i="14" s="1"/>
  <c r="SR12" i="2"/>
  <c r="RW11" i="14" s="1"/>
  <c r="SQ12" i="2"/>
  <c r="RV11" i="14" s="1"/>
  <c r="SP12" i="2"/>
  <c r="RU11" i="14" s="1"/>
  <c r="SO12" i="2"/>
  <c r="RT11" i="14" s="1"/>
  <c r="SN12" i="2"/>
  <c r="RS11" i="14" s="1"/>
  <c r="SM12" i="2"/>
  <c r="RR11" i="14" s="1"/>
  <c r="SL12" i="2"/>
  <c r="RQ11" i="14" s="1"/>
  <c r="SK12" i="2"/>
  <c r="RP11" i="14" s="1"/>
  <c r="SJ12" i="2"/>
  <c r="RO11" i="14" s="1"/>
  <c r="SI12" i="2"/>
  <c r="RN11" i="14" s="1"/>
  <c r="SH12" i="2"/>
  <c r="RM11" i="14" s="1"/>
  <c r="SG12" i="2"/>
  <c r="RL11" i="14" s="1"/>
  <c r="SF12" i="2"/>
  <c r="RK11" i="14" s="1"/>
  <c r="SE12" i="2"/>
  <c r="RJ11" i="14" s="1"/>
  <c r="SD12" i="2"/>
  <c r="RI11" i="14" s="1"/>
  <c r="SC12" i="2"/>
  <c r="RH11" i="14" s="1"/>
  <c r="SB12" i="2"/>
  <c r="RG11" i="14" s="1"/>
  <c r="SA12" i="2"/>
  <c r="RF11" i="14" s="1"/>
  <c r="RZ12" i="2"/>
  <c r="RE11" i="14" s="1"/>
  <c r="RY12" i="2"/>
  <c r="RD11" i="14" s="1"/>
  <c r="RX12" i="2"/>
  <c r="RC11" i="14" s="1"/>
  <c r="RW12" i="2"/>
  <c r="RB11" i="14" s="1"/>
  <c r="RV12" i="2"/>
  <c r="RA11" i="14" s="1"/>
  <c r="RU12" i="2"/>
  <c r="QZ11" i="14" s="1"/>
  <c r="RT12" i="2"/>
  <c r="QY11" i="14" s="1"/>
  <c r="RS12" i="2"/>
  <c r="QX11" i="14" s="1"/>
  <c r="RR12" i="2"/>
  <c r="QW11" i="14" s="1"/>
  <c r="RQ12" i="2"/>
  <c r="QV11" i="14" s="1"/>
  <c r="RP12" i="2"/>
  <c r="QU11" i="14" s="1"/>
  <c r="RO12" i="2"/>
  <c r="QT11" i="14" s="1"/>
  <c r="RN12" i="2"/>
  <c r="QS11" i="14" s="1"/>
  <c r="RM12" i="2"/>
  <c r="QR11" i="14" s="1"/>
  <c r="RL12" i="2"/>
  <c r="QQ11" i="14" s="1"/>
  <c r="RK12" i="2"/>
  <c r="QP11" i="14" s="1"/>
  <c r="RJ12" i="2"/>
  <c r="QO11" i="14" s="1"/>
  <c r="RI12" i="2"/>
  <c r="QN11" i="14" s="1"/>
  <c r="RH12" i="2"/>
  <c r="QM11" i="14" s="1"/>
  <c r="RG12" i="2"/>
  <c r="QL11" i="14" s="1"/>
  <c r="RF12" i="2"/>
  <c r="QK11" i="14" s="1"/>
  <c r="RE12" i="2"/>
  <c r="QJ11" i="14" s="1"/>
  <c r="RD12" i="2"/>
  <c r="QI11" i="14" s="1"/>
  <c r="RC12" i="2"/>
  <c r="QH11" i="14" s="1"/>
  <c r="RB12" i="2"/>
  <c r="QG11" i="14" s="1"/>
  <c r="RA12" i="2"/>
  <c r="QF11" i="14" s="1"/>
  <c r="QZ12" i="2"/>
  <c r="QE11" i="14" s="1"/>
  <c r="QY12" i="2"/>
  <c r="QD11" i="14" s="1"/>
  <c r="QX12" i="2"/>
  <c r="QC11" i="14" s="1"/>
  <c r="QW12" i="2"/>
  <c r="QB11" i="14" s="1"/>
  <c r="QV12" i="2"/>
  <c r="QA11" i="14" s="1"/>
  <c r="QU12" i="2"/>
  <c r="PZ11" i="14" s="1"/>
  <c r="QT12" i="2"/>
  <c r="PY11" i="14" s="1"/>
  <c r="QS12" i="2"/>
  <c r="PX11" i="14" s="1"/>
  <c r="QR12" i="2"/>
  <c r="PW11" i="14" s="1"/>
  <c r="QQ12" i="2"/>
  <c r="PV11" i="14" s="1"/>
  <c r="QP12" i="2"/>
  <c r="PU11" i="14" s="1"/>
  <c r="QO12" i="2"/>
  <c r="PT11" i="14" s="1"/>
  <c r="QN12" i="2"/>
  <c r="PS11" i="14" s="1"/>
  <c r="QM12" i="2"/>
  <c r="PR11" i="14" s="1"/>
  <c r="QL12" i="2"/>
  <c r="PQ11" i="14" s="1"/>
  <c r="QK12" i="2"/>
  <c r="PP11" i="14" s="1"/>
  <c r="QJ12" i="2"/>
  <c r="PO11" i="14" s="1"/>
  <c r="QI12" i="2"/>
  <c r="PN11" i="14" s="1"/>
  <c r="QH12" i="2"/>
  <c r="PM11" i="14" s="1"/>
  <c r="QG12" i="2"/>
  <c r="PL11" i="14" s="1"/>
  <c r="QF12" i="2"/>
  <c r="PK11" i="14" s="1"/>
  <c r="QE12" i="2"/>
  <c r="PJ11" i="14" s="1"/>
  <c r="QD12" i="2"/>
  <c r="PI11" i="14" s="1"/>
  <c r="QC12" i="2"/>
  <c r="PH11" i="14" s="1"/>
  <c r="QB12" i="2"/>
  <c r="PG11" i="14" s="1"/>
  <c r="QA12" i="2"/>
  <c r="PF11" i="14" s="1"/>
  <c r="PZ12" i="2"/>
  <c r="PE11" i="14" s="1"/>
  <c r="PY12" i="2"/>
  <c r="PD11" i="14" s="1"/>
  <c r="PX12" i="2"/>
  <c r="PC11" i="14" s="1"/>
  <c r="PW12" i="2"/>
  <c r="PB11" i="14" s="1"/>
  <c r="PV12" i="2"/>
  <c r="PA11" i="14" s="1"/>
  <c r="PU12" i="2"/>
  <c r="OZ11" i="14" s="1"/>
  <c r="PT12" i="2"/>
  <c r="OY11" i="14" s="1"/>
  <c r="PS12" i="2"/>
  <c r="OX11" i="14" s="1"/>
  <c r="PR12" i="2"/>
  <c r="OW11" i="14" s="1"/>
  <c r="PQ12" i="2"/>
  <c r="OV11" i="14" s="1"/>
  <c r="PP12" i="2"/>
  <c r="OU11" i="14" s="1"/>
  <c r="PO12" i="2"/>
  <c r="OT11" i="14" s="1"/>
  <c r="PN12" i="2"/>
  <c r="OS11" i="14" s="1"/>
  <c r="PM12" i="2"/>
  <c r="OR11" i="14" s="1"/>
  <c r="PL12" i="2"/>
  <c r="OQ11" i="14" s="1"/>
  <c r="PK12" i="2"/>
  <c r="OP11" i="14" s="1"/>
  <c r="PJ12" i="2"/>
  <c r="OO11" i="14" s="1"/>
  <c r="PI12" i="2"/>
  <c r="ON11" i="14" s="1"/>
  <c r="PH12" i="2"/>
  <c r="OM11" i="14" s="1"/>
  <c r="PG12" i="2"/>
  <c r="OL11" i="14" s="1"/>
  <c r="PF12" i="2"/>
  <c r="OK11" i="14" s="1"/>
  <c r="PE12" i="2"/>
  <c r="OJ11" i="14" s="1"/>
  <c r="PD12" i="2"/>
  <c r="OI11" i="14" s="1"/>
  <c r="PC12" i="2"/>
  <c r="OH11" i="14" s="1"/>
  <c r="PB12" i="2"/>
  <c r="OG11" i="14" s="1"/>
  <c r="PA12" i="2"/>
  <c r="OF11" i="14" s="1"/>
  <c r="OZ12" i="2"/>
  <c r="OE11" i="14" s="1"/>
  <c r="OY12" i="2"/>
  <c r="OD11" i="14" s="1"/>
  <c r="OX12" i="2"/>
  <c r="OC11" i="14" s="1"/>
  <c r="OW12" i="2"/>
  <c r="OB11" i="14" s="1"/>
  <c r="OV12" i="2"/>
  <c r="OA11" i="14" s="1"/>
  <c r="OU12" i="2"/>
  <c r="NZ11" i="14" s="1"/>
  <c r="OT12" i="2"/>
  <c r="NY11" i="14" s="1"/>
  <c r="OS12" i="2"/>
  <c r="NX11" i="14" s="1"/>
  <c r="OR12" i="2"/>
  <c r="NW11" i="14" s="1"/>
  <c r="OQ12" i="2"/>
  <c r="NV11" i="14" s="1"/>
  <c r="OP12" i="2"/>
  <c r="NU11" i="14" s="1"/>
  <c r="OO12" i="2"/>
  <c r="NT11" i="14" s="1"/>
  <c r="ON12" i="2"/>
  <c r="NS11" i="14" s="1"/>
  <c r="OM12" i="2"/>
  <c r="NR11" i="14" s="1"/>
  <c r="OL12" i="2"/>
  <c r="NQ11" i="14" s="1"/>
  <c r="OK12" i="2"/>
  <c r="NP11" i="14" s="1"/>
  <c r="OJ12" i="2"/>
  <c r="NO11" i="14" s="1"/>
  <c r="OI12" i="2"/>
  <c r="NN11" i="14" s="1"/>
  <c r="OH12" i="2"/>
  <c r="NM11" i="14" s="1"/>
  <c r="OG12" i="2"/>
  <c r="NL11" i="14" s="1"/>
  <c r="OF12" i="2"/>
  <c r="NK11" i="14" s="1"/>
  <c r="OE12" i="2"/>
  <c r="NJ11" i="14" s="1"/>
  <c r="OD12" i="2"/>
  <c r="NI11" i="14" s="1"/>
  <c r="OC12" i="2"/>
  <c r="NH11" i="14" s="1"/>
  <c r="OB12" i="2"/>
  <c r="NG11" i="14" s="1"/>
  <c r="OA12" i="2"/>
  <c r="NF11" i="14" s="1"/>
  <c r="NZ12" i="2"/>
  <c r="NE11" i="14" s="1"/>
  <c r="NY12" i="2"/>
  <c r="ND11" i="14" s="1"/>
  <c r="NX12" i="2"/>
  <c r="NC11" i="14" s="1"/>
  <c r="NW12" i="2"/>
  <c r="NB11" i="14" s="1"/>
  <c r="NV12" i="2"/>
  <c r="NA11" i="14" s="1"/>
  <c r="NU12" i="2"/>
  <c r="MZ11" i="14" s="1"/>
  <c r="NT12" i="2"/>
  <c r="MY11" i="14" s="1"/>
  <c r="NS12" i="2"/>
  <c r="MX11" i="14" s="1"/>
  <c r="NR12" i="2"/>
  <c r="MW11" i="14" s="1"/>
  <c r="NQ12" i="2"/>
  <c r="MV11" i="14" s="1"/>
  <c r="NP12" i="2"/>
  <c r="MU11" i="14" s="1"/>
  <c r="NO12" i="2"/>
  <c r="MT11" i="14" s="1"/>
  <c r="NN12" i="2"/>
  <c r="MS11" i="14" s="1"/>
  <c r="NM12" i="2"/>
  <c r="MR11" i="14" s="1"/>
  <c r="NL12" i="2"/>
  <c r="MQ11" i="14" s="1"/>
  <c r="NK12" i="2"/>
  <c r="MP11" i="14" s="1"/>
  <c r="NJ12" i="2"/>
  <c r="MO11" i="14" s="1"/>
  <c r="NI12" i="2"/>
  <c r="MN11" i="14" s="1"/>
  <c r="NH12" i="2"/>
  <c r="MM11" i="14" s="1"/>
  <c r="NG12" i="2"/>
  <c r="ML11" i="14" s="1"/>
  <c r="NF12" i="2"/>
  <c r="MK11" i="14" s="1"/>
  <c r="NE12" i="2"/>
  <c r="MJ11" i="14" s="1"/>
  <c r="ND12" i="2"/>
  <c r="MI11" i="14" s="1"/>
  <c r="NC12" i="2"/>
  <c r="MH11" i="14" s="1"/>
  <c r="NB12" i="2"/>
  <c r="MG11" i="14" s="1"/>
  <c r="NA12" i="2"/>
  <c r="MF11" i="14" s="1"/>
  <c r="MZ12" i="2"/>
  <c r="ME11" i="14" s="1"/>
  <c r="MY12" i="2"/>
  <c r="MD11" i="14" s="1"/>
  <c r="MX12" i="2"/>
  <c r="MC11" i="14" s="1"/>
  <c r="MW12" i="2"/>
  <c r="MB11" i="14" s="1"/>
  <c r="MV12" i="2"/>
  <c r="MA11" i="14" s="1"/>
  <c r="MU12" i="2"/>
  <c r="LZ11" i="14" s="1"/>
  <c r="MT12" i="2"/>
  <c r="LY11" i="14" s="1"/>
  <c r="MS12" i="2"/>
  <c r="LX11" i="14" s="1"/>
  <c r="MR12" i="2"/>
  <c r="LW11" i="14" s="1"/>
  <c r="MQ12" i="2"/>
  <c r="LV11" i="14" s="1"/>
  <c r="MP12" i="2"/>
  <c r="LU11" i="14" s="1"/>
  <c r="MO12" i="2"/>
  <c r="LT11" i="14" s="1"/>
  <c r="MN12" i="2"/>
  <c r="LS11" i="14" s="1"/>
  <c r="MM12" i="2"/>
  <c r="LR11" i="14" s="1"/>
  <c r="ML12" i="2"/>
  <c r="LQ11" i="14" s="1"/>
  <c r="MK12" i="2"/>
  <c r="LP11" i="14" s="1"/>
  <c r="MJ12" i="2"/>
  <c r="LO11" i="14" s="1"/>
  <c r="MI12" i="2"/>
  <c r="LN11" i="14" s="1"/>
  <c r="MH12" i="2"/>
  <c r="LM11" i="14" s="1"/>
  <c r="MG12" i="2"/>
  <c r="LL11" i="14" s="1"/>
  <c r="MF12" i="2"/>
  <c r="LK11" i="14" s="1"/>
  <c r="ME12" i="2"/>
  <c r="LJ11" i="14" s="1"/>
  <c r="MD12" i="2"/>
  <c r="LI11" i="14" s="1"/>
  <c r="MC12" i="2"/>
  <c r="LH11" i="14" s="1"/>
  <c r="MB12" i="2"/>
  <c r="LG11" i="14" s="1"/>
  <c r="MA12" i="2"/>
  <c r="LF11" i="14" s="1"/>
  <c r="LZ12" i="2"/>
  <c r="LE11" i="14" s="1"/>
  <c r="LY12" i="2"/>
  <c r="LD11" i="14" s="1"/>
  <c r="LX12" i="2"/>
  <c r="LC11" i="14" s="1"/>
  <c r="LW12" i="2"/>
  <c r="LB11" i="14" s="1"/>
  <c r="LV12" i="2"/>
  <c r="LA11" i="14" s="1"/>
  <c r="LU12" i="2"/>
  <c r="KZ11" i="14" s="1"/>
  <c r="LT12" i="2"/>
  <c r="KY11" i="14" s="1"/>
  <c r="LS12" i="2"/>
  <c r="KX11" i="14" s="1"/>
  <c r="LR12" i="2"/>
  <c r="KW11" i="14" s="1"/>
  <c r="LQ12" i="2"/>
  <c r="KV11" i="14" s="1"/>
  <c r="LP12" i="2"/>
  <c r="KU11" i="14" s="1"/>
  <c r="LO12" i="2"/>
  <c r="KT11" i="14" s="1"/>
  <c r="LN12" i="2"/>
  <c r="KS11" i="14" s="1"/>
  <c r="LM12" i="2"/>
  <c r="KR11" i="14" s="1"/>
  <c r="LL12" i="2"/>
  <c r="KQ11" i="14" s="1"/>
  <c r="LK12" i="2"/>
  <c r="KP11" i="14" s="1"/>
  <c r="LJ12" i="2"/>
  <c r="KO11" i="14" s="1"/>
  <c r="LI12" i="2"/>
  <c r="KN11" i="14" s="1"/>
  <c r="LH12" i="2"/>
  <c r="KM11" i="14" s="1"/>
  <c r="LG12" i="2"/>
  <c r="KL11" i="14" s="1"/>
  <c r="LF12" i="2"/>
  <c r="KK11" i="14" s="1"/>
  <c r="LE12" i="2"/>
  <c r="KJ11" i="14" s="1"/>
  <c r="LD12" i="2"/>
  <c r="KI11" i="14" s="1"/>
  <c r="LC12" i="2"/>
  <c r="KH11" i="14" s="1"/>
  <c r="LB12" i="2"/>
  <c r="KG11" i="14" s="1"/>
  <c r="LA12" i="2"/>
  <c r="KF11" i="14" s="1"/>
  <c r="KZ12" i="2"/>
  <c r="KE11" i="14" s="1"/>
  <c r="KY12" i="2"/>
  <c r="KD11" i="14" s="1"/>
  <c r="KX12" i="2"/>
  <c r="KC11" i="14" s="1"/>
  <c r="KW12" i="2"/>
  <c r="KB11" i="14" s="1"/>
  <c r="KV12" i="2"/>
  <c r="KA11" i="14" s="1"/>
  <c r="KU12" i="2"/>
  <c r="JZ11" i="14" s="1"/>
  <c r="KT12" i="2"/>
  <c r="JY11" i="14" s="1"/>
  <c r="KS12" i="2"/>
  <c r="JX11" i="14" s="1"/>
  <c r="KR12" i="2"/>
  <c r="JW11" i="14" s="1"/>
  <c r="KQ12" i="2"/>
  <c r="JV11" i="14" s="1"/>
  <c r="KP12" i="2"/>
  <c r="JU11" i="14" s="1"/>
  <c r="KO12" i="2"/>
  <c r="JT11" i="14" s="1"/>
  <c r="KN12" i="2"/>
  <c r="JS11" i="14" s="1"/>
  <c r="KM12" i="2"/>
  <c r="JR11" i="14" s="1"/>
  <c r="KL12" i="2"/>
  <c r="JQ11" i="14" s="1"/>
  <c r="KK12" i="2"/>
  <c r="JP11" i="14" s="1"/>
  <c r="KJ12" i="2"/>
  <c r="JO11" i="14" s="1"/>
  <c r="KI12" i="2"/>
  <c r="JN11" i="14" s="1"/>
  <c r="KH12" i="2"/>
  <c r="JM11" i="14" s="1"/>
  <c r="KG12" i="2"/>
  <c r="JL11" i="14" s="1"/>
  <c r="KF12" i="2"/>
  <c r="JK11" i="14" s="1"/>
  <c r="KE12" i="2"/>
  <c r="JJ11" i="14" s="1"/>
  <c r="KD12" i="2"/>
  <c r="JI11" i="14" s="1"/>
  <c r="KC12" i="2"/>
  <c r="JH11" i="14" s="1"/>
  <c r="KB12" i="2"/>
  <c r="JG11" i="14" s="1"/>
  <c r="KA12" i="2"/>
  <c r="JF11" i="14" s="1"/>
  <c r="JZ12" i="2"/>
  <c r="JE11" i="14" s="1"/>
  <c r="JY12" i="2"/>
  <c r="JD11" i="14" s="1"/>
  <c r="JX12" i="2"/>
  <c r="JC11" i="14" s="1"/>
  <c r="JW12" i="2"/>
  <c r="JB11" i="14" s="1"/>
  <c r="JV12" i="2"/>
  <c r="JA11" i="14" s="1"/>
  <c r="JU12" i="2"/>
  <c r="IZ11" i="14" s="1"/>
  <c r="JT12" i="2"/>
  <c r="IY11" i="14" s="1"/>
  <c r="JS12" i="2"/>
  <c r="IX11" i="14" s="1"/>
  <c r="JR12" i="2"/>
  <c r="IW11" i="14" s="1"/>
  <c r="JQ12" i="2"/>
  <c r="IV11" i="14" s="1"/>
  <c r="JP12" i="2"/>
  <c r="IU11" i="14" s="1"/>
  <c r="JO12" i="2"/>
  <c r="IT11" i="14" s="1"/>
  <c r="JN12" i="2"/>
  <c r="IS11" i="14" s="1"/>
  <c r="JM12" i="2"/>
  <c r="IR11" i="14" s="1"/>
  <c r="JL12" i="2"/>
  <c r="IQ11" i="14" s="1"/>
  <c r="JK12" i="2"/>
  <c r="IP11" i="14" s="1"/>
  <c r="JJ12" i="2"/>
  <c r="IO11" i="14" s="1"/>
  <c r="JI12" i="2"/>
  <c r="IN11" i="14" s="1"/>
  <c r="JH12" i="2"/>
  <c r="IM11" i="14" s="1"/>
  <c r="JG12" i="2"/>
  <c r="IL11" i="14" s="1"/>
  <c r="JF12" i="2"/>
  <c r="IK11" i="14" s="1"/>
  <c r="JE12" i="2"/>
  <c r="IJ11" i="14" s="1"/>
  <c r="JD12" i="2"/>
  <c r="II11" i="14" s="1"/>
  <c r="JC12" i="2"/>
  <c r="IH11" i="14" s="1"/>
  <c r="JB12" i="2"/>
  <c r="IG11" i="14" s="1"/>
  <c r="JA12" i="2"/>
  <c r="IF11" i="14" s="1"/>
  <c r="IZ12" i="2"/>
  <c r="IE11" i="14" s="1"/>
  <c r="IY12" i="2"/>
  <c r="ID11" i="14" s="1"/>
  <c r="IX12" i="2"/>
  <c r="IC11" i="14" s="1"/>
  <c r="IW12" i="2"/>
  <c r="IB11" i="14" s="1"/>
  <c r="IV12" i="2"/>
  <c r="IA11" i="14" s="1"/>
  <c r="IU12" i="2"/>
  <c r="HZ11" i="14" s="1"/>
  <c r="IT12" i="2"/>
  <c r="HY11" i="14" s="1"/>
  <c r="IS12" i="2"/>
  <c r="HX11" i="14" s="1"/>
  <c r="IR12" i="2"/>
  <c r="HW11" i="14" s="1"/>
  <c r="IQ12" i="2"/>
  <c r="HV11" i="14" s="1"/>
  <c r="IP12" i="2"/>
  <c r="HU11" i="14" s="1"/>
  <c r="IO12" i="2"/>
  <c r="HT11" i="14" s="1"/>
  <c r="IN12" i="2"/>
  <c r="HS11" i="14" s="1"/>
  <c r="IM12" i="2"/>
  <c r="HR11" i="14" s="1"/>
  <c r="IL12" i="2"/>
  <c r="HQ11" i="14" s="1"/>
  <c r="IK12" i="2"/>
  <c r="HP11" i="14" s="1"/>
  <c r="IJ12" i="2"/>
  <c r="HO11" i="14" s="1"/>
  <c r="II12" i="2"/>
  <c r="HN11" i="14" s="1"/>
  <c r="IH12" i="2"/>
  <c r="HM11" i="14" s="1"/>
  <c r="IG12" i="2"/>
  <c r="HL11" i="14" s="1"/>
  <c r="IF12" i="2"/>
  <c r="HK11" i="14" s="1"/>
  <c r="IE12" i="2"/>
  <c r="HJ11" i="14" s="1"/>
  <c r="ID12" i="2"/>
  <c r="HI11" i="14" s="1"/>
  <c r="IC12" i="2"/>
  <c r="HH11" i="14" s="1"/>
  <c r="IB12" i="2"/>
  <c r="HG11" i="14" s="1"/>
  <c r="IA12" i="2"/>
  <c r="HF11" i="14" s="1"/>
  <c r="HZ12" i="2"/>
  <c r="HE11" i="14" s="1"/>
  <c r="HY12" i="2"/>
  <c r="HD11" i="14" s="1"/>
  <c r="HX12" i="2"/>
  <c r="HC11" i="14" s="1"/>
  <c r="HW12" i="2"/>
  <c r="HB11" i="14" s="1"/>
  <c r="HV12" i="2"/>
  <c r="HA11" i="14" s="1"/>
  <c r="HU12" i="2"/>
  <c r="GZ11" i="14" s="1"/>
  <c r="HT12" i="2"/>
  <c r="GY11" i="14" s="1"/>
  <c r="HS12" i="2"/>
  <c r="GX11" i="14" s="1"/>
  <c r="HR12" i="2"/>
  <c r="GW11" i="14" s="1"/>
  <c r="HQ12" i="2"/>
  <c r="GV11" i="14" s="1"/>
  <c r="HP12" i="2"/>
  <c r="GU11" i="14" s="1"/>
  <c r="HO12" i="2"/>
  <c r="GT11" i="14" s="1"/>
  <c r="HN12" i="2"/>
  <c r="GS11" i="14" s="1"/>
  <c r="HM12" i="2"/>
  <c r="GR11" i="14" s="1"/>
  <c r="HL12" i="2"/>
  <c r="GQ11" i="14" s="1"/>
  <c r="HK12" i="2"/>
  <c r="GP11" i="14" s="1"/>
  <c r="HJ12" i="2"/>
  <c r="GO11" i="14" s="1"/>
  <c r="HI12" i="2"/>
  <c r="GN11" i="14" s="1"/>
  <c r="HH12" i="2"/>
  <c r="GM11" i="14" s="1"/>
  <c r="HG12" i="2"/>
  <c r="GL11" i="14" s="1"/>
  <c r="HF12" i="2"/>
  <c r="GK11" i="14" s="1"/>
  <c r="HE12" i="2"/>
  <c r="GJ11" i="14" s="1"/>
  <c r="HD12" i="2"/>
  <c r="GI11" i="14" s="1"/>
  <c r="HC12" i="2"/>
  <c r="GH11" i="14" s="1"/>
  <c r="HB12" i="2"/>
  <c r="GG11" i="14" s="1"/>
  <c r="HA12" i="2"/>
  <c r="GF11" i="14" s="1"/>
  <c r="GZ12" i="2"/>
  <c r="GE11" i="14" s="1"/>
  <c r="GY12" i="2"/>
  <c r="GD11" i="14" s="1"/>
  <c r="GX12" i="2"/>
  <c r="GC11" i="14" s="1"/>
  <c r="GW12" i="2"/>
  <c r="GB11" i="14" s="1"/>
  <c r="GV12" i="2"/>
  <c r="GA11" i="14" s="1"/>
  <c r="GU12" i="2"/>
  <c r="FZ11" i="14" s="1"/>
  <c r="GT12" i="2"/>
  <c r="FY11" i="14" s="1"/>
  <c r="GS12" i="2"/>
  <c r="FX11" i="14" s="1"/>
  <c r="GR12" i="2"/>
  <c r="FW11" i="14" s="1"/>
  <c r="GQ12" i="2"/>
  <c r="FV11" i="14" s="1"/>
  <c r="GP12" i="2"/>
  <c r="FU11" i="14" s="1"/>
  <c r="GO12" i="2"/>
  <c r="FT11" i="14" s="1"/>
  <c r="GN12" i="2"/>
  <c r="FS11" i="14" s="1"/>
  <c r="GM12" i="2"/>
  <c r="FR11" i="14" s="1"/>
  <c r="GL12" i="2"/>
  <c r="FQ11" i="14" s="1"/>
  <c r="GK12" i="2"/>
  <c r="FP11" i="14" s="1"/>
  <c r="GJ12" i="2"/>
  <c r="FO11" i="14" s="1"/>
  <c r="GI12" i="2"/>
  <c r="FN11" i="14" s="1"/>
  <c r="GH12" i="2"/>
  <c r="FM11" i="14" s="1"/>
  <c r="GG12" i="2"/>
  <c r="FL11" i="14" s="1"/>
  <c r="GF12" i="2"/>
  <c r="FK11" i="14" s="1"/>
  <c r="GE12" i="2"/>
  <c r="FJ11" i="14" s="1"/>
  <c r="GD12" i="2"/>
  <c r="FI11" i="14" s="1"/>
  <c r="GC12" i="2"/>
  <c r="FH11" i="14" s="1"/>
  <c r="GB12" i="2"/>
  <c r="FG11" i="14" s="1"/>
  <c r="GA12" i="2"/>
  <c r="FF11" i="14" s="1"/>
  <c r="FZ12" i="2"/>
  <c r="FE11" i="14" s="1"/>
  <c r="FY12" i="2"/>
  <c r="FD11" i="14" s="1"/>
  <c r="FX12" i="2"/>
  <c r="FC11" i="14" s="1"/>
  <c r="FW12" i="2"/>
  <c r="FB11" i="14" s="1"/>
  <c r="FV12" i="2"/>
  <c r="FA11" i="14" s="1"/>
  <c r="FU12" i="2"/>
  <c r="EZ11" i="14" s="1"/>
  <c r="FT12" i="2"/>
  <c r="EY11" i="14" s="1"/>
  <c r="FS12" i="2"/>
  <c r="EX11" i="14" s="1"/>
  <c r="FR12" i="2"/>
  <c r="EW11" i="14" s="1"/>
  <c r="FQ12" i="2"/>
  <c r="EV11" i="14" s="1"/>
  <c r="FP12" i="2"/>
  <c r="EU11" i="14" s="1"/>
  <c r="FO12" i="2"/>
  <c r="ET11" i="14" s="1"/>
  <c r="FN12" i="2"/>
  <c r="ES11" i="14" s="1"/>
  <c r="FM12" i="2"/>
  <c r="ER11" i="14" s="1"/>
  <c r="FL12" i="2"/>
  <c r="EQ11" i="14" s="1"/>
  <c r="FK12" i="2"/>
  <c r="EP11" i="14" s="1"/>
  <c r="FJ12" i="2"/>
  <c r="EO11" i="14" s="1"/>
  <c r="FI12" i="2"/>
  <c r="EN11" i="14" s="1"/>
  <c r="FH12" i="2"/>
  <c r="EM11" i="14" s="1"/>
  <c r="FG12" i="2"/>
  <c r="EL11" i="14" s="1"/>
  <c r="FF12" i="2"/>
  <c r="EK11" i="14" s="1"/>
  <c r="FE12" i="2"/>
  <c r="EJ11" i="14" s="1"/>
  <c r="FD12" i="2"/>
  <c r="EI11" i="14" s="1"/>
  <c r="FC12" i="2"/>
  <c r="EH11" i="14" s="1"/>
  <c r="FB12" i="2"/>
  <c r="EG11" i="14" s="1"/>
  <c r="FA12" i="2"/>
  <c r="EF11" i="14" s="1"/>
  <c r="EZ12" i="2"/>
  <c r="EE11" i="14" s="1"/>
  <c r="EY12" i="2"/>
  <c r="ED11" i="14" s="1"/>
  <c r="EX12" i="2"/>
  <c r="EC11" i="14" s="1"/>
  <c r="EW12" i="2"/>
  <c r="EB11" i="14" s="1"/>
  <c r="EV12" i="2"/>
  <c r="EA11" i="14" s="1"/>
  <c r="EU12" i="2"/>
  <c r="DZ11" i="14" s="1"/>
  <c r="ET12" i="2"/>
  <c r="DY11" i="14" s="1"/>
  <c r="ES12" i="2"/>
  <c r="DX11" i="14" s="1"/>
  <c r="ER12" i="2"/>
  <c r="DW11" i="14" s="1"/>
  <c r="EQ12" i="2"/>
  <c r="DV11" i="14" s="1"/>
  <c r="EP12" i="2"/>
  <c r="DU11" i="14" s="1"/>
  <c r="EO12" i="2"/>
  <c r="DT11" i="14" s="1"/>
  <c r="EN12" i="2"/>
  <c r="DS11" i="14" s="1"/>
  <c r="EM12" i="2"/>
  <c r="DR11" i="14" s="1"/>
  <c r="EL12" i="2"/>
  <c r="DQ11" i="14" s="1"/>
  <c r="EK12" i="2"/>
  <c r="DP11" i="14" s="1"/>
  <c r="EJ12" i="2"/>
  <c r="DO11" i="14" s="1"/>
  <c r="EI12" i="2"/>
  <c r="DN11" i="14" s="1"/>
  <c r="EH12" i="2"/>
  <c r="DM11" i="14" s="1"/>
  <c r="EG12" i="2"/>
  <c r="DL11" i="14" s="1"/>
  <c r="EF12" i="2"/>
  <c r="DK11" i="14" s="1"/>
  <c r="EE12" i="2"/>
  <c r="DJ11" i="14" s="1"/>
  <c r="ED12" i="2"/>
  <c r="DI11" i="14" s="1"/>
  <c r="EC12" i="2"/>
  <c r="DH11" i="14" s="1"/>
  <c r="EB12" i="2"/>
  <c r="DG11" i="14" s="1"/>
  <c r="EA12" i="2"/>
  <c r="DF11" i="14" s="1"/>
  <c r="DZ12" i="2"/>
  <c r="DE11" i="14" s="1"/>
  <c r="DY12" i="2"/>
  <c r="DD11" i="14" s="1"/>
  <c r="DX12" i="2"/>
  <c r="DC11" i="14" s="1"/>
  <c r="DW12" i="2"/>
  <c r="DB11" i="14" s="1"/>
  <c r="DV12" i="2"/>
  <c r="DA11" i="14" s="1"/>
  <c r="DU12" i="2"/>
  <c r="CZ11" i="14" s="1"/>
  <c r="DT12" i="2"/>
  <c r="CY11" i="14" s="1"/>
  <c r="DS12" i="2"/>
  <c r="CX11" i="14" s="1"/>
  <c r="DR12" i="2"/>
  <c r="CW11" i="14" s="1"/>
  <c r="DQ12" i="2"/>
  <c r="CV11" i="14" s="1"/>
  <c r="DP12" i="2"/>
  <c r="CU11" i="14" s="1"/>
  <c r="DO12" i="2"/>
  <c r="CT11" i="14" s="1"/>
  <c r="DN12" i="2"/>
  <c r="CS11" i="14" s="1"/>
  <c r="DM12" i="2"/>
  <c r="CR11" i="14" s="1"/>
  <c r="DL12" i="2"/>
  <c r="CQ11" i="14" s="1"/>
  <c r="DK12" i="2"/>
  <c r="CP11" i="14" s="1"/>
  <c r="DJ12" i="2"/>
  <c r="CO11" i="14" s="1"/>
  <c r="DI12" i="2"/>
  <c r="CN11" i="14" s="1"/>
  <c r="DH12" i="2"/>
  <c r="CM11" i="14" s="1"/>
  <c r="DG12" i="2"/>
  <c r="CL11" i="14" s="1"/>
  <c r="DF12" i="2"/>
  <c r="CK11" i="14" s="1"/>
  <c r="DE12" i="2"/>
  <c r="CJ11" i="14" s="1"/>
  <c r="DD12" i="2"/>
  <c r="CI11" i="14" s="1"/>
  <c r="DC12" i="2"/>
  <c r="CH11" i="14" s="1"/>
  <c r="DB12" i="2"/>
  <c r="CG11" i="14" s="1"/>
  <c r="DA12" i="2"/>
  <c r="CF11" i="14" s="1"/>
  <c r="CZ12" i="2"/>
  <c r="CE11" i="14" s="1"/>
  <c r="CY12" i="2"/>
  <c r="CD11" i="14" s="1"/>
  <c r="CX12" i="2"/>
  <c r="CC11" i="14" s="1"/>
  <c r="CW12" i="2"/>
  <c r="CB11" i="14" s="1"/>
  <c r="CV12" i="2"/>
  <c r="CA11" i="14" s="1"/>
  <c r="CU12" i="2"/>
  <c r="BZ11" i="14" s="1"/>
  <c r="CT12" i="2"/>
  <c r="BY11" i="14" s="1"/>
  <c r="CS12" i="2"/>
  <c r="BX11" i="14" s="1"/>
  <c r="CR12" i="2"/>
  <c r="BW11" i="14" s="1"/>
  <c r="CQ12" i="2"/>
  <c r="BV11" i="14" s="1"/>
  <c r="CP12" i="2"/>
  <c r="BU11" i="14" s="1"/>
  <c r="CO12" i="2"/>
  <c r="BT11" i="14" s="1"/>
  <c r="CN12" i="2"/>
  <c r="BS11" i="14" s="1"/>
  <c r="CM12" i="2"/>
  <c r="BR11" i="14" s="1"/>
  <c r="CL12" i="2"/>
  <c r="BQ11" i="14" s="1"/>
  <c r="CK12" i="2"/>
  <c r="BP11" i="14" s="1"/>
  <c r="CJ12" i="2"/>
  <c r="BO11" i="14" s="1"/>
  <c r="CI12" i="2"/>
  <c r="BN11" i="14" s="1"/>
  <c r="CH12" i="2"/>
  <c r="BM11" i="14" s="1"/>
  <c r="CG12" i="2"/>
  <c r="BL11" i="14" s="1"/>
  <c r="CF12" i="2"/>
  <c r="BK11" i="14" s="1"/>
  <c r="CE12" i="2"/>
  <c r="BJ11" i="14" s="1"/>
  <c r="CD12" i="2"/>
  <c r="BI11" i="14" s="1"/>
  <c r="CC12" i="2"/>
  <c r="BH11" i="14" s="1"/>
  <c r="CB12" i="2"/>
  <c r="BG11" i="14" s="1"/>
  <c r="CA12" i="2"/>
  <c r="BF11" i="14" s="1"/>
  <c r="BZ12" i="2"/>
  <c r="BE11" i="14" s="1"/>
  <c r="BY12" i="2"/>
  <c r="BD11" i="14" s="1"/>
  <c r="BX12" i="2"/>
  <c r="BC11" i="14" s="1"/>
  <c r="BW12" i="2"/>
  <c r="BB11" i="14" s="1"/>
  <c r="BV12" i="2"/>
  <c r="BA11" i="14" s="1"/>
  <c r="BU12" i="2"/>
  <c r="AZ11" i="14" s="1"/>
  <c r="BT12" i="2"/>
  <c r="AY11" i="14" s="1"/>
  <c r="BS12" i="2"/>
  <c r="AX11" i="14" s="1"/>
  <c r="BR12" i="2"/>
  <c r="AW11" i="14" s="1"/>
  <c r="BQ12" i="2"/>
  <c r="AV11" i="14" s="1"/>
  <c r="BP12" i="2"/>
  <c r="AU11" i="14" s="1"/>
  <c r="BO12" i="2"/>
  <c r="AT11" i="14" s="1"/>
  <c r="BN12" i="2"/>
  <c r="AS11" i="14" s="1"/>
  <c r="BM12" i="2"/>
  <c r="AR11" i="14" s="1"/>
  <c r="BL12" i="2"/>
  <c r="AQ11" i="14" s="1"/>
  <c r="BK12" i="2"/>
  <c r="AP11" i="14" s="1"/>
  <c r="BJ12" i="2"/>
  <c r="AO11" i="14" s="1"/>
  <c r="BI12" i="2"/>
  <c r="AN11" i="14" s="1"/>
  <c r="BH12" i="2"/>
  <c r="AM11" i="14" s="1"/>
  <c r="BG12" i="2"/>
  <c r="AL11" i="14" s="1"/>
  <c r="BF12" i="2"/>
  <c r="AK11" i="14" s="1"/>
  <c r="BE12" i="2"/>
  <c r="AJ11" i="14" s="1"/>
  <c r="BD12" i="2"/>
  <c r="AI11" i="14" s="1"/>
  <c r="BC12" i="2"/>
  <c r="AH11" i="14" s="1"/>
  <c r="BB12" i="2"/>
  <c r="AG11" i="14" s="1"/>
  <c r="BA12" i="2"/>
  <c r="AF11" i="14" s="1"/>
  <c r="AZ12" i="2"/>
  <c r="AE11" i="14" s="1"/>
  <c r="AY12" i="2"/>
  <c r="AD11" i="14" s="1"/>
  <c r="AX12" i="2"/>
  <c r="AC11" i="14" s="1"/>
  <c r="AW12" i="2"/>
  <c r="AB11" i="14" s="1"/>
  <c r="AV12" i="2"/>
  <c r="AA11" i="14" s="1"/>
  <c r="AU12" i="2"/>
  <c r="Z11" i="14" s="1"/>
  <c r="AT12" i="2"/>
  <c r="Y11" i="14" s="1"/>
  <c r="AS12" i="2"/>
  <c r="X11" i="14" s="1"/>
  <c r="AR12" i="2"/>
  <c r="W11" i="14" s="1"/>
  <c r="AQ12" i="2"/>
  <c r="V11" i="14" s="1"/>
  <c r="AP12" i="2"/>
  <c r="U11" i="14" s="1"/>
  <c r="AO12" i="2"/>
  <c r="T11" i="14" s="1"/>
  <c r="AN12" i="2"/>
  <c r="S11" i="14" s="1"/>
  <c r="AM12" i="2"/>
  <c r="R11" i="14" s="1"/>
  <c r="AL12" i="2"/>
  <c r="Q11" i="14" s="1"/>
  <c r="AK12" i="2"/>
  <c r="P11" i="14" s="1"/>
  <c r="AJ12" i="2"/>
  <c r="O11" i="14" s="1"/>
  <c r="AI12" i="2"/>
  <c r="N11" i="14" s="1"/>
  <c r="AH12" i="2"/>
  <c r="M11" i="14" s="1"/>
  <c r="AG12" i="2"/>
  <c r="L11" i="14" s="1"/>
  <c r="AF12" i="2"/>
  <c r="K11" i="14" s="1"/>
  <c r="AE12" i="2"/>
  <c r="J11" i="14" s="1"/>
  <c r="AD12" i="2"/>
  <c r="I11" i="14" s="1"/>
  <c r="AC12" i="2"/>
  <c r="H11" i="14" s="1"/>
  <c r="AB12" i="2"/>
  <c r="G11" i="14" s="1"/>
  <c r="AA12" i="2"/>
  <c r="F11" i="14" s="1"/>
  <c r="Z12" i="2"/>
  <c r="E11" i="14" s="1"/>
  <c r="Y12" i="2"/>
  <c r="D11" i="14" s="1"/>
  <c r="X12" i="2"/>
  <c r="C11" i="14" s="1"/>
  <c r="W12" i="2"/>
  <c r="B11" i="14" s="1"/>
  <c r="VH11" i="2"/>
  <c r="UM10" i="14" s="1"/>
  <c r="VG11" i="2"/>
  <c r="UL10" i="14" s="1"/>
  <c r="VF11" i="2"/>
  <c r="UK10" i="14" s="1"/>
  <c r="VE11" i="2"/>
  <c r="UJ10" i="14" s="1"/>
  <c r="VD11" i="2"/>
  <c r="UI10" i="14" s="1"/>
  <c r="VC11" i="2"/>
  <c r="UH10" i="14" s="1"/>
  <c r="VB11" i="2"/>
  <c r="UG10" i="14" s="1"/>
  <c r="VA11" i="2"/>
  <c r="UF10" i="14" s="1"/>
  <c r="UZ11" i="2"/>
  <c r="UE10" i="14" s="1"/>
  <c r="UY11" i="2"/>
  <c r="UD10" i="14" s="1"/>
  <c r="UX11" i="2"/>
  <c r="UC10" i="14" s="1"/>
  <c r="UW11" i="2"/>
  <c r="UB10" i="14" s="1"/>
  <c r="UV11" i="2"/>
  <c r="UA10" i="14" s="1"/>
  <c r="UU11" i="2"/>
  <c r="TZ10" i="14" s="1"/>
  <c r="UT11" i="2"/>
  <c r="TY10" i="14" s="1"/>
  <c r="US11" i="2"/>
  <c r="TX10" i="14" s="1"/>
  <c r="UR11" i="2"/>
  <c r="TW10" i="14" s="1"/>
  <c r="UQ11" i="2"/>
  <c r="TV10" i="14" s="1"/>
  <c r="UP11" i="2"/>
  <c r="TU10" i="14" s="1"/>
  <c r="UO11" i="2"/>
  <c r="TT10" i="14" s="1"/>
  <c r="UN11" i="2"/>
  <c r="TS10" i="14" s="1"/>
  <c r="UM11" i="2"/>
  <c r="TR10" i="14" s="1"/>
  <c r="UL11" i="2"/>
  <c r="TQ10" i="14" s="1"/>
  <c r="UK11" i="2"/>
  <c r="TP10" i="14" s="1"/>
  <c r="UJ11" i="2"/>
  <c r="TO10" i="14" s="1"/>
  <c r="UI11" i="2"/>
  <c r="TN10" i="14" s="1"/>
  <c r="UH11" i="2"/>
  <c r="TM10" i="14" s="1"/>
  <c r="UG11" i="2"/>
  <c r="TL10" i="14" s="1"/>
  <c r="UF11" i="2"/>
  <c r="TK10" i="14" s="1"/>
  <c r="UE11" i="2"/>
  <c r="TJ10" i="14" s="1"/>
  <c r="UD11" i="2"/>
  <c r="TI10" i="14" s="1"/>
  <c r="UC11" i="2"/>
  <c r="TH10" i="14" s="1"/>
  <c r="UB11" i="2"/>
  <c r="TG10" i="14" s="1"/>
  <c r="UA11" i="2"/>
  <c r="TF10" i="14" s="1"/>
  <c r="TZ11" i="2"/>
  <c r="TE10" i="14" s="1"/>
  <c r="TY11" i="2"/>
  <c r="TD10" i="14" s="1"/>
  <c r="TX11" i="2"/>
  <c r="TC10" i="14" s="1"/>
  <c r="TW11" i="2"/>
  <c r="TB10" i="14" s="1"/>
  <c r="TV11" i="2"/>
  <c r="TA10" i="14" s="1"/>
  <c r="TU11" i="2"/>
  <c r="SZ10" i="14" s="1"/>
  <c r="TT11" i="2"/>
  <c r="SY10" i="14" s="1"/>
  <c r="TS11" i="2"/>
  <c r="SX10" i="14" s="1"/>
  <c r="TR11" i="2"/>
  <c r="SW10" i="14" s="1"/>
  <c r="TQ11" i="2"/>
  <c r="SV10" i="14" s="1"/>
  <c r="TP11" i="2"/>
  <c r="SU10" i="14" s="1"/>
  <c r="TO11" i="2"/>
  <c r="ST10" i="14" s="1"/>
  <c r="TN11" i="2"/>
  <c r="SS10" i="14" s="1"/>
  <c r="TM11" i="2"/>
  <c r="SR10" i="14" s="1"/>
  <c r="TL11" i="2"/>
  <c r="SQ10" i="14" s="1"/>
  <c r="TK11" i="2"/>
  <c r="SP10" i="14" s="1"/>
  <c r="TJ11" i="2"/>
  <c r="SO10" i="14" s="1"/>
  <c r="TI11" i="2"/>
  <c r="SN10" i="14" s="1"/>
  <c r="TH11" i="2"/>
  <c r="SM10" i="14" s="1"/>
  <c r="TG11" i="2"/>
  <c r="SL10" i="14" s="1"/>
  <c r="TF11" i="2"/>
  <c r="SK10" i="14" s="1"/>
  <c r="TE11" i="2"/>
  <c r="SJ10" i="14" s="1"/>
  <c r="TD11" i="2"/>
  <c r="SI10" i="14" s="1"/>
  <c r="TC11" i="2"/>
  <c r="SH10" i="14" s="1"/>
  <c r="TB11" i="2"/>
  <c r="SG10" i="14" s="1"/>
  <c r="TA11" i="2"/>
  <c r="SF10" i="14" s="1"/>
  <c r="SZ11" i="2"/>
  <c r="SE10" i="14" s="1"/>
  <c r="SY11" i="2"/>
  <c r="SD10" i="14" s="1"/>
  <c r="SX11" i="2"/>
  <c r="SC10" i="14" s="1"/>
  <c r="SW11" i="2"/>
  <c r="SB10" i="14" s="1"/>
  <c r="SV11" i="2"/>
  <c r="SA10" i="14" s="1"/>
  <c r="SU11" i="2"/>
  <c r="RZ10" i="14" s="1"/>
  <c r="ST11" i="2"/>
  <c r="RY10" i="14" s="1"/>
  <c r="SS11" i="2"/>
  <c r="RX10" i="14" s="1"/>
  <c r="SR11" i="2"/>
  <c r="RW10" i="14" s="1"/>
  <c r="SQ11" i="2"/>
  <c r="RV10" i="14" s="1"/>
  <c r="SP11" i="2"/>
  <c r="RU10" i="14" s="1"/>
  <c r="SO11" i="2"/>
  <c r="RT10" i="14" s="1"/>
  <c r="SN11" i="2"/>
  <c r="RS10" i="14" s="1"/>
  <c r="SM11" i="2"/>
  <c r="RR10" i="14" s="1"/>
  <c r="SL11" i="2"/>
  <c r="RQ10" i="14" s="1"/>
  <c r="SK11" i="2"/>
  <c r="RP10" i="14" s="1"/>
  <c r="SJ11" i="2"/>
  <c r="RO10" i="14" s="1"/>
  <c r="SI11" i="2"/>
  <c r="RN10" i="14" s="1"/>
  <c r="SH11" i="2"/>
  <c r="RM10" i="14" s="1"/>
  <c r="SG11" i="2"/>
  <c r="RL10" i="14" s="1"/>
  <c r="SF11" i="2"/>
  <c r="RK10" i="14" s="1"/>
  <c r="SE11" i="2"/>
  <c r="RJ10" i="14" s="1"/>
  <c r="SD11" i="2"/>
  <c r="RI10" i="14" s="1"/>
  <c r="SC11" i="2"/>
  <c r="RH10" i="14" s="1"/>
  <c r="SB11" i="2"/>
  <c r="RG10" i="14" s="1"/>
  <c r="SA11" i="2"/>
  <c r="RF10" i="14" s="1"/>
  <c r="RZ11" i="2"/>
  <c r="RE10" i="14" s="1"/>
  <c r="RY11" i="2"/>
  <c r="RD10" i="14" s="1"/>
  <c r="RX11" i="2"/>
  <c r="RC10" i="14" s="1"/>
  <c r="RW11" i="2"/>
  <c r="RB10" i="14" s="1"/>
  <c r="RV11" i="2"/>
  <c r="RA10" i="14" s="1"/>
  <c r="RU11" i="2"/>
  <c r="QZ10" i="14" s="1"/>
  <c r="RT11" i="2"/>
  <c r="QY10" i="14" s="1"/>
  <c r="RS11" i="2"/>
  <c r="QX10" i="14" s="1"/>
  <c r="RR11" i="2"/>
  <c r="QW10" i="14" s="1"/>
  <c r="RQ11" i="2"/>
  <c r="QV10" i="14" s="1"/>
  <c r="RP11" i="2"/>
  <c r="QU10" i="14" s="1"/>
  <c r="RO11" i="2"/>
  <c r="QT10" i="14" s="1"/>
  <c r="RN11" i="2"/>
  <c r="QS10" i="14" s="1"/>
  <c r="RM11" i="2"/>
  <c r="QR10" i="14" s="1"/>
  <c r="RL11" i="2"/>
  <c r="QQ10" i="14" s="1"/>
  <c r="RK11" i="2"/>
  <c r="QP10" i="14" s="1"/>
  <c r="RJ11" i="2"/>
  <c r="QO10" i="14" s="1"/>
  <c r="RI11" i="2"/>
  <c r="QN10" i="14" s="1"/>
  <c r="RH11" i="2"/>
  <c r="QM10" i="14" s="1"/>
  <c r="RG11" i="2"/>
  <c r="QL10" i="14" s="1"/>
  <c r="RF11" i="2"/>
  <c r="QK10" i="14" s="1"/>
  <c r="RE11" i="2"/>
  <c r="QJ10" i="14" s="1"/>
  <c r="RD11" i="2"/>
  <c r="QI10" i="14" s="1"/>
  <c r="RC11" i="2"/>
  <c r="QH10" i="14" s="1"/>
  <c r="RB11" i="2"/>
  <c r="QG10" i="14" s="1"/>
  <c r="RA11" i="2"/>
  <c r="QF10" i="14" s="1"/>
  <c r="QZ11" i="2"/>
  <c r="QE10" i="14" s="1"/>
  <c r="QY11" i="2"/>
  <c r="QD10" i="14" s="1"/>
  <c r="QX11" i="2"/>
  <c r="QC10" i="14" s="1"/>
  <c r="QW11" i="2"/>
  <c r="QB10" i="14" s="1"/>
  <c r="QV11" i="2"/>
  <c r="QA10" i="14" s="1"/>
  <c r="QU11" i="2"/>
  <c r="PZ10" i="14" s="1"/>
  <c r="QT11" i="2"/>
  <c r="PY10" i="14" s="1"/>
  <c r="QS11" i="2"/>
  <c r="PX10" i="14" s="1"/>
  <c r="QR11" i="2"/>
  <c r="PW10" i="14" s="1"/>
  <c r="QQ11" i="2"/>
  <c r="PV10" i="14" s="1"/>
  <c r="QP11" i="2"/>
  <c r="PU10" i="14" s="1"/>
  <c r="QO11" i="2"/>
  <c r="PT10" i="14" s="1"/>
  <c r="QN11" i="2"/>
  <c r="PS10" i="14" s="1"/>
  <c r="QM11" i="2"/>
  <c r="PR10" i="14" s="1"/>
  <c r="QL11" i="2"/>
  <c r="PQ10" i="14" s="1"/>
  <c r="QK11" i="2"/>
  <c r="PP10" i="14" s="1"/>
  <c r="QJ11" i="2"/>
  <c r="PO10" i="14" s="1"/>
  <c r="QI11" i="2"/>
  <c r="PN10" i="14" s="1"/>
  <c r="QH11" i="2"/>
  <c r="PM10" i="14" s="1"/>
  <c r="QG11" i="2"/>
  <c r="PL10" i="14" s="1"/>
  <c r="QF11" i="2"/>
  <c r="PK10" i="14" s="1"/>
  <c r="QE11" i="2"/>
  <c r="PJ10" i="14" s="1"/>
  <c r="QD11" i="2"/>
  <c r="PI10" i="14" s="1"/>
  <c r="QC11" i="2"/>
  <c r="PH10" i="14" s="1"/>
  <c r="QB11" i="2"/>
  <c r="PG10" i="14" s="1"/>
  <c r="QA11" i="2"/>
  <c r="PF10" i="14" s="1"/>
  <c r="PZ11" i="2"/>
  <c r="PE10" i="14" s="1"/>
  <c r="PY11" i="2"/>
  <c r="PD10" i="14" s="1"/>
  <c r="PX11" i="2"/>
  <c r="PC10" i="14" s="1"/>
  <c r="PW11" i="2"/>
  <c r="PB10" i="14" s="1"/>
  <c r="PV11" i="2"/>
  <c r="PA10" i="14" s="1"/>
  <c r="PU11" i="2"/>
  <c r="OZ10" i="14" s="1"/>
  <c r="PT11" i="2"/>
  <c r="OY10" i="14" s="1"/>
  <c r="PS11" i="2"/>
  <c r="OX10" i="14" s="1"/>
  <c r="PR11" i="2"/>
  <c r="OW10" i="14" s="1"/>
  <c r="PQ11" i="2"/>
  <c r="OV10" i="14" s="1"/>
  <c r="PP11" i="2"/>
  <c r="OU10" i="14" s="1"/>
  <c r="PO11" i="2"/>
  <c r="OT10" i="14" s="1"/>
  <c r="PN11" i="2"/>
  <c r="OS10" i="14" s="1"/>
  <c r="PM11" i="2"/>
  <c r="OR10" i="14" s="1"/>
  <c r="PL11" i="2"/>
  <c r="OQ10" i="14" s="1"/>
  <c r="PK11" i="2"/>
  <c r="OP10" i="14" s="1"/>
  <c r="PJ11" i="2"/>
  <c r="OO10" i="14" s="1"/>
  <c r="PI11" i="2"/>
  <c r="ON10" i="14" s="1"/>
  <c r="PH11" i="2"/>
  <c r="OM10" i="14" s="1"/>
  <c r="PG11" i="2"/>
  <c r="OL10" i="14" s="1"/>
  <c r="PF11" i="2"/>
  <c r="OK10" i="14" s="1"/>
  <c r="PE11" i="2"/>
  <c r="OJ10" i="14" s="1"/>
  <c r="PD11" i="2"/>
  <c r="OI10" i="14" s="1"/>
  <c r="PC11" i="2"/>
  <c r="OH10" i="14" s="1"/>
  <c r="PB11" i="2"/>
  <c r="OG10" i="14" s="1"/>
  <c r="PA11" i="2"/>
  <c r="OF10" i="14" s="1"/>
  <c r="OZ11" i="2"/>
  <c r="OE10" i="14" s="1"/>
  <c r="OY11" i="2"/>
  <c r="OD10" i="14" s="1"/>
  <c r="OX11" i="2"/>
  <c r="OC10" i="14" s="1"/>
  <c r="OW11" i="2"/>
  <c r="OB10" i="14" s="1"/>
  <c r="OV11" i="2"/>
  <c r="OA10" i="14" s="1"/>
  <c r="OU11" i="2"/>
  <c r="NZ10" i="14" s="1"/>
  <c r="OT11" i="2"/>
  <c r="NY10" i="14" s="1"/>
  <c r="OS11" i="2"/>
  <c r="NX10" i="14" s="1"/>
  <c r="OR11" i="2"/>
  <c r="NW10" i="14" s="1"/>
  <c r="OQ11" i="2"/>
  <c r="NV10" i="14" s="1"/>
  <c r="OP11" i="2"/>
  <c r="NU10" i="14" s="1"/>
  <c r="OO11" i="2"/>
  <c r="NT10" i="14" s="1"/>
  <c r="ON11" i="2"/>
  <c r="NS10" i="14" s="1"/>
  <c r="OM11" i="2"/>
  <c r="NR10" i="14" s="1"/>
  <c r="OL11" i="2"/>
  <c r="NQ10" i="14" s="1"/>
  <c r="OK11" i="2"/>
  <c r="NP10" i="14" s="1"/>
  <c r="OJ11" i="2"/>
  <c r="NO10" i="14" s="1"/>
  <c r="OI11" i="2"/>
  <c r="NN10" i="14" s="1"/>
  <c r="OH11" i="2"/>
  <c r="NM10" i="14" s="1"/>
  <c r="OG11" i="2"/>
  <c r="NL10" i="14" s="1"/>
  <c r="OF11" i="2"/>
  <c r="NK10" i="14" s="1"/>
  <c r="OE11" i="2"/>
  <c r="NJ10" i="14" s="1"/>
  <c r="OD11" i="2"/>
  <c r="NI10" i="14" s="1"/>
  <c r="OC11" i="2"/>
  <c r="NH10" i="14" s="1"/>
  <c r="OB11" i="2"/>
  <c r="NG10" i="14" s="1"/>
  <c r="OA11" i="2"/>
  <c r="NF10" i="14" s="1"/>
  <c r="NZ11" i="2"/>
  <c r="NE10" i="14" s="1"/>
  <c r="NY11" i="2"/>
  <c r="ND10" i="14" s="1"/>
  <c r="NX11" i="2"/>
  <c r="NC10" i="14" s="1"/>
  <c r="NW11" i="2"/>
  <c r="NB10" i="14" s="1"/>
  <c r="NV11" i="2"/>
  <c r="NA10" i="14" s="1"/>
  <c r="NU11" i="2"/>
  <c r="MZ10" i="14" s="1"/>
  <c r="NT11" i="2"/>
  <c r="MY10" i="14" s="1"/>
  <c r="NS11" i="2"/>
  <c r="MX10" i="14" s="1"/>
  <c r="NR11" i="2"/>
  <c r="MW10" i="14" s="1"/>
  <c r="NQ11" i="2"/>
  <c r="MV10" i="14" s="1"/>
  <c r="NP11" i="2"/>
  <c r="MU10" i="14" s="1"/>
  <c r="NO11" i="2"/>
  <c r="MT10" i="14" s="1"/>
  <c r="NN11" i="2"/>
  <c r="MS10" i="14" s="1"/>
  <c r="NM11" i="2"/>
  <c r="MR10" i="14" s="1"/>
  <c r="NL11" i="2"/>
  <c r="MQ10" i="14" s="1"/>
  <c r="NK11" i="2"/>
  <c r="MP10" i="14" s="1"/>
  <c r="NJ11" i="2"/>
  <c r="MO10" i="14" s="1"/>
  <c r="NI11" i="2"/>
  <c r="MN10" i="14" s="1"/>
  <c r="NH11" i="2"/>
  <c r="MM10" i="14" s="1"/>
  <c r="NG11" i="2"/>
  <c r="ML10" i="14" s="1"/>
  <c r="NF11" i="2"/>
  <c r="MK10" i="14" s="1"/>
  <c r="NE11" i="2"/>
  <c r="MJ10" i="14" s="1"/>
  <c r="ND11" i="2"/>
  <c r="MI10" i="14" s="1"/>
  <c r="NC11" i="2"/>
  <c r="MH10" i="14" s="1"/>
  <c r="NB11" i="2"/>
  <c r="MG10" i="14" s="1"/>
  <c r="NA11" i="2"/>
  <c r="MF10" i="14" s="1"/>
  <c r="MZ11" i="2"/>
  <c r="ME10" i="14" s="1"/>
  <c r="MY11" i="2"/>
  <c r="MD10" i="14" s="1"/>
  <c r="MX11" i="2"/>
  <c r="MC10" i="14" s="1"/>
  <c r="MW11" i="2"/>
  <c r="MB10" i="14" s="1"/>
  <c r="MV11" i="2"/>
  <c r="MA10" i="14" s="1"/>
  <c r="MU11" i="2"/>
  <c r="LZ10" i="14" s="1"/>
  <c r="MT11" i="2"/>
  <c r="LY10" i="14" s="1"/>
  <c r="MS11" i="2"/>
  <c r="LX10" i="14" s="1"/>
  <c r="MR11" i="2"/>
  <c r="LW10" i="14" s="1"/>
  <c r="MQ11" i="2"/>
  <c r="LV10" i="14" s="1"/>
  <c r="MP11" i="2"/>
  <c r="LU10" i="14" s="1"/>
  <c r="MO11" i="2"/>
  <c r="LT10" i="14" s="1"/>
  <c r="MN11" i="2"/>
  <c r="LS10" i="14" s="1"/>
  <c r="MM11" i="2"/>
  <c r="LR10" i="14" s="1"/>
  <c r="ML11" i="2"/>
  <c r="LQ10" i="14" s="1"/>
  <c r="MK11" i="2"/>
  <c r="LP10" i="14" s="1"/>
  <c r="MJ11" i="2"/>
  <c r="LO10" i="14" s="1"/>
  <c r="MI11" i="2"/>
  <c r="LN10" i="14" s="1"/>
  <c r="MH11" i="2"/>
  <c r="LM10" i="14" s="1"/>
  <c r="MG11" i="2"/>
  <c r="LL10" i="14" s="1"/>
  <c r="MF11" i="2"/>
  <c r="LK10" i="14" s="1"/>
  <c r="ME11" i="2"/>
  <c r="LJ10" i="14" s="1"/>
  <c r="MD11" i="2"/>
  <c r="LI10" i="14" s="1"/>
  <c r="MC11" i="2"/>
  <c r="LH10" i="14" s="1"/>
  <c r="MB11" i="2"/>
  <c r="LG10" i="14" s="1"/>
  <c r="MA11" i="2"/>
  <c r="LF10" i="14" s="1"/>
  <c r="LZ11" i="2"/>
  <c r="LE10" i="14" s="1"/>
  <c r="LY11" i="2"/>
  <c r="LD10" i="14" s="1"/>
  <c r="LX11" i="2"/>
  <c r="LC10" i="14" s="1"/>
  <c r="LW11" i="2"/>
  <c r="LB10" i="14" s="1"/>
  <c r="LV11" i="2"/>
  <c r="LA10" i="14" s="1"/>
  <c r="LU11" i="2"/>
  <c r="KZ10" i="14" s="1"/>
  <c r="LT11" i="2"/>
  <c r="KY10" i="14" s="1"/>
  <c r="LS11" i="2"/>
  <c r="KX10" i="14" s="1"/>
  <c r="LR11" i="2"/>
  <c r="KW10" i="14" s="1"/>
  <c r="LQ11" i="2"/>
  <c r="KV10" i="14" s="1"/>
  <c r="LP11" i="2"/>
  <c r="KU10" i="14" s="1"/>
  <c r="LO11" i="2"/>
  <c r="KT10" i="14" s="1"/>
  <c r="LN11" i="2"/>
  <c r="KS10" i="14" s="1"/>
  <c r="LM11" i="2"/>
  <c r="KR10" i="14" s="1"/>
  <c r="LL11" i="2"/>
  <c r="KQ10" i="14" s="1"/>
  <c r="LK11" i="2"/>
  <c r="KP10" i="14" s="1"/>
  <c r="LJ11" i="2"/>
  <c r="KO10" i="14" s="1"/>
  <c r="LI11" i="2"/>
  <c r="KN10" i="14" s="1"/>
  <c r="LH11" i="2"/>
  <c r="KM10" i="14" s="1"/>
  <c r="LG11" i="2"/>
  <c r="KL10" i="14" s="1"/>
  <c r="LF11" i="2"/>
  <c r="KK10" i="14" s="1"/>
  <c r="LE11" i="2"/>
  <c r="KJ10" i="14" s="1"/>
  <c r="LD11" i="2"/>
  <c r="KI10" i="14" s="1"/>
  <c r="LC11" i="2"/>
  <c r="KH10" i="14" s="1"/>
  <c r="LB11" i="2"/>
  <c r="KG10" i="14" s="1"/>
  <c r="LA11" i="2"/>
  <c r="KF10" i="14" s="1"/>
  <c r="KZ11" i="2"/>
  <c r="KE10" i="14" s="1"/>
  <c r="KY11" i="2"/>
  <c r="KD10" i="14" s="1"/>
  <c r="KX11" i="2"/>
  <c r="KC10" i="14" s="1"/>
  <c r="KW11" i="2"/>
  <c r="KB10" i="14" s="1"/>
  <c r="KV11" i="2"/>
  <c r="KA10" i="14" s="1"/>
  <c r="KU11" i="2"/>
  <c r="JZ10" i="14" s="1"/>
  <c r="KT11" i="2"/>
  <c r="JY10" i="14" s="1"/>
  <c r="KS11" i="2"/>
  <c r="JX10" i="14" s="1"/>
  <c r="KR11" i="2"/>
  <c r="JW10" i="14" s="1"/>
  <c r="KQ11" i="2"/>
  <c r="JV10" i="14" s="1"/>
  <c r="KP11" i="2"/>
  <c r="JU10" i="14" s="1"/>
  <c r="KO11" i="2"/>
  <c r="JT10" i="14" s="1"/>
  <c r="KN11" i="2"/>
  <c r="JS10" i="14" s="1"/>
  <c r="KM11" i="2"/>
  <c r="JR10" i="14" s="1"/>
  <c r="KL11" i="2"/>
  <c r="JQ10" i="14" s="1"/>
  <c r="KK11" i="2"/>
  <c r="JP10" i="14" s="1"/>
  <c r="KJ11" i="2"/>
  <c r="JO10" i="14" s="1"/>
  <c r="KI11" i="2"/>
  <c r="JN10" i="14" s="1"/>
  <c r="KH11" i="2"/>
  <c r="JM10" i="14" s="1"/>
  <c r="KG11" i="2"/>
  <c r="JL10" i="14" s="1"/>
  <c r="KF11" i="2"/>
  <c r="JK10" i="14" s="1"/>
  <c r="KE11" i="2"/>
  <c r="JJ10" i="14" s="1"/>
  <c r="KD11" i="2"/>
  <c r="JI10" i="14" s="1"/>
  <c r="KC11" i="2"/>
  <c r="JH10" i="14" s="1"/>
  <c r="KB11" i="2"/>
  <c r="JG10" i="14" s="1"/>
  <c r="KA11" i="2"/>
  <c r="JF10" i="14" s="1"/>
  <c r="JZ11" i="2"/>
  <c r="JE10" i="14" s="1"/>
  <c r="JY11" i="2"/>
  <c r="JD10" i="14" s="1"/>
  <c r="JX11" i="2"/>
  <c r="JC10" i="14" s="1"/>
  <c r="JW11" i="2"/>
  <c r="JB10" i="14" s="1"/>
  <c r="JV11" i="2"/>
  <c r="JA10" i="14" s="1"/>
  <c r="JU11" i="2"/>
  <c r="IZ10" i="14" s="1"/>
  <c r="JT11" i="2"/>
  <c r="IY10" i="14" s="1"/>
  <c r="JS11" i="2"/>
  <c r="IX10" i="14" s="1"/>
  <c r="JR11" i="2"/>
  <c r="IW10" i="14" s="1"/>
  <c r="JQ11" i="2"/>
  <c r="IV10" i="14" s="1"/>
  <c r="JP11" i="2"/>
  <c r="IU10" i="14" s="1"/>
  <c r="JO11" i="2"/>
  <c r="IT10" i="14" s="1"/>
  <c r="JN11" i="2"/>
  <c r="IS10" i="14" s="1"/>
  <c r="JM11" i="2"/>
  <c r="IR10" i="14" s="1"/>
  <c r="JL11" i="2"/>
  <c r="IQ10" i="14" s="1"/>
  <c r="JK11" i="2"/>
  <c r="IP10" i="14" s="1"/>
  <c r="JJ11" i="2"/>
  <c r="IO10" i="14" s="1"/>
  <c r="JI11" i="2"/>
  <c r="IN10" i="14" s="1"/>
  <c r="JH11" i="2"/>
  <c r="IM10" i="14" s="1"/>
  <c r="JG11" i="2"/>
  <c r="IL10" i="14" s="1"/>
  <c r="JF11" i="2"/>
  <c r="IK10" i="14" s="1"/>
  <c r="JE11" i="2"/>
  <c r="IJ10" i="14" s="1"/>
  <c r="JD11" i="2"/>
  <c r="II10" i="14" s="1"/>
  <c r="JC11" i="2"/>
  <c r="IH10" i="14" s="1"/>
  <c r="JB11" i="2"/>
  <c r="IG10" i="14" s="1"/>
  <c r="JA11" i="2"/>
  <c r="IF10" i="14" s="1"/>
  <c r="IZ11" i="2"/>
  <c r="IE10" i="14" s="1"/>
  <c r="IY11" i="2"/>
  <c r="ID10" i="14" s="1"/>
  <c r="IX11" i="2"/>
  <c r="IC10" i="14" s="1"/>
  <c r="IW11" i="2"/>
  <c r="IB10" i="14" s="1"/>
  <c r="IV11" i="2"/>
  <c r="IA10" i="14" s="1"/>
  <c r="IU11" i="2"/>
  <c r="HZ10" i="14" s="1"/>
  <c r="IT11" i="2"/>
  <c r="HY10" i="14" s="1"/>
  <c r="IS11" i="2"/>
  <c r="HX10" i="14" s="1"/>
  <c r="IR11" i="2"/>
  <c r="HW10" i="14" s="1"/>
  <c r="IQ11" i="2"/>
  <c r="HV10" i="14" s="1"/>
  <c r="IP11" i="2"/>
  <c r="HU10" i="14" s="1"/>
  <c r="IO11" i="2"/>
  <c r="HT10" i="14" s="1"/>
  <c r="IN11" i="2"/>
  <c r="HS10" i="14" s="1"/>
  <c r="IM11" i="2"/>
  <c r="HR10" i="14" s="1"/>
  <c r="IL11" i="2"/>
  <c r="HQ10" i="14" s="1"/>
  <c r="IK11" i="2"/>
  <c r="HP10" i="14" s="1"/>
  <c r="IJ11" i="2"/>
  <c r="HO10" i="14" s="1"/>
  <c r="II11" i="2"/>
  <c r="HN10" i="14" s="1"/>
  <c r="IH11" i="2"/>
  <c r="HM10" i="14" s="1"/>
  <c r="IG11" i="2"/>
  <c r="HL10" i="14" s="1"/>
  <c r="IF11" i="2"/>
  <c r="HK10" i="14" s="1"/>
  <c r="IE11" i="2"/>
  <c r="HJ10" i="14" s="1"/>
  <c r="ID11" i="2"/>
  <c r="HI10" i="14" s="1"/>
  <c r="IC11" i="2"/>
  <c r="HH10" i="14" s="1"/>
  <c r="IB11" i="2"/>
  <c r="HG10" i="14" s="1"/>
  <c r="IA11" i="2"/>
  <c r="HF10" i="14" s="1"/>
  <c r="HZ11" i="2"/>
  <c r="HE10" i="14" s="1"/>
  <c r="HY11" i="2"/>
  <c r="HD10" i="14" s="1"/>
  <c r="HX11" i="2"/>
  <c r="HC10" i="14" s="1"/>
  <c r="HW11" i="2"/>
  <c r="HB10" i="14" s="1"/>
  <c r="HV11" i="2"/>
  <c r="HA10" i="14" s="1"/>
  <c r="HU11" i="2"/>
  <c r="GZ10" i="14" s="1"/>
  <c r="HT11" i="2"/>
  <c r="GY10" i="14" s="1"/>
  <c r="HS11" i="2"/>
  <c r="GX10" i="14" s="1"/>
  <c r="HR11" i="2"/>
  <c r="GW10" i="14" s="1"/>
  <c r="HQ11" i="2"/>
  <c r="GV10" i="14" s="1"/>
  <c r="HP11" i="2"/>
  <c r="GU10" i="14" s="1"/>
  <c r="HO11" i="2"/>
  <c r="GT10" i="14" s="1"/>
  <c r="HN11" i="2"/>
  <c r="GS10" i="14" s="1"/>
  <c r="HM11" i="2"/>
  <c r="GR10" i="14" s="1"/>
  <c r="HL11" i="2"/>
  <c r="GQ10" i="14" s="1"/>
  <c r="HK11" i="2"/>
  <c r="GP10" i="14" s="1"/>
  <c r="HJ11" i="2"/>
  <c r="GO10" i="14" s="1"/>
  <c r="HI11" i="2"/>
  <c r="GN10" i="14" s="1"/>
  <c r="HH11" i="2"/>
  <c r="GM10" i="14" s="1"/>
  <c r="HG11" i="2"/>
  <c r="GL10" i="14" s="1"/>
  <c r="HF11" i="2"/>
  <c r="GK10" i="14" s="1"/>
  <c r="HE11" i="2"/>
  <c r="GJ10" i="14" s="1"/>
  <c r="HD11" i="2"/>
  <c r="GI10" i="14" s="1"/>
  <c r="HC11" i="2"/>
  <c r="GH10" i="14" s="1"/>
  <c r="HB11" i="2"/>
  <c r="GG10" i="14" s="1"/>
  <c r="HA11" i="2"/>
  <c r="GF10" i="14" s="1"/>
  <c r="GZ11" i="2"/>
  <c r="GE10" i="14" s="1"/>
  <c r="GY11" i="2"/>
  <c r="GD10" i="14" s="1"/>
  <c r="GX11" i="2"/>
  <c r="GC10" i="14" s="1"/>
  <c r="GW11" i="2"/>
  <c r="GB10" i="14" s="1"/>
  <c r="GV11" i="2"/>
  <c r="GA10" i="14" s="1"/>
  <c r="GU11" i="2"/>
  <c r="FZ10" i="14" s="1"/>
  <c r="GT11" i="2"/>
  <c r="FY10" i="14" s="1"/>
  <c r="GS11" i="2"/>
  <c r="FX10" i="14" s="1"/>
  <c r="GR11" i="2"/>
  <c r="FW10" i="14" s="1"/>
  <c r="GQ11" i="2"/>
  <c r="FV10" i="14" s="1"/>
  <c r="GP11" i="2"/>
  <c r="FU10" i="14" s="1"/>
  <c r="GO11" i="2"/>
  <c r="FT10" i="14" s="1"/>
  <c r="GN11" i="2"/>
  <c r="FS10" i="14" s="1"/>
  <c r="GM11" i="2"/>
  <c r="FR10" i="14" s="1"/>
  <c r="GL11" i="2"/>
  <c r="FQ10" i="14" s="1"/>
  <c r="GK11" i="2"/>
  <c r="FP10" i="14" s="1"/>
  <c r="GJ11" i="2"/>
  <c r="FO10" i="14" s="1"/>
  <c r="GI11" i="2"/>
  <c r="FN10" i="14" s="1"/>
  <c r="GH11" i="2"/>
  <c r="FM10" i="14" s="1"/>
  <c r="GG11" i="2"/>
  <c r="FL10" i="14" s="1"/>
  <c r="GF11" i="2"/>
  <c r="FK10" i="14" s="1"/>
  <c r="GE11" i="2"/>
  <c r="FJ10" i="14" s="1"/>
  <c r="GD11" i="2"/>
  <c r="FI10" i="14" s="1"/>
  <c r="GC11" i="2"/>
  <c r="FH10" i="14" s="1"/>
  <c r="GB11" i="2"/>
  <c r="FG10" i="14" s="1"/>
  <c r="GA11" i="2"/>
  <c r="FF10" i="14" s="1"/>
  <c r="FZ11" i="2"/>
  <c r="FE10" i="14" s="1"/>
  <c r="FY11" i="2"/>
  <c r="FD10" i="14" s="1"/>
  <c r="FX11" i="2"/>
  <c r="FC10" i="14" s="1"/>
  <c r="FW11" i="2"/>
  <c r="FB10" i="14" s="1"/>
  <c r="FV11" i="2"/>
  <c r="FA10" i="14" s="1"/>
  <c r="FU11" i="2"/>
  <c r="EZ10" i="14" s="1"/>
  <c r="FT11" i="2"/>
  <c r="EY10" i="14" s="1"/>
  <c r="FS11" i="2"/>
  <c r="EX10" i="14" s="1"/>
  <c r="FR11" i="2"/>
  <c r="EW10" i="14" s="1"/>
  <c r="FQ11" i="2"/>
  <c r="EV10" i="14" s="1"/>
  <c r="FP11" i="2"/>
  <c r="EU10" i="14" s="1"/>
  <c r="FO11" i="2"/>
  <c r="ET10" i="14" s="1"/>
  <c r="FN11" i="2"/>
  <c r="ES10" i="14" s="1"/>
  <c r="FM11" i="2"/>
  <c r="ER10" i="14" s="1"/>
  <c r="FL11" i="2"/>
  <c r="EQ10" i="14" s="1"/>
  <c r="FK11" i="2"/>
  <c r="EP10" i="14" s="1"/>
  <c r="FJ11" i="2"/>
  <c r="EO10" i="14" s="1"/>
  <c r="FI11" i="2"/>
  <c r="EN10" i="14" s="1"/>
  <c r="FH11" i="2"/>
  <c r="EM10" i="14" s="1"/>
  <c r="FG11" i="2"/>
  <c r="EL10" i="14" s="1"/>
  <c r="FF11" i="2"/>
  <c r="EK10" i="14" s="1"/>
  <c r="FE11" i="2"/>
  <c r="EJ10" i="14" s="1"/>
  <c r="FD11" i="2"/>
  <c r="EI10" i="14" s="1"/>
  <c r="FC11" i="2"/>
  <c r="EH10" i="14" s="1"/>
  <c r="FB11" i="2"/>
  <c r="EG10" i="14" s="1"/>
  <c r="FA11" i="2"/>
  <c r="EF10" i="14" s="1"/>
  <c r="EZ11" i="2"/>
  <c r="EE10" i="14" s="1"/>
  <c r="EY11" i="2"/>
  <c r="ED10" i="14" s="1"/>
  <c r="EX11" i="2"/>
  <c r="EC10" i="14" s="1"/>
  <c r="EW11" i="2"/>
  <c r="EB10" i="14" s="1"/>
  <c r="EV11" i="2"/>
  <c r="EA10" i="14" s="1"/>
  <c r="EU11" i="2"/>
  <c r="DZ10" i="14" s="1"/>
  <c r="ET11" i="2"/>
  <c r="DY10" i="14" s="1"/>
  <c r="ES11" i="2"/>
  <c r="DX10" i="14" s="1"/>
  <c r="ER11" i="2"/>
  <c r="DW10" i="14" s="1"/>
  <c r="EQ11" i="2"/>
  <c r="DV10" i="14" s="1"/>
  <c r="EP11" i="2"/>
  <c r="DU10" i="14" s="1"/>
  <c r="EO11" i="2"/>
  <c r="DT10" i="14" s="1"/>
  <c r="EN11" i="2"/>
  <c r="DS10" i="14" s="1"/>
  <c r="EM11" i="2"/>
  <c r="DR10" i="14" s="1"/>
  <c r="EL11" i="2"/>
  <c r="DQ10" i="14" s="1"/>
  <c r="EK11" i="2"/>
  <c r="DP10" i="14" s="1"/>
  <c r="EJ11" i="2"/>
  <c r="DO10" i="14" s="1"/>
  <c r="EI11" i="2"/>
  <c r="DN10" i="14" s="1"/>
  <c r="EH11" i="2"/>
  <c r="DM10" i="14" s="1"/>
  <c r="EG11" i="2"/>
  <c r="DL10" i="14" s="1"/>
  <c r="EF11" i="2"/>
  <c r="DK10" i="14" s="1"/>
  <c r="EE11" i="2"/>
  <c r="DJ10" i="14" s="1"/>
  <c r="ED11" i="2"/>
  <c r="DI10" i="14" s="1"/>
  <c r="EC11" i="2"/>
  <c r="DH10" i="14" s="1"/>
  <c r="EB11" i="2"/>
  <c r="DG10" i="14" s="1"/>
  <c r="EA11" i="2"/>
  <c r="DF10" i="14" s="1"/>
  <c r="DZ11" i="2"/>
  <c r="DE10" i="14" s="1"/>
  <c r="DY11" i="2"/>
  <c r="DD10" i="14" s="1"/>
  <c r="DX11" i="2"/>
  <c r="DC10" i="14" s="1"/>
  <c r="DW11" i="2"/>
  <c r="DB10" i="14" s="1"/>
  <c r="DV11" i="2"/>
  <c r="DA10" i="14" s="1"/>
  <c r="DU11" i="2"/>
  <c r="CZ10" i="14" s="1"/>
  <c r="DT11" i="2"/>
  <c r="CY10" i="14" s="1"/>
  <c r="DS11" i="2"/>
  <c r="CX10" i="14" s="1"/>
  <c r="DR11" i="2"/>
  <c r="CW10" i="14" s="1"/>
  <c r="DQ11" i="2"/>
  <c r="CV10" i="14" s="1"/>
  <c r="DP11" i="2"/>
  <c r="CU10" i="14" s="1"/>
  <c r="DO11" i="2"/>
  <c r="CT10" i="14" s="1"/>
  <c r="DN11" i="2"/>
  <c r="CS10" i="14" s="1"/>
  <c r="DM11" i="2"/>
  <c r="CR10" i="14" s="1"/>
  <c r="DL11" i="2"/>
  <c r="CQ10" i="14" s="1"/>
  <c r="DK11" i="2"/>
  <c r="CP10" i="14" s="1"/>
  <c r="DJ11" i="2"/>
  <c r="CO10" i="14" s="1"/>
  <c r="DI11" i="2"/>
  <c r="CN10" i="14" s="1"/>
  <c r="DH11" i="2"/>
  <c r="CM10" i="14" s="1"/>
  <c r="DG11" i="2"/>
  <c r="CL10" i="14" s="1"/>
  <c r="DF11" i="2"/>
  <c r="CK10" i="14" s="1"/>
  <c r="DE11" i="2"/>
  <c r="CJ10" i="14" s="1"/>
  <c r="DD11" i="2"/>
  <c r="CI10" i="14" s="1"/>
  <c r="DC11" i="2"/>
  <c r="CH10" i="14" s="1"/>
  <c r="DB11" i="2"/>
  <c r="CG10" i="14" s="1"/>
  <c r="DA11" i="2"/>
  <c r="CF10" i="14" s="1"/>
  <c r="CZ11" i="2"/>
  <c r="CE10" i="14" s="1"/>
  <c r="CY11" i="2"/>
  <c r="CD10" i="14" s="1"/>
  <c r="CX11" i="2"/>
  <c r="CC10" i="14" s="1"/>
  <c r="CW11" i="2"/>
  <c r="CB10" i="14" s="1"/>
  <c r="CV11" i="2"/>
  <c r="CA10" i="14" s="1"/>
  <c r="CU11" i="2"/>
  <c r="BZ10" i="14" s="1"/>
  <c r="CT11" i="2"/>
  <c r="BY10" i="14" s="1"/>
  <c r="CS11" i="2"/>
  <c r="BX10" i="14" s="1"/>
  <c r="CR11" i="2"/>
  <c r="BW10" i="14" s="1"/>
  <c r="CQ11" i="2"/>
  <c r="BV10" i="14" s="1"/>
  <c r="CP11" i="2"/>
  <c r="BU10" i="14" s="1"/>
  <c r="CO11" i="2"/>
  <c r="BT10" i="14" s="1"/>
  <c r="CN11" i="2"/>
  <c r="BS10" i="14" s="1"/>
  <c r="CM11" i="2"/>
  <c r="BR10" i="14" s="1"/>
  <c r="CL11" i="2"/>
  <c r="BQ10" i="14" s="1"/>
  <c r="CK11" i="2"/>
  <c r="BP10" i="14" s="1"/>
  <c r="CJ11" i="2"/>
  <c r="BO10" i="14" s="1"/>
  <c r="CI11" i="2"/>
  <c r="BN10" i="14" s="1"/>
  <c r="CH11" i="2"/>
  <c r="BM10" i="14" s="1"/>
  <c r="CG11" i="2"/>
  <c r="BL10" i="14" s="1"/>
  <c r="CF11" i="2"/>
  <c r="BK10" i="14" s="1"/>
  <c r="CE11" i="2"/>
  <c r="BJ10" i="14" s="1"/>
  <c r="CD11" i="2"/>
  <c r="BI10" i="14" s="1"/>
  <c r="CC11" i="2"/>
  <c r="BH10" i="14" s="1"/>
  <c r="CB11" i="2"/>
  <c r="BG10" i="14" s="1"/>
  <c r="CA11" i="2"/>
  <c r="BF10" i="14" s="1"/>
  <c r="BZ11" i="2"/>
  <c r="BE10" i="14" s="1"/>
  <c r="BY11" i="2"/>
  <c r="BD10" i="14" s="1"/>
  <c r="BX11" i="2"/>
  <c r="BC10" i="14" s="1"/>
  <c r="BW11" i="2"/>
  <c r="BB10" i="14" s="1"/>
  <c r="BV11" i="2"/>
  <c r="BA10" i="14" s="1"/>
  <c r="BU11" i="2"/>
  <c r="AZ10" i="14" s="1"/>
  <c r="BT11" i="2"/>
  <c r="AY10" i="14" s="1"/>
  <c r="BS11" i="2"/>
  <c r="AX10" i="14" s="1"/>
  <c r="BR11" i="2"/>
  <c r="AW10" i="14" s="1"/>
  <c r="BQ11" i="2"/>
  <c r="AV10" i="14" s="1"/>
  <c r="BP11" i="2"/>
  <c r="AU10" i="14" s="1"/>
  <c r="BO11" i="2"/>
  <c r="AT10" i="14" s="1"/>
  <c r="BN11" i="2"/>
  <c r="AS10" i="14" s="1"/>
  <c r="BM11" i="2"/>
  <c r="AR10" i="14" s="1"/>
  <c r="BL11" i="2"/>
  <c r="AQ10" i="14" s="1"/>
  <c r="BK11" i="2"/>
  <c r="AP10" i="14" s="1"/>
  <c r="BJ11" i="2"/>
  <c r="AO10" i="14" s="1"/>
  <c r="BI11" i="2"/>
  <c r="AN10" i="14" s="1"/>
  <c r="BH11" i="2"/>
  <c r="AM10" i="14" s="1"/>
  <c r="BG11" i="2"/>
  <c r="AL10" i="14" s="1"/>
  <c r="BF11" i="2"/>
  <c r="AK10" i="14" s="1"/>
  <c r="BE11" i="2"/>
  <c r="AJ10" i="14" s="1"/>
  <c r="BD11" i="2"/>
  <c r="AI10" i="14" s="1"/>
  <c r="BC11" i="2"/>
  <c r="AH10" i="14" s="1"/>
  <c r="BB11" i="2"/>
  <c r="AG10" i="14" s="1"/>
  <c r="BA11" i="2"/>
  <c r="AF10" i="14" s="1"/>
  <c r="AZ11" i="2"/>
  <c r="AE10" i="14" s="1"/>
  <c r="AY11" i="2"/>
  <c r="AD10" i="14" s="1"/>
  <c r="AX11" i="2"/>
  <c r="AC10" i="14" s="1"/>
  <c r="AW11" i="2"/>
  <c r="AB10" i="14" s="1"/>
  <c r="AV11" i="2"/>
  <c r="AA10" i="14" s="1"/>
  <c r="AU11" i="2"/>
  <c r="Z10" i="14" s="1"/>
  <c r="AT11" i="2"/>
  <c r="Y10" i="14" s="1"/>
  <c r="AS11" i="2"/>
  <c r="X10" i="14" s="1"/>
  <c r="AR11" i="2"/>
  <c r="W10" i="14" s="1"/>
  <c r="AQ11" i="2"/>
  <c r="V10" i="14" s="1"/>
  <c r="AP11" i="2"/>
  <c r="U10" i="14" s="1"/>
  <c r="AO11" i="2"/>
  <c r="T10" i="14" s="1"/>
  <c r="AN11" i="2"/>
  <c r="S10" i="14" s="1"/>
  <c r="AM11" i="2"/>
  <c r="R10" i="14" s="1"/>
  <c r="AL11" i="2"/>
  <c r="Q10" i="14" s="1"/>
  <c r="AK11" i="2"/>
  <c r="P10" i="14" s="1"/>
  <c r="AJ11" i="2"/>
  <c r="O10" i="14" s="1"/>
  <c r="AI11" i="2"/>
  <c r="N10" i="14" s="1"/>
  <c r="AH11" i="2"/>
  <c r="M10" i="14" s="1"/>
  <c r="AG11" i="2"/>
  <c r="L10" i="14" s="1"/>
  <c r="AF11" i="2"/>
  <c r="K10" i="14" s="1"/>
  <c r="AE11" i="2"/>
  <c r="J10" i="14" s="1"/>
  <c r="AD11" i="2"/>
  <c r="I10" i="14" s="1"/>
  <c r="AC11" i="2"/>
  <c r="H10" i="14" s="1"/>
  <c r="AB11" i="2"/>
  <c r="G10" i="14" s="1"/>
  <c r="AA11" i="2"/>
  <c r="F10" i="14" s="1"/>
  <c r="Z11" i="2"/>
  <c r="E10" i="14" s="1"/>
  <c r="Y11" i="2"/>
  <c r="D10" i="14" s="1"/>
  <c r="X11" i="2"/>
  <c r="C10" i="14" s="1"/>
  <c r="W11" i="2"/>
  <c r="B10" i="14" s="1"/>
  <c r="VH10" i="2"/>
  <c r="UM9" i="14" s="1"/>
  <c r="VG10" i="2"/>
  <c r="UL9" i="14" s="1"/>
  <c r="VF10" i="2"/>
  <c r="UK9" i="14" s="1"/>
  <c r="VE10" i="2"/>
  <c r="UJ9" i="14" s="1"/>
  <c r="VD10" i="2"/>
  <c r="UI9" i="14" s="1"/>
  <c r="VC10" i="2"/>
  <c r="UH9" i="14" s="1"/>
  <c r="VB10" i="2"/>
  <c r="UG9" i="14" s="1"/>
  <c r="VA10" i="2"/>
  <c r="UF9" i="14" s="1"/>
  <c r="UZ10" i="2"/>
  <c r="UE9" i="14" s="1"/>
  <c r="UY10" i="2"/>
  <c r="UD9" i="14" s="1"/>
  <c r="UX10" i="2"/>
  <c r="UC9" i="14" s="1"/>
  <c r="UW10" i="2"/>
  <c r="UB9" i="14" s="1"/>
  <c r="UV10" i="2"/>
  <c r="UA9" i="14" s="1"/>
  <c r="UU10" i="2"/>
  <c r="TZ9" i="14" s="1"/>
  <c r="UT10" i="2"/>
  <c r="TY9" i="14" s="1"/>
  <c r="US10" i="2"/>
  <c r="TX9" i="14" s="1"/>
  <c r="UR10" i="2"/>
  <c r="TW9" i="14" s="1"/>
  <c r="UQ10" i="2"/>
  <c r="TV9" i="14" s="1"/>
  <c r="UP10" i="2"/>
  <c r="TU9" i="14" s="1"/>
  <c r="UO10" i="2"/>
  <c r="TT9" i="14" s="1"/>
  <c r="UN10" i="2"/>
  <c r="TS9" i="14" s="1"/>
  <c r="UM10" i="2"/>
  <c r="TR9" i="14" s="1"/>
  <c r="UL10" i="2"/>
  <c r="TQ9" i="14" s="1"/>
  <c r="UK10" i="2"/>
  <c r="TP9" i="14" s="1"/>
  <c r="UJ10" i="2"/>
  <c r="TO9" i="14" s="1"/>
  <c r="UI10" i="2"/>
  <c r="TN9" i="14" s="1"/>
  <c r="UH10" i="2"/>
  <c r="TM9" i="14" s="1"/>
  <c r="UG10" i="2"/>
  <c r="TL9" i="14" s="1"/>
  <c r="UF10" i="2"/>
  <c r="TK9" i="14" s="1"/>
  <c r="UE10" i="2"/>
  <c r="TJ9" i="14" s="1"/>
  <c r="UD10" i="2"/>
  <c r="TI9" i="14" s="1"/>
  <c r="UC10" i="2"/>
  <c r="TH9" i="14" s="1"/>
  <c r="UB10" i="2"/>
  <c r="TG9" i="14" s="1"/>
  <c r="UA10" i="2"/>
  <c r="TF9" i="14" s="1"/>
  <c r="TZ10" i="2"/>
  <c r="TE9" i="14" s="1"/>
  <c r="TY10" i="2"/>
  <c r="TD9" i="14" s="1"/>
  <c r="TX10" i="2"/>
  <c r="TC9" i="14" s="1"/>
  <c r="TW10" i="2"/>
  <c r="TB9" i="14" s="1"/>
  <c r="TV10" i="2"/>
  <c r="TA9" i="14" s="1"/>
  <c r="TU10" i="2"/>
  <c r="SZ9" i="14" s="1"/>
  <c r="TT10" i="2"/>
  <c r="SY9" i="14" s="1"/>
  <c r="TS10" i="2"/>
  <c r="SX9" i="14" s="1"/>
  <c r="TR10" i="2"/>
  <c r="SW9" i="14" s="1"/>
  <c r="TQ10" i="2"/>
  <c r="SV9" i="14" s="1"/>
  <c r="TP10" i="2"/>
  <c r="SU9" i="14" s="1"/>
  <c r="TO10" i="2"/>
  <c r="ST9" i="14" s="1"/>
  <c r="TN10" i="2"/>
  <c r="SS9" i="14" s="1"/>
  <c r="TM10" i="2"/>
  <c r="SR9" i="14" s="1"/>
  <c r="TL10" i="2"/>
  <c r="SQ9" i="14" s="1"/>
  <c r="TK10" i="2"/>
  <c r="SP9" i="14" s="1"/>
  <c r="TJ10" i="2"/>
  <c r="SO9" i="14" s="1"/>
  <c r="TI10" i="2"/>
  <c r="SN9" i="14" s="1"/>
  <c r="TH10" i="2"/>
  <c r="SM9" i="14" s="1"/>
  <c r="TG10" i="2"/>
  <c r="SL9" i="14" s="1"/>
  <c r="TF10" i="2"/>
  <c r="SK9" i="14" s="1"/>
  <c r="TE10" i="2"/>
  <c r="SJ9" i="14" s="1"/>
  <c r="TD10" i="2"/>
  <c r="SI9" i="14" s="1"/>
  <c r="TC10" i="2"/>
  <c r="SH9" i="14" s="1"/>
  <c r="TB10" i="2"/>
  <c r="SG9" i="14" s="1"/>
  <c r="TA10" i="2"/>
  <c r="SF9" i="14" s="1"/>
  <c r="SZ10" i="2"/>
  <c r="SE9" i="14" s="1"/>
  <c r="SY10" i="2"/>
  <c r="SD9" i="14" s="1"/>
  <c r="SX10" i="2"/>
  <c r="SC9" i="14" s="1"/>
  <c r="SW10" i="2"/>
  <c r="SB9" i="14" s="1"/>
  <c r="SV10" i="2"/>
  <c r="SA9" i="14" s="1"/>
  <c r="SU10" i="2"/>
  <c r="RZ9" i="14" s="1"/>
  <c r="ST10" i="2"/>
  <c r="RY9" i="14" s="1"/>
  <c r="SS10" i="2"/>
  <c r="RX9" i="14" s="1"/>
  <c r="SR10" i="2"/>
  <c r="RW9" i="14" s="1"/>
  <c r="SQ10" i="2"/>
  <c r="RV9" i="14" s="1"/>
  <c r="SP10" i="2"/>
  <c r="RU9" i="14" s="1"/>
  <c r="SO10" i="2"/>
  <c r="RT9" i="14" s="1"/>
  <c r="SN10" i="2"/>
  <c r="RS9" i="14" s="1"/>
  <c r="SM10" i="2"/>
  <c r="RR9" i="14" s="1"/>
  <c r="SL10" i="2"/>
  <c r="RQ9" i="14" s="1"/>
  <c r="SK10" i="2"/>
  <c r="RP9" i="14" s="1"/>
  <c r="SJ10" i="2"/>
  <c r="RO9" i="14" s="1"/>
  <c r="SI10" i="2"/>
  <c r="RN9" i="14" s="1"/>
  <c r="SH10" i="2"/>
  <c r="RM9" i="14" s="1"/>
  <c r="SG10" i="2"/>
  <c r="RL9" i="14" s="1"/>
  <c r="SF10" i="2"/>
  <c r="RK9" i="14" s="1"/>
  <c r="SE10" i="2"/>
  <c r="RJ9" i="14" s="1"/>
  <c r="SD10" i="2"/>
  <c r="RI9" i="14" s="1"/>
  <c r="SC10" i="2"/>
  <c r="RH9" i="14" s="1"/>
  <c r="SB10" i="2"/>
  <c r="RG9" i="14" s="1"/>
  <c r="SA10" i="2"/>
  <c r="RF9" i="14" s="1"/>
  <c r="RZ10" i="2"/>
  <c r="RE9" i="14" s="1"/>
  <c r="RY10" i="2"/>
  <c r="RD9" i="14" s="1"/>
  <c r="RX10" i="2"/>
  <c r="RC9" i="14" s="1"/>
  <c r="RW10" i="2"/>
  <c r="RB9" i="14" s="1"/>
  <c r="RV10" i="2"/>
  <c r="RA9" i="14" s="1"/>
  <c r="RU10" i="2"/>
  <c r="QZ9" i="14" s="1"/>
  <c r="RT10" i="2"/>
  <c r="QY9" i="14" s="1"/>
  <c r="RS10" i="2"/>
  <c r="QX9" i="14" s="1"/>
  <c r="RR10" i="2"/>
  <c r="QW9" i="14" s="1"/>
  <c r="RQ10" i="2"/>
  <c r="QV9" i="14" s="1"/>
  <c r="RP10" i="2"/>
  <c r="QU9" i="14" s="1"/>
  <c r="RO10" i="2"/>
  <c r="QT9" i="14" s="1"/>
  <c r="RN10" i="2"/>
  <c r="QS9" i="14" s="1"/>
  <c r="RM10" i="2"/>
  <c r="QR9" i="14" s="1"/>
  <c r="RL10" i="2"/>
  <c r="QQ9" i="14" s="1"/>
  <c r="RK10" i="2"/>
  <c r="QP9" i="14" s="1"/>
  <c r="RJ10" i="2"/>
  <c r="QO9" i="14" s="1"/>
  <c r="RI10" i="2"/>
  <c r="QN9" i="14" s="1"/>
  <c r="RH10" i="2"/>
  <c r="QM9" i="14" s="1"/>
  <c r="RG10" i="2"/>
  <c r="QL9" i="14" s="1"/>
  <c r="RF10" i="2"/>
  <c r="QK9" i="14" s="1"/>
  <c r="RE10" i="2"/>
  <c r="QJ9" i="14" s="1"/>
  <c r="RD10" i="2"/>
  <c r="QI9" i="14" s="1"/>
  <c r="RC10" i="2"/>
  <c r="QH9" i="14" s="1"/>
  <c r="RB10" i="2"/>
  <c r="QG9" i="14" s="1"/>
  <c r="RA10" i="2"/>
  <c r="QF9" i="14" s="1"/>
  <c r="QZ10" i="2"/>
  <c r="QE9" i="14" s="1"/>
  <c r="QY10" i="2"/>
  <c r="QD9" i="14" s="1"/>
  <c r="QX10" i="2"/>
  <c r="QC9" i="14" s="1"/>
  <c r="QW10" i="2"/>
  <c r="QB9" i="14" s="1"/>
  <c r="QV10" i="2"/>
  <c r="QA9" i="14" s="1"/>
  <c r="QU10" i="2"/>
  <c r="PZ9" i="14" s="1"/>
  <c r="QT10" i="2"/>
  <c r="PY9" i="14" s="1"/>
  <c r="QS10" i="2"/>
  <c r="PX9" i="14" s="1"/>
  <c r="QR10" i="2"/>
  <c r="PW9" i="14" s="1"/>
  <c r="QQ10" i="2"/>
  <c r="PV9" i="14" s="1"/>
  <c r="QP10" i="2"/>
  <c r="PU9" i="14" s="1"/>
  <c r="QO10" i="2"/>
  <c r="PT9" i="14" s="1"/>
  <c r="QN10" i="2"/>
  <c r="PS9" i="14" s="1"/>
  <c r="QM10" i="2"/>
  <c r="PR9" i="14" s="1"/>
  <c r="QL10" i="2"/>
  <c r="PQ9" i="14" s="1"/>
  <c r="QK10" i="2"/>
  <c r="PP9" i="14" s="1"/>
  <c r="QJ10" i="2"/>
  <c r="PO9" i="14" s="1"/>
  <c r="QI10" i="2"/>
  <c r="PN9" i="14" s="1"/>
  <c r="QH10" i="2"/>
  <c r="PM9" i="14" s="1"/>
  <c r="QG10" i="2"/>
  <c r="PL9" i="14" s="1"/>
  <c r="QF10" i="2"/>
  <c r="PK9" i="14" s="1"/>
  <c r="QE10" i="2"/>
  <c r="PJ9" i="14" s="1"/>
  <c r="QD10" i="2"/>
  <c r="PI9" i="14" s="1"/>
  <c r="QC10" i="2"/>
  <c r="PH9" i="14" s="1"/>
  <c r="QB10" i="2"/>
  <c r="PG9" i="14" s="1"/>
  <c r="QA10" i="2"/>
  <c r="PF9" i="14" s="1"/>
  <c r="PZ10" i="2"/>
  <c r="PE9" i="14" s="1"/>
  <c r="PY10" i="2"/>
  <c r="PD9" i="14" s="1"/>
  <c r="PX10" i="2"/>
  <c r="PC9" i="14" s="1"/>
  <c r="PW10" i="2"/>
  <c r="PB9" i="14" s="1"/>
  <c r="PV10" i="2"/>
  <c r="PA9" i="14" s="1"/>
  <c r="PU10" i="2"/>
  <c r="OZ9" i="14" s="1"/>
  <c r="PT10" i="2"/>
  <c r="OY9" i="14" s="1"/>
  <c r="PS10" i="2"/>
  <c r="OX9" i="14" s="1"/>
  <c r="PR10" i="2"/>
  <c r="OW9" i="14" s="1"/>
  <c r="PQ10" i="2"/>
  <c r="OV9" i="14" s="1"/>
  <c r="PP10" i="2"/>
  <c r="OU9" i="14" s="1"/>
  <c r="PO10" i="2"/>
  <c r="OT9" i="14" s="1"/>
  <c r="PN10" i="2"/>
  <c r="OS9" i="14" s="1"/>
  <c r="PM10" i="2"/>
  <c r="OR9" i="14" s="1"/>
  <c r="PL10" i="2"/>
  <c r="OQ9" i="14" s="1"/>
  <c r="PK10" i="2"/>
  <c r="OP9" i="14" s="1"/>
  <c r="PJ10" i="2"/>
  <c r="OO9" i="14" s="1"/>
  <c r="PI10" i="2"/>
  <c r="ON9" i="14" s="1"/>
  <c r="PH10" i="2"/>
  <c r="OM9" i="14" s="1"/>
  <c r="PG10" i="2"/>
  <c r="OL9" i="14" s="1"/>
  <c r="PF10" i="2"/>
  <c r="OK9" i="14" s="1"/>
  <c r="PE10" i="2"/>
  <c r="OJ9" i="14" s="1"/>
  <c r="PD10" i="2"/>
  <c r="OI9" i="14" s="1"/>
  <c r="PC10" i="2"/>
  <c r="OH9" i="14" s="1"/>
  <c r="PB10" i="2"/>
  <c r="OG9" i="14" s="1"/>
  <c r="PA10" i="2"/>
  <c r="OF9" i="14" s="1"/>
  <c r="OZ10" i="2"/>
  <c r="OE9" i="14" s="1"/>
  <c r="OY10" i="2"/>
  <c r="OD9" i="14" s="1"/>
  <c r="OX10" i="2"/>
  <c r="OC9" i="14" s="1"/>
  <c r="OW10" i="2"/>
  <c r="OB9" i="14" s="1"/>
  <c r="OV10" i="2"/>
  <c r="OA9" i="14" s="1"/>
  <c r="OU10" i="2"/>
  <c r="NZ9" i="14" s="1"/>
  <c r="OT10" i="2"/>
  <c r="NY9" i="14" s="1"/>
  <c r="OS10" i="2"/>
  <c r="NX9" i="14" s="1"/>
  <c r="OR10" i="2"/>
  <c r="NW9" i="14" s="1"/>
  <c r="OQ10" i="2"/>
  <c r="NV9" i="14" s="1"/>
  <c r="OP10" i="2"/>
  <c r="NU9" i="14" s="1"/>
  <c r="OO10" i="2"/>
  <c r="NT9" i="14" s="1"/>
  <c r="ON10" i="2"/>
  <c r="NS9" i="14" s="1"/>
  <c r="OM10" i="2"/>
  <c r="NR9" i="14" s="1"/>
  <c r="OL10" i="2"/>
  <c r="NQ9" i="14" s="1"/>
  <c r="OK10" i="2"/>
  <c r="NP9" i="14" s="1"/>
  <c r="OJ10" i="2"/>
  <c r="NO9" i="14" s="1"/>
  <c r="OI10" i="2"/>
  <c r="NN9" i="14" s="1"/>
  <c r="OH10" i="2"/>
  <c r="NM9" i="14" s="1"/>
  <c r="OG10" i="2"/>
  <c r="NL9" i="14" s="1"/>
  <c r="OF10" i="2"/>
  <c r="NK9" i="14" s="1"/>
  <c r="OE10" i="2"/>
  <c r="NJ9" i="14" s="1"/>
  <c r="OD10" i="2"/>
  <c r="NI9" i="14" s="1"/>
  <c r="OC10" i="2"/>
  <c r="NH9" i="14" s="1"/>
  <c r="OB10" i="2"/>
  <c r="NG9" i="14" s="1"/>
  <c r="OA10" i="2"/>
  <c r="NF9" i="14" s="1"/>
  <c r="NZ10" i="2"/>
  <c r="NE9" i="14" s="1"/>
  <c r="NY10" i="2"/>
  <c r="ND9" i="14" s="1"/>
  <c r="NX10" i="2"/>
  <c r="NC9" i="14" s="1"/>
  <c r="NW10" i="2"/>
  <c r="NB9" i="14" s="1"/>
  <c r="NV10" i="2"/>
  <c r="NA9" i="14" s="1"/>
  <c r="NU10" i="2"/>
  <c r="MZ9" i="14" s="1"/>
  <c r="NT10" i="2"/>
  <c r="MY9" i="14" s="1"/>
  <c r="NS10" i="2"/>
  <c r="MX9" i="14" s="1"/>
  <c r="NR10" i="2"/>
  <c r="MW9" i="14" s="1"/>
  <c r="NQ10" i="2"/>
  <c r="MV9" i="14" s="1"/>
  <c r="NP10" i="2"/>
  <c r="MU9" i="14" s="1"/>
  <c r="NO10" i="2"/>
  <c r="MT9" i="14" s="1"/>
  <c r="NN10" i="2"/>
  <c r="MS9" i="14" s="1"/>
  <c r="NM10" i="2"/>
  <c r="MR9" i="14" s="1"/>
  <c r="NL10" i="2"/>
  <c r="MQ9" i="14" s="1"/>
  <c r="NK10" i="2"/>
  <c r="MP9" i="14" s="1"/>
  <c r="NJ10" i="2"/>
  <c r="MO9" i="14" s="1"/>
  <c r="NI10" i="2"/>
  <c r="MN9" i="14" s="1"/>
  <c r="NH10" i="2"/>
  <c r="MM9" i="14" s="1"/>
  <c r="NG10" i="2"/>
  <c r="ML9" i="14" s="1"/>
  <c r="NF10" i="2"/>
  <c r="MK9" i="14" s="1"/>
  <c r="NE10" i="2"/>
  <c r="MJ9" i="14" s="1"/>
  <c r="ND10" i="2"/>
  <c r="MI9" i="14" s="1"/>
  <c r="NC10" i="2"/>
  <c r="MH9" i="14" s="1"/>
  <c r="NB10" i="2"/>
  <c r="MG9" i="14" s="1"/>
  <c r="NA10" i="2"/>
  <c r="MF9" i="14" s="1"/>
  <c r="MZ10" i="2"/>
  <c r="ME9" i="14" s="1"/>
  <c r="MY10" i="2"/>
  <c r="MD9" i="14" s="1"/>
  <c r="MX10" i="2"/>
  <c r="MC9" i="14" s="1"/>
  <c r="MW10" i="2"/>
  <c r="MB9" i="14" s="1"/>
  <c r="MV10" i="2"/>
  <c r="MA9" i="14" s="1"/>
  <c r="MU10" i="2"/>
  <c r="LZ9" i="14" s="1"/>
  <c r="MT10" i="2"/>
  <c r="LY9" i="14" s="1"/>
  <c r="MS10" i="2"/>
  <c r="LX9" i="14" s="1"/>
  <c r="MR10" i="2"/>
  <c r="LW9" i="14" s="1"/>
  <c r="MQ10" i="2"/>
  <c r="LV9" i="14" s="1"/>
  <c r="MP10" i="2"/>
  <c r="LU9" i="14" s="1"/>
  <c r="MO10" i="2"/>
  <c r="LT9" i="14" s="1"/>
  <c r="MN10" i="2"/>
  <c r="LS9" i="14" s="1"/>
  <c r="MM10" i="2"/>
  <c r="LR9" i="14" s="1"/>
  <c r="ML10" i="2"/>
  <c r="LQ9" i="14" s="1"/>
  <c r="MK10" i="2"/>
  <c r="LP9" i="14" s="1"/>
  <c r="MJ10" i="2"/>
  <c r="LO9" i="14" s="1"/>
  <c r="MI10" i="2"/>
  <c r="LN9" i="14" s="1"/>
  <c r="MH10" i="2"/>
  <c r="LM9" i="14" s="1"/>
  <c r="MG10" i="2"/>
  <c r="LL9" i="14" s="1"/>
  <c r="MF10" i="2"/>
  <c r="LK9" i="14" s="1"/>
  <c r="ME10" i="2"/>
  <c r="LJ9" i="14" s="1"/>
  <c r="MD10" i="2"/>
  <c r="LI9" i="14" s="1"/>
  <c r="MC10" i="2"/>
  <c r="LH9" i="14" s="1"/>
  <c r="MB10" i="2"/>
  <c r="LG9" i="14" s="1"/>
  <c r="MA10" i="2"/>
  <c r="LF9" i="14" s="1"/>
  <c r="LZ10" i="2"/>
  <c r="LE9" i="14" s="1"/>
  <c r="LY10" i="2"/>
  <c r="LD9" i="14" s="1"/>
  <c r="LX10" i="2"/>
  <c r="LC9" i="14" s="1"/>
  <c r="LW10" i="2"/>
  <c r="LB9" i="14" s="1"/>
  <c r="LV10" i="2"/>
  <c r="LA9" i="14" s="1"/>
  <c r="LU10" i="2"/>
  <c r="KZ9" i="14" s="1"/>
  <c r="LT10" i="2"/>
  <c r="KY9" i="14" s="1"/>
  <c r="LS10" i="2"/>
  <c r="KX9" i="14" s="1"/>
  <c r="LR10" i="2"/>
  <c r="KW9" i="14" s="1"/>
  <c r="LQ10" i="2"/>
  <c r="KV9" i="14" s="1"/>
  <c r="LP10" i="2"/>
  <c r="KU9" i="14" s="1"/>
  <c r="LO10" i="2"/>
  <c r="KT9" i="14" s="1"/>
  <c r="LN10" i="2"/>
  <c r="KS9" i="14" s="1"/>
  <c r="LM10" i="2"/>
  <c r="KR9" i="14" s="1"/>
  <c r="LL10" i="2"/>
  <c r="KQ9" i="14" s="1"/>
  <c r="LK10" i="2"/>
  <c r="KP9" i="14" s="1"/>
  <c r="LJ10" i="2"/>
  <c r="KO9" i="14" s="1"/>
  <c r="LI10" i="2"/>
  <c r="KN9" i="14" s="1"/>
  <c r="LH10" i="2"/>
  <c r="KM9" i="14" s="1"/>
  <c r="LG10" i="2"/>
  <c r="KL9" i="14" s="1"/>
  <c r="LF10" i="2"/>
  <c r="KK9" i="14" s="1"/>
  <c r="LE10" i="2"/>
  <c r="KJ9" i="14" s="1"/>
  <c r="LD10" i="2"/>
  <c r="KI9" i="14" s="1"/>
  <c r="LC10" i="2"/>
  <c r="KH9" i="14" s="1"/>
  <c r="LB10" i="2"/>
  <c r="KG9" i="14" s="1"/>
  <c r="LA10" i="2"/>
  <c r="KF9" i="14" s="1"/>
  <c r="KZ10" i="2"/>
  <c r="KE9" i="14" s="1"/>
  <c r="KY10" i="2"/>
  <c r="KD9" i="14" s="1"/>
  <c r="KX10" i="2"/>
  <c r="KC9" i="14" s="1"/>
  <c r="KW10" i="2"/>
  <c r="KB9" i="14" s="1"/>
  <c r="KV10" i="2"/>
  <c r="KA9" i="14" s="1"/>
  <c r="KU10" i="2"/>
  <c r="JZ9" i="14" s="1"/>
  <c r="KT10" i="2"/>
  <c r="JY9" i="14" s="1"/>
  <c r="KS10" i="2"/>
  <c r="JX9" i="14" s="1"/>
  <c r="KR10" i="2"/>
  <c r="JW9" i="14" s="1"/>
  <c r="KQ10" i="2"/>
  <c r="JV9" i="14" s="1"/>
  <c r="KP10" i="2"/>
  <c r="JU9" i="14" s="1"/>
  <c r="KO10" i="2"/>
  <c r="JT9" i="14" s="1"/>
  <c r="KN10" i="2"/>
  <c r="JS9" i="14" s="1"/>
  <c r="KM10" i="2"/>
  <c r="JR9" i="14" s="1"/>
  <c r="KL10" i="2"/>
  <c r="JQ9" i="14" s="1"/>
  <c r="KK10" i="2"/>
  <c r="JP9" i="14" s="1"/>
  <c r="KJ10" i="2"/>
  <c r="JO9" i="14" s="1"/>
  <c r="KI10" i="2"/>
  <c r="JN9" i="14" s="1"/>
  <c r="KH10" i="2"/>
  <c r="JM9" i="14" s="1"/>
  <c r="KG10" i="2"/>
  <c r="JL9" i="14" s="1"/>
  <c r="KF10" i="2"/>
  <c r="JK9" i="14" s="1"/>
  <c r="KE10" i="2"/>
  <c r="JJ9" i="14" s="1"/>
  <c r="KD10" i="2"/>
  <c r="JI9" i="14" s="1"/>
  <c r="KC10" i="2"/>
  <c r="JH9" i="14" s="1"/>
  <c r="KB10" i="2"/>
  <c r="JG9" i="14" s="1"/>
  <c r="KA10" i="2"/>
  <c r="JF9" i="14" s="1"/>
  <c r="JZ10" i="2"/>
  <c r="JE9" i="14" s="1"/>
  <c r="JY10" i="2"/>
  <c r="JD9" i="14" s="1"/>
  <c r="JX10" i="2"/>
  <c r="JC9" i="14" s="1"/>
  <c r="JW10" i="2"/>
  <c r="JB9" i="14" s="1"/>
  <c r="JV10" i="2"/>
  <c r="JA9" i="14" s="1"/>
  <c r="JU10" i="2"/>
  <c r="IZ9" i="14" s="1"/>
  <c r="JT10" i="2"/>
  <c r="IY9" i="14" s="1"/>
  <c r="JS10" i="2"/>
  <c r="IX9" i="14" s="1"/>
  <c r="JR10" i="2"/>
  <c r="IW9" i="14" s="1"/>
  <c r="JQ10" i="2"/>
  <c r="IV9" i="14" s="1"/>
  <c r="JP10" i="2"/>
  <c r="IU9" i="14" s="1"/>
  <c r="JO10" i="2"/>
  <c r="IT9" i="14" s="1"/>
  <c r="JN10" i="2"/>
  <c r="IS9" i="14" s="1"/>
  <c r="JM10" i="2"/>
  <c r="IR9" i="14" s="1"/>
  <c r="JL10" i="2"/>
  <c r="IQ9" i="14" s="1"/>
  <c r="JK10" i="2"/>
  <c r="IP9" i="14" s="1"/>
  <c r="JJ10" i="2"/>
  <c r="IO9" i="14" s="1"/>
  <c r="JI10" i="2"/>
  <c r="IN9" i="14" s="1"/>
  <c r="JH10" i="2"/>
  <c r="IM9" i="14" s="1"/>
  <c r="JG10" i="2"/>
  <c r="IL9" i="14" s="1"/>
  <c r="JF10" i="2"/>
  <c r="IK9" i="14" s="1"/>
  <c r="JE10" i="2"/>
  <c r="IJ9" i="14" s="1"/>
  <c r="JD10" i="2"/>
  <c r="II9" i="14" s="1"/>
  <c r="JC10" i="2"/>
  <c r="IH9" i="14" s="1"/>
  <c r="JB10" i="2"/>
  <c r="IG9" i="14" s="1"/>
  <c r="JA10" i="2"/>
  <c r="IF9" i="14" s="1"/>
  <c r="IZ10" i="2"/>
  <c r="IE9" i="14" s="1"/>
  <c r="IY10" i="2"/>
  <c r="ID9" i="14" s="1"/>
  <c r="IX10" i="2"/>
  <c r="IC9" i="14" s="1"/>
  <c r="IW10" i="2"/>
  <c r="IB9" i="14" s="1"/>
  <c r="IV10" i="2"/>
  <c r="IA9" i="14" s="1"/>
  <c r="IU10" i="2"/>
  <c r="HZ9" i="14" s="1"/>
  <c r="IT10" i="2"/>
  <c r="HY9" i="14" s="1"/>
  <c r="IS10" i="2"/>
  <c r="HX9" i="14" s="1"/>
  <c r="IR10" i="2"/>
  <c r="HW9" i="14" s="1"/>
  <c r="IQ10" i="2"/>
  <c r="HV9" i="14" s="1"/>
  <c r="IP10" i="2"/>
  <c r="HU9" i="14" s="1"/>
  <c r="IO10" i="2"/>
  <c r="HT9" i="14" s="1"/>
  <c r="IN10" i="2"/>
  <c r="HS9" i="14" s="1"/>
  <c r="IM10" i="2"/>
  <c r="HR9" i="14" s="1"/>
  <c r="IL10" i="2"/>
  <c r="HQ9" i="14" s="1"/>
  <c r="IK10" i="2"/>
  <c r="HP9" i="14" s="1"/>
  <c r="IJ10" i="2"/>
  <c r="HO9" i="14" s="1"/>
  <c r="II10" i="2"/>
  <c r="HN9" i="14" s="1"/>
  <c r="IH10" i="2"/>
  <c r="HM9" i="14" s="1"/>
  <c r="IG10" i="2"/>
  <c r="HL9" i="14" s="1"/>
  <c r="IF10" i="2"/>
  <c r="HK9" i="14" s="1"/>
  <c r="IE10" i="2"/>
  <c r="HJ9" i="14" s="1"/>
  <c r="ID10" i="2"/>
  <c r="HI9" i="14" s="1"/>
  <c r="IC10" i="2"/>
  <c r="HH9" i="14" s="1"/>
  <c r="IB10" i="2"/>
  <c r="HG9" i="14" s="1"/>
  <c r="IA10" i="2"/>
  <c r="HF9" i="14" s="1"/>
  <c r="HZ10" i="2"/>
  <c r="HE9" i="14" s="1"/>
  <c r="HY10" i="2"/>
  <c r="HD9" i="14" s="1"/>
  <c r="HX10" i="2"/>
  <c r="HC9" i="14" s="1"/>
  <c r="HW10" i="2"/>
  <c r="HB9" i="14" s="1"/>
  <c r="HV10" i="2"/>
  <c r="HA9" i="14" s="1"/>
  <c r="HU10" i="2"/>
  <c r="GZ9" i="14" s="1"/>
  <c r="HT10" i="2"/>
  <c r="GY9" i="14" s="1"/>
  <c r="HS10" i="2"/>
  <c r="GX9" i="14" s="1"/>
  <c r="HR10" i="2"/>
  <c r="GW9" i="14" s="1"/>
  <c r="HQ10" i="2"/>
  <c r="GV9" i="14" s="1"/>
  <c r="HP10" i="2"/>
  <c r="GU9" i="14" s="1"/>
  <c r="HO10" i="2"/>
  <c r="GT9" i="14" s="1"/>
  <c r="HN10" i="2"/>
  <c r="GS9" i="14" s="1"/>
  <c r="HM10" i="2"/>
  <c r="GR9" i="14" s="1"/>
  <c r="HL10" i="2"/>
  <c r="GQ9" i="14" s="1"/>
  <c r="HK10" i="2"/>
  <c r="GP9" i="14" s="1"/>
  <c r="HJ10" i="2"/>
  <c r="GO9" i="14" s="1"/>
  <c r="HI10" i="2"/>
  <c r="GN9" i="14" s="1"/>
  <c r="HH10" i="2"/>
  <c r="GM9" i="14" s="1"/>
  <c r="HG10" i="2"/>
  <c r="GL9" i="14" s="1"/>
  <c r="HF10" i="2"/>
  <c r="GK9" i="14" s="1"/>
  <c r="HE10" i="2"/>
  <c r="GJ9" i="14" s="1"/>
  <c r="HD10" i="2"/>
  <c r="GI9" i="14" s="1"/>
  <c r="HC10" i="2"/>
  <c r="GH9" i="14" s="1"/>
  <c r="HB10" i="2"/>
  <c r="GG9" i="14" s="1"/>
  <c r="HA10" i="2"/>
  <c r="GF9" i="14" s="1"/>
  <c r="GZ10" i="2"/>
  <c r="GE9" i="14" s="1"/>
  <c r="GY10" i="2"/>
  <c r="GD9" i="14" s="1"/>
  <c r="GX10" i="2"/>
  <c r="GC9" i="14" s="1"/>
  <c r="GW10" i="2"/>
  <c r="GB9" i="14" s="1"/>
  <c r="GV10" i="2"/>
  <c r="GA9" i="14" s="1"/>
  <c r="GU10" i="2"/>
  <c r="FZ9" i="14" s="1"/>
  <c r="GT10" i="2"/>
  <c r="FY9" i="14" s="1"/>
  <c r="GS10" i="2"/>
  <c r="FX9" i="14" s="1"/>
  <c r="GR10" i="2"/>
  <c r="FW9" i="14" s="1"/>
  <c r="GQ10" i="2"/>
  <c r="FV9" i="14" s="1"/>
  <c r="GP10" i="2"/>
  <c r="FU9" i="14" s="1"/>
  <c r="GO10" i="2"/>
  <c r="FT9" i="14" s="1"/>
  <c r="GN10" i="2"/>
  <c r="FS9" i="14" s="1"/>
  <c r="GM10" i="2"/>
  <c r="FR9" i="14" s="1"/>
  <c r="GL10" i="2"/>
  <c r="FQ9" i="14" s="1"/>
  <c r="GK10" i="2"/>
  <c r="FP9" i="14" s="1"/>
  <c r="GJ10" i="2"/>
  <c r="FO9" i="14" s="1"/>
  <c r="GI10" i="2"/>
  <c r="FN9" i="14" s="1"/>
  <c r="GH10" i="2"/>
  <c r="FM9" i="14" s="1"/>
  <c r="GG10" i="2"/>
  <c r="FL9" i="14" s="1"/>
  <c r="GF10" i="2"/>
  <c r="FK9" i="14" s="1"/>
  <c r="GE10" i="2"/>
  <c r="FJ9" i="14" s="1"/>
  <c r="GD10" i="2"/>
  <c r="FI9" i="14" s="1"/>
  <c r="GC10" i="2"/>
  <c r="FH9" i="14" s="1"/>
  <c r="GB10" i="2"/>
  <c r="FG9" i="14" s="1"/>
  <c r="GA10" i="2"/>
  <c r="FF9" i="14" s="1"/>
  <c r="FZ10" i="2"/>
  <c r="FE9" i="14" s="1"/>
  <c r="FY10" i="2"/>
  <c r="FD9" i="14" s="1"/>
  <c r="FX10" i="2"/>
  <c r="FC9" i="14" s="1"/>
  <c r="FW10" i="2"/>
  <c r="FB9" i="14" s="1"/>
  <c r="FV10" i="2"/>
  <c r="FA9" i="14" s="1"/>
  <c r="FU10" i="2"/>
  <c r="EZ9" i="14" s="1"/>
  <c r="FT10" i="2"/>
  <c r="EY9" i="14" s="1"/>
  <c r="FS10" i="2"/>
  <c r="EX9" i="14" s="1"/>
  <c r="FR10" i="2"/>
  <c r="EW9" i="14" s="1"/>
  <c r="FQ10" i="2"/>
  <c r="EV9" i="14" s="1"/>
  <c r="FP10" i="2"/>
  <c r="EU9" i="14" s="1"/>
  <c r="FO10" i="2"/>
  <c r="ET9" i="14" s="1"/>
  <c r="FN10" i="2"/>
  <c r="ES9" i="14" s="1"/>
  <c r="FM10" i="2"/>
  <c r="ER9" i="14" s="1"/>
  <c r="FL10" i="2"/>
  <c r="EQ9" i="14" s="1"/>
  <c r="FK10" i="2"/>
  <c r="EP9" i="14" s="1"/>
  <c r="FJ10" i="2"/>
  <c r="EO9" i="14" s="1"/>
  <c r="FI10" i="2"/>
  <c r="EN9" i="14" s="1"/>
  <c r="FH10" i="2"/>
  <c r="EM9" i="14" s="1"/>
  <c r="FG10" i="2"/>
  <c r="EL9" i="14" s="1"/>
  <c r="FF10" i="2"/>
  <c r="EK9" i="14" s="1"/>
  <c r="FE10" i="2"/>
  <c r="EJ9" i="14" s="1"/>
  <c r="FD10" i="2"/>
  <c r="EI9" i="14" s="1"/>
  <c r="FC10" i="2"/>
  <c r="EH9" i="14" s="1"/>
  <c r="FB10" i="2"/>
  <c r="EG9" i="14" s="1"/>
  <c r="FA10" i="2"/>
  <c r="EF9" i="14" s="1"/>
  <c r="EZ10" i="2"/>
  <c r="EE9" i="14" s="1"/>
  <c r="EY10" i="2"/>
  <c r="ED9" i="14" s="1"/>
  <c r="EX10" i="2"/>
  <c r="EC9" i="14" s="1"/>
  <c r="EW10" i="2"/>
  <c r="EB9" i="14" s="1"/>
  <c r="EV10" i="2"/>
  <c r="EA9" i="14" s="1"/>
  <c r="EU10" i="2"/>
  <c r="DZ9" i="14" s="1"/>
  <c r="ET10" i="2"/>
  <c r="DY9" i="14" s="1"/>
  <c r="ES10" i="2"/>
  <c r="DX9" i="14" s="1"/>
  <c r="ER10" i="2"/>
  <c r="DW9" i="14" s="1"/>
  <c r="EQ10" i="2"/>
  <c r="DV9" i="14" s="1"/>
  <c r="EP10" i="2"/>
  <c r="DU9" i="14" s="1"/>
  <c r="EO10" i="2"/>
  <c r="DT9" i="14" s="1"/>
  <c r="EN10" i="2"/>
  <c r="DS9" i="14" s="1"/>
  <c r="EM10" i="2"/>
  <c r="DR9" i="14" s="1"/>
  <c r="EL10" i="2"/>
  <c r="DQ9" i="14" s="1"/>
  <c r="EK10" i="2"/>
  <c r="DP9" i="14" s="1"/>
  <c r="EJ10" i="2"/>
  <c r="DO9" i="14" s="1"/>
  <c r="EI10" i="2"/>
  <c r="DN9" i="14" s="1"/>
  <c r="EH10" i="2"/>
  <c r="DM9" i="14" s="1"/>
  <c r="EG10" i="2"/>
  <c r="DL9" i="14" s="1"/>
  <c r="EF10" i="2"/>
  <c r="DK9" i="14" s="1"/>
  <c r="EE10" i="2"/>
  <c r="DJ9" i="14" s="1"/>
  <c r="ED10" i="2"/>
  <c r="DI9" i="14" s="1"/>
  <c r="EC10" i="2"/>
  <c r="DH9" i="14" s="1"/>
  <c r="EB10" i="2"/>
  <c r="DG9" i="14" s="1"/>
  <c r="EA10" i="2"/>
  <c r="DF9" i="14" s="1"/>
  <c r="DZ10" i="2"/>
  <c r="DE9" i="14" s="1"/>
  <c r="DY10" i="2"/>
  <c r="DD9" i="14" s="1"/>
  <c r="DX10" i="2"/>
  <c r="DC9" i="14" s="1"/>
  <c r="DW10" i="2"/>
  <c r="DB9" i="14" s="1"/>
  <c r="DV10" i="2"/>
  <c r="DA9" i="14" s="1"/>
  <c r="DU10" i="2"/>
  <c r="CZ9" i="14" s="1"/>
  <c r="DT10" i="2"/>
  <c r="CY9" i="14" s="1"/>
  <c r="DS10" i="2"/>
  <c r="CX9" i="14" s="1"/>
  <c r="DR10" i="2"/>
  <c r="CW9" i="14" s="1"/>
  <c r="DQ10" i="2"/>
  <c r="CV9" i="14" s="1"/>
  <c r="DP10" i="2"/>
  <c r="CU9" i="14" s="1"/>
  <c r="DO10" i="2"/>
  <c r="CT9" i="14" s="1"/>
  <c r="DN10" i="2"/>
  <c r="CS9" i="14" s="1"/>
  <c r="DM10" i="2"/>
  <c r="CR9" i="14" s="1"/>
  <c r="DL10" i="2"/>
  <c r="CQ9" i="14" s="1"/>
  <c r="DK10" i="2"/>
  <c r="CP9" i="14" s="1"/>
  <c r="DJ10" i="2"/>
  <c r="CO9" i="14" s="1"/>
  <c r="DI10" i="2"/>
  <c r="CN9" i="14" s="1"/>
  <c r="DH10" i="2"/>
  <c r="CM9" i="14" s="1"/>
  <c r="DG10" i="2"/>
  <c r="CL9" i="14" s="1"/>
  <c r="DF10" i="2"/>
  <c r="CK9" i="14" s="1"/>
  <c r="DE10" i="2"/>
  <c r="CJ9" i="14" s="1"/>
  <c r="DD10" i="2"/>
  <c r="CI9" i="14" s="1"/>
  <c r="DC10" i="2"/>
  <c r="CH9" i="14" s="1"/>
  <c r="DB10" i="2"/>
  <c r="CG9" i="14" s="1"/>
  <c r="DA10" i="2"/>
  <c r="CF9" i="14" s="1"/>
  <c r="CZ10" i="2"/>
  <c r="CE9" i="14" s="1"/>
  <c r="CY10" i="2"/>
  <c r="CD9" i="14" s="1"/>
  <c r="CX10" i="2"/>
  <c r="CC9" i="14" s="1"/>
  <c r="CW10" i="2"/>
  <c r="CB9" i="14" s="1"/>
  <c r="CV10" i="2"/>
  <c r="CA9" i="14" s="1"/>
  <c r="CU10" i="2"/>
  <c r="BZ9" i="14" s="1"/>
  <c r="CT10" i="2"/>
  <c r="BY9" i="14" s="1"/>
  <c r="CS10" i="2"/>
  <c r="BX9" i="14" s="1"/>
  <c r="CR10" i="2"/>
  <c r="BW9" i="14" s="1"/>
  <c r="CQ10" i="2"/>
  <c r="BV9" i="14" s="1"/>
  <c r="CP10" i="2"/>
  <c r="BU9" i="14" s="1"/>
  <c r="CO10" i="2"/>
  <c r="BT9" i="14" s="1"/>
  <c r="CN10" i="2"/>
  <c r="BS9" i="14" s="1"/>
  <c r="CM10" i="2"/>
  <c r="BR9" i="14" s="1"/>
  <c r="CL10" i="2"/>
  <c r="BQ9" i="14" s="1"/>
  <c r="CK10" i="2"/>
  <c r="BP9" i="14" s="1"/>
  <c r="CJ10" i="2"/>
  <c r="BO9" i="14" s="1"/>
  <c r="CI10" i="2"/>
  <c r="BN9" i="14" s="1"/>
  <c r="CH10" i="2"/>
  <c r="BM9" i="14" s="1"/>
  <c r="CG10" i="2"/>
  <c r="BL9" i="14" s="1"/>
  <c r="CF10" i="2"/>
  <c r="BK9" i="14" s="1"/>
  <c r="CE10" i="2"/>
  <c r="BJ9" i="14" s="1"/>
  <c r="CD10" i="2"/>
  <c r="BI9" i="14" s="1"/>
  <c r="CC10" i="2"/>
  <c r="BH9" i="14" s="1"/>
  <c r="CB10" i="2"/>
  <c r="BG9" i="14" s="1"/>
  <c r="CA10" i="2"/>
  <c r="BF9" i="14" s="1"/>
  <c r="BZ10" i="2"/>
  <c r="BE9" i="14" s="1"/>
  <c r="BY10" i="2"/>
  <c r="BD9" i="14" s="1"/>
  <c r="BX10" i="2"/>
  <c r="BC9" i="14" s="1"/>
  <c r="BW10" i="2"/>
  <c r="BB9" i="14" s="1"/>
  <c r="BV10" i="2"/>
  <c r="BA9" i="14" s="1"/>
  <c r="BU10" i="2"/>
  <c r="AZ9" i="14" s="1"/>
  <c r="BT10" i="2"/>
  <c r="AY9" i="14" s="1"/>
  <c r="BS10" i="2"/>
  <c r="AX9" i="14" s="1"/>
  <c r="BR10" i="2"/>
  <c r="AW9" i="14" s="1"/>
  <c r="BQ10" i="2"/>
  <c r="AV9" i="14" s="1"/>
  <c r="BP10" i="2"/>
  <c r="AU9" i="14" s="1"/>
  <c r="BO10" i="2"/>
  <c r="AT9" i="14" s="1"/>
  <c r="BN10" i="2"/>
  <c r="AS9" i="14" s="1"/>
  <c r="BM10" i="2"/>
  <c r="AR9" i="14" s="1"/>
  <c r="BL10" i="2"/>
  <c r="AQ9" i="14" s="1"/>
  <c r="BK10" i="2"/>
  <c r="AP9" i="14" s="1"/>
  <c r="BJ10" i="2"/>
  <c r="AO9" i="14" s="1"/>
  <c r="BI10" i="2"/>
  <c r="AN9" i="14" s="1"/>
  <c r="BH10" i="2"/>
  <c r="AM9" i="14" s="1"/>
  <c r="BG10" i="2"/>
  <c r="AL9" i="14" s="1"/>
  <c r="BF10" i="2"/>
  <c r="AK9" i="14" s="1"/>
  <c r="BE10" i="2"/>
  <c r="AJ9" i="14" s="1"/>
  <c r="BD10" i="2"/>
  <c r="AI9" i="14" s="1"/>
  <c r="BC10" i="2"/>
  <c r="AH9" i="14" s="1"/>
  <c r="BB10" i="2"/>
  <c r="AG9" i="14" s="1"/>
  <c r="BA10" i="2"/>
  <c r="AF9" i="14" s="1"/>
  <c r="AZ10" i="2"/>
  <c r="AE9" i="14" s="1"/>
  <c r="AY10" i="2"/>
  <c r="AD9" i="14" s="1"/>
  <c r="AX10" i="2"/>
  <c r="AC9" i="14" s="1"/>
  <c r="AW10" i="2"/>
  <c r="AB9" i="14" s="1"/>
  <c r="AV10" i="2"/>
  <c r="AA9" i="14" s="1"/>
  <c r="AU10" i="2"/>
  <c r="Z9" i="14" s="1"/>
  <c r="AT10" i="2"/>
  <c r="Y9" i="14" s="1"/>
  <c r="AS10" i="2"/>
  <c r="X9" i="14" s="1"/>
  <c r="AR10" i="2"/>
  <c r="W9" i="14" s="1"/>
  <c r="AQ10" i="2"/>
  <c r="V9" i="14" s="1"/>
  <c r="AP10" i="2"/>
  <c r="U9" i="14" s="1"/>
  <c r="AO10" i="2"/>
  <c r="T9" i="14" s="1"/>
  <c r="AN10" i="2"/>
  <c r="S9" i="14" s="1"/>
  <c r="AM10" i="2"/>
  <c r="R9" i="14" s="1"/>
  <c r="AL10" i="2"/>
  <c r="Q9" i="14" s="1"/>
  <c r="AK10" i="2"/>
  <c r="P9" i="14" s="1"/>
  <c r="AJ10" i="2"/>
  <c r="O9" i="14" s="1"/>
  <c r="AI10" i="2"/>
  <c r="N9" i="14" s="1"/>
  <c r="AH10" i="2"/>
  <c r="M9" i="14" s="1"/>
  <c r="AG10" i="2"/>
  <c r="L9" i="14" s="1"/>
  <c r="AF10" i="2"/>
  <c r="K9" i="14" s="1"/>
  <c r="AE10" i="2"/>
  <c r="J9" i="14" s="1"/>
  <c r="AD10" i="2"/>
  <c r="I9" i="14" s="1"/>
  <c r="AC10" i="2"/>
  <c r="H9" i="14" s="1"/>
  <c r="AB10" i="2"/>
  <c r="G9" i="14" s="1"/>
  <c r="AA10" i="2"/>
  <c r="F9" i="14" s="1"/>
  <c r="Z10" i="2"/>
  <c r="E9" i="14" s="1"/>
  <c r="Y10" i="2"/>
  <c r="D9" i="14" s="1"/>
  <c r="X10" i="2"/>
  <c r="C9" i="14" s="1"/>
  <c r="W10" i="2"/>
  <c r="B9" i="14" s="1"/>
  <c r="VH9" i="2"/>
  <c r="UM8" i="14" s="1"/>
  <c r="VG9" i="2"/>
  <c r="UL8" i="14" s="1"/>
  <c r="VF9" i="2"/>
  <c r="UK8" i="14" s="1"/>
  <c r="VE9" i="2"/>
  <c r="UJ8" i="14" s="1"/>
  <c r="VD9" i="2"/>
  <c r="UI8" i="14" s="1"/>
  <c r="VC9" i="2"/>
  <c r="UH8" i="14" s="1"/>
  <c r="VB9" i="2"/>
  <c r="UG8" i="14" s="1"/>
  <c r="VA9" i="2"/>
  <c r="UF8" i="14" s="1"/>
  <c r="UZ9" i="2"/>
  <c r="UE8" i="14" s="1"/>
  <c r="UY9" i="2"/>
  <c r="UD8" i="14" s="1"/>
  <c r="UX9" i="2"/>
  <c r="UC8" i="14" s="1"/>
  <c r="UW9" i="2"/>
  <c r="UB8" i="14" s="1"/>
  <c r="UV9" i="2"/>
  <c r="UA8" i="14" s="1"/>
  <c r="UU9" i="2"/>
  <c r="TZ8" i="14" s="1"/>
  <c r="UT9" i="2"/>
  <c r="TY8" i="14" s="1"/>
  <c r="US9" i="2"/>
  <c r="TX8" i="14" s="1"/>
  <c r="UR9" i="2"/>
  <c r="TW8" i="14" s="1"/>
  <c r="UQ9" i="2"/>
  <c r="TV8" i="14" s="1"/>
  <c r="UP9" i="2"/>
  <c r="TU8" i="14" s="1"/>
  <c r="UO9" i="2"/>
  <c r="TT8" i="14" s="1"/>
  <c r="UN9" i="2"/>
  <c r="TS8" i="14" s="1"/>
  <c r="UM9" i="2"/>
  <c r="TR8" i="14" s="1"/>
  <c r="UL9" i="2"/>
  <c r="TQ8" i="14" s="1"/>
  <c r="UK9" i="2"/>
  <c r="TP8" i="14" s="1"/>
  <c r="UJ9" i="2"/>
  <c r="TO8" i="14" s="1"/>
  <c r="UI9" i="2"/>
  <c r="TN8" i="14" s="1"/>
  <c r="UH9" i="2"/>
  <c r="TM8" i="14" s="1"/>
  <c r="UG9" i="2"/>
  <c r="TL8" i="14" s="1"/>
  <c r="UF9" i="2"/>
  <c r="TK8" i="14" s="1"/>
  <c r="UE9" i="2"/>
  <c r="TJ8" i="14" s="1"/>
  <c r="UD9" i="2"/>
  <c r="TI8" i="14" s="1"/>
  <c r="UC9" i="2"/>
  <c r="TH8" i="14" s="1"/>
  <c r="UB9" i="2"/>
  <c r="TG8" i="14" s="1"/>
  <c r="UA9" i="2"/>
  <c r="TF8" i="14" s="1"/>
  <c r="TZ9" i="2"/>
  <c r="TE8" i="14" s="1"/>
  <c r="TY9" i="2"/>
  <c r="TD8" i="14" s="1"/>
  <c r="TX9" i="2"/>
  <c r="TC8" i="14" s="1"/>
  <c r="TW9" i="2"/>
  <c r="TB8" i="14" s="1"/>
  <c r="TV9" i="2"/>
  <c r="TA8" i="14" s="1"/>
  <c r="TU9" i="2"/>
  <c r="SZ8" i="14" s="1"/>
  <c r="TT9" i="2"/>
  <c r="SY8" i="14" s="1"/>
  <c r="TS9" i="2"/>
  <c r="SX8" i="14" s="1"/>
  <c r="TR9" i="2"/>
  <c r="SW8" i="14" s="1"/>
  <c r="TQ9" i="2"/>
  <c r="SV8" i="14" s="1"/>
  <c r="TP9" i="2"/>
  <c r="SU8" i="14" s="1"/>
  <c r="TO9" i="2"/>
  <c r="ST8" i="14" s="1"/>
  <c r="TN9" i="2"/>
  <c r="SS8" i="14" s="1"/>
  <c r="TM9" i="2"/>
  <c r="SR8" i="14" s="1"/>
  <c r="TL9" i="2"/>
  <c r="SQ8" i="14" s="1"/>
  <c r="TK9" i="2"/>
  <c r="SP8" i="14" s="1"/>
  <c r="TJ9" i="2"/>
  <c r="SO8" i="14" s="1"/>
  <c r="TI9" i="2"/>
  <c r="SN8" i="14" s="1"/>
  <c r="TH9" i="2"/>
  <c r="SM8" i="14" s="1"/>
  <c r="TG9" i="2"/>
  <c r="SL8" i="14" s="1"/>
  <c r="TF9" i="2"/>
  <c r="SK8" i="14" s="1"/>
  <c r="TE9" i="2"/>
  <c r="SJ8" i="14" s="1"/>
  <c r="TD9" i="2"/>
  <c r="SI8" i="14" s="1"/>
  <c r="TC9" i="2"/>
  <c r="SH8" i="14" s="1"/>
  <c r="TB9" i="2"/>
  <c r="SG8" i="14" s="1"/>
  <c r="TA9" i="2"/>
  <c r="SF8" i="14" s="1"/>
  <c r="SZ9" i="2"/>
  <c r="SE8" i="14" s="1"/>
  <c r="SY9" i="2"/>
  <c r="SD8" i="14" s="1"/>
  <c r="SX9" i="2"/>
  <c r="SC8" i="14" s="1"/>
  <c r="SW9" i="2"/>
  <c r="SB8" i="14" s="1"/>
  <c r="SV9" i="2"/>
  <c r="SA8" i="14" s="1"/>
  <c r="SU9" i="2"/>
  <c r="RZ8" i="14" s="1"/>
  <c r="ST9" i="2"/>
  <c r="RY8" i="14" s="1"/>
  <c r="SS9" i="2"/>
  <c r="RX8" i="14" s="1"/>
  <c r="SR9" i="2"/>
  <c r="RW8" i="14" s="1"/>
  <c r="SQ9" i="2"/>
  <c r="RV8" i="14" s="1"/>
  <c r="SP9" i="2"/>
  <c r="RU8" i="14" s="1"/>
  <c r="SO9" i="2"/>
  <c r="RT8" i="14" s="1"/>
  <c r="SN9" i="2"/>
  <c r="RS8" i="14" s="1"/>
  <c r="SM9" i="2"/>
  <c r="RR8" i="14" s="1"/>
  <c r="SL9" i="2"/>
  <c r="RQ8" i="14" s="1"/>
  <c r="SK9" i="2"/>
  <c r="RP8" i="14" s="1"/>
  <c r="SJ9" i="2"/>
  <c r="RO8" i="14" s="1"/>
  <c r="SI9" i="2"/>
  <c r="RN8" i="14" s="1"/>
  <c r="SH9" i="2"/>
  <c r="RM8" i="14" s="1"/>
  <c r="SG9" i="2"/>
  <c r="RL8" i="14" s="1"/>
  <c r="SF9" i="2"/>
  <c r="RK8" i="14" s="1"/>
  <c r="SE9" i="2"/>
  <c r="RJ8" i="14" s="1"/>
  <c r="SD9" i="2"/>
  <c r="RI8" i="14" s="1"/>
  <c r="SC9" i="2"/>
  <c r="RH8" i="14" s="1"/>
  <c r="SB9" i="2"/>
  <c r="RG8" i="14" s="1"/>
  <c r="SA9" i="2"/>
  <c r="RF8" i="14" s="1"/>
  <c r="RZ9" i="2"/>
  <c r="RE8" i="14" s="1"/>
  <c r="RY9" i="2"/>
  <c r="RD8" i="14" s="1"/>
  <c r="RX9" i="2"/>
  <c r="RC8" i="14" s="1"/>
  <c r="RW9" i="2"/>
  <c r="RB8" i="14" s="1"/>
  <c r="RV9" i="2"/>
  <c r="RA8" i="14" s="1"/>
  <c r="RU9" i="2"/>
  <c r="QZ8" i="14" s="1"/>
  <c r="RT9" i="2"/>
  <c r="QY8" i="14" s="1"/>
  <c r="RS9" i="2"/>
  <c r="QX8" i="14" s="1"/>
  <c r="RR9" i="2"/>
  <c r="QW8" i="14" s="1"/>
  <c r="RQ9" i="2"/>
  <c r="QV8" i="14" s="1"/>
  <c r="RP9" i="2"/>
  <c r="QU8" i="14" s="1"/>
  <c r="RO9" i="2"/>
  <c r="QT8" i="14" s="1"/>
  <c r="RN9" i="2"/>
  <c r="QS8" i="14" s="1"/>
  <c r="RM9" i="2"/>
  <c r="QR8" i="14" s="1"/>
  <c r="RL9" i="2"/>
  <c r="QQ8" i="14" s="1"/>
  <c r="RK9" i="2"/>
  <c r="QP8" i="14" s="1"/>
  <c r="RJ9" i="2"/>
  <c r="QO8" i="14" s="1"/>
  <c r="RI9" i="2"/>
  <c r="QN8" i="14" s="1"/>
  <c r="RH9" i="2"/>
  <c r="QM8" i="14" s="1"/>
  <c r="RG9" i="2"/>
  <c r="QL8" i="14" s="1"/>
  <c r="RF9" i="2"/>
  <c r="QK8" i="14" s="1"/>
  <c r="RE9" i="2"/>
  <c r="QJ8" i="14" s="1"/>
  <c r="RD9" i="2"/>
  <c r="QI8" i="14" s="1"/>
  <c r="RC9" i="2"/>
  <c r="QH8" i="14" s="1"/>
  <c r="RB9" i="2"/>
  <c r="QG8" i="14" s="1"/>
  <c r="RA9" i="2"/>
  <c r="QF8" i="14" s="1"/>
  <c r="QZ9" i="2"/>
  <c r="QE8" i="14" s="1"/>
  <c r="QY9" i="2"/>
  <c r="QD8" i="14" s="1"/>
  <c r="QX9" i="2"/>
  <c r="QC8" i="14" s="1"/>
  <c r="QW9" i="2"/>
  <c r="QB8" i="14" s="1"/>
  <c r="QV9" i="2"/>
  <c r="QA8" i="14" s="1"/>
  <c r="QU9" i="2"/>
  <c r="PZ8" i="14" s="1"/>
  <c r="QT9" i="2"/>
  <c r="PY8" i="14" s="1"/>
  <c r="QS9" i="2"/>
  <c r="PX8" i="14" s="1"/>
  <c r="QR9" i="2"/>
  <c r="PW8" i="14" s="1"/>
  <c r="QQ9" i="2"/>
  <c r="PV8" i="14" s="1"/>
  <c r="QP9" i="2"/>
  <c r="PU8" i="14" s="1"/>
  <c r="QO9" i="2"/>
  <c r="PT8" i="14" s="1"/>
  <c r="QN9" i="2"/>
  <c r="PS8" i="14" s="1"/>
  <c r="QM9" i="2"/>
  <c r="PR8" i="14" s="1"/>
  <c r="QL9" i="2"/>
  <c r="PQ8" i="14" s="1"/>
  <c r="QK9" i="2"/>
  <c r="PP8" i="14" s="1"/>
  <c r="QJ9" i="2"/>
  <c r="PO8" i="14" s="1"/>
  <c r="QI9" i="2"/>
  <c r="PN8" i="14" s="1"/>
  <c r="QH9" i="2"/>
  <c r="PM8" i="14" s="1"/>
  <c r="QG9" i="2"/>
  <c r="PL8" i="14" s="1"/>
  <c r="QF9" i="2"/>
  <c r="PK8" i="14" s="1"/>
  <c r="QE9" i="2"/>
  <c r="PJ8" i="14" s="1"/>
  <c r="QD9" i="2"/>
  <c r="PI8" i="14" s="1"/>
  <c r="QC9" i="2"/>
  <c r="PH8" i="14" s="1"/>
  <c r="QB9" i="2"/>
  <c r="PG8" i="14" s="1"/>
  <c r="QA9" i="2"/>
  <c r="PF8" i="14" s="1"/>
  <c r="PZ9" i="2"/>
  <c r="PE8" i="14" s="1"/>
  <c r="PY9" i="2"/>
  <c r="PD8" i="14" s="1"/>
  <c r="PX9" i="2"/>
  <c r="PC8" i="14" s="1"/>
  <c r="PW9" i="2"/>
  <c r="PB8" i="14" s="1"/>
  <c r="PV9" i="2"/>
  <c r="PA8" i="14" s="1"/>
  <c r="PU9" i="2"/>
  <c r="OZ8" i="14" s="1"/>
  <c r="PT9" i="2"/>
  <c r="OY8" i="14" s="1"/>
  <c r="PS9" i="2"/>
  <c r="OX8" i="14" s="1"/>
  <c r="PR9" i="2"/>
  <c r="OW8" i="14" s="1"/>
  <c r="PQ9" i="2"/>
  <c r="OV8" i="14" s="1"/>
  <c r="PP9" i="2"/>
  <c r="OU8" i="14" s="1"/>
  <c r="PO9" i="2"/>
  <c r="OT8" i="14" s="1"/>
  <c r="PN9" i="2"/>
  <c r="OS8" i="14" s="1"/>
  <c r="PM9" i="2"/>
  <c r="OR8" i="14" s="1"/>
  <c r="PL9" i="2"/>
  <c r="OQ8" i="14" s="1"/>
  <c r="PK9" i="2"/>
  <c r="OP8" i="14" s="1"/>
  <c r="PJ9" i="2"/>
  <c r="OO8" i="14" s="1"/>
  <c r="PI9" i="2"/>
  <c r="ON8" i="14" s="1"/>
  <c r="PH9" i="2"/>
  <c r="OM8" i="14" s="1"/>
  <c r="PG9" i="2"/>
  <c r="OL8" i="14" s="1"/>
  <c r="PF9" i="2"/>
  <c r="OK8" i="14" s="1"/>
  <c r="PE9" i="2"/>
  <c r="OJ8" i="14" s="1"/>
  <c r="PD9" i="2"/>
  <c r="OI8" i="14" s="1"/>
  <c r="PC9" i="2"/>
  <c r="OH8" i="14" s="1"/>
  <c r="PB9" i="2"/>
  <c r="OG8" i="14" s="1"/>
  <c r="PA9" i="2"/>
  <c r="OF8" i="14" s="1"/>
  <c r="OZ9" i="2"/>
  <c r="OE8" i="14" s="1"/>
  <c r="OY9" i="2"/>
  <c r="OD8" i="14" s="1"/>
  <c r="OX9" i="2"/>
  <c r="OC8" i="14" s="1"/>
  <c r="OW9" i="2"/>
  <c r="OB8" i="14" s="1"/>
  <c r="OV9" i="2"/>
  <c r="OA8" i="14" s="1"/>
  <c r="OU9" i="2"/>
  <c r="NZ8" i="14" s="1"/>
  <c r="OT9" i="2"/>
  <c r="NY8" i="14" s="1"/>
  <c r="OS9" i="2"/>
  <c r="NX8" i="14" s="1"/>
  <c r="OR9" i="2"/>
  <c r="NW8" i="14" s="1"/>
  <c r="OQ9" i="2"/>
  <c r="NV8" i="14" s="1"/>
  <c r="OP9" i="2"/>
  <c r="NU8" i="14" s="1"/>
  <c r="OO9" i="2"/>
  <c r="NT8" i="14" s="1"/>
  <c r="ON9" i="2"/>
  <c r="NS8" i="14" s="1"/>
  <c r="OM9" i="2"/>
  <c r="NR8" i="14" s="1"/>
  <c r="OL9" i="2"/>
  <c r="NQ8" i="14" s="1"/>
  <c r="OK9" i="2"/>
  <c r="NP8" i="14" s="1"/>
  <c r="OJ9" i="2"/>
  <c r="NO8" i="14" s="1"/>
  <c r="OI9" i="2"/>
  <c r="NN8" i="14" s="1"/>
  <c r="OH9" i="2"/>
  <c r="NM8" i="14" s="1"/>
  <c r="OG9" i="2"/>
  <c r="NL8" i="14" s="1"/>
  <c r="OF9" i="2"/>
  <c r="NK8" i="14" s="1"/>
  <c r="OE9" i="2"/>
  <c r="NJ8" i="14" s="1"/>
  <c r="OD9" i="2"/>
  <c r="NI8" i="14" s="1"/>
  <c r="OC9" i="2"/>
  <c r="NH8" i="14" s="1"/>
  <c r="OB9" i="2"/>
  <c r="NG8" i="14" s="1"/>
  <c r="OA9" i="2"/>
  <c r="NF8" i="14" s="1"/>
  <c r="NZ9" i="2"/>
  <c r="NE8" i="14" s="1"/>
  <c r="NY9" i="2"/>
  <c r="ND8" i="14" s="1"/>
  <c r="NX9" i="2"/>
  <c r="NC8" i="14" s="1"/>
  <c r="NW9" i="2"/>
  <c r="NB8" i="14" s="1"/>
  <c r="NV9" i="2"/>
  <c r="NA8" i="14" s="1"/>
  <c r="NU9" i="2"/>
  <c r="MZ8" i="14" s="1"/>
  <c r="NT9" i="2"/>
  <c r="MY8" i="14" s="1"/>
  <c r="NS9" i="2"/>
  <c r="MX8" i="14" s="1"/>
  <c r="NR9" i="2"/>
  <c r="MW8" i="14" s="1"/>
  <c r="NQ9" i="2"/>
  <c r="MV8" i="14" s="1"/>
  <c r="NP9" i="2"/>
  <c r="MU8" i="14" s="1"/>
  <c r="NO9" i="2"/>
  <c r="MT8" i="14" s="1"/>
  <c r="NN9" i="2"/>
  <c r="MS8" i="14" s="1"/>
  <c r="NM9" i="2"/>
  <c r="MR8" i="14" s="1"/>
  <c r="NL9" i="2"/>
  <c r="MQ8" i="14" s="1"/>
  <c r="NK9" i="2"/>
  <c r="MP8" i="14" s="1"/>
  <c r="NJ9" i="2"/>
  <c r="MO8" i="14" s="1"/>
  <c r="NI9" i="2"/>
  <c r="MN8" i="14" s="1"/>
  <c r="NH9" i="2"/>
  <c r="MM8" i="14" s="1"/>
  <c r="NG9" i="2"/>
  <c r="ML8" i="14" s="1"/>
  <c r="NF9" i="2"/>
  <c r="MK8" i="14" s="1"/>
  <c r="NE9" i="2"/>
  <c r="MJ8" i="14" s="1"/>
  <c r="ND9" i="2"/>
  <c r="MI8" i="14" s="1"/>
  <c r="NC9" i="2"/>
  <c r="MH8" i="14" s="1"/>
  <c r="NB9" i="2"/>
  <c r="MG8" i="14" s="1"/>
  <c r="NA9" i="2"/>
  <c r="MF8" i="14" s="1"/>
  <c r="MZ9" i="2"/>
  <c r="ME8" i="14" s="1"/>
  <c r="MY9" i="2"/>
  <c r="MD8" i="14" s="1"/>
  <c r="MX9" i="2"/>
  <c r="MC8" i="14" s="1"/>
  <c r="MW9" i="2"/>
  <c r="MB8" i="14" s="1"/>
  <c r="MV9" i="2"/>
  <c r="MA8" i="14" s="1"/>
  <c r="MU9" i="2"/>
  <c r="LZ8" i="14" s="1"/>
  <c r="MT9" i="2"/>
  <c r="LY8" i="14" s="1"/>
  <c r="MS9" i="2"/>
  <c r="LX8" i="14" s="1"/>
  <c r="MR9" i="2"/>
  <c r="LW8" i="14" s="1"/>
  <c r="MQ9" i="2"/>
  <c r="LV8" i="14" s="1"/>
  <c r="MP9" i="2"/>
  <c r="LU8" i="14" s="1"/>
  <c r="MO9" i="2"/>
  <c r="LT8" i="14" s="1"/>
  <c r="MN9" i="2"/>
  <c r="LS8" i="14" s="1"/>
  <c r="MM9" i="2"/>
  <c r="LR8" i="14" s="1"/>
  <c r="ML9" i="2"/>
  <c r="LQ8" i="14" s="1"/>
  <c r="MK9" i="2"/>
  <c r="LP8" i="14" s="1"/>
  <c r="MJ9" i="2"/>
  <c r="LO8" i="14" s="1"/>
  <c r="MI9" i="2"/>
  <c r="LN8" i="14" s="1"/>
  <c r="MH9" i="2"/>
  <c r="LM8" i="14" s="1"/>
  <c r="MG9" i="2"/>
  <c r="LL8" i="14" s="1"/>
  <c r="MF9" i="2"/>
  <c r="LK8" i="14" s="1"/>
  <c r="ME9" i="2"/>
  <c r="LJ8" i="14" s="1"/>
  <c r="MD9" i="2"/>
  <c r="LI8" i="14" s="1"/>
  <c r="MC9" i="2"/>
  <c r="LH8" i="14" s="1"/>
  <c r="MB9" i="2"/>
  <c r="LG8" i="14" s="1"/>
  <c r="MA9" i="2"/>
  <c r="LF8" i="14" s="1"/>
  <c r="LZ9" i="2"/>
  <c r="LE8" i="14" s="1"/>
  <c r="LY9" i="2"/>
  <c r="LD8" i="14" s="1"/>
  <c r="LX9" i="2"/>
  <c r="LC8" i="14" s="1"/>
  <c r="LW9" i="2"/>
  <c r="LB8" i="14" s="1"/>
  <c r="LV9" i="2"/>
  <c r="LA8" i="14" s="1"/>
  <c r="LU9" i="2"/>
  <c r="KZ8" i="14" s="1"/>
  <c r="LT9" i="2"/>
  <c r="KY8" i="14" s="1"/>
  <c r="LS9" i="2"/>
  <c r="KX8" i="14" s="1"/>
  <c r="LR9" i="2"/>
  <c r="KW8" i="14" s="1"/>
  <c r="LQ9" i="2"/>
  <c r="KV8" i="14" s="1"/>
  <c r="LP9" i="2"/>
  <c r="KU8" i="14" s="1"/>
  <c r="LO9" i="2"/>
  <c r="KT8" i="14" s="1"/>
  <c r="LN9" i="2"/>
  <c r="KS8" i="14" s="1"/>
  <c r="LM9" i="2"/>
  <c r="KR8" i="14" s="1"/>
  <c r="LL9" i="2"/>
  <c r="KQ8" i="14" s="1"/>
  <c r="LK9" i="2"/>
  <c r="KP8" i="14" s="1"/>
  <c r="LJ9" i="2"/>
  <c r="KO8" i="14" s="1"/>
  <c r="LI9" i="2"/>
  <c r="KN8" i="14" s="1"/>
  <c r="LH9" i="2"/>
  <c r="KM8" i="14" s="1"/>
  <c r="LG9" i="2"/>
  <c r="KL8" i="14" s="1"/>
  <c r="LF9" i="2"/>
  <c r="KK8" i="14" s="1"/>
  <c r="LE9" i="2"/>
  <c r="KJ8" i="14" s="1"/>
  <c r="LD9" i="2"/>
  <c r="KI8" i="14" s="1"/>
  <c r="LC9" i="2"/>
  <c r="KH8" i="14" s="1"/>
  <c r="LB9" i="2"/>
  <c r="KG8" i="14" s="1"/>
  <c r="LA9" i="2"/>
  <c r="KF8" i="14" s="1"/>
  <c r="KZ9" i="2"/>
  <c r="KE8" i="14" s="1"/>
  <c r="KY9" i="2"/>
  <c r="KD8" i="14" s="1"/>
  <c r="KX9" i="2"/>
  <c r="KC8" i="14" s="1"/>
  <c r="KW9" i="2"/>
  <c r="KB8" i="14" s="1"/>
  <c r="KV9" i="2"/>
  <c r="KA8" i="14" s="1"/>
  <c r="KU9" i="2"/>
  <c r="JZ8" i="14" s="1"/>
  <c r="KT9" i="2"/>
  <c r="JY8" i="14" s="1"/>
  <c r="KS9" i="2"/>
  <c r="JX8" i="14" s="1"/>
  <c r="KR9" i="2"/>
  <c r="JW8" i="14" s="1"/>
  <c r="KQ9" i="2"/>
  <c r="JV8" i="14" s="1"/>
  <c r="KP9" i="2"/>
  <c r="JU8" i="14" s="1"/>
  <c r="KO9" i="2"/>
  <c r="JT8" i="14" s="1"/>
  <c r="KN9" i="2"/>
  <c r="JS8" i="14" s="1"/>
  <c r="KM9" i="2"/>
  <c r="JR8" i="14" s="1"/>
  <c r="KL9" i="2"/>
  <c r="JQ8" i="14" s="1"/>
  <c r="KK9" i="2"/>
  <c r="JP8" i="14" s="1"/>
  <c r="KJ9" i="2"/>
  <c r="JO8" i="14" s="1"/>
  <c r="KI9" i="2"/>
  <c r="JN8" i="14" s="1"/>
  <c r="KH9" i="2"/>
  <c r="JM8" i="14" s="1"/>
  <c r="KG9" i="2"/>
  <c r="JL8" i="14" s="1"/>
  <c r="KF9" i="2"/>
  <c r="JK8" i="14" s="1"/>
  <c r="KE9" i="2"/>
  <c r="JJ8" i="14" s="1"/>
  <c r="KD9" i="2"/>
  <c r="JI8" i="14" s="1"/>
  <c r="KC9" i="2"/>
  <c r="JH8" i="14" s="1"/>
  <c r="KB9" i="2"/>
  <c r="JG8" i="14" s="1"/>
  <c r="KA9" i="2"/>
  <c r="JF8" i="14" s="1"/>
  <c r="JZ9" i="2"/>
  <c r="JE8" i="14" s="1"/>
  <c r="JY9" i="2"/>
  <c r="JD8" i="14" s="1"/>
  <c r="JX9" i="2"/>
  <c r="JC8" i="14" s="1"/>
  <c r="JW9" i="2"/>
  <c r="JB8" i="14" s="1"/>
  <c r="JV9" i="2"/>
  <c r="JA8" i="14" s="1"/>
  <c r="JU9" i="2"/>
  <c r="IZ8" i="14" s="1"/>
  <c r="JT9" i="2"/>
  <c r="IY8" i="14" s="1"/>
  <c r="JS9" i="2"/>
  <c r="IX8" i="14" s="1"/>
  <c r="JR9" i="2"/>
  <c r="IW8" i="14" s="1"/>
  <c r="JQ9" i="2"/>
  <c r="IV8" i="14" s="1"/>
  <c r="JP9" i="2"/>
  <c r="IU8" i="14" s="1"/>
  <c r="JO9" i="2"/>
  <c r="IT8" i="14" s="1"/>
  <c r="JN9" i="2"/>
  <c r="IS8" i="14" s="1"/>
  <c r="JM9" i="2"/>
  <c r="IR8" i="14" s="1"/>
  <c r="JL9" i="2"/>
  <c r="IQ8" i="14" s="1"/>
  <c r="JK9" i="2"/>
  <c r="IP8" i="14" s="1"/>
  <c r="JJ9" i="2"/>
  <c r="IO8" i="14" s="1"/>
  <c r="JI9" i="2"/>
  <c r="IN8" i="14" s="1"/>
  <c r="JH9" i="2"/>
  <c r="IM8" i="14" s="1"/>
  <c r="JG9" i="2"/>
  <c r="IL8" i="14" s="1"/>
  <c r="JF9" i="2"/>
  <c r="IK8" i="14" s="1"/>
  <c r="JE9" i="2"/>
  <c r="IJ8" i="14" s="1"/>
  <c r="JD9" i="2"/>
  <c r="II8" i="14" s="1"/>
  <c r="JC9" i="2"/>
  <c r="IH8" i="14" s="1"/>
  <c r="JB9" i="2"/>
  <c r="IG8" i="14" s="1"/>
  <c r="JA9" i="2"/>
  <c r="IF8" i="14" s="1"/>
  <c r="IZ9" i="2"/>
  <c r="IE8" i="14" s="1"/>
  <c r="IY9" i="2"/>
  <c r="ID8" i="14" s="1"/>
  <c r="IX9" i="2"/>
  <c r="IC8" i="14" s="1"/>
  <c r="IW9" i="2"/>
  <c r="IB8" i="14" s="1"/>
  <c r="IV9" i="2"/>
  <c r="IA8" i="14" s="1"/>
  <c r="IU9" i="2"/>
  <c r="HZ8" i="14" s="1"/>
  <c r="IT9" i="2"/>
  <c r="HY8" i="14" s="1"/>
  <c r="IS9" i="2"/>
  <c r="HX8" i="14" s="1"/>
  <c r="IR9" i="2"/>
  <c r="HW8" i="14" s="1"/>
  <c r="IQ9" i="2"/>
  <c r="HV8" i="14" s="1"/>
  <c r="IP9" i="2"/>
  <c r="HU8" i="14" s="1"/>
  <c r="IO9" i="2"/>
  <c r="HT8" i="14" s="1"/>
  <c r="IN9" i="2"/>
  <c r="HS8" i="14" s="1"/>
  <c r="IM9" i="2"/>
  <c r="HR8" i="14" s="1"/>
  <c r="IL9" i="2"/>
  <c r="HQ8" i="14" s="1"/>
  <c r="IK9" i="2"/>
  <c r="HP8" i="14" s="1"/>
  <c r="IJ9" i="2"/>
  <c r="HO8" i="14" s="1"/>
  <c r="II9" i="2"/>
  <c r="HN8" i="14" s="1"/>
  <c r="IH9" i="2"/>
  <c r="HM8" i="14" s="1"/>
  <c r="IG9" i="2"/>
  <c r="HL8" i="14" s="1"/>
  <c r="IF9" i="2"/>
  <c r="HK8" i="14" s="1"/>
  <c r="IE9" i="2"/>
  <c r="HJ8" i="14" s="1"/>
  <c r="ID9" i="2"/>
  <c r="HI8" i="14" s="1"/>
  <c r="IC9" i="2"/>
  <c r="HH8" i="14" s="1"/>
  <c r="IB9" i="2"/>
  <c r="HG8" i="14" s="1"/>
  <c r="IA9" i="2"/>
  <c r="HF8" i="14" s="1"/>
  <c r="HZ9" i="2"/>
  <c r="HE8" i="14" s="1"/>
  <c r="HY9" i="2"/>
  <c r="HD8" i="14" s="1"/>
  <c r="HX9" i="2"/>
  <c r="HC8" i="14" s="1"/>
  <c r="HW9" i="2"/>
  <c r="HB8" i="14" s="1"/>
  <c r="HV9" i="2"/>
  <c r="HA8" i="14" s="1"/>
  <c r="HU9" i="2"/>
  <c r="GZ8" i="14" s="1"/>
  <c r="HT9" i="2"/>
  <c r="GY8" i="14" s="1"/>
  <c r="HS9" i="2"/>
  <c r="GX8" i="14" s="1"/>
  <c r="HR9" i="2"/>
  <c r="GW8" i="14" s="1"/>
  <c r="HQ9" i="2"/>
  <c r="GV8" i="14" s="1"/>
  <c r="HP9" i="2"/>
  <c r="GU8" i="14" s="1"/>
  <c r="HO9" i="2"/>
  <c r="GT8" i="14" s="1"/>
  <c r="HN9" i="2"/>
  <c r="GS8" i="14" s="1"/>
  <c r="HM9" i="2"/>
  <c r="GR8" i="14" s="1"/>
  <c r="HL9" i="2"/>
  <c r="GQ8" i="14" s="1"/>
  <c r="HK9" i="2"/>
  <c r="GP8" i="14" s="1"/>
  <c r="HJ9" i="2"/>
  <c r="GO8" i="14" s="1"/>
  <c r="HI9" i="2"/>
  <c r="GN8" i="14" s="1"/>
  <c r="HH9" i="2"/>
  <c r="GM8" i="14" s="1"/>
  <c r="HG9" i="2"/>
  <c r="GL8" i="14" s="1"/>
  <c r="HF9" i="2"/>
  <c r="GK8" i="14" s="1"/>
  <c r="HE9" i="2"/>
  <c r="GJ8" i="14" s="1"/>
  <c r="HD9" i="2"/>
  <c r="GI8" i="14" s="1"/>
  <c r="HC9" i="2"/>
  <c r="GH8" i="14" s="1"/>
  <c r="HB9" i="2"/>
  <c r="GG8" i="14" s="1"/>
  <c r="HA9" i="2"/>
  <c r="GF8" i="14" s="1"/>
  <c r="GZ9" i="2"/>
  <c r="GE8" i="14" s="1"/>
  <c r="GY9" i="2"/>
  <c r="GD8" i="14" s="1"/>
  <c r="GX9" i="2"/>
  <c r="GC8" i="14" s="1"/>
  <c r="GW9" i="2"/>
  <c r="GB8" i="14" s="1"/>
  <c r="GV9" i="2"/>
  <c r="GA8" i="14" s="1"/>
  <c r="GU9" i="2"/>
  <c r="FZ8" i="14" s="1"/>
  <c r="GT9" i="2"/>
  <c r="FY8" i="14" s="1"/>
  <c r="GS9" i="2"/>
  <c r="FX8" i="14" s="1"/>
  <c r="GR9" i="2"/>
  <c r="FW8" i="14" s="1"/>
  <c r="GQ9" i="2"/>
  <c r="FV8" i="14" s="1"/>
  <c r="GP9" i="2"/>
  <c r="FU8" i="14" s="1"/>
  <c r="GO9" i="2"/>
  <c r="FT8" i="14" s="1"/>
  <c r="GN9" i="2"/>
  <c r="FS8" i="14" s="1"/>
  <c r="GM9" i="2"/>
  <c r="FR8" i="14" s="1"/>
  <c r="GL9" i="2"/>
  <c r="FQ8" i="14" s="1"/>
  <c r="GK9" i="2"/>
  <c r="FP8" i="14" s="1"/>
  <c r="GJ9" i="2"/>
  <c r="FO8" i="14" s="1"/>
  <c r="GI9" i="2"/>
  <c r="FN8" i="14" s="1"/>
  <c r="GH9" i="2"/>
  <c r="FM8" i="14" s="1"/>
  <c r="GG9" i="2"/>
  <c r="FL8" i="14" s="1"/>
  <c r="GF9" i="2"/>
  <c r="FK8" i="14" s="1"/>
  <c r="GE9" i="2"/>
  <c r="FJ8" i="14" s="1"/>
  <c r="GD9" i="2"/>
  <c r="FI8" i="14" s="1"/>
  <c r="GC9" i="2"/>
  <c r="FH8" i="14" s="1"/>
  <c r="GB9" i="2"/>
  <c r="FG8" i="14" s="1"/>
  <c r="GA9" i="2"/>
  <c r="FF8" i="14" s="1"/>
  <c r="FZ9" i="2"/>
  <c r="FE8" i="14" s="1"/>
  <c r="FY9" i="2"/>
  <c r="FD8" i="14" s="1"/>
  <c r="FX9" i="2"/>
  <c r="FC8" i="14" s="1"/>
  <c r="FW9" i="2"/>
  <c r="FB8" i="14" s="1"/>
  <c r="FV9" i="2"/>
  <c r="FA8" i="14" s="1"/>
  <c r="FU9" i="2"/>
  <c r="EZ8" i="14" s="1"/>
  <c r="FT9" i="2"/>
  <c r="EY8" i="14" s="1"/>
  <c r="FS9" i="2"/>
  <c r="EX8" i="14" s="1"/>
  <c r="FR9" i="2"/>
  <c r="EW8" i="14" s="1"/>
  <c r="FQ9" i="2"/>
  <c r="EV8" i="14" s="1"/>
  <c r="FP9" i="2"/>
  <c r="EU8" i="14" s="1"/>
  <c r="FO9" i="2"/>
  <c r="ET8" i="14" s="1"/>
  <c r="FN9" i="2"/>
  <c r="ES8" i="14" s="1"/>
  <c r="FM9" i="2"/>
  <c r="ER8" i="14" s="1"/>
  <c r="FL9" i="2"/>
  <c r="EQ8" i="14" s="1"/>
  <c r="FK9" i="2"/>
  <c r="EP8" i="14" s="1"/>
  <c r="FJ9" i="2"/>
  <c r="EO8" i="14" s="1"/>
  <c r="FI9" i="2"/>
  <c r="EN8" i="14" s="1"/>
  <c r="FH9" i="2"/>
  <c r="EM8" i="14" s="1"/>
  <c r="FG9" i="2"/>
  <c r="EL8" i="14" s="1"/>
  <c r="FF9" i="2"/>
  <c r="EK8" i="14" s="1"/>
  <c r="FE9" i="2"/>
  <c r="EJ8" i="14" s="1"/>
  <c r="FD9" i="2"/>
  <c r="EI8" i="14" s="1"/>
  <c r="FC9" i="2"/>
  <c r="EH8" i="14" s="1"/>
  <c r="FB9" i="2"/>
  <c r="EG8" i="14" s="1"/>
  <c r="FA9" i="2"/>
  <c r="EF8" i="14" s="1"/>
  <c r="EZ9" i="2"/>
  <c r="EE8" i="14" s="1"/>
  <c r="EY9" i="2"/>
  <c r="ED8" i="14" s="1"/>
  <c r="EX9" i="2"/>
  <c r="EC8" i="14" s="1"/>
  <c r="EW9" i="2"/>
  <c r="EB8" i="14" s="1"/>
  <c r="EV9" i="2"/>
  <c r="EA8" i="14" s="1"/>
  <c r="EU9" i="2"/>
  <c r="DZ8" i="14" s="1"/>
  <c r="ET9" i="2"/>
  <c r="DY8" i="14" s="1"/>
  <c r="ES9" i="2"/>
  <c r="DX8" i="14" s="1"/>
  <c r="ER9" i="2"/>
  <c r="DW8" i="14" s="1"/>
  <c r="EQ9" i="2"/>
  <c r="DV8" i="14" s="1"/>
  <c r="EP9" i="2"/>
  <c r="DU8" i="14" s="1"/>
  <c r="EO9" i="2"/>
  <c r="DT8" i="14" s="1"/>
  <c r="EN9" i="2"/>
  <c r="DS8" i="14" s="1"/>
  <c r="EM9" i="2"/>
  <c r="DR8" i="14" s="1"/>
  <c r="EL9" i="2"/>
  <c r="DQ8" i="14" s="1"/>
  <c r="EK9" i="2"/>
  <c r="DP8" i="14" s="1"/>
  <c r="EJ9" i="2"/>
  <c r="DO8" i="14" s="1"/>
  <c r="EI9" i="2"/>
  <c r="DN8" i="14" s="1"/>
  <c r="EH9" i="2"/>
  <c r="DM8" i="14" s="1"/>
  <c r="EG9" i="2"/>
  <c r="DL8" i="14" s="1"/>
  <c r="EF9" i="2"/>
  <c r="DK8" i="14" s="1"/>
  <c r="EE9" i="2"/>
  <c r="DJ8" i="14" s="1"/>
  <c r="ED9" i="2"/>
  <c r="DI8" i="14" s="1"/>
  <c r="EC9" i="2"/>
  <c r="DH8" i="14" s="1"/>
  <c r="EB9" i="2"/>
  <c r="DG8" i="14" s="1"/>
  <c r="EA9" i="2"/>
  <c r="DF8" i="14" s="1"/>
  <c r="DZ9" i="2"/>
  <c r="DE8" i="14" s="1"/>
  <c r="DY9" i="2"/>
  <c r="DD8" i="14" s="1"/>
  <c r="DX9" i="2"/>
  <c r="DC8" i="14" s="1"/>
  <c r="DW9" i="2"/>
  <c r="DB8" i="14" s="1"/>
  <c r="DV9" i="2"/>
  <c r="DA8" i="14" s="1"/>
  <c r="DU9" i="2"/>
  <c r="CZ8" i="14" s="1"/>
  <c r="DT9" i="2"/>
  <c r="CY8" i="14" s="1"/>
  <c r="DS9" i="2"/>
  <c r="CX8" i="14" s="1"/>
  <c r="DR9" i="2"/>
  <c r="CW8" i="14" s="1"/>
  <c r="DQ9" i="2"/>
  <c r="CV8" i="14" s="1"/>
  <c r="DP9" i="2"/>
  <c r="CU8" i="14" s="1"/>
  <c r="DO9" i="2"/>
  <c r="CT8" i="14" s="1"/>
  <c r="DN9" i="2"/>
  <c r="CS8" i="14" s="1"/>
  <c r="DM9" i="2"/>
  <c r="CR8" i="14" s="1"/>
  <c r="DL9" i="2"/>
  <c r="CQ8" i="14" s="1"/>
  <c r="DK9" i="2"/>
  <c r="CP8" i="14" s="1"/>
  <c r="DJ9" i="2"/>
  <c r="CO8" i="14" s="1"/>
  <c r="DI9" i="2"/>
  <c r="CN8" i="14" s="1"/>
  <c r="DH9" i="2"/>
  <c r="CM8" i="14" s="1"/>
  <c r="DG9" i="2"/>
  <c r="CL8" i="14" s="1"/>
  <c r="DF9" i="2"/>
  <c r="CK8" i="14" s="1"/>
  <c r="DE9" i="2"/>
  <c r="CJ8" i="14" s="1"/>
  <c r="DD9" i="2"/>
  <c r="CI8" i="14" s="1"/>
  <c r="DC9" i="2"/>
  <c r="CH8" i="14" s="1"/>
  <c r="DB9" i="2"/>
  <c r="CG8" i="14" s="1"/>
  <c r="DA9" i="2"/>
  <c r="CF8" i="14" s="1"/>
  <c r="CZ9" i="2"/>
  <c r="CE8" i="14" s="1"/>
  <c r="CY9" i="2"/>
  <c r="CD8" i="14" s="1"/>
  <c r="CX9" i="2"/>
  <c r="CC8" i="14" s="1"/>
  <c r="CW9" i="2"/>
  <c r="CB8" i="14" s="1"/>
  <c r="CV9" i="2"/>
  <c r="CA8" i="14" s="1"/>
  <c r="CU9" i="2"/>
  <c r="BZ8" i="14" s="1"/>
  <c r="CT9" i="2"/>
  <c r="BY8" i="14" s="1"/>
  <c r="CS9" i="2"/>
  <c r="BX8" i="14" s="1"/>
  <c r="CR9" i="2"/>
  <c r="BW8" i="14" s="1"/>
  <c r="CQ9" i="2"/>
  <c r="BV8" i="14" s="1"/>
  <c r="CP9" i="2"/>
  <c r="BU8" i="14" s="1"/>
  <c r="CO9" i="2"/>
  <c r="BT8" i="14" s="1"/>
  <c r="CN9" i="2"/>
  <c r="BS8" i="14" s="1"/>
  <c r="CM9" i="2"/>
  <c r="BR8" i="14" s="1"/>
  <c r="CL9" i="2"/>
  <c r="BQ8" i="14" s="1"/>
  <c r="CK9" i="2"/>
  <c r="BP8" i="14" s="1"/>
  <c r="CJ9" i="2"/>
  <c r="BO8" i="14" s="1"/>
  <c r="CI9" i="2"/>
  <c r="BN8" i="14" s="1"/>
  <c r="CH9" i="2"/>
  <c r="BM8" i="14" s="1"/>
  <c r="CG9" i="2"/>
  <c r="BL8" i="14" s="1"/>
  <c r="CF9" i="2"/>
  <c r="BK8" i="14" s="1"/>
  <c r="CE9" i="2"/>
  <c r="BJ8" i="14" s="1"/>
  <c r="CD9" i="2"/>
  <c r="BI8" i="14" s="1"/>
  <c r="CC9" i="2"/>
  <c r="BH8" i="14" s="1"/>
  <c r="CB9" i="2"/>
  <c r="BG8" i="14" s="1"/>
  <c r="CA9" i="2"/>
  <c r="BF8" i="14" s="1"/>
  <c r="BZ9" i="2"/>
  <c r="BE8" i="14" s="1"/>
  <c r="BY9" i="2"/>
  <c r="BD8" i="14" s="1"/>
  <c r="BX9" i="2"/>
  <c r="BC8" i="14" s="1"/>
  <c r="BW9" i="2"/>
  <c r="BB8" i="14" s="1"/>
  <c r="BV9" i="2"/>
  <c r="BA8" i="14" s="1"/>
  <c r="BU9" i="2"/>
  <c r="AZ8" i="14" s="1"/>
  <c r="BT9" i="2"/>
  <c r="AY8" i="14" s="1"/>
  <c r="BS9" i="2"/>
  <c r="AX8" i="14" s="1"/>
  <c r="BR9" i="2"/>
  <c r="AW8" i="14" s="1"/>
  <c r="BQ9" i="2"/>
  <c r="AV8" i="14" s="1"/>
  <c r="BP9" i="2"/>
  <c r="AU8" i="14" s="1"/>
  <c r="BO9" i="2"/>
  <c r="AT8" i="14" s="1"/>
  <c r="BN9" i="2"/>
  <c r="AS8" i="14" s="1"/>
  <c r="BM9" i="2"/>
  <c r="AR8" i="14" s="1"/>
  <c r="BL9" i="2"/>
  <c r="AQ8" i="14" s="1"/>
  <c r="BK9" i="2"/>
  <c r="AP8" i="14" s="1"/>
  <c r="BJ9" i="2"/>
  <c r="AO8" i="14" s="1"/>
  <c r="BI9" i="2"/>
  <c r="AN8" i="14" s="1"/>
  <c r="BH9" i="2"/>
  <c r="AM8" i="14" s="1"/>
  <c r="BG9" i="2"/>
  <c r="AL8" i="14" s="1"/>
  <c r="BF9" i="2"/>
  <c r="AK8" i="14" s="1"/>
  <c r="BE9" i="2"/>
  <c r="AJ8" i="14" s="1"/>
  <c r="BD9" i="2"/>
  <c r="AI8" i="14" s="1"/>
  <c r="BC9" i="2"/>
  <c r="AH8" i="14" s="1"/>
  <c r="BB9" i="2"/>
  <c r="AG8" i="14" s="1"/>
  <c r="BA9" i="2"/>
  <c r="AF8" i="14" s="1"/>
  <c r="AZ9" i="2"/>
  <c r="AE8" i="14" s="1"/>
  <c r="AY9" i="2"/>
  <c r="AD8" i="14" s="1"/>
  <c r="AX9" i="2"/>
  <c r="AC8" i="14" s="1"/>
  <c r="AW9" i="2"/>
  <c r="AB8" i="14" s="1"/>
  <c r="AV9" i="2"/>
  <c r="AA8" i="14" s="1"/>
  <c r="AU9" i="2"/>
  <c r="Z8" i="14" s="1"/>
  <c r="AT9" i="2"/>
  <c r="Y8" i="14" s="1"/>
  <c r="AS9" i="2"/>
  <c r="X8" i="14" s="1"/>
  <c r="AR9" i="2"/>
  <c r="W8" i="14" s="1"/>
  <c r="AQ9" i="2"/>
  <c r="V8" i="14" s="1"/>
  <c r="AP9" i="2"/>
  <c r="U8" i="14" s="1"/>
  <c r="AO9" i="2"/>
  <c r="T8" i="14" s="1"/>
  <c r="AN9" i="2"/>
  <c r="S8" i="14" s="1"/>
  <c r="AM9" i="2"/>
  <c r="R8" i="14" s="1"/>
  <c r="AL9" i="2"/>
  <c r="Q8" i="14" s="1"/>
  <c r="AK9" i="2"/>
  <c r="P8" i="14" s="1"/>
  <c r="AJ9" i="2"/>
  <c r="O8" i="14" s="1"/>
  <c r="AI9" i="2"/>
  <c r="N8" i="14" s="1"/>
  <c r="AH9" i="2"/>
  <c r="M8" i="14" s="1"/>
  <c r="AG9" i="2"/>
  <c r="L8" i="14" s="1"/>
  <c r="AF9" i="2"/>
  <c r="K8" i="14" s="1"/>
  <c r="AE9" i="2"/>
  <c r="J8" i="14" s="1"/>
  <c r="AD9" i="2"/>
  <c r="I8" i="14" s="1"/>
  <c r="AC9" i="2"/>
  <c r="H8" i="14" s="1"/>
  <c r="AB9" i="2"/>
  <c r="G8" i="14" s="1"/>
  <c r="AA9" i="2"/>
  <c r="F8" i="14" s="1"/>
  <c r="Z9" i="2"/>
  <c r="E8" i="14" s="1"/>
  <c r="Y9" i="2"/>
  <c r="D8" i="14" s="1"/>
  <c r="X9" i="2"/>
  <c r="C8" i="14" s="1"/>
  <c r="W9" i="2"/>
  <c r="B8" i="14" s="1"/>
  <c r="VH8" i="2"/>
  <c r="UM7" i="14" s="1"/>
  <c r="VG8" i="2"/>
  <c r="UL7" i="14" s="1"/>
  <c r="VF8" i="2"/>
  <c r="UK7" i="14" s="1"/>
  <c r="VE8" i="2"/>
  <c r="UJ7" i="14" s="1"/>
  <c r="VD8" i="2"/>
  <c r="UI7" i="14" s="1"/>
  <c r="VC8" i="2"/>
  <c r="UH7" i="14" s="1"/>
  <c r="VB8" i="2"/>
  <c r="UG7" i="14" s="1"/>
  <c r="VA8" i="2"/>
  <c r="UF7" i="14" s="1"/>
  <c r="UZ8" i="2"/>
  <c r="UE7" i="14" s="1"/>
  <c r="UY8" i="2"/>
  <c r="UD7" i="14" s="1"/>
  <c r="UX8" i="2"/>
  <c r="UC7" i="14" s="1"/>
  <c r="UW8" i="2"/>
  <c r="UB7" i="14" s="1"/>
  <c r="UV8" i="2"/>
  <c r="UA7" i="14" s="1"/>
  <c r="UU8" i="2"/>
  <c r="TZ7" i="14" s="1"/>
  <c r="UT8" i="2"/>
  <c r="TY7" i="14" s="1"/>
  <c r="US8" i="2"/>
  <c r="TX7" i="14" s="1"/>
  <c r="UR8" i="2"/>
  <c r="TW7" i="14" s="1"/>
  <c r="UQ8" i="2"/>
  <c r="TV7" i="14" s="1"/>
  <c r="UP8" i="2"/>
  <c r="TU7" i="14" s="1"/>
  <c r="UO8" i="2"/>
  <c r="TT7" i="14" s="1"/>
  <c r="UN8" i="2"/>
  <c r="TS7" i="14" s="1"/>
  <c r="UM8" i="2"/>
  <c r="TR7" i="14" s="1"/>
  <c r="UL8" i="2"/>
  <c r="TQ7" i="14" s="1"/>
  <c r="UK8" i="2"/>
  <c r="TP7" i="14" s="1"/>
  <c r="UJ8" i="2"/>
  <c r="TO7" i="14" s="1"/>
  <c r="UI8" i="2"/>
  <c r="TN7" i="14" s="1"/>
  <c r="UH8" i="2"/>
  <c r="TM7" i="14" s="1"/>
  <c r="UG8" i="2"/>
  <c r="TL7" i="14" s="1"/>
  <c r="UF8" i="2"/>
  <c r="TK7" i="14" s="1"/>
  <c r="UE8" i="2"/>
  <c r="TJ7" i="14" s="1"/>
  <c r="UD8" i="2"/>
  <c r="TI7" i="14" s="1"/>
  <c r="UC8" i="2"/>
  <c r="TH7" i="14" s="1"/>
  <c r="UB8" i="2"/>
  <c r="TG7" i="14" s="1"/>
  <c r="UA8" i="2"/>
  <c r="TF7" i="14" s="1"/>
  <c r="TZ8" i="2"/>
  <c r="TE7" i="14" s="1"/>
  <c r="TY8" i="2"/>
  <c r="TD7" i="14" s="1"/>
  <c r="TX8" i="2"/>
  <c r="TC7" i="14" s="1"/>
  <c r="TW8" i="2"/>
  <c r="TB7" i="14" s="1"/>
  <c r="TV8" i="2"/>
  <c r="TA7" i="14" s="1"/>
  <c r="TU8" i="2"/>
  <c r="SZ7" i="14" s="1"/>
  <c r="TT8" i="2"/>
  <c r="SY7" i="14" s="1"/>
  <c r="TS8" i="2"/>
  <c r="SX7" i="14" s="1"/>
  <c r="TR8" i="2"/>
  <c r="SW7" i="14" s="1"/>
  <c r="TQ8" i="2"/>
  <c r="SV7" i="14" s="1"/>
  <c r="TP8" i="2"/>
  <c r="SU7" i="14" s="1"/>
  <c r="TO8" i="2"/>
  <c r="ST7" i="14" s="1"/>
  <c r="TN8" i="2"/>
  <c r="SS7" i="14" s="1"/>
  <c r="TM8" i="2"/>
  <c r="SR7" i="14" s="1"/>
  <c r="TL8" i="2"/>
  <c r="SQ7" i="14" s="1"/>
  <c r="TK8" i="2"/>
  <c r="SP7" i="14" s="1"/>
  <c r="TJ8" i="2"/>
  <c r="SO7" i="14" s="1"/>
  <c r="TI8" i="2"/>
  <c r="SN7" i="14" s="1"/>
  <c r="TH8" i="2"/>
  <c r="SM7" i="14" s="1"/>
  <c r="TG8" i="2"/>
  <c r="SL7" i="14" s="1"/>
  <c r="TF8" i="2"/>
  <c r="SK7" i="14" s="1"/>
  <c r="TE8" i="2"/>
  <c r="SJ7" i="14" s="1"/>
  <c r="TD8" i="2"/>
  <c r="SI7" i="14" s="1"/>
  <c r="TC8" i="2"/>
  <c r="SH7" i="14" s="1"/>
  <c r="TB8" i="2"/>
  <c r="SG7" i="14" s="1"/>
  <c r="TA8" i="2"/>
  <c r="SF7" i="14" s="1"/>
  <c r="SZ8" i="2"/>
  <c r="SE7" i="14" s="1"/>
  <c r="SY8" i="2"/>
  <c r="SD7" i="14" s="1"/>
  <c r="SX8" i="2"/>
  <c r="SC7" i="14" s="1"/>
  <c r="SW8" i="2"/>
  <c r="SB7" i="14" s="1"/>
  <c r="SV8" i="2"/>
  <c r="SA7" i="14" s="1"/>
  <c r="SU8" i="2"/>
  <c r="RZ7" i="14" s="1"/>
  <c r="ST8" i="2"/>
  <c r="RY7" i="14" s="1"/>
  <c r="SS8" i="2"/>
  <c r="RX7" i="14" s="1"/>
  <c r="SR8" i="2"/>
  <c r="RW7" i="14" s="1"/>
  <c r="SQ8" i="2"/>
  <c r="RV7" i="14" s="1"/>
  <c r="SP8" i="2"/>
  <c r="RU7" i="14" s="1"/>
  <c r="SO8" i="2"/>
  <c r="RT7" i="14" s="1"/>
  <c r="SN8" i="2"/>
  <c r="RS7" i="14" s="1"/>
  <c r="SM8" i="2"/>
  <c r="RR7" i="14" s="1"/>
  <c r="SL8" i="2"/>
  <c r="RQ7" i="14" s="1"/>
  <c r="SK8" i="2"/>
  <c r="RP7" i="14" s="1"/>
  <c r="SJ8" i="2"/>
  <c r="RO7" i="14" s="1"/>
  <c r="SI8" i="2"/>
  <c r="RN7" i="14" s="1"/>
  <c r="SH8" i="2"/>
  <c r="RM7" i="14" s="1"/>
  <c r="SG8" i="2"/>
  <c r="RL7" i="14" s="1"/>
  <c r="SF8" i="2"/>
  <c r="RK7" i="14" s="1"/>
  <c r="SE8" i="2"/>
  <c r="RJ7" i="14" s="1"/>
  <c r="SD8" i="2"/>
  <c r="RI7" i="14" s="1"/>
  <c r="SC8" i="2"/>
  <c r="RH7" i="14" s="1"/>
  <c r="SB8" i="2"/>
  <c r="RG7" i="14" s="1"/>
  <c r="SA8" i="2"/>
  <c r="RF7" i="14" s="1"/>
  <c r="RZ8" i="2"/>
  <c r="RE7" i="14" s="1"/>
  <c r="RY8" i="2"/>
  <c r="RD7" i="14" s="1"/>
  <c r="RX8" i="2"/>
  <c r="RC7" i="14" s="1"/>
  <c r="RW8" i="2"/>
  <c r="RB7" i="14" s="1"/>
  <c r="RV8" i="2"/>
  <c r="RA7" i="14" s="1"/>
  <c r="RU8" i="2"/>
  <c r="QZ7" i="14" s="1"/>
  <c r="RT8" i="2"/>
  <c r="QY7" i="14" s="1"/>
  <c r="RS8" i="2"/>
  <c r="QX7" i="14" s="1"/>
  <c r="RR8" i="2"/>
  <c r="QW7" i="14" s="1"/>
  <c r="RQ8" i="2"/>
  <c r="QV7" i="14" s="1"/>
  <c r="RP8" i="2"/>
  <c r="QU7" i="14" s="1"/>
  <c r="RO8" i="2"/>
  <c r="QT7" i="14" s="1"/>
  <c r="RN8" i="2"/>
  <c r="QS7" i="14" s="1"/>
  <c r="RM8" i="2"/>
  <c r="QR7" i="14" s="1"/>
  <c r="RL8" i="2"/>
  <c r="QQ7" i="14" s="1"/>
  <c r="RK8" i="2"/>
  <c r="QP7" i="14" s="1"/>
  <c r="RJ8" i="2"/>
  <c r="QO7" i="14" s="1"/>
  <c r="RI8" i="2"/>
  <c r="QN7" i="14" s="1"/>
  <c r="RH8" i="2"/>
  <c r="QM7" i="14" s="1"/>
  <c r="RG8" i="2"/>
  <c r="QL7" i="14" s="1"/>
  <c r="RF8" i="2"/>
  <c r="QK7" i="14" s="1"/>
  <c r="RE8" i="2"/>
  <c r="QJ7" i="14" s="1"/>
  <c r="RD8" i="2"/>
  <c r="QI7" i="14" s="1"/>
  <c r="RC8" i="2"/>
  <c r="QH7" i="14" s="1"/>
  <c r="RB8" i="2"/>
  <c r="QG7" i="14" s="1"/>
  <c r="RA8" i="2"/>
  <c r="QF7" i="14" s="1"/>
  <c r="QZ8" i="2"/>
  <c r="QE7" i="14" s="1"/>
  <c r="QY8" i="2"/>
  <c r="QD7" i="14" s="1"/>
  <c r="QX8" i="2"/>
  <c r="QC7" i="14" s="1"/>
  <c r="QW8" i="2"/>
  <c r="QB7" i="14" s="1"/>
  <c r="QV8" i="2"/>
  <c r="QA7" i="14" s="1"/>
  <c r="QU8" i="2"/>
  <c r="PZ7" i="14" s="1"/>
  <c r="QT8" i="2"/>
  <c r="PY7" i="14" s="1"/>
  <c r="QS8" i="2"/>
  <c r="PX7" i="14" s="1"/>
  <c r="QR8" i="2"/>
  <c r="PW7" i="14" s="1"/>
  <c r="QQ8" i="2"/>
  <c r="PV7" i="14" s="1"/>
  <c r="QP8" i="2"/>
  <c r="PU7" i="14" s="1"/>
  <c r="QO8" i="2"/>
  <c r="PT7" i="14" s="1"/>
  <c r="QN8" i="2"/>
  <c r="PS7" i="14" s="1"/>
  <c r="QM8" i="2"/>
  <c r="PR7" i="14" s="1"/>
  <c r="QL8" i="2"/>
  <c r="PQ7" i="14" s="1"/>
  <c r="QK8" i="2"/>
  <c r="PP7" i="14" s="1"/>
  <c r="QJ8" i="2"/>
  <c r="PO7" i="14" s="1"/>
  <c r="QI8" i="2"/>
  <c r="PN7" i="14" s="1"/>
  <c r="QH8" i="2"/>
  <c r="PM7" i="14" s="1"/>
  <c r="QG8" i="2"/>
  <c r="PL7" i="14" s="1"/>
  <c r="QF8" i="2"/>
  <c r="PK7" i="14" s="1"/>
  <c r="QE8" i="2"/>
  <c r="PJ7" i="14" s="1"/>
  <c r="QD8" i="2"/>
  <c r="PI7" i="14" s="1"/>
  <c r="QC8" i="2"/>
  <c r="PH7" i="14" s="1"/>
  <c r="QB8" i="2"/>
  <c r="PG7" i="14" s="1"/>
  <c r="QA8" i="2"/>
  <c r="PF7" i="14" s="1"/>
  <c r="PZ8" i="2"/>
  <c r="PE7" i="14" s="1"/>
  <c r="PY8" i="2"/>
  <c r="PD7" i="14" s="1"/>
  <c r="PX8" i="2"/>
  <c r="PC7" i="14" s="1"/>
  <c r="PW8" i="2"/>
  <c r="PB7" i="14" s="1"/>
  <c r="PV8" i="2"/>
  <c r="PA7" i="14" s="1"/>
  <c r="PU8" i="2"/>
  <c r="OZ7" i="14" s="1"/>
  <c r="PT8" i="2"/>
  <c r="OY7" i="14" s="1"/>
  <c r="PS8" i="2"/>
  <c r="OX7" i="14" s="1"/>
  <c r="PR8" i="2"/>
  <c r="OW7" i="14" s="1"/>
  <c r="PQ8" i="2"/>
  <c r="OV7" i="14" s="1"/>
  <c r="PP8" i="2"/>
  <c r="OU7" i="14" s="1"/>
  <c r="PO8" i="2"/>
  <c r="OT7" i="14" s="1"/>
  <c r="PN8" i="2"/>
  <c r="OS7" i="14" s="1"/>
  <c r="PM8" i="2"/>
  <c r="OR7" i="14" s="1"/>
  <c r="PL8" i="2"/>
  <c r="OQ7" i="14" s="1"/>
  <c r="PK8" i="2"/>
  <c r="OP7" i="14" s="1"/>
  <c r="PJ8" i="2"/>
  <c r="OO7" i="14" s="1"/>
  <c r="PI8" i="2"/>
  <c r="ON7" i="14" s="1"/>
  <c r="PH8" i="2"/>
  <c r="OM7" i="14" s="1"/>
  <c r="PG8" i="2"/>
  <c r="OL7" i="14" s="1"/>
  <c r="PF8" i="2"/>
  <c r="OK7" i="14" s="1"/>
  <c r="PE8" i="2"/>
  <c r="OJ7" i="14" s="1"/>
  <c r="PD8" i="2"/>
  <c r="OI7" i="14" s="1"/>
  <c r="PC8" i="2"/>
  <c r="OH7" i="14" s="1"/>
  <c r="PB8" i="2"/>
  <c r="OG7" i="14" s="1"/>
  <c r="PA8" i="2"/>
  <c r="OF7" i="14" s="1"/>
  <c r="OZ8" i="2"/>
  <c r="OE7" i="14" s="1"/>
  <c r="OY8" i="2"/>
  <c r="OD7" i="14" s="1"/>
  <c r="OX8" i="2"/>
  <c r="OC7" i="14" s="1"/>
  <c r="OW8" i="2"/>
  <c r="OB7" i="14" s="1"/>
  <c r="OV8" i="2"/>
  <c r="OA7" i="14" s="1"/>
  <c r="OU8" i="2"/>
  <c r="NZ7" i="14" s="1"/>
  <c r="OT8" i="2"/>
  <c r="NY7" i="14" s="1"/>
  <c r="OS8" i="2"/>
  <c r="NX7" i="14" s="1"/>
  <c r="OR8" i="2"/>
  <c r="NW7" i="14" s="1"/>
  <c r="OQ8" i="2"/>
  <c r="NV7" i="14" s="1"/>
  <c r="OP8" i="2"/>
  <c r="NU7" i="14" s="1"/>
  <c r="OO8" i="2"/>
  <c r="NT7" i="14" s="1"/>
  <c r="ON8" i="2"/>
  <c r="NS7" i="14" s="1"/>
  <c r="OM8" i="2"/>
  <c r="NR7" i="14" s="1"/>
  <c r="OL8" i="2"/>
  <c r="NQ7" i="14" s="1"/>
  <c r="OK8" i="2"/>
  <c r="NP7" i="14" s="1"/>
  <c r="OJ8" i="2"/>
  <c r="NO7" i="14" s="1"/>
  <c r="OI8" i="2"/>
  <c r="NN7" i="14" s="1"/>
  <c r="OH8" i="2"/>
  <c r="NM7" i="14" s="1"/>
  <c r="OG8" i="2"/>
  <c r="NL7" i="14" s="1"/>
  <c r="OF8" i="2"/>
  <c r="NK7" i="14" s="1"/>
  <c r="OE8" i="2"/>
  <c r="NJ7" i="14" s="1"/>
  <c r="OD8" i="2"/>
  <c r="NI7" i="14" s="1"/>
  <c r="OC8" i="2"/>
  <c r="NH7" i="14" s="1"/>
  <c r="OB8" i="2"/>
  <c r="NG7" i="14" s="1"/>
  <c r="OA8" i="2"/>
  <c r="NF7" i="14" s="1"/>
  <c r="NZ8" i="2"/>
  <c r="NE7" i="14" s="1"/>
  <c r="NY8" i="2"/>
  <c r="ND7" i="14" s="1"/>
  <c r="NX8" i="2"/>
  <c r="NC7" i="14" s="1"/>
  <c r="NW8" i="2"/>
  <c r="NB7" i="14" s="1"/>
  <c r="NV8" i="2"/>
  <c r="NA7" i="14" s="1"/>
  <c r="NU8" i="2"/>
  <c r="MZ7" i="14" s="1"/>
  <c r="NT8" i="2"/>
  <c r="MY7" i="14" s="1"/>
  <c r="NS8" i="2"/>
  <c r="MX7" i="14" s="1"/>
  <c r="NR8" i="2"/>
  <c r="MW7" i="14" s="1"/>
  <c r="NQ8" i="2"/>
  <c r="MV7" i="14" s="1"/>
  <c r="NP8" i="2"/>
  <c r="MU7" i="14" s="1"/>
  <c r="NO8" i="2"/>
  <c r="MT7" i="14" s="1"/>
  <c r="NN8" i="2"/>
  <c r="MS7" i="14" s="1"/>
  <c r="NM8" i="2"/>
  <c r="MR7" i="14" s="1"/>
  <c r="NL8" i="2"/>
  <c r="MQ7" i="14" s="1"/>
  <c r="NK8" i="2"/>
  <c r="MP7" i="14" s="1"/>
  <c r="NJ8" i="2"/>
  <c r="MO7" i="14" s="1"/>
  <c r="NI8" i="2"/>
  <c r="MN7" i="14" s="1"/>
  <c r="NH8" i="2"/>
  <c r="MM7" i="14" s="1"/>
  <c r="NG8" i="2"/>
  <c r="ML7" i="14" s="1"/>
  <c r="NF8" i="2"/>
  <c r="MK7" i="14" s="1"/>
  <c r="NE8" i="2"/>
  <c r="MJ7" i="14" s="1"/>
  <c r="ND8" i="2"/>
  <c r="MI7" i="14" s="1"/>
  <c r="NC8" i="2"/>
  <c r="MH7" i="14" s="1"/>
  <c r="NB8" i="2"/>
  <c r="MG7" i="14" s="1"/>
  <c r="NA8" i="2"/>
  <c r="MF7" i="14" s="1"/>
  <c r="MZ8" i="2"/>
  <c r="ME7" i="14" s="1"/>
  <c r="MY8" i="2"/>
  <c r="MD7" i="14" s="1"/>
  <c r="MX8" i="2"/>
  <c r="MC7" i="14" s="1"/>
  <c r="MW8" i="2"/>
  <c r="MB7" i="14" s="1"/>
  <c r="MV8" i="2"/>
  <c r="MA7" i="14" s="1"/>
  <c r="MU8" i="2"/>
  <c r="LZ7" i="14" s="1"/>
  <c r="MT8" i="2"/>
  <c r="LY7" i="14" s="1"/>
  <c r="MS8" i="2"/>
  <c r="LX7" i="14" s="1"/>
  <c r="MR8" i="2"/>
  <c r="LW7" i="14" s="1"/>
  <c r="MQ8" i="2"/>
  <c r="LV7" i="14" s="1"/>
  <c r="MP8" i="2"/>
  <c r="LU7" i="14" s="1"/>
  <c r="MO8" i="2"/>
  <c r="LT7" i="14" s="1"/>
  <c r="MN8" i="2"/>
  <c r="LS7" i="14" s="1"/>
  <c r="MM8" i="2"/>
  <c r="LR7" i="14" s="1"/>
  <c r="ML8" i="2"/>
  <c r="LQ7" i="14" s="1"/>
  <c r="MK8" i="2"/>
  <c r="LP7" i="14" s="1"/>
  <c r="MJ8" i="2"/>
  <c r="LO7" i="14" s="1"/>
  <c r="MI8" i="2"/>
  <c r="LN7" i="14" s="1"/>
  <c r="MH8" i="2"/>
  <c r="LM7" i="14" s="1"/>
  <c r="MG8" i="2"/>
  <c r="LL7" i="14" s="1"/>
  <c r="MF8" i="2"/>
  <c r="LK7" i="14" s="1"/>
  <c r="ME8" i="2"/>
  <c r="LJ7" i="14" s="1"/>
  <c r="MD8" i="2"/>
  <c r="LI7" i="14" s="1"/>
  <c r="MC8" i="2"/>
  <c r="LH7" i="14" s="1"/>
  <c r="MB8" i="2"/>
  <c r="LG7" i="14" s="1"/>
  <c r="MA8" i="2"/>
  <c r="LF7" i="14" s="1"/>
  <c r="LZ8" i="2"/>
  <c r="LE7" i="14" s="1"/>
  <c r="LY8" i="2"/>
  <c r="LD7" i="14" s="1"/>
  <c r="LX8" i="2"/>
  <c r="LC7" i="14" s="1"/>
  <c r="LW8" i="2"/>
  <c r="LB7" i="14" s="1"/>
  <c r="LV8" i="2"/>
  <c r="LA7" i="14" s="1"/>
  <c r="LU8" i="2"/>
  <c r="KZ7" i="14" s="1"/>
  <c r="LT8" i="2"/>
  <c r="KY7" i="14" s="1"/>
  <c r="LS8" i="2"/>
  <c r="KX7" i="14" s="1"/>
  <c r="LR8" i="2"/>
  <c r="KW7" i="14" s="1"/>
  <c r="LQ8" i="2"/>
  <c r="KV7" i="14" s="1"/>
  <c r="LP8" i="2"/>
  <c r="KU7" i="14" s="1"/>
  <c r="LO8" i="2"/>
  <c r="KT7" i="14" s="1"/>
  <c r="LN8" i="2"/>
  <c r="KS7" i="14" s="1"/>
  <c r="LM8" i="2"/>
  <c r="KR7" i="14" s="1"/>
  <c r="LL8" i="2"/>
  <c r="KQ7" i="14" s="1"/>
  <c r="LK8" i="2"/>
  <c r="KP7" i="14" s="1"/>
  <c r="LJ8" i="2"/>
  <c r="KO7" i="14" s="1"/>
  <c r="LI8" i="2"/>
  <c r="KN7" i="14" s="1"/>
  <c r="LH8" i="2"/>
  <c r="KM7" i="14" s="1"/>
  <c r="LG8" i="2"/>
  <c r="KL7" i="14" s="1"/>
  <c r="LF8" i="2"/>
  <c r="KK7" i="14" s="1"/>
  <c r="LE8" i="2"/>
  <c r="KJ7" i="14" s="1"/>
  <c r="LD8" i="2"/>
  <c r="KI7" i="14" s="1"/>
  <c r="LC8" i="2"/>
  <c r="KH7" i="14" s="1"/>
  <c r="LB8" i="2"/>
  <c r="KG7" i="14" s="1"/>
  <c r="LA8" i="2"/>
  <c r="KF7" i="14" s="1"/>
  <c r="KZ8" i="2"/>
  <c r="KE7" i="14" s="1"/>
  <c r="KY8" i="2"/>
  <c r="KD7" i="14" s="1"/>
  <c r="KX8" i="2"/>
  <c r="KC7" i="14" s="1"/>
  <c r="KW8" i="2"/>
  <c r="KB7" i="14" s="1"/>
  <c r="KV8" i="2"/>
  <c r="KA7" i="14" s="1"/>
  <c r="KU8" i="2"/>
  <c r="JZ7" i="14" s="1"/>
  <c r="KT8" i="2"/>
  <c r="JY7" i="14" s="1"/>
  <c r="KS8" i="2"/>
  <c r="JX7" i="14" s="1"/>
  <c r="KR8" i="2"/>
  <c r="JW7" i="14" s="1"/>
  <c r="KQ8" i="2"/>
  <c r="JV7" i="14" s="1"/>
  <c r="KP8" i="2"/>
  <c r="JU7" i="14" s="1"/>
  <c r="KO8" i="2"/>
  <c r="JT7" i="14" s="1"/>
  <c r="KN8" i="2"/>
  <c r="JS7" i="14" s="1"/>
  <c r="KM8" i="2"/>
  <c r="JR7" i="14" s="1"/>
  <c r="KL8" i="2"/>
  <c r="JQ7" i="14" s="1"/>
  <c r="KK8" i="2"/>
  <c r="JP7" i="14" s="1"/>
  <c r="KJ8" i="2"/>
  <c r="JO7" i="14" s="1"/>
  <c r="KI8" i="2"/>
  <c r="JN7" i="14" s="1"/>
  <c r="KH8" i="2"/>
  <c r="JM7" i="14" s="1"/>
  <c r="KG8" i="2"/>
  <c r="JL7" i="14" s="1"/>
  <c r="KF8" i="2"/>
  <c r="JK7" i="14" s="1"/>
  <c r="KE8" i="2"/>
  <c r="JJ7" i="14" s="1"/>
  <c r="KD8" i="2"/>
  <c r="JI7" i="14" s="1"/>
  <c r="KC8" i="2"/>
  <c r="JH7" i="14" s="1"/>
  <c r="KB8" i="2"/>
  <c r="JG7" i="14" s="1"/>
  <c r="KA8" i="2"/>
  <c r="JF7" i="14" s="1"/>
  <c r="JZ8" i="2"/>
  <c r="JE7" i="14" s="1"/>
  <c r="JY8" i="2"/>
  <c r="JD7" i="14" s="1"/>
  <c r="JX8" i="2"/>
  <c r="JC7" i="14" s="1"/>
  <c r="JW8" i="2"/>
  <c r="JB7" i="14" s="1"/>
  <c r="JV8" i="2"/>
  <c r="JA7" i="14" s="1"/>
  <c r="JU8" i="2"/>
  <c r="IZ7" i="14" s="1"/>
  <c r="JT8" i="2"/>
  <c r="IY7" i="14" s="1"/>
  <c r="JS8" i="2"/>
  <c r="IX7" i="14" s="1"/>
  <c r="JR8" i="2"/>
  <c r="IW7" i="14" s="1"/>
  <c r="JQ8" i="2"/>
  <c r="IV7" i="14" s="1"/>
  <c r="JP8" i="2"/>
  <c r="IU7" i="14" s="1"/>
  <c r="JO8" i="2"/>
  <c r="IT7" i="14" s="1"/>
  <c r="JN8" i="2"/>
  <c r="IS7" i="14" s="1"/>
  <c r="JM8" i="2"/>
  <c r="IR7" i="14" s="1"/>
  <c r="JL8" i="2"/>
  <c r="IQ7" i="14" s="1"/>
  <c r="JK8" i="2"/>
  <c r="IP7" i="14" s="1"/>
  <c r="JJ8" i="2"/>
  <c r="IO7" i="14" s="1"/>
  <c r="JI8" i="2"/>
  <c r="IN7" i="14" s="1"/>
  <c r="JH8" i="2"/>
  <c r="IM7" i="14" s="1"/>
  <c r="JG8" i="2"/>
  <c r="IL7" i="14" s="1"/>
  <c r="JF8" i="2"/>
  <c r="IK7" i="14" s="1"/>
  <c r="JE8" i="2"/>
  <c r="IJ7" i="14" s="1"/>
  <c r="JD8" i="2"/>
  <c r="II7" i="14" s="1"/>
  <c r="JC8" i="2"/>
  <c r="IH7" i="14" s="1"/>
  <c r="JB8" i="2"/>
  <c r="IG7" i="14" s="1"/>
  <c r="JA8" i="2"/>
  <c r="IF7" i="14" s="1"/>
  <c r="IZ8" i="2"/>
  <c r="IE7" i="14" s="1"/>
  <c r="IY8" i="2"/>
  <c r="ID7" i="14" s="1"/>
  <c r="IX8" i="2"/>
  <c r="IC7" i="14" s="1"/>
  <c r="IW8" i="2"/>
  <c r="IB7" i="14" s="1"/>
  <c r="IV8" i="2"/>
  <c r="IA7" i="14" s="1"/>
  <c r="IU8" i="2"/>
  <c r="HZ7" i="14" s="1"/>
  <c r="IT8" i="2"/>
  <c r="HY7" i="14" s="1"/>
  <c r="IS8" i="2"/>
  <c r="HX7" i="14" s="1"/>
  <c r="IR8" i="2"/>
  <c r="HW7" i="14" s="1"/>
  <c r="IQ8" i="2"/>
  <c r="HV7" i="14" s="1"/>
  <c r="IP8" i="2"/>
  <c r="HU7" i="14" s="1"/>
  <c r="IO8" i="2"/>
  <c r="HT7" i="14" s="1"/>
  <c r="IN8" i="2"/>
  <c r="HS7" i="14" s="1"/>
  <c r="IM8" i="2"/>
  <c r="HR7" i="14" s="1"/>
  <c r="IL8" i="2"/>
  <c r="HQ7" i="14" s="1"/>
  <c r="IK8" i="2"/>
  <c r="HP7" i="14" s="1"/>
  <c r="IJ8" i="2"/>
  <c r="HO7" i="14" s="1"/>
  <c r="II8" i="2"/>
  <c r="HN7" i="14" s="1"/>
  <c r="IH8" i="2"/>
  <c r="HM7" i="14" s="1"/>
  <c r="IG8" i="2"/>
  <c r="HL7" i="14" s="1"/>
  <c r="IF8" i="2"/>
  <c r="HK7" i="14" s="1"/>
  <c r="IE8" i="2"/>
  <c r="HJ7" i="14" s="1"/>
  <c r="ID8" i="2"/>
  <c r="HI7" i="14" s="1"/>
  <c r="IC8" i="2"/>
  <c r="HH7" i="14" s="1"/>
  <c r="IB8" i="2"/>
  <c r="HG7" i="14" s="1"/>
  <c r="IA8" i="2"/>
  <c r="HF7" i="14" s="1"/>
  <c r="HZ8" i="2"/>
  <c r="HE7" i="14" s="1"/>
  <c r="HY8" i="2"/>
  <c r="HD7" i="14" s="1"/>
  <c r="HX8" i="2"/>
  <c r="HC7" i="14" s="1"/>
  <c r="HW8" i="2"/>
  <c r="HB7" i="14" s="1"/>
  <c r="HV8" i="2"/>
  <c r="HA7" i="14" s="1"/>
  <c r="HU8" i="2"/>
  <c r="GZ7" i="14" s="1"/>
  <c r="HT8" i="2"/>
  <c r="GY7" i="14" s="1"/>
  <c r="HS8" i="2"/>
  <c r="GX7" i="14" s="1"/>
  <c r="HR8" i="2"/>
  <c r="GW7" i="14" s="1"/>
  <c r="HQ8" i="2"/>
  <c r="GV7" i="14" s="1"/>
  <c r="HP8" i="2"/>
  <c r="GU7" i="14" s="1"/>
  <c r="HO8" i="2"/>
  <c r="GT7" i="14" s="1"/>
  <c r="HN8" i="2"/>
  <c r="GS7" i="14" s="1"/>
  <c r="HM8" i="2"/>
  <c r="GR7" i="14" s="1"/>
  <c r="HL8" i="2"/>
  <c r="GQ7" i="14" s="1"/>
  <c r="HK8" i="2"/>
  <c r="GP7" i="14" s="1"/>
  <c r="HJ8" i="2"/>
  <c r="GO7" i="14" s="1"/>
  <c r="HI8" i="2"/>
  <c r="GN7" i="14" s="1"/>
  <c r="HH8" i="2"/>
  <c r="GM7" i="14" s="1"/>
  <c r="HG8" i="2"/>
  <c r="GL7" i="14" s="1"/>
  <c r="HF8" i="2"/>
  <c r="GK7" i="14" s="1"/>
  <c r="HE8" i="2"/>
  <c r="GJ7" i="14" s="1"/>
  <c r="HD8" i="2"/>
  <c r="GI7" i="14" s="1"/>
  <c r="HC8" i="2"/>
  <c r="GH7" i="14" s="1"/>
  <c r="HB8" i="2"/>
  <c r="GG7" i="14" s="1"/>
  <c r="HA8" i="2"/>
  <c r="GF7" i="14" s="1"/>
  <c r="GZ8" i="2"/>
  <c r="GE7" i="14" s="1"/>
  <c r="GY8" i="2"/>
  <c r="GD7" i="14" s="1"/>
  <c r="GX8" i="2"/>
  <c r="GC7" i="14" s="1"/>
  <c r="GW8" i="2"/>
  <c r="GB7" i="14" s="1"/>
  <c r="GV8" i="2"/>
  <c r="GA7" i="14" s="1"/>
  <c r="GU8" i="2"/>
  <c r="FZ7" i="14" s="1"/>
  <c r="GT8" i="2"/>
  <c r="FY7" i="14" s="1"/>
  <c r="GS8" i="2"/>
  <c r="FX7" i="14" s="1"/>
  <c r="GR8" i="2"/>
  <c r="FW7" i="14" s="1"/>
  <c r="GQ8" i="2"/>
  <c r="FV7" i="14" s="1"/>
  <c r="GP8" i="2"/>
  <c r="FU7" i="14" s="1"/>
  <c r="GO8" i="2"/>
  <c r="FT7" i="14" s="1"/>
  <c r="GN8" i="2"/>
  <c r="FS7" i="14" s="1"/>
  <c r="GM8" i="2"/>
  <c r="FR7" i="14" s="1"/>
  <c r="GL8" i="2"/>
  <c r="FQ7" i="14" s="1"/>
  <c r="GK8" i="2"/>
  <c r="FP7" i="14" s="1"/>
  <c r="GJ8" i="2"/>
  <c r="FO7" i="14" s="1"/>
  <c r="GI8" i="2"/>
  <c r="FN7" i="14" s="1"/>
  <c r="GH8" i="2"/>
  <c r="FM7" i="14" s="1"/>
  <c r="GG8" i="2"/>
  <c r="FL7" i="14" s="1"/>
  <c r="GF8" i="2"/>
  <c r="FK7" i="14" s="1"/>
  <c r="GE8" i="2"/>
  <c r="FJ7" i="14" s="1"/>
  <c r="GD8" i="2"/>
  <c r="FI7" i="14" s="1"/>
  <c r="GC8" i="2"/>
  <c r="FH7" i="14" s="1"/>
  <c r="GB8" i="2"/>
  <c r="FG7" i="14" s="1"/>
  <c r="GA8" i="2"/>
  <c r="FF7" i="14" s="1"/>
  <c r="FZ8" i="2"/>
  <c r="FE7" i="14" s="1"/>
  <c r="FY8" i="2"/>
  <c r="FD7" i="14" s="1"/>
  <c r="FX8" i="2"/>
  <c r="FC7" i="14" s="1"/>
  <c r="FW8" i="2"/>
  <c r="FB7" i="14" s="1"/>
  <c r="FV8" i="2"/>
  <c r="FA7" i="14" s="1"/>
  <c r="FU8" i="2"/>
  <c r="EZ7" i="14" s="1"/>
  <c r="FT8" i="2"/>
  <c r="EY7" i="14" s="1"/>
  <c r="FS8" i="2"/>
  <c r="EX7" i="14" s="1"/>
  <c r="FR8" i="2"/>
  <c r="EW7" i="14" s="1"/>
  <c r="FQ8" i="2"/>
  <c r="EV7" i="14" s="1"/>
  <c r="FP8" i="2"/>
  <c r="EU7" i="14" s="1"/>
  <c r="FO8" i="2"/>
  <c r="ET7" i="14" s="1"/>
  <c r="FN8" i="2"/>
  <c r="ES7" i="14" s="1"/>
  <c r="FM8" i="2"/>
  <c r="ER7" i="14" s="1"/>
  <c r="FL8" i="2"/>
  <c r="EQ7" i="14" s="1"/>
  <c r="FK8" i="2"/>
  <c r="EP7" i="14" s="1"/>
  <c r="FJ8" i="2"/>
  <c r="EO7" i="14" s="1"/>
  <c r="FI8" i="2"/>
  <c r="EN7" i="14" s="1"/>
  <c r="FH8" i="2"/>
  <c r="EM7" i="14" s="1"/>
  <c r="FG8" i="2"/>
  <c r="EL7" i="14" s="1"/>
  <c r="FF8" i="2"/>
  <c r="EK7" i="14" s="1"/>
  <c r="FE8" i="2"/>
  <c r="EJ7" i="14" s="1"/>
  <c r="FD8" i="2"/>
  <c r="EI7" i="14" s="1"/>
  <c r="FC8" i="2"/>
  <c r="EH7" i="14" s="1"/>
  <c r="FB8" i="2"/>
  <c r="EG7" i="14" s="1"/>
  <c r="FA8" i="2"/>
  <c r="EF7" i="14" s="1"/>
  <c r="EZ8" i="2"/>
  <c r="EE7" i="14" s="1"/>
  <c r="EY8" i="2"/>
  <c r="ED7" i="14" s="1"/>
  <c r="EX8" i="2"/>
  <c r="EC7" i="14" s="1"/>
  <c r="EW8" i="2"/>
  <c r="EB7" i="14" s="1"/>
  <c r="EV8" i="2"/>
  <c r="EA7" i="14" s="1"/>
  <c r="EU8" i="2"/>
  <c r="DZ7" i="14" s="1"/>
  <c r="ET8" i="2"/>
  <c r="DY7" i="14" s="1"/>
  <c r="ES8" i="2"/>
  <c r="DX7" i="14" s="1"/>
  <c r="ER8" i="2"/>
  <c r="DW7" i="14" s="1"/>
  <c r="EQ8" i="2"/>
  <c r="DV7" i="14" s="1"/>
  <c r="EP8" i="2"/>
  <c r="DU7" i="14" s="1"/>
  <c r="EO8" i="2"/>
  <c r="DT7" i="14" s="1"/>
  <c r="EN8" i="2"/>
  <c r="DS7" i="14" s="1"/>
  <c r="EM8" i="2"/>
  <c r="DR7" i="14" s="1"/>
  <c r="EL8" i="2"/>
  <c r="DQ7" i="14" s="1"/>
  <c r="EK8" i="2"/>
  <c r="DP7" i="14" s="1"/>
  <c r="EJ8" i="2"/>
  <c r="DO7" i="14" s="1"/>
  <c r="EI8" i="2"/>
  <c r="DN7" i="14" s="1"/>
  <c r="EH8" i="2"/>
  <c r="DM7" i="14" s="1"/>
  <c r="EG8" i="2"/>
  <c r="DL7" i="14" s="1"/>
  <c r="EF8" i="2"/>
  <c r="DK7" i="14" s="1"/>
  <c r="EE8" i="2"/>
  <c r="DJ7" i="14" s="1"/>
  <c r="ED8" i="2"/>
  <c r="DI7" i="14" s="1"/>
  <c r="EC8" i="2"/>
  <c r="DH7" i="14" s="1"/>
  <c r="EB8" i="2"/>
  <c r="DG7" i="14" s="1"/>
  <c r="EA8" i="2"/>
  <c r="DF7" i="14" s="1"/>
  <c r="DZ8" i="2"/>
  <c r="DE7" i="14" s="1"/>
  <c r="DY8" i="2"/>
  <c r="DD7" i="14" s="1"/>
  <c r="DX8" i="2"/>
  <c r="DC7" i="14" s="1"/>
  <c r="DW8" i="2"/>
  <c r="DB7" i="14" s="1"/>
  <c r="DV8" i="2"/>
  <c r="DA7" i="14" s="1"/>
  <c r="DU8" i="2"/>
  <c r="CZ7" i="14" s="1"/>
  <c r="DT8" i="2"/>
  <c r="CY7" i="14" s="1"/>
  <c r="DS8" i="2"/>
  <c r="CX7" i="14" s="1"/>
  <c r="DR8" i="2"/>
  <c r="CW7" i="14" s="1"/>
  <c r="DQ8" i="2"/>
  <c r="CV7" i="14" s="1"/>
  <c r="DP8" i="2"/>
  <c r="CU7" i="14" s="1"/>
  <c r="DO8" i="2"/>
  <c r="CT7" i="14" s="1"/>
  <c r="DN8" i="2"/>
  <c r="CS7" i="14" s="1"/>
  <c r="DM8" i="2"/>
  <c r="CR7" i="14" s="1"/>
  <c r="DL8" i="2"/>
  <c r="CQ7" i="14" s="1"/>
  <c r="DK8" i="2"/>
  <c r="CP7" i="14" s="1"/>
  <c r="DJ8" i="2"/>
  <c r="CO7" i="14" s="1"/>
  <c r="DI8" i="2"/>
  <c r="CN7" i="14" s="1"/>
  <c r="DH8" i="2"/>
  <c r="CM7" i="14" s="1"/>
  <c r="DG8" i="2"/>
  <c r="CL7" i="14" s="1"/>
  <c r="DF8" i="2"/>
  <c r="CK7" i="14" s="1"/>
  <c r="DE8" i="2"/>
  <c r="CJ7" i="14" s="1"/>
  <c r="DD8" i="2"/>
  <c r="CI7" i="14" s="1"/>
  <c r="DC8" i="2"/>
  <c r="CH7" i="14" s="1"/>
  <c r="DB8" i="2"/>
  <c r="CG7" i="14" s="1"/>
  <c r="DA8" i="2"/>
  <c r="CF7" i="14" s="1"/>
  <c r="CZ8" i="2"/>
  <c r="CE7" i="14" s="1"/>
  <c r="CY8" i="2"/>
  <c r="CD7" i="14" s="1"/>
  <c r="CX8" i="2"/>
  <c r="CC7" i="14" s="1"/>
  <c r="CW8" i="2"/>
  <c r="CB7" i="14" s="1"/>
  <c r="CV8" i="2"/>
  <c r="CA7" i="14" s="1"/>
  <c r="CU8" i="2"/>
  <c r="BZ7" i="14" s="1"/>
  <c r="CT8" i="2"/>
  <c r="BY7" i="14" s="1"/>
  <c r="CS8" i="2"/>
  <c r="BX7" i="14" s="1"/>
  <c r="CR8" i="2"/>
  <c r="BW7" i="14" s="1"/>
  <c r="CQ8" i="2"/>
  <c r="BV7" i="14" s="1"/>
  <c r="CP8" i="2"/>
  <c r="BU7" i="14" s="1"/>
  <c r="CO8" i="2"/>
  <c r="BT7" i="14" s="1"/>
  <c r="CN8" i="2"/>
  <c r="BS7" i="14" s="1"/>
  <c r="CM8" i="2"/>
  <c r="BR7" i="14" s="1"/>
  <c r="CL8" i="2"/>
  <c r="BQ7" i="14" s="1"/>
  <c r="CK8" i="2"/>
  <c r="BP7" i="14" s="1"/>
  <c r="CJ8" i="2"/>
  <c r="BO7" i="14" s="1"/>
  <c r="CI8" i="2"/>
  <c r="BN7" i="14" s="1"/>
  <c r="CH8" i="2"/>
  <c r="BM7" i="14" s="1"/>
  <c r="CG8" i="2"/>
  <c r="BL7" i="14" s="1"/>
  <c r="CF8" i="2"/>
  <c r="BK7" i="14" s="1"/>
  <c r="CE8" i="2"/>
  <c r="BJ7" i="14" s="1"/>
  <c r="CD8" i="2"/>
  <c r="BI7" i="14" s="1"/>
  <c r="CC8" i="2"/>
  <c r="BH7" i="14" s="1"/>
  <c r="CB8" i="2"/>
  <c r="BG7" i="14" s="1"/>
  <c r="CA8" i="2"/>
  <c r="BF7" i="14" s="1"/>
  <c r="BZ8" i="2"/>
  <c r="BE7" i="14" s="1"/>
  <c r="BY8" i="2"/>
  <c r="BD7" i="14" s="1"/>
  <c r="BX8" i="2"/>
  <c r="BC7" i="14" s="1"/>
  <c r="BW8" i="2"/>
  <c r="BB7" i="14" s="1"/>
  <c r="BV8" i="2"/>
  <c r="BA7" i="14" s="1"/>
  <c r="BU8" i="2"/>
  <c r="AZ7" i="14" s="1"/>
  <c r="BT8" i="2"/>
  <c r="AY7" i="14" s="1"/>
  <c r="BS8" i="2"/>
  <c r="AX7" i="14" s="1"/>
  <c r="BR8" i="2"/>
  <c r="AW7" i="14" s="1"/>
  <c r="BQ8" i="2"/>
  <c r="AV7" i="14" s="1"/>
  <c r="BP8" i="2"/>
  <c r="AU7" i="14" s="1"/>
  <c r="BO8" i="2"/>
  <c r="AT7" i="14" s="1"/>
  <c r="BN8" i="2"/>
  <c r="AS7" i="14" s="1"/>
  <c r="BM8" i="2"/>
  <c r="AR7" i="14" s="1"/>
  <c r="BL8" i="2"/>
  <c r="AQ7" i="14" s="1"/>
  <c r="BK8" i="2"/>
  <c r="AP7" i="14" s="1"/>
  <c r="BJ8" i="2"/>
  <c r="AO7" i="14" s="1"/>
  <c r="BI8" i="2"/>
  <c r="AN7" i="14" s="1"/>
  <c r="BH8" i="2"/>
  <c r="AM7" i="14" s="1"/>
  <c r="BG8" i="2"/>
  <c r="AL7" i="14" s="1"/>
  <c r="BF8" i="2"/>
  <c r="AK7" i="14" s="1"/>
  <c r="BE8" i="2"/>
  <c r="AJ7" i="14" s="1"/>
  <c r="BD8" i="2"/>
  <c r="AI7" i="14" s="1"/>
  <c r="BC8" i="2"/>
  <c r="AH7" i="14" s="1"/>
  <c r="BB8" i="2"/>
  <c r="AG7" i="14" s="1"/>
  <c r="BA8" i="2"/>
  <c r="AF7" i="14" s="1"/>
  <c r="AZ8" i="2"/>
  <c r="AE7" i="14" s="1"/>
  <c r="AY8" i="2"/>
  <c r="AD7" i="14" s="1"/>
  <c r="AX8" i="2"/>
  <c r="AC7" i="14" s="1"/>
  <c r="AW8" i="2"/>
  <c r="AB7" i="14" s="1"/>
  <c r="AV8" i="2"/>
  <c r="AA7" i="14" s="1"/>
  <c r="AU8" i="2"/>
  <c r="Z7" i="14" s="1"/>
  <c r="AT8" i="2"/>
  <c r="Y7" i="14" s="1"/>
  <c r="AS8" i="2"/>
  <c r="X7" i="14" s="1"/>
  <c r="AR8" i="2"/>
  <c r="W7" i="14" s="1"/>
  <c r="AQ8" i="2"/>
  <c r="V7" i="14" s="1"/>
  <c r="AP8" i="2"/>
  <c r="U7" i="14" s="1"/>
  <c r="AO8" i="2"/>
  <c r="T7" i="14" s="1"/>
  <c r="AN8" i="2"/>
  <c r="S7" i="14" s="1"/>
  <c r="AM8" i="2"/>
  <c r="R7" i="14" s="1"/>
  <c r="AL8" i="2"/>
  <c r="Q7" i="14" s="1"/>
  <c r="AK8" i="2"/>
  <c r="P7" i="14" s="1"/>
  <c r="AJ8" i="2"/>
  <c r="O7" i="14" s="1"/>
  <c r="AI8" i="2"/>
  <c r="N7" i="14" s="1"/>
  <c r="AH8" i="2"/>
  <c r="M7" i="14" s="1"/>
  <c r="AG8" i="2"/>
  <c r="L7" i="14" s="1"/>
  <c r="AF8" i="2"/>
  <c r="K7" i="14" s="1"/>
  <c r="AE8" i="2"/>
  <c r="J7" i="14" s="1"/>
  <c r="AD8" i="2"/>
  <c r="I7" i="14" s="1"/>
  <c r="AC8" i="2"/>
  <c r="H7" i="14" s="1"/>
  <c r="AB8" i="2"/>
  <c r="G7" i="14" s="1"/>
  <c r="AA8" i="2"/>
  <c r="F7" i="14" s="1"/>
  <c r="Z8" i="2"/>
  <c r="E7" i="14" s="1"/>
  <c r="Y8" i="2"/>
  <c r="D7" i="14" s="1"/>
  <c r="X8" i="2"/>
  <c r="C7" i="14" s="1"/>
  <c r="W8" i="2"/>
  <c r="B7" i="14" s="1"/>
  <c r="VH7" i="2"/>
  <c r="UM6" i="14" s="1"/>
  <c r="VG7" i="2"/>
  <c r="UL6" i="14" s="1"/>
  <c r="VF7" i="2"/>
  <c r="UK6" i="14" s="1"/>
  <c r="VE7" i="2"/>
  <c r="UJ6" i="14" s="1"/>
  <c r="VD7" i="2"/>
  <c r="UI6" i="14" s="1"/>
  <c r="VC7" i="2"/>
  <c r="UH6" i="14" s="1"/>
  <c r="VB7" i="2"/>
  <c r="UG6" i="14" s="1"/>
  <c r="VA7" i="2"/>
  <c r="UF6" i="14" s="1"/>
  <c r="UZ7" i="2"/>
  <c r="UE6" i="14" s="1"/>
  <c r="UY7" i="2"/>
  <c r="UD6" i="14" s="1"/>
  <c r="UX7" i="2"/>
  <c r="UC6" i="14" s="1"/>
  <c r="UW7" i="2"/>
  <c r="UB6" i="14" s="1"/>
  <c r="UV7" i="2"/>
  <c r="UA6" i="14" s="1"/>
  <c r="UU7" i="2"/>
  <c r="TZ6" i="14" s="1"/>
  <c r="UT7" i="2"/>
  <c r="TY6" i="14" s="1"/>
  <c r="US7" i="2"/>
  <c r="TX6" i="14" s="1"/>
  <c r="UR7" i="2"/>
  <c r="TW6" i="14" s="1"/>
  <c r="UQ7" i="2"/>
  <c r="TV6" i="14" s="1"/>
  <c r="UP7" i="2"/>
  <c r="TU6" i="14" s="1"/>
  <c r="UO7" i="2"/>
  <c r="TT6" i="14" s="1"/>
  <c r="UN7" i="2"/>
  <c r="TS6" i="14" s="1"/>
  <c r="UM7" i="2"/>
  <c r="TR6" i="14" s="1"/>
  <c r="UL7" i="2"/>
  <c r="TQ6" i="14" s="1"/>
  <c r="UK7" i="2"/>
  <c r="TP6" i="14" s="1"/>
  <c r="UJ7" i="2"/>
  <c r="TO6" i="14" s="1"/>
  <c r="UI7" i="2"/>
  <c r="TN6" i="14" s="1"/>
  <c r="UH7" i="2"/>
  <c r="TM6" i="14" s="1"/>
  <c r="UG7" i="2"/>
  <c r="TL6" i="14" s="1"/>
  <c r="UF7" i="2"/>
  <c r="TK6" i="14" s="1"/>
  <c r="UE7" i="2"/>
  <c r="TJ6" i="14" s="1"/>
  <c r="UD7" i="2"/>
  <c r="TI6" i="14" s="1"/>
  <c r="UC7" i="2"/>
  <c r="TH6" i="14" s="1"/>
  <c r="UB7" i="2"/>
  <c r="TG6" i="14" s="1"/>
  <c r="UA7" i="2"/>
  <c r="TF6" i="14" s="1"/>
  <c r="TZ7" i="2"/>
  <c r="TE6" i="14" s="1"/>
  <c r="TY7" i="2"/>
  <c r="TD6" i="14" s="1"/>
  <c r="TX7" i="2"/>
  <c r="TC6" i="14" s="1"/>
  <c r="TW7" i="2"/>
  <c r="TB6" i="14" s="1"/>
  <c r="TV7" i="2"/>
  <c r="TA6" i="14" s="1"/>
  <c r="TU7" i="2"/>
  <c r="SZ6" i="14" s="1"/>
  <c r="TT7" i="2"/>
  <c r="SY6" i="14" s="1"/>
  <c r="TS7" i="2"/>
  <c r="SX6" i="14" s="1"/>
  <c r="TR7" i="2"/>
  <c r="SW6" i="14" s="1"/>
  <c r="TQ7" i="2"/>
  <c r="SV6" i="14" s="1"/>
  <c r="TP7" i="2"/>
  <c r="SU6" i="14" s="1"/>
  <c r="TO7" i="2"/>
  <c r="ST6" i="14" s="1"/>
  <c r="TN7" i="2"/>
  <c r="SS6" i="14" s="1"/>
  <c r="TM7" i="2"/>
  <c r="SR6" i="14" s="1"/>
  <c r="TL7" i="2"/>
  <c r="SQ6" i="14" s="1"/>
  <c r="TK7" i="2"/>
  <c r="SP6" i="14" s="1"/>
  <c r="TJ7" i="2"/>
  <c r="SO6" i="14" s="1"/>
  <c r="TI7" i="2"/>
  <c r="SN6" i="14" s="1"/>
  <c r="TH7" i="2"/>
  <c r="SM6" i="14" s="1"/>
  <c r="TG7" i="2"/>
  <c r="SL6" i="14" s="1"/>
  <c r="TF7" i="2"/>
  <c r="SK6" i="14" s="1"/>
  <c r="TE7" i="2"/>
  <c r="SJ6" i="14" s="1"/>
  <c r="TD7" i="2"/>
  <c r="SI6" i="14" s="1"/>
  <c r="TC7" i="2"/>
  <c r="SH6" i="14" s="1"/>
  <c r="TB7" i="2"/>
  <c r="SG6" i="14" s="1"/>
  <c r="TA7" i="2"/>
  <c r="SF6" i="14" s="1"/>
  <c r="SZ7" i="2"/>
  <c r="SE6" i="14" s="1"/>
  <c r="SY7" i="2"/>
  <c r="SD6" i="14" s="1"/>
  <c r="SX7" i="2"/>
  <c r="SC6" i="14" s="1"/>
  <c r="SW7" i="2"/>
  <c r="SB6" i="14" s="1"/>
  <c r="SV7" i="2"/>
  <c r="SA6" i="14" s="1"/>
  <c r="SU7" i="2"/>
  <c r="RZ6" i="14" s="1"/>
  <c r="ST7" i="2"/>
  <c r="RY6" i="14" s="1"/>
  <c r="SS7" i="2"/>
  <c r="RX6" i="14" s="1"/>
  <c r="SR7" i="2"/>
  <c r="RW6" i="14" s="1"/>
  <c r="SQ7" i="2"/>
  <c r="RV6" i="14" s="1"/>
  <c r="SP7" i="2"/>
  <c r="RU6" i="14" s="1"/>
  <c r="SO7" i="2"/>
  <c r="RT6" i="14" s="1"/>
  <c r="SN7" i="2"/>
  <c r="RS6" i="14" s="1"/>
  <c r="SM7" i="2"/>
  <c r="RR6" i="14" s="1"/>
  <c r="SL7" i="2"/>
  <c r="RQ6" i="14" s="1"/>
  <c r="SK7" i="2"/>
  <c r="RP6" i="14" s="1"/>
  <c r="SJ7" i="2"/>
  <c r="RO6" i="14" s="1"/>
  <c r="SI7" i="2"/>
  <c r="RN6" i="14" s="1"/>
  <c r="SH7" i="2"/>
  <c r="RM6" i="14" s="1"/>
  <c r="SG7" i="2"/>
  <c r="RL6" i="14" s="1"/>
  <c r="SF7" i="2"/>
  <c r="RK6" i="14" s="1"/>
  <c r="SE7" i="2"/>
  <c r="RJ6" i="14" s="1"/>
  <c r="SD7" i="2"/>
  <c r="RI6" i="14" s="1"/>
  <c r="SC7" i="2"/>
  <c r="RH6" i="14" s="1"/>
  <c r="SB7" i="2"/>
  <c r="RG6" i="14" s="1"/>
  <c r="SA7" i="2"/>
  <c r="RF6" i="14" s="1"/>
  <c r="RZ7" i="2"/>
  <c r="RE6" i="14" s="1"/>
  <c r="RY7" i="2"/>
  <c r="RD6" i="14" s="1"/>
  <c r="RX7" i="2"/>
  <c r="RC6" i="14" s="1"/>
  <c r="RW7" i="2"/>
  <c r="RB6" i="14" s="1"/>
  <c r="RV7" i="2"/>
  <c r="RA6" i="14" s="1"/>
  <c r="RU7" i="2"/>
  <c r="QZ6" i="14" s="1"/>
  <c r="RT7" i="2"/>
  <c r="QY6" i="14" s="1"/>
  <c r="RS7" i="2"/>
  <c r="QX6" i="14" s="1"/>
  <c r="RR7" i="2"/>
  <c r="QW6" i="14" s="1"/>
  <c r="RQ7" i="2"/>
  <c r="QV6" i="14" s="1"/>
  <c r="RP7" i="2"/>
  <c r="QU6" i="14" s="1"/>
  <c r="RO7" i="2"/>
  <c r="QT6" i="14" s="1"/>
  <c r="RN7" i="2"/>
  <c r="QS6" i="14" s="1"/>
  <c r="RM7" i="2"/>
  <c r="QR6" i="14" s="1"/>
  <c r="RL7" i="2"/>
  <c r="QQ6" i="14" s="1"/>
  <c r="RK7" i="2"/>
  <c r="QP6" i="14" s="1"/>
  <c r="RJ7" i="2"/>
  <c r="QO6" i="14" s="1"/>
  <c r="RI7" i="2"/>
  <c r="QN6" i="14" s="1"/>
  <c r="RH7" i="2"/>
  <c r="QM6" i="14" s="1"/>
  <c r="RG7" i="2"/>
  <c r="QL6" i="14" s="1"/>
  <c r="RF7" i="2"/>
  <c r="QK6" i="14" s="1"/>
  <c r="RE7" i="2"/>
  <c r="QJ6" i="14" s="1"/>
  <c r="RD7" i="2"/>
  <c r="QI6" i="14" s="1"/>
  <c r="RC7" i="2"/>
  <c r="QH6" i="14" s="1"/>
  <c r="RB7" i="2"/>
  <c r="QG6" i="14" s="1"/>
  <c r="RA7" i="2"/>
  <c r="QF6" i="14" s="1"/>
  <c r="QZ7" i="2"/>
  <c r="QE6" i="14" s="1"/>
  <c r="QY7" i="2"/>
  <c r="QD6" i="14" s="1"/>
  <c r="QX7" i="2"/>
  <c r="QC6" i="14" s="1"/>
  <c r="QW7" i="2"/>
  <c r="QB6" i="14" s="1"/>
  <c r="QV7" i="2"/>
  <c r="QA6" i="14" s="1"/>
  <c r="QU7" i="2"/>
  <c r="PZ6" i="14" s="1"/>
  <c r="QT7" i="2"/>
  <c r="PY6" i="14" s="1"/>
  <c r="QS7" i="2"/>
  <c r="PX6" i="14" s="1"/>
  <c r="QR7" i="2"/>
  <c r="PW6" i="14" s="1"/>
  <c r="QQ7" i="2"/>
  <c r="PV6" i="14" s="1"/>
  <c r="QP7" i="2"/>
  <c r="PU6" i="14" s="1"/>
  <c r="QO7" i="2"/>
  <c r="PT6" i="14" s="1"/>
  <c r="QN7" i="2"/>
  <c r="PS6" i="14" s="1"/>
  <c r="QM7" i="2"/>
  <c r="PR6" i="14" s="1"/>
  <c r="QL7" i="2"/>
  <c r="PQ6" i="14" s="1"/>
  <c r="QK7" i="2"/>
  <c r="PP6" i="14" s="1"/>
  <c r="QJ7" i="2"/>
  <c r="PO6" i="14" s="1"/>
  <c r="QI7" i="2"/>
  <c r="PN6" i="14" s="1"/>
  <c r="QH7" i="2"/>
  <c r="PM6" i="14" s="1"/>
  <c r="QG7" i="2"/>
  <c r="PL6" i="14" s="1"/>
  <c r="QF7" i="2"/>
  <c r="PK6" i="14" s="1"/>
  <c r="QE7" i="2"/>
  <c r="PJ6" i="14" s="1"/>
  <c r="QD7" i="2"/>
  <c r="PI6" i="14" s="1"/>
  <c r="QC7" i="2"/>
  <c r="PH6" i="14" s="1"/>
  <c r="QB7" i="2"/>
  <c r="PG6" i="14" s="1"/>
  <c r="QA7" i="2"/>
  <c r="PF6" i="14" s="1"/>
  <c r="PZ7" i="2"/>
  <c r="PE6" i="14" s="1"/>
  <c r="PY7" i="2"/>
  <c r="PD6" i="14" s="1"/>
  <c r="PX7" i="2"/>
  <c r="PC6" i="14" s="1"/>
  <c r="PW7" i="2"/>
  <c r="PB6" i="14" s="1"/>
  <c r="PV7" i="2"/>
  <c r="PA6" i="14" s="1"/>
  <c r="PU7" i="2"/>
  <c r="OZ6" i="14" s="1"/>
  <c r="PT7" i="2"/>
  <c r="OY6" i="14" s="1"/>
  <c r="PS7" i="2"/>
  <c r="OX6" i="14" s="1"/>
  <c r="PR7" i="2"/>
  <c r="OW6" i="14" s="1"/>
  <c r="PQ7" i="2"/>
  <c r="OV6" i="14" s="1"/>
  <c r="PP7" i="2"/>
  <c r="OU6" i="14" s="1"/>
  <c r="PO7" i="2"/>
  <c r="OT6" i="14" s="1"/>
  <c r="PN7" i="2"/>
  <c r="OS6" i="14" s="1"/>
  <c r="PM7" i="2"/>
  <c r="OR6" i="14" s="1"/>
  <c r="PL7" i="2"/>
  <c r="OQ6" i="14" s="1"/>
  <c r="PK7" i="2"/>
  <c r="OP6" i="14" s="1"/>
  <c r="PJ7" i="2"/>
  <c r="OO6" i="14" s="1"/>
  <c r="PI7" i="2"/>
  <c r="ON6" i="14" s="1"/>
  <c r="PH7" i="2"/>
  <c r="OM6" i="14" s="1"/>
  <c r="PG7" i="2"/>
  <c r="OL6" i="14" s="1"/>
  <c r="PF7" i="2"/>
  <c r="OK6" i="14" s="1"/>
  <c r="PE7" i="2"/>
  <c r="OJ6" i="14" s="1"/>
  <c r="PD7" i="2"/>
  <c r="OI6" i="14" s="1"/>
  <c r="PC7" i="2"/>
  <c r="OH6" i="14" s="1"/>
  <c r="PB7" i="2"/>
  <c r="OG6" i="14" s="1"/>
  <c r="PA7" i="2"/>
  <c r="OF6" i="14" s="1"/>
  <c r="OZ7" i="2"/>
  <c r="OE6" i="14" s="1"/>
  <c r="OY7" i="2"/>
  <c r="OD6" i="14" s="1"/>
  <c r="OX7" i="2"/>
  <c r="OC6" i="14" s="1"/>
  <c r="OW7" i="2"/>
  <c r="OB6" i="14" s="1"/>
  <c r="OV7" i="2"/>
  <c r="OA6" i="14" s="1"/>
  <c r="OU7" i="2"/>
  <c r="NZ6" i="14" s="1"/>
  <c r="OT7" i="2"/>
  <c r="NY6" i="14" s="1"/>
  <c r="OS7" i="2"/>
  <c r="NX6" i="14" s="1"/>
  <c r="OR7" i="2"/>
  <c r="NW6" i="14" s="1"/>
  <c r="OQ7" i="2"/>
  <c r="NV6" i="14" s="1"/>
  <c r="OP7" i="2"/>
  <c r="NU6" i="14" s="1"/>
  <c r="OO7" i="2"/>
  <c r="NT6" i="14" s="1"/>
  <c r="ON7" i="2"/>
  <c r="NS6" i="14" s="1"/>
  <c r="OM7" i="2"/>
  <c r="NR6" i="14" s="1"/>
  <c r="OL7" i="2"/>
  <c r="NQ6" i="14" s="1"/>
  <c r="OK7" i="2"/>
  <c r="NP6" i="14" s="1"/>
  <c r="OJ7" i="2"/>
  <c r="NO6" i="14" s="1"/>
  <c r="OI7" i="2"/>
  <c r="NN6" i="14" s="1"/>
  <c r="OH7" i="2"/>
  <c r="NM6" i="14" s="1"/>
  <c r="OG7" i="2"/>
  <c r="NL6" i="14" s="1"/>
  <c r="OF7" i="2"/>
  <c r="NK6" i="14" s="1"/>
  <c r="OE7" i="2"/>
  <c r="NJ6" i="14" s="1"/>
  <c r="OD7" i="2"/>
  <c r="NI6" i="14" s="1"/>
  <c r="OC7" i="2"/>
  <c r="NH6" i="14" s="1"/>
  <c r="OB7" i="2"/>
  <c r="NG6" i="14" s="1"/>
  <c r="OA7" i="2"/>
  <c r="NF6" i="14" s="1"/>
  <c r="NZ7" i="2"/>
  <c r="NE6" i="14" s="1"/>
  <c r="NY7" i="2"/>
  <c r="ND6" i="14" s="1"/>
  <c r="NX7" i="2"/>
  <c r="NC6" i="14" s="1"/>
  <c r="NW7" i="2"/>
  <c r="NB6" i="14" s="1"/>
  <c r="NV7" i="2"/>
  <c r="NA6" i="14" s="1"/>
  <c r="NU7" i="2"/>
  <c r="MZ6" i="14" s="1"/>
  <c r="NT7" i="2"/>
  <c r="MY6" i="14" s="1"/>
  <c r="NS7" i="2"/>
  <c r="MX6" i="14" s="1"/>
  <c r="NR7" i="2"/>
  <c r="MW6" i="14" s="1"/>
  <c r="NQ7" i="2"/>
  <c r="MV6" i="14" s="1"/>
  <c r="NP7" i="2"/>
  <c r="MU6" i="14" s="1"/>
  <c r="NO7" i="2"/>
  <c r="MT6" i="14" s="1"/>
  <c r="NN7" i="2"/>
  <c r="MS6" i="14" s="1"/>
  <c r="NM7" i="2"/>
  <c r="MR6" i="14" s="1"/>
  <c r="NL7" i="2"/>
  <c r="MQ6" i="14" s="1"/>
  <c r="NK7" i="2"/>
  <c r="MP6" i="14" s="1"/>
  <c r="NJ7" i="2"/>
  <c r="MO6" i="14" s="1"/>
  <c r="NI7" i="2"/>
  <c r="MN6" i="14" s="1"/>
  <c r="NH7" i="2"/>
  <c r="MM6" i="14" s="1"/>
  <c r="NG7" i="2"/>
  <c r="ML6" i="14" s="1"/>
  <c r="NF7" i="2"/>
  <c r="MK6" i="14" s="1"/>
  <c r="NE7" i="2"/>
  <c r="MJ6" i="14" s="1"/>
  <c r="ND7" i="2"/>
  <c r="MI6" i="14" s="1"/>
  <c r="NC7" i="2"/>
  <c r="MH6" i="14" s="1"/>
  <c r="NB7" i="2"/>
  <c r="MG6" i="14" s="1"/>
  <c r="NA7" i="2"/>
  <c r="MF6" i="14" s="1"/>
  <c r="MZ7" i="2"/>
  <c r="ME6" i="14" s="1"/>
  <c r="MY7" i="2"/>
  <c r="MD6" i="14" s="1"/>
  <c r="MX7" i="2"/>
  <c r="MC6" i="14" s="1"/>
  <c r="MW7" i="2"/>
  <c r="MB6" i="14" s="1"/>
  <c r="MV7" i="2"/>
  <c r="MA6" i="14" s="1"/>
  <c r="MU7" i="2"/>
  <c r="LZ6" i="14" s="1"/>
  <c r="MT7" i="2"/>
  <c r="LY6" i="14" s="1"/>
  <c r="MS7" i="2"/>
  <c r="LX6" i="14" s="1"/>
  <c r="MR7" i="2"/>
  <c r="LW6" i="14" s="1"/>
  <c r="MQ7" i="2"/>
  <c r="LV6" i="14" s="1"/>
  <c r="MP7" i="2"/>
  <c r="LU6" i="14" s="1"/>
  <c r="MO7" i="2"/>
  <c r="LT6" i="14" s="1"/>
  <c r="MN7" i="2"/>
  <c r="LS6" i="14" s="1"/>
  <c r="MM7" i="2"/>
  <c r="LR6" i="14" s="1"/>
  <c r="ML7" i="2"/>
  <c r="LQ6" i="14" s="1"/>
  <c r="MK7" i="2"/>
  <c r="LP6" i="14" s="1"/>
  <c r="MJ7" i="2"/>
  <c r="LO6" i="14" s="1"/>
  <c r="MI7" i="2"/>
  <c r="LN6" i="14" s="1"/>
  <c r="MH7" i="2"/>
  <c r="LM6" i="14" s="1"/>
  <c r="MG7" i="2"/>
  <c r="LL6" i="14" s="1"/>
  <c r="MF7" i="2"/>
  <c r="LK6" i="14" s="1"/>
  <c r="ME7" i="2"/>
  <c r="LJ6" i="14" s="1"/>
  <c r="MD7" i="2"/>
  <c r="LI6" i="14" s="1"/>
  <c r="MC7" i="2"/>
  <c r="LH6" i="14" s="1"/>
  <c r="MB7" i="2"/>
  <c r="LG6" i="14" s="1"/>
  <c r="MA7" i="2"/>
  <c r="LF6" i="14" s="1"/>
  <c r="LZ7" i="2"/>
  <c r="LE6" i="14" s="1"/>
  <c r="LY7" i="2"/>
  <c r="LD6" i="14" s="1"/>
  <c r="LX7" i="2"/>
  <c r="LC6" i="14" s="1"/>
  <c r="LW7" i="2"/>
  <c r="LB6" i="14" s="1"/>
  <c r="LV7" i="2"/>
  <c r="LA6" i="14" s="1"/>
  <c r="LU7" i="2"/>
  <c r="KZ6" i="14" s="1"/>
  <c r="LT7" i="2"/>
  <c r="KY6" i="14" s="1"/>
  <c r="LS7" i="2"/>
  <c r="KX6" i="14" s="1"/>
  <c r="LR7" i="2"/>
  <c r="KW6" i="14" s="1"/>
  <c r="LQ7" i="2"/>
  <c r="KV6" i="14" s="1"/>
  <c r="LP7" i="2"/>
  <c r="KU6" i="14" s="1"/>
  <c r="LO7" i="2"/>
  <c r="KT6" i="14" s="1"/>
  <c r="LN7" i="2"/>
  <c r="KS6" i="14" s="1"/>
  <c r="LM7" i="2"/>
  <c r="KR6" i="14" s="1"/>
  <c r="LL7" i="2"/>
  <c r="KQ6" i="14" s="1"/>
  <c r="LK7" i="2"/>
  <c r="KP6" i="14" s="1"/>
  <c r="LJ7" i="2"/>
  <c r="KO6" i="14" s="1"/>
  <c r="LI7" i="2"/>
  <c r="KN6" i="14" s="1"/>
  <c r="LH7" i="2"/>
  <c r="KM6" i="14" s="1"/>
  <c r="LG7" i="2"/>
  <c r="KL6" i="14" s="1"/>
  <c r="LF7" i="2"/>
  <c r="KK6" i="14" s="1"/>
  <c r="LE7" i="2"/>
  <c r="KJ6" i="14" s="1"/>
  <c r="LD7" i="2"/>
  <c r="KI6" i="14" s="1"/>
  <c r="LC7" i="2"/>
  <c r="KH6" i="14" s="1"/>
  <c r="LB7" i="2"/>
  <c r="KG6" i="14" s="1"/>
  <c r="LA7" i="2"/>
  <c r="KF6" i="14" s="1"/>
  <c r="KZ7" i="2"/>
  <c r="KE6" i="14" s="1"/>
  <c r="KY7" i="2"/>
  <c r="KD6" i="14" s="1"/>
  <c r="KX7" i="2"/>
  <c r="KC6" i="14" s="1"/>
  <c r="KW7" i="2"/>
  <c r="KB6" i="14" s="1"/>
  <c r="KV7" i="2"/>
  <c r="KA6" i="14" s="1"/>
  <c r="KU7" i="2"/>
  <c r="JZ6" i="14" s="1"/>
  <c r="KT7" i="2"/>
  <c r="JY6" i="14" s="1"/>
  <c r="KS7" i="2"/>
  <c r="JX6" i="14" s="1"/>
  <c r="KR7" i="2"/>
  <c r="JW6" i="14" s="1"/>
  <c r="KQ7" i="2"/>
  <c r="JV6" i="14" s="1"/>
  <c r="KP7" i="2"/>
  <c r="JU6" i="14" s="1"/>
  <c r="KO7" i="2"/>
  <c r="JT6" i="14" s="1"/>
  <c r="KN7" i="2"/>
  <c r="JS6" i="14" s="1"/>
  <c r="KM7" i="2"/>
  <c r="JR6" i="14" s="1"/>
  <c r="KL7" i="2"/>
  <c r="JQ6" i="14" s="1"/>
  <c r="KK7" i="2"/>
  <c r="JP6" i="14" s="1"/>
  <c r="KJ7" i="2"/>
  <c r="JO6" i="14" s="1"/>
  <c r="KI7" i="2"/>
  <c r="JN6" i="14" s="1"/>
  <c r="KH7" i="2"/>
  <c r="JM6" i="14" s="1"/>
  <c r="KG7" i="2"/>
  <c r="JL6" i="14" s="1"/>
  <c r="KF7" i="2"/>
  <c r="JK6" i="14" s="1"/>
  <c r="KE7" i="2"/>
  <c r="JJ6" i="14" s="1"/>
  <c r="KD7" i="2"/>
  <c r="JI6" i="14" s="1"/>
  <c r="KC7" i="2"/>
  <c r="JH6" i="14" s="1"/>
  <c r="KB7" i="2"/>
  <c r="JG6" i="14" s="1"/>
  <c r="KA7" i="2"/>
  <c r="JF6" i="14" s="1"/>
  <c r="JZ7" i="2"/>
  <c r="JE6" i="14" s="1"/>
  <c r="JY7" i="2"/>
  <c r="JD6" i="14" s="1"/>
  <c r="JX7" i="2"/>
  <c r="JC6" i="14" s="1"/>
  <c r="JW7" i="2"/>
  <c r="JB6" i="14" s="1"/>
  <c r="JV7" i="2"/>
  <c r="JA6" i="14" s="1"/>
  <c r="JU7" i="2"/>
  <c r="IZ6" i="14" s="1"/>
  <c r="JT7" i="2"/>
  <c r="IY6" i="14" s="1"/>
  <c r="JS7" i="2"/>
  <c r="IX6" i="14" s="1"/>
  <c r="JR7" i="2"/>
  <c r="IW6" i="14" s="1"/>
  <c r="JQ7" i="2"/>
  <c r="IV6" i="14" s="1"/>
  <c r="JP7" i="2"/>
  <c r="IU6" i="14" s="1"/>
  <c r="JO7" i="2"/>
  <c r="IT6" i="14" s="1"/>
  <c r="JN7" i="2"/>
  <c r="IS6" i="14" s="1"/>
  <c r="JM7" i="2"/>
  <c r="IR6" i="14" s="1"/>
  <c r="JL7" i="2"/>
  <c r="IQ6" i="14" s="1"/>
  <c r="JK7" i="2"/>
  <c r="IP6" i="14" s="1"/>
  <c r="JJ7" i="2"/>
  <c r="IO6" i="14" s="1"/>
  <c r="JI7" i="2"/>
  <c r="IN6" i="14" s="1"/>
  <c r="JH7" i="2"/>
  <c r="IM6" i="14" s="1"/>
  <c r="JG7" i="2"/>
  <c r="IL6" i="14" s="1"/>
  <c r="JF7" i="2"/>
  <c r="IK6" i="14" s="1"/>
  <c r="JE7" i="2"/>
  <c r="IJ6" i="14" s="1"/>
  <c r="JD7" i="2"/>
  <c r="II6" i="14" s="1"/>
  <c r="JC7" i="2"/>
  <c r="IH6" i="14" s="1"/>
  <c r="JB7" i="2"/>
  <c r="IG6" i="14" s="1"/>
  <c r="JA7" i="2"/>
  <c r="IF6" i="14" s="1"/>
  <c r="IZ7" i="2"/>
  <c r="IE6" i="14" s="1"/>
  <c r="IY7" i="2"/>
  <c r="ID6" i="14" s="1"/>
  <c r="IX7" i="2"/>
  <c r="IC6" i="14" s="1"/>
  <c r="IW7" i="2"/>
  <c r="IB6" i="14" s="1"/>
  <c r="IV7" i="2"/>
  <c r="IA6" i="14" s="1"/>
  <c r="IU7" i="2"/>
  <c r="HZ6" i="14" s="1"/>
  <c r="IT7" i="2"/>
  <c r="HY6" i="14" s="1"/>
  <c r="IS7" i="2"/>
  <c r="HX6" i="14" s="1"/>
  <c r="IR7" i="2"/>
  <c r="HW6" i="14" s="1"/>
  <c r="IQ7" i="2"/>
  <c r="HV6" i="14" s="1"/>
  <c r="IP7" i="2"/>
  <c r="HU6" i="14" s="1"/>
  <c r="IO7" i="2"/>
  <c r="HT6" i="14" s="1"/>
  <c r="IN7" i="2"/>
  <c r="HS6" i="14" s="1"/>
  <c r="IM7" i="2"/>
  <c r="HR6" i="14" s="1"/>
  <c r="IL7" i="2"/>
  <c r="HQ6" i="14" s="1"/>
  <c r="IK7" i="2"/>
  <c r="HP6" i="14" s="1"/>
  <c r="IJ7" i="2"/>
  <c r="HO6" i="14" s="1"/>
  <c r="II7" i="2"/>
  <c r="HN6" i="14" s="1"/>
  <c r="IH7" i="2"/>
  <c r="HM6" i="14" s="1"/>
  <c r="IG7" i="2"/>
  <c r="HL6" i="14" s="1"/>
  <c r="IF7" i="2"/>
  <c r="HK6" i="14" s="1"/>
  <c r="IE7" i="2"/>
  <c r="HJ6" i="14" s="1"/>
  <c r="ID7" i="2"/>
  <c r="HI6" i="14" s="1"/>
  <c r="IC7" i="2"/>
  <c r="HH6" i="14" s="1"/>
  <c r="IB7" i="2"/>
  <c r="HG6" i="14" s="1"/>
  <c r="IA7" i="2"/>
  <c r="HF6" i="14" s="1"/>
  <c r="HZ7" i="2"/>
  <c r="HE6" i="14" s="1"/>
  <c r="HY7" i="2"/>
  <c r="HD6" i="14" s="1"/>
  <c r="HX7" i="2"/>
  <c r="HC6" i="14" s="1"/>
  <c r="HW7" i="2"/>
  <c r="HB6" i="14" s="1"/>
  <c r="HV7" i="2"/>
  <c r="HA6" i="14" s="1"/>
  <c r="HU7" i="2"/>
  <c r="GZ6" i="14" s="1"/>
  <c r="HT7" i="2"/>
  <c r="GY6" i="14" s="1"/>
  <c r="HS7" i="2"/>
  <c r="GX6" i="14" s="1"/>
  <c r="HR7" i="2"/>
  <c r="GW6" i="14" s="1"/>
  <c r="HQ7" i="2"/>
  <c r="GV6" i="14" s="1"/>
  <c r="HP7" i="2"/>
  <c r="GU6" i="14" s="1"/>
  <c r="HO7" i="2"/>
  <c r="GT6" i="14" s="1"/>
  <c r="HN7" i="2"/>
  <c r="GS6" i="14" s="1"/>
  <c r="HM7" i="2"/>
  <c r="GR6" i="14" s="1"/>
  <c r="HL7" i="2"/>
  <c r="GQ6" i="14" s="1"/>
  <c r="HK7" i="2"/>
  <c r="GP6" i="14" s="1"/>
  <c r="HJ7" i="2"/>
  <c r="GO6" i="14" s="1"/>
  <c r="HI7" i="2"/>
  <c r="GN6" i="14" s="1"/>
  <c r="HH7" i="2"/>
  <c r="GM6" i="14" s="1"/>
  <c r="HG7" i="2"/>
  <c r="GL6" i="14" s="1"/>
  <c r="HF7" i="2"/>
  <c r="GK6" i="14" s="1"/>
  <c r="HE7" i="2"/>
  <c r="GJ6" i="14" s="1"/>
  <c r="HD7" i="2"/>
  <c r="GI6" i="14" s="1"/>
  <c r="HC7" i="2"/>
  <c r="GH6" i="14" s="1"/>
  <c r="HB7" i="2"/>
  <c r="GG6" i="14" s="1"/>
  <c r="HA7" i="2"/>
  <c r="GF6" i="14" s="1"/>
  <c r="GZ7" i="2"/>
  <c r="GE6" i="14" s="1"/>
  <c r="GY7" i="2"/>
  <c r="GD6" i="14" s="1"/>
  <c r="GX7" i="2"/>
  <c r="GC6" i="14" s="1"/>
  <c r="GW7" i="2"/>
  <c r="GB6" i="14" s="1"/>
  <c r="GV7" i="2"/>
  <c r="GA6" i="14" s="1"/>
  <c r="GU7" i="2"/>
  <c r="FZ6" i="14" s="1"/>
  <c r="GT7" i="2"/>
  <c r="FY6" i="14" s="1"/>
  <c r="GS7" i="2"/>
  <c r="FX6" i="14" s="1"/>
  <c r="GR7" i="2"/>
  <c r="FW6" i="14" s="1"/>
  <c r="GQ7" i="2"/>
  <c r="FV6" i="14" s="1"/>
  <c r="GP7" i="2"/>
  <c r="FU6" i="14" s="1"/>
  <c r="GO7" i="2"/>
  <c r="FT6" i="14" s="1"/>
  <c r="GN7" i="2"/>
  <c r="FS6" i="14" s="1"/>
  <c r="GM7" i="2"/>
  <c r="FR6" i="14" s="1"/>
  <c r="GL7" i="2"/>
  <c r="FQ6" i="14" s="1"/>
  <c r="GK7" i="2"/>
  <c r="FP6" i="14" s="1"/>
  <c r="GJ7" i="2"/>
  <c r="FO6" i="14" s="1"/>
  <c r="GI7" i="2"/>
  <c r="FN6" i="14" s="1"/>
  <c r="GH7" i="2"/>
  <c r="FM6" i="14" s="1"/>
  <c r="GG7" i="2"/>
  <c r="FL6" i="14" s="1"/>
  <c r="GF7" i="2"/>
  <c r="FK6" i="14" s="1"/>
  <c r="GE7" i="2"/>
  <c r="FJ6" i="14" s="1"/>
  <c r="GD7" i="2"/>
  <c r="FI6" i="14" s="1"/>
  <c r="GC7" i="2"/>
  <c r="FH6" i="14" s="1"/>
  <c r="GB7" i="2"/>
  <c r="FG6" i="14" s="1"/>
  <c r="GA7" i="2"/>
  <c r="FF6" i="14" s="1"/>
  <c r="FZ7" i="2"/>
  <c r="FE6" i="14" s="1"/>
  <c r="FY7" i="2"/>
  <c r="FD6" i="14" s="1"/>
  <c r="FX7" i="2"/>
  <c r="FC6" i="14" s="1"/>
  <c r="FW7" i="2"/>
  <c r="FB6" i="14" s="1"/>
  <c r="FV7" i="2"/>
  <c r="FA6" i="14" s="1"/>
  <c r="FU7" i="2"/>
  <c r="EZ6" i="14" s="1"/>
  <c r="FT7" i="2"/>
  <c r="EY6" i="14" s="1"/>
  <c r="FS7" i="2"/>
  <c r="EX6" i="14" s="1"/>
  <c r="FR7" i="2"/>
  <c r="EW6" i="14" s="1"/>
  <c r="FQ7" i="2"/>
  <c r="EV6" i="14" s="1"/>
  <c r="FP7" i="2"/>
  <c r="EU6" i="14" s="1"/>
  <c r="FO7" i="2"/>
  <c r="ET6" i="14" s="1"/>
  <c r="FN7" i="2"/>
  <c r="ES6" i="14" s="1"/>
  <c r="FM7" i="2"/>
  <c r="ER6" i="14" s="1"/>
  <c r="FL7" i="2"/>
  <c r="EQ6" i="14" s="1"/>
  <c r="FK7" i="2"/>
  <c r="EP6" i="14" s="1"/>
  <c r="FJ7" i="2"/>
  <c r="EO6" i="14" s="1"/>
  <c r="FI7" i="2"/>
  <c r="EN6" i="14" s="1"/>
  <c r="FH7" i="2"/>
  <c r="EM6" i="14" s="1"/>
  <c r="FG7" i="2"/>
  <c r="EL6" i="14" s="1"/>
  <c r="FF7" i="2"/>
  <c r="EK6" i="14" s="1"/>
  <c r="FE7" i="2"/>
  <c r="EJ6" i="14" s="1"/>
  <c r="FD7" i="2"/>
  <c r="EI6" i="14" s="1"/>
  <c r="FC7" i="2"/>
  <c r="EH6" i="14" s="1"/>
  <c r="FB7" i="2"/>
  <c r="EG6" i="14" s="1"/>
  <c r="FA7" i="2"/>
  <c r="EF6" i="14" s="1"/>
  <c r="EZ7" i="2"/>
  <c r="EE6" i="14" s="1"/>
  <c r="EY7" i="2"/>
  <c r="ED6" i="14" s="1"/>
  <c r="EX7" i="2"/>
  <c r="EC6" i="14" s="1"/>
  <c r="EW7" i="2"/>
  <c r="EB6" i="14" s="1"/>
  <c r="EV7" i="2"/>
  <c r="EA6" i="14" s="1"/>
  <c r="EU7" i="2"/>
  <c r="DZ6" i="14" s="1"/>
  <c r="ET7" i="2"/>
  <c r="DY6" i="14" s="1"/>
  <c r="ES7" i="2"/>
  <c r="DX6" i="14" s="1"/>
  <c r="ER7" i="2"/>
  <c r="DW6" i="14" s="1"/>
  <c r="EQ7" i="2"/>
  <c r="DV6" i="14" s="1"/>
  <c r="EP7" i="2"/>
  <c r="DU6" i="14" s="1"/>
  <c r="EO7" i="2"/>
  <c r="DT6" i="14" s="1"/>
  <c r="EN7" i="2"/>
  <c r="DS6" i="14" s="1"/>
  <c r="EM7" i="2"/>
  <c r="DR6" i="14" s="1"/>
  <c r="EL7" i="2"/>
  <c r="DQ6" i="14" s="1"/>
  <c r="EK7" i="2"/>
  <c r="DP6" i="14" s="1"/>
  <c r="EJ7" i="2"/>
  <c r="DO6" i="14" s="1"/>
  <c r="EI7" i="2"/>
  <c r="DN6" i="14" s="1"/>
  <c r="EH7" i="2"/>
  <c r="DM6" i="14" s="1"/>
  <c r="EG7" i="2"/>
  <c r="DL6" i="14" s="1"/>
  <c r="EF7" i="2"/>
  <c r="DK6" i="14" s="1"/>
  <c r="EE7" i="2"/>
  <c r="DJ6" i="14" s="1"/>
  <c r="ED7" i="2"/>
  <c r="DI6" i="14" s="1"/>
  <c r="EC7" i="2"/>
  <c r="DH6" i="14" s="1"/>
  <c r="EB7" i="2"/>
  <c r="DG6" i="14" s="1"/>
  <c r="EA7" i="2"/>
  <c r="DF6" i="14" s="1"/>
  <c r="DZ7" i="2"/>
  <c r="DE6" i="14" s="1"/>
  <c r="DY7" i="2"/>
  <c r="DD6" i="14" s="1"/>
  <c r="DX7" i="2"/>
  <c r="DC6" i="14" s="1"/>
  <c r="DW7" i="2"/>
  <c r="DB6" i="14" s="1"/>
  <c r="DV7" i="2"/>
  <c r="DA6" i="14" s="1"/>
  <c r="DU7" i="2"/>
  <c r="CZ6" i="14" s="1"/>
  <c r="DT7" i="2"/>
  <c r="CY6" i="14" s="1"/>
  <c r="DS7" i="2"/>
  <c r="CX6" i="14" s="1"/>
  <c r="DR7" i="2"/>
  <c r="CW6" i="14" s="1"/>
  <c r="DQ7" i="2"/>
  <c r="CV6" i="14" s="1"/>
  <c r="DP7" i="2"/>
  <c r="CU6" i="14" s="1"/>
  <c r="DO7" i="2"/>
  <c r="CT6" i="14" s="1"/>
  <c r="DN7" i="2"/>
  <c r="CS6" i="14" s="1"/>
  <c r="DM7" i="2"/>
  <c r="CR6" i="14" s="1"/>
  <c r="DL7" i="2"/>
  <c r="CQ6" i="14" s="1"/>
  <c r="DK7" i="2"/>
  <c r="CP6" i="14" s="1"/>
  <c r="DJ7" i="2"/>
  <c r="CO6" i="14" s="1"/>
  <c r="DI7" i="2"/>
  <c r="CN6" i="14" s="1"/>
  <c r="DH7" i="2"/>
  <c r="CM6" i="14" s="1"/>
  <c r="DG7" i="2"/>
  <c r="CL6" i="14" s="1"/>
  <c r="DF7" i="2"/>
  <c r="CK6" i="14" s="1"/>
  <c r="DE7" i="2"/>
  <c r="CJ6" i="14" s="1"/>
  <c r="DD7" i="2"/>
  <c r="CI6" i="14" s="1"/>
  <c r="DC7" i="2"/>
  <c r="CH6" i="14" s="1"/>
  <c r="DB7" i="2"/>
  <c r="CG6" i="14" s="1"/>
  <c r="DA7" i="2"/>
  <c r="CF6" i="14" s="1"/>
  <c r="CZ7" i="2"/>
  <c r="CE6" i="14" s="1"/>
  <c r="CY7" i="2"/>
  <c r="CD6" i="14" s="1"/>
  <c r="CX7" i="2"/>
  <c r="CC6" i="14" s="1"/>
  <c r="CW7" i="2"/>
  <c r="CB6" i="14" s="1"/>
  <c r="CV7" i="2"/>
  <c r="CA6" i="14" s="1"/>
  <c r="CU7" i="2"/>
  <c r="BZ6" i="14" s="1"/>
  <c r="CT7" i="2"/>
  <c r="BY6" i="14" s="1"/>
  <c r="CS7" i="2"/>
  <c r="BX6" i="14" s="1"/>
  <c r="CR7" i="2"/>
  <c r="BW6" i="14" s="1"/>
  <c r="CQ7" i="2"/>
  <c r="BV6" i="14" s="1"/>
  <c r="CP7" i="2"/>
  <c r="BU6" i="14" s="1"/>
  <c r="CO7" i="2"/>
  <c r="BT6" i="14" s="1"/>
  <c r="CN7" i="2"/>
  <c r="BS6" i="14" s="1"/>
  <c r="CM7" i="2"/>
  <c r="BR6" i="14" s="1"/>
  <c r="CL7" i="2"/>
  <c r="BQ6" i="14" s="1"/>
  <c r="CK7" i="2"/>
  <c r="BP6" i="14" s="1"/>
  <c r="CJ7" i="2"/>
  <c r="BO6" i="14" s="1"/>
  <c r="CI7" i="2"/>
  <c r="BN6" i="14" s="1"/>
  <c r="CH7" i="2"/>
  <c r="BM6" i="14" s="1"/>
  <c r="CG7" i="2"/>
  <c r="BL6" i="14" s="1"/>
  <c r="CF7" i="2"/>
  <c r="BK6" i="14" s="1"/>
  <c r="CE7" i="2"/>
  <c r="BJ6" i="14" s="1"/>
  <c r="CD7" i="2"/>
  <c r="BI6" i="14" s="1"/>
  <c r="CC7" i="2"/>
  <c r="BH6" i="14" s="1"/>
  <c r="CB7" i="2"/>
  <c r="BG6" i="14" s="1"/>
  <c r="CA7" i="2"/>
  <c r="BF6" i="14" s="1"/>
  <c r="BZ7" i="2"/>
  <c r="BE6" i="14" s="1"/>
  <c r="BY7" i="2"/>
  <c r="BD6" i="14" s="1"/>
  <c r="BX7" i="2"/>
  <c r="BC6" i="14" s="1"/>
  <c r="BW7" i="2"/>
  <c r="BB6" i="14" s="1"/>
  <c r="BV7" i="2"/>
  <c r="BA6" i="14" s="1"/>
  <c r="BU7" i="2"/>
  <c r="AZ6" i="14" s="1"/>
  <c r="BT7" i="2"/>
  <c r="AY6" i="14" s="1"/>
  <c r="BS7" i="2"/>
  <c r="AX6" i="14" s="1"/>
  <c r="BR7" i="2"/>
  <c r="AW6" i="14" s="1"/>
  <c r="BQ7" i="2"/>
  <c r="AV6" i="14" s="1"/>
  <c r="BP7" i="2"/>
  <c r="AU6" i="14" s="1"/>
  <c r="BO7" i="2"/>
  <c r="AT6" i="14" s="1"/>
  <c r="BN7" i="2"/>
  <c r="AS6" i="14" s="1"/>
  <c r="BM7" i="2"/>
  <c r="AR6" i="14" s="1"/>
  <c r="BL7" i="2"/>
  <c r="AQ6" i="14" s="1"/>
  <c r="BK7" i="2"/>
  <c r="AP6" i="14" s="1"/>
  <c r="BJ7" i="2"/>
  <c r="AO6" i="14" s="1"/>
  <c r="BI7" i="2"/>
  <c r="AN6" i="14" s="1"/>
  <c r="BH7" i="2"/>
  <c r="AM6" i="14" s="1"/>
  <c r="BG7" i="2"/>
  <c r="AL6" i="14" s="1"/>
  <c r="BF7" i="2"/>
  <c r="AK6" i="14" s="1"/>
  <c r="BE7" i="2"/>
  <c r="AJ6" i="14" s="1"/>
  <c r="BD7" i="2"/>
  <c r="AI6" i="14" s="1"/>
  <c r="BC7" i="2"/>
  <c r="AH6" i="14" s="1"/>
  <c r="BB7" i="2"/>
  <c r="AG6" i="14" s="1"/>
  <c r="BA7" i="2"/>
  <c r="AF6" i="14" s="1"/>
  <c r="AZ7" i="2"/>
  <c r="AE6" i="14" s="1"/>
  <c r="AY7" i="2"/>
  <c r="AD6" i="14" s="1"/>
  <c r="AX7" i="2"/>
  <c r="AC6" i="14" s="1"/>
  <c r="AW7" i="2"/>
  <c r="AB6" i="14" s="1"/>
  <c r="AV7" i="2"/>
  <c r="AA6" i="14" s="1"/>
  <c r="AU7" i="2"/>
  <c r="Z6" i="14" s="1"/>
  <c r="AT7" i="2"/>
  <c r="Y6" i="14" s="1"/>
  <c r="AS7" i="2"/>
  <c r="X6" i="14" s="1"/>
  <c r="AR7" i="2"/>
  <c r="W6" i="14" s="1"/>
  <c r="AQ7" i="2"/>
  <c r="V6" i="14" s="1"/>
  <c r="AP7" i="2"/>
  <c r="U6" i="14" s="1"/>
  <c r="AO7" i="2"/>
  <c r="T6" i="14" s="1"/>
  <c r="AN7" i="2"/>
  <c r="S6" i="14" s="1"/>
  <c r="AM7" i="2"/>
  <c r="R6" i="14" s="1"/>
  <c r="AL7" i="2"/>
  <c r="Q6" i="14" s="1"/>
  <c r="AK7" i="2"/>
  <c r="P6" i="14" s="1"/>
  <c r="AJ7" i="2"/>
  <c r="O6" i="14" s="1"/>
  <c r="AI7" i="2"/>
  <c r="N6" i="14" s="1"/>
  <c r="AH7" i="2"/>
  <c r="M6" i="14" s="1"/>
  <c r="AG7" i="2"/>
  <c r="L6" i="14" s="1"/>
  <c r="AF7" i="2"/>
  <c r="K6" i="14" s="1"/>
  <c r="AE7" i="2"/>
  <c r="J6" i="14" s="1"/>
  <c r="AD7" i="2"/>
  <c r="I6" i="14" s="1"/>
  <c r="AC7" i="2"/>
  <c r="H6" i="14" s="1"/>
  <c r="AB7" i="2"/>
  <c r="G6" i="14" s="1"/>
  <c r="AA7" i="2"/>
  <c r="F6" i="14" s="1"/>
  <c r="Z7" i="2"/>
  <c r="E6" i="14" s="1"/>
  <c r="Y7" i="2"/>
  <c r="D6" i="14" s="1"/>
  <c r="X7" i="2"/>
  <c r="C6" i="14" s="1"/>
  <c r="W7" i="2"/>
  <c r="B6" i="14" s="1"/>
  <c r="VH6" i="2"/>
  <c r="UM5" i="14" s="1"/>
  <c r="VG6" i="2"/>
  <c r="UL5" i="14" s="1"/>
  <c r="VF6" i="2"/>
  <c r="UK5" i="14" s="1"/>
  <c r="VE6" i="2"/>
  <c r="UJ5" i="14" s="1"/>
  <c r="VD6" i="2"/>
  <c r="UI5" i="14" s="1"/>
  <c r="VC6" i="2"/>
  <c r="UH5" i="14" s="1"/>
  <c r="VB6" i="2"/>
  <c r="UG5" i="14" s="1"/>
  <c r="VA6" i="2"/>
  <c r="UF5" i="14" s="1"/>
  <c r="UZ6" i="2"/>
  <c r="UE5" i="14" s="1"/>
  <c r="UY6" i="2"/>
  <c r="UD5" i="14" s="1"/>
  <c r="UX6" i="2"/>
  <c r="UC5" i="14" s="1"/>
  <c r="UW6" i="2"/>
  <c r="UB5" i="14" s="1"/>
  <c r="UV6" i="2"/>
  <c r="UA5" i="14" s="1"/>
  <c r="UU6" i="2"/>
  <c r="TZ5" i="14" s="1"/>
  <c r="UT6" i="2"/>
  <c r="TY5" i="14" s="1"/>
  <c r="US6" i="2"/>
  <c r="TX5" i="14" s="1"/>
  <c r="UR6" i="2"/>
  <c r="TW5" i="14" s="1"/>
  <c r="UQ6" i="2"/>
  <c r="TV5" i="14" s="1"/>
  <c r="UP6" i="2"/>
  <c r="TU5" i="14" s="1"/>
  <c r="UO6" i="2"/>
  <c r="TT5" i="14" s="1"/>
  <c r="UN6" i="2"/>
  <c r="TS5" i="14" s="1"/>
  <c r="UM6" i="2"/>
  <c r="TR5" i="14" s="1"/>
  <c r="UL6" i="2"/>
  <c r="TQ5" i="14" s="1"/>
  <c r="UK6" i="2"/>
  <c r="TP5" i="14" s="1"/>
  <c r="UJ6" i="2"/>
  <c r="TO5" i="14" s="1"/>
  <c r="UI6" i="2"/>
  <c r="TN5" i="14" s="1"/>
  <c r="UH6" i="2"/>
  <c r="TM5" i="14" s="1"/>
  <c r="UG6" i="2"/>
  <c r="TL5" i="14" s="1"/>
  <c r="UF6" i="2"/>
  <c r="TK5" i="14" s="1"/>
  <c r="UE6" i="2"/>
  <c r="TJ5" i="14" s="1"/>
  <c r="UD6" i="2"/>
  <c r="TI5" i="14" s="1"/>
  <c r="UC6" i="2"/>
  <c r="TH5" i="14" s="1"/>
  <c r="UB6" i="2"/>
  <c r="TG5" i="14" s="1"/>
  <c r="UA6" i="2"/>
  <c r="TF5" i="14" s="1"/>
  <c r="TZ6" i="2"/>
  <c r="TE5" i="14" s="1"/>
  <c r="TY6" i="2"/>
  <c r="TD5" i="14" s="1"/>
  <c r="TX6" i="2"/>
  <c r="TC5" i="14" s="1"/>
  <c r="TW6" i="2"/>
  <c r="TB5" i="14" s="1"/>
  <c r="TV6" i="2"/>
  <c r="TA5" i="14" s="1"/>
  <c r="TU6" i="2"/>
  <c r="SZ5" i="14" s="1"/>
  <c r="TT6" i="2"/>
  <c r="SY5" i="14" s="1"/>
  <c r="TS6" i="2"/>
  <c r="SX5" i="14" s="1"/>
  <c r="TR6" i="2"/>
  <c r="SW5" i="14" s="1"/>
  <c r="TQ6" i="2"/>
  <c r="SV5" i="14" s="1"/>
  <c r="TP6" i="2"/>
  <c r="SU5" i="14" s="1"/>
  <c r="TO6" i="2"/>
  <c r="ST5" i="14" s="1"/>
  <c r="TN6" i="2"/>
  <c r="SS5" i="14" s="1"/>
  <c r="TM6" i="2"/>
  <c r="SR5" i="14" s="1"/>
  <c r="TL6" i="2"/>
  <c r="SQ5" i="14" s="1"/>
  <c r="TK6" i="2"/>
  <c r="SP5" i="14" s="1"/>
  <c r="TJ6" i="2"/>
  <c r="SO5" i="14" s="1"/>
  <c r="TI6" i="2"/>
  <c r="SN5" i="14" s="1"/>
  <c r="TH6" i="2"/>
  <c r="SM5" i="14" s="1"/>
  <c r="TG6" i="2"/>
  <c r="SL5" i="14" s="1"/>
  <c r="TF6" i="2"/>
  <c r="SK5" i="14" s="1"/>
  <c r="TE6" i="2"/>
  <c r="SJ5" i="14" s="1"/>
  <c r="TD6" i="2"/>
  <c r="SI5" i="14" s="1"/>
  <c r="TC6" i="2"/>
  <c r="SH5" i="14" s="1"/>
  <c r="TB6" i="2"/>
  <c r="SG5" i="14" s="1"/>
  <c r="TA6" i="2"/>
  <c r="SF5" i="14" s="1"/>
  <c r="SZ6" i="2"/>
  <c r="SE5" i="14" s="1"/>
  <c r="SY6" i="2"/>
  <c r="SD5" i="14" s="1"/>
  <c r="SX6" i="2"/>
  <c r="SC5" i="14" s="1"/>
  <c r="SW6" i="2"/>
  <c r="SB5" i="14" s="1"/>
  <c r="SV6" i="2"/>
  <c r="SA5" i="14" s="1"/>
  <c r="SU6" i="2"/>
  <c r="RZ5" i="14" s="1"/>
  <c r="ST6" i="2"/>
  <c r="RY5" i="14" s="1"/>
  <c r="SS6" i="2"/>
  <c r="RX5" i="14" s="1"/>
  <c r="SR6" i="2"/>
  <c r="RW5" i="14" s="1"/>
  <c r="SQ6" i="2"/>
  <c r="RV5" i="14" s="1"/>
  <c r="SP6" i="2"/>
  <c r="RU5" i="14" s="1"/>
  <c r="SO6" i="2"/>
  <c r="RT5" i="14" s="1"/>
  <c r="SN6" i="2"/>
  <c r="RS5" i="14" s="1"/>
  <c r="SM6" i="2"/>
  <c r="RR5" i="14" s="1"/>
  <c r="SL6" i="2"/>
  <c r="RQ5" i="14" s="1"/>
  <c r="SK6" i="2"/>
  <c r="RP5" i="14" s="1"/>
  <c r="SJ6" i="2"/>
  <c r="RO5" i="14" s="1"/>
  <c r="SI6" i="2"/>
  <c r="RN5" i="14" s="1"/>
  <c r="SH6" i="2"/>
  <c r="RM5" i="14" s="1"/>
  <c r="SG6" i="2"/>
  <c r="RL5" i="14" s="1"/>
  <c r="SF6" i="2"/>
  <c r="RK5" i="14" s="1"/>
  <c r="SE6" i="2"/>
  <c r="RJ5" i="14" s="1"/>
  <c r="SD6" i="2"/>
  <c r="RI5" i="14" s="1"/>
  <c r="SC6" i="2"/>
  <c r="RH5" i="14" s="1"/>
  <c r="SB6" i="2"/>
  <c r="RG5" i="14" s="1"/>
  <c r="SA6" i="2"/>
  <c r="RF5" i="14" s="1"/>
  <c r="RZ6" i="2"/>
  <c r="RE5" i="14" s="1"/>
  <c r="RY6" i="2"/>
  <c r="RD5" i="14" s="1"/>
  <c r="RX6" i="2"/>
  <c r="RC5" i="14" s="1"/>
  <c r="RW6" i="2"/>
  <c r="RB5" i="14" s="1"/>
  <c r="RV6" i="2"/>
  <c r="RA5" i="14" s="1"/>
  <c r="RU6" i="2"/>
  <c r="QZ5" i="14" s="1"/>
  <c r="RT6" i="2"/>
  <c r="QY5" i="14" s="1"/>
  <c r="RS6" i="2"/>
  <c r="QX5" i="14" s="1"/>
  <c r="RR6" i="2"/>
  <c r="QW5" i="14" s="1"/>
  <c r="RQ6" i="2"/>
  <c r="QV5" i="14" s="1"/>
  <c r="RP6" i="2"/>
  <c r="QU5" i="14" s="1"/>
  <c r="RO6" i="2"/>
  <c r="QT5" i="14" s="1"/>
  <c r="RN6" i="2"/>
  <c r="QS5" i="14" s="1"/>
  <c r="RM6" i="2"/>
  <c r="QR5" i="14" s="1"/>
  <c r="RL6" i="2"/>
  <c r="QQ5" i="14" s="1"/>
  <c r="RK6" i="2"/>
  <c r="QP5" i="14" s="1"/>
  <c r="RJ6" i="2"/>
  <c r="QO5" i="14" s="1"/>
  <c r="RI6" i="2"/>
  <c r="QN5" i="14" s="1"/>
  <c r="RH6" i="2"/>
  <c r="QM5" i="14" s="1"/>
  <c r="RG6" i="2"/>
  <c r="QL5" i="14" s="1"/>
  <c r="RF6" i="2"/>
  <c r="QK5" i="14" s="1"/>
  <c r="RE6" i="2"/>
  <c r="QJ5" i="14" s="1"/>
  <c r="RD6" i="2"/>
  <c r="QI5" i="14" s="1"/>
  <c r="RC6" i="2"/>
  <c r="QH5" i="14" s="1"/>
  <c r="RB6" i="2"/>
  <c r="QG5" i="14" s="1"/>
  <c r="RA6" i="2"/>
  <c r="QF5" i="14" s="1"/>
  <c r="QZ6" i="2"/>
  <c r="QE5" i="14" s="1"/>
  <c r="QY6" i="2"/>
  <c r="QD5" i="14" s="1"/>
  <c r="QX6" i="2"/>
  <c r="QC5" i="14" s="1"/>
  <c r="QW6" i="2"/>
  <c r="QB5" i="14" s="1"/>
  <c r="QV6" i="2"/>
  <c r="QA5" i="14" s="1"/>
  <c r="QU6" i="2"/>
  <c r="PZ5" i="14" s="1"/>
  <c r="QT6" i="2"/>
  <c r="PY5" i="14" s="1"/>
  <c r="QS6" i="2"/>
  <c r="PX5" i="14" s="1"/>
  <c r="QR6" i="2"/>
  <c r="PW5" i="14" s="1"/>
  <c r="QQ6" i="2"/>
  <c r="PV5" i="14" s="1"/>
  <c r="QP6" i="2"/>
  <c r="PU5" i="14" s="1"/>
  <c r="QO6" i="2"/>
  <c r="PT5" i="14" s="1"/>
  <c r="QN6" i="2"/>
  <c r="PS5" i="14" s="1"/>
  <c r="QM6" i="2"/>
  <c r="PR5" i="14" s="1"/>
  <c r="QL6" i="2"/>
  <c r="PQ5" i="14" s="1"/>
  <c r="QK6" i="2"/>
  <c r="PP5" i="14" s="1"/>
  <c r="QJ6" i="2"/>
  <c r="PO5" i="14" s="1"/>
  <c r="QI6" i="2"/>
  <c r="PN5" i="14" s="1"/>
  <c r="QH6" i="2"/>
  <c r="PM5" i="14" s="1"/>
  <c r="QG6" i="2"/>
  <c r="PL5" i="14" s="1"/>
  <c r="QF6" i="2"/>
  <c r="PK5" i="14" s="1"/>
  <c r="QE6" i="2"/>
  <c r="PJ5" i="14" s="1"/>
  <c r="QD6" i="2"/>
  <c r="PI5" i="14" s="1"/>
  <c r="QC6" i="2"/>
  <c r="PH5" i="14" s="1"/>
  <c r="QB6" i="2"/>
  <c r="PG5" i="14" s="1"/>
  <c r="QA6" i="2"/>
  <c r="PF5" i="14" s="1"/>
  <c r="PZ6" i="2"/>
  <c r="PE5" i="14" s="1"/>
  <c r="PY6" i="2"/>
  <c r="PD5" i="14" s="1"/>
  <c r="PX6" i="2"/>
  <c r="PC5" i="14" s="1"/>
  <c r="PW6" i="2"/>
  <c r="PB5" i="14" s="1"/>
  <c r="PV6" i="2"/>
  <c r="PA5" i="14" s="1"/>
  <c r="PU6" i="2"/>
  <c r="OZ5" i="14" s="1"/>
  <c r="PT6" i="2"/>
  <c r="OY5" i="14" s="1"/>
  <c r="PS6" i="2"/>
  <c r="OX5" i="14" s="1"/>
  <c r="PR6" i="2"/>
  <c r="OW5" i="14" s="1"/>
  <c r="PQ6" i="2"/>
  <c r="OV5" i="14" s="1"/>
  <c r="PP6" i="2"/>
  <c r="OU5" i="14" s="1"/>
  <c r="PO6" i="2"/>
  <c r="OT5" i="14" s="1"/>
  <c r="PN6" i="2"/>
  <c r="OS5" i="14" s="1"/>
  <c r="PM6" i="2"/>
  <c r="OR5" i="14" s="1"/>
  <c r="PL6" i="2"/>
  <c r="OQ5" i="14" s="1"/>
  <c r="PK6" i="2"/>
  <c r="OP5" i="14" s="1"/>
  <c r="PJ6" i="2"/>
  <c r="OO5" i="14" s="1"/>
  <c r="PI6" i="2"/>
  <c r="ON5" i="14" s="1"/>
  <c r="PH6" i="2"/>
  <c r="OM5" i="14" s="1"/>
  <c r="PG6" i="2"/>
  <c r="OL5" i="14" s="1"/>
  <c r="PF6" i="2"/>
  <c r="OK5" i="14" s="1"/>
  <c r="PE6" i="2"/>
  <c r="OJ5" i="14" s="1"/>
  <c r="PD6" i="2"/>
  <c r="OI5" i="14" s="1"/>
  <c r="PC6" i="2"/>
  <c r="OH5" i="14" s="1"/>
  <c r="PB6" i="2"/>
  <c r="OG5" i="14" s="1"/>
  <c r="PA6" i="2"/>
  <c r="OF5" i="14" s="1"/>
  <c r="OZ6" i="2"/>
  <c r="OE5" i="14" s="1"/>
  <c r="OY6" i="2"/>
  <c r="OD5" i="14" s="1"/>
  <c r="OX6" i="2"/>
  <c r="OC5" i="14" s="1"/>
  <c r="OW6" i="2"/>
  <c r="OB5" i="14" s="1"/>
  <c r="OV6" i="2"/>
  <c r="OA5" i="14" s="1"/>
  <c r="OU6" i="2"/>
  <c r="NZ5" i="14" s="1"/>
  <c r="OT6" i="2"/>
  <c r="NY5" i="14" s="1"/>
  <c r="OS6" i="2"/>
  <c r="NX5" i="14" s="1"/>
  <c r="OR6" i="2"/>
  <c r="NW5" i="14" s="1"/>
  <c r="OQ6" i="2"/>
  <c r="NV5" i="14" s="1"/>
  <c r="OP6" i="2"/>
  <c r="NU5" i="14" s="1"/>
  <c r="OO6" i="2"/>
  <c r="NT5" i="14" s="1"/>
  <c r="ON6" i="2"/>
  <c r="NS5" i="14" s="1"/>
  <c r="OM6" i="2"/>
  <c r="NR5" i="14" s="1"/>
  <c r="OL6" i="2"/>
  <c r="NQ5" i="14" s="1"/>
  <c r="OK6" i="2"/>
  <c r="NP5" i="14" s="1"/>
  <c r="OJ6" i="2"/>
  <c r="NO5" i="14" s="1"/>
  <c r="OI6" i="2"/>
  <c r="NN5" i="14" s="1"/>
  <c r="OH6" i="2"/>
  <c r="NM5" i="14" s="1"/>
  <c r="OG6" i="2"/>
  <c r="NL5" i="14" s="1"/>
  <c r="OF6" i="2"/>
  <c r="NK5" i="14" s="1"/>
  <c r="OE6" i="2"/>
  <c r="NJ5" i="14" s="1"/>
  <c r="OD6" i="2"/>
  <c r="NI5" i="14" s="1"/>
  <c r="OC6" i="2"/>
  <c r="NH5" i="14" s="1"/>
  <c r="OB6" i="2"/>
  <c r="NG5" i="14" s="1"/>
  <c r="OA6" i="2"/>
  <c r="NF5" i="14" s="1"/>
  <c r="NZ6" i="2"/>
  <c r="NE5" i="14" s="1"/>
  <c r="NY6" i="2"/>
  <c r="ND5" i="14" s="1"/>
  <c r="NX6" i="2"/>
  <c r="NC5" i="14" s="1"/>
  <c r="NW6" i="2"/>
  <c r="NB5" i="14" s="1"/>
  <c r="NV6" i="2"/>
  <c r="NA5" i="14" s="1"/>
  <c r="NU6" i="2"/>
  <c r="MZ5" i="14" s="1"/>
  <c r="NT6" i="2"/>
  <c r="MY5" i="14" s="1"/>
  <c r="NS6" i="2"/>
  <c r="MX5" i="14" s="1"/>
  <c r="NR6" i="2"/>
  <c r="MW5" i="14" s="1"/>
  <c r="NQ6" i="2"/>
  <c r="MV5" i="14" s="1"/>
  <c r="NP6" i="2"/>
  <c r="MU5" i="14" s="1"/>
  <c r="NO6" i="2"/>
  <c r="MT5" i="14" s="1"/>
  <c r="NN6" i="2"/>
  <c r="MS5" i="14" s="1"/>
  <c r="NM6" i="2"/>
  <c r="MR5" i="14" s="1"/>
  <c r="NL6" i="2"/>
  <c r="MQ5" i="14" s="1"/>
  <c r="NK6" i="2"/>
  <c r="MP5" i="14" s="1"/>
  <c r="NJ6" i="2"/>
  <c r="MO5" i="14" s="1"/>
  <c r="NI6" i="2"/>
  <c r="MN5" i="14" s="1"/>
  <c r="NH6" i="2"/>
  <c r="MM5" i="14" s="1"/>
  <c r="NG6" i="2"/>
  <c r="ML5" i="14" s="1"/>
  <c r="NF6" i="2"/>
  <c r="MK5" i="14" s="1"/>
  <c r="NE6" i="2"/>
  <c r="MJ5" i="14" s="1"/>
  <c r="ND6" i="2"/>
  <c r="MI5" i="14" s="1"/>
  <c r="NC6" i="2"/>
  <c r="MH5" i="14" s="1"/>
  <c r="NB6" i="2"/>
  <c r="MG5" i="14" s="1"/>
  <c r="NA6" i="2"/>
  <c r="MF5" i="14" s="1"/>
  <c r="MZ6" i="2"/>
  <c r="ME5" i="14" s="1"/>
  <c r="MY6" i="2"/>
  <c r="MD5" i="14" s="1"/>
  <c r="MX6" i="2"/>
  <c r="MC5" i="14" s="1"/>
  <c r="MW6" i="2"/>
  <c r="MB5" i="14" s="1"/>
  <c r="MV6" i="2"/>
  <c r="MA5" i="14" s="1"/>
  <c r="MU6" i="2"/>
  <c r="LZ5" i="14" s="1"/>
  <c r="MT6" i="2"/>
  <c r="LY5" i="14" s="1"/>
  <c r="MS6" i="2"/>
  <c r="LX5" i="14" s="1"/>
  <c r="MR6" i="2"/>
  <c r="LW5" i="14" s="1"/>
  <c r="MQ6" i="2"/>
  <c r="LV5" i="14" s="1"/>
  <c r="MP6" i="2"/>
  <c r="LU5" i="14" s="1"/>
  <c r="MO6" i="2"/>
  <c r="LT5" i="14" s="1"/>
  <c r="MN6" i="2"/>
  <c r="LS5" i="14" s="1"/>
  <c r="MM6" i="2"/>
  <c r="LR5" i="14" s="1"/>
  <c r="ML6" i="2"/>
  <c r="LQ5" i="14" s="1"/>
  <c r="MK6" i="2"/>
  <c r="LP5" i="14" s="1"/>
  <c r="MJ6" i="2"/>
  <c r="LO5" i="14" s="1"/>
  <c r="MI6" i="2"/>
  <c r="LN5" i="14" s="1"/>
  <c r="MH6" i="2"/>
  <c r="LM5" i="14" s="1"/>
  <c r="MG6" i="2"/>
  <c r="LL5" i="14" s="1"/>
  <c r="MF6" i="2"/>
  <c r="LK5" i="14" s="1"/>
  <c r="ME6" i="2"/>
  <c r="LJ5" i="14" s="1"/>
  <c r="MD6" i="2"/>
  <c r="LI5" i="14" s="1"/>
  <c r="MC6" i="2"/>
  <c r="LH5" i="14" s="1"/>
  <c r="MB6" i="2"/>
  <c r="LG5" i="14" s="1"/>
  <c r="MA6" i="2"/>
  <c r="LF5" i="14" s="1"/>
  <c r="LZ6" i="2"/>
  <c r="LE5" i="14" s="1"/>
  <c r="LY6" i="2"/>
  <c r="LD5" i="14" s="1"/>
  <c r="LX6" i="2"/>
  <c r="LC5" i="14" s="1"/>
  <c r="LW6" i="2"/>
  <c r="LB5" i="14" s="1"/>
  <c r="LV6" i="2"/>
  <c r="LA5" i="14" s="1"/>
  <c r="LU6" i="2"/>
  <c r="KZ5" i="14" s="1"/>
  <c r="LT6" i="2"/>
  <c r="KY5" i="14" s="1"/>
  <c r="LS6" i="2"/>
  <c r="KX5" i="14" s="1"/>
  <c r="LR6" i="2"/>
  <c r="KW5" i="14" s="1"/>
  <c r="LQ6" i="2"/>
  <c r="KV5" i="14" s="1"/>
  <c r="LP6" i="2"/>
  <c r="KU5" i="14" s="1"/>
  <c r="LO6" i="2"/>
  <c r="KT5" i="14" s="1"/>
  <c r="LN6" i="2"/>
  <c r="KS5" i="14" s="1"/>
  <c r="LM6" i="2"/>
  <c r="KR5" i="14" s="1"/>
  <c r="LL6" i="2"/>
  <c r="KQ5" i="14" s="1"/>
  <c r="LK6" i="2"/>
  <c r="KP5" i="14" s="1"/>
  <c r="LJ6" i="2"/>
  <c r="KO5" i="14" s="1"/>
  <c r="LI6" i="2"/>
  <c r="KN5" i="14" s="1"/>
  <c r="LH6" i="2"/>
  <c r="KM5" i="14" s="1"/>
  <c r="LG6" i="2"/>
  <c r="KL5" i="14" s="1"/>
  <c r="LF6" i="2"/>
  <c r="KK5" i="14" s="1"/>
  <c r="LE6" i="2"/>
  <c r="KJ5" i="14" s="1"/>
  <c r="LD6" i="2"/>
  <c r="KI5" i="14" s="1"/>
  <c r="LC6" i="2"/>
  <c r="KH5" i="14" s="1"/>
  <c r="LB6" i="2"/>
  <c r="KG5" i="14" s="1"/>
  <c r="LA6" i="2"/>
  <c r="KF5" i="14" s="1"/>
  <c r="KZ6" i="2"/>
  <c r="KE5" i="14" s="1"/>
  <c r="KY6" i="2"/>
  <c r="KD5" i="14" s="1"/>
  <c r="KX6" i="2"/>
  <c r="KC5" i="14" s="1"/>
  <c r="KW6" i="2"/>
  <c r="KB5" i="14" s="1"/>
  <c r="KV6" i="2"/>
  <c r="KA5" i="14" s="1"/>
  <c r="KU6" i="2"/>
  <c r="JZ5" i="14" s="1"/>
  <c r="KT6" i="2"/>
  <c r="JY5" i="14" s="1"/>
  <c r="KS6" i="2"/>
  <c r="JX5" i="14" s="1"/>
  <c r="KR6" i="2"/>
  <c r="JW5" i="14" s="1"/>
  <c r="KQ6" i="2"/>
  <c r="JV5" i="14" s="1"/>
  <c r="KP6" i="2"/>
  <c r="JU5" i="14" s="1"/>
  <c r="KO6" i="2"/>
  <c r="JT5" i="14" s="1"/>
  <c r="KN6" i="2"/>
  <c r="JS5" i="14" s="1"/>
  <c r="KM6" i="2"/>
  <c r="JR5" i="14" s="1"/>
  <c r="KL6" i="2"/>
  <c r="JQ5" i="14" s="1"/>
  <c r="KK6" i="2"/>
  <c r="JP5" i="14" s="1"/>
  <c r="KJ6" i="2"/>
  <c r="JO5" i="14" s="1"/>
  <c r="KI6" i="2"/>
  <c r="JN5" i="14" s="1"/>
  <c r="KH6" i="2"/>
  <c r="JM5" i="14" s="1"/>
  <c r="KG6" i="2"/>
  <c r="JL5" i="14" s="1"/>
  <c r="KF6" i="2"/>
  <c r="JK5" i="14" s="1"/>
  <c r="KE6" i="2"/>
  <c r="JJ5" i="14" s="1"/>
  <c r="KD6" i="2"/>
  <c r="JI5" i="14" s="1"/>
  <c r="KC6" i="2"/>
  <c r="JH5" i="14" s="1"/>
  <c r="KB6" i="2"/>
  <c r="JG5" i="14" s="1"/>
  <c r="KA6" i="2"/>
  <c r="JF5" i="14" s="1"/>
  <c r="JZ6" i="2"/>
  <c r="JE5" i="14" s="1"/>
  <c r="JY6" i="2"/>
  <c r="JD5" i="14" s="1"/>
  <c r="JX6" i="2"/>
  <c r="JC5" i="14" s="1"/>
  <c r="JW6" i="2"/>
  <c r="JB5" i="14" s="1"/>
  <c r="JV6" i="2"/>
  <c r="JA5" i="14" s="1"/>
  <c r="JU6" i="2"/>
  <c r="IZ5" i="14" s="1"/>
  <c r="JT6" i="2"/>
  <c r="IY5" i="14" s="1"/>
  <c r="JS6" i="2"/>
  <c r="IX5" i="14" s="1"/>
  <c r="JR6" i="2"/>
  <c r="IW5" i="14" s="1"/>
  <c r="JQ6" i="2"/>
  <c r="IV5" i="14" s="1"/>
  <c r="JP6" i="2"/>
  <c r="IU5" i="14" s="1"/>
  <c r="JO6" i="2"/>
  <c r="IT5" i="14" s="1"/>
  <c r="JN6" i="2"/>
  <c r="IS5" i="14" s="1"/>
  <c r="JM6" i="2"/>
  <c r="IR5" i="14" s="1"/>
  <c r="JL6" i="2"/>
  <c r="IQ5" i="14" s="1"/>
  <c r="JK6" i="2"/>
  <c r="IP5" i="14" s="1"/>
  <c r="JJ6" i="2"/>
  <c r="IO5" i="14" s="1"/>
  <c r="JI6" i="2"/>
  <c r="IN5" i="14" s="1"/>
  <c r="JH6" i="2"/>
  <c r="IM5" i="14" s="1"/>
  <c r="JG6" i="2"/>
  <c r="IL5" i="14" s="1"/>
  <c r="JF6" i="2"/>
  <c r="IK5" i="14" s="1"/>
  <c r="JE6" i="2"/>
  <c r="IJ5" i="14" s="1"/>
  <c r="JD6" i="2"/>
  <c r="II5" i="14" s="1"/>
  <c r="JC6" i="2"/>
  <c r="IH5" i="14" s="1"/>
  <c r="JB6" i="2"/>
  <c r="IG5" i="14" s="1"/>
  <c r="JA6" i="2"/>
  <c r="IF5" i="14" s="1"/>
  <c r="IZ6" i="2"/>
  <c r="IE5" i="14" s="1"/>
  <c r="IY6" i="2"/>
  <c r="ID5" i="14" s="1"/>
  <c r="IX6" i="2"/>
  <c r="IC5" i="14" s="1"/>
  <c r="IW6" i="2"/>
  <c r="IB5" i="14" s="1"/>
  <c r="IV6" i="2"/>
  <c r="IA5" i="14" s="1"/>
  <c r="IU6" i="2"/>
  <c r="HZ5" i="14" s="1"/>
  <c r="IT6" i="2"/>
  <c r="HY5" i="14" s="1"/>
  <c r="IS6" i="2"/>
  <c r="HX5" i="14" s="1"/>
  <c r="IR6" i="2"/>
  <c r="HW5" i="14" s="1"/>
  <c r="IQ6" i="2"/>
  <c r="HV5" i="14" s="1"/>
  <c r="IP6" i="2"/>
  <c r="HU5" i="14" s="1"/>
  <c r="IO6" i="2"/>
  <c r="HT5" i="14" s="1"/>
  <c r="IN6" i="2"/>
  <c r="HS5" i="14" s="1"/>
  <c r="IM6" i="2"/>
  <c r="HR5" i="14" s="1"/>
  <c r="IL6" i="2"/>
  <c r="HQ5" i="14" s="1"/>
  <c r="IK6" i="2"/>
  <c r="HP5" i="14" s="1"/>
  <c r="IJ6" i="2"/>
  <c r="HO5" i="14" s="1"/>
  <c r="II6" i="2"/>
  <c r="HN5" i="14" s="1"/>
  <c r="IH6" i="2"/>
  <c r="HM5" i="14" s="1"/>
  <c r="IG6" i="2"/>
  <c r="HL5" i="14" s="1"/>
  <c r="IF6" i="2"/>
  <c r="HK5" i="14" s="1"/>
  <c r="IE6" i="2"/>
  <c r="HJ5" i="14" s="1"/>
  <c r="ID6" i="2"/>
  <c r="HI5" i="14" s="1"/>
  <c r="IC6" i="2"/>
  <c r="HH5" i="14" s="1"/>
  <c r="IB6" i="2"/>
  <c r="HG5" i="14" s="1"/>
  <c r="IA6" i="2"/>
  <c r="HF5" i="14" s="1"/>
  <c r="HZ6" i="2"/>
  <c r="HE5" i="14" s="1"/>
  <c r="HY6" i="2"/>
  <c r="HD5" i="14" s="1"/>
  <c r="HX6" i="2"/>
  <c r="HC5" i="14" s="1"/>
  <c r="HW6" i="2"/>
  <c r="HB5" i="14" s="1"/>
  <c r="HV6" i="2"/>
  <c r="HA5" i="14" s="1"/>
  <c r="HU6" i="2"/>
  <c r="GZ5" i="14" s="1"/>
  <c r="HT6" i="2"/>
  <c r="GY5" i="14" s="1"/>
  <c r="HS6" i="2"/>
  <c r="GX5" i="14" s="1"/>
  <c r="HR6" i="2"/>
  <c r="GW5" i="14" s="1"/>
  <c r="HQ6" i="2"/>
  <c r="GV5" i="14" s="1"/>
  <c r="HP6" i="2"/>
  <c r="GU5" i="14" s="1"/>
  <c r="HO6" i="2"/>
  <c r="GT5" i="14" s="1"/>
  <c r="HN6" i="2"/>
  <c r="GS5" i="14" s="1"/>
  <c r="HM6" i="2"/>
  <c r="GR5" i="14" s="1"/>
  <c r="HL6" i="2"/>
  <c r="GQ5" i="14" s="1"/>
  <c r="HK6" i="2"/>
  <c r="GP5" i="14" s="1"/>
  <c r="HJ6" i="2"/>
  <c r="GO5" i="14" s="1"/>
  <c r="HI6" i="2"/>
  <c r="GN5" i="14" s="1"/>
  <c r="HH6" i="2"/>
  <c r="GM5" i="14" s="1"/>
  <c r="HG6" i="2"/>
  <c r="GL5" i="14" s="1"/>
  <c r="HF6" i="2"/>
  <c r="GK5" i="14" s="1"/>
  <c r="HE6" i="2"/>
  <c r="GJ5" i="14" s="1"/>
  <c r="HD6" i="2"/>
  <c r="GI5" i="14" s="1"/>
  <c r="HC6" i="2"/>
  <c r="GH5" i="14" s="1"/>
  <c r="HB6" i="2"/>
  <c r="GG5" i="14" s="1"/>
  <c r="HA6" i="2"/>
  <c r="GF5" i="14" s="1"/>
  <c r="GZ6" i="2"/>
  <c r="GE5" i="14" s="1"/>
  <c r="GY6" i="2"/>
  <c r="GD5" i="14" s="1"/>
  <c r="GX6" i="2"/>
  <c r="GC5" i="14" s="1"/>
  <c r="GW6" i="2"/>
  <c r="GB5" i="14" s="1"/>
  <c r="GV6" i="2"/>
  <c r="GA5" i="14" s="1"/>
  <c r="GU6" i="2"/>
  <c r="FZ5" i="14" s="1"/>
  <c r="GT6" i="2"/>
  <c r="FY5" i="14" s="1"/>
  <c r="GS6" i="2"/>
  <c r="FX5" i="14" s="1"/>
  <c r="GR6" i="2"/>
  <c r="FW5" i="14" s="1"/>
  <c r="GQ6" i="2"/>
  <c r="FV5" i="14" s="1"/>
  <c r="GP6" i="2"/>
  <c r="FU5" i="14" s="1"/>
  <c r="GO6" i="2"/>
  <c r="FT5" i="14" s="1"/>
  <c r="GN6" i="2"/>
  <c r="FS5" i="14" s="1"/>
  <c r="GM6" i="2"/>
  <c r="FR5" i="14" s="1"/>
  <c r="GL6" i="2"/>
  <c r="FQ5" i="14" s="1"/>
  <c r="GK6" i="2"/>
  <c r="FP5" i="14" s="1"/>
  <c r="GJ6" i="2"/>
  <c r="FO5" i="14" s="1"/>
  <c r="GI6" i="2"/>
  <c r="FN5" i="14" s="1"/>
  <c r="GH6" i="2"/>
  <c r="FM5" i="14" s="1"/>
  <c r="GG6" i="2"/>
  <c r="FL5" i="14" s="1"/>
  <c r="GF6" i="2"/>
  <c r="FK5" i="14" s="1"/>
  <c r="GE6" i="2"/>
  <c r="FJ5" i="14" s="1"/>
  <c r="GD6" i="2"/>
  <c r="FI5" i="14" s="1"/>
  <c r="GC6" i="2"/>
  <c r="FH5" i="14" s="1"/>
  <c r="GB6" i="2"/>
  <c r="FG5" i="14" s="1"/>
  <c r="GA6" i="2"/>
  <c r="FF5" i="14" s="1"/>
  <c r="FZ6" i="2"/>
  <c r="FE5" i="14" s="1"/>
  <c r="FY6" i="2"/>
  <c r="FD5" i="14" s="1"/>
  <c r="FX6" i="2"/>
  <c r="FC5" i="14" s="1"/>
  <c r="FW6" i="2"/>
  <c r="FB5" i="14" s="1"/>
  <c r="FV6" i="2"/>
  <c r="FA5" i="14" s="1"/>
  <c r="FU6" i="2"/>
  <c r="EZ5" i="14" s="1"/>
  <c r="FT6" i="2"/>
  <c r="EY5" i="14" s="1"/>
  <c r="FS6" i="2"/>
  <c r="EX5" i="14" s="1"/>
  <c r="FR6" i="2"/>
  <c r="EW5" i="14" s="1"/>
  <c r="FQ6" i="2"/>
  <c r="EV5" i="14" s="1"/>
  <c r="FP6" i="2"/>
  <c r="EU5" i="14" s="1"/>
  <c r="FO6" i="2"/>
  <c r="ET5" i="14" s="1"/>
  <c r="FN6" i="2"/>
  <c r="ES5" i="14" s="1"/>
  <c r="FM6" i="2"/>
  <c r="ER5" i="14" s="1"/>
  <c r="FL6" i="2"/>
  <c r="EQ5" i="14" s="1"/>
  <c r="FK6" i="2"/>
  <c r="EP5" i="14" s="1"/>
  <c r="FJ6" i="2"/>
  <c r="EO5" i="14" s="1"/>
  <c r="FI6" i="2"/>
  <c r="EN5" i="14" s="1"/>
  <c r="FH6" i="2"/>
  <c r="EM5" i="14" s="1"/>
  <c r="FG6" i="2"/>
  <c r="EL5" i="14" s="1"/>
  <c r="FF6" i="2"/>
  <c r="EK5" i="14" s="1"/>
  <c r="FE6" i="2"/>
  <c r="EJ5" i="14" s="1"/>
  <c r="FD6" i="2"/>
  <c r="EI5" i="14" s="1"/>
  <c r="FC6" i="2"/>
  <c r="EH5" i="14" s="1"/>
  <c r="FB6" i="2"/>
  <c r="EG5" i="14" s="1"/>
  <c r="FA6" i="2"/>
  <c r="EF5" i="14" s="1"/>
  <c r="EZ6" i="2"/>
  <c r="EE5" i="14" s="1"/>
  <c r="EY6" i="2"/>
  <c r="ED5" i="14" s="1"/>
  <c r="EX6" i="2"/>
  <c r="EC5" i="14" s="1"/>
  <c r="EW6" i="2"/>
  <c r="EB5" i="14" s="1"/>
  <c r="EV6" i="2"/>
  <c r="EA5" i="14" s="1"/>
  <c r="EU6" i="2"/>
  <c r="DZ5" i="14" s="1"/>
  <c r="ET6" i="2"/>
  <c r="DY5" i="14" s="1"/>
  <c r="ES6" i="2"/>
  <c r="DX5" i="14" s="1"/>
  <c r="ER6" i="2"/>
  <c r="DW5" i="14" s="1"/>
  <c r="EQ6" i="2"/>
  <c r="DV5" i="14" s="1"/>
  <c r="EP6" i="2"/>
  <c r="DU5" i="14" s="1"/>
  <c r="EO6" i="2"/>
  <c r="DT5" i="14" s="1"/>
  <c r="EN6" i="2"/>
  <c r="DS5" i="14" s="1"/>
  <c r="EM6" i="2"/>
  <c r="DR5" i="14" s="1"/>
  <c r="EL6" i="2"/>
  <c r="DQ5" i="14" s="1"/>
  <c r="EK6" i="2"/>
  <c r="DP5" i="14" s="1"/>
  <c r="EJ6" i="2"/>
  <c r="DO5" i="14" s="1"/>
  <c r="EI6" i="2"/>
  <c r="DN5" i="14" s="1"/>
  <c r="EH6" i="2"/>
  <c r="DM5" i="14" s="1"/>
  <c r="EG6" i="2"/>
  <c r="DL5" i="14" s="1"/>
  <c r="EF6" i="2"/>
  <c r="DK5" i="14" s="1"/>
  <c r="EE6" i="2"/>
  <c r="DJ5" i="14" s="1"/>
  <c r="ED6" i="2"/>
  <c r="DI5" i="14" s="1"/>
  <c r="EC6" i="2"/>
  <c r="DH5" i="14" s="1"/>
  <c r="EB6" i="2"/>
  <c r="DG5" i="14" s="1"/>
  <c r="EA6" i="2"/>
  <c r="DF5" i="14" s="1"/>
  <c r="DZ6" i="2"/>
  <c r="DE5" i="14" s="1"/>
  <c r="DY6" i="2"/>
  <c r="DD5" i="14" s="1"/>
  <c r="DX6" i="2"/>
  <c r="DC5" i="14" s="1"/>
  <c r="DW6" i="2"/>
  <c r="DB5" i="14" s="1"/>
  <c r="DV6" i="2"/>
  <c r="DA5" i="14" s="1"/>
  <c r="DU6" i="2"/>
  <c r="CZ5" i="14" s="1"/>
  <c r="DT6" i="2"/>
  <c r="CY5" i="14" s="1"/>
  <c r="DS6" i="2"/>
  <c r="CX5" i="14" s="1"/>
  <c r="DR6" i="2"/>
  <c r="CW5" i="14" s="1"/>
  <c r="DQ6" i="2"/>
  <c r="CV5" i="14" s="1"/>
  <c r="DP6" i="2"/>
  <c r="CU5" i="14" s="1"/>
  <c r="DO6" i="2"/>
  <c r="CT5" i="14" s="1"/>
  <c r="DN6" i="2"/>
  <c r="CS5" i="14" s="1"/>
  <c r="DM6" i="2"/>
  <c r="CR5" i="14" s="1"/>
  <c r="DL6" i="2"/>
  <c r="CQ5" i="14" s="1"/>
  <c r="DK6" i="2"/>
  <c r="CP5" i="14" s="1"/>
  <c r="DJ6" i="2"/>
  <c r="CO5" i="14" s="1"/>
  <c r="DI6" i="2"/>
  <c r="CN5" i="14" s="1"/>
  <c r="DH6" i="2"/>
  <c r="CM5" i="14" s="1"/>
  <c r="DG6" i="2"/>
  <c r="CL5" i="14" s="1"/>
  <c r="DF6" i="2"/>
  <c r="CK5" i="14" s="1"/>
  <c r="DE6" i="2"/>
  <c r="CJ5" i="14" s="1"/>
  <c r="DD6" i="2"/>
  <c r="CI5" i="14" s="1"/>
  <c r="DC6" i="2"/>
  <c r="CH5" i="14" s="1"/>
  <c r="DB6" i="2"/>
  <c r="CG5" i="14" s="1"/>
  <c r="DA6" i="2"/>
  <c r="CF5" i="14" s="1"/>
  <c r="CZ6" i="2"/>
  <c r="CE5" i="14" s="1"/>
  <c r="CY6" i="2"/>
  <c r="CD5" i="14" s="1"/>
  <c r="CX6" i="2"/>
  <c r="CC5" i="14" s="1"/>
  <c r="CW6" i="2"/>
  <c r="CB5" i="14" s="1"/>
  <c r="CV6" i="2"/>
  <c r="CA5" i="14" s="1"/>
  <c r="CU6" i="2"/>
  <c r="BZ5" i="14" s="1"/>
  <c r="CT6" i="2"/>
  <c r="BY5" i="14" s="1"/>
  <c r="CS6" i="2"/>
  <c r="BX5" i="14" s="1"/>
  <c r="CR6" i="2"/>
  <c r="BW5" i="14" s="1"/>
  <c r="CQ6" i="2"/>
  <c r="BV5" i="14" s="1"/>
  <c r="CP6" i="2"/>
  <c r="BU5" i="14" s="1"/>
  <c r="CO6" i="2"/>
  <c r="BT5" i="14" s="1"/>
  <c r="CN6" i="2"/>
  <c r="BS5" i="14" s="1"/>
  <c r="CM6" i="2"/>
  <c r="BR5" i="14" s="1"/>
  <c r="CL6" i="2"/>
  <c r="BQ5" i="14" s="1"/>
  <c r="CK6" i="2"/>
  <c r="BP5" i="14" s="1"/>
  <c r="CJ6" i="2"/>
  <c r="BO5" i="14" s="1"/>
  <c r="CI6" i="2"/>
  <c r="BN5" i="14" s="1"/>
  <c r="CH6" i="2"/>
  <c r="BM5" i="14" s="1"/>
  <c r="CG6" i="2"/>
  <c r="BL5" i="14" s="1"/>
  <c r="CF6" i="2"/>
  <c r="BK5" i="14" s="1"/>
  <c r="CE6" i="2"/>
  <c r="BJ5" i="14" s="1"/>
  <c r="CD6" i="2"/>
  <c r="BI5" i="14" s="1"/>
  <c r="CC6" i="2"/>
  <c r="BH5" i="14" s="1"/>
  <c r="CB6" i="2"/>
  <c r="BG5" i="14" s="1"/>
  <c r="CA6" i="2"/>
  <c r="BF5" i="14" s="1"/>
  <c r="BZ6" i="2"/>
  <c r="BE5" i="14" s="1"/>
  <c r="BY6" i="2"/>
  <c r="BD5" i="14" s="1"/>
  <c r="BX6" i="2"/>
  <c r="BC5" i="14" s="1"/>
  <c r="BW6" i="2"/>
  <c r="BB5" i="14" s="1"/>
  <c r="BV6" i="2"/>
  <c r="BA5" i="14" s="1"/>
  <c r="BU6" i="2"/>
  <c r="AZ5" i="14" s="1"/>
  <c r="BT6" i="2"/>
  <c r="AY5" i="14" s="1"/>
  <c r="BS6" i="2"/>
  <c r="AX5" i="14" s="1"/>
  <c r="BR6" i="2"/>
  <c r="AW5" i="14" s="1"/>
  <c r="BQ6" i="2"/>
  <c r="AV5" i="14" s="1"/>
  <c r="BP6" i="2"/>
  <c r="AU5" i="14" s="1"/>
  <c r="BO6" i="2"/>
  <c r="AT5" i="14" s="1"/>
  <c r="BN6" i="2"/>
  <c r="AS5" i="14" s="1"/>
  <c r="BM6" i="2"/>
  <c r="AR5" i="14" s="1"/>
  <c r="BL6" i="2"/>
  <c r="AQ5" i="14" s="1"/>
  <c r="BK6" i="2"/>
  <c r="AP5" i="14" s="1"/>
  <c r="BJ6" i="2"/>
  <c r="AO5" i="14" s="1"/>
  <c r="BI6" i="2"/>
  <c r="AN5" i="14" s="1"/>
  <c r="BH6" i="2"/>
  <c r="AM5" i="14" s="1"/>
  <c r="BG6" i="2"/>
  <c r="AL5" i="14" s="1"/>
  <c r="BF6" i="2"/>
  <c r="AK5" i="14" s="1"/>
  <c r="BE6" i="2"/>
  <c r="AJ5" i="14" s="1"/>
  <c r="BD6" i="2"/>
  <c r="AI5" i="14" s="1"/>
  <c r="BC6" i="2"/>
  <c r="AH5" i="14" s="1"/>
  <c r="BB6" i="2"/>
  <c r="AG5" i="14" s="1"/>
  <c r="BA6" i="2"/>
  <c r="AF5" i="14" s="1"/>
  <c r="AZ6" i="2"/>
  <c r="AE5" i="14" s="1"/>
  <c r="AY6" i="2"/>
  <c r="AD5" i="14" s="1"/>
  <c r="AX6" i="2"/>
  <c r="AC5" i="14" s="1"/>
  <c r="AW6" i="2"/>
  <c r="AB5" i="14" s="1"/>
  <c r="AV6" i="2"/>
  <c r="AA5" i="14" s="1"/>
  <c r="AU6" i="2"/>
  <c r="Z5" i="14" s="1"/>
  <c r="AT6" i="2"/>
  <c r="Y5" i="14" s="1"/>
  <c r="AS6" i="2"/>
  <c r="X5" i="14" s="1"/>
  <c r="AR6" i="2"/>
  <c r="W5" i="14" s="1"/>
  <c r="AQ6" i="2"/>
  <c r="V5" i="14" s="1"/>
  <c r="AP6" i="2"/>
  <c r="U5" i="14" s="1"/>
  <c r="AO6" i="2"/>
  <c r="T5" i="14" s="1"/>
  <c r="AN6" i="2"/>
  <c r="S5" i="14" s="1"/>
  <c r="AM6" i="2"/>
  <c r="R5" i="14" s="1"/>
  <c r="AL6" i="2"/>
  <c r="Q5" i="14" s="1"/>
  <c r="AK6" i="2"/>
  <c r="P5" i="14" s="1"/>
  <c r="AJ6" i="2"/>
  <c r="O5" i="14" s="1"/>
  <c r="AI6" i="2"/>
  <c r="N5" i="14" s="1"/>
  <c r="AH6" i="2"/>
  <c r="M5" i="14" s="1"/>
  <c r="AG6" i="2"/>
  <c r="L5" i="14" s="1"/>
  <c r="AF6" i="2"/>
  <c r="K5" i="14" s="1"/>
  <c r="AE6" i="2"/>
  <c r="J5" i="14" s="1"/>
  <c r="AD6" i="2"/>
  <c r="I5" i="14" s="1"/>
  <c r="AC6" i="2"/>
  <c r="H5" i="14" s="1"/>
  <c r="AB6" i="2"/>
  <c r="G5" i="14" s="1"/>
  <c r="AA6" i="2"/>
  <c r="F5" i="14" s="1"/>
  <c r="Z6" i="2"/>
  <c r="E5" i="14" s="1"/>
  <c r="Y6" i="2"/>
  <c r="D5" i="14" s="1"/>
  <c r="X6" i="2"/>
  <c r="C5" i="14" s="1"/>
  <c r="W6" i="2"/>
  <c r="B5" i="14" s="1"/>
  <c r="VH5" i="2"/>
  <c r="UM4" i="14" s="1"/>
  <c r="VG5" i="2"/>
  <c r="UL4" i="14" s="1"/>
  <c r="VF5" i="2"/>
  <c r="UK4" i="14" s="1"/>
  <c r="VE5" i="2"/>
  <c r="UJ4" i="14" s="1"/>
  <c r="VD5" i="2"/>
  <c r="UI4" i="14" s="1"/>
  <c r="VC5" i="2"/>
  <c r="UH4" i="14" s="1"/>
  <c r="VB5" i="2"/>
  <c r="UG4" i="14" s="1"/>
  <c r="VA5" i="2"/>
  <c r="UF4" i="14" s="1"/>
  <c r="UZ5" i="2"/>
  <c r="UE4" i="14" s="1"/>
  <c r="UY5" i="2"/>
  <c r="UD4" i="14" s="1"/>
  <c r="UX5" i="2"/>
  <c r="UC4" i="14" s="1"/>
  <c r="UW5" i="2"/>
  <c r="UB4" i="14" s="1"/>
  <c r="UV5" i="2"/>
  <c r="UA4" i="14" s="1"/>
  <c r="UU5" i="2"/>
  <c r="TZ4" i="14" s="1"/>
  <c r="UT5" i="2"/>
  <c r="TY4" i="14" s="1"/>
  <c r="US5" i="2"/>
  <c r="TX4" i="14" s="1"/>
  <c r="UR5" i="2"/>
  <c r="TW4" i="14" s="1"/>
  <c r="UQ5" i="2"/>
  <c r="TV4" i="14" s="1"/>
  <c r="UP5" i="2"/>
  <c r="TU4" i="14" s="1"/>
  <c r="UO5" i="2"/>
  <c r="TT4" i="14" s="1"/>
  <c r="UN5" i="2"/>
  <c r="TS4" i="14" s="1"/>
  <c r="UM5" i="2"/>
  <c r="TR4" i="14" s="1"/>
  <c r="UL5" i="2"/>
  <c r="TQ4" i="14" s="1"/>
  <c r="UK5" i="2"/>
  <c r="TP4" i="14" s="1"/>
  <c r="UJ5" i="2"/>
  <c r="TO4" i="14" s="1"/>
  <c r="UI5" i="2"/>
  <c r="TN4" i="14" s="1"/>
  <c r="UH5" i="2"/>
  <c r="TM4" i="14" s="1"/>
  <c r="UG5" i="2"/>
  <c r="TL4" i="14" s="1"/>
  <c r="UF5" i="2"/>
  <c r="TK4" i="14" s="1"/>
  <c r="UE5" i="2"/>
  <c r="TJ4" i="14" s="1"/>
  <c r="UD5" i="2"/>
  <c r="TI4" i="14" s="1"/>
  <c r="UC5" i="2"/>
  <c r="TH4" i="14" s="1"/>
  <c r="UB5" i="2"/>
  <c r="TG4" i="14" s="1"/>
  <c r="UA5" i="2"/>
  <c r="TF4" i="14" s="1"/>
  <c r="TZ5" i="2"/>
  <c r="TE4" i="14" s="1"/>
  <c r="TY5" i="2"/>
  <c r="TD4" i="14" s="1"/>
  <c r="TX5" i="2"/>
  <c r="TC4" i="14" s="1"/>
  <c r="TW5" i="2"/>
  <c r="TB4" i="14" s="1"/>
  <c r="TV5" i="2"/>
  <c r="TA4" i="14" s="1"/>
  <c r="TU5" i="2"/>
  <c r="SZ4" i="14" s="1"/>
  <c r="TT5" i="2"/>
  <c r="SY4" i="14" s="1"/>
  <c r="TS5" i="2"/>
  <c r="SX4" i="14" s="1"/>
  <c r="TR5" i="2"/>
  <c r="SW4" i="14" s="1"/>
  <c r="TQ5" i="2"/>
  <c r="SV4" i="14" s="1"/>
  <c r="TP5" i="2"/>
  <c r="SU4" i="14" s="1"/>
  <c r="TO5" i="2"/>
  <c r="ST4" i="14" s="1"/>
  <c r="TN5" i="2"/>
  <c r="SS4" i="14" s="1"/>
  <c r="TM5" i="2"/>
  <c r="SR4" i="14" s="1"/>
  <c r="TL5" i="2"/>
  <c r="SQ4" i="14" s="1"/>
  <c r="TK5" i="2"/>
  <c r="SP4" i="14" s="1"/>
  <c r="TJ5" i="2"/>
  <c r="SO4" i="14" s="1"/>
  <c r="TI5" i="2"/>
  <c r="SN4" i="14" s="1"/>
  <c r="TH5" i="2"/>
  <c r="SM4" i="14" s="1"/>
  <c r="TG5" i="2"/>
  <c r="SL4" i="14" s="1"/>
  <c r="TF5" i="2"/>
  <c r="SK4" i="14" s="1"/>
  <c r="TE5" i="2"/>
  <c r="SJ4" i="14" s="1"/>
  <c r="TD5" i="2"/>
  <c r="SI4" i="14" s="1"/>
  <c r="TC5" i="2"/>
  <c r="SH4" i="14" s="1"/>
  <c r="TB5" i="2"/>
  <c r="SG4" i="14" s="1"/>
  <c r="TA5" i="2"/>
  <c r="SF4" i="14" s="1"/>
  <c r="SZ5" i="2"/>
  <c r="SE4" i="14" s="1"/>
  <c r="SY5" i="2"/>
  <c r="SD4" i="14" s="1"/>
  <c r="SX5" i="2"/>
  <c r="SC4" i="14" s="1"/>
  <c r="SW5" i="2"/>
  <c r="SB4" i="14" s="1"/>
  <c r="SV5" i="2"/>
  <c r="SA4" i="14" s="1"/>
  <c r="SU5" i="2"/>
  <c r="RZ4" i="14" s="1"/>
  <c r="ST5" i="2"/>
  <c r="RY4" i="14" s="1"/>
  <c r="SS5" i="2"/>
  <c r="RX4" i="14" s="1"/>
  <c r="SR5" i="2"/>
  <c r="RW4" i="14" s="1"/>
  <c r="SQ5" i="2"/>
  <c r="RV4" i="14" s="1"/>
  <c r="SP5" i="2"/>
  <c r="RU4" i="14" s="1"/>
  <c r="SO5" i="2"/>
  <c r="RT4" i="14" s="1"/>
  <c r="SN5" i="2"/>
  <c r="RS4" i="14" s="1"/>
  <c r="SM5" i="2"/>
  <c r="RR4" i="14" s="1"/>
  <c r="SL5" i="2"/>
  <c r="RQ4" i="14" s="1"/>
  <c r="SK5" i="2"/>
  <c r="RP4" i="14" s="1"/>
  <c r="SJ5" i="2"/>
  <c r="RO4" i="14" s="1"/>
  <c r="SI5" i="2"/>
  <c r="RN4" i="14" s="1"/>
  <c r="SH5" i="2"/>
  <c r="RM4" i="14" s="1"/>
  <c r="SG5" i="2"/>
  <c r="RL4" i="14" s="1"/>
  <c r="SF5" i="2"/>
  <c r="RK4" i="14" s="1"/>
  <c r="SE5" i="2"/>
  <c r="RJ4" i="14" s="1"/>
  <c r="SD5" i="2"/>
  <c r="RI4" i="14" s="1"/>
  <c r="SC5" i="2"/>
  <c r="RH4" i="14" s="1"/>
  <c r="SB5" i="2"/>
  <c r="RG4" i="14" s="1"/>
  <c r="SA5" i="2"/>
  <c r="RF4" i="14" s="1"/>
  <c r="RZ5" i="2"/>
  <c r="RE4" i="14" s="1"/>
  <c r="RY5" i="2"/>
  <c r="RD4" i="14" s="1"/>
  <c r="RX5" i="2"/>
  <c r="RC4" i="14" s="1"/>
  <c r="RW5" i="2"/>
  <c r="RB4" i="14" s="1"/>
  <c r="RV5" i="2"/>
  <c r="RA4" i="14" s="1"/>
  <c r="RU5" i="2"/>
  <c r="QZ4" i="14" s="1"/>
  <c r="RT5" i="2"/>
  <c r="QY4" i="14" s="1"/>
  <c r="RS5" i="2"/>
  <c r="QX4" i="14" s="1"/>
  <c r="RR5" i="2"/>
  <c r="QW4" i="14" s="1"/>
  <c r="RQ5" i="2"/>
  <c r="QV4" i="14" s="1"/>
  <c r="RP5" i="2"/>
  <c r="QU4" i="14" s="1"/>
  <c r="RO5" i="2"/>
  <c r="QT4" i="14" s="1"/>
  <c r="RN5" i="2"/>
  <c r="QS4" i="14" s="1"/>
  <c r="RM5" i="2"/>
  <c r="QR4" i="14" s="1"/>
  <c r="RL5" i="2"/>
  <c r="QQ4" i="14" s="1"/>
  <c r="RK5" i="2"/>
  <c r="QP4" i="14" s="1"/>
  <c r="RJ5" i="2"/>
  <c r="QO4" i="14" s="1"/>
  <c r="RI5" i="2"/>
  <c r="QN4" i="14" s="1"/>
  <c r="RH5" i="2"/>
  <c r="QM4" i="14" s="1"/>
  <c r="RG5" i="2"/>
  <c r="QL4" i="14" s="1"/>
  <c r="RF5" i="2"/>
  <c r="QK4" i="14" s="1"/>
  <c r="RE5" i="2"/>
  <c r="QJ4" i="14" s="1"/>
  <c r="RD5" i="2"/>
  <c r="QI4" i="14" s="1"/>
  <c r="RC5" i="2"/>
  <c r="QH4" i="14" s="1"/>
  <c r="RB5" i="2"/>
  <c r="QG4" i="14" s="1"/>
  <c r="RA5" i="2"/>
  <c r="QF4" i="14" s="1"/>
  <c r="QZ5" i="2"/>
  <c r="QE4" i="14" s="1"/>
  <c r="QY5" i="2"/>
  <c r="QD4" i="14" s="1"/>
  <c r="QX5" i="2"/>
  <c r="QC4" i="14" s="1"/>
  <c r="QW5" i="2"/>
  <c r="QB4" i="14" s="1"/>
  <c r="QV5" i="2"/>
  <c r="QA4" i="14" s="1"/>
  <c r="QU5" i="2"/>
  <c r="PZ4" i="14" s="1"/>
  <c r="QT5" i="2"/>
  <c r="PY4" i="14" s="1"/>
  <c r="QS5" i="2"/>
  <c r="PX4" i="14" s="1"/>
  <c r="QR5" i="2"/>
  <c r="PW4" i="14" s="1"/>
  <c r="QQ5" i="2"/>
  <c r="PV4" i="14" s="1"/>
  <c r="QP5" i="2"/>
  <c r="PU4" i="14" s="1"/>
  <c r="QO5" i="2"/>
  <c r="PT4" i="14" s="1"/>
  <c r="QN5" i="2"/>
  <c r="PS4" i="14" s="1"/>
  <c r="QM5" i="2"/>
  <c r="PR4" i="14" s="1"/>
  <c r="QL5" i="2"/>
  <c r="PQ4" i="14" s="1"/>
  <c r="QK5" i="2"/>
  <c r="PP4" i="14" s="1"/>
  <c r="QJ5" i="2"/>
  <c r="PO4" i="14" s="1"/>
  <c r="QI5" i="2"/>
  <c r="PN4" i="14" s="1"/>
  <c r="QH5" i="2"/>
  <c r="PM4" i="14" s="1"/>
  <c r="QG5" i="2"/>
  <c r="PL4" i="14" s="1"/>
  <c r="QF5" i="2"/>
  <c r="PK4" i="14" s="1"/>
  <c r="QE5" i="2"/>
  <c r="PJ4" i="14" s="1"/>
  <c r="QD5" i="2"/>
  <c r="PI4" i="14" s="1"/>
  <c r="QC5" i="2"/>
  <c r="PH4" i="14" s="1"/>
  <c r="QB5" i="2"/>
  <c r="PG4" i="14" s="1"/>
  <c r="QA5" i="2"/>
  <c r="PF4" i="14" s="1"/>
  <c r="PZ5" i="2"/>
  <c r="PE4" i="14" s="1"/>
  <c r="PY5" i="2"/>
  <c r="PD4" i="14" s="1"/>
  <c r="PX5" i="2"/>
  <c r="PC4" i="14" s="1"/>
  <c r="PW5" i="2"/>
  <c r="PB4" i="14" s="1"/>
  <c r="PV5" i="2"/>
  <c r="PA4" i="14" s="1"/>
  <c r="PU5" i="2"/>
  <c r="OZ4" i="14" s="1"/>
  <c r="PT5" i="2"/>
  <c r="OY4" i="14" s="1"/>
  <c r="PS5" i="2"/>
  <c r="OX4" i="14" s="1"/>
  <c r="PR5" i="2"/>
  <c r="OW4" i="14" s="1"/>
  <c r="PQ5" i="2"/>
  <c r="OV4" i="14" s="1"/>
  <c r="PP5" i="2"/>
  <c r="OU4" i="14" s="1"/>
  <c r="PO5" i="2"/>
  <c r="OT4" i="14" s="1"/>
  <c r="PN5" i="2"/>
  <c r="OS4" i="14" s="1"/>
  <c r="PM5" i="2"/>
  <c r="OR4" i="14" s="1"/>
  <c r="PL5" i="2"/>
  <c r="OQ4" i="14" s="1"/>
  <c r="PK5" i="2"/>
  <c r="OP4" i="14" s="1"/>
  <c r="PJ5" i="2"/>
  <c r="OO4" i="14" s="1"/>
  <c r="PI5" i="2"/>
  <c r="ON4" i="14" s="1"/>
  <c r="PH5" i="2"/>
  <c r="OM4" i="14" s="1"/>
  <c r="PG5" i="2"/>
  <c r="OL4" i="14" s="1"/>
  <c r="PF5" i="2"/>
  <c r="OK4" i="14" s="1"/>
  <c r="PE5" i="2"/>
  <c r="OJ4" i="14" s="1"/>
  <c r="PD5" i="2"/>
  <c r="OI4" i="14" s="1"/>
  <c r="PC5" i="2"/>
  <c r="OH4" i="14" s="1"/>
  <c r="PB5" i="2"/>
  <c r="OG4" i="14" s="1"/>
  <c r="PA5" i="2"/>
  <c r="OF4" i="14" s="1"/>
  <c r="OZ5" i="2"/>
  <c r="OE4" i="14" s="1"/>
  <c r="OY5" i="2"/>
  <c r="OD4" i="14" s="1"/>
  <c r="OX5" i="2"/>
  <c r="OC4" i="14" s="1"/>
  <c r="OW5" i="2"/>
  <c r="OB4" i="14" s="1"/>
  <c r="OV5" i="2"/>
  <c r="OA4" i="14" s="1"/>
  <c r="OU5" i="2"/>
  <c r="NZ4" i="14" s="1"/>
  <c r="OT5" i="2"/>
  <c r="NY4" i="14" s="1"/>
  <c r="OS5" i="2"/>
  <c r="NX4" i="14" s="1"/>
  <c r="OR5" i="2"/>
  <c r="NW4" i="14" s="1"/>
  <c r="OQ5" i="2"/>
  <c r="NV4" i="14" s="1"/>
  <c r="OP5" i="2"/>
  <c r="NU4" i="14" s="1"/>
  <c r="OO5" i="2"/>
  <c r="NT4" i="14" s="1"/>
  <c r="ON5" i="2"/>
  <c r="NS4" i="14" s="1"/>
  <c r="OM5" i="2"/>
  <c r="NR4" i="14" s="1"/>
  <c r="OL5" i="2"/>
  <c r="NQ4" i="14" s="1"/>
  <c r="OK5" i="2"/>
  <c r="NP4" i="14" s="1"/>
  <c r="OJ5" i="2"/>
  <c r="NO4" i="14" s="1"/>
  <c r="OI5" i="2"/>
  <c r="NN4" i="14" s="1"/>
  <c r="OH5" i="2"/>
  <c r="NM4" i="14" s="1"/>
  <c r="OG5" i="2"/>
  <c r="NL4" i="14" s="1"/>
  <c r="OF5" i="2"/>
  <c r="NK4" i="14" s="1"/>
  <c r="OE5" i="2"/>
  <c r="NJ4" i="14" s="1"/>
  <c r="OD5" i="2"/>
  <c r="NI4" i="14" s="1"/>
  <c r="OC5" i="2"/>
  <c r="NH4" i="14" s="1"/>
  <c r="OB5" i="2"/>
  <c r="NG4" i="14" s="1"/>
  <c r="OA5" i="2"/>
  <c r="NF4" i="14" s="1"/>
  <c r="NZ5" i="2"/>
  <c r="NE4" i="14" s="1"/>
  <c r="NY5" i="2"/>
  <c r="ND4" i="14" s="1"/>
  <c r="NX5" i="2"/>
  <c r="NC4" i="14" s="1"/>
  <c r="NW5" i="2"/>
  <c r="NB4" i="14" s="1"/>
  <c r="NV5" i="2"/>
  <c r="NA4" i="14" s="1"/>
  <c r="NU5" i="2"/>
  <c r="MZ4" i="14" s="1"/>
  <c r="NT5" i="2"/>
  <c r="MY4" i="14" s="1"/>
  <c r="NS5" i="2"/>
  <c r="MX4" i="14" s="1"/>
  <c r="NR5" i="2"/>
  <c r="MW4" i="14" s="1"/>
  <c r="NQ5" i="2"/>
  <c r="MV4" i="14" s="1"/>
  <c r="NP5" i="2"/>
  <c r="MU4" i="14" s="1"/>
  <c r="NO5" i="2"/>
  <c r="MT4" i="14" s="1"/>
  <c r="NN5" i="2"/>
  <c r="MS4" i="14" s="1"/>
  <c r="NM5" i="2"/>
  <c r="MR4" i="14" s="1"/>
  <c r="NL5" i="2"/>
  <c r="MQ4" i="14" s="1"/>
  <c r="NK5" i="2"/>
  <c r="MP4" i="14" s="1"/>
  <c r="NJ5" i="2"/>
  <c r="MO4" i="14" s="1"/>
  <c r="NI5" i="2"/>
  <c r="MN4" i="14" s="1"/>
  <c r="NH5" i="2"/>
  <c r="MM4" i="14" s="1"/>
  <c r="NG5" i="2"/>
  <c r="ML4" i="14" s="1"/>
  <c r="NF5" i="2"/>
  <c r="MK4" i="14" s="1"/>
  <c r="NE5" i="2"/>
  <c r="MJ4" i="14" s="1"/>
  <c r="ND5" i="2"/>
  <c r="MI4" i="14" s="1"/>
  <c r="NC5" i="2"/>
  <c r="MH4" i="14" s="1"/>
  <c r="NB5" i="2"/>
  <c r="MG4" i="14" s="1"/>
  <c r="NA5" i="2"/>
  <c r="MF4" i="14" s="1"/>
  <c r="MZ5" i="2"/>
  <c r="ME4" i="14" s="1"/>
  <c r="MY5" i="2"/>
  <c r="MD4" i="14" s="1"/>
  <c r="MX5" i="2"/>
  <c r="MC4" i="14" s="1"/>
  <c r="MW5" i="2"/>
  <c r="MB4" i="14" s="1"/>
  <c r="MV5" i="2"/>
  <c r="MA4" i="14" s="1"/>
  <c r="MU5" i="2"/>
  <c r="LZ4" i="14" s="1"/>
  <c r="MT5" i="2"/>
  <c r="LY4" i="14" s="1"/>
  <c r="MS5" i="2"/>
  <c r="LX4" i="14" s="1"/>
  <c r="MR5" i="2"/>
  <c r="LW4" i="14" s="1"/>
  <c r="MQ5" i="2"/>
  <c r="LV4" i="14" s="1"/>
  <c r="MP5" i="2"/>
  <c r="LU4" i="14" s="1"/>
  <c r="MO5" i="2"/>
  <c r="LT4" i="14" s="1"/>
  <c r="MN5" i="2"/>
  <c r="LS4" i="14" s="1"/>
  <c r="MM5" i="2"/>
  <c r="LR4" i="14" s="1"/>
  <c r="ML5" i="2"/>
  <c r="LQ4" i="14" s="1"/>
  <c r="MK5" i="2"/>
  <c r="LP4" i="14" s="1"/>
  <c r="MJ5" i="2"/>
  <c r="LO4" i="14" s="1"/>
  <c r="MI5" i="2"/>
  <c r="LN4" i="14" s="1"/>
  <c r="MH5" i="2"/>
  <c r="LM4" i="14" s="1"/>
  <c r="MG5" i="2"/>
  <c r="LL4" i="14" s="1"/>
  <c r="MF5" i="2"/>
  <c r="LK4" i="14" s="1"/>
  <c r="ME5" i="2"/>
  <c r="LJ4" i="14" s="1"/>
  <c r="MD5" i="2"/>
  <c r="LI4" i="14" s="1"/>
  <c r="MC5" i="2"/>
  <c r="LH4" i="14" s="1"/>
  <c r="MB5" i="2"/>
  <c r="LG4" i="14" s="1"/>
  <c r="MA5" i="2"/>
  <c r="LF4" i="14" s="1"/>
  <c r="LZ5" i="2"/>
  <c r="LE4" i="14" s="1"/>
  <c r="LY5" i="2"/>
  <c r="LD4" i="14" s="1"/>
  <c r="LX5" i="2"/>
  <c r="LC4" i="14" s="1"/>
  <c r="LW5" i="2"/>
  <c r="LB4" i="14" s="1"/>
  <c r="LV5" i="2"/>
  <c r="LA4" i="14" s="1"/>
  <c r="LU5" i="2"/>
  <c r="KZ4" i="14" s="1"/>
  <c r="LT5" i="2"/>
  <c r="KY4" i="14" s="1"/>
  <c r="LS5" i="2"/>
  <c r="KX4" i="14" s="1"/>
  <c r="LR5" i="2"/>
  <c r="KW4" i="14" s="1"/>
  <c r="LQ5" i="2"/>
  <c r="KV4" i="14" s="1"/>
  <c r="LP5" i="2"/>
  <c r="KU4" i="14" s="1"/>
  <c r="LO5" i="2"/>
  <c r="KT4" i="14" s="1"/>
  <c r="LN5" i="2"/>
  <c r="KS4" i="14" s="1"/>
  <c r="LM5" i="2"/>
  <c r="KR4" i="14" s="1"/>
  <c r="LL5" i="2"/>
  <c r="KQ4" i="14" s="1"/>
  <c r="LK5" i="2"/>
  <c r="KP4" i="14" s="1"/>
  <c r="LJ5" i="2"/>
  <c r="KO4" i="14" s="1"/>
  <c r="LI5" i="2"/>
  <c r="KN4" i="14" s="1"/>
  <c r="LH5" i="2"/>
  <c r="KM4" i="14" s="1"/>
  <c r="LG5" i="2"/>
  <c r="KL4" i="14" s="1"/>
  <c r="LF5" i="2"/>
  <c r="KK4" i="14" s="1"/>
  <c r="LE5" i="2"/>
  <c r="KJ4" i="14" s="1"/>
  <c r="LD5" i="2"/>
  <c r="KI4" i="14" s="1"/>
  <c r="LC5" i="2"/>
  <c r="KH4" i="14" s="1"/>
  <c r="LB5" i="2"/>
  <c r="KG4" i="14" s="1"/>
  <c r="LA5" i="2"/>
  <c r="KF4" i="14" s="1"/>
  <c r="KZ5" i="2"/>
  <c r="KE4" i="14" s="1"/>
  <c r="KY5" i="2"/>
  <c r="KD4" i="14" s="1"/>
  <c r="KX5" i="2"/>
  <c r="KC4" i="14" s="1"/>
  <c r="KW5" i="2"/>
  <c r="KB4" i="14" s="1"/>
  <c r="KV5" i="2"/>
  <c r="KA4" i="14" s="1"/>
  <c r="KU5" i="2"/>
  <c r="JZ4" i="14" s="1"/>
  <c r="KT5" i="2"/>
  <c r="JY4" i="14" s="1"/>
  <c r="KS5" i="2"/>
  <c r="JX4" i="14" s="1"/>
  <c r="KR5" i="2"/>
  <c r="JW4" i="14" s="1"/>
  <c r="KQ5" i="2"/>
  <c r="JV4" i="14" s="1"/>
  <c r="KP5" i="2"/>
  <c r="JU4" i="14" s="1"/>
  <c r="KO5" i="2"/>
  <c r="JT4" i="14" s="1"/>
  <c r="KN5" i="2"/>
  <c r="JS4" i="14" s="1"/>
  <c r="KM5" i="2"/>
  <c r="JR4" i="14" s="1"/>
  <c r="KL5" i="2"/>
  <c r="JQ4" i="14" s="1"/>
  <c r="KK5" i="2"/>
  <c r="JP4" i="14" s="1"/>
  <c r="KJ5" i="2"/>
  <c r="JO4" i="14" s="1"/>
  <c r="KI5" i="2"/>
  <c r="JN4" i="14" s="1"/>
  <c r="KH5" i="2"/>
  <c r="JM4" i="14" s="1"/>
  <c r="KG5" i="2"/>
  <c r="JL4" i="14" s="1"/>
  <c r="KF5" i="2"/>
  <c r="JK4" i="14" s="1"/>
  <c r="KE5" i="2"/>
  <c r="JJ4" i="14" s="1"/>
  <c r="KD5" i="2"/>
  <c r="JI4" i="14" s="1"/>
  <c r="KC5" i="2"/>
  <c r="JH4" i="14" s="1"/>
  <c r="KB5" i="2"/>
  <c r="JG4" i="14" s="1"/>
  <c r="KA5" i="2"/>
  <c r="JF4" i="14" s="1"/>
  <c r="JZ5" i="2"/>
  <c r="JE4" i="14" s="1"/>
  <c r="JY5" i="2"/>
  <c r="JD4" i="14" s="1"/>
  <c r="JX5" i="2"/>
  <c r="JC4" i="14" s="1"/>
  <c r="JW5" i="2"/>
  <c r="JB4" i="14" s="1"/>
  <c r="JV5" i="2"/>
  <c r="JA4" i="14" s="1"/>
  <c r="JU5" i="2"/>
  <c r="IZ4" i="14" s="1"/>
  <c r="JT5" i="2"/>
  <c r="IY4" i="14" s="1"/>
  <c r="JS5" i="2"/>
  <c r="IX4" i="14" s="1"/>
  <c r="JR5" i="2"/>
  <c r="IW4" i="14" s="1"/>
  <c r="JQ5" i="2"/>
  <c r="IV4" i="14" s="1"/>
  <c r="JP5" i="2"/>
  <c r="IU4" i="14" s="1"/>
  <c r="JO5" i="2"/>
  <c r="IT4" i="14" s="1"/>
  <c r="JN5" i="2"/>
  <c r="IS4" i="14" s="1"/>
  <c r="JM5" i="2"/>
  <c r="IR4" i="14" s="1"/>
  <c r="JL5" i="2"/>
  <c r="IQ4" i="14" s="1"/>
  <c r="JK5" i="2"/>
  <c r="IP4" i="14" s="1"/>
  <c r="JJ5" i="2"/>
  <c r="IO4" i="14" s="1"/>
  <c r="JI5" i="2"/>
  <c r="IN4" i="14" s="1"/>
  <c r="JH5" i="2"/>
  <c r="IM4" i="14" s="1"/>
  <c r="JG5" i="2"/>
  <c r="IL4" i="14" s="1"/>
  <c r="JF5" i="2"/>
  <c r="IK4" i="14" s="1"/>
  <c r="JE5" i="2"/>
  <c r="IJ4" i="14" s="1"/>
  <c r="JD5" i="2"/>
  <c r="II4" i="14" s="1"/>
  <c r="JC5" i="2"/>
  <c r="IH4" i="14" s="1"/>
  <c r="JB5" i="2"/>
  <c r="IG4" i="14" s="1"/>
  <c r="JA5" i="2"/>
  <c r="IF4" i="14" s="1"/>
  <c r="IZ5" i="2"/>
  <c r="IE4" i="14" s="1"/>
  <c r="IY5" i="2"/>
  <c r="ID4" i="14" s="1"/>
  <c r="IX5" i="2"/>
  <c r="IC4" i="14" s="1"/>
  <c r="IW5" i="2"/>
  <c r="IB4" i="14" s="1"/>
  <c r="IV5" i="2"/>
  <c r="IA4" i="14" s="1"/>
  <c r="IU5" i="2"/>
  <c r="HZ4" i="14" s="1"/>
  <c r="IT5" i="2"/>
  <c r="HY4" i="14" s="1"/>
  <c r="IS5" i="2"/>
  <c r="HX4" i="14" s="1"/>
  <c r="IR5" i="2"/>
  <c r="HW4" i="14" s="1"/>
  <c r="IQ5" i="2"/>
  <c r="HV4" i="14" s="1"/>
  <c r="IP5" i="2"/>
  <c r="HU4" i="14" s="1"/>
  <c r="IO5" i="2"/>
  <c r="HT4" i="14" s="1"/>
  <c r="IN5" i="2"/>
  <c r="HS4" i="14" s="1"/>
  <c r="IM5" i="2"/>
  <c r="HR4" i="14" s="1"/>
  <c r="IL5" i="2"/>
  <c r="HQ4" i="14" s="1"/>
  <c r="IK5" i="2"/>
  <c r="HP4" i="14" s="1"/>
  <c r="IJ5" i="2"/>
  <c r="HO4" i="14" s="1"/>
  <c r="II5" i="2"/>
  <c r="HN4" i="14" s="1"/>
  <c r="IH5" i="2"/>
  <c r="HM4" i="14" s="1"/>
  <c r="IG5" i="2"/>
  <c r="HL4" i="14" s="1"/>
  <c r="IF5" i="2"/>
  <c r="HK4" i="14" s="1"/>
  <c r="IE5" i="2"/>
  <c r="HJ4" i="14" s="1"/>
  <c r="ID5" i="2"/>
  <c r="HI4" i="14" s="1"/>
  <c r="IC5" i="2"/>
  <c r="HH4" i="14" s="1"/>
  <c r="IB5" i="2"/>
  <c r="HG4" i="14" s="1"/>
  <c r="IA5" i="2"/>
  <c r="HF4" i="14" s="1"/>
  <c r="HZ5" i="2"/>
  <c r="HE4" i="14" s="1"/>
  <c r="HY5" i="2"/>
  <c r="HD4" i="14" s="1"/>
  <c r="HX5" i="2"/>
  <c r="HC4" i="14" s="1"/>
  <c r="HW5" i="2"/>
  <c r="HB4" i="14" s="1"/>
  <c r="HV5" i="2"/>
  <c r="HA4" i="14" s="1"/>
  <c r="HU5" i="2"/>
  <c r="GZ4" i="14" s="1"/>
  <c r="HT5" i="2"/>
  <c r="GY4" i="14" s="1"/>
  <c r="HS5" i="2"/>
  <c r="GX4" i="14" s="1"/>
  <c r="HR5" i="2"/>
  <c r="GW4" i="14" s="1"/>
  <c r="HQ5" i="2"/>
  <c r="GV4" i="14" s="1"/>
  <c r="HP5" i="2"/>
  <c r="GU4" i="14" s="1"/>
  <c r="HO5" i="2"/>
  <c r="GT4" i="14" s="1"/>
  <c r="HN5" i="2"/>
  <c r="GS4" i="14" s="1"/>
  <c r="HM5" i="2"/>
  <c r="GR4" i="14" s="1"/>
  <c r="HL5" i="2"/>
  <c r="GQ4" i="14" s="1"/>
  <c r="HK5" i="2"/>
  <c r="GP4" i="14" s="1"/>
  <c r="HJ5" i="2"/>
  <c r="GO4" i="14" s="1"/>
  <c r="HI5" i="2"/>
  <c r="GN4" i="14" s="1"/>
  <c r="HH5" i="2"/>
  <c r="GM4" i="14" s="1"/>
  <c r="HG5" i="2"/>
  <c r="GL4" i="14" s="1"/>
  <c r="HF5" i="2"/>
  <c r="GK4" i="14" s="1"/>
  <c r="HE5" i="2"/>
  <c r="GJ4" i="14" s="1"/>
  <c r="HD5" i="2"/>
  <c r="GI4" i="14" s="1"/>
  <c r="HC5" i="2"/>
  <c r="GH4" i="14" s="1"/>
  <c r="HB5" i="2"/>
  <c r="GG4" i="14" s="1"/>
  <c r="HA5" i="2"/>
  <c r="GF4" i="14" s="1"/>
  <c r="GZ5" i="2"/>
  <c r="GE4" i="14" s="1"/>
  <c r="GY5" i="2"/>
  <c r="GD4" i="14" s="1"/>
  <c r="GX5" i="2"/>
  <c r="GC4" i="14" s="1"/>
  <c r="GW5" i="2"/>
  <c r="GB4" i="14" s="1"/>
  <c r="GV5" i="2"/>
  <c r="GA4" i="14" s="1"/>
  <c r="GU5" i="2"/>
  <c r="FZ4" i="14" s="1"/>
  <c r="GT5" i="2"/>
  <c r="FY4" i="14" s="1"/>
  <c r="GS5" i="2"/>
  <c r="FX4" i="14" s="1"/>
  <c r="GR5" i="2"/>
  <c r="FW4" i="14" s="1"/>
  <c r="GQ5" i="2"/>
  <c r="FV4" i="14" s="1"/>
  <c r="GP5" i="2"/>
  <c r="FU4" i="14" s="1"/>
  <c r="GO5" i="2"/>
  <c r="FT4" i="14" s="1"/>
  <c r="GN5" i="2"/>
  <c r="FS4" i="14" s="1"/>
  <c r="GM5" i="2"/>
  <c r="FR4" i="14" s="1"/>
  <c r="GL5" i="2"/>
  <c r="FQ4" i="14" s="1"/>
  <c r="GK5" i="2"/>
  <c r="FP4" i="14" s="1"/>
  <c r="GJ5" i="2"/>
  <c r="FO4" i="14" s="1"/>
  <c r="GI5" i="2"/>
  <c r="FN4" i="14" s="1"/>
  <c r="GH5" i="2"/>
  <c r="FM4" i="14" s="1"/>
  <c r="GG5" i="2"/>
  <c r="FL4" i="14" s="1"/>
  <c r="GF5" i="2"/>
  <c r="FK4" i="14" s="1"/>
  <c r="GE5" i="2"/>
  <c r="FJ4" i="14" s="1"/>
  <c r="GD5" i="2"/>
  <c r="FI4" i="14" s="1"/>
  <c r="GC5" i="2"/>
  <c r="FH4" i="14" s="1"/>
  <c r="GB5" i="2"/>
  <c r="FG4" i="14" s="1"/>
  <c r="GA5" i="2"/>
  <c r="FF4" i="14" s="1"/>
  <c r="FZ5" i="2"/>
  <c r="FE4" i="14" s="1"/>
  <c r="FY5" i="2"/>
  <c r="FD4" i="14" s="1"/>
  <c r="FX5" i="2"/>
  <c r="FC4" i="14" s="1"/>
  <c r="FW5" i="2"/>
  <c r="FB4" i="14" s="1"/>
  <c r="FV5" i="2"/>
  <c r="FA4" i="14" s="1"/>
  <c r="FU5" i="2"/>
  <c r="EZ4" i="14" s="1"/>
  <c r="FT5" i="2"/>
  <c r="EY4" i="14" s="1"/>
  <c r="FS5" i="2"/>
  <c r="EX4" i="14" s="1"/>
  <c r="FR5" i="2"/>
  <c r="EW4" i="14" s="1"/>
  <c r="FQ5" i="2"/>
  <c r="EV4" i="14" s="1"/>
  <c r="FP5" i="2"/>
  <c r="EU4" i="14" s="1"/>
  <c r="FO5" i="2"/>
  <c r="ET4" i="14" s="1"/>
  <c r="FN5" i="2"/>
  <c r="ES4" i="14" s="1"/>
  <c r="FM5" i="2"/>
  <c r="ER4" i="14" s="1"/>
  <c r="FL5" i="2"/>
  <c r="EQ4" i="14" s="1"/>
  <c r="FK5" i="2"/>
  <c r="EP4" i="14" s="1"/>
  <c r="FJ5" i="2"/>
  <c r="EO4" i="14" s="1"/>
  <c r="FI5" i="2"/>
  <c r="EN4" i="14" s="1"/>
  <c r="FH5" i="2"/>
  <c r="EM4" i="14" s="1"/>
  <c r="FG5" i="2"/>
  <c r="EL4" i="14" s="1"/>
  <c r="FF5" i="2"/>
  <c r="EK4" i="14" s="1"/>
  <c r="FE5" i="2"/>
  <c r="EJ4" i="14" s="1"/>
  <c r="FD5" i="2"/>
  <c r="EI4" i="14" s="1"/>
  <c r="FC5" i="2"/>
  <c r="EH4" i="14" s="1"/>
  <c r="FB5" i="2"/>
  <c r="EG4" i="14" s="1"/>
  <c r="FA5" i="2"/>
  <c r="EF4" i="14" s="1"/>
  <c r="EZ5" i="2"/>
  <c r="EE4" i="14" s="1"/>
  <c r="EY5" i="2"/>
  <c r="ED4" i="14" s="1"/>
  <c r="EX5" i="2"/>
  <c r="EC4" i="14" s="1"/>
  <c r="EW5" i="2"/>
  <c r="EB4" i="14" s="1"/>
  <c r="EV5" i="2"/>
  <c r="EA4" i="14" s="1"/>
  <c r="EU5" i="2"/>
  <c r="DZ4" i="14" s="1"/>
  <c r="ET5" i="2"/>
  <c r="DY4" i="14" s="1"/>
  <c r="ES5" i="2"/>
  <c r="DX4" i="14" s="1"/>
  <c r="ER5" i="2"/>
  <c r="DW4" i="14" s="1"/>
  <c r="EQ5" i="2"/>
  <c r="DV4" i="14" s="1"/>
  <c r="EP5" i="2"/>
  <c r="DU4" i="14" s="1"/>
  <c r="EO5" i="2"/>
  <c r="DT4" i="14" s="1"/>
  <c r="EN5" i="2"/>
  <c r="DS4" i="14" s="1"/>
  <c r="EM5" i="2"/>
  <c r="DR4" i="14" s="1"/>
  <c r="EL5" i="2"/>
  <c r="DQ4" i="14" s="1"/>
  <c r="EK5" i="2"/>
  <c r="DP4" i="14" s="1"/>
  <c r="EJ5" i="2"/>
  <c r="DO4" i="14" s="1"/>
  <c r="EI5" i="2"/>
  <c r="DN4" i="14" s="1"/>
  <c r="EH5" i="2"/>
  <c r="DM4" i="14" s="1"/>
  <c r="EG5" i="2"/>
  <c r="DL4" i="14" s="1"/>
  <c r="EF5" i="2"/>
  <c r="DK4" i="14" s="1"/>
  <c r="EE5" i="2"/>
  <c r="DJ4" i="14" s="1"/>
  <c r="ED5" i="2"/>
  <c r="DI4" i="14" s="1"/>
  <c r="EC5" i="2"/>
  <c r="DH4" i="14" s="1"/>
  <c r="EB5" i="2"/>
  <c r="DG4" i="14" s="1"/>
  <c r="EA5" i="2"/>
  <c r="DF4" i="14" s="1"/>
  <c r="DZ5" i="2"/>
  <c r="DE4" i="14" s="1"/>
  <c r="DY5" i="2"/>
  <c r="DD4" i="14" s="1"/>
  <c r="DX5" i="2"/>
  <c r="DC4" i="14" s="1"/>
  <c r="DW5" i="2"/>
  <c r="DB4" i="14" s="1"/>
  <c r="DV5" i="2"/>
  <c r="DA4" i="14" s="1"/>
  <c r="DU5" i="2"/>
  <c r="CZ4" i="14" s="1"/>
  <c r="DT5" i="2"/>
  <c r="CY4" i="14" s="1"/>
  <c r="DS5" i="2"/>
  <c r="CX4" i="14" s="1"/>
  <c r="DR5" i="2"/>
  <c r="CW4" i="14" s="1"/>
  <c r="DQ5" i="2"/>
  <c r="CV4" i="14" s="1"/>
  <c r="DP5" i="2"/>
  <c r="CU4" i="14" s="1"/>
  <c r="DO5" i="2"/>
  <c r="CT4" i="14" s="1"/>
  <c r="DN5" i="2"/>
  <c r="CS4" i="14" s="1"/>
  <c r="DM5" i="2"/>
  <c r="CR4" i="14" s="1"/>
  <c r="DL5" i="2"/>
  <c r="CQ4" i="14" s="1"/>
  <c r="DK5" i="2"/>
  <c r="CP4" i="14" s="1"/>
  <c r="DJ5" i="2"/>
  <c r="CO4" i="14" s="1"/>
  <c r="DI5" i="2"/>
  <c r="CN4" i="14" s="1"/>
  <c r="DH5" i="2"/>
  <c r="CM4" i="14" s="1"/>
  <c r="DG5" i="2"/>
  <c r="CL4" i="14" s="1"/>
  <c r="DF5" i="2"/>
  <c r="CK4" i="14" s="1"/>
  <c r="DE5" i="2"/>
  <c r="CJ4" i="14" s="1"/>
  <c r="DD5" i="2"/>
  <c r="CI4" i="14" s="1"/>
  <c r="DC5" i="2"/>
  <c r="CH4" i="14" s="1"/>
  <c r="DB5" i="2"/>
  <c r="CG4" i="14" s="1"/>
  <c r="DA5" i="2"/>
  <c r="CF4" i="14" s="1"/>
  <c r="CZ5" i="2"/>
  <c r="CE4" i="14" s="1"/>
  <c r="CY5" i="2"/>
  <c r="CD4" i="14" s="1"/>
  <c r="CX5" i="2"/>
  <c r="CC4" i="14" s="1"/>
  <c r="CW5" i="2"/>
  <c r="CB4" i="14" s="1"/>
  <c r="CV5" i="2"/>
  <c r="CA4" i="14" s="1"/>
  <c r="CU5" i="2"/>
  <c r="BZ4" i="14" s="1"/>
  <c r="CT5" i="2"/>
  <c r="BY4" i="14" s="1"/>
  <c r="CS5" i="2"/>
  <c r="BX4" i="14" s="1"/>
  <c r="CR5" i="2"/>
  <c r="BW4" i="14" s="1"/>
  <c r="CQ5" i="2"/>
  <c r="BV4" i="14" s="1"/>
  <c r="CP5" i="2"/>
  <c r="BU4" i="14" s="1"/>
  <c r="CO5" i="2"/>
  <c r="BT4" i="14" s="1"/>
  <c r="CN5" i="2"/>
  <c r="BS4" i="14" s="1"/>
  <c r="CM5" i="2"/>
  <c r="BR4" i="14" s="1"/>
  <c r="CL5" i="2"/>
  <c r="BQ4" i="14" s="1"/>
  <c r="CK5" i="2"/>
  <c r="BP4" i="14" s="1"/>
  <c r="CJ5" i="2"/>
  <c r="BO4" i="14" s="1"/>
  <c r="CI5" i="2"/>
  <c r="BN4" i="14" s="1"/>
  <c r="CH5" i="2"/>
  <c r="BM4" i="14" s="1"/>
  <c r="CG5" i="2"/>
  <c r="BL4" i="14" s="1"/>
  <c r="CF5" i="2"/>
  <c r="BK4" i="14" s="1"/>
  <c r="CE5" i="2"/>
  <c r="BJ4" i="14" s="1"/>
  <c r="CD5" i="2"/>
  <c r="BI4" i="14" s="1"/>
  <c r="CC5" i="2"/>
  <c r="BH4" i="14" s="1"/>
  <c r="CB5" i="2"/>
  <c r="BG4" i="14" s="1"/>
  <c r="CA5" i="2"/>
  <c r="BF4" i="14" s="1"/>
  <c r="BZ5" i="2"/>
  <c r="BE4" i="14" s="1"/>
  <c r="BY5" i="2"/>
  <c r="BD4" i="14" s="1"/>
  <c r="BX5" i="2"/>
  <c r="BC4" i="14" s="1"/>
  <c r="BW5" i="2"/>
  <c r="BB4" i="14" s="1"/>
  <c r="BV5" i="2"/>
  <c r="BA4" i="14" s="1"/>
  <c r="BU5" i="2"/>
  <c r="AZ4" i="14" s="1"/>
  <c r="BT5" i="2"/>
  <c r="AY4" i="14" s="1"/>
  <c r="BS5" i="2"/>
  <c r="AX4" i="14" s="1"/>
  <c r="BR5" i="2"/>
  <c r="AW4" i="14" s="1"/>
  <c r="BQ5" i="2"/>
  <c r="AV4" i="14" s="1"/>
  <c r="BP5" i="2"/>
  <c r="AU4" i="14" s="1"/>
  <c r="BO5" i="2"/>
  <c r="AT4" i="14" s="1"/>
  <c r="BN5" i="2"/>
  <c r="AS4" i="14" s="1"/>
  <c r="BM5" i="2"/>
  <c r="AR4" i="14" s="1"/>
  <c r="BL5" i="2"/>
  <c r="AQ4" i="14" s="1"/>
  <c r="BK5" i="2"/>
  <c r="AP4" i="14" s="1"/>
  <c r="BJ5" i="2"/>
  <c r="AO4" i="14" s="1"/>
  <c r="BI5" i="2"/>
  <c r="AN4" i="14" s="1"/>
  <c r="BH5" i="2"/>
  <c r="AM4" i="14" s="1"/>
  <c r="BG5" i="2"/>
  <c r="AL4" i="14" s="1"/>
  <c r="BF5" i="2"/>
  <c r="AK4" i="14" s="1"/>
  <c r="BE5" i="2"/>
  <c r="AJ4" i="14" s="1"/>
  <c r="BD5" i="2"/>
  <c r="AI4" i="14" s="1"/>
  <c r="BC5" i="2"/>
  <c r="AH4" i="14" s="1"/>
  <c r="BB5" i="2"/>
  <c r="AG4" i="14" s="1"/>
  <c r="BA5" i="2"/>
  <c r="AF4" i="14" s="1"/>
  <c r="AZ5" i="2"/>
  <c r="AE4" i="14" s="1"/>
  <c r="AY5" i="2"/>
  <c r="AD4" i="14" s="1"/>
  <c r="AX5" i="2"/>
  <c r="AC4" i="14" s="1"/>
  <c r="AW5" i="2"/>
  <c r="AB4" i="14" s="1"/>
  <c r="AV5" i="2"/>
  <c r="AA4" i="14" s="1"/>
  <c r="AU5" i="2"/>
  <c r="Z4" i="14" s="1"/>
  <c r="AT5" i="2"/>
  <c r="Y4" i="14" s="1"/>
  <c r="AS5" i="2"/>
  <c r="X4" i="14" s="1"/>
  <c r="AR5" i="2"/>
  <c r="W4" i="14" s="1"/>
  <c r="AQ5" i="2"/>
  <c r="V4" i="14" s="1"/>
  <c r="AP5" i="2"/>
  <c r="U4" i="14" s="1"/>
  <c r="AO5" i="2"/>
  <c r="T4" i="14" s="1"/>
  <c r="AN5" i="2"/>
  <c r="S4" i="14" s="1"/>
  <c r="AM5" i="2"/>
  <c r="R4" i="14" s="1"/>
  <c r="AL5" i="2"/>
  <c r="Q4" i="14" s="1"/>
  <c r="AK5" i="2"/>
  <c r="P4" i="14" s="1"/>
  <c r="AJ5" i="2"/>
  <c r="O4" i="14" s="1"/>
  <c r="AI5" i="2"/>
  <c r="N4" i="14" s="1"/>
  <c r="AH5" i="2"/>
  <c r="M4" i="14" s="1"/>
  <c r="AG5" i="2"/>
  <c r="L4" i="14" s="1"/>
  <c r="AF5" i="2"/>
  <c r="K4" i="14" s="1"/>
  <c r="AE5" i="2"/>
  <c r="J4" i="14" s="1"/>
  <c r="AD5" i="2"/>
  <c r="I4" i="14" s="1"/>
  <c r="AC5" i="2"/>
  <c r="H4" i="14" s="1"/>
  <c r="AB5" i="2"/>
  <c r="G4" i="14" s="1"/>
  <c r="AA5" i="2"/>
  <c r="F4" i="14" s="1"/>
  <c r="Z5" i="2"/>
  <c r="E4" i="14" s="1"/>
  <c r="Y5" i="2"/>
  <c r="D4" i="14" s="1"/>
  <c r="X5" i="2"/>
  <c r="C4" i="14" s="1"/>
  <c r="W5" i="2"/>
  <c r="B4" i="14" s="1"/>
  <c r="VH4" i="2"/>
  <c r="UM3" i="14" s="1"/>
  <c r="VG4" i="2"/>
  <c r="UL3" i="14" s="1"/>
  <c r="VF4" i="2"/>
  <c r="UK3" i="14" s="1"/>
  <c r="VE4" i="2"/>
  <c r="UJ3" i="14" s="1"/>
  <c r="VD4" i="2"/>
  <c r="UI3" i="14" s="1"/>
  <c r="VC4" i="2"/>
  <c r="UH3" i="14" s="1"/>
  <c r="VB4" i="2"/>
  <c r="UG3" i="14" s="1"/>
  <c r="VA4" i="2"/>
  <c r="UF3" i="14" s="1"/>
  <c r="UZ4" i="2"/>
  <c r="UE3" i="14" s="1"/>
  <c r="UY4" i="2"/>
  <c r="UD3" i="14" s="1"/>
  <c r="UX4" i="2"/>
  <c r="UC3" i="14" s="1"/>
  <c r="UW4" i="2"/>
  <c r="UB3" i="14" s="1"/>
  <c r="UV4" i="2"/>
  <c r="UA3" i="14" s="1"/>
  <c r="UU4" i="2"/>
  <c r="TZ3" i="14" s="1"/>
  <c r="UT4" i="2"/>
  <c r="TY3" i="14" s="1"/>
  <c r="US4" i="2"/>
  <c r="TX3" i="14" s="1"/>
  <c r="UR4" i="2"/>
  <c r="TW3" i="14" s="1"/>
  <c r="UQ4" i="2"/>
  <c r="TV3" i="14" s="1"/>
  <c r="UP4" i="2"/>
  <c r="TU3" i="14" s="1"/>
  <c r="UO4" i="2"/>
  <c r="TT3" i="14" s="1"/>
  <c r="UN4" i="2"/>
  <c r="TS3" i="14" s="1"/>
  <c r="UM4" i="2"/>
  <c r="TR3" i="14" s="1"/>
  <c r="UL4" i="2"/>
  <c r="TQ3" i="14" s="1"/>
  <c r="UK4" i="2"/>
  <c r="TP3" i="14" s="1"/>
  <c r="UJ4" i="2"/>
  <c r="TO3" i="14" s="1"/>
  <c r="UI4" i="2"/>
  <c r="TN3" i="14" s="1"/>
  <c r="UH4" i="2"/>
  <c r="TM3" i="14" s="1"/>
  <c r="UG4" i="2"/>
  <c r="TL3" i="14" s="1"/>
  <c r="UF4" i="2"/>
  <c r="TK3" i="14" s="1"/>
  <c r="UE4" i="2"/>
  <c r="TJ3" i="14" s="1"/>
  <c r="UD4" i="2"/>
  <c r="TI3" i="14" s="1"/>
  <c r="UC4" i="2"/>
  <c r="TH3" i="14" s="1"/>
  <c r="UB4" i="2"/>
  <c r="TG3" i="14" s="1"/>
  <c r="UA4" i="2"/>
  <c r="TF3" i="14" s="1"/>
  <c r="TZ4" i="2"/>
  <c r="TE3" i="14" s="1"/>
  <c r="TY4" i="2"/>
  <c r="TD3" i="14" s="1"/>
  <c r="TX4" i="2"/>
  <c r="TC3" i="14" s="1"/>
  <c r="TW4" i="2"/>
  <c r="TB3" i="14" s="1"/>
  <c r="TV4" i="2"/>
  <c r="TA3" i="14" s="1"/>
  <c r="TU4" i="2"/>
  <c r="SZ3" i="14" s="1"/>
  <c r="TT4" i="2"/>
  <c r="SY3" i="14" s="1"/>
  <c r="TS4" i="2"/>
  <c r="SX3" i="14" s="1"/>
  <c r="TR4" i="2"/>
  <c r="SW3" i="14" s="1"/>
  <c r="TQ4" i="2"/>
  <c r="SV3" i="14" s="1"/>
  <c r="TP4" i="2"/>
  <c r="SU3" i="14" s="1"/>
  <c r="TO4" i="2"/>
  <c r="ST3" i="14" s="1"/>
  <c r="TN4" i="2"/>
  <c r="SS3" i="14" s="1"/>
  <c r="TM4" i="2"/>
  <c r="SR3" i="14" s="1"/>
  <c r="TL4" i="2"/>
  <c r="SQ3" i="14" s="1"/>
  <c r="TK4" i="2"/>
  <c r="SP3" i="14" s="1"/>
  <c r="TJ4" i="2"/>
  <c r="SO3" i="14" s="1"/>
  <c r="TI4" i="2"/>
  <c r="SN3" i="14" s="1"/>
  <c r="TH4" i="2"/>
  <c r="SM3" i="14" s="1"/>
  <c r="TG4" i="2"/>
  <c r="SL3" i="14" s="1"/>
  <c r="TF4" i="2"/>
  <c r="SK3" i="14" s="1"/>
  <c r="TE4" i="2"/>
  <c r="SJ3" i="14" s="1"/>
  <c r="TD4" i="2"/>
  <c r="SI3" i="14" s="1"/>
  <c r="TC4" i="2"/>
  <c r="SH3" i="14" s="1"/>
  <c r="TB4" i="2"/>
  <c r="SG3" i="14" s="1"/>
  <c r="TA4" i="2"/>
  <c r="SF3" i="14" s="1"/>
  <c r="SZ4" i="2"/>
  <c r="SE3" i="14" s="1"/>
  <c r="SY4" i="2"/>
  <c r="SD3" i="14" s="1"/>
  <c r="SX4" i="2"/>
  <c r="SC3" i="14" s="1"/>
  <c r="SW4" i="2"/>
  <c r="SB3" i="14" s="1"/>
  <c r="SV4" i="2"/>
  <c r="SA3" i="14" s="1"/>
  <c r="SU4" i="2"/>
  <c r="RZ3" i="14" s="1"/>
  <c r="ST4" i="2"/>
  <c r="RY3" i="14" s="1"/>
  <c r="SS4" i="2"/>
  <c r="RX3" i="14" s="1"/>
  <c r="SR4" i="2"/>
  <c r="RW3" i="14" s="1"/>
  <c r="SQ4" i="2"/>
  <c r="RV3" i="14" s="1"/>
  <c r="SP4" i="2"/>
  <c r="RU3" i="14" s="1"/>
  <c r="SO4" i="2"/>
  <c r="RT3" i="14" s="1"/>
  <c r="SN4" i="2"/>
  <c r="RS3" i="14" s="1"/>
  <c r="SM4" i="2"/>
  <c r="RR3" i="14" s="1"/>
  <c r="SL4" i="2"/>
  <c r="RQ3" i="14" s="1"/>
  <c r="SK4" i="2"/>
  <c r="RP3" i="14" s="1"/>
  <c r="SJ4" i="2"/>
  <c r="RO3" i="14" s="1"/>
  <c r="SI4" i="2"/>
  <c r="RN3" i="14" s="1"/>
  <c r="SH4" i="2"/>
  <c r="RM3" i="14" s="1"/>
  <c r="SG4" i="2"/>
  <c r="RL3" i="14" s="1"/>
  <c r="SF4" i="2"/>
  <c r="RK3" i="14" s="1"/>
  <c r="SE4" i="2"/>
  <c r="RJ3" i="14" s="1"/>
  <c r="SD4" i="2"/>
  <c r="RI3" i="14" s="1"/>
  <c r="SC4" i="2"/>
  <c r="RH3" i="14" s="1"/>
  <c r="SB4" i="2"/>
  <c r="RG3" i="14" s="1"/>
  <c r="SA4" i="2"/>
  <c r="RF3" i="14" s="1"/>
  <c r="RZ4" i="2"/>
  <c r="RE3" i="14" s="1"/>
  <c r="RY4" i="2"/>
  <c r="RD3" i="14" s="1"/>
  <c r="RX4" i="2"/>
  <c r="RC3" i="14" s="1"/>
  <c r="RW4" i="2"/>
  <c r="RB3" i="14" s="1"/>
  <c r="RV4" i="2"/>
  <c r="RA3" i="14" s="1"/>
  <c r="RU4" i="2"/>
  <c r="QZ3" i="14" s="1"/>
  <c r="RT4" i="2"/>
  <c r="QY3" i="14" s="1"/>
  <c r="RS4" i="2"/>
  <c r="QX3" i="14" s="1"/>
  <c r="RR4" i="2"/>
  <c r="QW3" i="14" s="1"/>
  <c r="RQ4" i="2"/>
  <c r="QV3" i="14" s="1"/>
  <c r="RP4" i="2"/>
  <c r="QU3" i="14" s="1"/>
  <c r="RO4" i="2"/>
  <c r="QT3" i="14" s="1"/>
  <c r="RN4" i="2"/>
  <c r="QS3" i="14" s="1"/>
  <c r="RM4" i="2"/>
  <c r="QR3" i="14" s="1"/>
  <c r="RL4" i="2"/>
  <c r="QQ3" i="14" s="1"/>
  <c r="RK4" i="2"/>
  <c r="QP3" i="14" s="1"/>
  <c r="RJ4" i="2"/>
  <c r="QO3" i="14" s="1"/>
  <c r="RI4" i="2"/>
  <c r="QN3" i="14" s="1"/>
  <c r="RH4" i="2"/>
  <c r="QM3" i="14" s="1"/>
  <c r="RG4" i="2"/>
  <c r="QL3" i="14" s="1"/>
  <c r="RF4" i="2"/>
  <c r="QK3" i="14" s="1"/>
  <c r="RE4" i="2"/>
  <c r="QJ3" i="14" s="1"/>
  <c r="RD4" i="2"/>
  <c r="QI3" i="14" s="1"/>
  <c r="RC4" i="2"/>
  <c r="QH3" i="14" s="1"/>
  <c r="RB4" i="2"/>
  <c r="QG3" i="14" s="1"/>
  <c r="RA4" i="2"/>
  <c r="QF3" i="14" s="1"/>
  <c r="QZ4" i="2"/>
  <c r="QE3" i="14" s="1"/>
  <c r="QY4" i="2"/>
  <c r="QD3" i="14" s="1"/>
  <c r="QX4" i="2"/>
  <c r="QC3" i="14" s="1"/>
  <c r="QW4" i="2"/>
  <c r="QB3" i="14" s="1"/>
  <c r="QV4" i="2"/>
  <c r="QA3" i="14" s="1"/>
  <c r="QU4" i="2"/>
  <c r="PZ3" i="14" s="1"/>
  <c r="QT4" i="2"/>
  <c r="PY3" i="14" s="1"/>
  <c r="QS4" i="2"/>
  <c r="PX3" i="14" s="1"/>
  <c r="QR4" i="2"/>
  <c r="PW3" i="14" s="1"/>
  <c r="QQ4" i="2"/>
  <c r="PV3" i="14" s="1"/>
  <c r="QP4" i="2"/>
  <c r="PU3" i="14" s="1"/>
  <c r="QO4" i="2"/>
  <c r="PT3" i="14" s="1"/>
  <c r="QN4" i="2"/>
  <c r="PS3" i="14" s="1"/>
  <c r="QM4" i="2"/>
  <c r="PR3" i="14" s="1"/>
  <c r="QL4" i="2"/>
  <c r="PQ3" i="14" s="1"/>
  <c r="QK4" i="2"/>
  <c r="PP3" i="14" s="1"/>
  <c r="QJ4" i="2"/>
  <c r="PO3" i="14" s="1"/>
  <c r="QI4" i="2"/>
  <c r="PN3" i="14" s="1"/>
  <c r="QH4" i="2"/>
  <c r="PM3" i="14" s="1"/>
  <c r="QG4" i="2"/>
  <c r="PL3" i="14" s="1"/>
  <c r="QF4" i="2"/>
  <c r="PK3" i="14" s="1"/>
  <c r="QE4" i="2"/>
  <c r="PJ3" i="14" s="1"/>
  <c r="QD4" i="2"/>
  <c r="PI3" i="14" s="1"/>
  <c r="QC4" i="2"/>
  <c r="PH3" i="14" s="1"/>
  <c r="QB4" i="2"/>
  <c r="PG3" i="14" s="1"/>
  <c r="QA4" i="2"/>
  <c r="PF3" i="14" s="1"/>
  <c r="PZ4" i="2"/>
  <c r="PE3" i="14" s="1"/>
  <c r="PY4" i="2"/>
  <c r="PD3" i="14" s="1"/>
  <c r="PX4" i="2"/>
  <c r="PC3" i="14" s="1"/>
  <c r="PW4" i="2"/>
  <c r="PB3" i="14" s="1"/>
  <c r="PV4" i="2"/>
  <c r="PA3" i="14" s="1"/>
  <c r="PU4" i="2"/>
  <c r="OZ3" i="14" s="1"/>
  <c r="PT4" i="2"/>
  <c r="OY3" i="14" s="1"/>
  <c r="PS4" i="2"/>
  <c r="OX3" i="14" s="1"/>
  <c r="PR4" i="2"/>
  <c r="OW3" i="14" s="1"/>
  <c r="PQ4" i="2"/>
  <c r="OV3" i="14" s="1"/>
  <c r="PP4" i="2"/>
  <c r="OU3" i="14" s="1"/>
  <c r="PO4" i="2"/>
  <c r="OT3" i="14" s="1"/>
  <c r="PN4" i="2"/>
  <c r="OS3" i="14" s="1"/>
  <c r="PM4" i="2"/>
  <c r="OR3" i="14" s="1"/>
  <c r="PL4" i="2"/>
  <c r="OQ3" i="14" s="1"/>
  <c r="PK4" i="2"/>
  <c r="OP3" i="14" s="1"/>
  <c r="PJ4" i="2"/>
  <c r="OO3" i="14" s="1"/>
  <c r="PI4" i="2"/>
  <c r="ON3" i="14" s="1"/>
  <c r="PH4" i="2"/>
  <c r="OM3" i="14" s="1"/>
  <c r="PG4" i="2"/>
  <c r="OL3" i="14" s="1"/>
  <c r="PF4" i="2"/>
  <c r="OK3" i="14" s="1"/>
  <c r="PE4" i="2"/>
  <c r="OJ3" i="14" s="1"/>
  <c r="PD4" i="2"/>
  <c r="OI3" i="14" s="1"/>
  <c r="PC4" i="2"/>
  <c r="OH3" i="14" s="1"/>
  <c r="PB4" i="2"/>
  <c r="OG3" i="14" s="1"/>
  <c r="PA4" i="2"/>
  <c r="OF3" i="14" s="1"/>
  <c r="OZ4" i="2"/>
  <c r="OE3" i="14" s="1"/>
  <c r="OY4" i="2"/>
  <c r="OD3" i="14" s="1"/>
  <c r="OX4" i="2"/>
  <c r="OC3" i="14" s="1"/>
  <c r="OW4" i="2"/>
  <c r="OB3" i="14" s="1"/>
  <c r="OV4" i="2"/>
  <c r="OA3" i="14" s="1"/>
  <c r="OU4" i="2"/>
  <c r="NZ3" i="14" s="1"/>
  <c r="OT4" i="2"/>
  <c r="NY3" i="14" s="1"/>
  <c r="OS4" i="2"/>
  <c r="NX3" i="14" s="1"/>
  <c r="OR4" i="2"/>
  <c r="NW3" i="14" s="1"/>
  <c r="OQ4" i="2"/>
  <c r="NV3" i="14" s="1"/>
  <c r="OP4" i="2"/>
  <c r="NU3" i="14" s="1"/>
  <c r="OO4" i="2"/>
  <c r="NT3" i="14" s="1"/>
  <c r="ON4" i="2"/>
  <c r="NS3" i="14" s="1"/>
  <c r="OM4" i="2"/>
  <c r="NR3" i="14" s="1"/>
  <c r="OL4" i="2"/>
  <c r="NQ3" i="14" s="1"/>
  <c r="OK4" i="2"/>
  <c r="NP3" i="14" s="1"/>
  <c r="OJ4" i="2"/>
  <c r="NO3" i="14" s="1"/>
  <c r="OI4" i="2"/>
  <c r="NN3" i="14" s="1"/>
  <c r="OH4" i="2"/>
  <c r="NM3" i="14" s="1"/>
  <c r="OG4" i="2"/>
  <c r="NL3" i="14" s="1"/>
  <c r="OF4" i="2"/>
  <c r="NK3" i="14" s="1"/>
  <c r="OE4" i="2"/>
  <c r="NJ3" i="14" s="1"/>
  <c r="OD4" i="2"/>
  <c r="NI3" i="14" s="1"/>
  <c r="OC4" i="2"/>
  <c r="NH3" i="14" s="1"/>
  <c r="OB4" i="2"/>
  <c r="NG3" i="14" s="1"/>
  <c r="OA4" i="2"/>
  <c r="NF3" i="14" s="1"/>
  <c r="NZ4" i="2"/>
  <c r="NE3" i="14" s="1"/>
  <c r="NY4" i="2"/>
  <c r="ND3" i="14" s="1"/>
  <c r="NX4" i="2"/>
  <c r="NC3" i="14" s="1"/>
  <c r="NW4" i="2"/>
  <c r="NB3" i="14" s="1"/>
  <c r="NV4" i="2"/>
  <c r="NA3" i="14" s="1"/>
  <c r="NU4" i="2"/>
  <c r="MZ3" i="14" s="1"/>
  <c r="NT4" i="2"/>
  <c r="MY3" i="14" s="1"/>
  <c r="NS4" i="2"/>
  <c r="MX3" i="14" s="1"/>
  <c r="NR4" i="2"/>
  <c r="MW3" i="14" s="1"/>
  <c r="NQ4" i="2"/>
  <c r="MV3" i="14" s="1"/>
  <c r="NP4" i="2"/>
  <c r="MU3" i="14" s="1"/>
  <c r="NO4" i="2"/>
  <c r="MT3" i="14" s="1"/>
  <c r="NN4" i="2"/>
  <c r="MS3" i="14" s="1"/>
  <c r="NM4" i="2"/>
  <c r="MR3" i="14" s="1"/>
  <c r="NL4" i="2"/>
  <c r="MQ3" i="14" s="1"/>
  <c r="NK4" i="2"/>
  <c r="MP3" i="14" s="1"/>
  <c r="NJ4" i="2"/>
  <c r="MO3" i="14" s="1"/>
  <c r="NI4" i="2"/>
  <c r="MN3" i="14" s="1"/>
  <c r="NH4" i="2"/>
  <c r="MM3" i="14" s="1"/>
  <c r="NG4" i="2"/>
  <c r="ML3" i="14" s="1"/>
  <c r="NF4" i="2"/>
  <c r="MK3" i="14" s="1"/>
  <c r="NE4" i="2"/>
  <c r="MJ3" i="14" s="1"/>
  <c r="ND4" i="2"/>
  <c r="MI3" i="14" s="1"/>
  <c r="NC4" i="2"/>
  <c r="MH3" i="14" s="1"/>
  <c r="NB4" i="2"/>
  <c r="MG3" i="14" s="1"/>
  <c r="NA4" i="2"/>
  <c r="MF3" i="14" s="1"/>
  <c r="MZ4" i="2"/>
  <c r="ME3" i="14" s="1"/>
  <c r="MY4" i="2"/>
  <c r="MD3" i="14" s="1"/>
  <c r="MX4" i="2"/>
  <c r="MC3" i="14" s="1"/>
  <c r="MW4" i="2"/>
  <c r="MB3" i="14" s="1"/>
  <c r="MV4" i="2"/>
  <c r="MA3" i="14" s="1"/>
  <c r="MU4" i="2"/>
  <c r="LZ3" i="14" s="1"/>
  <c r="MT4" i="2"/>
  <c r="LY3" i="14" s="1"/>
  <c r="MS4" i="2"/>
  <c r="LX3" i="14" s="1"/>
  <c r="MR4" i="2"/>
  <c r="LW3" i="14" s="1"/>
  <c r="MQ4" i="2"/>
  <c r="LV3" i="14" s="1"/>
  <c r="MP4" i="2"/>
  <c r="LU3" i="14" s="1"/>
  <c r="MO4" i="2"/>
  <c r="LT3" i="14" s="1"/>
  <c r="MN4" i="2"/>
  <c r="LS3" i="14" s="1"/>
  <c r="MM4" i="2"/>
  <c r="LR3" i="14" s="1"/>
  <c r="ML4" i="2"/>
  <c r="LQ3" i="14" s="1"/>
  <c r="MK4" i="2"/>
  <c r="LP3" i="14" s="1"/>
  <c r="MJ4" i="2"/>
  <c r="LO3" i="14" s="1"/>
  <c r="MI4" i="2"/>
  <c r="LN3" i="14" s="1"/>
  <c r="MH4" i="2"/>
  <c r="LM3" i="14" s="1"/>
  <c r="MG4" i="2"/>
  <c r="LL3" i="14" s="1"/>
  <c r="MF4" i="2"/>
  <c r="LK3" i="14" s="1"/>
  <c r="ME4" i="2"/>
  <c r="LJ3" i="14" s="1"/>
  <c r="MD4" i="2"/>
  <c r="LI3" i="14" s="1"/>
  <c r="MC4" i="2"/>
  <c r="LH3" i="14" s="1"/>
  <c r="MB4" i="2"/>
  <c r="LG3" i="14" s="1"/>
  <c r="MA4" i="2"/>
  <c r="LF3" i="14" s="1"/>
  <c r="LZ4" i="2"/>
  <c r="LE3" i="14" s="1"/>
  <c r="LY4" i="2"/>
  <c r="LD3" i="14" s="1"/>
  <c r="LX4" i="2"/>
  <c r="LC3" i="14" s="1"/>
  <c r="LW4" i="2"/>
  <c r="LB3" i="14" s="1"/>
  <c r="LV4" i="2"/>
  <c r="LA3" i="14" s="1"/>
  <c r="LU4" i="2"/>
  <c r="KZ3" i="14" s="1"/>
  <c r="LT4" i="2"/>
  <c r="KY3" i="14" s="1"/>
  <c r="LS4" i="2"/>
  <c r="KX3" i="14" s="1"/>
  <c r="LR4" i="2"/>
  <c r="KW3" i="14" s="1"/>
  <c r="LQ4" i="2"/>
  <c r="KV3" i="14" s="1"/>
  <c r="LP4" i="2"/>
  <c r="KU3" i="14" s="1"/>
  <c r="LO4" i="2"/>
  <c r="KT3" i="14" s="1"/>
  <c r="LN4" i="2"/>
  <c r="KS3" i="14" s="1"/>
  <c r="LM4" i="2"/>
  <c r="KR3" i="14" s="1"/>
  <c r="LL4" i="2"/>
  <c r="KQ3" i="14" s="1"/>
  <c r="LK4" i="2"/>
  <c r="KP3" i="14" s="1"/>
  <c r="LJ4" i="2"/>
  <c r="KO3" i="14" s="1"/>
  <c r="LI4" i="2"/>
  <c r="KN3" i="14" s="1"/>
  <c r="LH4" i="2"/>
  <c r="KM3" i="14" s="1"/>
  <c r="LG4" i="2"/>
  <c r="KL3" i="14" s="1"/>
  <c r="LF4" i="2"/>
  <c r="KK3" i="14" s="1"/>
  <c r="LE4" i="2"/>
  <c r="KJ3" i="14" s="1"/>
  <c r="LD4" i="2"/>
  <c r="KI3" i="14" s="1"/>
  <c r="LC4" i="2"/>
  <c r="KH3" i="14" s="1"/>
  <c r="LB4" i="2"/>
  <c r="KG3" i="14" s="1"/>
  <c r="LA4" i="2"/>
  <c r="KF3" i="14" s="1"/>
  <c r="KZ4" i="2"/>
  <c r="KE3" i="14" s="1"/>
  <c r="KY4" i="2"/>
  <c r="KD3" i="14" s="1"/>
  <c r="KX4" i="2"/>
  <c r="KC3" i="14" s="1"/>
  <c r="KW4" i="2"/>
  <c r="KB3" i="14" s="1"/>
  <c r="KV4" i="2"/>
  <c r="KA3" i="14" s="1"/>
  <c r="KU4" i="2"/>
  <c r="JZ3" i="14" s="1"/>
  <c r="KT4" i="2"/>
  <c r="JY3" i="14" s="1"/>
  <c r="KS4" i="2"/>
  <c r="JX3" i="14" s="1"/>
  <c r="KR4" i="2"/>
  <c r="JW3" i="14" s="1"/>
  <c r="KQ4" i="2"/>
  <c r="JV3" i="14" s="1"/>
  <c r="KP4" i="2"/>
  <c r="JU3" i="14" s="1"/>
  <c r="KO4" i="2"/>
  <c r="JT3" i="14" s="1"/>
  <c r="KN4" i="2"/>
  <c r="JS3" i="14" s="1"/>
  <c r="KM4" i="2"/>
  <c r="JR3" i="14" s="1"/>
  <c r="KL4" i="2"/>
  <c r="JQ3" i="14" s="1"/>
  <c r="KK4" i="2"/>
  <c r="JP3" i="14" s="1"/>
  <c r="KJ4" i="2"/>
  <c r="JO3" i="14" s="1"/>
  <c r="KI4" i="2"/>
  <c r="JN3" i="14" s="1"/>
  <c r="KH4" i="2"/>
  <c r="JM3" i="14" s="1"/>
  <c r="KG4" i="2"/>
  <c r="JL3" i="14" s="1"/>
  <c r="KF4" i="2"/>
  <c r="JK3" i="14" s="1"/>
  <c r="KE4" i="2"/>
  <c r="JJ3" i="14" s="1"/>
  <c r="KD4" i="2"/>
  <c r="JI3" i="14" s="1"/>
  <c r="KC4" i="2"/>
  <c r="JH3" i="14" s="1"/>
  <c r="KB4" i="2"/>
  <c r="JG3" i="14" s="1"/>
  <c r="KA4" i="2"/>
  <c r="JF3" i="14" s="1"/>
  <c r="JZ4" i="2"/>
  <c r="JE3" i="14" s="1"/>
  <c r="JY4" i="2"/>
  <c r="JD3" i="14" s="1"/>
  <c r="JX4" i="2"/>
  <c r="JC3" i="14" s="1"/>
  <c r="JW4" i="2"/>
  <c r="JB3" i="14" s="1"/>
  <c r="JV4" i="2"/>
  <c r="JA3" i="14" s="1"/>
  <c r="JU4" i="2"/>
  <c r="IZ3" i="14" s="1"/>
  <c r="JT4" i="2"/>
  <c r="IY3" i="14" s="1"/>
  <c r="JS4" i="2"/>
  <c r="IX3" i="14" s="1"/>
  <c r="JR4" i="2"/>
  <c r="IW3" i="14" s="1"/>
  <c r="JQ4" i="2"/>
  <c r="IV3" i="14" s="1"/>
  <c r="JP4" i="2"/>
  <c r="IU3" i="14" s="1"/>
  <c r="JO4" i="2"/>
  <c r="IT3" i="14" s="1"/>
  <c r="JN4" i="2"/>
  <c r="IS3" i="14" s="1"/>
  <c r="JM4" i="2"/>
  <c r="IR3" i="14" s="1"/>
  <c r="JL4" i="2"/>
  <c r="IQ3" i="14" s="1"/>
  <c r="JK4" i="2"/>
  <c r="IP3" i="14" s="1"/>
  <c r="JJ4" i="2"/>
  <c r="IO3" i="14" s="1"/>
  <c r="JI4" i="2"/>
  <c r="IN3" i="14" s="1"/>
  <c r="JH4" i="2"/>
  <c r="IM3" i="14" s="1"/>
  <c r="JG4" i="2"/>
  <c r="IL3" i="14" s="1"/>
  <c r="JF4" i="2"/>
  <c r="IK3" i="14" s="1"/>
  <c r="JE4" i="2"/>
  <c r="IJ3" i="14" s="1"/>
  <c r="JD4" i="2"/>
  <c r="II3" i="14" s="1"/>
  <c r="JC4" i="2"/>
  <c r="IH3" i="14" s="1"/>
  <c r="JB4" i="2"/>
  <c r="IG3" i="14" s="1"/>
  <c r="JA4" i="2"/>
  <c r="IF3" i="14" s="1"/>
  <c r="IZ4" i="2"/>
  <c r="IE3" i="14" s="1"/>
  <c r="IY4" i="2"/>
  <c r="ID3" i="14" s="1"/>
  <c r="IX4" i="2"/>
  <c r="IC3" i="14" s="1"/>
  <c r="IW4" i="2"/>
  <c r="IB3" i="14" s="1"/>
  <c r="IV4" i="2"/>
  <c r="IA3" i="14" s="1"/>
  <c r="IU4" i="2"/>
  <c r="HZ3" i="14" s="1"/>
  <c r="IT4" i="2"/>
  <c r="HY3" i="14" s="1"/>
  <c r="IS4" i="2"/>
  <c r="HX3" i="14" s="1"/>
  <c r="IR4" i="2"/>
  <c r="HW3" i="14" s="1"/>
  <c r="IQ4" i="2"/>
  <c r="HV3" i="14" s="1"/>
  <c r="IP4" i="2"/>
  <c r="HU3" i="14" s="1"/>
  <c r="IO4" i="2"/>
  <c r="HT3" i="14" s="1"/>
  <c r="IN4" i="2"/>
  <c r="HS3" i="14" s="1"/>
  <c r="IM4" i="2"/>
  <c r="HR3" i="14" s="1"/>
  <c r="IL4" i="2"/>
  <c r="HQ3" i="14" s="1"/>
  <c r="IK4" i="2"/>
  <c r="HP3" i="14" s="1"/>
  <c r="IJ4" i="2"/>
  <c r="HO3" i="14" s="1"/>
  <c r="II4" i="2"/>
  <c r="HN3" i="14" s="1"/>
  <c r="IH4" i="2"/>
  <c r="HM3" i="14" s="1"/>
  <c r="IG4" i="2"/>
  <c r="HL3" i="14" s="1"/>
  <c r="IF4" i="2"/>
  <c r="HK3" i="14" s="1"/>
  <c r="IE4" i="2"/>
  <c r="HJ3" i="14" s="1"/>
  <c r="ID4" i="2"/>
  <c r="HI3" i="14" s="1"/>
  <c r="IC4" i="2"/>
  <c r="HH3" i="14" s="1"/>
  <c r="IB4" i="2"/>
  <c r="HG3" i="14" s="1"/>
  <c r="IA4" i="2"/>
  <c r="HF3" i="14" s="1"/>
  <c r="HZ4" i="2"/>
  <c r="HE3" i="14" s="1"/>
  <c r="HY4" i="2"/>
  <c r="HD3" i="14" s="1"/>
  <c r="HX4" i="2"/>
  <c r="HC3" i="14" s="1"/>
  <c r="HW4" i="2"/>
  <c r="HB3" i="14" s="1"/>
  <c r="HV4" i="2"/>
  <c r="HA3" i="14" s="1"/>
  <c r="HU4" i="2"/>
  <c r="GZ3" i="14" s="1"/>
  <c r="HT4" i="2"/>
  <c r="GY3" i="14" s="1"/>
  <c r="HS4" i="2"/>
  <c r="GX3" i="14" s="1"/>
  <c r="HR4" i="2"/>
  <c r="GW3" i="14" s="1"/>
  <c r="HQ4" i="2"/>
  <c r="GV3" i="14" s="1"/>
  <c r="HP4" i="2"/>
  <c r="GU3" i="14" s="1"/>
  <c r="HO4" i="2"/>
  <c r="GT3" i="14" s="1"/>
  <c r="HN4" i="2"/>
  <c r="GS3" i="14" s="1"/>
  <c r="HM4" i="2"/>
  <c r="GR3" i="14" s="1"/>
  <c r="HL4" i="2"/>
  <c r="GQ3" i="14" s="1"/>
  <c r="HK4" i="2"/>
  <c r="GP3" i="14" s="1"/>
  <c r="HJ4" i="2"/>
  <c r="GO3" i="14" s="1"/>
  <c r="HI4" i="2"/>
  <c r="GN3" i="14" s="1"/>
  <c r="HH4" i="2"/>
  <c r="GM3" i="14" s="1"/>
  <c r="HG4" i="2"/>
  <c r="GL3" i="14" s="1"/>
  <c r="HF4" i="2"/>
  <c r="GK3" i="14" s="1"/>
  <c r="HE4" i="2"/>
  <c r="GJ3" i="14" s="1"/>
  <c r="HD4" i="2"/>
  <c r="GI3" i="14" s="1"/>
  <c r="HC4" i="2"/>
  <c r="GH3" i="14" s="1"/>
  <c r="HB4" i="2"/>
  <c r="GG3" i="14" s="1"/>
  <c r="HA4" i="2"/>
  <c r="GF3" i="14" s="1"/>
  <c r="GZ4" i="2"/>
  <c r="GE3" i="14" s="1"/>
  <c r="GY4" i="2"/>
  <c r="GD3" i="14" s="1"/>
  <c r="GX4" i="2"/>
  <c r="GC3" i="14" s="1"/>
  <c r="GW4" i="2"/>
  <c r="GB3" i="14" s="1"/>
  <c r="GV4" i="2"/>
  <c r="GA3" i="14" s="1"/>
  <c r="GU4" i="2"/>
  <c r="FZ3" i="14" s="1"/>
  <c r="GT4" i="2"/>
  <c r="FY3" i="14" s="1"/>
  <c r="GS4" i="2"/>
  <c r="FX3" i="14" s="1"/>
  <c r="GR4" i="2"/>
  <c r="FW3" i="14" s="1"/>
  <c r="GQ4" i="2"/>
  <c r="FV3" i="14" s="1"/>
  <c r="GP4" i="2"/>
  <c r="FU3" i="14" s="1"/>
  <c r="GO4" i="2"/>
  <c r="FT3" i="14" s="1"/>
  <c r="GN4" i="2"/>
  <c r="FS3" i="14" s="1"/>
  <c r="GM4" i="2"/>
  <c r="FR3" i="14" s="1"/>
  <c r="GL4" i="2"/>
  <c r="FQ3" i="14" s="1"/>
  <c r="GK4" i="2"/>
  <c r="FP3" i="14" s="1"/>
  <c r="GJ4" i="2"/>
  <c r="FO3" i="14" s="1"/>
  <c r="GI4" i="2"/>
  <c r="FN3" i="14" s="1"/>
  <c r="GH4" i="2"/>
  <c r="FM3" i="14" s="1"/>
  <c r="GG4" i="2"/>
  <c r="FL3" i="14" s="1"/>
  <c r="GF4" i="2"/>
  <c r="FK3" i="14" s="1"/>
  <c r="GE4" i="2"/>
  <c r="FJ3" i="14" s="1"/>
  <c r="GD4" i="2"/>
  <c r="FI3" i="14" s="1"/>
  <c r="GC4" i="2"/>
  <c r="FH3" i="14" s="1"/>
  <c r="GB4" i="2"/>
  <c r="FG3" i="14" s="1"/>
  <c r="GA4" i="2"/>
  <c r="FF3" i="14" s="1"/>
  <c r="FZ4" i="2"/>
  <c r="FE3" i="14" s="1"/>
  <c r="FY4" i="2"/>
  <c r="FD3" i="14" s="1"/>
  <c r="FX4" i="2"/>
  <c r="FC3" i="14" s="1"/>
  <c r="FW4" i="2"/>
  <c r="FB3" i="14" s="1"/>
  <c r="FV4" i="2"/>
  <c r="FA3" i="14" s="1"/>
  <c r="FU4" i="2"/>
  <c r="EZ3" i="14" s="1"/>
  <c r="FT4" i="2"/>
  <c r="EY3" i="14" s="1"/>
  <c r="FS4" i="2"/>
  <c r="EX3" i="14" s="1"/>
  <c r="FR4" i="2"/>
  <c r="EW3" i="14" s="1"/>
  <c r="FQ4" i="2"/>
  <c r="EV3" i="14" s="1"/>
  <c r="FP4" i="2"/>
  <c r="EU3" i="14" s="1"/>
  <c r="FO4" i="2"/>
  <c r="ET3" i="14" s="1"/>
  <c r="FN4" i="2"/>
  <c r="ES3" i="14" s="1"/>
  <c r="FM4" i="2"/>
  <c r="ER3" i="14" s="1"/>
  <c r="FL4" i="2"/>
  <c r="EQ3" i="14" s="1"/>
  <c r="FK4" i="2"/>
  <c r="EP3" i="14" s="1"/>
  <c r="FJ4" i="2"/>
  <c r="EO3" i="14" s="1"/>
  <c r="FI4" i="2"/>
  <c r="EN3" i="14" s="1"/>
  <c r="FH4" i="2"/>
  <c r="EM3" i="14" s="1"/>
  <c r="FG4" i="2"/>
  <c r="EL3" i="14" s="1"/>
  <c r="FF4" i="2"/>
  <c r="EK3" i="14" s="1"/>
  <c r="FE4" i="2"/>
  <c r="EJ3" i="14" s="1"/>
  <c r="FD4" i="2"/>
  <c r="EI3" i="14" s="1"/>
  <c r="FC4" i="2"/>
  <c r="EH3" i="14" s="1"/>
  <c r="FB4" i="2"/>
  <c r="EG3" i="14" s="1"/>
  <c r="FA4" i="2"/>
  <c r="EF3" i="14" s="1"/>
  <c r="EZ4" i="2"/>
  <c r="EE3" i="14" s="1"/>
  <c r="EY4" i="2"/>
  <c r="ED3" i="14" s="1"/>
  <c r="EX4" i="2"/>
  <c r="EC3" i="14" s="1"/>
  <c r="EW4" i="2"/>
  <c r="EB3" i="14" s="1"/>
  <c r="EV4" i="2"/>
  <c r="EA3" i="14" s="1"/>
  <c r="EU4" i="2"/>
  <c r="DZ3" i="14" s="1"/>
  <c r="ET4" i="2"/>
  <c r="DY3" i="14" s="1"/>
  <c r="ES4" i="2"/>
  <c r="DX3" i="14" s="1"/>
  <c r="ER4" i="2"/>
  <c r="DW3" i="14" s="1"/>
  <c r="EQ4" i="2"/>
  <c r="DV3" i="14" s="1"/>
  <c r="EP4" i="2"/>
  <c r="DU3" i="14" s="1"/>
  <c r="EO4" i="2"/>
  <c r="DT3" i="14" s="1"/>
  <c r="EN4" i="2"/>
  <c r="DS3" i="14" s="1"/>
  <c r="EM4" i="2"/>
  <c r="DR3" i="14" s="1"/>
  <c r="EL4" i="2"/>
  <c r="DQ3" i="14" s="1"/>
  <c r="EK4" i="2"/>
  <c r="DP3" i="14" s="1"/>
  <c r="EJ4" i="2"/>
  <c r="DO3" i="14" s="1"/>
  <c r="EI4" i="2"/>
  <c r="DN3" i="14" s="1"/>
  <c r="EH4" i="2"/>
  <c r="DM3" i="14" s="1"/>
  <c r="EG4" i="2"/>
  <c r="DL3" i="14" s="1"/>
  <c r="EF4" i="2"/>
  <c r="DK3" i="14" s="1"/>
  <c r="EE4" i="2"/>
  <c r="DJ3" i="14" s="1"/>
  <c r="ED4" i="2"/>
  <c r="DI3" i="14" s="1"/>
  <c r="EC4" i="2"/>
  <c r="DH3" i="14" s="1"/>
  <c r="EB4" i="2"/>
  <c r="DG3" i="14" s="1"/>
  <c r="EA4" i="2"/>
  <c r="DF3" i="14" s="1"/>
  <c r="DZ4" i="2"/>
  <c r="DE3" i="14" s="1"/>
  <c r="DY4" i="2"/>
  <c r="DD3" i="14" s="1"/>
  <c r="DX4" i="2"/>
  <c r="DC3" i="14" s="1"/>
  <c r="DW4" i="2"/>
  <c r="DB3" i="14" s="1"/>
  <c r="DV4" i="2"/>
  <c r="DA3" i="14" s="1"/>
  <c r="DU4" i="2"/>
  <c r="CZ3" i="14" s="1"/>
  <c r="DT4" i="2"/>
  <c r="CY3" i="14" s="1"/>
  <c r="DS4" i="2"/>
  <c r="CX3" i="14" s="1"/>
  <c r="DR4" i="2"/>
  <c r="CW3" i="14" s="1"/>
  <c r="DQ4" i="2"/>
  <c r="CV3" i="14" s="1"/>
  <c r="DP4" i="2"/>
  <c r="CU3" i="14" s="1"/>
  <c r="DO4" i="2"/>
  <c r="CT3" i="14" s="1"/>
  <c r="DN4" i="2"/>
  <c r="CS3" i="14" s="1"/>
  <c r="DM4" i="2"/>
  <c r="CR3" i="14" s="1"/>
  <c r="DL4" i="2"/>
  <c r="CQ3" i="14" s="1"/>
  <c r="DK4" i="2"/>
  <c r="CP3" i="14" s="1"/>
  <c r="DJ4" i="2"/>
  <c r="CO3" i="14" s="1"/>
  <c r="DI4" i="2"/>
  <c r="CN3" i="14" s="1"/>
  <c r="DH4" i="2"/>
  <c r="CM3" i="14" s="1"/>
  <c r="DG4" i="2"/>
  <c r="CL3" i="14" s="1"/>
  <c r="DF4" i="2"/>
  <c r="CK3" i="14" s="1"/>
  <c r="DE4" i="2"/>
  <c r="CJ3" i="14" s="1"/>
  <c r="DD4" i="2"/>
  <c r="CI3" i="14" s="1"/>
  <c r="DC4" i="2"/>
  <c r="CH3" i="14" s="1"/>
  <c r="DB4" i="2"/>
  <c r="CG3" i="14" s="1"/>
  <c r="DA4" i="2"/>
  <c r="CF3" i="14" s="1"/>
  <c r="CZ4" i="2"/>
  <c r="CE3" i="14" s="1"/>
  <c r="CY4" i="2"/>
  <c r="CD3" i="14" s="1"/>
  <c r="CX4" i="2"/>
  <c r="CC3" i="14" s="1"/>
  <c r="CW4" i="2"/>
  <c r="CB3" i="14" s="1"/>
  <c r="CV4" i="2"/>
  <c r="CA3" i="14" s="1"/>
  <c r="CU4" i="2"/>
  <c r="BZ3" i="14" s="1"/>
  <c r="CT4" i="2"/>
  <c r="BY3" i="14" s="1"/>
  <c r="CS4" i="2"/>
  <c r="BX3" i="14" s="1"/>
  <c r="CR4" i="2"/>
  <c r="BW3" i="14" s="1"/>
  <c r="CQ4" i="2"/>
  <c r="BV3" i="14" s="1"/>
  <c r="CP4" i="2"/>
  <c r="BU3" i="14" s="1"/>
  <c r="CO4" i="2"/>
  <c r="BT3" i="14" s="1"/>
  <c r="CN4" i="2"/>
  <c r="BS3" i="14" s="1"/>
  <c r="CM4" i="2"/>
  <c r="BR3" i="14" s="1"/>
  <c r="CL4" i="2"/>
  <c r="BQ3" i="14" s="1"/>
  <c r="CK4" i="2"/>
  <c r="BP3" i="14" s="1"/>
  <c r="CJ4" i="2"/>
  <c r="BO3" i="14" s="1"/>
  <c r="CI4" i="2"/>
  <c r="BN3" i="14" s="1"/>
  <c r="CH4" i="2"/>
  <c r="BM3" i="14" s="1"/>
  <c r="CG4" i="2"/>
  <c r="BL3" i="14" s="1"/>
  <c r="CF4" i="2"/>
  <c r="BK3" i="14" s="1"/>
  <c r="CE4" i="2"/>
  <c r="BJ3" i="14" s="1"/>
  <c r="CD4" i="2"/>
  <c r="BI3" i="14" s="1"/>
  <c r="CC4" i="2"/>
  <c r="BH3" i="14" s="1"/>
  <c r="CB4" i="2"/>
  <c r="BG3" i="14" s="1"/>
  <c r="CA4" i="2"/>
  <c r="BF3" i="14" s="1"/>
  <c r="BZ4" i="2"/>
  <c r="BE3" i="14" s="1"/>
  <c r="BY4" i="2"/>
  <c r="BD3" i="14" s="1"/>
  <c r="BX4" i="2"/>
  <c r="BC3" i="14" s="1"/>
  <c r="BW4" i="2"/>
  <c r="BB3" i="14" s="1"/>
  <c r="BV4" i="2"/>
  <c r="BA3" i="14" s="1"/>
  <c r="BU4" i="2"/>
  <c r="AZ3" i="14" s="1"/>
  <c r="BT4" i="2"/>
  <c r="AY3" i="14" s="1"/>
  <c r="BS4" i="2"/>
  <c r="AX3" i="14" s="1"/>
  <c r="BR4" i="2"/>
  <c r="AW3" i="14" s="1"/>
  <c r="BQ4" i="2"/>
  <c r="AV3" i="14" s="1"/>
  <c r="BP4" i="2"/>
  <c r="AU3" i="14" s="1"/>
  <c r="BO4" i="2"/>
  <c r="AT3" i="14" s="1"/>
  <c r="BN4" i="2"/>
  <c r="AS3" i="14" s="1"/>
  <c r="BM4" i="2"/>
  <c r="AR3" i="14" s="1"/>
  <c r="BL4" i="2"/>
  <c r="AQ3" i="14" s="1"/>
  <c r="BK4" i="2"/>
  <c r="AP3" i="14" s="1"/>
  <c r="BJ4" i="2"/>
  <c r="AO3" i="14" s="1"/>
  <c r="BI4" i="2"/>
  <c r="AN3" i="14" s="1"/>
  <c r="BH4" i="2"/>
  <c r="AM3" i="14" s="1"/>
  <c r="BG4" i="2"/>
  <c r="AL3" i="14" s="1"/>
  <c r="BF4" i="2"/>
  <c r="AK3" i="14" s="1"/>
  <c r="BE4" i="2"/>
  <c r="AJ3" i="14" s="1"/>
  <c r="BD4" i="2"/>
  <c r="AI3" i="14" s="1"/>
  <c r="BC4" i="2"/>
  <c r="AH3" i="14" s="1"/>
  <c r="BB4" i="2"/>
  <c r="AG3" i="14" s="1"/>
  <c r="BA4" i="2"/>
  <c r="AF3" i="14" s="1"/>
  <c r="AZ4" i="2"/>
  <c r="AE3" i="14" s="1"/>
  <c r="AY4" i="2"/>
  <c r="AD3" i="14" s="1"/>
  <c r="AX4" i="2"/>
  <c r="AC3" i="14" s="1"/>
  <c r="AW4" i="2"/>
  <c r="AB3" i="14" s="1"/>
  <c r="AV4" i="2"/>
  <c r="AA3" i="14" s="1"/>
  <c r="AU4" i="2"/>
  <c r="Z3" i="14" s="1"/>
  <c r="AT4" i="2"/>
  <c r="Y3" i="14" s="1"/>
  <c r="AS4" i="2"/>
  <c r="X3" i="14" s="1"/>
  <c r="AR4" i="2"/>
  <c r="W3" i="14" s="1"/>
  <c r="AQ4" i="2"/>
  <c r="V3" i="14" s="1"/>
  <c r="AP4" i="2"/>
  <c r="U3" i="14" s="1"/>
  <c r="AO4" i="2"/>
  <c r="T3" i="14" s="1"/>
  <c r="AN4" i="2"/>
  <c r="S3" i="14" s="1"/>
  <c r="AM4" i="2"/>
  <c r="R3" i="14" s="1"/>
  <c r="AL4" i="2"/>
  <c r="Q3" i="14" s="1"/>
  <c r="AK4" i="2"/>
  <c r="P3" i="14" s="1"/>
  <c r="AJ4" i="2"/>
  <c r="O3" i="14" s="1"/>
  <c r="AI4" i="2"/>
  <c r="N3" i="14" s="1"/>
  <c r="AH4" i="2"/>
  <c r="M3" i="14" s="1"/>
  <c r="AG4" i="2"/>
  <c r="L3" i="14" s="1"/>
  <c r="AF4" i="2"/>
  <c r="K3" i="14" s="1"/>
  <c r="AE4" i="2"/>
  <c r="J3" i="14" s="1"/>
  <c r="AD4" i="2"/>
  <c r="I3" i="14" s="1"/>
  <c r="AC4" i="2"/>
  <c r="H3" i="14" s="1"/>
  <c r="AB4" i="2"/>
  <c r="G3" i="14" s="1"/>
  <c r="AA4" i="2"/>
  <c r="F3" i="14" s="1"/>
  <c r="Z4" i="2"/>
  <c r="E3" i="14" s="1"/>
  <c r="Y4" i="2"/>
  <c r="D3" i="14" s="1"/>
  <c r="X4" i="2"/>
  <c r="C3" i="14" s="1"/>
  <c r="W4" i="2"/>
  <c r="B3" i="14" s="1"/>
  <c r="VH3" i="2"/>
  <c r="UM2" i="14" s="1"/>
  <c r="VG3" i="2"/>
  <c r="UL2" i="14" s="1"/>
  <c r="VF3" i="2"/>
  <c r="UK2" i="14" s="1"/>
  <c r="VE3" i="2"/>
  <c r="UJ2" i="14" s="1"/>
  <c r="VD3" i="2"/>
  <c r="UI2" i="14" s="1"/>
  <c r="VC3" i="2"/>
  <c r="UH2" i="14" s="1"/>
  <c r="VB3" i="2"/>
  <c r="UG2" i="14" s="1"/>
  <c r="VA3" i="2"/>
  <c r="UF2" i="14" s="1"/>
  <c r="UZ3" i="2"/>
  <c r="UE2" i="14" s="1"/>
  <c r="UY3" i="2"/>
  <c r="UD2" i="14" s="1"/>
  <c r="UX3" i="2"/>
  <c r="UC2" i="14" s="1"/>
  <c r="UW3" i="2"/>
  <c r="UB2" i="14" s="1"/>
  <c r="UV3" i="2"/>
  <c r="UA2" i="14" s="1"/>
  <c r="UU3" i="2"/>
  <c r="TZ2" i="14" s="1"/>
  <c r="UT3" i="2"/>
  <c r="TY2" i="14" s="1"/>
  <c r="US3" i="2"/>
  <c r="TX2" i="14" s="1"/>
  <c r="UR3" i="2"/>
  <c r="TW2" i="14" s="1"/>
  <c r="UQ3" i="2"/>
  <c r="TV2" i="14" s="1"/>
  <c r="UP3" i="2"/>
  <c r="TU2" i="14" s="1"/>
  <c r="UO3" i="2"/>
  <c r="TT2" i="14" s="1"/>
  <c r="UN3" i="2"/>
  <c r="TS2" i="14" s="1"/>
  <c r="UM3" i="2"/>
  <c r="TR2" i="14" s="1"/>
  <c r="UL3" i="2"/>
  <c r="TQ2" i="14" s="1"/>
  <c r="UK3" i="2"/>
  <c r="TP2" i="14" s="1"/>
  <c r="UJ3" i="2"/>
  <c r="TO2" i="14" s="1"/>
  <c r="UI3" i="2"/>
  <c r="TN2" i="14" s="1"/>
  <c r="UH3" i="2"/>
  <c r="TM2" i="14" s="1"/>
  <c r="UG3" i="2"/>
  <c r="TL2" i="14" s="1"/>
  <c r="UF3" i="2"/>
  <c r="TK2" i="14" s="1"/>
  <c r="UE3" i="2"/>
  <c r="TJ2" i="14" s="1"/>
  <c r="UD3" i="2"/>
  <c r="TI2" i="14" s="1"/>
  <c r="UC3" i="2"/>
  <c r="TH2" i="14" s="1"/>
  <c r="UB3" i="2"/>
  <c r="TG2" i="14" s="1"/>
  <c r="UA3" i="2"/>
  <c r="TF2" i="14" s="1"/>
  <c r="TZ3" i="2"/>
  <c r="TE2" i="14" s="1"/>
  <c r="TY3" i="2"/>
  <c r="TD2" i="14" s="1"/>
  <c r="TX3" i="2"/>
  <c r="TC2" i="14" s="1"/>
  <c r="TW3" i="2"/>
  <c r="TB2" i="14" s="1"/>
  <c r="TV3" i="2"/>
  <c r="TA2" i="14" s="1"/>
  <c r="TU3" i="2"/>
  <c r="SZ2" i="14" s="1"/>
  <c r="TT3" i="2"/>
  <c r="SY2" i="14" s="1"/>
  <c r="TS3" i="2"/>
  <c r="SX2" i="14" s="1"/>
  <c r="TR3" i="2"/>
  <c r="SW2" i="14" s="1"/>
  <c r="TQ3" i="2"/>
  <c r="SV2" i="14" s="1"/>
  <c r="TP3" i="2"/>
  <c r="SU2" i="14" s="1"/>
  <c r="TO3" i="2"/>
  <c r="ST2" i="14" s="1"/>
  <c r="TN3" i="2"/>
  <c r="SS2" i="14" s="1"/>
  <c r="TM3" i="2"/>
  <c r="SR2" i="14" s="1"/>
  <c r="TL3" i="2"/>
  <c r="SQ2" i="14" s="1"/>
  <c r="TK3" i="2"/>
  <c r="SP2" i="14" s="1"/>
  <c r="TJ3" i="2"/>
  <c r="SO2" i="14" s="1"/>
  <c r="TI3" i="2"/>
  <c r="SN2" i="14" s="1"/>
  <c r="TH3" i="2"/>
  <c r="SM2" i="14" s="1"/>
  <c r="TG3" i="2"/>
  <c r="SL2" i="14" s="1"/>
  <c r="TF3" i="2"/>
  <c r="SK2" i="14" s="1"/>
  <c r="TE3" i="2"/>
  <c r="SJ2" i="14" s="1"/>
  <c r="TD3" i="2"/>
  <c r="SI2" i="14" s="1"/>
  <c r="TC3" i="2"/>
  <c r="SH2" i="14" s="1"/>
  <c r="TB3" i="2"/>
  <c r="SG2" i="14" s="1"/>
  <c r="TA3" i="2"/>
  <c r="SF2" i="14" s="1"/>
  <c r="SZ3" i="2"/>
  <c r="SE2" i="14" s="1"/>
  <c r="SY3" i="2"/>
  <c r="SD2" i="14" s="1"/>
  <c r="SX3" i="2"/>
  <c r="SC2" i="14" s="1"/>
  <c r="SW3" i="2"/>
  <c r="SB2" i="14" s="1"/>
  <c r="SV3" i="2"/>
  <c r="SA2" i="14" s="1"/>
  <c r="SU3" i="2"/>
  <c r="RZ2" i="14" s="1"/>
  <c r="ST3" i="2"/>
  <c r="RY2" i="14" s="1"/>
  <c r="SS3" i="2"/>
  <c r="RX2" i="14" s="1"/>
  <c r="SR3" i="2"/>
  <c r="RW2" i="14" s="1"/>
  <c r="SQ3" i="2"/>
  <c r="RV2" i="14" s="1"/>
  <c r="SP3" i="2"/>
  <c r="RU2" i="14" s="1"/>
  <c r="SO3" i="2"/>
  <c r="RT2" i="14" s="1"/>
  <c r="SN3" i="2"/>
  <c r="RS2" i="14" s="1"/>
  <c r="SM3" i="2"/>
  <c r="RR2" i="14" s="1"/>
  <c r="SL3" i="2"/>
  <c r="RQ2" i="14" s="1"/>
  <c r="SK3" i="2"/>
  <c r="RP2" i="14" s="1"/>
  <c r="SJ3" i="2"/>
  <c r="RO2" i="14" s="1"/>
  <c r="SI3" i="2"/>
  <c r="RN2" i="14" s="1"/>
  <c r="SH3" i="2"/>
  <c r="RM2" i="14" s="1"/>
  <c r="SG3" i="2"/>
  <c r="RL2" i="14" s="1"/>
  <c r="SF3" i="2"/>
  <c r="RK2" i="14" s="1"/>
  <c r="SE3" i="2"/>
  <c r="RJ2" i="14" s="1"/>
  <c r="SD3" i="2"/>
  <c r="RI2" i="14" s="1"/>
  <c r="SC3" i="2"/>
  <c r="RH2" i="14" s="1"/>
  <c r="SB3" i="2"/>
  <c r="RG2" i="14" s="1"/>
  <c r="SA3" i="2"/>
  <c r="RF2" i="14" s="1"/>
  <c r="RZ3" i="2"/>
  <c r="RE2" i="14" s="1"/>
  <c r="RY3" i="2"/>
  <c r="RD2" i="14" s="1"/>
  <c r="RX3" i="2"/>
  <c r="RC2" i="14" s="1"/>
  <c r="RW3" i="2"/>
  <c r="RB2" i="14" s="1"/>
  <c r="RV3" i="2"/>
  <c r="RA2" i="14" s="1"/>
  <c r="RU3" i="2"/>
  <c r="QZ2" i="14" s="1"/>
  <c r="RT3" i="2"/>
  <c r="QY2" i="14" s="1"/>
  <c r="RS3" i="2"/>
  <c r="QX2" i="14" s="1"/>
  <c r="RR3" i="2"/>
  <c r="QW2" i="14" s="1"/>
  <c r="RQ3" i="2"/>
  <c r="QV2" i="14" s="1"/>
  <c r="RP3" i="2"/>
  <c r="QU2" i="14" s="1"/>
  <c r="RO3" i="2"/>
  <c r="QT2" i="14" s="1"/>
  <c r="RN3" i="2"/>
  <c r="QS2" i="14" s="1"/>
  <c r="RM3" i="2"/>
  <c r="QR2" i="14" s="1"/>
  <c r="RL3" i="2"/>
  <c r="QQ2" i="14" s="1"/>
  <c r="RK3" i="2"/>
  <c r="QP2" i="14" s="1"/>
  <c r="RJ3" i="2"/>
  <c r="QO2" i="14" s="1"/>
  <c r="RI3" i="2"/>
  <c r="QN2" i="14" s="1"/>
  <c r="RH3" i="2"/>
  <c r="QM2" i="14" s="1"/>
  <c r="RG3" i="2"/>
  <c r="QL2" i="14" s="1"/>
  <c r="RF3" i="2"/>
  <c r="QK2" i="14" s="1"/>
  <c r="RE3" i="2"/>
  <c r="QJ2" i="14" s="1"/>
  <c r="RD3" i="2"/>
  <c r="QI2" i="14" s="1"/>
  <c r="RC3" i="2"/>
  <c r="QH2" i="14" s="1"/>
  <c r="RB3" i="2"/>
  <c r="QG2" i="14" s="1"/>
  <c r="RA3" i="2"/>
  <c r="QF2" i="14" s="1"/>
  <c r="QZ3" i="2"/>
  <c r="QE2" i="14" s="1"/>
  <c r="QY3" i="2"/>
  <c r="QD2" i="14" s="1"/>
  <c r="QX3" i="2"/>
  <c r="QC2" i="14" s="1"/>
  <c r="QW3" i="2"/>
  <c r="QB2" i="14" s="1"/>
  <c r="QV3" i="2"/>
  <c r="QA2" i="14" s="1"/>
  <c r="QU3" i="2"/>
  <c r="PZ2" i="14" s="1"/>
  <c r="QT3" i="2"/>
  <c r="PY2" i="14" s="1"/>
  <c r="QS3" i="2"/>
  <c r="PX2" i="14" s="1"/>
  <c r="QR3" i="2"/>
  <c r="PW2" i="14" s="1"/>
  <c r="QQ3" i="2"/>
  <c r="PV2" i="14" s="1"/>
  <c r="QP3" i="2"/>
  <c r="PU2" i="14" s="1"/>
  <c r="QO3" i="2"/>
  <c r="PT2" i="14" s="1"/>
  <c r="QN3" i="2"/>
  <c r="PS2" i="14" s="1"/>
  <c r="QM3" i="2"/>
  <c r="PR2" i="14" s="1"/>
  <c r="QL3" i="2"/>
  <c r="PQ2" i="14" s="1"/>
  <c r="QK3" i="2"/>
  <c r="PP2" i="14" s="1"/>
  <c r="QJ3" i="2"/>
  <c r="PO2" i="14" s="1"/>
  <c r="QI3" i="2"/>
  <c r="PN2" i="14" s="1"/>
  <c r="QH3" i="2"/>
  <c r="PM2" i="14" s="1"/>
  <c r="QG3" i="2"/>
  <c r="PL2" i="14" s="1"/>
  <c r="QF3" i="2"/>
  <c r="PK2" i="14" s="1"/>
  <c r="QE3" i="2"/>
  <c r="PJ2" i="14" s="1"/>
  <c r="QD3" i="2"/>
  <c r="PI2" i="14" s="1"/>
  <c r="QC3" i="2"/>
  <c r="PH2" i="14" s="1"/>
  <c r="QB3" i="2"/>
  <c r="PG2" i="14" s="1"/>
  <c r="QA3" i="2"/>
  <c r="PF2" i="14" s="1"/>
  <c r="PZ3" i="2"/>
  <c r="PE2" i="14" s="1"/>
  <c r="PY3" i="2"/>
  <c r="PD2" i="14" s="1"/>
  <c r="PX3" i="2"/>
  <c r="PC2" i="14" s="1"/>
  <c r="PW3" i="2"/>
  <c r="PB2" i="14" s="1"/>
  <c r="PV3" i="2"/>
  <c r="PA2" i="14" s="1"/>
  <c r="PU3" i="2"/>
  <c r="OZ2" i="14" s="1"/>
  <c r="PT3" i="2"/>
  <c r="OY2" i="14" s="1"/>
  <c r="PS3" i="2"/>
  <c r="OX2" i="14" s="1"/>
  <c r="PR3" i="2"/>
  <c r="OW2" i="14" s="1"/>
  <c r="PQ3" i="2"/>
  <c r="OV2" i="14" s="1"/>
  <c r="PP3" i="2"/>
  <c r="OU2" i="14" s="1"/>
  <c r="PO3" i="2"/>
  <c r="OT2" i="14" s="1"/>
  <c r="PN3" i="2"/>
  <c r="OS2" i="14" s="1"/>
  <c r="PM3" i="2"/>
  <c r="OR2" i="14" s="1"/>
  <c r="PL3" i="2"/>
  <c r="OQ2" i="14" s="1"/>
  <c r="PK3" i="2"/>
  <c r="OP2" i="14" s="1"/>
  <c r="PJ3" i="2"/>
  <c r="OO2" i="14" s="1"/>
  <c r="PI3" i="2"/>
  <c r="ON2" i="14" s="1"/>
  <c r="PH3" i="2"/>
  <c r="OM2" i="14" s="1"/>
  <c r="PG3" i="2"/>
  <c r="OL2" i="14" s="1"/>
  <c r="PF3" i="2"/>
  <c r="OK2" i="14" s="1"/>
  <c r="PE3" i="2"/>
  <c r="OJ2" i="14" s="1"/>
  <c r="PD3" i="2"/>
  <c r="OI2" i="14" s="1"/>
  <c r="PC3" i="2"/>
  <c r="OH2" i="14" s="1"/>
  <c r="PB3" i="2"/>
  <c r="OG2" i="14" s="1"/>
  <c r="PA3" i="2"/>
  <c r="OF2" i="14" s="1"/>
  <c r="OZ3" i="2"/>
  <c r="OE2" i="14" s="1"/>
  <c r="OY3" i="2"/>
  <c r="OD2" i="14" s="1"/>
  <c r="OX3" i="2"/>
  <c r="OC2" i="14" s="1"/>
  <c r="OW3" i="2"/>
  <c r="OB2" i="14" s="1"/>
  <c r="OV3" i="2"/>
  <c r="OA2" i="14" s="1"/>
  <c r="OU3" i="2"/>
  <c r="NZ2" i="14" s="1"/>
  <c r="OT3" i="2"/>
  <c r="NY2" i="14" s="1"/>
  <c r="OS3" i="2"/>
  <c r="NX2" i="14" s="1"/>
  <c r="OR3" i="2"/>
  <c r="NW2" i="14" s="1"/>
  <c r="OQ3" i="2"/>
  <c r="NV2" i="14" s="1"/>
  <c r="OP3" i="2"/>
  <c r="NU2" i="14" s="1"/>
  <c r="OO3" i="2"/>
  <c r="NT2" i="14" s="1"/>
  <c r="ON3" i="2"/>
  <c r="NS2" i="14" s="1"/>
  <c r="OM3" i="2"/>
  <c r="NR2" i="14" s="1"/>
  <c r="OL3" i="2"/>
  <c r="NQ2" i="14" s="1"/>
  <c r="OK3" i="2"/>
  <c r="NP2" i="14" s="1"/>
  <c r="OJ3" i="2"/>
  <c r="NO2" i="14" s="1"/>
  <c r="OI3" i="2"/>
  <c r="NN2" i="14" s="1"/>
  <c r="OH3" i="2"/>
  <c r="NM2" i="14" s="1"/>
  <c r="OG3" i="2"/>
  <c r="NL2" i="14" s="1"/>
  <c r="OF3" i="2"/>
  <c r="NK2" i="14" s="1"/>
  <c r="OE3" i="2"/>
  <c r="NJ2" i="14" s="1"/>
  <c r="OD3" i="2"/>
  <c r="NI2" i="14" s="1"/>
  <c r="OC3" i="2"/>
  <c r="NH2" i="14" s="1"/>
  <c r="OB3" i="2"/>
  <c r="NG2" i="14" s="1"/>
  <c r="OA3" i="2"/>
  <c r="NF2" i="14" s="1"/>
  <c r="NZ3" i="2"/>
  <c r="NE2" i="14" s="1"/>
  <c r="NY3" i="2"/>
  <c r="ND2" i="14" s="1"/>
  <c r="NX3" i="2"/>
  <c r="NC2" i="14" s="1"/>
  <c r="NW3" i="2"/>
  <c r="NB2" i="14" s="1"/>
  <c r="NV3" i="2"/>
  <c r="NA2" i="14" s="1"/>
  <c r="NU3" i="2"/>
  <c r="MZ2" i="14" s="1"/>
  <c r="NT3" i="2"/>
  <c r="MY2" i="14" s="1"/>
  <c r="NS3" i="2"/>
  <c r="MX2" i="14" s="1"/>
  <c r="NR3" i="2"/>
  <c r="MW2" i="14" s="1"/>
  <c r="NQ3" i="2"/>
  <c r="MV2" i="14" s="1"/>
  <c r="NP3" i="2"/>
  <c r="MU2" i="14" s="1"/>
  <c r="NO3" i="2"/>
  <c r="MT2" i="14" s="1"/>
  <c r="NN3" i="2"/>
  <c r="MS2" i="14" s="1"/>
  <c r="NM3" i="2"/>
  <c r="MR2" i="14" s="1"/>
  <c r="NL3" i="2"/>
  <c r="MQ2" i="14" s="1"/>
  <c r="NK3" i="2"/>
  <c r="MP2" i="14" s="1"/>
  <c r="NJ3" i="2"/>
  <c r="MO2" i="14" s="1"/>
  <c r="NI3" i="2"/>
  <c r="MN2" i="14" s="1"/>
  <c r="NH3" i="2"/>
  <c r="MM2" i="14" s="1"/>
  <c r="NG3" i="2"/>
  <c r="ML2" i="14" s="1"/>
  <c r="NF3" i="2"/>
  <c r="MK2" i="14" s="1"/>
  <c r="NE3" i="2"/>
  <c r="MJ2" i="14" s="1"/>
  <c r="ND3" i="2"/>
  <c r="MI2" i="14" s="1"/>
  <c r="NC3" i="2"/>
  <c r="MH2" i="14" s="1"/>
  <c r="NB3" i="2"/>
  <c r="MG2" i="14" s="1"/>
  <c r="NA3" i="2"/>
  <c r="MF2" i="14" s="1"/>
  <c r="MZ3" i="2"/>
  <c r="ME2" i="14" s="1"/>
  <c r="MY3" i="2"/>
  <c r="MD2" i="14" s="1"/>
  <c r="MX3" i="2"/>
  <c r="MC2" i="14" s="1"/>
  <c r="MW3" i="2"/>
  <c r="MB2" i="14" s="1"/>
  <c r="MV3" i="2"/>
  <c r="MA2" i="14" s="1"/>
  <c r="MU3" i="2"/>
  <c r="LZ2" i="14" s="1"/>
  <c r="MT3" i="2"/>
  <c r="LY2" i="14" s="1"/>
  <c r="MS3" i="2"/>
  <c r="LX2" i="14" s="1"/>
  <c r="MR3" i="2"/>
  <c r="LW2" i="14" s="1"/>
  <c r="MQ3" i="2"/>
  <c r="LV2" i="14" s="1"/>
  <c r="MP3" i="2"/>
  <c r="LU2" i="14" s="1"/>
  <c r="MO3" i="2"/>
  <c r="LT2" i="14" s="1"/>
  <c r="MN3" i="2"/>
  <c r="LS2" i="14" s="1"/>
  <c r="MM3" i="2"/>
  <c r="LR2" i="14" s="1"/>
  <c r="ML3" i="2"/>
  <c r="LQ2" i="14" s="1"/>
  <c r="MK3" i="2"/>
  <c r="LP2" i="14" s="1"/>
  <c r="MJ3" i="2"/>
  <c r="LO2" i="14" s="1"/>
  <c r="MI3" i="2"/>
  <c r="LN2" i="14" s="1"/>
  <c r="MH3" i="2"/>
  <c r="LM2" i="14" s="1"/>
  <c r="MG3" i="2"/>
  <c r="LL2" i="14" s="1"/>
  <c r="MF3" i="2"/>
  <c r="LK2" i="14" s="1"/>
  <c r="ME3" i="2"/>
  <c r="LJ2" i="14" s="1"/>
  <c r="MD3" i="2"/>
  <c r="LI2" i="14" s="1"/>
  <c r="MC3" i="2"/>
  <c r="LH2" i="14" s="1"/>
  <c r="MB3" i="2"/>
  <c r="LG2" i="14" s="1"/>
  <c r="MA3" i="2"/>
  <c r="LF2" i="14" s="1"/>
  <c r="LZ3" i="2"/>
  <c r="LE2" i="14" s="1"/>
  <c r="LY3" i="2"/>
  <c r="LD2" i="14" s="1"/>
  <c r="LX3" i="2"/>
  <c r="LC2" i="14" s="1"/>
  <c r="LW3" i="2"/>
  <c r="LB2" i="14" s="1"/>
  <c r="LV3" i="2"/>
  <c r="LA2" i="14" s="1"/>
  <c r="LU3" i="2"/>
  <c r="KZ2" i="14" s="1"/>
  <c r="LT3" i="2"/>
  <c r="KY2" i="14" s="1"/>
  <c r="LS3" i="2"/>
  <c r="KX2" i="14" s="1"/>
  <c r="LR3" i="2"/>
  <c r="KW2" i="14" s="1"/>
  <c r="LQ3" i="2"/>
  <c r="KV2" i="14" s="1"/>
  <c r="LP3" i="2"/>
  <c r="KU2" i="14" s="1"/>
  <c r="LO3" i="2"/>
  <c r="KT2" i="14" s="1"/>
  <c r="LN3" i="2"/>
  <c r="KS2" i="14" s="1"/>
  <c r="LM3" i="2"/>
  <c r="KR2" i="14" s="1"/>
  <c r="LL3" i="2"/>
  <c r="KQ2" i="14" s="1"/>
  <c r="LK3" i="2"/>
  <c r="KP2" i="14" s="1"/>
  <c r="LJ3" i="2"/>
  <c r="KO2" i="14" s="1"/>
  <c r="LI3" i="2"/>
  <c r="KN2" i="14" s="1"/>
  <c r="LH3" i="2"/>
  <c r="KM2" i="14" s="1"/>
  <c r="LG3" i="2"/>
  <c r="KL2" i="14" s="1"/>
  <c r="LF3" i="2"/>
  <c r="KK2" i="14" s="1"/>
  <c r="LE3" i="2"/>
  <c r="KJ2" i="14" s="1"/>
  <c r="LD3" i="2"/>
  <c r="KI2" i="14" s="1"/>
  <c r="LC3" i="2"/>
  <c r="KH2" i="14" s="1"/>
  <c r="LB3" i="2"/>
  <c r="KG2" i="14" s="1"/>
  <c r="LA3" i="2"/>
  <c r="KF2" i="14" s="1"/>
  <c r="KZ3" i="2"/>
  <c r="KE2" i="14" s="1"/>
  <c r="KY3" i="2"/>
  <c r="KD2" i="14" s="1"/>
  <c r="KX3" i="2"/>
  <c r="KC2" i="14" s="1"/>
  <c r="KW3" i="2"/>
  <c r="KB2" i="14" s="1"/>
  <c r="KV3" i="2"/>
  <c r="KA2" i="14" s="1"/>
  <c r="KU3" i="2"/>
  <c r="JZ2" i="14" s="1"/>
  <c r="KT3" i="2"/>
  <c r="JY2" i="14" s="1"/>
  <c r="KS3" i="2"/>
  <c r="JX2" i="14" s="1"/>
  <c r="KR3" i="2"/>
  <c r="JW2" i="14" s="1"/>
  <c r="KQ3" i="2"/>
  <c r="JV2" i="14" s="1"/>
  <c r="KP3" i="2"/>
  <c r="JU2" i="14" s="1"/>
  <c r="KO3" i="2"/>
  <c r="JT2" i="14" s="1"/>
  <c r="KN3" i="2"/>
  <c r="JS2" i="14" s="1"/>
  <c r="KM3" i="2"/>
  <c r="JR2" i="14" s="1"/>
  <c r="KL3" i="2"/>
  <c r="JQ2" i="14" s="1"/>
  <c r="KK3" i="2"/>
  <c r="JP2" i="14" s="1"/>
  <c r="KJ3" i="2"/>
  <c r="JO2" i="14" s="1"/>
  <c r="KI3" i="2"/>
  <c r="JN2" i="14" s="1"/>
  <c r="KH3" i="2"/>
  <c r="JM2" i="14" s="1"/>
  <c r="KG3" i="2"/>
  <c r="JL2" i="14" s="1"/>
  <c r="KF3" i="2"/>
  <c r="JK2" i="14" s="1"/>
  <c r="KE3" i="2"/>
  <c r="JJ2" i="14" s="1"/>
  <c r="KD3" i="2"/>
  <c r="JI2" i="14" s="1"/>
  <c r="KC3" i="2"/>
  <c r="JH2" i="14" s="1"/>
  <c r="KB3" i="2"/>
  <c r="JG2" i="14" s="1"/>
  <c r="KA3" i="2"/>
  <c r="JF2" i="14" s="1"/>
  <c r="JZ3" i="2"/>
  <c r="JE2" i="14" s="1"/>
  <c r="JY3" i="2"/>
  <c r="JD2" i="14" s="1"/>
  <c r="JX3" i="2"/>
  <c r="JC2" i="14" s="1"/>
  <c r="JW3" i="2"/>
  <c r="JB2" i="14" s="1"/>
  <c r="JV3" i="2"/>
  <c r="JA2" i="14" s="1"/>
  <c r="JU3" i="2"/>
  <c r="IZ2" i="14" s="1"/>
  <c r="JT3" i="2"/>
  <c r="IY2" i="14" s="1"/>
  <c r="JS3" i="2"/>
  <c r="IX2" i="14" s="1"/>
  <c r="JR3" i="2"/>
  <c r="IW2" i="14" s="1"/>
  <c r="JQ3" i="2"/>
  <c r="IV2" i="14" s="1"/>
  <c r="JP3" i="2"/>
  <c r="IU2" i="14" s="1"/>
  <c r="JO3" i="2"/>
  <c r="IT2" i="14" s="1"/>
  <c r="JN3" i="2"/>
  <c r="IS2" i="14" s="1"/>
  <c r="JM3" i="2"/>
  <c r="IR2" i="14" s="1"/>
  <c r="JL3" i="2"/>
  <c r="IQ2" i="14" s="1"/>
  <c r="JK3" i="2"/>
  <c r="IP2" i="14" s="1"/>
  <c r="JJ3" i="2"/>
  <c r="IO2" i="14" s="1"/>
  <c r="JI3" i="2"/>
  <c r="IN2" i="14" s="1"/>
  <c r="JH3" i="2"/>
  <c r="IM2" i="14" s="1"/>
  <c r="JG3" i="2"/>
  <c r="IL2" i="14" s="1"/>
  <c r="JF3" i="2"/>
  <c r="IK2" i="14" s="1"/>
  <c r="JE3" i="2"/>
  <c r="IJ2" i="14" s="1"/>
  <c r="JD3" i="2"/>
  <c r="II2" i="14" s="1"/>
  <c r="JC3" i="2"/>
  <c r="IH2" i="14" s="1"/>
  <c r="JB3" i="2"/>
  <c r="IG2" i="14" s="1"/>
  <c r="JA3" i="2"/>
  <c r="IF2" i="14" s="1"/>
  <c r="IZ3" i="2"/>
  <c r="IE2" i="14" s="1"/>
  <c r="IY3" i="2"/>
  <c r="ID2" i="14" s="1"/>
  <c r="IX3" i="2"/>
  <c r="IC2" i="14" s="1"/>
  <c r="IW3" i="2"/>
  <c r="IB2" i="14" s="1"/>
  <c r="IV3" i="2"/>
  <c r="IA2" i="14" s="1"/>
  <c r="IU3" i="2"/>
  <c r="HZ2" i="14" s="1"/>
  <c r="IT3" i="2"/>
  <c r="HY2" i="14" s="1"/>
  <c r="IS3" i="2"/>
  <c r="HX2" i="14" s="1"/>
  <c r="IR3" i="2"/>
  <c r="HW2" i="14" s="1"/>
  <c r="IQ3" i="2"/>
  <c r="HV2" i="14" s="1"/>
  <c r="IP3" i="2"/>
  <c r="HU2" i="14" s="1"/>
  <c r="IO3" i="2"/>
  <c r="HT2" i="14" s="1"/>
  <c r="IN3" i="2"/>
  <c r="HS2" i="14" s="1"/>
  <c r="IM3" i="2"/>
  <c r="HR2" i="14" s="1"/>
  <c r="IL3" i="2"/>
  <c r="HQ2" i="14" s="1"/>
  <c r="IK3" i="2"/>
  <c r="HP2" i="14" s="1"/>
  <c r="IJ3" i="2"/>
  <c r="HO2" i="14" s="1"/>
  <c r="II3" i="2"/>
  <c r="HN2" i="14" s="1"/>
  <c r="IH3" i="2"/>
  <c r="HM2" i="14" s="1"/>
  <c r="IG3" i="2"/>
  <c r="HL2" i="14" s="1"/>
  <c r="IF3" i="2"/>
  <c r="HK2" i="14" s="1"/>
  <c r="IE3" i="2"/>
  <c r="HJ2" i="14" s="1"/>
  <c r="ID3" i="2"/>
  <c r="HI2" i="14" s="1"/>
  <c r="IC3" i="2"/>
  <c r="HH2" i="14" s="1"/>
  <c r="IB3" i="2"/>
  <c r="HG2" i="14" s="1"/>
  <c r="IA3" i="2"/>
  <c r="HF2" i="14" s="1"/>
  <c r="HZ3" i="2"/>
  <c r="HE2" i="14" s="1"/>
  <c r="HY3" i="2"/>
  <c r="HD2" i="14" s="1"/>
  <c r="HX3" i="2"/>
  <c r="HC2" i="14" s="1"/>
  <c r="HW3" i="2"/>
  <c r="HB2" i="14" s="1"/>
  <c r="HV3" i="2"/>
  <c r="HA2" i="14" s="1"/>
  <c r="HU3" i="2"/>
  <c r="GZ2" i="14" s="1"/>
  <c r="HT3" i="2"/>
  <c r="GY2" i="14" s="1"/>
  <c r="HS3" i="2"/>
  <c r="GX2" i="14" s="1"/>
  <c r="HR3" i="2"/>
  <c r="GW2" i="14" s="1"/>
  <c r="HQ3" i="2"/>
  <c r="GV2" i="14" s="1"/>
  <c r="HP3" i="2"/>
  <c r="GU2" i="14" s="1"/>
  <c r="HO3" i="2"/>
  <c r="GT2" i="14" s="1"/>
  <c r="HN3" i="2"/>
  <c r="GS2" i="14" s="1"/>
  <c r="HM3" i="2"/>
  <c r="GR2" i="14" s="1"/>
  <c r="HL3" i="2"/>
  <c r="GQ2" i="14" s="1"/>
  <c r="HK3" i="2"/>
  <c r="GP2" i="14" s="1"/>
  <c r="HJ3" i="2"/>
  <c r="GO2" i="14" s="1"/>
  <c r="HI3" i="2"/>
  <c r="GN2" i="14" s="1"/>
  <c r="HH3" i="2"/>
  <c r="GM2" i="14" s="1"/>
  <c r="HG3" i="2"/>
  <c r="GL2" i="14" s="1"/>
  <c r="HF3" i="2"/>
  <c r="GK2" i="14" s="1"/>
  <c r="HE3" i="2"/>
  <c r="GJ2" i="14" s="1"/>
  <c r="HD3" i="2"/>
  <c r="GI2" i="14" s="1"/>
  <c r="HC3" i="2"/>
  <c r="GH2" i="14" s="1"/>
  <c r="HB3" i="2"/>
  <c r="GG2" i="14" s="1"/>
  <c r="HA3" i="2"/>
  <c r="GF2" i="14" s="1"/>
  <c r="GZ3" i="2"/>
  <c r="GE2" i="14" s="1"/>
  <c r="GY3" i="2"/>
  <c r="GD2" i="14" s="1"/>
  <c r="GX3" i="2"/>
  <c r="GC2" i="14" s="1"/>
  <c r="GW3" i="2"/>
  <c r="GB2" i="14" s="1"/>
  <c r="GV3" i="2"/>
  <c r="GA2" i="14" s="1"/>
  <c r="GU3" i="2"/>
  <c r="FZ2" i="14" s="1"/>
  <c r="GT3" i="2"/>
  <c r="FY2" i="14" s="1"/>
  <c r="GS3" i="2"/>
  <c r="FX2" i="14" s="1"/>
  <c r="GR3" i="2"/>
  <c r="FW2" i="14" s="1"/>
  <c r="GQ3" i="2"/>
  <c r="FV2" i="14" s="1"/>
  <c r="GP3" i="2"/>
  <c r="FU2" i="14" s="1"/>
  <c r="GO3" i="2"/>
  <c r="FT2" i="14" s="1"/>
  <c r="GN3" i="2"/>
  <c r="FS2" i="14" s="1"/>
  <c r="GM3" i="2"/>
  <c r="FR2" i="14" s="1"/>
  <c r="GL3" i="2"/>
  <c r="FQ2" i="14" s="1"/>
  <c r="GK3" i="2"/>
  <c r="FP2" i="14" s="1"/>
  <c r="GJ3" i="2"/>
  <c r="FO2" i="14" s="1"/>
  <c r="GI3" i="2"/>
  <c r="FN2" i="14" s="1"/>
  <c r="GH3" i="2"/>
  <c r="FM2" i="14" s="1"/>
  <c r="GG3" i="2"/>
  <c r="FL2" i="14" s="1"/>
  <c r="GF3" i="2"/>
  <c r="FK2" i="14" s="1"/>
  <c r="GE3" i="2"/>
  <c r="FJ2" i="14" s="1"/>
  <c r="GD3" i="2"/>
  <c r="FI2" i="14" s="1"/>
  <c r="GC3" i="2"/>
  <c r="FH2" i="14" s="1"/>
  <c r="GB3" i="2"/>
  <c r="FG2" i="14" s="1"/>
  <c r="GA3" i="2"/>
  <c r="FF2" i="14" s="1"/>
  <c r="FZ3" i="2"/>
  <c r="FE2" i="14" s="1"/>
  <c r="FY3" i="2"/>
  <c r="FD2" i="14" s="1"/>
  <c r="FX3" i="2"/>
  <c r="FC2" i="14" s="1"/>
  <c r="FW3" i="2"/>
  <c r="FB2" i="14" s="1"/>
  <c r="FV3" i="2"/>
  <c r="FA2" i="14" s="1"/>
  <c r="FU3" i="2"/>
  <c r="EZ2" i="14" s="1"/>
  <c r="FT3" i="2"/>
  <c r="EY2" i="14" s="1"/>
  <c r="FS3" i="2"/>
  <c r="EX2" i="14" s="1"/>
  <c r="FR3" i="2"/>
  <c r="EW2" i="14" s="1"/>
  <c r="FQ3" i="2"/>
  <c r="EV2" i="14" s="1"/>
  <c r="FP3" i="2"/>
  <c r="EU2" i="14" s="1"/>
  <c r="FO3" i="2"/>
  <c r="ET2" i="14" s="1"/>
  <c r="FN3" i="2"/>
  <c r="ES2" i="14" s="1"/>
  <c r="FM3" i="2"/>
  <c r="ER2" i="14" s="1"/>
  <c r="FL3" i="2"/>
  <c r="EQ2" i="14" s="1"/>
  <c r="FK3" i="2"/>
  <c r="EP2" i="14" s="1"/>
  <c r="FJ3" i="2"/>
  <c r="EO2" i="14" s="1"/>
  <c r="FI3" i="2"/>
  <c r="EN2" i="14" s="1"/>
  <c r="FH3" i="2"/>
  <c r="EM2" i="14" s="1"/>
  <c r="FG3" i="2"/>
  <c r="EL2" i="14" s="1"/>
  <c r="FF3" i="2"/>
  <c r="EK2" i="14" s="1"/>
  <c r="FE3" i="2"/>
  <c r="EJ2" i="14" s="1"/>
  <c r="FD3" i="2"/>
  <c r="EI2" i="14" s="1"/>
  <c r="FC3" i="2"/>
  <c r="EH2" i="14" s="1"/>
  <c r="FB3" i="2"/>
  <c r="EG2" i="14" s="1"/>
  <c r="FA3" i="2"/>
  <c r="EF2" i="14" s="1"/>
  <c r="EZ3" i="2"/>
  <c r="EE2" i="14" s="1"/>
  <c r="EY3" i="2"/>
  <c r="ED2" i="14" s="1"/>
  <c r="EX3" i="2"/>
  <c r="EC2" i="14" s="1"/>
  <c r="EW3" i="2"/>
  <c r="EB2" i="14" s="1"/>
  <c r="EV3" i="2"/>
  <c r="EA2" i="14" s="1"/>
  <c r="EU3" i="2"/>
  <c r="DZ2" i="14" s="1"/>
  <c r="ET3" i="2"/>
  <c r="DY2" i="14" s="1"/>
  <c r="ES3" i="2"/>
  <c r="DX2" i="14" s="1"/>
  <c r="ER3" i="2"/>
  <c r="DW2" i="14" s="1"/>
  <c r="EQ3" i="2"/>
  <c r="DV2" i="14" s="1"/>
  <c r="EP3" i="2"/>
  <c r="DU2" i="14" s="1"/>
  <c r="EO3" i="2"/>
  <c r="DT2" i="14" s="1"/>
  <c r="EN3" i="2"/>
  <c r="DS2" i="14" s="1"/>
  <c r="EM3" i="2"/>
  <c r="DR2" i="14" s="1"/>
  <c r="EL3" i="2"/>
  <c r="DQ2" i="14" s="1"/>
  <c r="EK3" i="2"/>
  <c r="DP2" i="14" s="1"/>
  <c r="EJ3" i="2"/>
  <c r="DO2" i="14" s="1"/>
  <c r="EI3" i="2"/>
  <c r="DN2" i="14" s="1"/>
  <c r="EH3" i="2"/>
  <c r="DM2" i="14" s="1"/>
  <c r="EG3" i="2"/>
  <c r="DL2" i="14" s="1"/>
  <c r="EF3" i="2"/>
  <c r="DK2" i="14" s="1"/>
  <c r="EE3" i="2"/>
  <c r="DJ2" i="14" s="1"/>
  <c r="ED3" i="2"/>
  <c r="DI2" i="14" s="1"/>
  <c r="EC3" i="2"/>
  <c r="DH2" i="14" s="1"/>
  <c r="EB3" i="2"/>
  <c r="DG2" i="14" s="1"/>
  <c r="EA3" i="2"/>
  <c r="DF2" i="14" s="1"/>
  <c r="DZ3" i="2"/>
  <c r="DE2" i="14" s="1"/>
  <c r="DY3" i="2"/>
  <c r="DD2" i="14" s="1"/>
  <c r="DX3" i="2"/>
  <c r="DC2" i="14" s="1"/>
  <c r="DW3" i="2"/>
  <c r="DB2" i="14" s="1"/>
  <c r="DV3" i="2"/>
  <c r="DA2" i="14" s="1"/>
  <c r="DU3" i="2"/>
  <c r="CZ2" i="14" s="1"/>
  <c r="DT3" i="2"/>
  <c r="CY2" i="14" s="1"/>
  <c r="DS3" i="2"/>
  <c r="CX2" i="14" s="1"/>
  <c r="DR3" i="2"/>
  <c r="CW2" i="14" s="1"/>
  <c r="DQ3" i="2"/>
  <c r="CV2" i="14" s="1"/>
  <c r="DP3" i="2"/>
  <c r="CU2" i="14" s="1"/>
  <c r="DO3" i="2"/>
  <c r="CT2" i="14" s="1"/>
  <c r="DN3" i="2"/>
  <c r="CS2" i="14" s="1"/>
  <c r="DM3" i="2"/>
  <c r="CR2" i="14" s="1"/>
  <c r="DL3" i="2"/>
  <c r="CQ2" i="14" s="1"/>
  <c r="DK3" i="2"/>
  <c r="CP2" i="14" s="1"/>
  <c r="DJ3" i="2"/>
  <c r="CO2" i="14" s="1"/>
  <c r="DI3" i="2"/>
  <c r="CN2" i="14" s="1"/>
  <c r="DH3" i="2"/>
  <c r="CM2" i="14" s="1"/>
  <c r="DG3" i="2"/>
  <c r="CL2" i="14" s="1"/>
  <c r="DF3" i="2"/>
  <c r="CK2" i="14" s="1"/>
  <c r="DE3" i="2"/>
  <c r="CJ2" i="14" s="1"/>
  <c r="DD3" i="2"/>
  <c r="CI2" i="14" s="1"/>
  <c r="DC3" i="2"/>
  <c r="CH2" i="14" s="1"/>
  <c r="DB3" i="2"/>
  <c r="CG2" i="14" s="1"/>
  <c r="DA3" i="2"/>
  <c r="CF2" i="14" s="1"/>
  <c r="CZ3" i="2"/>
  <c r="CE2" i="14" s="1"/>
  <c r="CY3" i="2"/>
  <c r="CD2" i="14" s="1"/>
  <c r="CX3" i="2"/>
  <c r="CC2" i="14" s="1"/>
  <c r="CW3" i="2"/>
  <c r="CB2" i="14" s="1"/>
  <c r="CV3" i="2"/>
  <c r="CA2" i="14" s="1"/>
  <c r="CU3" i="2"/>
  <c r="BZ2" i="14" s="1"/>
  <c r="CT3" i="2"/>
  <c r="BY2" i="14" s="1"/>
  <c r="CS3" i="2"/>
  <c r="BX2" i="14" s="1"/>
  <c r="CR3" i="2"/>
  <c r="BW2" i="14" s="1"/>
  <c r="CQ3" i="2"/>
  <c r="BV2" i="14" s="1"/>
  <c r="CP3" i="2"/>
  <c r="BU2" i="14" s="1"/>
  <c r="CO3" i="2"/>
  <c r="BT2" i="14" s="1"/>
  <c r="CN3" i="2"/>
  <c r="BS2" i="14" s="1"/>
  <c r="CM3" i="2"/>
  <c r="BR2" i="14" s="1"/>
  <c r="CL3" i="2"/>
  <c r="BQ2" i="14" s="1"/>
  <c r="CK3" i="2"/>
  <c r="BP2" i="14" s="1"/>
  <c r="CJ3" i="2"/>
  <c r="BO2" i="14" s="1"/>
  <c r="CI3" i="2"/>
  <c r="BN2" i="14" s="1"/>
  <c r="CH3" i="2"/>
  <c r="BM2" i="14" s="1"/>
  <c r="CG3" i="2"/>
  <c r="BL2" i="14" s="1"/>
  <c r="CF3" i="2"/>
  <c r="BK2" i="14" s="1"/>
  <c r="CE3" i="2"/>
  <c r="BJ2" i="14" s="1"/>
  <c r="CD3" i="2"/>
  <c r="BI2" i="14" s="1"/>
  <c r="CC3" i="2"/>
  <c r="BH2" i="14" s="1"/>
  <c r="CB3" i="2"/>
  <c r="BG2" i="14" s="1"/>
  <c r="CA3" i="2"/>
  <c r="BF2" i="14" s="1"/>
  <c r="BZ3" i="2"/>
  <c r="BE2" i="14" s="1"/>
  <c r="BY3" i="2"/>
  <c r="BD2" i="14" s="1"/>
  <c r="BX3" i="2"/>
  <c r="BC2" i="14" s="1"/>
  <c r="BW3" i="2"/>
  <c r="BB2" i="14" s="1"/>
  <c r="BV3" i="2"/>
  <c r="BA2" i="14" s="1"/>
  <c r="BU3" i="2"/>
  <c r="AZ2" i="14" s="1"/>
  <c r="BT3" i="2"/>
  <c r="AY2" i="14" s="1"/>
  <c r="BS3" i="2"/>
  <c r="AX2" i="14" s="1"/>
  <c r="BR3" i="2"/>
  <c r="AW2" i="14" s="1"/>
  <c r="BQ3" i="2"/>
  <c r="AV2" i="14" s="1"/>
  <c r="BP3" i="2"/>
  <c r="AU2" i="14" s="1"/>
  <c r="BO3" i="2"/>
  <c r="AT2" i="14" s="1"/>
  <c r="BN3" i="2"/>
  <c r="AS2" i="14" s="1"/>
  <c r="BM3" i="2"/>
  <c r="AR2" i="14" s="1"/>
  <c r="BL3" i="2"/>
  <c r="AQ2" i="14" s="1"/>
  <c r="BK3" i="2"/>
  <c r="AP2" i="14" s="1"/>
  <c r="BJ3" i="2"/>
  <c r="AO2" i="14" s="1"/>
  <c r="BI3" i="2"/>
  <c r="AN2" i="14" s="1"/>
  <c r="BH3" i="2"/>
  <c r="AM2" i="14" s="1"/>
  <c r="BG3" i="2"/>
  <c r="AL2" i="14" s="1"/>
  <c r="BF3" i="2"/>
  <c r="AK2" i="14" s="1"/>
  <c r="BE3" i="2"/>
  <c r="AJ2" i="14" s="1"/>
  <c r="BD3" i="2"/>
  <c r="AI2" i="14" s="1"/>
  <c r="BC3" i="2"/>
  <c r="AH2" i="14" s="1"/>
  <c r="BB3" i="2"/>
  <c r="AG2" i="14" s="1"/>
  <c r="BA3" i="2"/>
  <c r="AF2" i="14" s="1"/>
  <c r="AZ3" i="2"/>
  <c r="AE2" i="14" s="1"/>
  <c r="AY3" i="2"/>
  <c r="AD2" i="14" s="1"/>
  <c r="AX3" i="2"/>
  <c r="AC2" i="14" s="1"/>
  <c r="AW3" i="2"/>
  <c r="AB2" i="14" s="1"/>
  <c r="AV3" i="2"/>
  <c r="AA2" i="14" s="1"/>
  <c r="AU3" i="2"/>
  <c r="Z2" i="14" s="1"/>
  <c r="AT3" i="2"/>
  <c r="Y2" i="14" s="1"/>
  <c r="AS3" i="2"/>
  <c r="X2" i="14" s="1"/>
  <c r="AR3" i="2"/>
  <c r="W2" i="14" s="1"/>
  <c r="AQ3" i="2"/>
  <c r="V2" i="14" s="1"/>
  <c r="AP3" i="2"/>
  <c r="U2" i="14" s="1"/>
  <c r="AO3" i="2"/>
  <c r="T2" i="14" s="1"/>
  <c r="AN3" i="2"/>
  <c r="S2" i="14" s="1"/>
  <c r="AM3" i="2"/>
  <c r="R2" i="14" s="1"/>
  <c r="AL3" i="2"/>
  <c r="Q2" i="14" s="1"/>
  <c r="AK3" i="2"/>
  <c r="P2" i="14" s="1"/>
  <c r="AJ3" i="2"/>
  <c r="O2" i="14" s="1"/>
  <c r="AI3" i="2"/>
  <c r="N2" i="14" s="1"/>
  <c r="AH3" i="2"/>
  <c r="M2" i="14" s="1"/>
  <c r="AG3" i="2"/>
  <c r="L2" i="14" s="1"/>
  <c r="AF3" i="2"/>
  <c r="K2" i="14" s="1"/>
  <c r="AE3" i="2"/>
  <c r="J2" i="14" s="1"/>
  <c r="AD3" i="2"/>
  <c r="I2" i="14" s="1"/>
  <c r="AC3" i="2"/>
  <c r="H2" i="14" s="1"/>
  <c r="AB3" i="2"/>
  <c r="G2" i="14" s="1"/>
  <c r="AA3" i="2"/>
  <c r="F2" i="14" s="1"/>
  <c r="Z3" i="2"/>
  <c r="E2" i="14" s="1"/>
  <c r="Y3" i="2"/>
  <c r="D2" i="14" s="1"/>
  <c r="X3" i="2"/>
  <c r="C2" i="14" s="1"/>
  <c r="W3" i="2"/>
  <c r="B2" i="14" s="1"/>
  <c r="V13" i="2" l="1"/>
  <c r="U13" i="2" s="1"/>
  <c r="V16" i="2"/>
  <c r="U16" i="2" s="1"/>
  <c r="V7" i="2"/>
  <c r="U7" i="2" s="1"/>
  <c r="V10" i="2"/>
  <c r="U10" i="2" s="1"/>
  <c r="V9" i="2"/>
  <c r="U9" i="2" s="1"/>
  <c r="V12" i="2"/>
  <c r="U12" i="2" s="1"/>
  <c r="V3" i="2"/>
  <c r="U3" i="2" s="1"/>
  <c r="V6" i="2"/>
  <c r="U6" i="2" s="1"/>
  <c r="V5" i="2"/>
  <c r="U5" i="2" s="1"/>
  <c r="V8" i="2"/>
  <c r="U8" i="2" s="1"/>
  <c r="V15" i="2"/>
  <c r="U15" i="2" s="1"/>
  <c r="V14" i="2"/>
  <c r="U14" i="2" s="1"/>
  <c r="V4" i="2"/>
  <c r="U4" i="2" s="1"/>
  <c r="V11" i="2"/>
  <c r="U11" i="2" s="1"/>
</calcChain>
</file>

<file path=xl/sharedStrings.xml><?xml version="1.0" encoding="utf-8"?>
<sst xmlns="http://schemas.openxmlformats.org/spreadsheetml/2006/main" count="4273" uniqueCount="2234">
  <si>
    <t>Terrain</t>
  </si>
  <si>
    <t>Bourneville</t>
  </si>
  <si>
    <t>AGENCE proch'immo</t>
  </si>
  <si>
    <t>Appartement</t>
  </si>
  <si>
    <t>Le Havre</t>
  </si>
  <si>
    <t>Citya Lecourtois</t>
  </si>
  <si>
    <t>Le Boulay-Morin</t>
  </si>
  <si>
    <t>Me DE PARCEVAUX DE TRONJOLI - Notaire à EVREUX</t>
  </si>
  <si>
    <t>02 32 33 36 08</t>
  </si>
  <si>
    <t>Un Presbytère</t>
  </si>
  <si>
    <t>Gisors</t>
  </si>
  <si>
    <t>null</t>
  </si>
  <si>
    <t>09 81 24 01 65</t>
  </si>
  <si>
    <t>Plain</t>
  </si>
  <si>
    <t>Saint-Léger-aux-Bois</t>
  </si>
  <si>
    <t>Angerville-la-Martel</t>
  </si>
  <si>
    <t>Mes HAZARD-AUVRAY &amp; LAURIAU - Notaires à VALMONT</t>
  </si>
  <si>
    <t>Amfreville-la-Mi-Voie</t>
  </si>
  <si>
    <t>LA RESIDENCE MONT SAINT AIGNAN</t>
  </si>
  <si>
    <t>Maison</t>
  </si>
  <si>
    <t>Nassim ALLOUACHE - IAD France</t>
  </si>
  <si>
    <t>Les Andelys</t>
  </si>
  <si>
    <t>Josée ALEXIS - IAD France</t>
  </si>
  <si>
    <t>ORPI Jouen Immobilier</t>
  </si>
  <si>
    <t>02 32 41 13 11</t>
  </si>
  <si>
    <t>Citya Flaubert</t>
  </si>
  <si>
    <t>MH DUCLAIR</t>
  </si>
  <si>
    <t>Agence Saint Clair Immobilier</t>
  </si>
  <si>
    <t>SERVISS'IMMO</t>
  </si>
  <si>
    <t>Laforêt Immobilier de Fécamp</t>
  </si>
  <si>
    <t>AGENCE MAUPASSANT</t>
  </si>
  <si>
    <t>Régis MALLET Dr House</t>
  </si>
  <si>
    <t>RABOUIN Didier</t>
  </si>
  <si>
    <t>06 18 54 28 15</t>
  </si>
  <si>
    <t>L IMMOBILIERE MORANCAIS</t>
  </si>
  <si>
    <t>02 35 60 64 18</t>
  </si>
  <si>
    <t>STEPHANE PLAZA IMMOBILIER ROUEN DROITE</t>
  </si>
  <si>
    <t>Pavillon</t>
  </si>
  <si>
    <t>FIM NEUFCHATEL EN BRAY</t>
  </si>
  <si>
    <t>LA TOUR IMMO</t>
  </si>
  <si>
    <t>HOME &amp; ASSOCIES</t>
  </si>
  <si>
    <t>IFC Conseils immobilier</t>
  </si>
  <si>
    <t>CASTELLO IMMOBILER</t>
  </si>
  <si>
    <t>Long</t>
  </si>
  <si>
    <t>L'ADRESSE GOURNAY</t>
  </si>
  <si>
    <t>02 32 89 34 05</t>
  </si>
  <si>
    <t>KLICC IMMOBILIER</t>
  </si>
  <si>
    <t>ORPI Mesnil Immobilier Montivilliers</t>
  </si>
  <si>
    <t>LE LAB IMMO</t>
  </si>
  <si>
    <t>Observatoire</t>
  </si>
  <si>
    <t>IMMO DE FRANCE NORMANDIE LE HAVRE</t>
  </si>
  <si>
    <t>OPTIA CONSEIL IMMOBILIER</t>
  </si>
  <si>
    <t>SAINT ETIENNE IMMOBILIER</t>
  </si>
  <si>
    <t>06 59 10 89 26</t>
  </si>
  <si>
    <t>LA RESIDENCE - Evreux</t>
  </si>
  <si>
    <t>02 32 33 26 84</t>
  </si>
  <si>
    <t>MH Elbeuf</t>
  </si>
  <si>
    <t>02 32 13 18 45</t>
  </si>
  <si>
    <t>COQUIN ELISE -  PROPRIETES-PRIVEES.COM</t>
  </si>
  <si>
    <t>AGENCE DE LA SCIE</t>
  </si>
  <si>
    <t>Crea Concept Evreux</t>
  </si>
  <si>
    <t>02 35 37 06 43</t>
  </si>
  <si>
    <t>02 32 74 99 98</t>
  </si>
  <si>
    <t>2G AGENCE IMMOBILIERE</t>
  </si>
  <si>
    <t>Immeuble</t>
  </si>
  <si>
    <t>SCP MAHE ET RUELLAN-LIMARE</t>
  </si>
  <si>
    <t>JEANNE D ARC IMMOBILIER</t>
  </si>
  <si>
    <t>CABINET ERIC RENARD</t>
  </si>
  <si>
    <t>Benjamin FLECHY</t>
  </si>
  <si>
    <t>Jean-Charles HEBERT</t>
  </si>
  <si>
    <t>06 18 56 50 31</t>
  </si>
  <si>
    <t>02 76 42 02 32</t>
  </si>
  <si>
    <t>06 89 80 29 21</t>
  </si>
  <si>
    <t>AGENCE DU MASCARET</t>
  </si>
  <si>
    <t>02 27 08 89 53</t>
  </si>
  <si>
    <t>Normande</t>
  </si>
  <si>
    <t>02 32 13 14 14</t>
  </si>
  <si>
    <t>AS IMMOBILIER</t>
  </si>
  <si>
    <t>06 05 32 36 88</t>
  </si>
  <si>
    <t>ORPI Mesnil Immobilier LE HAVRE</t>
  </si>
  <si>
    <t>BIAS IMMOBILIER BOURG ACHARD</t>
  </si>
  <si>
    <t>06 61 70 07 34</t>
  </si>
  <si>
    <t>Propri</t>
  </si>
  <si>
    <t>L'IMMOBILIERE NORMANDE LOUVIERS</t>
  </si>
  <si>
    <t>SAFTI</t>
  </si>
  <si>
    <t>06 30 05 99 48</t>
  </si>
  <si>
    <t>AGENCE SANSON</t>
  </si>
  <si>
    <t>Daniel FELICIEN &amp; Mathieu FATÔME-Notaires associés</t>
  </si>
  <si>
    <t>02 32 20 26 20</t>
  </si>
  <si>
    <t>02 35 42 56 59</t>
  </si>
  <si>
    <t>ORPI Paimparay Immobilier</t>
  </si>
  <si>
    <t>MY HOME</t>
  </si>
  <si>
    <t>MAISONS LE MASSON EVREUX</t>
  </si>
  <si>
    <t>GEPPEC</t>
  </si>
  <si>
    <t>MAISONS AXCESS</t>
  </si>
  <si>
    <t>Le Chêne Jaunet</t>
  </si>
  <si>
    <t>02 35 23 26 56</t>
  </si>
  <si>
    <t>AGENCE TURLOT</t>
  </si>
  <si>
    <t>02 32 36 00 40</t>
  </si>
  <si>
    <t>NORMANDIE Immobilier</t>
  </si>
  <si>
    <t>FABRICE FRICHET IMMOBILIER</t>
  </si>
  <si>
    <t>06 11 03 64 88</t>
  </si>
  <si>
    <t>ORPI Maincent Immobilier</t>
  </si>
  <si>
    <t>Charmante</t>
  </si>
  <si>
    <t>02 32 96 01 69</t>
  </si>
  <si>
    <t>Mes Philippe POTENTIER et Stéphane PELFRENE</t>
  </si>
  <si>
    <t>AGENCE NORMANDE IMMOBILIERE</t>
  </si>
  <si>
    <t>ESTEAM IMMOBILIER</t>
  </si>
  <si>
    <t>02 35 32 84 29</t>
  </si>
  <si>
    <t>BIAS IMMOBILIER PONT DE L ARCHE</t>
  </si>
  <si>
    <t>Villa</t>
  </si>
  <si>
    <t>Villas Club Rouen</t>
  </si>
  <si>
    <t>DEMARE IMMOBILIER</t>
  </si>
  <si>
    <t>Crea Concept Fecamp</t>
  </si>
  <si>
    <t>02 76 83 00 07</t>
  </si>
  <si>
    <t>VENDRE MON BIEN</t>
  </si>
  <si>
    <t>02 35 70 30 30</t>
  </si>
  <si>
    <t>02 35 98 29 19</t>
  </si>
  <si>
    <t>02 32 40 17 00</t>
  </si>
  <si>
    <t>06 07 65 23 31</t>
  </si>
  <si>
    <t>FVP IMMOBILIER</t>
  </si>
  <si>
    <t>SCP D. GRUEL, F-X. LEPESQUEUR et M. LELEU-EPONVILL</t>
  </si>
  <si>
    <t>AGENCE IMMOBILIERE V.I.P 2</t>
  </si>
  <si>
    <t>02 32 86 85 85</t>
  </si>
  <si>
    <t>ORPI Seine Immobilier</t>
  </si>
  <si>
    <t>02 35 22 26 66</t>
  </si>
  <si>
    <t>CLE EN MAIN</t>
  </si>
  <si>
    <t>LEBAS IMMOBILIER YERVILLE</t>
  </si>
  <si>
    <t>R</t>
  </si>
  <si>
    <t>GUY HOQUET BERNAY</t>
  </si>
  <si>
    <t>02 32 46 05 06</t>
  </si>
  <si>
    <t>Duplex</t>
  </si>
  <si>
    <t>SOTTEVILLE IMMOBILIER</t>
  </si>
  <si>
    <t>06 35 30 38 44</t>
  </si>
  <si>
    <t>Maison SECTI</t>
  </si>
  <si>
    <t>06 49 00 94 23</t>
  </si>
  <si>
    <t>Cedric BOTTIAU - IAD France</t>
  </si>
  <si>
    <t>06 45 33 99 65</t>
  </si>
  <si>
    <t>ARCHE IMMOBILIER.</t>
  </si>
  <si>
    <t>02 35 02 12 24</t>
  </si>
  <si>
    <t>Mes BONIN &amp; DOUDOUX - Notaires à AULT</t>
  </si>
  <si>
    <t>03 22 60 40 34</t>
  </si>
  <si>
    <t>Agence Immobiliere Desjardins</t>
  </si>
  <si>
    <t>Studio</t>
  </si>
  <si>
    <t>02 32 37 26 54</t>
  </si>
  <si>
    <t>Natilia Rouen</t>
  </si>
  <si>
    <t>Maisons EXTRACO - Dieppe</t>
  </si>
  <si>
    <t>LA RESIDENCE VERNON</t>
  </si>
  <si>
    <t>02 32 77 33 55</t>
  </si>
  <si>
    <t>Moulin</t>
  </si>
  <si>
    <t>Agence Saint-Joseph</t>
  </si>
  <si>
    <t>02 35 56 09 09</t>
  </si>
  <si>
    <t>CAP IMMO</t>
  </si>
  <si>
    <t>LAFORET IMMOBILIER</t>
  </si>
  <si>
    <t>AGENCE SAINT JOSEPH</t>
  </si>
  <si>
    <t>MH ANDELYS</t>
  </si>
  <si>
    <t>02 32 21 81 15</t>
  </si>
  <si>
    <t>Stéphane Plaza Immobilier Bernay</t>
  </si>
  <si>
    <t>06 67 10 58 49</t>
  </si>
  <si>
    <t>LAFORET ROUEN</t>
  </si>
  <si>
    <t>02 35 30 33 18</t>
  </si>
  <si>
    <t>ACT IMMO</t>
  </si>
  <si>
    <t>02 32 80 53 79</t>
  </si>
  <si>
    <t>MAISON</t>
  </si>
  <si>
    <t>06 08 90 85 22</t>
  </si>
  <si>
    <t>Groupe Joubeaux Immobilier</t>
  </si>
  <si>
    <t>02 32 21 21 73</t>
  </si>
  <si>
    <t>CABINET MARIE</t>
  </si>
  <si>
    <t>06 49 66 82 56</t>
  </si>
  <si>
    <t>Immobilier.Notaires</t>
  </si>
  <si>
    <t>06 19 31 01 10</t>
  </si>
  <si>
    <t>DUJARDIN Stéphanie</t>
  </si>
  <si>
    <t>MAISON FAMILIALE MANTES LA JOLIE</t>
  </si>
  <si>
    <t>MAISONS LE MASSON ROUEN</t>
  </si>
  <si>
    <t>ACTUEL IMMOBILIER</t>
  </si>
  <si>
    <t>FRANCE EUROPE IMMOBILIER</t>
  </si>
  <si>
    <t>02 35 59 88 50</t>
  </si>
  <si>
    <t>123webimmo.com</t>
  </si>
  <si>
    <t>AGENCE CV IMMOBILIER - DANIEL VAYRAC - LOUVIERS</t>
  </si>
  <si>
    <t>02 32 40 22 28</t>
  </si>
  <si>
    <t>02 78 77 60 60</t>
  </si>
  <si>
    <t>Garage</t>
  </si>
  <si>
    <t>Le Neubourg</t>
  </si>
  <si>
    <t>STEPHAN CEREZO IMMOBILIER</t>
  </si>
  <si>
    <t>02 32 33 99 09</t>
  </si>
  <si>
    <t>AMARYM IMMOBILIER</t>
  </si>
  <si>
    <t>06 42 89 80 60</t>
  </si>
  <si>
    <t>BDS TRANSACTIONS</t>
  </si>
  <si>
    <t>Franck CARDE</t>
  </si>
  <si>
    <t>07 62 42 67 48</t>
  </si>
  <si>
    <t>Mes Yann LEGROS et Thomas BRICNET</t>
  </si>
  <si>
    <t>LAPERT JEAN LUC - PROPRIETES PRIVEES.COM</t>
  </si>
  <si>
    <t>06 16 24 25 06</t>
  </si>
  <si>
    <t>02 32 24 05 28</t>
  </si>
  <si>
    <t>CABINET COLBOC</t>
  </si>
  <si>
    <t>LE NEUBOURG IMMOBILIER</t>
  </si>
  <si>
    <t>02 32 35 66 70</t>
  </si>
  <si>
    <t>Mes GOULET &amp; LAMIDIEU - Notaires à PONT AUDEMER</t>
  </si>
  <si>
    <t>L'ADRESSE - BOILLET IMMOBILIER</t>
  </si>
  <si>
    <t>BIAS IMMOBILIER DUCLAIR</t>
  </si>
  <si>
    <t>02 35 72 50 57</t>
  </si>
  <si>
    <t>CHARLES Nathalie</t>
  </si>
  <si>
    <t>06 30 69 87 38</t>
  </si>
  <si>
    <t>CAPITAL IMMOBILIER</t>
  </si>
  <si>
    <t>06 72 34 23 22</t>
  </si>
  <si>
    <t>ORPI Agence du Palais</t>
  </si>
  <si>
    <t>02 35 42 23 64</t>
  </si>
  <si>
    <t>02 35 05 13 73</t>
  </si>
  <si>
    <t>3G IMMO-CONSULTANT Bernard LAHAYE</t>
  </si>
  <si>
    <t>06 89 33 13 42</t>
  </si>
  <si>
    <t>PISANI IMMOBILIER</t>
  </si>
  <si>
    <t>02 76 32 70 75</t>
  </si>
  <si>
    <t>IFC CONSEILS LE NEUBOURG</t>
  </si>
  <si>
    <t>02 32 62 52 24</t>
  </si>
  <si>
    <t>DUSSOULIER PHILIPPE - PROPRIETES-PRIVEES.COM</t>
  </si>
  <si>
    <t>07 81 51 97 19</t>
  </si>
  <si>
    <t>THILLARD ET DUHAMEL</t>
  </si>
  <si>
    <t>02 35 07 69 69</t>
  </si>
  <si>
    <t>AGENCE MONCEAU IMMOBILIER PLATEAU EST</t>
  </si>
  <si>
    <t>Laforêt Immobilier Bois Guillaume</t>
  </si>
  <si>
    <t>02 32 80 86 98</t>
  </si>
  <si>
    <t>Square Habitat - EU</t>
  </si>
  <si>
    <t>02 79 00 06 55</t>
  </si>
  <si>
    <t>02 35 41 22 48</t>
  </si>
  <si>
    <t>06 22 30 09 65</t>
  </si>
  <si>
    <t>06 50 82 15 84</t>
  </si>
  <si>
    <t>Nexity Saint Valery en Caux</t>
  </si>
  <si>
    <t>02 53 68 11 73</t>
  </si>
  <si>
    <t>GUY HOQUET Jardin des plantes</t>
  </si>
  <si>
    <t>Plain pied</t>
  </si>
  <si>
    <t>Aux</t>
  </si>
  <si>
    <t>Agence Immobilière à Dieppe - Abf Immobilier</t>
  </si>
  <si>
    <t>LAFORET IMMOBILIER EVREUX</t>
  </si>
  <si>
    <t>PUBLICIMM</t>
  </si>
  <si>
    <t>09 83 99 25 12</t>
  </si>
  <si>
    <t>02 32 18 39 82</t>
  </si>
  <si>
    <t>Philippe Deschamps</t>
  </si>
  <si>
    <t>AIGLE IMMOBILIER</t>
  </si>
  <si>
    <t>02 32 45 20 19</t>
  </si>
  <si>
    <t>CENTURY 21 BRUNO FERRAND</t>
  </si>
  <si>
    <t>02 35 78 58 68</t>
  </si>
  <si>
    <t>02 35 83 73 74</t>
  </si>
  <si>
    <t>06 79 43 69 76</t>
  </si>
  <si>
    <t>PIERRE TRANSACTIONS</t>
  </si>
  <si>
    <t>02 32 18 75 00</t>
  </si>
  <si>
    <t>Century 21 Accore</t>
  </si>
  <si>
    <t>Laforêt Immobilier Mont Saint Aignan</t>
  </si>
  <si>
    <t>CF IMMOBILIER</t>
  </si>
  <si>
    <t>02 32 45 77 96</t>
  </si>
  <si>
    <t>06 98 33 94 70</t>
  </si>
  <si>
    <t>Port</t>
  </si>
  <si>
    <t>A la lucarne de l'immobilier</t>
  </si>
  <si>
    <t>06 31 54 16 52</t>
  </si>
  <si>
    <t>Daniel WOZNIAK - IAD France</t>
  </si>
  <si>
    <t>02 35 02 15 22</t>
  </si>
  <si>
    <t>02 35 41 78 93</t>
  </si>
  <si>
    <t>A2P IMMO</t>
  </si>
  <si>
    <t>02 32 25 20 94</t>
  </si>
  <si>
    <t>Menneval</t>
  </si>
  <si>
    <t>Mes Magaly OMER-LEGER et Guillaume LELEU</t>
  </si>
  <si>
    <t>ROUEN HABITAT</t>
  </si>
  <si>
    <t>02 35 15 74 57</t>
  </si>
  <si>
    <t>Mes VIGIER &amp; PIBOULEAU-VIGIER - Notaires à BRIONNE</t>
  </si>
  <si>
    <t>02 32 47 47 10</t>
  </si>
  <si>
    <t>T3</t>
  </si>
  <si>
    <t>AGENCE DU CENTRE</t>
  </si>
  <si>
    <t>02 35 28 66 66</t>
  </si>
  <si>
    <t>LAFORET LE HAVRE</t>
  </si>
  <si>
    <t>02 35 30 40 50</t>
  </si>
  <si>
    <t>CHRISTOPHE LANDI IMMOBILIER</t>
  </si>
  <si>
    <t>06 11 64 49 96</t>
  </si>
  <si>
    <t>Rare</t>
  </si>
  <si>
    <t>HDB-PARTNER</t>
  </si>
  <si>
    <t>ADP NORMANDIE</t>
  </si>
  <si>
    <t>06 14 31 10 67</t>
  </si>
  <si>
    <t>Me Florence CACHELEUX</t>
  </si>
  <si>
    <t>02 32 56 40 64</t>
  </si>
  <si>
    <t>07 69 47 52 87</t>
  </si>
  <si>
    <t>02 32 40 92 92</t>
  </si>
  <si>
    <t>LAFORET IMMOBILIER CONCHES</t>
  </si>
  <si>
    <t>02 32 30 55 76</t>
  </si>
  <si>
    <t>FIM DIEPPE</t>
  </si>
  <si>
    <t>Saint</t>
  </si>
  <si>
    <t>PLUS IMMO</t>
  </si>
  <si>
    <t>megAgence</t>
  </si>
  <si>
    <t>IMMO-NORMANDIE</t>
  </si>
  <si>
    <t>02 32 46 29 00</t>
  </si>
  <si>
    <t>06 50 60 77 56</t>
  </si>
  <si>
    <t>Philippe PESCA</t>
  </si>
  <si>
    <t>BIAS PONT AUDEMER</t>
  </si>
  <si>
    <t>Jérôme GUYOT - IAD FRANCE</t>
  </si>
  <si>
    <t>06 60 28 10 03</t>
  </si>
  <si>
    <t>ACI CHAUMONT EN VEXIN</t>
  </si>
  <si>
    <t>Centre</t>
  </si>
  <si>
    <t>02 32 86 47 72</t>
  </si>
  <si>
    <t>02 32 81 55 00</t>
  </si>
  <si>
    <t>02 32 55 60 90</t>
  </si>
  <si>
    <t>Maryse SAMSON - IaD France</t>
  </si>
  <si>
    <t>JC LEBOURG - AGENCE DE GOURNAY-EN BRAY</t>
  </si>
  <si>
    <t>MAISONS ARLOGIS</t>
  </si>
  <si>
    <t>02 35 06 96 19</t>
  </si>
  <si>
    <t>Mes CHEVALIER &amp; associes - Notaires a ISNEAUVILLE</t>
  </si>
  <si>
    <t>02 35 59 25 40</t>
  </si>
  <si>
    <t>06 13 74 22 68</t>
  </si>
  <si>
    <t>PITULA Emmanuelle - proprietes-privees.com</t>
  </si>
  <si>
    <t>06 22 56 12 83</t>
  </si>
  <si>
    <t>Laresidence -  ROUEN GAUCHE</t>
  </si>
  <si>
    <t>ORPI Agence Bernay Immobilier</t>
  </si>
  <si>
    <t>02 32 47 47 00</t>
  </si>
  <si>
    <t>02 35 02 16 41</t>
  </si>
  <si>
    <t>Me Françoise COEUILTE - Notaire à BOUTTENCOURT</t>
  </si>
  <si>
    <t>06 70 86 63 15</t>
  </si>
  <si>
    <t>06 85 71 62 75</t>
  </si>
  <si>
    <t>MAISONS LE MASSON</t>
  </si>
  <si>
    <t>02 35 54 11 59</t>
  </si>
  <si>
    <t>02 35 31 82 83</t>
  </si>
  <si>
    <t>PRISM'IMMO</t>
  </si>
  <si>
    <t>Florence BOULANT  - IAD France</t>
  </si>
  <si>
    <t>06 78 62 52 40</t>
  </si>
  <si>
    <t>LE Le Neubourg IMMOBILIER</t>
  </si>
  <si>
    <t>IFC CONSEILS PACY SUR EURE</t>
  </si>
  <si>
    <t>Isabelle HEBERT</t>
  </si>
  <si>
    <t>06 18 00 15 21</t>
  </si>
  <si>
    <t>Chantal DURECU</t>
  </si>
  <si>
    <t>HANS Daniel et MASSON Laëtitia</t>
  </si>
  <si>
    <t>06 27 86 85 14</t>
  </si>
  <si>
    <t>Tony LEGOUEST  - IAD France</t>
  </si>
  <si>
    <t>DIEZ L'IMMOBILIER ROUEN PARIS</t>
  </si>
  <si>
    <t>06 08 80 18 73</t>
  </si>
  <si>
    <t>06 10 13 51 42</t>
  </si>
  <si>
    <t>CENTURY 21 ABAQUE</t>
  </si>
  <si>
    <t>02 32 43 38 40</t>
  </si>
  <si>
    <t>Anne Frederique GILLES - IAD FRANCE</t>
  </si>
  <si>
    <t>02 32 41 27 27</t>
  </si>
  <si>
    <t>Ferme</t>
  </si>
  <si>
    <t>IFC CONSEILS LE Le Neubourg</t>
  </si>
  <si>
    <t>F2</t>
  </si>
  <si>
    <t>Pavilly</t>
  </si>
  <si>
    <t>https://www.leboncoin.fr/ventes_immobilieres/1580550854.htm/</t>
  </si>
  <si>
    <t>https://www.leboncoin.fr/ventes_immobilieres/1686712128.htm/</t>
  </si>
  <si>
    <t>https://www.leboncoin.fr/ventes_immobilieres/1732009629.htm/</t>
  </si>
  <si>
    <t>https://www.leboncoin.fr/ventes_immobilieres/1732004117.htm/</t>
  </si>
  <si>
    <t>https://www.leboncoin.fr/ventes_immobilieres/1666036601.htm/</t>
  </si>
  <si>
    <t>https://www.leboncoin.fr/ventes_immobilieres/1705660736.htm/</t>
  </si>
  <si>
    <t>https://www.leboncoin.fr/ventes_immobilieres/1688216609.htm/</t>
  </si>
  <si>
    <t>https://www.leboncoin.fr/ventes_immobilieres/1686989033.htm/</t>
  </si>
  <si>
    <t>https://www.leboncoin.fr/ventes_immobilieres/1705859985.htm/</t>
  </si>
  <si>
    <t>https://www.leboncoin.fr/ventes_immobilieres/1731941416.htm/</t>
  </si>
  <si>
    <t>https://www.leboncoin.fr/ventes_immobilieres/1635761006.htm/</t>
  </si>
  <si>
    <t>https://www.leboncoin.fr/ventes_immobilieres/1731901963.htm/</t>
  </si>
  <si>
    <t>https://www.leboncoin.fr/ventes_immobilieres/1705620996.htm/</t>
  </si>
  <si>
    <t>https://www.leboncoin.fr/ventes_immobilieres/1705739533.htm/</t>
  </si>
  <si>
    <t>https://www.leboncoin.fr/ventes_immobilieres/1650169801.htm/</t>
  </si>
  <si>
    <t>https://www.leboncoin.fr/ventes_immobilieres/1732043004.htm/</t>
  </si>
  <si>
    <t>https://www.leboncoin.fr/ventes_immobilieres/1732069086.htm/</t>
  </si>
  <si>
    <t>https://www.leboncoin.fr/ventes_immobilieres/1676688777.htm/</t>
  </si>
  <si>
    <t>https://www.leboncoin.fr/ventes_immobilieres/1641136332.htm/</t>
  </si>
  <si>
    <t>https://www.leboncoin.fr/ventes_immobilieres/1702724779.htm/</t>
  </si>
  <si>
    <t>https://www.leboncoin.fr/ventes_immobilieres/1730826931.htm/</t>
  </si>
  <si>
    <t>https://www.leboncoin.fr/ventes_immobilieres/1732042952.htm/</t>
  </si>
  <si>
    <t>https://www.leboncoin.fr/ventes_immobilieres/1732068509.htm/</t>
  </si>
  <si>
    <t>https://www.leboncoin.fr/ventes_immobilieres/1732013105.htm/</t>
  </si>
  <si>
    <t>https://www.leboncoin.fr/ventes_immobilieres/1707746709.htm/</t>
  </si>
  <si>
    <t>https://www.leboncoin.fr/ventes_immobilieres/1732069627.htm/</t>
  </si>
  <si>
    <t>https://www.leboncoin.fr/ventes_immobilieres/1732010898.htm/</t>
  </si>
  <si>
    <t>https://www.leboncoin.fr/ventes_immobilieres/1705867111.htm/</t>
  </si>
  <si>
    <t>https://www.leboncoin.fr/ventes_immobilieres/1732042979.htm/</t>
  </si>
  <si>
    <t>https://www.leboncoin.fr/ventes_immobilieres/1702656341.htm/</t>
  </si>
  <si>
    <t>https://www.leboncoin.fr/ventes_immobilieres/1705549409.htm/</t>
  </si>
  <si>
    <t>https://www.leboncoin.fr/ventes_immobilieres/1702961284.htm/</t>
  </si>
  <si>
    <t>https://www.leboncoin.fr/ventes_immobilieres/1684737235.htm/</t>
  </si>
  <si>
    <t>https://www.leboncoin.fr/ventes_immobilieres/1694483564.htm/</t>
  </si>
  <si>
    <t>https://www.leboncoin.fr/ventes_immobilieres/1732013515.htm/</t>
  </si>
  <si>
    <t>https://www.leboncoin.fr/ventes_immobilieres/1594535484.htm/</t>
  </si>
  <si>
    <t>https://www.leboncoin.fr/ventes_immobilieres/1731901652.htm/</t>
  </si>
  <si>
    <t>https://www.leboncoin.fr/ventes_immobilieres/1732013621.htm/</t>
  </si>
  <si>
    <t>https://www.leboncoin.fr/ventes_immobilieres/1732010177.htm/</t>
  </si>
  <si>
    <t>https://www.leboncoin.fr/ventes_immobilieres/1705749996.htm/</t>
  </si>
  <si>
    <t>https://www.leboncoin.fr/ventes_immobilieres/1732043087.htm/</t>
  </si>
  <si>
    <t>https://www.leboncoin.fr/ventes_immobilieres/1731900092.htm/</t>
  </si>
  <si>
    <t>https://www.leboncoin.fr/ventes_immobilieres/1709655623.htm/</t>
  </si>
  <si>
    <t>https://www.leboncoin.fr/ventes_immobilieres/1731901799.htm/</t>
  </si>
  <si>
    <t>https://www.leboncoin.fr/ventes_immobilieres/1712899854.htm/</t>
  </si>
  <si>
    <t>https://www.leboncoin.fr/ventes_immobilieres/1732043260.htm/</t>
  </si>
  <si>
    <t>https://www.leboncoin.fr/ventes_immobilieres/1694385386.htm/</t>
  </si>
  <si>
    <t>https://www.leboncoin.fr/ventes_immobilieres/1681555303.htm/</t>
  </si>
  <si>
    <t>https://www.leboncoin.fr/ventes_immobilieres/1722981748.htm/</t>
  </si>
  <si>
    <t>https://www.leboncoin.fr/ventes_immobilieres/1705481711.htm/</t>
  </si>
  <si>
    <t>https://www.leboncoin.fr/ventes_immobilieres/1732043099.htm/</t>
  </si>
  <si>
    <t>https://www.leboncoin.fr/ventes_immobilieres/1702370146.htm/</t>
  </si>
  <si>
    <t>https://www.leboncoin.fr/ventes_immobilieres/1702883777.htm/</t>
  </si>
  <si>
    <t>https://www.leboncoin.fr/ventes_immobilieres/1732019931.htm/</t>
  </si>
  <si>
    <t>https://www.leboncoin.fr/ventes_immobilieres/1731900548.htm/</t>
  </si>
  <si>
    <t>https://www.leboncoin.fr/ventes_immobilieres/1478992526.htm/</t>
  </si>
  <si>
    <t>https://www.leboncoin.fr/ventes_immobilieres/1625717213.htm/</t>
  </si>
  <si>
    <t>https://www.leboncoin.fr/ventes_immobilieres/1727858215.htm/</t>
  </si>
  <si>
    <t>https://www.leboncoin.fr/ventes_immobilieres/1596015607.htm/</t>
  </si>
  <si>
    <t>https://www.leboncoin.fr/ventes_immobilieres/1724829263.htm/</t>
  </si>
  <si>
    <t>https://www.leboncoin.fr/ventes_immobilieres/1727322690.htm/</t>
  </si>
  <si>
    <t>https://www.leboncoin.fr/ventes_immobilieres/1732043322.htm/</t>
  </si>
  <si>
    <t>https://www.leboncoin.fr/ventes_immobilieres/1727858369.htm/</t>
  </si>
  <si>
    <t>https://www.leboncoin.fr/ventes_immobilieres/1730827213.htm/</t>
  </si>
  <si>
    <t>https://www.leboncoin.fr/ventes_immobilieres/1732013228.htm/</t>
  </si>
  <si>
    <t>https://www.leboncoin.fr/ventes_immobilieres/1672943041.htm/</t>
  </si>
  <si>
    <t>https://www.leboncoin.fr/ventes_immobilieres/1727858304.htm/</t>
  </si>
  <si>
    <t>https://www.leboncoin.fr/ventes_immobilieres/1732037936.htm/</t>
  </si>
  <si>
    <t>https://www.leboncoin.fr/ventes_immobilieres/1731901913.htm/</t>
  </si>
  <si>
    <t>https://www.leboncoin.fr/ventes_immobilieres/1732013093.htm/</t>
  </si>
  <si>
    <t>https://www.leboncoin.fr/ventes_immobilieres/1534813670.htm/</t>
  </si>
  <si>
    <t>https://www.leboncoin.fr/ventes_immobilieres/1731901882.htm/</t>
  </si>
  <si>
    <t>https://www.leboncoin.fr/ventes_immobilieres/1732013235.htm/</t>
  </si>
  <si>
    <t>https://www.leboncoin.fr/ventes_immobilieres/1728990683.htm/</t>
  </si>
  <si>
    <t>https://www.leboncoin.fr/ventes_immobilieres/1710383793.htm/</t>
  </si>
  <si>
    <t>https://www.leboncoin.fr/ventes_immobilieres/1705655947.htm/</t>
  </si>
  <si>
    <t>https://www.leboncoin.fr/ventes_immobilieres/1705518679.htm/</t>
  </si>
  <si>
    <t>https://www.leboncoin.fr/ventes_immobilieres/1731881911.htm/</t>
  </si>
  <si>
    <t>https://www.leboncoin.fr/ventes_immobilieres/1732012988.htm/</t>
  </si>
  <si>
    <t>https://www.leboncoin.fr/ventes_immobilieres/1732043062.htm/</t>
  </si>
  <si>
    <t>https://www.leboncoin.fr/ventes_immobilieres/1705620874.htm/</t>
  </si>
  <si>
    <t>https://www.leboncoin.fr/ventes_immobilieres/1670055745.htm/</t>
  </si>
  <si>
    <t>https://www.leboncoin.fr/ventes_immobilieres/1732069137.htm/</t>
  </si>
  <si>
    <t>https://www.leboncoin.fr/ventes_immobilieres/1732009727.htm/</t>
  </si>
  <si>
    <t>https://www.leboncoin.fr/ventes_immobilieres/1366399371.htm/</t>
  </si>
  <si>
    <t>https://www.leboncoin.fr/ventes_immobilieres/1676657426.htm/</t>
  </si>
  <si>
    <t>https://www.leboncoin.fr/ventes_immobilieres/1732014258.htm/</t>
  </si>
  <si>
    <t>https://www.leboncoin.fr/ventes_immobilieres/1624081124.htm/</t>
  </si>
  <si>
    <t>https://www.leboncoin.fr/ventes_immobilieres/1705585600.htm/</t>
  </si>
  <si>
    <t>https://www.leboncoin.fr/ventes_immobilieres/935840331.htm/</t>
  </si>
  <si>
    <t>https://www.leboncoin.fr/ventes_immobilieres/1705582728.htm/</t>
  </si>
  <si>
    <t>https://www.leboncoin.fr/ventes_immobilieres/1703043663.htm/</t>
  </si>
  <si>
    <t>https://www.leboncoin.fr/ventes_immobilieres/1705549495.htm/</t>
  </si>
  <si>
    <t>https://www.leboncoin.fr/ventes_immobilieres/1554558130.htm/</t>
  </si>
  <si>
    <t>https://www.leboncoin.fr/ventes_immobilieres/1732043164.htm/</t>
  </si>
  <si>
    <t>https://www.leboncoin.fr/ventes_immobilieres/1732014614.htm/</t>
  </si>
  <si>
    <t>https://www.leboncoin.fr/ventes_immobilieres/1703883885.htm/</t>
  </si>
  <si>
    <t>https://www.leboncoin.fr/ventes_immobilieres/1731901700.htm/</t>
  </si>
  <si>
    <t>https://www.leboncoin.fr/ventes_immobilieres/1594375351.htm/</t>
  </si>
  <si>
    <t>https://www.leboncoin.fr/ventes_immobilieres/1731901387.htm/</t>
  </si>
  <si>
    <t>https://www.leboncoin.fr/ventes_immobilieres/1639062328.htm/</t>
  </si>
  <si>
    <t>https://www.leboncoin.fr/ventes_immobilieres/1716981213.htm/</t>
  </si>
  <si>
    <t>https://www.leboncoin.fr/ventes_immobilieres/1732009823.htm/</t>
  </si>
  <si>
    <t>https://www.leboncoin.fr/ventes_immobilieres/1727858279.htm/</t>
  </si>
  <si>
    <t>https://www.leboncoin.fr/ventes_immobilieres/1705442010.htm/</t>
  </si>
  <si>
    <t>https://www.leboncoin.fr/ventes_immobilieres/1723325022.htm/</t>
  </si>
  <si>
    <t>https://www.leboncoin.fr/ventes_immobilieres/1638771081.htm/</t>
  </si>
  <si>
    <t>https://www.leboncoin.fr/ventes_immobilieres/1698788605.htm/</t>
  </si>
  <si>
    <t>https://www.leboncoin.fr/ventes_immobilieres/1732015299.htm/</t>
  </si>
  <si>
    <t>https://www.leboncoin.fr/ventes_immobilieres/1732013904.htm/</t>
  </si>
  <si>
    <t>https://www.leboncoin.fr/ventes_immobilieres/1705582592.htm/</t>
  </si>
  <si>
    <t>https://www.leboncoin.fr/ventes_immobilieres/1731901850.htm/</t>
  </si>
  <si>
    <t>https://www.leboncoin.fr/ventes_immobilieres/1597659871.htm/</t>
  </si>
  <si>
    <t>https://www.leboncoin.fr/ventes_immobilieres/1732013090.htm/</t>
  </si>
  <si>
    <t>https://www.leboncoin.fr/ventes_immobilieres/1517980511.htm/</t>
  </si>
  <si>
    <t>https://www.leboncoin.fr/ventes_immobilieres/1731899764.htm/</t>
  </si>
  <si>
    <t>https://www.leboncoin.fr/ventes_immobilieres/1705699775.htm/</t>
  </si>
  <si>
    <t>https://www.leboncoin.fr/ventes_immobilieres/1731901817.htm/</t>
  </si>
  <si>
    <t>https://www.leboncoin.fr/ventes_immobilieres/1732009970.htm/</t>
  </si>
  <si>
    <t>https://www.leboncoin.fr/ventes_immobilieres/1732013294.htm/</t>
  </si>
  <si>
    <t>https://www.leboncoin.fr/ventes_immobilieres/1712612706.htm/</t>
  </si>
  <si>
    <t>https://www.leboncoin.fr/ventes_immobilieres/1727300875.htm/</t>
  </si>
  <si>
    <t>https://www.leboncoin.fr/ventes_immobilieres/1732013007.htm/</t>
  </si>
  <si>
    <t>https://www.leboncoin.fr/ventes_immobilieres/1705869459.htm/</t>
  </si>
  <si>
    <t>https://www.leboncoin.fr/ventes_immobilieres/1567943695.htm/</t>
  </si>
  <si>
    <t>https://www.leboncoin.fr/ventes_immobilieres/1732042985.htm/</t>
  </si>
  <si>
    <t>https://www.leboncoin.fr/ventes_immobilieres/1732010692.htm/</t>
  </si>
  <si>
    <t>https://www.leboncoin.fr/ventes_immobilieres/1706590646.htm/</t>
  </si>
  <si>
    <t>https://www.leboncoin.fr/ventes_immobilieres/1705661028.htm/</t>
  </si>
  <si>
    <t>https://www.leboncoin.fr/ventes_immobilieres/1728868761.htm/</t>
  </si>
  <si>
    <t>https://www.leboncoin.fr/ventes_immobilieres/1731899970.htm/</t>
  </si>
  <si>
    <t>https://www.leboncoin.fr/ventes_immobilieres/1717380118.htm/</t>
  </si>
  <si>
    <t>https://www.leboncoin.fr/ventes_immobilieres/1719698116.htm/</t>
  </si>
  <si>
    <t>https://www.leboncoin.fr/ventes_immobilieres/1705858949.htm/</t>
  </si>
  <si>
    <t>https://www.leboncoin.fr/ventes_immobilieres/1623931345.htm/</t>
  </si>
  <si>
    <t>https://www.leboncoin.fr/ventes_immobilieres/1732037753.htm/</t>
  </si>
  <si>
    <t>https://www.leboncoin.fr/ventes_immobilieres/1731900322.htm/</t>
  </si>
  <si>
    <t>https://www.leboncoin.fr/ventes_immobilieres/1724353137.htm/</t>
  </si>
  <si>
    <t>https://www.leboncoin.fr/ventes_immobilieres/1705869438.htm/</t>
  </si>
  <si>
    <t>https://www.leboncoin.fr/ventes_immobilieres/1732069101.htm/</t>
  </si>
  <si>
    <t>https://www.leboncoin.fr/ventes_immobilieres/1732009269.htm/</t>
  </si>
  <si>
    <t>https://www.leboncoin.fr/ventes_immobilieres/1731900526.htm/</t>
  </si>
  <si>
    <t>https://www.leboncoin.fr/ventes_immobilieres/1676428244.htm/</t>
  </si>
  <si>
    <t>https://www.leboncoin.fr/ventes_immobilieres/1731900628.htm/</t>
  </si>
  <si>
    <t>https://www.leboncoin.fr/ventes_immobilieres/1731899648.htm/</t>
  </si>
  <si>
    <t>https://www.leboncoin.fr/ventes_immobilieres/1731918096.htm/</t>
  </si>
  <si>
    <t>https://www.leboncoin.fr/ventes_immobilieres/1705478592.htm/</t>
  </si>
  <si>
    <t>https://www.leboncoin.fr/ventes_immobilieres/1731995114.htm/</t>
  </si>
  <si>
    <t>https://www.leboncoin.fr/ventes_immobilieres/1732013001.htm/</t>
  </si>
  <si>
    <t>https://www.leboncoin.fr/ventes_immobilieres/1705739964.htm/</t>
  </si>
  <si>
    <t>https://www.leboncoin.fr/ventes_immobilieres/1705699825.htm/</t>
  </si>
  <si>
    <t>https://www.leboncoin.fr/ventes_immobilieres/1732010278.htm/</t>
  </si>
  <si>
    <t>https://www.leboncoin.fr/ventes_immobilieres/1418778929.htm/</t>
  </si>
  <si>
    <t>https://www.leboncoin.fr/ventes_immobilieres/1705518526.htm/</t>
  </si>
  <si>
    <t>https://www.leboncoin.fr/ventes_immobilieres/1676422572.htm/</t>
  </si>
  <si>
    <t>https://www.leboncoin.fr/ventes_immobilieres/1732069294.htm/</t>
  </si>
  <si>
    <t>https://www.leboncoin.fr/ventes_immobilieres/1691737271.htm/</t>
  </si>
  <si>
    <t>https://www.leboncoin.fr/ventes_immobilieres/1732047923.htm/</t>
  </si>
  <si>
    <t>https://www.leboncoin.fr/ventes_immobilieres/1731941518.htm/</t>
  </si>
  <si>
    <t>https://www.leboncoin.fr/ventes_immobilieres/1732015526.htm/</t>
  </si>
  <si>
    <t>https://www.leboncoin.fr/ventes_immobilieres/1710054610.htm/</t>
  </si>
  <si>
    <t>https://www.leboncoin.fr/ventes_immobilieres/1732010855.htm/</t>
  </si>
  <si>
    <t>https://www.leboncoin.fr/ventes_immobilieres/1732010331.htm/</t>
  </si>
  <si>
    <t>https://www.leboncoin.fr/ventes_immobilieres/1732013568.htm/</t>
  </si>
  <si>
    <t>https://www.leboncoin.fr/ventes_immobilieres/1676888116.htm/</t>
  </si>
  <si>
    <t>https://www.leboncoin.fr/ventes_immobilieres/1731899575.htm/</t>
  </si>
  <si>
    <t>https://www.leboncoin.fr/ventes_immobilieres/1713024039.htm/</t>
  </si>
  <si>
    <t>https://www.leboncoin.fr/ventes_immobilieres/1676394722.htm/</t>
  </si>
  <si>
    <t>https://www.leboncoin.fr/ventes_immobilieres/1673921879.htm/</t>
  </si>
  <si>
    <t>https://www.leboncoin.fr/ventes_immobilieres/1634807387.htm/</t>
  </si>
  <si>
    <t>https://www.leboncoin.fr/ventes_immobilieres/1731942071.htm/</t>
  </si>
  <si>
    <t>https://www.leboncoin.fr/ventes_immobilieres/1650146445.htm/</t>
  </si>
  <si>
    <t>https://www.leboncoin.fr/ventes_immobilieres/1678446881.htm/</t>
  </si>
  <si>
    <t>https://www.leboncoin.fr/ventes_immobilieres/1732012996.htm/</t>
  </si>
  <si>
    <t>https://www.leboncoin.fr/ventes_immobilieres/1732014429.htm/</t>
  </si>
  <si>
    <t>https://www.leboncoin.fr/ventes_immobilieres/1669977008.htm/</t>
  </si>
  <si>
    <t>https://www.leboncoin.fr/ventes_immobilieres/1731942389.htm/</t>
  </si>
  <si>
    <t>https://www.leboncoin.fr/ventes_immobilieres/1568095812.htm/</t>
  </si>
  <si>
    <t>https://www.leboncoin.fr/ventes_immobilieres/1670651376.htm/</t>
  </si>
  <si>
    <t>https://www.leboncoin.fr/ventes_immobilieres/1732043753.htm/</t>
  </si>
  <si>
    <t>https://www.leboncoin.fr/ventes_immobilieres/1705624134.htm/</t>
  </si>
  <si>
    <t>https://www.leboncoin.fr/ventes_immobilieres/1732010988.htm/</t>
  </si>
  <si>
    <t>https://www.leboncoin.fr/ventes_immobilieres/1732009348.htm/</t>
  </si>
  <si>
    <t>https://www.leboncoin.fr/ventes_immobilieres/1732013302.htm/</t>
  </si>
  <si>
    <t>https://www.leboncoin.fr/ventes_immobilieres/1702690915.htm/</t>
  </si>
  <si>
    <t>https://www.leboncoin.fr/ventes_immobilieres/1437136454.htm/</t>
  </si>
  <si>
    <t>https://www.leboncoin.fr/ventes_immobilieres/1731901927.htm/</t>
  </si>
  <si>
    <t>https://www.leboncoin.fr/ventes_immobilieres/1454567817.htm/</t>
  </si>
  <si>
    <t>https://www.leboncoin.fr/ventes_immobilieres/1684437108.htm/</t>
  </si>
  <si>
    <t>https://www.leboncoin.fr/ventes_immobilieres/1719917800.htm/</t>
  </si>
  <si>
    <t>https://www.leboncoin.fr/ventes_immobilieres/1594497839.htm/</t>
  </si>
  <si>
    <t>https://www.leboncoin.fr/ventes_immobilieres/1731936105.htm/</t>
  </si>
  <si>
    <t>https://www.leboncoin.fr/ventes_immobilieres/1710748074.htm/</t>
  </si>
  <si>
    <t>https://www.leboncoin.fr/ventes_immobilieres/1732013418.htm/</t>
  </si>
  <si>
    <t>https://www.leboncoin.fr/ventes_immobilieres/1731901441.htm/</t>
  </si>
  <si>
    <t>https://www.leboncoin.fr/ventes_immobilieres/1731941361.htm/</t>
  </si>
  <si>
    <t>https://www.leboncoin.fr/ventes_immobilieres/1675222592.htm/</t>
  </si>
  <si>
    <t>https://www.leboncoin.fr/ventes_immobilieres/1705549836.htm/</t>
  </si>
  <si>
    <t>https://www.leboncoin.fr/ventes_immobilieres/1705624042.htm/</t>
  </si>
  <si>
    <t>https://www.leboncoin.fr/ventes_immobilieres/1705582605.htm/</t>
  </si>
  <si>
    <t>https://www.leboncoin.fr/ventes_immobilieres/1678138880.htm/</t>
  </si>
  <si>
    <t>https://www.leboncoin.fr/ventes_immobilieres/1731901733.htm/</t>
  </si>
  <si>
    <t>https://www.leboncoin.fr/ventes_immobilieres/1732010765.htm/</t>
  </si>
  <si>
    <t>https://www.leboncoin.fr/ventes_immobilieres/1727858227.htm/</t>
  </si>
  <si>
    <t>https://www.leboncoin.fr/ventes_immobilieres/1731977378.htm/</t>
  </si>
  <si>
    <t>https://www.leboncoin.fr/ventes_immobilieres/1732010451.htm/</t>
  </si>
  <si>
    <t>https://www.leboncoin.fr/ventes_immobilieres/1732015406.htm/</t>
  </si>
  <si>
    <t>https://www.leboncoin.fr/ventes_immobilieres/1731941535.htm/</t>
  </si>
  <si>
    <t>https://www.leboncoin.fr/ventes_immobilieres/1732015351.htm/</t>
  </si>
  <si>
    <t>https://www.leboncoin.fr/ventes_immobilieres/1731901951.htm/</t>
  </si>
  <si>
    <t>https://www.leboncoin.fr/ventes_immobilieres/1705848010.htm/</t>
  </si>
  <si>
    <t>https://www.leboncoin.fr/ventes_immobilieres/1727858187.htm/</t>
  </si>
  <si>
    <t>https://www.leboncoin.fr/ventes_immobilieres/1638739858.htm/</t>
  </si>
  <si>
    <t>https://www.leboncoin.fr/ventes_immobilieres/1517850487.htm/</t>
  </si>
  <si>
    <t>https://www.leboncoin.fr/ventes_immobilieres/1731977679.htm/</t>
  </si>
  <si>
    <t>https://www.leboncoin.fr/ventes_immobilieres/1732037878.htm/</t>
  </si>
  <si>
    <t>https://www.leboncoin.fr/ventes_immobilieres/1732019910.htm/</t>
  </si>
  <si>
    <t>https://www.leboncoin.fr/ventes_immobilieres/1720275661.htm/</t>
  </si>
  <si>
    <t>https://www.leboncoin.fr/ventes_immobilieres/1732043110.htm/</t>
  </si>
  <si>
    <t>https://www.leboncoin.fr/ventes_immobilieres/1732013170.htm/</t>
  </si>
  <si>
    <t>https://www.leboncoin.fr/ventes_immobilieres/1705695277.htm/</t>
  </si>
  <si>
    <t>https://www.leboncoin.fr/ventes_immobilieres/1732013358.htm/</t>
  </si>
  <si>
    <t>https://www.leboncoin.fr/ventes_immobilieres/1650147258.htm/</t>
  </si>
  <si>
    <t>https://www.leboncoin.fr/ventes_immobilieres/1691777074.htm/</t>
  </si>
  <si>
    <t>https://www.leboncoin.fr/ventes_immobilieres/1731899588.htm/</t>
  </si>
  <si>
    <t>https://www.leboncoin.fr/ventes_immobilieres/1731901501.htm/</t>
  </si>
  <si>
    <t>https://www.leboncoin.fr/ventes_immobilieres/1732069603.htm/</t>
  </si>
  <si>
    <t>https://www.leboncoin.fr/ventes_immobilieres/1650593179.htm/</t>
  </si>
  <si>
    <t>https://www.leboncoin.fr/ventes_immobilieres/1731901374.htm/</t>
  </si>
  <si>
    <t>https://www.leboncoin.fr/ventes_immobilieres/1732013122.htm/</t>
  </si>
  <si>
    <t>https://www.leboncoin.fr/ventes_immobilieres/1702860400.htm/</t>
  </si>
  <si>
    <t>https://www.leboncoin.fr/ventes_immobilieres/1697639135.htm/</t>
  </si>
  <si>
    <t>https://www.leboncoin.fr/ventes_immobilieres/1706292208.htm/</t>
  </si>
  <si>
    <t>https://www.leboncoin.fr/ventes_immobilieres/1609936978.htm/</t>
  </si>
  <si>
    <t>https://www.leboncoin.fr/ventes_immobilieres/1727857714.htm/</t>
  </si>
  <si>
    <t>https://www.leboncoin.fr/ventes_immobilieres/1731900267.htm/</t>
  </si>
  <si>
    <t>https://www.leboncoin.fr/ventes_immobilieres/1598178444.htm/</t>
  </si>
  <si>
    <t>https://www.leboncoin.fr/ventes_immobilieres/1706670647.htm/</t>
  </si>
  <si>
    <t>https://www.leboncoin.fr/ventes_immobilieres/1726975702.htm/</t>
  </si>
  <si>
    <t>https://www.leboncoin.fr/ventes_immobilieres/1705549373.htm/</t>
  </si>
  <si>
    <t>https://www.leboncoin.fr/ventes_immobilieres/1731899912.htm/</t>
  </si>
  <si>
    <t>https://www.leboncoin.fr/ventes_immobilieres/1731918594.htm/</t>
  </si>
  <si>
    <t>https://www.leboncoin.fr/ventes_immobilieres/1731901455.htm/</t>
  </si>
  <si>
    <t>https://www.leboncoin.fr/ventes_immobilieres/1717261456.htm/</t>
  </si>
  <si>
    <t>https://www.leboncoin.fr/ventes_immobilieres/1702001304.htm/</t>
  </si>
  <si>
    <t>https://www.leboncoin.fr/ventes_immobilieres/1583737271.htm/</t>
  </si>
  <si>
    <t>https://www.leboncoin.fr/ventes_immobilieres/1732043102.htm/</t>
  </si>
  <si>
    <t>https://www.leboncoin.fr/ventes_immobilieres/1731900481.htm/</t>
  </si>
  <si>
    <t>https://www.leboncoin.fr/ventes_immobilieres/1705518512.htm/</t>
  </si>
  <si>
    <t>https://www.leboncoin.fr/ventes_immobilieres/1731899734.htm/</t>
  </si>
  <si>
    <t>https://www.leboncoin.fr/ventes_immobilieres/1706744386.htm/</t>
  </si>
  <si>
    <t>https://www.leboncoin.fr/ventes_immobilieres/1732043237.htm/</t>
  </si>
  <si>
    <t>https://www.leboncoin.fr/ventes_immobilieres/1690339190.htm/</t>
  </si>
  <si>
    <t>https://www.leboncoin.fr/ventes_immobilieres/1710524777.htm/</t>
  </si>
  <si>
    <t>https://www.leboncoin.fr/ventes_immobilieres/1732010055.htm/</t>
  </si>
  <si>
    <t>https://www.leboncoin.fr/ventes_immobilieres/1732013780.htm/</t>
  </si>
  <si>
    <t>https://www.leboncoin.fr/ventes_immobilieres/1627332383.htm/</t>
  </si>
  <si>
    <t>https://www.leboncoin.fr/ventes_immobilieres/1683932430.htm/</t>
  </si>
  <si>
    <t>https://www.leboncoin.fr/ventes_immobilieres/1727858376.htm/</t>
  </si>
  <si>
    <t>https://www.leboncoin.fr/ventes_immobilieres/1705518484.htm/</t>
  </si>
  <si>
    <t>https://www.leboncoin.fr/ventes_immobilieres/1579185039.htm/</t>
  </si>
  <si>
    <t>https://www.leboncoin.fr/ventes_immobilieres/1721863126.htm/</t>
  </si>
  <si>
    <t>https://www.leboncoin.fr/ventes_immobilieres/1705623827.htm/</t>
  </si>
  <si>
    <t>https://www.leboncoin.fr/ventes_immobilieres/1732014907.htm/</t>
  </si>
  <si>
    <t>https://www.leboncoin.fr/ventes_immobilieres/1681452822.htm/</t>
  </si>
  <si>
    <t>https://www.leboncoin.fr/ventes_immobilieres/1691442163.htm/</t>
  </si>
  <si>
    <t>https://www.leboncoin.fr/ventes_immobilieres/1732009418.htm/</t>
  </si>
  <si>
    <t>https://www.leboncoin.fr/ventes_immobilieres/1732014302.htm/</t>
  </si>
  <si>
    <t>https://www.leboncoin.fr/ventes_immobilieres/1726277834.htm/</t>
  </si>
  <si>
    <t>https://www.leboncoin.fr/ventes_immobilieres/1732013224.htm/</t>
  </si>
  <si>
    <t>https://www.leboncoin.fr/ventes_immobilieres/1650588550.htm/</t>
  </si>
  <si>
    <t>https://www.leboncoin.fr/ventes_immobilieres/1732010570.htm/</t>
  </si>
  <si>
    <t>https://www.leboncoin.fr/ventes_immobilieres/1716981101.htm/</t>
  </si>
  <si>
    <t>https://www.leboncoin.fr/ventes_immobilieres/1677910979.htm/</t>
  </si>
  <si>
    <t>https://www.leboncoin.fr/ventes_immobilieres/1697356524.htm/</t>
  </si>
  <si>
    <t>https://www.leboncoin.fr/ventes_immobilieres/1707984061.htm/</t>
  </si>
  <si>
    <t>https://www.leboncoin.fr/ventes_immobilieres/1730827063.htm/</t>
  </si>
  <si>
    <t>https://www.leboncoin.fr/ventes_immobilieres/1710008846.htm/</t>
  </si>
  <si>
    <t>https://www.leboncoin.fr/ventes_immobilieres/1666633393.htm/</t>
  </si>
  <si>
    <t>https://www.leboncoin.fr/ventes_immobilieres/1731900202.htm/</t>
  </si>
  <si>
    <t>https://www.leboncoin.fr/ventes_immobilieres/1669915787.htm/</t>
  </si>
  <si>
    <t>https://www.leboncoin.fr/ventes_immobilieres/1705518434.htm/</t>
  </si>
  <si>
    <t>https://www.leboncoin.fr/ventes_immobilieres/1732013503.htm/</t>
  </si>
  <si>
    <t>https://www.leboncoin.fr/ventes_immobilieres/1732014827.htm/</t>
  </si>
  <si>
    <t>https://www.leboncoin.fr/ventes_immobilieres/1689280990.htm/</t>
  </si>
  <si>
    <t>https://www.leboncoin.fr/ventes_immobilieres/1623992937.htm/</t>
  </si>
  <si>
    <t>https://www.leboncoin.fr/ventes_immobilieres/1463128739.htm/</t>
  </si>
  <si>
    <t>https://www.leboncoin.fr/ventes_immobilieres/1705549227.htm/</t>
  </si>
  <si>
    <t>https://www.leboncoin.fr/ventes_immobilieres/1731896436.htm/</t>
  </si>
  <si>
    <t>https://www.leboncoin.fr/ventes_immobilieres/1702942630.htm/</t>
  </si>
  <si>
    <t>https://www.leboncoin.fr/ventes_immobilieres/1731918613.htm/</t>
  </si>
  <si>
    <t>https://www.leboncoin.fr/ventes_immobilieres/1650178448.htm/</t>
  </si>
  <si>
    <t>https://www.leboncoin.fr/ventes_immobilieres/1731901630.htm/</t>
  </si>
  <si>
    <t>https://www.leboncoin.fr/ventes_immobilieres/1702862627.htm/</t>
  </si>
  <si>
    <t>https://www.leboncoin.fr/ventes_immobilieres/1720640112.htm/</t>
  </si>
  <si>
    <t>https://www.leboncoin.fr/ventes_immobilieres/1705518606.htm/</t>
  </si>
  <si>
    <t>https://www.leboncoin.fr/ventes_immobilieres/1732043188.htm/</t>
  </si>
  <si>
    <t>https://www.leboncoin.fr/ventes_immobilieres/1732010107.htm/</t>
  </si>
  <si>
    <t>https://www.leboncoin.fr/ventes_immobilieres/1732013044.htm/</t>
  </si>
  <si>
    <t>https://www.leboncoin.fr/ventes_immobilieres/1732009314.htm/</t>
  </si>
  <si>
    <t>https://www.leboncoin.fr/ventes_immobilieres/1583334804.htm/</t>
  </si>
  <si>
    <t>https://www.leboncoin.fr/ventes_immobilieres/1682333738.htm/</t>
  </si>
  <si>
    <t>https://www.leboncoin.fr/ventes_immobilieres/1445222833.htm/</t>
  </si>
  <si>
    <t>https://www.leboncoin.fr/ventes_immobilieres/1676733074.htm/</t>
  </si>
  <si>
    <t>https://www.leboncoin.fr/ventes_immobilieres/1703169127.htm/</t>
  </si>
  <si>
    <t>https://www.leboncoin.fr/ventes_immobilieres/1649903600.htm/</t>
  </si>
  <si>
    <t>https://www.leboncoin.fr/ventes_immobilieres/1694289912.htm/</t>
  </si>
  <si>
    <t>https://www.leboncoin.fr/ventes_immobilieres/1732009380.htm/</t>
  </si>
  <si>
    <t>https://www.leboncoin.fr/ventes_immobilieres/1732009296.htm/</t>
  </si>
  <si>
    <t>https://www.leboncoin.fr/ventes_immobilieres/1667496716.htm/</t>
  </si>
  <si>
    <t>https://www.leboncoin.fr/ventes_immobilieres/1705660819.htm/</t>
  </si>
  <si>
    <t>https://www.leboncoin.fr/ventes_immobilieres/1676394775.htm/</t>
  </si>
  <si>
    <t>https://www.leboncoin.fr/ventes_immobilieres/1731901866.htm/</t>
  </si>
  <si>
    <t>https://www.leboncoin.fr/ventes_immobilieres/1731942313.htm/</t>
  </si>
  <si>
    <t>https://www.leboncoin.fr/ventes_immobilieres/1732013028.htm/</t>
  </si>
  <si>
    <t>https://www.leboncoin.fr/ventes_immobilieres/1732010370.htm/</t>
  </si>
  <si>
    <t>https://www.leboncoin.fr/ventes_immobilieres/1731901423.htm/</t>
  </si>
  <si>
    <t>https://www.leboncoin.fr/ventes_immobilieres/1462437345.htm/</t>
  </si>
  <si>
    <t>https://www.leboncoin.fr/ventes_immobilieres/1732068911.htm/</t>
  </si>
  <si>
    <t>https://www.leboncoin.fr/ventes_immobilieres/1716769319.htm/</t>
  </si>
  <si>
    <t>https://www.leboncoin.fr/ventes_immobilieres/1705739776.htm/</t>
  </si>
  <si>
    <t>https://www.leboncoin.fr/ventes_immobilieres/1693927524.htm/</t>
  </si>
  <si>
    <t>https://www.leboncoin.fr/ventes_immobilieres/1714780946.htm/</t>
  </si>
  <si>
    <t>https://www.leboncoin.fr/ventes_immobilieres/1624301311.htm/</t>
  </si>
  <si>
    <t>https://www.leboncoin.fr/ventes_immobilieres/1732010604.htm/</t>
  </si>
  <si>
    <t>https://www.leboncoin.fr/ventes_immobilieres/1732013136.htm/</t>
  </si>
  <si>
    <t>https://www.leboncoin.fr/ventes_immobilieres/1676863672.htm/</t>
  </si>
  <si>
    <t>https://www.leboncoin.fr/ventes_immobilieres/1731899847.htm/</t>
  </si>
  <si>
    <t>https://www.leboncoin.fr/ventes_immobilieres/1543647814.htm/</t>
  </si>
  <si>
    <t>https://www.leboncoin.fr/ventes_immobilieres/1731901740.htm/</t>
  </si>
  <si>
    <t>https://www.leboncoin.fr/ventes_immobilieres/1676789902.htm/</t>
  </si>
  <si>
    <t>https://www.leboncoin.fr/ventes_immobilieres/1731901688.htm/</t>
  </si>
  <si>
    <t>https://www.leboncoin.fr/ventes_immobilieres/1730826739.htm/</t>
  </si>
  <si>
    <t>https://www.leboncoin.fr/ventes_immobilieres/1659779994.htm/</t>
  </si>
  <si>
    <t>https://www.leboncoin.fr/ventes_immobilieres/1732013142.htm/</t>
  </si>
  <si>
    <t>https://www.leboncoin.fr/ventes_immobilieres/1732013393.htm/</t>
  </si>
  <si>
    <t>https://www.leboncoin.fr/ventes_immobilieres/1594393764.htm/</t>
  </si>
  <si>
    <t>https://www.leboncoin.fr/ventes_immobilieres/1727858136.htm/</t>
  </si>
  <si>
    <t>https://www.leboncoin.fr/ventes_immobilieres/1731901761.htm/</t>
  </si>
  <si>
    <t>https://www.leboncoin.fr/ventes_immobilieres/1680160491.htm/</t>
  </si>
  <si>
    <t>https://www.leboncoin.fr/ventes_immobilieres/1732069485.htm/</t>
  </si>
  <si>
    <t>https://www.leboncoin.fr/ventes_immobilieres/1705699780.htm/</t>
  </si>
  <si>
    <t>https://www.leboncoin.fr/ventes_immobilieres/1705739624.htm/</t>
  </si>
  <si>
    <t>https://www.leboncoin.fr/ventes_immobilieres/1636996617.htm/</t>
  </si>
  <si>
    <t>https://www.leboncoin.fr/ventes_immobilieres/1706321805.htm/</t>
  </si>
  <si>
    <t>https://www.leboncoin.fr/ventes_immobilieres/1720613305.htm/</t>
  </si>
  <si>
    <t>https://www.leboncoin.fr/ventes_immobilieres/1556636926.htm/</t>
  </si>
  <si>
    <t>https://www.leboncoin.fr/ventes_immobilieres/1712963361.htm/</t>
  </si>
  <si>
    <t>https://www.leboncoin.fr/ventes_immobilieres/1647747353.htm/</t>
  </si>
  <si>
    <t>https://www.leboncoin.fr/ventes_immobilieres/1571275543.htm/</t>
  </si>
  <si>
    <t>https://www.leboncoin.fr/ventes_immobilieres/1720285292.htm/</t>
  </si>
  <si>
    <t>https://www.leboncoin.fr/ventes_immobilieres/1727015255.htm/</t>
  </si>
  <si>
    <t>https://www.leboncoin.fr/ventes_immobilieres/1676561588.htm/</t>
  </si>
  <si>
    <t>https://www.leboncoin.fr/ventes_immobilieres/1732013186.htm/</t>
  </si>
  <si>
    <t>https://www.leboncoin.fr/ventes_immobilieres/1676762790.htm/</t>
  </si>
  <si>
    <t>https://www.leboncoin.fr/ventes_immobilieres/1732009208.htm/</t>
  </si>
  <si>
    <t>https://www.leboncoin.fr/ventes_immobilieres/1731899862.htm/</t>
  </si>
  <si>
    <t>https://www.leboncoin.fr/ventes_immobilieres/1731901775.htm/</t>
  </si>
  <si>
    <t>https://www.leboncoin.fr/ventes_immobilieres/1731899682.htm/</t>
  </si>
  <si>
    <t>https://www.leboncoin.fr/ventes_immobilieres/1731901516.htm/</t>
  </si>
  <si>
    <t>https://www.leboncoin.fr/ventes_immobilieres/1732009161.htm/</t>
  </si>
  <si>
    <t>https://www.leboncoin.fr/ventes_immobilieres/1732009061.htm/</t>
  </si>
  <si>
    <t>https://www.leboncoin.fr/ventes_immobilieres/1731899819.htm/</t>
  </si>
  <si>
    <t>https://www.leboncoin.fr/ventes_immobilieres/1719758233.htm/</t>
  </si>
  <si>
    <t>https://www.leboncoin.fr/ventes_immobilieres/1732040133.htm/</t>
  </si>
  <si>
    <t>https://www.leboncoin.fr/ventes_immobilieres/1666033557.htm/</t>
  </si>
  <si>
    <t>https://www.leboncoin.fr/ventes_immobilieres/1687707561.htm/</t>
  </si>
  <si>
    <t>https://www.leboncoin.fr/ventes_immobilieres/1705695150.htm/</t>
  </si>
  <si>
    <t>https://www.leboncoin.fr/ventes_immobilieres/1732014119.htm/</t>
  </si>
  <si>
    <t>https://www.leboncoin.fr/ventes_immobilieres/1730827324.htm/</t>
  </si>
  <si>
    <t>https://www.leboncoin.fr/ventes_immobilieres/1705518661.htm/</t>
  </si>
  <si>
    <t>https://www.leboncoin.fr/ventes_immobilieres/1703101858.htm/</t>
  </si>
  <si>
    <t>https://www.leboncoin.fr/ventes_immobilieres/1705620896.htm/</t>
  </si>
  <si>
    <t>https://www.leboncoin.fr/ventes_immobilieres/1713024496.htm/</t>
  </si>
  <si>
    <t>https://www.leboncoin.fr/ventes_immobilieres/1732014003.htm/</t>
  </si>
  <si>
    <t>https://www.leboncoin.fr/ventes_immobilieres/1705582614.htm/</t>
  </si>
  <si>
    <t>https://www.leboncoin.fr/ventes_immobilieres/1691777008.htm/</t>
  </si>
  <si>
    <t>https://www.leboncoin.fr/ventes_immobilieres/1727858306.htm/</t>
  </si>
  <si>
    <t>https://www.leboncoin.fr/ventes_immobilieres/1732013021.htm/</t>
  </si>
  <si>
    <t>https://www.leboncoin.fr/ventes_immobilieres/1731899932.htm/</t>
  </si>
  <si>
    <t>https://www.leboncoin.fr/ventes_immobilieres/1716587343.htm/</t>
  </si>
  <si>
    <t>https://www.leboncoin.fr/ventes_immobilieres/1720970976.htm/</t>
  </si>
  <si>
    <t>https://www.leboncoin.fr/ventes_immobilieres/1727857859.htm/</t>
  </si>
  <si>
    <t>https://www.leboncoin.fr/ventes_immobilieres/1708800610.htm/</t>
  </si>
  <si>
    <t>https://www.leboncoin.fr/ventes_immobilieres/1718747900.htm/</t>
  </si>
  <si>
    <t>https://www.leboncoin.fr/ventes_immobilieres/1731900296.htm/</t>
  </si>
  <si>
    <t>https://www.leboncoin.fr/ventes_immobilieres/1732013842.htm/</t>
  </si>
  <si>
    <t>https://www.leboncoin.fr/ventes_immobilieres/1732009610.htm/</t>
  </si>
  <si>
    <t>https://www.leboncoin.fr/ventes_immobilieres/1731977431.htm/</t>
  </si>
  <si>
    <t>https://www.leboncoin.fr/ventes_immobilieres/1732014511.htm/</t>
  </si>
  <si>
    <t>https://www.leboncoin.fr/ventes_immobilieres/1594394057.htm/</t>
  </si>
  <si>
    <t>https://www.leboncoin.fr/ventes_immobilieres/1732042949.htm/</t>
  </si>
  <si>
    <t>https://www.leboncoin.fr/ventes_immobilieres/1731901666.htm/</t>
  </si>
  <si>
    <t>https://www.leboncoin.fr/ventes_immobilieres/1731901478.htm/</t>
  </si>
  <si>
    <t>https://www.leboncoin.fr/ventes_immobilieres/1731900581.htm/</t>
  </si>
  <si>
    <t>https://www.leboncoin.fr/ventes_immobilieres/1731948816.htm/</t>
  </si>
  <si>
    <t>https://www.leboncoin.fr/ventes_immobilieres/1676532542.htm/</t>
  </si>
  <si>
    <t>https://www.leboncoin.fr/ventes_immobilieres/1732043134.htm/</t>
  </si>
  <si>
    <t>https://www.leboncoin.fr/ventes_immobilieres/1731900126.htm/</t>
  </si>
  <si>
    <t>https://www.leboncoin.fr/ventes_immobilieres/1703146964.htm/</t>
  </si>
  <si>
    <t>https://www.leboncoin.fr/ventes_immobilieres/1676657841.htm/</t>
  </si>
  <si>
    <t>https://www.leboncoin.fr/ventes_immobilieres/1725282461.htm/</t>
  </si>
  <si>
    <t>https://www.leboncoin.fr/ventes_immobilieres/1676790167.htm/</t>
  </si>
  <si>
    <t>https://www.leboncoin.fr/ventes_immobilieres/1705655956.htm/</t>
  </si>
  <si>
    <t>https://www.leboncoin.fr/ventes_immobilieres/1518530446.htm/</t>
  </si>
  <si>
    <t>https://www.leboncoin.fr/ventes_immobilieres/1687572877.htm/</t>
  </si>
  <si>
    <t>https://www.leboncoin.fr/ventes_immobilieres/1673626429.htm/</t>
  </si>
  <si>
    <t>https://www.leboncoin.fr/ventes_immobilieres/1732043049.htm/</t>
  </si>
  <si>
    <t>https://www.leboncoin.fr/ventes_immobilieres/1671453191.htm/</t>
  </si>
  <si>
    <t>https://www.leboncoin.fr/ventes_immobilieres/1695782850.htm/</t>
  </si>
  <si>
    <t>https://www.leboncoin.fr/ventes_immobilieres/1732041996.htm/</t>
  </si>
  <si>
    <t>https://www.leboncoin.fr/ventes_immobilieres/1732068721.htm/</t>
  </si>
  <si>
    <t>https://www.leboncoin.fr/ventes_immobilieres/1724010501.htm/</t>
  </si>
  <si>
    <t>https://www.leboncoin.fr/ventes_immobilieres/1674272034.htm/</t>
  </si>
  <si>
    <t>https://www.leboncoin.fr/ventes_immobilieres/1731918076.htm/</t>
  </si>
  <si>
    <t>https://www.leboncoin.fr/ventes_immobilieres/1732069127.htm/</t>
  </si>
  <si>
    <t>https://www.leboncoin.fr/ventes_immobilieres/1731900355.htm/</t>
  </si>
  <si>
    <t>https://www.leboncoin.fr/ventes_immobilieres/1731812065.htm/</t>
  </si>
  <si>
    <t>https://www.leboncoin.fr/ventes_immobilieres/1594393947.htm/</t>
  </si>
  <si>
    <t>https://www.leboncoin.fr/ventes_immobilieres/1688860203.htm/</t>
  </si>
  <si>
    <t>https://www.leboncoin.fr/ventes_immobilieres/1653984592.htm/</t>
  </si>
  <si>
    <t>https://www.leboncoin.fr/ventes_immobilieres/1731918534.htm/</t>
  </si>
  <si>
    <t>https://www.leboncoin.fr/ventes_immobilieres/1705767466.htm/</t>
  </si>
  <si>
    <t>https://www.leboncoin.fr/ventes_immobilieres/1676863359.htm/</t>
  </si>
  <si>
    <t>https://www.leboncoin.fr/ventes_immobilieres/1723704448.htm/</t>
  </si>
  <si>
    <t>https://www.leboncoin.fr/ventes_immobilieres/1732014342.htm/</t>
  </si>
  <si>
    <t>https://www.leboncoin.fr/ventes_immobilieres/1732009944.htm/</t>
  </si>
  <si>
    <t>https://www.leboncoin.fr/ventes_immobilieres/1650005148.htm/</t>
  </si>
  <si>
    <t>https://www.leboncoin.fr/ventes_immobilieres/1732068894.htm/</t>
  </si>
  <si>
    <t>https://www.leboncoin.fr/ventes_immobilieres/1724002031.htm/</t>
  </si>
  <si>
    <t>https://www.leboncoin.fr/ventes_immobilieres/1731860676.htm/</t>
  </si>
  <si>
    <t>https://www.leboncoin.fr/ventes_immobilieres/1731900054.htm/</t>
  </si>
  <si>
    <t>https://www.leboncoin.fr/ventes_immobilieres/1637648038.htm/</t>
  </si>
  <si>
    <t>https://www.leboncoin.fr/ventes_immobilieres/1731899952.htm/</t>
  </si>
  <si>
    <t>https://www.leboncoin.fr/ventes_immobilieres/1732015179.htm/</t>
  </si>
  <si>
    <t>https://www.leboncoin.fr/ventes_immobilieres/1705623946.htm/</t>
  </si>
  <si>
    <t>https://www.leboncoin.fr/ventes_immobilieres/1731900100.htm/</t>
  </si>
  <si>
    <t>https://www.leboncoin.fr/ventes_immobilieres/1732013174.htm/</t>
  </si>
  <si>
    <t>https://www.leboncoin.fr/ventes_immobilieres/1543514946.htm/</t>
  </si>
  <si>
    <t>https://www.leboncoin.fr/ventes_immobilieres/1731941420.htm/</t>
  </si>
  <si>
    <t>https://www.leboncoin.fr/ventes_immobilieres/1623847346.htm/</t>
  </si>
  <si>
    <t>https://www.leboncoin.fr/ventes_immobilieres/1732042982.htm/</t>
  </si>
  <si>
    <t>https://www.leboncoin.fr/ventes_immobilieres/1699314319.htm/</t>
  </si>
  <si>
    <t>https://www.leboncoin.fr/ventes_immobilieres/1705549394.htm/</t>
  </si>
  <si>
    <t>https://www.leboncoin.fr/ventes_immobilieres/1732009119.htm/</t>
  </si>
  <si>
    <t>https://www.leboncoin.fr/ventes_immobilieres/1732013047.htm/</t>
  </si>
  <si>
    <t>https://www.leboncoin.fr/ventes_immobilieres/1705582699.htm/</t>
  </si>
  <si>
    <t>https://www.leboncoin.fr/ventes_immobilieres/1727857923.htm/</t>
  </si>
  <si>
    <t>https://www.leboncoin.fr/ventes_immobilieres/1705660781.htm/</t>
  </si>
  <si>
    <t>https://www.leboncoin.fr/ventes_immobilieres/1732013078.htm/</t>
  </si>
  <si>
    <t>https://www.leboncoin.fr/ventes_immobilieres/1731941735.htm/</t>
  </si>
  <si>
    <t>https://www.leboncoin.fr/ventes_immobilieres/1732068806.htm/</t>
  </si>
  <si>
    <t>https://www.leboncoin.fr/ventes_immobilieres/1719553256.htm/</t>
  </si>
  <si>
    <t>https://www.leboncoin.fr/ventes_immobilieres/1732015681.htm/</t>
  </si>
  <si>
    <t>https://www.leboncoin.fr/ventes_immobilieres/1731901409.htm/</t>
  </si>
  <si>
    <t>https://www.leboncoin.fr/ventes_immobilieres/1392119869.htm/</t>
  </si>
  <si>
    <t>https://www.leboncoin.fr/ventes_immobilieres/1445222753.htm/</t>
  </si>
  <si>
    <t>https://www.leboncoin.fr/ventes_immobilieres/1556376276.htm/</t>
  </si>
  <si>
    <t>https://www.leboncoin.fr/ventes_immobilieres/1732069279.htm/</t>
  </si>
  <si>
    <t>https://www.leboncoin.fr/ventes_immobilieres/1684428782.htm/</t>
  </si>
  <si>
    <t>https://www.leboncoin.fr/ventes_immobilieres/1732010945.htm/</t>
  </si>
  <si>
    <t>https://www.leboncoin.fr/ventes_immobilieres/1732042864.htm/</t>
  </si>
  <si>
    <t>https://www.leboncoin.fr/ventes_immobilieres/1705699792.htm/</t>
  </si>
  <si>
    <t>https://www.leboncoin.fr/ventes_immobilieres/1732014679.htm/</t>
  </si>
  <si>
    <t>https://www.leboncoin.fr/ventes_immobilieres/1705771660.htm/</t>
  </si>
  <si>
    <t>https://www.leboncoin.fr/ventes_immobilieres/1705550011.htm/</t>
  </si>
  <si>
    <t>https://www.leboncoin.fr/ventes_immobilieres/1697874981.htm/</t>
  </si>
  <si>
    <t>https://www.leboncoin.fr/ventes_immobilieres/1707073095.htm/</t>
  </si>
  <si>
    <t>https://www.leboncoin.fr/ventes_immobilieres/1667432843.htm/</t>
  </si>
  <si>
    <t>https://www.leboncoin.fr/ventes_immobilieres/1732013119.htm/</t>
  </si>
  <si>
    <t>https://www.leboncoin.fr/ventes_immobilieres/1454571779.htm/</t>
  </si>
  <si>
    <t>https://www.leboncoin.fr/ventes_immobilieres/1732015016.htm/</t>
  </si>
  <si>
    <t>https://www.leboncoin.fr/ventes_immobilieres/1731901722.htm/</t>
  </si>
  <si>
    <t>https://www.leboncoin.fr/ventes_immobilieres/1716810561.htm/</t>
  </si>
  <si>
    <t>https://www.leboncoin.fr/ventes_immobilieres/1664788569.htm/</t>
  </si>
  <si>
    <t>https://www.leboncoin.fr/ventes_immobilieres/1731899882.htm/</t>
  </si>
  <si>
    <t>https://www.leboncoin.fr/ventes_immobilieres/1392202230.htm/</t>
  </si>
  <si>
    <t>https://www.leboncoin.fr/ventes_immobilieres/1684207395.htm/</t>
  </si>
  <si>
    <t>https://www.leboncoin.fr/ventes_immobilieres/1731957421.htm/</t>
  </si>
  <si>
    <t>https://www.leboncoin.fr/ventes_immobilieres/1731900674.htm/</t>
  </si>
  <si>
    <t>https://www.leboncoin.fr/ventes_immobilieres/1726091661.htm/</t>
  </si>
  <si>
    <t>https://www.leboncoin.fr/ventes_immobilieres/1628930632.htm/</t>
  </si>
  <si>
    <t>https://www.leboncoin.fr/ventes_immobilieres/1705739744.htm/</t>
  </si>
  <si>
    <t>https://www.leboncoin.fr/ventes_immobilieres/1676701840.htm/</t>
  </si>
  <si>
    <t>https://www.leboncoin.fr/ventes_immobilieres/1732013233.htm/</t>
  </si>
  <si>
    <t>https://www.leboncoin.fr/ventes_immobilieres/1720220190.htm/</t>
  </si>
  <si>
    <t>https://www.leboncoin.fr/ventes_immobilieres/1732009535.htm/</t>
  </si>
  <si>
    <t>https://www.leboncoin.fr/ventes_immobilieres/1721722639.htm/</t>
  </si>
  <si>
    <t>https://www.leboncoin.fr/ventes_immobilieres/1677824686.htm/</t>
  </si>
  <si>
    <t>https://www.leboncoin.fr/ventes_immobilieres/1731900417.htm/</t>
  </si>
  <si>
    <t>https://www.leboncoin.fr/ventes_immobilieres/1712542705.htm/</t>
  </si>
  <si>
    <t>https://www.leboncoin.fr/ventes_immobilieres/1673773324.htm/</t>
  </si>
  <si>
    <t>https://www.leboncoin.fr/ventes_immobilieres/1732068537.htm/</t>
  </si>
  <si>
    <t>https://www.leboncoin.fr/ventes_immobilieres/1706864529.htm/</t>
  </si>
  <si>
    <t>https://www.leboncoin.fr/ventes_immobilieres/1732013646.htm/</t>
  </si>
  <si>
    <t>https://www.leboncoin.fr/ventes_immobilieres/1731977573.htm/</t>
  </si>
  <si>
    <t>https://www.leboncoin.fr/ventes_immobilieres/1577098097.htm/</t>
  </si>
  <si>
    <t>https://www.leboncoin.fr/ventes_immobilieres/1732009461.htm/</t>
  </si>
  <si>
    <t>https://www.leboncoin.fr/ventes_immobilieres/1731977729.htm/</t>
  </si>
  <si>
    <t>https://www.leboncoin.fr/ventes_immobilieres/1731900391.htm/</t>
  </si>
  <si>
    <t>https://www.leboncoin.fr/ventes_immobilieres/1710995755.htm/</t>
  </si>
  <si>
    <t>https://www.leboncoin.fr/ventes_immobilieres/1731977610.htm/</t>
  </si>
  <si>
    <t>https://www.leboncoin.fr/ventes_immobilieres/1732013027.htm/</t>
  </si>
  <si>
    <t>https://www.leboncoin.fr/ventes_immobilieres/1721071254.htm/</t>
  </si>
  <si>
    <t>https://www.leboncoin.fr/ventes_immobilieres/1730827492.htm/</t>
  </si>
  <si>
    <t>https://www.leboncoin.fr/ventes_immobilieres/1730181183.htm/</t>
  </si>
  <si>
    <t>https://www.leboncoin.fr/ventes_immobilieres/1669209269.htm/</t>
  </si>
  <si>
    <t>https://www.leboncoin.fr/ventes_immobilieres/1717380413.htm/</t>
  </si>
  <si>
    <t>https://www.leboncoin.fr/ventes_immobilieres/1731708363.htm/</t>
  </si>
  <si>
    <t>https://www.leboncoin.fr/ventes_immobilieres/1732010817.htm/</t>
  </si>
  <si>
    <t>https://www.leboncoin.fr/ventes_immobilieres/1580576306.htm/</t>
  </si>
  <si>
    <t>https://www.leboncoin.fr/ventes_immobilieres/1710771997.htm/</t>
  </si>
  <si>
    <t>https://www.leboncoin.fr/ventes_immobilieres/1727014828.htm/</t>
  </si>
  <si>
    <t>https://www.leboncoin.fr/ventes_immobilieres/1568018554.htm/</t>
  </si>
  <si>
    <t>https://www.leboncoin.fr/ventes_immobilieres/1587765683.htm/</t>
  </si>
  <si>
    <t>https://www.leboncoin.fr/ventes_immobilieres/1727857915.htm/</t>
  </si>
  <si>
    <t>https://www.leboncoin.fr/ventes_immobilieres/1731901834.htm/</t>
  </si>
  <si>
    <t>https://www.leboncoin.fr/ventes_immobilieres/1693706264.htm/</t>
  </si>
  <si>
    <t>https://www.leboncoin.fr/ventes_immobilieres/1634312510.htm/</t>
  </si>
  <si>
    <t>https://www.leboncoin.fr/ventes_immobilieres/1705859940.htm/</t>
  </si>
  <si>
    <t>https://www.leboncoin.fr/ventes_immobilieres/1732043283.htm/</t>
  </si>
  <si>
    <t>https://www.leboncoin.fr/ventes_immobilieres/1716981158.htm/</t>
  </si>
  <si>
    <t>https://www.leboncoin.fr/ventes_immobilieres/1732043683.htm/</t>
  </si>
  <si>
    <t>https://www.leboncoin.fr/ventes_immobilieres/1705660856.htm/</t>
  </si>
  <si>
    <t>https://www.leboncoin.fr/ventes_immobilieres/1712731285.htm/</t>
  </si>
  <si>
    <t>https://www.leboncoin.fr/ventes_immobilieres/1705481841.htm/</t>
  </si>
  <si>
    <t>https://www.leboncoin.fr/ventes_immobilieres/1692121071.htm/</t>
  </si>
  <si>
    <t>https://www.leboncoin.fr/ventes_immobilieres/1732013194.htm/</t>
  </si>
  <si>
    <t>https://www.leboncoin.fr/ventes_immobilieres/1731900231.htm/</t>
  </si>
  <si>
    <t>https://www.leboncoin.fr/ventes_immobilieres/1702821008.htm/</t>
  </si>
  <si>
    <t>https://www.leboncoin.fr/ventes_immobilieres/1701979565.htm/</t>
  </si>
  <si>
    <t>https://www.leboncoin.fr/ventes_immobilieres/1705870753.htm/</t>
  </si>
  <si>
    <t>https://www.leboncoin.fr/ventes_immobilieres/1731934384.htm/</t>
  </si>
  <si>
    <t>https://www.leboncoin.fr/ventes_immobilieres/1731899788.htm/</t>
  </si>
  <si>
    <t>https://www.leboncoin.fr/ventes_immobilieres/1676893076.htm/</t>
  </si>
  <si>
    <t>https://www.leboncoin.fr/ventes_immobilieres/1731901773.htm/</t>
  </si>
  <si>
    <t>https://www.leboncoin.fr/ventes_immobilieres/1727857837.htm/</t>
  </si>
  <si>
    <t>https://www.leboncoin.fr/ventes_immobilieres/1729182710.htm/</t>
  </si>
  <si>
    <t>https://www.leboncoin.fr/ventes_immobilieres/1732013951.htm/</t>
  </si>
  <si>
    <t>https://www.leboncoin.fr/ventes_immobilieres/1732015465.htm/</t>
  </si>
  <si>
    <t>https://www.leboncoin.fr/ventes_immobilieres/1730827476.htm/</t>
  </si>
  <si>
    <t>https://www.leboncoin.fr/ventes_immobilieres/1705548952.htm/</t>
  </si>
  <si>
    <t>https://www.leboncoin.fr/ventes_immobilieres/1730827074.htm/</t>
  </si>
  <si>
    <t>https://www.leboncoin.fr/ventes_immobilieres/1732009194.htm/</t>
  </si>
  <si>
    <t>https://www.leboncoin.fr/ventes_immobilieres/1676599273.htm/</t>
  </si>
  <si>
    <t>https://www.leboncoin.fr/ventes_immobilieres/1695457418.htm/</t>
  </si>
  <si>
    <t>https://www.leboncoin.fr/ventes_immobilieres/1709813747.htm/</t>
  </si>
  <si>
    <t>https://www.leboncoin.fr/ventes_immobilieres/1647019026.htm/</t>
  </si>
  <si>
    <t>https://www.leboncoin.fr/ventes_immobilieres/1732009121.htm/</t>
  </si>
  <si>
    <t>https://www.leboncoin.fr/ventes_immobilieres/1731876858.htm/</t>
  </si>
  <si>
    <t>https://www.leboncoin.fr/ventes_immobilieres/1705695276.htm/</t>
  </si>
  <si>
    <t>https://www.leboncoin.fr/ventes_immobilieres/1731900642.htm/</t>
  </si>
  <si>
    <t>https://www.leboncoin.fr/ventes_immobilieres/1727857932.htm/</t>
  </si>
  <si>
    <t>https://www.leboncoin.fr/ventes_immobilieres/1676658174.htm/</t>
  </si>
  <si>
    <t>https://www.leboncoin.fr/ventes_immobilieres/1705695197.htm/</t>
  </si>
  <si>
    <t>https://www.leboncoin.fr/ventes_immobilieres/1732013072.htm/</t>
  </si>
  <si>
    <t>https://www.leboncoin.fr/ventes_immobilieres/1628045882.htm/</t>
  </si>
  <si>
    <t>https://www.leboncoin.fr/ventes_immobilieres/1732011088.htm/</t>
  </si>
  <si>
    <t>https://www.leboncoin.fr/ventes_immobilieres/1720305047.htm/</t>
  </si>
  <si>
    <t>https://www.leboncoin.fr/ventes_immobilieres/1732014191.htm/</t>
  </si>
  <si>
    <t>Nonancourt</t>
  </si>
  <si>
    <t>La maine</t>
  </si>
  <si>
    <t>Bolbec</t>
  </si>
  <si>
    <t>Bois Guillaume</t>
  </si>
  <si>
    <t>Gervais</t>
  </si>
  <si>
    <t>Investisseur</t>
  </si>
  <si>
    <t>Rouen</t>
  </si>
  <si>
    <t>pas de rdc</t>
  </si>
  <si>
    <t>Sud</t>
  </si>
  <si>
    <t>PERRIN</t>
  </si>
  <si>
    <t>Primo accédant</t>
  </si>
  <si>
    <t>BALCON PAS DE RDC</t>
  </si>
  <si>
    <t>PAS DE RDC</t>
  </si>
  <si>
    <t>Parking</t>
  </si>
  <si>
    <t>Quintanel</t>
  </si>
  <si>
    <t>Franck</t>
  </si>
  <si>
    <t>Acquéreur</t>
  </si>
  <si>
    <t>Ancien</t>
  </si>
  <si>
    <t>Sud/ Ouest</t>
  </si>
  <si>
    <t>Caroline</t>
  </si>
  <si>
    <t>Montrouge</t>
  </si>
  <si>
    <t>Pailhas</t>
  </si>
  <si>
    <t>Montrouge / malakoff clamart sevres saint cloud</t>
  </si>
  <si>
    <t>pas indispensable (c'est un +)</t>
  </si>
  <si>
    <t>petit plus</t>
  </si>
  <si>
    <t>petit plus aussi</t>
  </si>
  <si>
    <t>Le Berre</t>
  </si>
  <si>
    <t>Bagneux - Montrouge - Clamart - Plessy-robinson (sud de paris) ouest dans le 92000 940000</t>
  </si>
  <si>
    <t>Petit +</t>
  </si>
  <si>
    <t>Lumineux</t>
  </si>
  <si>
    <t>Bagneux</t>
  </si>
  <si>
    <t>petit +</t>
  </si>
  <si>
    <t>zalc</t>
  </si>
  <si>
    <t>IMMEUBLE SYMPA EMPLACEMENT CENTRE FAIBLES CHARGES</t>
  </si>
  <si>
    <t>PAS RDC RDJ</t>
  </si>
  <si>
    <t>NEANT</t>
  </si>
  <si>
    <t>Oceane</t>
  </si>
  <si>
    <t>NA</t>
  </si>
  <si>
    <t>Som</t>
  </si>
  <si>
    <t>Dembele</t>
  </si>
  <si>
    <t>NORMANDIE / VAL D'OISE</t>
  </si>
  <si>
    <t>PISCINE JARDIN</t>
  </si>
  <si>
    <t>Piscine campagne design</t>
  </si>
  <si>
    <t>PLACE POID LOURD</t>
  </si>
  <si>
    <t>Nom</t>
  </si>
  <si>
    <t>Prénom</t>
  </si>
  <si>
    <t>Profil</t>
  </si>
  <si>
    <t>Ville / Code postal / Pays</t>
  </si>
  <si>
    <t>Surface Minimum</t>
  </si>
  <si>
    <t>Surface Maximum</t>
  </si>
  <si>
    <t>Type d’extérieur</t>
  </si>
  <si>
    <t>Surface extérieure minimum</t>
  </si>
  <si>
    <t>Surface extérieure maximum</t>
  </si>
  <si>
    <t>Exposition</t>
  </si>
  <si>
    <t>Stationnement</t>
  </si>
  <si>
    <t>Ville / Code postal / Pays 2</t>
  </si>
  <si>
    <t>Ville / Code postal / Pays 3</t>
  </si>
  <si>
    <t>Autre info utile (ex: pas de RDC, proche métro, etc)</t>
  </si>
  <si>
    <t>Avrilly</t>
  </si>
  <si>
    <t>Vernon</t>
  </si>
  <si>
    <t>Bénouville</t>
  </si>
  <si>
    <t>Assigny</t>
  </si>
  <si>
    <t>Evreux</t>
  </si>
  <si>
    <t>Aigleville</t>
  </si>
  <si>
    <t>Angerville-la-Campagne</t>
  </si>
  <si>
    <t>Bâlines</t>
  </si>
  <si>
    <t>Bois-le-Roi</t>
  </si>
  <si>
    <t>Courdemanche</t>
  </si>
  <si>
    <t>Ezy-sur-Eure</t>
  </si>
  <si>
    <t>Ivry-la-Bataille</t>
  </si>
  <si>
    <t>Le Plessis-Grohan</t>
  </si>
  <si>
    <t>Les Baux-Sainte-Croix</t>
  </si>
  <si>
    <t>Aclou</t>
  </si>
  <si>
    <t>Ambenay</t>
  </si>
  <si>
    <t>Barc</t>
  </si>
  <si>
    <t>Beaubray</t>
  </si>
  <si>
    <t>Bérengeville-la-Campagne</t>
  </si>
  <si>
    <t>Canappeville</t>
  </si>
  <si>
    <t>Emanville</t>
  </si>
  <si>
    <t>La Neuville-du-Bosc</t>
  </si>
  <si>
    <t>Le Tremblay-Omonville</t>
  </si>
  <si>
    <t>Aizier</t>
  </si>
  <si>
    <t>Barneville-sur-Seine</t>
  </si>
  <si>
    <t>Bernay</t>
  </si>
  <si>
    <t>Berville-sur-Mer</t>
  </si>
  <si>
    <t>Brestot</t>
  </si>
  <si>
    <t>Marais-Vernier</t>
  </si>
  <si>
    <t>Ailly</t>
  </si>
  <si>
    <t>Alizay</t>
  </si>
  <si>
    <t>Amfreville-la-Campagne</t>
  </si>
  <si>
    <t>Andé</t>
  </si>
  <si>
    <t>Aubevoye</t>
  </si>
  <si>
    <t>Autheuil-Authouillet</t>
  </si>
  <si>
    <t>Bernières-sur-Seine</t>
  </si>
  <si>
    <t>Berville-en-Roumois</t>
  </si>
  <si>
    <t>Bosnormand</t>
  </si>
  <si>
    <t>Le Gros-Theil</t>
  </si>
  <si>
    <t>Pîtres</t>
  </si>
  <si>
    <t>Amécourt</t>
  </si>
  <si>
    <t>Amfreville-les-Champs</t>
  </si>
  <si>
    <t>Bacqueville</t>
  </si>
  <si>
    <t>Boisemont</t>
  </si>
  <si>
    <t>Bois-Jérôme-Saint-Ouen</t>
  </si>
  <si>
    <t>Les Hogues</t>
  </si>
  <si>
    <t>Romilly-sur-Andelle</t>
  </si>
  <si>
    <t>Boos</t>
  </si>
  <si>
    <t>Rouelles</t>
  </si>
  <si>
    <t>Les Authieux-du-Puits</t>
  </si>
  <si>
    <t>Auzouville-sur-Ry</t>
  </si>
  <si>
    <t>Belbeuf</t>
  </si>
  <si>
    <t>Bihorel</t>
  </si>
  <si>
    <t>Bois-d'Ennebourg</t>
  </si>
  <si>
    <t>Bois-Guillaume</t>
  </si>
  <si>
    <t>Déville-lès-Rouen</t>
  </si>
  <si>
    <t>La Neuville-Chant-d'Oisel</t>
  </si>
  <si>
    <t>Le Mesnil-Esnard</t>
  </si>
  <si>
    <t>Mont-Saint-Aignan</t>
  </si>
  <si>
    <t>Le Petit-Quevilly</t>
  </si>
  <si>
    <t>Oissel</t>
  </si>
  <si>
    <t>Saint-Etienne-du-Rouvray</t>
  </si>
  <si>
    <t>Sotteville-lès-Rouen</t>
  </si>
  <si>
    <t>Caudebec-lès-Elbeuf</t>
  </si>
  <si>
    <t>Cléon</t>
  </si>
  <si>
    <t>Elbeuf</t>
  </si>
  <si>
    <t>Grand-Couronne</t>
  </si>
  <si>
    <t>Le Grand-Quevilly</t>
  </si>
  <si>
    <t>Val-de-la-Haye</t>
  </si>
  <si>
    <t>Anneville-Ambourville</t>
  </si>
  <si>
    <t>Anquetierville</t>
  </si>
  <si>
    <t>Barentin</t>
  </si>
  <si>
    <t>Beautot</t>
  </si>
  <si>
    <t>Betteville</t>
  </si>
  <si>
    <t>Hénouville</t>
  </si>
  <si>
    <t>Heurteauville</t>
  </si>
  <si>
    <t>Houppeville</t>
  </si>
  <si>
    <t>La Mailleraye-sur-Seine</t>
  </si>
  <si>
    <t>La Vaupalière</t>
  </si>
  <si>
    <t>Le Houlme</t>
  </si>
  <si>
    <t>Le Trait</t>
  </si>
  <si>
    <t>Notre-Dame-de-Bondeville</t>
  </si>
  <si>
    <t>Touffreville-la-Cable</t>
  </si>
  <si>
    <t>Bernières</t>
  </si>
  <si>
    <t>Epretot</t>
  </si>
  <si>
    <t>Norville</t>
  </si>
  <si>
    <t>Sainte-Adresse</t>
  </si>
  <si>
    <t>Alvimare</t>
  </si>
  <si>
    <t>Ancretteville-sur-Mer</t>
  </si>
  <si>
    <t>Angerville-Bailleul</t>
  </si>
  <si>
    <t>Colleville</t>
  </si>
  <si>
    <t>Criquebeuf-en-Caux</t>
  </si>
  <si>
    <t>Epouville</t>
  </si>
  <si>
    <t>Fontaine-la-Mallet</t>
  </si>
  <si>
    <t>Anceaumeville</t>
  </si>
  <si>
    <t>Ancretiéville-Saint-Victor</t>
  </si>
  <si>
    <t>Auberville-la-Manuel</t>
  </si>
  <si>
    <t>Auffay</t>
  </si>
  <si>
    <t>Auppegard</t>
  </si>
  <si>
    <t>Authieux-Ratiéville</t>
  </si>
  <si>
    <t>Blosseville</t>
  </si>
  <si>
    <t>Bracquetuit</t>
  </si>
  <si>
    <t>Gonneville-sur-Scie</t>
  </si>
  <si>
    <t>Greuville</t>
  </si>
  <si>
    <t>Ancourt</t>
  </si>
  <si>
    <t>Arques-la-Bataille</t>
  </si>
  <si>
    <t>Baromesnil</t>
  </si>
  <si>
    <t>Criel-sur-Mer</t>
  </si>
  <si>
    <t>Dampierre-Saint-Nicolas</t>
  </si>
  <si>
    <t>Dieppe</t>
  </si>
  <si>
    <t>Le Tréport</t>
  </si>
  <si>
    <t>Ardouval</t>
  </si>
  <si>
    <t>Aubermesnil-aux-Erables</t>
  </si>
  <si>
    <t>Auvilliers</t>
  </si>
  <si>
    <t>Avesnes-en-Bray</t>
  </si>
  <si>
    <t>Bailleul-Neuville</t>
  </si>
  <si>
    <t>Beaubec-la-Rosière</t>
  </si>
  <si>
    <t>Bierville</t>
  </si>
  <si>
    <t>Les Grandes-Ventes</t>
  </si>
  <si>
    <t>Colonne1</t>
  </si>
  <si>
    <t>Labbé</t>
  </si>
  <si>
    <t>De La Fontaine</t>
  </si>
  <si>
    <t>Bien 1</t>
  </si>
  <si>
    <t>Bien 2</t>
  </si>
  <si>
    <t>Bien 3</t>
  </si>
  <si>
    <t>Bien 4</t>
  </si>
  <si>
    <t>Bien 5</t>
  </si>
  <si>
    <t>Bien 6</t>
  </si>
  <si>
    <t>Bien 7</t>
  </si>
  <si>
    <t>Bien 8</t>
  </si>
  <si>
    <t>Bien 9</t>
  </si>
  <si>
    <t>Bien 10</t>
  </si>
  <si>
    <t>Bien 11</t>
  </si>
  <si>
    <t>Bien 12</t>
  </si>
  <si>
    <t>Bien 13</t>
  </si>
  <si>
    <t>Bien 14</t>
  </si>
  <si>
    <t>Bien 15</t>
  </si>
  <si>
    <t>Bien 16</t>
  </si>
  <si>
    <t>Bien 17</t>
  </si>
  <si>
    <t>Bien 18</t>
  </si>
  <si>
    <t>Bien 19</t>
  </si>
  <si>
    <t>Bien 20</t>
  </si>
  <si>
    <t>Bien 21</t>
  </si>
  <si>
    <t>Bien 22</t>
  </si>
  <si>
    <t>Bien 23</t>
  </si>
  <si>
    <t>Bien 24</t>
  </si>
  <si>
    <t>Bien 25</t>
  </si>
  <si>
    <t>Bien 26</t>
  </si>
  <si>
    <t>Bien 27</t>
  </si>
  <si>
    <t>Bien 28</t>
  </si>
  <si>
    <t>Bien 29</t>
  </si>
  <si>
    <t>Bien 30</t>
  </si>
  <si>
    <t>Bien 31</t>
  </si>
  <si>
    <t>Bien 32</t>
  </si>
  <si>
    <t>Bien 33</t>
  </si>
  <si>
    <t>Bien 34</t>
  </si>
  <si>
    <t>Bien 35</t>
  </si>
  <si>
    <t>Bien 36</t>
  </si>
  <si>
    <t>Bien 37</t>
  </si>
  <si>
    <t>Bien 38</t>
  </si>
  <si>
    <t>Bien 39</t>
  </si>
  <si>
    <t>Bien 40</t>
  </si>
  <si>
    <t>Bien 41</t>
  </si>
  <si>
    <t>Bien 42</t>
  </si>
  <si>
    <t>Bien 43</t>
  </si>
  <si>
    <t>Bien 44</t>
  </si>
  <si>
    <t>Bien 45</t>
  </si>
  <si>
    <t>Bien 46</t>
  </si>
  <si>
    <t>Bien 47</t>
  </si>
  <si>
    <t>Bien 48</t>
  </si>
  <si>
    <t>Bien 49</t>
  </si>
  <si>
    <t>Bien 50</t>
  </si>
  <si>
    <t>Bien 51</t>
  </si>
  <si>
    <t>Bien 52</t>
  </si>
  <si>
    <t>Bien 53</t>
  </si>
  <si>
    <t>Bien 54</t>
  </si>
  <si>
    <t>Bien 55</t>
  </si>
  <si>
    <t>Bien 56</t>
  </si>
  <si>
    <t>Bien 57</t>
  </si>
  <si>
    <t>Bien 58</t>
  </si>
  <si>
    <t>Bien 59</t>
  </si>
  <si>
    <t>Bien 60</t>
  </si>
  <si>
    <t>Bien 61</t>
  </si>
  <si>
    <t>Bien 62</t>
  </si>
  <si>
    <t>Bien 63</t>
  </si>
  <si>
    <t>Bien 64</t>
  </si>
  <si>
    <t>Bien 65</t>
  </si>
  <si>
    <t>Bien 66</t>
  </si>
  <si>
    <t>Bien 67</t>
  </si>
  <si>
    <t>Bien 68</t>
  </si>
  <si>
    <t>Bien 69</t>
  </si>
  <si>
    <t>Bien 70</t>
  </si>
  <si>
    <t>Bien 71</t>
  </si>
  <si>
    <t>Bien 72</t>
  </si>
  <si>
    <t>Bien 73</t>
  </si>
  <si>
    <t>Bien 74</t>
  </si>
  <si>
    <t>Bien 75</t>
  </si>
  <si>
    <t>Bien 76</t>
  </si>
  <si>
    <t>Bien 77</t>
  </si>
  <si>
    <t>Bien 78</t>
  </si>
  <si>
    <t>Bien 79</t>
  </si>
  <si>
    <t>Bien 80</t>
  </si>
  <si>
    <t>Bien 81</t>
  </si>
  <si>
    <t>Bien 82</t>
  </si>
  <si>
    <t>Bien 83</t>
  </si>
  <si>
    <t>Bien 84</t>
  </si>
  <si>
    <t>Bien 85</t>
  </si>
  <si>
    <t>Bien 86</t>
  </si>
  <si>
    <t>Bien 87</t>
  </si>
  <si>
    <t>Bien 88</t>
  </si>
  <si>
    <t>Bien 89</t>
  </si>
  <si>
    <t>Bien 90</t>
  </si>
  <si>
    <t>Bien 91</t>
  </si>
  <si>
    <t>Bien 92</t>
  </si>
  <si>
    <t>Bien 93</t>
  </si>
  <si>
    <t>Bien 94</t>
  </si>
  <si>
    <t>Bien 95</t>
  </si>
  <si>
    <t>Bien 96</t>
  </si>
  <si>
    <t>Bien 97</t>
  </si>
  <si>
    <t>Bien 98</t>
  </si>
  <si>
    <t>Bien 99</t>
  </si>
  <si>
    <t>Bien 100</t>
  </si>
  <si>
    <t>Bien 101</t>
  </si>
  <si>
    <t>Bien 102</t>
  </si>
  <si>
    <t>Bien 103</t>
  </si>
  <si>
    <t>Bien 104</t>
  </si>
  <si>
    <t>Bien 105</t>
  </si>
  <si>
    <t>Bien 106</t>
  </si>
  <si>
    <t>Bien 107</t>
  </si>
  <si>
    <t>Bien 108</t>
  </si>
  <si>
    <t>Bien 109</t>
  </si>
  <si>
    <t>Bien 110</t>
  </si>
  <si>
    <t>Bien 111</t>
  </si>
  <si>
    <t>Bien 112</t>
  </si>
  <si>
    <t>Bien 113</t>
  </si>
  <si>
    <t>Bien 114</t>
  </si>
  <si>
    <t>Bien 115</t>
  </si>
  <si>
    <t>Bien 116</t>
  </si>
  <si>
    <t>Bien 117</t>
  </si>
  <si>
    <t>Bien 118</t>
  </si>
  <si>
    <t>Bien 119</t>
  </si>
  <si>
    <t>Bien 120</t>
  </si>
  <si>
    <t>Bien 121</t>
  </si>
  <si>
    <t>Bien 122</t>
  </si>
  <si>
    <t>Bien 123</t>
  </si>
  <si>
    <t>Bien 124</t>
  </si>
  <si>
    <t>Bien 125</t>
  </si>
  <si>
    <t>Bien 126</t>
  </si>
  <si>
    <t>Bien 127</t>
  </si>
  <si>
    <t>Bien 128</t>
  </si>
  <si>
    <t>Bien 129</t>
  </si>
  <si>
    <t>Bien 130</t>
  </si>
  <si>
    <t>Bien 131</t>
  </si>
  <si>
    <t>Bien 132</t>
  </si>
  <si>
    <t>Bien 133</t>
  </si>
  <si>
    <t>Bien 134</t>
  </si>
  <si>
    <t>Bien 135</t>
  </si>
  <si>
    <t>Bien 136</t>
  </si>
  <si>
    <t>Bien 137</t>
  </si>
  <si>
    <t>Bien 138</t>
  </si>
  <si>
    <t>Bien 139</t>
  </si>
  <si>
    <t>Bien 140</t>
  </si>
  <si>
    <t>Bien 141</t>
  </si>
  <si>
    <t>Bien 142</t>
  </si>
  <si>
    <t>Bien 143</t>
  </si>
  <si>
    <t>Bien 144</t>
  </si>
  <si>
    <t>Bien 145</t>
  </si>
  <si>
    <t>Bien 146</t>
  </si>
  <si>
    <t>Bien 147</t>
  </si>
  <si>
    <t>Bien 148</t>
  </si>
  <si>
    <t>Bien 149</t>
  </si>
  <si>
    <t>Bien 150</t>
  </si>
  <si>
    <t>Bien 151</t>
  </si>
  <si>
    <t>Bien 152</t>
  </si>
  <si>
    <t>Bien 153</t>
  </si>
  <si>
    <t>Bien 154</t>
  </si>
  <si>
    <t>Bien 155</t>
  </si>
  <si>
    <t>Bien 156</t>
  </si>
  <si>
    <t>Bien 157</t>
  </si>
  <si>
    <t>Bien 158</t>
  </si>
  <si>
    <t>Bien 159</t>
  </si>
  <si>
    <t>Bien 160</t>
  </si>
  <si>
    <t>Bien 161</t>
  </si>
  <si>
    <t>Bien 162</t>
  </si>
  <si>
    <t>Bien 163</t>
  </si>
  <si>
    <t>Bien 164</t>
  </si>
  <si>
    <t>Bien 165</t>
  </si>
  <si>
    <t>Bien 166</t>
  </si>
  <si>
    <t>Bien 167</t>
  </si>
  <si>
    <t>Bien 168</t>
  </si>
  <si>
    <t>Bien 169</t>
  </si>
  <si>
    <t>Bien 170</t>
  </si>
  <si>
    <t>Bien 171</t>
  </si>
  <si>
    <t>Bien 172</t>
  </si>
  <si>
    <t>Bien 173</t>
  </si>
  <si>
    <t>Bien 174</t>
  </si>
  <si>
    <t>Bien 175</t>
  </si>
  <si>
    <t>Bien 176</t>
  </si>
  <si>
    <t>Bien 177</t>
  </si>
  <si>
    <t>Bien 178</t>
  </si>
  <si>
    <t>Bien 179</t>
  </si>
  <si>
    <t>Bien 180</t>
  </si>
  <si>
    <t>Bien 181</t>
  </si>
  <si>
    <t>Bien 182</t>
  </si>
  <si>
    <t>Bien 183</t>
  </si>
  <si>
    <t>Bien 184</t>
  </si>
  <si>
    <t>Bien 185</t>
  </si>
  <si>
    <t>Bien 186</t>
  </si>
  <si>
    <t>Bien 187</t>
  </si>
  <si>
    <t>Bien 188</t>
  </si>
  <si>
    <t>Bien 189</t>
  </si>
  <si>
    <t>Bien 190</t>
  </si>
  <si>
    <t>Bien 191</t>
  </si>
  <si>
    <t>Bien 192</t>
  </si>
  <si>
    <t>Bien 193</t>
  </si>
  <si>
    <t>Bien 194</t>
  </si>
  <si>
    <t>Bien 195</t>
  </si>
  <si>
    <t>Bien 196</t>
  </si>
  <si>
    <t>Bien 197</t>
  </si>
  <si>
    <t>Bien 198</t>
  </si>
  <si>
    <t>Bien 199</t>
  </si>
  <si>
    <t>Bien 200</t>
  </si>
  <si>
    <t>Bien 201</t>
  </si>
  <si>
    <t>Bien 202</t>
  </si>
  <si>
    <t>Bien 203</t>
  </si>
  <si>
    <t>Bien 204</t>
  </si>
  <si>
    <t>Bien 205</t>
  </si>
  <si>
    <t>Bien 206</t>
  </si>
  <si>
    <t>Bien 207</t>
  </si>
  <si>
    <t>Bien 208</t>
  </si>
  <si>
    <t>Bien 209</t>
  </si>
  <si>
    <t>Bien 210</t>
  </si>
  <si>
    <t>Bien 211</t>
  </si>
  <si>
    <t>Bien 212</t>
  </si>
  <si>
    <t>Bien 213</t>
  </si>
  <si>
    <t>Bien 214</t>
  </si>
  <si>
    <t>Bien 215</t>
  </si>
  <si>
    <t>Bien 216</t>
  </si>
  <si>
    <t>Bien 217</t>
  </si>
  <si>
    <t>Bien 218</t>
  </si>
  <si>
    <t>Bien 219</t>
  </si>
  <si>
    <t>Bien 220</t>
  </si>
  <si>
    <t>Bien 221</t>
  </si>
  <si>
    <t>Bien 222</t>
  </si>
  <si>
    <t>Bien 223</t>
  </si>
  <si>
    <t>Bien 224</t>
  </si>
  <si>
    <t>Bien 225</t>
  </si>
  <si>
    <t>Bien 226</t>
  </si>
  <si>
    <t>Bien 227</t>
  </si>
  <si>
    <t>Bien 228</t>
  </si>
  <si>
    <t>Bien 229</t>
  </si>
  <si>
    <t>Bien 230</t>
  </si>
  <si>
    <t>Bien 231</t>
  </si>
  <si>
    <t>Bien 232</t>
  </si>
  <si>
    <t>Bien 233</t>
  </si>
  <si>
    <t>Bien 234</t>
  </si>
  <si>
    <t>Bien 235</t>
  </si>
  <si>
    <t>Bien 236</t>
  </si>
  <si>
    <t>Bien 237</t>
  </si>
  <si>
    <t>Bien 238</t>
  </si>
  <si>
    <t>Bien 239</t>
  </si>
  <si>
    <t>Bien 240</t>
  </si>
  <si>
    <t>Bien 241</t>
  </si>
  <si>
    <t>Bien 242</t>
  </si>
  <si>
    <t>Bien 243</t>
  </si>
  <si>
    <t>Bien 244</t>
  </si>
  <si>
    <t>Bien 245</t>
  </si>
  <si>
    <t>Bien 246</t>
  </si>
  <si>
    <t>Bien 247</t>
  </si>
  <si>
    <t>Bien 248</t>
  </si>
  <si>
    <t>Bien 249</t>
  </si>
  <si>
    <t>Bien 250</t>
  </si>
  <si>
    <t>Bien 251</t>
  </si>
  <si>
    <t>Bien 252</t>
  </si>
  <si>
    <t>Bien 253</t>
  </si>
  <si>
    <t>Bien 254</t>
  </si>
  <si>
    <t>Bien 255</t>
  </si>
  <si>
    <t>Bien 256</t>
  </si>
  <si>
    <t>Bien 257</t>
  </si>
  <si>
    <t>Bien 258</t>
  </si>
  <si>
    <t>Bien 259</t>
  </si>
  <si>
    <t>Bien 260</t>
  </si>
  <si>
    <t>Bien 261</t>
  </si>
  <si>
    <t>Bien 262</t>
  </si>
  <si>
    <t>Bien 263</t>
  </si>
  <si>
    <t>Bien 264</t>
  </si>
  <si>
    <t>Bien 265</t>
  </si>
  <si>
    <t>Bien 266</t>
  </si>
  <si>
    <t>Bien 267</t>
  </si>
  <si>
    <t>Bien 268</t>
  </si>
  <si>
    <t>Bien 269</t>
  </si>
  <si>
    <t>Bien 270</t>
  </si>
  <si>
    <t>Bien 271</t>
  </si>
  <si>
    <t>Bien 272</t>
  </si>
  <si>
    <t>Bien 273</t>
  </si>
  <si>
    <t>Bien 274</t>
  </si>
  <si>
    <t>Bien 275</t>
  </si>
  <si>
    <t>Bien 276</t>
  </si>
  <si>
    <t>Bien 277</t>
  </si>
  <si>
    <t>Bien 278</t>
  </si>
  <si>
    <t>Bien 279</t>
  </si>
  <si>
    <t>Bien 280</t>
  </si>
  <si>
    <t>Bien 281</t>
  </si>
  <si>
    <t>Bien 282</t>
  </si>
  <si>
    <t>Bien 283</t>
  </si>
  <si>
    <t>Bien 284</t>
  </si>
  <si>
    <t>Bien 285</t>
  </si>
  <si>
    <t>Bien 286</t>
  </si>
  <si>
    <t>Bien 287</t>
  </si>
  <si>
    <t>Bien 288</t>
  </si>
  <si>
    <t>Bien 289</t>
  </si>
  <si>
    <t>Bien 290</t>
  </si>
  <si>
    <t>Bien 291</t>
  </si>
  <si>
    <t>Bien 292</t>
  </si>
  <si>
    <t>Bien 293</t>
  </si>
  <si>
    <t>Bien 294</t>
  </si>
  <si>
    <t>Bien 295</t>
  </si>
  <si>
    <t>Bien 296</t>
  </si>
  <si>
    <t>Bien 297</t>
  </si>
  <si>
    <t>Bien 298</t>
  </si>
  <si>
    <t>Bien 299</t>
  </si>
  <si>
    <t>Bien 300</t>
  </si>
  <si>
    <t>Bien 301</t>
  </si>
  <si>
    <t>Bien 302</t>
  </si>
  <si>
    <t>Bien 303</t>
  </si>
  <si>
    <t>Bien 304</t>
  </si>
  <si>
    <t>Bien 305</t>
  </si>
  <si>
    <t>Bien 306</t>
  </si>
  <si>
    <t>Bien 307</t>
  </si>
  <si>
    <t>Bien 308</t>
  </si>
  <si>
    <t>Bien 309</t>
  </si>
  <si>
    <t>Bien 310</t>
  </si>
  <si>
    <t>Bien 311</t>
  </si>
  <si>
    <t>Bien 312</t>
  </si>
  <si>
    <t>Bien 313</t>
  </si>
  <si>
    <t>Bien 314</t>
  </si>
  <si>
    <t>Bien 315</t>
  </si>
  <si>
    <t>Bien 316</t>
  </si>
  <si>
    <t>Bien 317</t>
  </si>
  <si>
    <t>Bien 318</t>
  </si>
  <si>
    <t>Bien 319</t>
  </si>
  <si>
    <t>Bien 320</t>
  </si>
  <si>
    <t>Bien 321</t>
  </si>
  <si>
    <t>Bien 322</t>
  </si>
  <si>
    <t>Bien 323</t>
  </si>
  <si>
    <t>Bien 324</t>
  </si>
  <si>
    <t>Bien 325</t>
  </si>
  <si>
    <t>Bien 326</t>
  </si>
  <si>
    <t>Bien 327</t>
  </si>
  <si>
    <t>Bien 328</t>
  </si>
  <si>
    <t>Bien 329</t>
  </si>
  <si>
    <t>Bien 330</t>
  </si>
  <si>
    <t>Bien 331</t>
  </si>
  <si>
    <t>Bien 332</t>
  </si>
  <si>
    <t>Bien 333</t>
  </si>
  <si>
    <t>Bien 334</t>
  </si>
  <si>
    <t>Bien 335</t>
  </si>
  <si>
    <t>Bien 336</t>
  </si>
  <si>
    <t>Bien 337</t>
  </si>
  <si>
    <t>Bien 338</t>
  </si>
  <si>
    <t>Bien 339</t>
  </si>
  <si>
    <t>Bien 340</t>
  </si>
  <si>
    <t>Bien 341</t>
  </si>
  <si>
    <t>Bien 342</t>
  </si>
  <si>
    <t>Bien 343</t>
  </si>
  <si>
    <t>Bien 344</t>
  </si>
  <si>
    <t>Bien 345</t>
  </si>
  <si>
    <t>Bien 346</t>
  </si>
  <si>
    <t>Bien 347</t>
  </si>
  <si>
    <t>Bien 348</t>
  </si>
  <si>
    <t>Bien 349</t>
  </si>
  <si>
    <t>Bien 350</t>
  </si>
  <si>
    <t>Bien 351</t>
  </si>
  <si>
    <t>Bien 352</t>
  </si>
  <si>
    <t>Bien 353</t>
  </si>
  <si>
    <t>Bien 354</t>
  </si>
  <si>
    <t>Bien 355</t>
  </si>
  <si>
    <t>Bien 356</t>
  </si>
  <si>
    <t>Bien 357</t>
  </si>
  <si>
    <t>Bien 358</t>
  </si>
  <si>
    <t>Bien 359</t>
  </si>
  <si>
    <t>Bien 360</t>
  </si>
  <si>
    <t>Bien 361</t>
  </si>
  <si>
    <t>Bien 362</t>
  </si>
  <si>
    <t>Bien 363</t>
  </si>
  <si>
    <t>Bien 364</t>
  </si>
  <si>
    <t>Bien 365</t>
  </si>
  <si>
    <t>Bien 366</t>
  </si>
  <si>
    <t>Bien 367</t>
  </si>
  <si>
    <t>Bien 368</t>
  </si>
  <si>
    <t>Bien 369</t>
  </si>
  <si>
    <t>Bien 370</t>
  </si>
  <si>
    <t>Bien 371</t>
  </si>
  <si>
    <t>Bien 372</t>
  </si>
  <si>
    <t>Bien 373</t>
  </si>
  <si>
    <t>Bien 374</t>
  </si>
  <si>
    <t>Bien 375</t>
  </si>
  <si>
    <t>Bien 376</t>
  </si>
  <si>
    <t>Bien 377</t>
  </si>
  <si>
    <t>Bien 378</t>
  </si>
  <si>
    <t>Bien 379</t>
  </si>
  <si>
    <t>Bien 380</t>
  </si>
  <si>
    <t>Bien 381</t>
  </si>
  <si>
    <t>Bien 382</t>
  </si>
  <si>
    <t>Bien 383</t>
  </si>
  <si>
    <t>Bien 384</t>
  </si>
  <si>
    <t>Bien 385</t>
  </si>
  <si>
    <t>Bien 386</t>
  </si>
  <si>
    <t>Bien 387</t>
  </si>
  <si>
    <t>Bien 388</t>
  </si>
  <si>
    <t>Bien 389</t>
  </si>
  <si>
    <t>Bien 390</t>
  </si>
  <si>
    <t>Bien 391</t>
  </si>
  <si>
    <t>Bien 392</t>
  </si>
  <si>
    <t>Bien 393</t>
  </si>
  <si>
    <t>Bien 394</t>
  </si>
  <si>
    <t>Bien 395</t>
  </si>
  <si>
    <t>Bien 396</t>
  </si>
  <si>
    <t>Bien 397</t>
  </si>
  <si>
    <t>Bien 398</t>
  </si>
  <si>
    <t>Bien 399</t>
  </si>
  <si>
    <t>Bien 400</t>
  </si>
  <si>
    <t>Bien 401</t>
  </si>
  <si>
    <t>Bien 402</t>
  </si>
  <si>
    <t>Bien 403</t>
  </si>
  <si>
    <t>Bien 404</t>
  </si>
  <si>
    <t>Bien 405</t>
  </si>
  <si>
    <t>Bien 406</t>
  </si>
  <si>
    <t>Bien 407</t>
  </si>
  <si>
    <t>Bien 408</t>
  </si>
  <si>
    <t>Bien 409</t>
  </si>
  <si>
    <t>Bien 410</t>
  </si>
  <si>
    <t>Bien 411</t>
  </si>
  <si>
    <t>Bien 412</t>
  </si>
  <si>
    <t>Bien 413</t>
  </si>
  <si>
    <t>Bien 414</t>
  </si>
  <si>
    <t>Bien 415</t>
  </si>
  <si>
    <t>Bien 416</t>
  </si>
  <si>
    <t>Bien 417</t>
  </si>
  <si>
    <t>Bien 418</t>
  </si>
  <si>
    <t>Bien 419</t>
  </si>
  <si>
    <t>Bien 420</t>
  </si>
  <si>
    <t>Bien 421</t>
  </si>
  <si>
    <t>Bien 422</t>
  </si>
  <si>
    <t>Bien 423</t>
  </si>
  <si>
    <t>Bien 424</t>
  </si>
  <si>
    <t>Bien 425</t>
  </si>
  <si>
    <t>Bien 426</t>
  </si>
  <si>
    <t>Bien 427</t>
  </si>
  <si>
    <t>Bien 428</t>
  </si>
  <si>
    <t>Bien 429</t>
  </si>
  <si>
    <t>Bien 430</t>
  </si>
  <si>
    <t>Bien 431</t>
  </si>
  <si>
    <t>Bien 432</t>
  </si>
  <si>
    <t>Bien 433</t>
  </si>
  <si>
    <t>Bien 434</t>
  </si>
  <si>
    <t>Bien 435</t>
  </si>
  <si>
    <t>Bien 436</t>
  </si>
  <si>
    <t>Bien 437</t>
  </si>
  <si>
    <t>Bien 438</t>
  </si>
  <si>
    <t>Bien 439</t>
  </si>
  <si>
    <t>Bien 440</t>
  </si>
  <si>
    <t>Bien 441</t>
  </si>
  <si>
    <t>Bien 442</t>
  </si>
  <si>
    <t>Bien 443</t>
  </si>
  <si>
    <t>Bien 444</t>
  </si>
  <si>
    <t>Bien 445</t>
  </si>
  <si>
    <t>Bien 446</t>
  </si>
  <si>
    <t>Bien 447</t>
  </si>
  <si>
    <t>Bien 448</t>
  </si>
  <si>
    <t>Bien 449</t>
  </si>
  <si>
    <t>Bien 450</t>
  </si>
  <si>
    <t>Bien 451</t>
  </si>
  <si>
    <t>Bien 452</t>
  </si>
  <si>
    <t>Bien 453</t>
  </si>
  <si>
    <t>Bien 454</t>
  </si>
  <si>
    <t>Bien 455</t>
  </si>
  <si>
    <t>Bien 456</t>
  </si>
  <si>
    <t>Bien 457</t>
  </si>
  <si>
    <t>Bien 458</t>
  </si>
  <si>
    <t>Bien 459</t>
  </si>
  <si>
    <t>Bien 460</t>
  </si>
  <si>
    <t>Bien 461</t>
  </si>
  <si>
    <t>Bien 462</t>
  </si>
  <si>
    <t>Bien 463</t>
  </si>
  <si>
    <t>Bien 464</t>
  </si>
  <si>
    <t>Bien 465</t>
  </si>
  <si>
    <t>Bien 466</t>
  </si>
  <si>
    <t>Bien 467</t>
  </si>
  <si>
    <t>Bien 468</t>
  </si>
  <si>
    <t>Bien 469</t>
  </si>
  <si>
    <t>Bien 470</t>
  </si>
  <si>
    <t>Bien 471</t>
  </si>
  <si>
    <t>Bien 472</t>
  </si>
  <si>
    <t>Bien 473</t>
  </si>
  <si>
    <t>Bien 474</t>
  </si>
  <si>
    <t>Bien 475</t>
  </si>
  <si>
    <t>Bien 476</t>
  </si>
  <si>
    <t>Bien 477</t>
  </si>
  <si>
    <t>Bien 478</t>
  </si>
  <si>
    <t>Bien 479</t>
  </si>
  <si>
    <t>Bien 480</t>
  </si>
  <si>
    <t>Bien 481</t>
  </si>
  <si>
    <t>Bien 482</t>
  </si>
  <si>
    <t>Bien 483</t>
  </si>
  <si>
    <t>Bien 484</t>
  </si>
  <si>
    <t>Bien 485</t>
  </si>
  <si>
    <t>Bien 486</t>
  </si>
  <si>
    <t>Bien 487</t>
  </si>
  <si>
    <t>Bien 488</t>
  </si>
  <si>
    <t>Bien 489</t>
  </si>
  <si>
    <t>Bien 490</t>
  </si>
  <si>
    <t>Bien 491</t>
  </si>
  <si>
    <t>Bien 492</t>
  </si>
  <si>
    <t>Bien 493</t>
  </si>
  <si>
    <t>Bien 494</t>
  </si>
  <si>
    <t>Bien 495</t>
  </si>
  <si>
    <t>Bien 496</t>
  </si>
  <si>
    <t>Bien 497</t>
  </si>
  <si>
    <t>Bien 498</t>
  </si>
  <si>
    <t>Bien 499</t>
  </si>
  <si>
    <t>Bien 500</t>
  </si>
  <si>
    <t>Bien 501</t>
  </si>
  <si>
    <t>Bien 502</t>
  </si>
  <si>
    <t>Bien 503</t>
  </si>
  <si>
    <t>Bien 504</t>
  </si>
  <si>
    <t>Bien 505</t>
  </si>
  <si>
    <t>Bien 506</t>
  </si>
  <si>
    <t>Bien 507</t>
  </si>
  <si>
    <t>Bien 508</t>
  </si>
  <si>
    <t>Bien 509</t>
  </si>
  <si>
    <t>Bien 510</t>
  </si>
  <si>
    <t>Bien 511</t>
  </si>
  <si>
    <t>Bien 512</t>
  </si>
  <si>
    <t>Bien 513</t>
  </si>
  <si>
    <t>Bien 514</t>
  </si>
  <si>
    <t>Bien 515</t>
  </si>
  <si>
    <t>Bien 516</t>
  </si>
  <si>
    <t>Bien 517</t>
  </si>
  <si>
    <t>Bien 518</t>
  </si>
  <si>
    <t>Bien 519</t>
  </si>
  <si>
    <t>Bien 520</t>
  </si>
  <si>
    <t>Bien 521</t>
  </si>
  <si>
    <t>Bien 522</t>
  </si>
  <si>
    <t>Bien 523</t>
  </si>
  <si>
    <t>Bien 524</t>
  </si>
  <si>
    <t>Bien 525</t>
  </si>
  <si>
    <t>Bien 526</t>
  </si>
  <si>
    <t>Bien 527</t>
  </si>
  <si>
    <t>Bien 528</t>
  </si>
  <si>
    <t>Bien 529</t>
  </si>
  <si>
    <t>Bien 530</t>
  </si>
  <si>
    <t>Bien 531</t>
  </si>
  <si>
    <t>Bien 532</t>
  </si>
  <si>
    <t>Bien 533</t>
  </si>
  <si>
    <t>Bien 534</t>
  </si>
  <si>
    <t>Bien 535</t>
  </si>
  <si>
    <t>Bien 536</t>
  </si>
  <si>
    <t>Bien 537</t>
  </si>
  <si>
    <t>Bien 538</t>
  </si>
  <si>
    <t>Bien 539</t>
  </si>
  <si>
    <t>Bien 540</t>
  </si>
  <si>
    <t>Bien 541</t>
  </si>
  <si>
    <t>Bien 542</t>
  </si>
  <si>
    <t>Bien 543</t>
  </si>
  <si>
    <t>Bien 544</t>
  </si>
  <si>
    <t>Bien 545</t>
  </si>
  <si>
    <t>Bien 546</t>
  </si>
  <si>
    <t>Bien 547</t>
  </si>
  <si>
    <t>Bien 548</t>
  </si>
  <si>
    <t>Bien 549</t>
  </si>
  <si>
    <t>Bien 550</t>
  </si>
  <si>
    <t>Bien 551</t>
  </si>
  <si>
    <t>Bien 552</t>
  </si>
  <si>
    <t>Bien 553</t>
  </si>
  <si>
    <t>Bien 554</t>
  </si>
  <si>
    <t>Bien 555</t>
  </si>
  <si>
    <t>Bien 556</t>
  </si>
  <si>
    <t>Bien 557</t>
  </si>
  <si>
    <t>Bien 558</t>
  </si>
  <si>
    <t>Bien 559</t>
  </si>
  <si>
    <t>Bien 560</t>
  </si>
  <si>
    <t>Budget Minimum</t>
  </si>
  <si>
    <t>Budget Maximum</t>
  </si>
  <si>
    <t>Matching</t>
  </si>
  <si>
    <t>Nb de match</t>
  </si>
  <si>
    <t>Type de Bien</t>
  </si>
  <si>
    <t>NomBre de pièces minimum</t>
  </si>
  <si>
    <t>Total des biens</t>
  </si>
  <si>
    <t>bien 1</t>
  </si>
  <si>
    <t>bien 2</t>
  </si>
  <si>
    <t>bien 3</t>
  </si>
  <si>
    <t>bien 4</t>
  </si>
  <si>
    <t>bien 5</t>
  </si>
  <si>
    <t>bien 6</t>
  </si>
  <si>
    <t>bien 7</t>
  </si>
  <si>
    <t>bien 8</t>
  </si>
  <si>
    <t>bien 9</t>
  </si>
  <si>
    <t>bien 10</t>
  </si>
  <si>
    <t>bien 11</t>
  </si>
  <si>
    <t>bien 12</t>
  </si>
  <si>
    <t>bien 13</t>
  </si>
  <si>
    <t>bien 14</t>
  </si>
  <si>
    <t>bien 15</t>
  </si>
  <si>
    <t>bien 16</t>
  </si>
  <si>
    <t>bien 17</t>
  </si>
  <si>
    <t>bien 18</t>
  </si>
  <si>
    <t>bien 19</t>
  </si>
  <si>
    <t>bien 20</t>
  </si>
  <si>
    <t>bien 21</t>
  </si>
  <si>
    <t>bien 22</t>
  </si>
  <si>
    <t>bien 23</t>
  </si>
  <si>
    <t>bien 24</t>
  </si>
  <si>
    <t>bien 25</t>
  </si>
  <si>
    <t>bien 26</t>
  </si>
  <si>
    <t>bien 27</t>
  </si>
  <si>
    <t>bien 28</t>
  </si>
  <si>
    <t>bien 29</t>
  </si>
  <si>
    <t>bien 30</t>
  </si>
  <si>
    <t>bien 31</t>
  </si>
  <si>
    <t>bien 32</t>
  </si>
  <si>
    <t>bien 33</t>
  </si>
  <si>
    <t>bien 34</t>
  </si>
  <si>
    <t>bien 35</t>
  </si>
  <si>
    <t>bien 36</t>
  </si>
  <si>
    <t>bien 37</t>
  </si>
  <si>
    <t>bien 38</t>
  </si>
  <si>
    <t>bien 39</t>
  </si>
  <si>
    <t>bien 40</t>
  </si>
  <si>
    <t>bien 41</t>
  </si>
  <si>
    <t>bien 42</t>
  </si>
  <si>
    <t>bien 43</t>
  </si>
  <si>
    <t>bien 44</t>
  </si>
  <si>
    <t>bien 45</t>
  </si>
  <si>
    <t>bien 46</t>
  </si>
  <si>
    <t>bien 47</t>
  </si>
  <si>
    <t>bien 48</t>
  </si>
  <si>
    <t>bien 49</t>
  </si>
  <si>
    <t>bien 50</t>
  </si>
  <si>
    <t>bien 51</t>
  </si>
  <si>
    <t>bien 52</t>
  </si>
  <si>
    <t>bien 53</t>
  </si>
  <si>
    <t>bien 54</t>
  </si>
  <si>
    <t>bien 55</t>
  </si>
  <si>
    <t>bien 56</t>
  </si>
  <si>
    <t>bien 57</t>
  </si>
  <si>
    <t>bien 58</t>
  </si>
  <si>
    <t>bien 59</t>
  </si>
  <si>
    <t>bien 60</t>
  </si>
  <si>
    <t>bien 61</t>
  </si>
  <si>
    <t>bien 62</t>
  </si>
  <si>
    <t>bien 63</t>
  </si>
  <si>
    <t>bien 64</t>
  </si>
  <si>
    <t>bien 65</t>
  </si>
  <si>
    <t>bien 66</t>
  </si>
  <si>
    <t>bien 67</t>
  </si>
  <si>
    <t>bien 68</t>
  </si>
  <si>
    <t>bien 69</t>
  </si>
  <si>
    <t>bien 70</t>
  </si>
  <si>
    <t>bien 71</t>
  </si>
  <si>
    <t>bien 72</t>
  </si>
  <si>
    <t>bien 73</t>
  </si>
  <si>
    <t>bien 74</t>
  </si>
  <si>
    <t>bien 75</t>
  </si>
  <si>
    <t>bien 76</t>
  </si>
  <si>
    <t>bien 77</t>
  </si>
  <si>
    <t>bien 78</t>
  </si>
  <si>
    <t>bien 79</t>
  </si>
  <si>
    <t>bien 80</t>
  </si>
  <si>
    <t>bien 81</t>
  </si>
  <si>
    <t>bien 82</t>
  </si>
  <si>
    <t>bien 83</t>
  </si>
  <si>
    <t>bien 84</t>
  </si>
  <si>
    <t>bien 85</t>
  </si>
  <si>
    <t>bien 86</t>
  </si>
  <si>
    <t>bien 87</t>
  </si>
  <si>
    <t>bien 88</t>
  </si>
  <si>
    <t>bien 89</t>
  </si>
  <si>
    <t>bien 90</t>
  </si>
  <si>
    <t>bien 91</t>
  </si>
  <si>
    <t>bien 92</t>
  </si>
  <si>
    <t>bien 93</t>
  </si>
  <si>
    <t>bien 94</t>
  </si>
  <si>
    <t>bien 95</t>
  </si>
  <si>
    <t>bien 96</t>
  </si>
  <si>
    <t>bien 97</t>
  </si>
  <si>
    <t>bien 98</t>
  </si>
  <si>
    <t>bien 99</t>
  </si>
  <si>
    <t>bien 100</t>
  </si>
  <si>
    <t>bien 101</t>
  </si>
  <si>
    <t>bien 102</t>
  </si>
  <si>
    <t>bien 103</t>
  </si>
  <si>
    <t>bien 104</t>
  </si>
  <si>
    <t>bien 105</t>
  </si>
  <si>
    <t>bien 106</t>
  </si>
  <si>
    <t>bien 107</t>
  </si>
  <si>
    <t>bien 108</t>
  </si>
  <si>
    <t>bien 109</t>
  </si>
  <si>
    <t>bien 110</t>
  </si>
  <si>
    <t>bien 111</t>
  </si>
  <si>
    <t>bien 112</t>
  </si>
  <si>
    <t>bien 113</t>
  </si>
  <si>
    <t>bien 114</t>
  </si>
  <si>
    <t>bien 115</t>
  </si>
  <si>
    <t>bien 116</t>
  </si>
  <si>
    <t>bien 117</t>
  </si>
  <si>
    <t>bien 118</t>
  </si>
  <si>
    <t>bien 119</t>
  </si>
  <si>
    <t>bien 120</t>
  </si>
  <si>
    <t>bien 121</t>
  </si>
  <si>
    <t>bien 122</t>
  </si>
  <si>
    <t>bien 123</t>
  </si>
  <si>
    <t>bien 124</t>
  </si>
  <si>
    <t>bien 125</t>
  </si>
  <si>
    <t>bien 126</t>
  </si>
  <si>
    <t>bien 127</t>
  </si>
  <si>
    <t>bien 128</t>
  </si>
  <si>
    <t>bien 129</t>
  </si>
  <si>
    <t>bien 130</t>
  </si>
  <si>
    <t>bien 131</t>
  </si>
  <si>
    <t>bien 132</t>
  </si>
  <si>
    <t>bien 133</t>
  </si>
  <si>
    <t>bien 134</t>
  </si>
  <si>
    <t>bien 135</t>
  </si>
  <si>
    <t>bien 136</t>
  </si>
  <si>
    <t>bien 137</t>
  </si>
  <si>
    <t>bien 138</t>
  </si>
  <si>
    <t>bien 139</t>
  </si>
  <si>
    <t>bien 140</t>
  </si>
  <si>
    <t>bien 141</t>
  </si>
  <si>
    <t>bien 142</t>
  </si>
  <si>
    <t>bien 143</t>
  </si>
  <si>
    <t>bien 144</t>
  </si>
  <si>
    <t>bien 145</t>
  </si>
  <si>
    <t>bien 146</t>
  </si>
  <si>
    <t>bien 147</t>
  </si>
  <si>
    <t>bien 148</t>
  </si>
  <si>
    <t>bien 149</t>
  </si>
  <si>
    <t>bien 150</t>
  </si>
  <si>
    <t>bien 151</t>
  </si>
  <si>
    <t>bien 152</t>
  </si>
  <si>
    <t>bien 153</t>
  </si>
  <si>
    <t>bien 154</t>
  </si>
  <si>
    <t>bien 155</t>
  </si>
  <si>
    <t>bien 156</t>
  </si>
  <si>
    <t>bien 157</t>
  </si>
  <si>
    <t>bien 158</t>
  </si>
  <si>
    <t>bien 159</t>
  </si>
  <si>
    <t>bien 160</t>
  </si>
  <si>
    <t>bien 161</t>
  </si>
  <si>
    <t>bien 162</t>
  </si>
  <si>
    <t>bien 163</t>
  </si>
  <si>
    <t>bien 164</t>
  </si>
  <si>
    <t>bien 165</t>
  </si>
  <si>
    <t>bien 166</t>
  </si>
  <si>
    <t>bien 167</t>
  </si>
  <si>
    <t>bien 168</t>
  </si>
  <si>
    <t>bien 169</t>
  </si>
  <si>
    <t>bien 170</t>
  </si>
  <si>
    <t>bien 171</t>
  </si>
  <si>
    <t>bien 172</t>
  </si>
  <si>
    <t>bien 173</t>
  </si>
  <si>
    <t>bien 174</t>
  </si>
  <si>
    <t>bien 175</t>
  </si>
  <si>
    <t>bien 176</t>
  </si>
  <si>
    <t>bien 177</t>
  </si>
  <si>
    <t>bien 178</t>
  </si>
  <si>
    <t>bien 179</t>
  </si>
  <si>
    <t>bien 180</t>
  </si>
  <si>
    <t>bien 181</t>
  </si>
  <si>
    <t>bien 182</t>
  </si>
  <si>
    <t>bien 183</t>
  </si>
  <si>
    <t>bien 184</t>
  </si>
  <si>
    <t>bien 185</t>
  </si>
  <si>
    <t>bien 186</t>
  </si>
  <si>
    <t>bien 187</t>
  </si>
  <si>
    <t>bien 188</t>
  </si>
  <si>
    <t>bien 189</t>
  </si>
  <si>
    <t>bien 190</t>
  </si>
  <si>
    <t>bien 191</t>
  </si>
  <si>
    <t>bien 192</t>
  </si>
  <si>
    <t>bien 193</t>
  </si>
  <si>
    <t>bien 194</t>
  </si>
  <si>
    <t>bien 195</t>
  </si>
  <si>
    <t>bien 196</t>
  </si>
  <si>
    <t>bien 197</t>
  </si>
  <si>
    <t>bien 198</t>
  </si>
  <si>
    <t>bien 199</t>
  </si>
  <si>
    <t>bien 200</t>
  </si>
  <si>
    <t>bien 201</t>
  </si>
  <si>
    <t>bien 202</t>
  </si>
  <si>
    <t>bien 203</t>
  </si>
  <si>
    <t>bien 204</t>
  </si>
  <si>
    <t>bien 205</t>
  </si>
  <si>
    <t>bien 206</t>
  </si>
  <si>
    <t>bien 207</t>
  </si>
  <si>
    <t>bien 208</t>
  </si>
  <si>
    <t>bien 209</t>
  </si>
  <si>
    <t>bien 210</t>
  </si>
  <si>
    <t>bien 211</t>
  </si>
  <si>
    <t>bien 212</t>
  </si>
  <si>
    <t>bien 213</t>
  </si>
  <si>
    <t>bien 214</t>
  </si>
  <si>
    <t>bien 215</t>
  </si>
  <si>
    <t>bien 216</t>
  </si>
  <si>
    <t>bien 217</t>
  </si>
  <si>
    <t>bien 218</t>
  </si>
  <si>
    <t>bien 219</t>
  </si>
  <si>
    <t>bien 220</t>
  </si>
  <si>
    <t>bien 221</t>
  </si>
  <si>
    <t>bien 222</t>
  </si>
  <si>
    <t>bien 223</t>
  </si>
  <si>
    <t>bien 224</t>
  </si>
  <si>
    <t>bien 225</t>
  </si>
  <si>
    <t>bien 226</t>
  </si>
  <si>
    <t>bien 227</t>
  </si>
  <si>
    <t>bien 228</t>
  </si>
  <si>
    <t>bien 229</t>
  </si>
  <si>
    <t>bien 230</t>
  </si>
  <si>
    <t>bien 231</t>
  </si>
  <si>
    <t>bien 232</t>
  </si>
  <si>
    <t>bien 233</t>
  </si>
  <si>
    <t>bien 234</t>
  </si>
  <si>
    <t>bien 235</t>
  </si>
  <si>
    <t>bien 236</t>
  </si>
  <si>
    <t>bien 237</t>
  </si>
  <si>
    <t>bien 238</t>
  </si>
  <si>
    <t>bien 239</t>
  </si>
  <si>
    <t>bien 240</t>
  </si>
  <si>
    <t>bien 241</t>
  </si>
  <si>
    <t>bien 242</t>
  </si>
  <si>
    <t>bien 243</t>
  </si>
  <si>
    <t>bien 244</t>
  </si>
  <si>
    <t>bien 245</t>
  </si>
  <si>
    <t>bien 246</t>
  </si>
  <si>
    <t>bien 247</t>
  </si>
  <si>
    <t>bien 248</t>
  </si>
  <si>
    <t>bien 249</t>
  </si>
  <si>
    <t>bien 250</t>
  </si>
  <si>
    <t>bien 251</t>
  </si>
  <si>
    <t>bien 252</t>
  </si>
  <si>
    <t>bien 253</t>
  </si>
  <si>
    <t>bien 254</t>
  </si>
  <si>
    <t>bien 255</t>
  </si>
  <si>
    <t>bien 256</t>
  </si>
  <si>
    <t>bien 257</t>
  </si>
  <si>
    <t>bien 258</t>
  </si>
  <si>
    <t>bien 259</t>
  </si>
  <si>
    <t>bien 260</t>
  </si>
  <si>
    <t>bien 261</t>
  </si>
  <si>
    <t>bien 262</t>
  </si>
  <si>
    <t>bien 263</t>
  </si>
  <si>
    <t>bien 264</t>
  </si>
  <si>
    <t>bien 265</t>
  </si>
  <si>
    <t>bien 266</t>
  </si>
  <si>
    <t>bien 267</t>
  </si>
  <si>
    <t>bien 268</t>
  </si>
  <si>
    <t>bien 269</t>
  </si>
  <si>
    <t>bien 270</t>
  </si>
  <si>
    <t>bien 271</t>
  </si>
  <si>
    <t>bien 272</t>
  </si>
  <si>
    <t>bien 273</t>
  </si>
  <si>
    <t>bien 274</t>
  </si>
  <si>
    <t>bien 275</t>
  </si>
  <si>
    <t>bien 276</t>
  </si>
  <si>
    <t>bien 277</t>
  </si>
  <si>
    <t>bien 278</t>
  </si>
  <si>
    <t>bien 279</t>
  </si>
  <si>
    <t>bien 280</t>
  </si>
  <si>
    <t>bien 281</t>
  </si>
  <si>
    <t>bien 282</t>
  </si>
  <si>
    <t>bien 283</t>
  </si>
  <si>
    <t>bien 284</t>
  </si>
  <si>
    <t>bien 285</t>
  </si>
  <si>
    <t>bien 286</t>
  </si>
  <si>
    <t>bien 287</t>
  </si>
  <si>
    <t>bien 288</t>
  </si>
  <si>
    <t>bien 289</t>
  </si>
  <si>
    <t>bien 290</t>
  </si>
  <si>
    <t>bien 291</t>
  </si>
  <si>
    <t>bien 292</t>
  </si>
  <si>
    <t>bien 293</t>
  </si>
  <si>
    <t>bien 294</t>
  </si>
  <si>
    <t>bien 295</t>
  </si>
  <si>
    <t>bien 296</t>
  </si>
  <si>
    <t>bien 297</t>
  </si>
  <si>
    <t>bien 298</t>
  </si>
  <si>
    <t>bien 299</t>
  </si>
  <si>
    <t>bien 300</t>
  </si>
  <si>
    <t>bien 301</t>
  </si>
  <si>
    <t>bien 302</t>
  </si>
  <si>
    <t>bien 303</t>
  </si>
  <si>
    <t>bien 304</t>
  </si>
  <si>
    <t>bien 305</t>
  </si>
  <si>
    <t>bien 306</t>
  </si>
  <si>
    <t>bien 307</t>
  </si>
  <si>
    <t>bien 308</t>
  </si>
  <si>
    <t>bien 309</t>
  </si>
  <si>
    <t>bien 310</t>
  </si>
  <si>
    <t>bien 311</t>
  </si>
  <si>
    <t>bien 312</t>
  </si>
  <si>
    <t>bien 313</t>
  </si>
  <si>
    <t>bien 314</t>
  </si>
  <si>
    <t>bien 315</t>
  </si>
  <si>
    <t>bien 316</t>
  </si>
  <si>
    <t>bien 317</t>
  </si>
  <si>
    <t>bien 318</t>
  </si>
  <si>
    <t>bien 319</t>
  </si>
  <si>
    <t>bien 320</t>
  </si>
  <si>
    <t>bien 321</t>
  </si>
  <si>
    <t>bien 322</t>
  </si>
  <si>
    <t>bien 323</t>
  </si>
  <si>
    <t>bien 324</t>
  </si>
  <si>
    <t>bien 325</t>
  </si>
  <si>
    <t>bien 326</t>
  </si>
  <si>
    <t>bien 327</t>
  </si>
  <si>
    <t>bien 328</t>
  </si>
  <si>
    <t>bien 329</t>
  </si>
  <si>
    <t>bien 330</t>
  </si>
  <si>
    <t>bien 331</t>
  </si>
  <si>
    <t>bien 332</t>
  </si>
  <si>
    <t>bien 333</t>
  </si>
  <si>
    <t>bien 334</t>
  </si>
  <si>
    <t>bien 335</t>
  </si>
  <si>
    <t>bien 336</t>
  </si>
  <si>
    <t>bien 337</t>
  </si>
  <si>
    <t>bien 338</t>
  </si>
  <si>
    <t>bien 339</t>
  </si>
  <si>
    <t>bien 340</t>
  </si>
  <si>
    <t>bien 341</t>
  </si>
  <si>
    <t>bien 342</t>
  </si>
  <si>
    <t>bien 343</t>
  </si>
  <si>
    <t>bien 344</t>
  </si>
  <si>
    <t>bien 345</t>
  </si>
  <si>
    <t>bien 346</t>
  </si>
  <si>
    <t>bien 347</t>
  </si>
  <si>
    <t>bien 348</t>
  </si>
  <si>
    <t>bien 349</t>
  </si>
  <si>
    <t>bien 350</t>
  </si>
  <si>
    <t>bien 351</t>
  </si>
  <si>
    <t>bien 352</t>
  </si>
  <si>
    <t>bien 353</t>
  </si>
  <si>
    <t>bien 354</t>
  </si>
  <si>
    <t>bien 355</t>
  </si>
  <si>
    <t>bien 356</t>
  </si>
  <si>
    <t>bien 357</t>
  </si>
  <si>
    <t>bien 358</t>
  </si>
  <si>
    <t>bien 359</t>
  </si>
  <si>
    <t>bien 360</t>
  </si>
  <si>
    <t>bien 361</t>
  </si>
  <si>
    <t>bien 362</t>
  </si>
  <si>
    <t>bien 363</t>
  </si>
  <si>
    <t>bien 364</t>
  </si>
  <si>
    <t>bien 365</t>
  </si>
  <si>
    <t>bien 366</t>
  </si>
  <si>
    <t>bien 367</t>
  </si>
  <si>
    <t>bien 368</t>
  </si>
  <si>
    <t>bien 369</t>
  </si>
  <si>
    <t>bien 370</t>
  </si>
  <si>
    <t>bien 371</t>
  </si>
  <si>
    <t>bien 372</t>
  </si>
  <si>
    <t>bien 373</t>
  </si>
  <si>
    <t>bien 374</t>
  </si>
  <si>
    <t>bien 375</t>
  </si>
  <si>
    <t>bien 376</t>
  </si>
  <si>
    <t>bien 377</t>
  </si>
  <si>
    <t>bien 378</t>
  </si>
  <si>
    <t>bien 379</t>
  </si>
  <si>
    <t>bien 380</t>
  </si>
  <si>
    <t>bien 381</t>
  </si>
  <si>
    <t>bien 382</t>
  </si>
  <si>
    <t>bien 383</t>
  </si>
  <si>
    <t>bien 384</t>
  </si>
  <si>
    <t>bien 385</t>
  </si>
  <si>
    <t>bien 386</t>
  </si>
  <si>
    <t>bien 387</t>
  </si>
  <si>
    <t>bien 388</t>
  </si>
  <si>
    <t>bien 389</t>
  </si>
  <si>
    <t>bien 390</t>
  </si>
  <si>
    <t>bien 391</t>
  </si>
  <si>
    <t>bien 392</t>
  </si>
  <si>
    <t>bien 393</t>
  </si>
  <si>
    <t>bien 394</t>
  </si>
  <si>
    <t>bien 395</t>
  </si>
  <si>
    <t>bien 396</t>
  </si>
  <si>
    <t>bien 397</t>
  </si>
  <si>
    <t>bien 398</t>
  </si>
  <si>
    <t>bien 399</t>
  </si>
  <si>
    <t>bien 400</t>
  </si>
  <si>
    <t>bien 401</t>
  </si>
  <si>
    <t>bien 402</t>
  </si>
  <si>
    <t>bien 403</t>
  </si>
  <si>
    <t>bien 404</t>
  </si>
  <si>
    <t>bien 405</t>
  </si>
  <si>
    <t>bien 406</t>
  </si>
  <si>
    <t>bien 407</t>
  </si>
  <si>
    <t>bien 408</t>
  </si>
  <si>
    <t>bien 409</t>
  </si>
  <si>
    <t>bien 410</t>
  </si>
  <si>
    <t>bien 411</t>
  </si>
  <si>
    <t>bien 412</t>
  </si>
  <si>
    <t>bien 413</t>
  </si>
  <si>
    <t>bien 414</t>
  </si>
  <si>
    <t>bien 415</t>
  </si>
  <si>
    <t>bien 416</t>
  </si>
  <si>
    <t>bien 417</t>
  </si>
  <si>
    <t>bien 418</t>
  </si>
  <si>
    <t>bien 419</t>
  </si>
  <si>
    <t>bien 420</t>
  </si>
  <si>
    <t>bien 421</t>
  </si>
  <si>
    <t>bien 422</t>
  </si>
  <si>
    <t>bien 423</t>
  </si>
  <si>
    <t>bien 424</t>
  </si>
  <si>
    <t>bien 425</t>
  </si>
  <si>
    <t>bien 426</t>
  </si>
  <si>
    <t>bien 427</t>
  </si>
  <si>
    <t>bien 428</t>
  </si>
  <si>
    <t>bien 429</t>
  </si>
  <si>
    <t>bien 430</t>
  </si>
  <si>
    <t>bien 431</t>
  </si>
  <si>
    <t>bien 432</t>
  </si>
  <si>
    <t>bien 433</t>
  </si>
  <si>
    <t>bien 434</t>
  </si>
  <si>
    <t>bien 435</t>
  </si>
  <si>
    <t>bien 436</t>
  </si>
  <si>
    <t>bien 437</t>
  </si>
  <si>
    <t>bien 438</t>
  </si>
  <si>
    <t>bien 439</t>
  </si>
  <si>
    <t>bien 440</t>
  </si>
  <si>
    <t>bien 441</t>
  </si>
  <si>
    <t>bien 442</t>
  </si>
  <si>
    <t>bien 443</t>
  </si>
  <si>
    <t>bien 444</t>
  </si>
  <si>
    <t>bien 445</t>
  </si>
  <si>
    <t>bien 446</t>
  </si>
  <si>
    <t>bien 447</t>
  </si>
  <si>
    <t>bien 448</t>
  </si>
  <si>
    <t>bien 449</t>
  </si>
  <si>
    <t>bien 450</t>
  </si>
  <si>
    <t>bien 451</t>
  </si>
  <si>
    <t>bien 452</t>
  </si>
  <si>
    <t>bien 453</t>
  </si>
  <si>
    <t>bien 454</t>
  </si>
  <si>
    <t>bien 455</t>
  </si>
  <si>
    <t>bien 456</t>
  </si>
  <si>
    <t>bien 457</t>
  </si>
  <si>
    <t>bien 458</t>
  </si>
  <si>
    <t>bien 459</t>
  </si>
  <si>
    <t>bien 460</t>
  </si>
  <si>
    <t>bien 461</t>
  </si>
  <si>
    <t>bien 462</t>
  </si>
  <si>
    <t>bien 463</t>
  </si>
  <si>
    <t>bien 464</t>
  </si>
  <si>
    <t>bien 465</t>
  </si>
  <si>
    <t>bien 466</t>
  </si>
  <si>
    <t>bien 467</t>
  </si>
  <si>
    <t>bien 468</t>
  </si>
  <si>
    <t>bien 469</t>
  </si>
  <si>
    <t>bien 470</t>
  </si>
  <si>
    <t>bien 471</t>
  </si>
  <si>
    <t>bien 472</t>
  </si>
  <si>
    <t>bien 473</t>
  </si>
  <si>
    <t>bien 474</t>
  </si>
  <si>
    <t>bien 475</t>
  </si>
  <si>
    <t>bien 476</t>
  </si>
  <si>
    <t>bien 477</t>
  </si>
  <si>
    <t>bien 478</t>
  </si>
  <si>
    <t>bien 479</t>
  </si>
  <si>
    <t>bien 480</t>
  </si>
  <si>
    <t>bien 481</t>
  </si>
  <si>
    <t>bien 482</t>
  </si>
  <si>
    <t>bien 483</t>
  </si>
  <si>
    <t>bien 484</t>
  </si>
  <si>
    <t>bien 485</t>
  </si>
  <si>
    <t>bien 486</t>
  </si>
  <si>
    <t>bien 487</t>
  </si>
  <si>
    <t>bien 488</t>
  </si>
  <si>
    <t>bien 489</t>
  </si>
  <si>
    <t>bien 490</t>
  </si>
  <si>
    <t>bien 491</t>
  </si>
  <si>
    <t>bien 492</t>
  </si>
  <si>
    <t>bien 493</t>
  </si>
  <si>
    <t>bien 494</t>
  </si>
  <si>
    <t>bien 495</t>
  </si>
  <si>
    <t>bien 496</t>
  </si>
  <si>
    <t>bien 497</t>
  </si>
  <si>
    <t>bien 498</t>
  </si>
  <si>
    <t>bien 499</t>
  </si>
  <si>
    <t>bien 500</t>
  </si>
  <si>
    <t>bien 501</t>
  </si>
  <si>
    <t>bien 502</t>
  </si>
  <si>
    <t>bien 503</t>
  </si>
  <si>
    <t>bien 504</t>
  </si>
  <si>
    <t>bien 505</t>
  </si>
  <si>
    <t>bien 506</t>
  </si>
  <si>
    <t>bien 507</t>
  </si>
  <si>
    <t>bien 508</t>
  </si>
  <si>
    <t>bien 509</t>
  </si>
  <si>
    <t>bien 510</t>
  </si>
  <si>
    <t>bien 511</t>
  </si>
  <si>
    <t>bien 512</t>
  </si>
  <si>
    <t>bien 513</t>
  </si>
  <si>
    <t>bien 514</t>
  </si>
  <si>
    <t>bien 515</t>
  </si>
  <si>
    <t>bien 516</t>
  </si>
  <si>
    <t>bien 517</t>
  </si>
  <si>
    <t>bien 518</t>
  </si>
  <si>
    <t>bien 519</t>
  </si>
  <si>
    <t>bien 520</t>
  </si>
  <si>
    <t>bien 521</t>
  </si>
  <si>
    <t>bien 522</t>
  </si>
  <si>
    <t>bien 523</t>
  </si>
  <si>
    <t>bien 524</t>
  </si>
  <si>
    <t>bien 525</t>
  </si>
  <si>
    <t>bien 526</t>
  </si>
  <si>
    <t>bien 527</t>
  </si>
  <si>
    <t>bien 528</t>
  </si>
  <si>
    <t>bien 529</t>
  </si>
  <si>
    <t>bien 530</t>
  </si>
  <si>
    <t>bien 531</t>
  </si>
  <si>
    <t>bien 532</t>
  </si>
  <si>
    <t>bien 533</t>
  </si>
  <si>
    <t>bien 534</t>
  </si>
  <si>
    <t>bien 535</t>
  </si>
  <si>
    <t>bien 536</t>
  </si>
  <si>
    <t>bien 537</t>
  </si>
  <si>
    <t>bien 538</t>
  </si>
  <si>
    <t>bien 539</t>
  </si>
  <si>
    <t>bien 540</t>
  </si>
  <si>
    <t>bien 541</t>
  </si>
  <si>
    <t>bien 542</t>
  </si>
  <si>
    <t>bien 543</t>
  </si>
  <si>
    <t>bien 544</t>
  </si>
  <si>
    <t>bien 545</t>
  </si>
  <si>
    <t>bien 546</t>
  </si>
  <si>
    <t>bien 547</t>
  </si>
  <si>
    <t>bien 548</t>
  </si>
  <si>
    <t>bien 549</t>
  </si>
  <si>
    <t>bien 550</t>
  </si>
  <si>
    <t>bien 551</t>
  </si>
  <si>
    <t>bien 552</t>
  </si>
  <si>
    <t>bien 553</t>
  </si>
  <si>
    <t>bien 554</t>
  </si>
  <si>
    <t>bien 555</t>
  </si>
  <si>
    <t>bien 556</t>
  </si>
  <si>
    <t>bien 557</t>
  </si>
  <si>
    <t>bien 558</t>
  </si>
  <si>
    <t>44500</t>
  </si>
  <si>
    <t>1961</t>
  </si>
  <si>
    <t>1</t>
  </si>
  <si>
    <t>27500</t>
  </si>
  <si>
    <t>Dupont</t>
  </si>
  <si>
    <t>Moretti</t>
  </si>
  <si>
    <t>Mcdo</t>
  </si>
  <si>
    <t>Ronald</t>
  </si>
  <si>
    <t>Roppers</t>
  </si>
  <si>
    <t>gentil</t>
  </si>
  <si>
    <t>pascal</t>
  </si>
  <si>
    <t>kimbo</t>
  </si>
  <si>
    <t>slice</t>
  </si>
  <si>
    <t>Macgragor</t>
  </si>
  <si>
    <t>connor</t>
  </si>
  <si>
    <t>Liddle</t>
  </si>
  <si>
    <t>Chuck</t>
  </si>
  <si>
    <t>Lesnar</t>
  </si>
  <si>
    <t>Brock</t>
  </si>
  <si>
    <t xml:space="preserve">Arthur </t>
  </si>
  <si>
    <t>minimoys</t>
  </si>
  <si>
    <t>tintin</t>
  </si>
  <si>
    <t>otibet</t>
  </si>
  <si>
    <t>silent</t>
  </si>
  <si>
    <t>hill</t>
  </si>
  <si>
    <t>mario</t>
  </si>
  <si>
    <t>bros</t>
  </si>
  <si>
    <t>pitch</t>
  </si>
  <si>
    <t>labrioche</t>
  </si>
  <si>
    <t>vasilis</t>
  </si>
  <si>
    <t>confurea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</si>
</sst>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3" fontId="0" fillId="0" borderId="0" xfId="0" applyNumberFormat="1"/>
    <xf numFmtId="0" fontId="1" fillId="0" borderId="0" xfId="1"/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right" wrapText="1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wrapText="1"/>
    </xf>
    <xf numFmtId="0" fontId="2" fillId="0" borderId="5" xfId="0" applyFont="1" applyBorder="1" applyAlignment="1">
      <alignment horizontal="right" wrapText="1"/>
    </xf>
    <xf numFmtId="0" fontId="2" fillId="0" borderId="6" xfId="0" applyFont="1" applyBorder="1" applyAlignment="1">
      <alignment wrapText="1"/>
    </xf>
    <xf numFmtId="164" fontId="0" fillId="0" borderId="0" xfId="0" applyNumberFormat="1"/>
    <xf numFmtId="0" fontId="2" fillId="0" borderId="0" xfId="0" applyFont="1" applyAlignment="1">
      <alignment wrapText="1"/>
    </xf>
    <xf numFmtId="0" fontId="2" fillId="2" borderId="1" xfId="0" applyFont="1" applyFill="1" applyBorder="1" applyAlignment="1">
      <alignment wrapText="1"/>
    </xf>
    <xf numFmtId="0" fontId="2" fillId="0" borderId="7" xfId="0" applyFont="1" applyBorder="1" applyAlignment="1">
      <alignment wrapText="1"/>
    </xf>
    <xf numFmtId="0" fontId="2" fillId="2" borderId="7" xfId="0" applyFont="1" applyFill="1" applyBorder="1" applyAlignment="1">
      <alignment wrapText="1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584">
    <dxf>
      <font>
        <b/>
        <i val="0"/>
        <color theme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border outline="0"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D68165-BB16-4E47-8034-AC8C7BB7D33F}" name="Tableau1" displayName="Tableau1" ref="A1:J560" totalsRowShown="0">
  <autoFilter ref="A1:J560" xr:uid="{3CEF48D9-1743-45E1-83C3-1C1D79ACF4C8}"/>
  <tableColumns count="10">
    <tableColumn id="1" xr3:uid="{E291FCBF-412A-46AF-BFD8-534A857F853A}" name="Terrain"/>
    <tableColumn id="2" xr3:uid="{84514EBF-B38A-4B75-9D5C-A15D9519886A}" name="44500"/>
    <tableColumn id="3" xr3:uid="{F103A002-7B64-4CA3-BB84-88EA0A09EC7D}" name="1961"/>
    <tableColumn id="4" xr3:uid="{149BD662-B9DB-43ED-A8D9-0CB59CBC4398}" name="1"/>
    <tableColumn id="5" xr3:uid="{B8C21592-CBB9-4700-8190-80AB98D521D9}" name="Bourneville"/>
    <tableColumn id="6" xr3:uid="{421DB6A0-AC8E-4A7F-A6C9-BA45FECE0F9A}" name="27500"/>
    <tableColumn id="7" xr3:uid="{37AC9711-E99C-4673-A1B9-5C285D510693}" name="https://www.leboncoin.fr/ventes_immobilieres/1580550854.htm/"/>
    <tableColumn id="8" xr3:uid="{0DCFBD7A-BBE5-43A8-BC5C-CD665E92E71F}" name="AGENCE proch'immo"/>
    <tableColumn id="9" xr3:uid="{85172359-C551-4F31-B749-EF184C7980B1}" name="Colonne1"/>
    <tableColumn id="10" xr3:uid="{CEDDFB2D-F761-42AD-B35C-8A86AF73D9DD}" name="Bien 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DC72E4-83A6-484B-9B4E-768E87C93462}" name="Tableau2" displayName="Tableau2" ref="C2:VH16" totalsRowShown="0" headerRowDxfId="583" dataDxfId="581" headerRowBorderDxfId="582" tableBorderDxfId="580" totalsRowBorderDxfId="579">
  <autoFilter ref="C2:VH16" xr:uid="{20FE7C53-74D7-42DE-99A7-101B48A8D5F1}"/>
  <tableColumns count="578">
    <tableColumn id="3" xr3:uid="{72FFDD53-D1D5-4C54-96C1-AD87DCA12101}" name="Nom" dataDxfId="578"/>
    <tableColumn id="4" xr3:uid="{C63B8864-09ED-4656-B0F8-1D6340661EEF}" name="Prénom" dataDxfId="577"/>
    <tableColumn id="5" xr3:uid="{C82682C5-A63D-47AC-A93F-B6F9D33EEB28}" name="Profil" dataDxfId="576"/>
    <tableColumn id="6" xr3:uid="{BBB775F4-AB86-4F78-829F-14F07C3E835F}" name="Budget Minimum" dataDxfId="575"/>
    <tableColumn id="7" xr3:uid="{52AB5FDA-3009-44B3-93EC-90F555C9545A}" name="Budget Maximum" dataDxfId="574"/>
    <tableColumn id="8" xr3:uid="{A27CF0F3-6E9D-4009-8129-81E0518B9437}" name="Ville / Code postal / Pays" dataDxfId="573"/>
    <tableColumn id="9" xr3:uid="{62BFC5E6-2ED8-4FC9-8F6D-69F711DB1470}" name="Type de Bien" dataDxfId="572"/>
    <tableColumn id="10" xr3:uid="{4DB09D73-2F6D-4D30-93CA-C38DF47C7368}" name="NomBre de pièces minimum" dataDxfId="571"/>
    <tableColumn id="11" xr3:uid="{D825212E-4CCF-4259-BA5C-63EF474AC291}" name="Surface Minimum" dataDxfId="570"/>
    <tableColumn id="12" xr3:uid="{E77C5E3F-4A7C-43A4-B169-3636D6F5A38E}" name="Surface Maximum" dataDxfId="569"/>
    <tableColumn id="13" xr3:uid="{C78171EF-35AA-4377-9054-127368F7BAD5}" name="Type d’extérieur" dataDxfId="568"/>
    <tableColumn id="14" xr3:uid="{0162363F-A8B2-42A6-A791-DC00C2AFAF87}" name="Surface extérieure minimum" dataDxfId="567"/>
    <tableColumn id="15" xr3:uid="{D08E16A0-371E-4848-BF77-24A64E88730F}" name="Surface extérieure maximum" dataDxfId="566"/>
    <tableColumn id="16" xr3:uid="{92ADEFB1-9A0A-4FB3-9AEA-C996DB321A15}" name="Exposition" dataDxfId="565"/>
    <tableColumn id="18" xr3:uid="{5B9122CF-1F0E-4B78-AEEE-4B16F1E1F236}" name="Stationnement" dataDxfId="564"/>
    <tableColumn id="19" xr3:uid="{089342CF-2B7F-4B10-85CD-CF30C2E1380A}" name="Ville / Code postal / Pays 2" dataDxfId="563"/>
    <tableColumn id="20" xr3:uid="{7C39B861-5A7E-4BAA-BB60-BB8EA5CD3110}" name="Ville / Code postal / Pays 3" dataDxfId="562"/>
    <tableColumn id="21" xr3:uid="{FC59059E-52B0-4A52-9440-41B430298B7A}" name="Autre info utile (ex: pas de RDC, proche métro, etc)" dataDxfId="561"/>
    <tableColumn id="24" xr3:uid="{AB6A7C5B-05C1-45E3-B71B-108DE54A03C3}" name="Matching" dataDxfId="560">
      <calculatedColumnFormula>IF(Tableau2[[#This Row],[Nb de match]]&gt;0,"MATCH","")</calculatedColumnFormula>
    </tableColumn>
    <tableColumn id="25" xr3:uid="{689E7DFE-F081-4A62-B8D3-FFCA0BEA085B}" name="Nb de match" dataDxfId="559">
      <calculatedColumnFormula>COUNTIF(#REF!,"MATCH")</calculatedColumnFormula>
    </tableColumn>
    <tableColumn id="23" xr3:uid="{60A610FA-D002-4169-BA7F-D3E6DFB7D0DA}" name="Bien 1" dataDxfId="558">
      <calculatedColumnFormula>IF(AND($G3&gt;=Biens!$B$2,$H3=Biens!$E$2,$I3=Biens!$A$2,$J3&lt;=Biens!$D$2,$K3&lt;=Biens!$C$2),"MATCH","no match")</calculatedColumnFormula>
    </tableColumn>
    <tableColumn id="26" xr3:uid="{5DF9DBE1-FF87-483C-95A5-549081CE318B}" name="Bien 2" dataDxfId="557">
      <calculatedColumnFormula>IF(AND($G3&gt;=Biens!$B$3,$H3=Biens!$E$3,$I3=Biens!$A$3,$J3&lt;=Biens!$D$3,$K3&lt;=Biens!$C$3),"MATCH","no match")</calculatedColumnFormula>
    </tableColumn>
    <tableColumn id="27" xr3:uid="{AF4EAE6F-3D5B-412B-9B1C-64529F400978}" name="Bien 3" dataDxfId="556">
      <calculatedColumnFormula>IF(AND($G3&gt;=Biens!$B$4,$H3=Biens!$E$4,$I3=Biens!$A$4,$J3&lt;=Biens!$D$4,$K3&lt;=Biens!$C$4),"MATCH","no match")</calculatedColumnFormula>
    </tableColumn>
    <tableColumn id="28" xr3:uid="{8711C3B3-6194-4599-80B6-83626C29E62E}" name="Bien 4" dataDxfId="555">
      <calculatedColumnFormula>IF(AND($G3&gt;=Biens!$B$5,$H3=Biens!$E$5,$I3=Biens!$A$5,$J3&lt;=Biens!$D$5,$K3&lt;=Biens!$C$5),"MATCH","no match")</calculatedColumnFormula>
    </tableColumn>
    <tableColumn id="29" xr3:uid="{4343EAF8-6F19-4759-97D6-C07B81631EC7}" name="Bien 5" dataDxfId="554">
      <calculatedColumnFormula>IF(AND($G3&gt;=Biens!$B$6,$H3=Biens!$E$6,$I3=Biens!$A$6,$J3&lt;=Biens!$D$6,$K3&lt;=Biens!$C$6),"MATCH","no match")</calculatedColumnFormula>
    </tableColumn>
    <tableColumn id="30" xr3:uid="{FEE9CB6F-8E16-43AA-93A6-8AF6F1524D3B}" name="Bien 6" dataDxfId="553">
      <calculatedColumnFormula>IF(AND($G3&gt;=Biens!$B$7,$H3=Biens!$E$7,$I3=Biens!$A$7,$J3&lt;=Biens!$D$7,$K3&lt;=Biens!$C$7),"MATCH","no match")</calculatedColumnFormula>
    </tableColumn>
    <tableColumn id="31" xr3:uid="{3844C6AE-3410-4E52-9E39-67DD480E9B01}" name="Bien 7" dataDxfId="552">
      <calculatedColumnFormula>IF(AND($G3&gt;=Biens!$B$8,$H3=Biens!$E$8,$I3=Biens!$A$8,$J3&lt;=Biens!$D$8,$K3&lt;=Biens!$C$8),"MATCH","no match")</calculatedColumnFormula>
    </tableColumn>
    <tableColumn id="32" xr3:uid="{9FE72D6F-CD39-4913-B4A8-7556D88FE90A}" name="Bien 8" dataDxfId="551">
      <calculatedColumnFormula>IF(AND($G3&gt;=Biens!$B$9,$H3=Biens!$E$9,$I3=Biens!$A$9,$J3&lt;=Biens!$D$9,$K3&lt;=Biens!$C$9),"MATCH","no match")</calculatedColumnFormula>
    </tableColumn>
    <tableColumn id="33" xr3:uid="{0C0C9B06-D959-43F7-B1C0-368D43D6AE32}" name="Bien 9" dataDxfId="550">
      <calculatedColumnFormula>IF(AND($G3&gt;=Biens!$B$10,$H3=Biens!$E$10,$I3=Biens!$A$10,$J3&lt;=Biens!$D$10,$K3&lt;=Biens!$C$10),"MATCH","no match")</calculatedColumnFormula>
    </tableColumn>
    <tableColumn id="34" xr3:uid="{F5806891-EF59-4A21-A904-4C16D08B9ED5}" name="Bien 10" dataDxfId="549">
      <calculatedColumnFormula>IF(AND($G3&gt;=Biens!$B$11,$H3=Biens!$E$11,$I3=Biens!$A$11,$J3&lt;=Biens!$D$11,$K3&lt;=Biens!$C$11),"MATCH","no match")</calculatedColumnFormula>
    </tableColumn>
    <tableColumn id="35" xr3:uid="{864E74B7-D687-4E2D-A906-4D743E02DCC1}" name="Bien 11" dataDxfId="548">
      <calculatedColumnFormula>IF(AND($G3&gt;=Biens!$B$12,$H3=Biens!$E$12,$I3=Biens!$A$12,$J3&lt;=Biens!$D$12,$K3&lt;=Biens!$C$12),"MATCH","no match")</calculatedColumnFormula>
    </tableColumn>
    <tableColumn id="36" xr3:uid="{B6B4249C-574B-4D6A-BC8F-F0F7959BE3F1}" name="Bien 12" dataDxfId="547">
      <calculatedColumnFormula>IF(AND($G3&gt;=Biens!$B$13,$H3=Biens!$E$13,$I3=Biens!$A$13,$J3&lt;=Biens!$D$13,$K3&lt;=Biens!$C$13),"MATCH","no match")</calculatedColumnFormula>
    </tableColumn>
    <tableColumn id="37" xr3:uid="{1F707B3A-47A1-43F8-A225-61D406CF2B67}" name="Bien 13" dataDxfId="546">
      <calculatedColumnFormula>IF(AND($G3&gt;=Biens!$B$14,$H3=Biens!$E$14,$I3=Biens!$A$14,$J3&lt;=Biens!$D$14,$K3&lt;=Biens!$C$14),"MATCH","no match")</calculatedColumnFormula>
    </tableColumn>
    <tableColumn id="38" xr3:uid="{71C6E280-8687-4E23-AD8C-91B89A472BB9}" name="Bien 14" dataDxfId="545">
      <calculatedColumnFormula>IF(AND($G3&gt;=Biens!$B$15,$H3=Biens!$E$15,$I3=Biens!$A$15,$J3&lt;=Biens!$D$15,$K3&lt;=Biens!$C$15),"MATCH","no match")</calculatedColumnFormula>
    </tableColumn>
    <tableColumn id="39" xr3:uid="{D6810621-8585-41D8-B164-362F1BDE4BC2}" name="Bien 15" dataDxfId="544">
      <calculatedColumnFormula>IF(AND($G3&gt;=Biens!$B$16,$H3=Biens!$E$16,$I3=Biens!$A$16,$J3&lt;=Biens!$D$16,$K3&lt;=Biens!$C$16),"MATCH","no match")</calculatedColumnFormula>
    </tableColumn>
    <tableColumn id="40" xr3:uid="{6648C497-52D2-4772-83AF-553B027CDD8E}" name="Bien 16" dataDxfId="543">
      <calculatedColumnFormula>IF(AND($G3&gt;=Biens!$B$17,$H3=Biens!$E$17,$I3=Biens!$A$17,$J3&lt;=Biens!$D$17,$K3&lt;=Biens!$C$17),"MATCH","no match")</calculatedColumnFormula>
    </tableColumn>
    <tableColumn id="41" xr3:uid="{C3F4966E-0653-47E4-BB22-2B53DB8F0712}" name="Bien 17" dataDxfId="542">
      <calculatedColumnFormula>IF(AND($G3&gt;=Biens!$B$18,$H3=Biens!$E$18,$I3=Biens!$A$18,$J3&lt;=Biens!$D$18,$K3&lt;=Biens!$C$18),"MATCH","no match")</calculatedColumnFormula>
    </tableColumn>
    <tableColumn id="42" xr3:uid="{A5089536-0484-4D70-86B1-E70A3829A6A2}" name="Bien 18" dataDxfId="541">
      <calculatedColumnFormula>IF(AND($G3&gt;=Biens!$B$19,$H3=Biens!$E$19,$I3=Biens!$A$19,$J3&lt;=Biens!$D$19,$K3&lt;=Biens!$C$19),"MATCH","no match")</calculatedColumnFormula>
    </tableColumn>
    <tableColumn id="43" xr3:uid="{7B7219D5-F9D0-4E02-A69B-629766612154}" name="Bien 19" dataDxfId="540">
      <calculatedColumnFormula>IF(AND($G3&gt;=Biens!$B$20,$H3=Biens!$E$20,$I3=Biens!$A$20,$J3&lt;=Biens!$D$20,$K3&lt;=Biens!$C$20),"MATCH","no match")</calculatedColumnFormula>
    </tableColumn>
    <tableColumn id="44" xr3:uid="{846FA3C2-9779-4863-A11C-BEAA3C45DBB5}" name="Bien 20" dataDxfId="539">
      <calculatedColumnFormula>IF(AND($G3&gt;=Biens!$B$21,$H3=Biens!$E$21,$I3=Biens!$A$21,$J3&lt;=Biens!$D$21,$K3&lt;=Biens!$C$21),"MATCH","no match")</calculatedColumnFormula>
    </tableColumn>
    <tableColumn id="45" xr3:uid="{74945BB6-98A1-4D5D-80AB-024282EEFAC9}" name="Bien 21" dataDxfId="538">
      <calculatedColumnFormula>IF(AND($G3&gt;=Biens!$B$22,$H3=Biens!$E$22,$I3=Biens!$A$22,$J3&lt;=Biens!$D$22,$K3&lt;=Biens!$C$22),"MATCH","no match")</calculatedColumnFormula>
    </tableColumn>
    <tableColumn id="46" xr3:uid="{1E5AFC27-649F-49BB-AD82-7D899F55EEDA}" name="Bien 22" dataDxfId="537">
      <calculatedColumnFormula>IF(AND($G3&gt;=Biens!$B$23,$H3=Biens!$E$23,$I3=Biens!$A$23,$J3&lt;=Biens!$D$23,$K3&lt;=Biens!$C$23),"MATCH","no match")</calculatedColumnFormula>
    </tableColumn>
    <tableColumn id="47" xr3:uid="{29297911-340D-4CEE-8C2A-79F103814A93}" name="Bien 23" dataDxfId="536">
      <calculatedColumnFormula>IF(AND($G3&gt;=Biens!$B$24,$H3=Biens!$E$24,$I3=Biens!$A$24,$J3&lt;=Biens!$D$24,$K3&lt;=Biens!$C$24),"MATCH","no match")</calculatedColumnFormula>
    </tableColumn>
    <tableColumn id="48" xr3:uid="{EA0D1D30-B0BF-4A6B-8BC1-234D2B8CF48D}" name="Bien 24" dataDxfId="535">
      <calculatedColumnFormula>IF(AND($G3&gt;=Biens!$B$25,$H3=Biens!$E$25,$I3=Biens!$A$25,$J3&lt;=Biens!$D$25,$K3&lt;=Biens!$C$25),"MATCH","no match")</calculatedColumnFormula>
    </tableColumn>
    <tableColumn id="49" xr3:uid="{72B9C675-20C0-436B-BE5D-3C0D6F4FEE2C}" name="Bien 25" dataDxfId="534">
      <calculatedColumnFormula>IF(AND($G3&gt;=Biens!$B$26,$H3=Biens!$E$26,$I3=Biens!$A$26,$J3&lt;=Biens!$D$26,$K3&lt;=Biens!$C$26),"MATCH","no match")</calculatedColumnFormula>
    </tableColumn>
    <tableColumn id="50" xr3:uid="{F20062A7-3D67-4D6C-9BC7-77E392BF8C39}" name="Bien 26" dataDxfId="533">
      <calculatedColumnFormula>IF(AND($G3&gt;=Biens!$B$27,$H3=Biens!$E$27,$I3=Biens!$A$27,$J3&lt;=Biens!$D$27,$K3&lt;=Biens!$C$27),"MATCH","no match")</calculatedColumnFormula>
    </tableColumn>
    <tableColumn id="51" xr3:uid="{964AB133-6F0B-4A3F-9FBD-B04E3D0FEC1F}" name="Bien 27" dataDxfId="532">
      <calculatedColumnFormula>IF(AND($G3&gt;=Biens!$B$28,$H3=Biens!$E$28,$I3=Biens!$A$28,$J3&lt;=Biens!$D$28,$K3&lt;=Biens!$C$28),"MATCH","no match")</calculatedColumnFormula>
    </tableColumn>
    <tableColumn id="52" xr3:uid="{ED8578FD-8979-4747-BCA4-BCA67AA03240}" name="Bien 28" dataDxfId="531">
      <calculatedColumnFormula>IF(AND($G3&gt;=Biens!$B$29,$H3=Biens!$E$29,$I3=Biens!$A$29,$J3&lt;=Biens!$D$29,$K3&lt;=Biens!$C$29),"MATCH","no match")</calculatedColumnFormula>
    </tableColumn>
    <tableColumn id="53" xr3:uid="{8DD682AA-8C0D-4D44-9137-F98F962632C9}" name="Bien 29" dataDxfId="530">
      <calculatedColumnFormula>IF(AND($G3&gt;=Biens!$B$30,$H3=Biens!$E$30,$I3=Biens!$A$30,$J3&lt;=Biens!$D$30,$K3&lt;=Biens!$C$30),"MATCH","no match")</calculatedColumnFormula>
    </tableColumn>
    <tableColumn id="54" xr3:uid="{01198257-0989-4A08-B725-929032F07418}" name="Bien 30" dataDxfId="529">
      <calculatedColumnFormula>IF(AND($G3&gt;=Biens!$B$31,$H3=Biens!$E$31,$I3=Biens!$A$31,$J3&lt;=Biens!$D$31,$K3&lt;=Biens!$C$31),"MATCH","no match")</calculatedColumnFormula>
    </tableColumn>
    <tableColumn id="55" xr3:uid="{35E32963-BA97-4699-A3B6-8961B82B3DF1}" name="Bien 31" dataDxfId="528">
      <calculatedColumnFormula>IF(AND($G3&gt;=Biens!$B$32,$H3=Biens!$E$32,$I3=Biens!$A$32,$J3&lt;=Biens!$D$32,$K3&lt;=Biens!$C$32),"MATCH","no match")</calculatedColumnFormula>
    </tableColumn>
    <tableColumn id="56" xr3:uid="{E4A117E3-C216-4C2C-B4E4-94D0D2FE7A61}" name="Bien 32" dataDxfId="527">
      <calculatedColumnFormula>IF(AND($G3&gt;=Biens!$B$33,$H3=Biens!$E$33,$I3=Biens!$A$33,$J3&lt;=Biens!$D$33,$K3&lt;=Biens!$C$33),"MATCH","no match")</calculatedColumnFormula>
    </tableColumn>
    <tableColumn id="57" xr3:uid="{AFCFDE44-C68C-4D2E-9D39-99E6B83430F7}" name="Bien 33" dataDxfId="526">
      <calculatedColumnFormula>IF(AND($G3&gt;=Biens!$B$34,$H3=Biens!$E$34,$I3=Biens!$A$34,$J3&lt;=Biens!$D$34,$K3&lt;=Biens!$C$34),"MATCH","no match")</calculatedColumnFormula>
    </tableColumn>
    <tableColumn id="58" xr3:uid="{D2C93A04-267C-4F3E-AED1-552FCB6AD88A}" name="Bien 34" dataDxfId="525">
      <calculatedColumnFormula>IF(AND($G3&gt;=Biens!$B$35,$H3=Biens!$E$35,$I3=Biens!$A$35,$J3&lt;=Biens!$D$35,$K3&lt;=Biens!$C$35),"MATCH","no match")</calculatedColumnFormula>
    </tableColumn>
    <tableColumn id="59" xr3:uid="{95A435CA-2B31-4EAB-9887-3962DC6762B3}" name="Bien 35" dataDxfId="524">
      <calculatedColumnFormula>IF(AND($G3&gt;=Biens!$B$36,$H3=Biens!$E$36,$I3=Biens!$A$36,$J3&lt;=Biens!$D$36,$K3&lt;=Biens!$C$36),"MATCH","no match")</calculatedColumnFormula>
    </tableColumn>
    <tableColumn id="60" xr3:uid="{7523697B-72C9-474E-8763-25A0153BD655}" name="Bien 36" dataDxfId="523">
      <calculatedColumnFormula>IF(AND($G3&gt;=Biens!$B$37,$H3=Biens!$E$37,$I3=Biens!$A$37,$J3&lt;=Biens!$D$37,$K3&lt;=Biens!$C$37),"MATCH","no match")</calculatedColumnFormula>
    </tableColumn>
    <tableColumn id="61" xr3:uid="{0A1DB1DD-3B9C-4717-8AB9-2789C5E28D3A}" name="Bien 37" dataDxfId="522">
      <calculatedColumnFormula>IF(AND($G3&gt;=Biens!$B$38,$H3=Biens!$E$38,$I3=Biens!$A$38,$J3&lt;=Biens!$D$38,$K3&lt;=Biens!$C$38),"MATCH","no match")</calculatedColumnFormula>
    </tableColumn>
    <tableColumn id="62" xr3:uid="{AA758EB0-4DE7-4835-BF68-985A0AB8E754}" name="Bien 38" dataDxfId="521">
      <calculatedColumnFormula>IF(AND($G3&gt;=Biens!$B$39,$H3=Biens!$E$39,$I3=Biens!$A$39,$J3&lt;=Biens!$D$39,$K3&lt;=Biens!$C$39),"MATCH","no match")</calculatedColumnFormula>
    </tableColumn>
    <tableColumn id="63" xr3:uid="{ED99B5D0-26E0-4D80-88B7-D1214730559C}" name="Bien 39" dataDxfId="520">
      <calculatedColumnFormula>IF(AND($G3&gt;=Biens!$B$40,$H3=Biens!$E$40,$I3=Biens!$A$40,$J3&lt;=Biens!$D$40,$K3&lt;=Biens!$C$40),"MATCH","no match")</calculatedColumnFormula>
    </tableColumn>
    <tableColumn id="64" xr3:uid="{1DCF8074-CB5C-4C27-836C-6808AD763157}" name="Bien 40" dataDxfId="519">
      <calculatedColumnFormula>IF(AND($G3&gt;=Biens!$B$41,$H3=Biens!$E$41,$I3=Biens!$A$41,$J3&lt;=Biens!$D$41,$K3&lt;=Biens!$C$41),"MATCH","no match")</calculatedColumnFormula>
    </tableColumn>
    <tableColumn id="65" xr3:uid="{9EF6C3E3-9939-478F-8A4E-73C8027468D0}" name="Bien 41" dataDxfId="518">
      <calculatedColumnFormula>IF(AND($G3&gt;=Biens!$B$42,$H3=Biens!$E$42,$I3=Biens!$A$42,$J3&lt;=Biens!$D$42,$K3&lt;=Biens!$C$42),"MATCH","no match")</calculatedColumnFormula>
    </tableColumn>
    <tableColumn id="66" xr3:uid="{1DBC72A2-6834-425B-8F8F-E536B7BC318E}" name="Bien 42" dataDxfId="517">
      <calculatedColumnFormula>IF(AND($G3&gt;=Biens!$B$43,$H3=Biens!$E$43,$I3=Biens!$A$43,$J3&lt;=Biens!$D$43,$K3&lt;=Biens!$C$43),"MATCH","no match")</calculatedColumnFormula>
    </tableColumn>
    <tableColumn id="67" xr3:uid="{77B665EA-1313-4942-8FA5-49D0406A2BB4}" name="Bien 43" dataDxfId="516">
      <calculatedColumnFormula>IF(AND($G3&gt;=Biens!$B$44,$H3=Biens!$E$44,$I3=Biens!$A$44,$J3&lt;=Biens!$D$44,$K3&lt;=Biens!$C$44),"MATCH","no match")</calculatedColumnFormula>
    </tableColumn>
    <tableColumn id="68" xr3:uid="{8BFF3FAE-7660-4E40-B7F1-ABE404E67945}" name="Bien 44" dataDxfId="515">
      <calculatedColumnFormula>IF(AND($G3&gt;=Biens!$B$45,$H3=Biens!$E$45,$I3=Biens!$A$45,$J3&lt;=Biens!$D$45,$K3&lt;=Biens!$C$45),"MATCH","no match")</calculatedColumnFormula>
    </tableColumn>
    <tableColumn id="69" xr3:uid="{FEB43685-A63D-4E27-9DBA-96662B412D57}" name="Bien 45" dataDxfId="514">
      <calculatedColumnFormula>IF(AND($G3&gt;=Biens!$B$46,$H3=Biens!$E$46,$I3=Biens!$A$46,$J3&lt;=Biens!$D$46,$K3&lt;=Biens!$C$46),"MATCH","no match")</calculatedColumnFormula>
    </tableColumn>
    <tableColumn id="70" xr3:uid="{925CE108-4E7E-4550-BC40-B62BCED25B6A}" name="Bien 46" dataDxfId="513">
      <calculatedColumnFormula>IF(AND($G3&gt;=Biens!$B$47,$H3=Biens!$E$47,$I3=Biens!$A$47,$J3&lt;=Biens!$D$47,$K3&lt;=Biens!$C$47),"MATCH","no match")</calculatedColumnFormula>
    </tableColumn>
    <tableColumn id="71" xr3:uid="{BB607544-5B41-4A39-A159-FBA27DF031F5}" name="Bien 47" dataDxfId="512">
      <calculatedColumnFormula>IF(AND($G3&gt;=Biens!$B$48,$H3=Biens!$E$48,$I3=Biens!$A$48,$J3&lt;=Biens!$D$48,$K3&lt;=Biens!$C$48),"MATCH","no match")</calculatedColumnFormula>
    </tableColumn>
    <tableColumn id="72" xr3:uid="{78240603-02F3-4756-BCBC-6C2AAD4A4BB1}" name="Bien 48" dataDxfId="511">
      <calculatedColumnFormula>IF(AND($G3&gt;=Biens!$B$49,$H3=Biens!$E$49,$I3=Biens!$A$49,$J3&lt;=Biens!$D$49,$K3&lt;=Biens!$C$49),"MATCH","no match")</calculatedColumnFormula>
    </tableColumn>
    <tableColumn id="73" xr3:uid="{AEDE070F-EF17-4F1D-8A71-72A95B4718E2}" name="Bien 49" dataDxfId="510">
      <calculatedColumnFormula>IF(AND($G3&gt;=Biens!$B$50,$H3=Biens!$E$50,$I3=Biens!$A$50,$J3&lt;=Biens!$D$50,$K3&lt;=Biens!$C$50),"MATCH","no match")</calculatedColumnFormula>
    </tableColumn>
    <tableColumn id="74" xr3:uid="{A68428E0-D083-466E-B959-B912909BB2FE}" name="Bien 50" dataDxfId="509">
      <calculatedColumnFormula>IF(AND($G3&gt;=Biens!$B$51,$H3=Biens!$E$51,$I3=Biens!$A$51,$J3&lt;=Biens!$D$51,$K3&lt;=Biens!$C$51),"MATCH","no match")</calculatedColumnFormula>
    </tableColumn>
    <tableColumn id="75" xr3:uid="{51E12172-5FB4-4B89-AD6D-A6E58FDA06D5}" name="Bien 51" dataDxfId="508">
      <calculatedColumnFormula>IF(AND($G3&gt;=Biens!$B$52,$H3=Biens!$E$52,$I3=Biens!$A$52,$J3&lt;=Biens!$D$52,$K3&lt;=Biens!$C$52),"MATCH","no match")</calculatedColumnFormula>
    </tableColumn>
    <tableColumn id="76" xr3:uid="{69444BAD-BC3E-4C2D-841E-F5B44141ACCB}" name="Bien 52" dataDxfId="507">
      <calculatedColumnFormula>IF(AND($G3&gt;=Biens!$B$53,$H3=Biens!$E$53,$I3=Biens!$A$53,$J3&lt;=Biens!$D$53,$K3&lt;=Biens!$C$53),"MATCH","no match")</calculatedColumnFormula>
    </tableColumn>
    <tableColumn id="77" xr3:uid="{49E6EC6F-1A95-46EE-A39E-080C44656FB1}" name="Bien 53" dataDxfId="506">
      <calculatedColumnFormula>IF(AND($G3&gt;=Biens!$B$54,$H3=Biens!$E$54,$I3=Biens!$A$54,$J3&lt;=Biens!$D$54,$K3&lt;=Biens!$C$54),"MATCH","no match")</calculatedColumnFormula>
    </tableColumn>
    <tableColumn id="78" xr3:uid="{3ABB3FF1-026E-4B85-83BE-03C84BFE1A1E}" name="Bien 54" dataDxfId="505">
      <calculatedColumnFormula>IF(AND($G3&gt;=Biens!$B$55,$H3=Biens!$E$55,$I3=Biens!$A$55,$J3&lt;=Biens!$D$55,$K3&lt;=Biens!$C$55),"MATCH","no match")</calculatedColumnFormula>
    </tableColumn>
    <tableColumn id="79" xr3:uid="{C437F7B1-1946-47A5-952C-A88032CD6E7B}" name="Bien 55" dataDxfId="504">
      <calculatedColumnFormula>IF(AND($G3&gt;=Biens!$B$56,$H3=Biens!$E$56,$I3=Biens!$A$56,$J3&lt;=Biens!$D$56,$K3&lt;=Biens!$C$56),"MATCH","no match")</calculatedColumnFormula>
    </tableColumn>
    <tableColumn id="80" xr3:uid="{A9EF2E9F-3D51-4424-B2F5-5D5867A4AB21}" name="Bien 56" dataDxfId="503">
      <calculatedColumnFormula>IF(AND($G3&gt;=Biens!$B$57,$H3=Biens!$E$57,$I3=Biens!$A$57,$J3&lt;=Biens!$D$57,$K3&lt;=Biens!$C$57),"MATCH","no match")</calculatedColumnFormula>
    </tableColumn>
    <tableColumn id="81" xr3:uid="{BEC25525-523F-4FA4-899C-50ABD027C3AB}" name="Bien 57" dataDxfId="502">
      <calculatedColumnFormula>IF(AND($G3&gt;=Biens!$B$58,$H3=Biens!$E$58,$I3=Biens!$A$58,$J3&lt;=Biens!$D$58,$K3&lt;=Biens!$C$58),"MATCH","no match")</calculatedColumnFormula>
    </tableColumn>
    <tableColumn id="82" xr3:uid="{B8B5D87A-1827-43ED-84D9-702885FF8788}" name="Bien 58" dataDxfId="501">
      <calculatedColumnFormula>IF(AND($G3&gt;=Biens!$B$59,$H3=Biens!$E$59,$I3=Biens!$A$59,$J3&lt;=Biens!$D$59,$K3&lt;=Biens!$C$59),"MATCH","no match")</calculatedColumnFormula>
    </tableColumn>
    <tableColumn id="83" xr3:uid="{38DBC212-6129-488D-AFAD-E3B56D5C8F0C}" name="Bien 59" dataDxfId="500">
      <calculatedColumnFormula>IF(AND($G3&gt;=Biens!$B$60,$H3=Biens!$E$60,$I3=Biens!$A$60,$J3&lt;=Biens!$D$60,$K3&lt;=Biens!$C$60),"MATCH","no match")</calculatedColumnFormula>
    </tableColumn>
    <tableColumn id="84" xr3:uid="{0E2A8A75-AB48-4B6A-BADF-86ADB189BD28}" name="Bien 60" dataDxfId="499">
      <calculatedColumnFormula>IF(AND($G3&gt;=Biens!$B$61,$H3=Biens!$E$61,$I3=Biens!$A$61,$J3&lt;=Biens!$D$61,$K3&lt;=Biens!$C$61),"MATCH","no match")</calculatedColumnFormula>
    </tableColumn>
    <tableColumn id="85" xr3:uid="{557A7203-F30C-473B-8812-E81001FF41A0}" name="Bien 61" dataDxfId="498">
      <calculatedColumnFormula>IF(AND($G3&gt;=Biens!$B$62,$H3=Biens!$E$62,$I3=Biens!$A$62,$J3&lt;=Biens!$D$62,$K3&lt;=Biens!$C$62),"MATCH","no match")</calculatedColumnFormula>
    </tableColumn>
    <tableColumn id="86" xr3:uid="{A685ED68-43D4-4A4E-8DEE-7A4B0B36F9EE}" name="Bien 62" dataDxfId="497">
      <calculatedColumnFormula>IF(AND($G3&gt;=Biens!$B$63,$H3=Biens!$E$63,$I3=Biens!$A$63,$J3&lt;=Biens!$D$63,$K3&lt;=Biens!$C$63),"MATCH","no match")</calculatedColumnFormula>
    </tableColumn>
    <tableColumn id="87" xr3:uid="{4F19538E-7CC1-461C-A685-C419DF3AAAC3}" name="Bien 63" dataDxfId="496">
      <calculatedColumnFormula>IF(AND($G3&gt;=Biens!$B$64,$H3=Biens!$E$64,$I3=Biens!$A$64,$J3&lt;=Biens!$D$64,$K3&lt;=Biens!$C$64),"MATCH","no match")</calculatedColumnFormula>
    </tableColumn>
    <tableColumn id="88" xr3:uid="{BC60AC17-CE42-4158-A00A-5A18E0D1B893}" name="Bien 64" dataDxfId="495">
      <calculatedColumnFormula>IF(AND($G3&gt;=Biens!$B$65,$H3=Biens!$E$65,$I3=Biens!$A$65,$J3&lt;=Biens!$D$65,$K3&lt;=Biens!$C$65),"MATCH","no match")</calculatedColumnFormula>
    </tableColumn>
    <tableColumn id="89" xr3:uid="{8815D59A-6DDD-4C02-9512-F398335E56C8}" name="Bien 65" dataDxfId="494">
      <calculatedColumnFormula>IF(AND($G3&gt;=Biens!$B$66,$H3=Biens!$E$66,$I3=Biens!$A$66,$J3&lt;=Biens!$D$66,$K3&lt;=Biens!$C$66),"MATCH","no match")</calculatedColumnFormula>
    </tableColumn>
    <tableColumn id="90" xr3:uid="{33DBC734-5492-4A04-B666-91FCE9AB6E7D}" name="Bien 66" dataDxfId="493">
      <calculatedColumnFormula>IF(AND($G3&gt;=Biens!$B$67,$H3=Biens!$E$67,$I3=Biens!$A$67,$J3&lt;=Biens!$D$67,$K3&lt;=Biens!$C$67),"MATCH","no match")</calculatedColumnFormula>
    </tableColumn>
    <tableColumn id="91" xr3:uid="{F0C3FDB3-F7FE-4EAE-BA5C-5D6BD69DE100}" name="Bien 67" dataDxfId="492">
      <calculatedColumnFormula>IF(AND($G3&gt;=Biens!$B$68,$H3=Biens!$E$68,$I3=Biens!$A$68,$J3&lt;=Biens!$D$68,$K3&lt;=Biens!$C$68),"MATCH","no match")</calculatedColumnFormula>
    </tableColumn>
    <tableColumn id="92" xr3:uid="{2453FB25-D184-4820-A6E5-EA426C441190}" name="Bien 68" dataDxfId="491">
      <calculatedColumnFormula>IF(AND($G3&gt;=Biens!$B$69,$H3=Biens!$E$69,$I3=Biens!$A$69,$J3&lt;=Biens!$D$69,$K3&lt;=Biens!$C$69),"MATCH","no match")</calculatedColumnFormula>
    </tableColumn>
    <tableColumn id="93" xr3:uid="{A98E3B78-EAFD-4CA0-9710-9FBA2C2089A8}" name="Bien 69" dataDxfId="490">
      <calculatedColumnFormula>IF(AND($G3&gt;=Biens!$B$70,$H3=Biens!$E$70,$I3=Biens!$A$70,$J3&lt;=Biens!$D$70,$K3&lt;=Biens!$C$70),"MATCH","no match")</calculatedColumnFormula>
    </tableColumn>
    <tableColumn id="94" xr3:uid="{8F8CA0D5-E7E6-4980-A14E-E82999CBFD64}" name="Bien 70" dataDxfId="489">
      <calculatedColumnFormula>IF(AND($G3&gt;=Biens!$B$71,$H3=Biens!$E$71,$I3=Biens!$A$71,$J3&lt;=Biens!$D$71,$K3&lt;=Biens!$C$71),"MATCH","no match")</calculatedColumnFormula>
    </tableColumn>
    <tableColumn id="95" xr3:uid="{2E4D5AA1-F34C-4127-9B64-D6E5BB4E4465}" name="Bien 71" dataDxfId="488">
      <calculatedColumnFormula>IF(AND($G3&gt;=Biens!$B$72,$H3=Biens!$E$72,$I3=Biens!$A$72,$J3&lt;=Biens!$D$72,$K3&lt;=Biens!$C$72),"MATCH","no match")</calculatedColumnFormula>
    </tableColumn>
    <tableColumn id="96" xr3:uid="{CF60CDE4-AD25-4FED-8F63-4E6AA81FC22E}" name="Bien 72" dataDxfId="487">
      <calculatedColumnFormula>IF(AND($G3&gt;=Biens!$B$73,$H3=Biens!$E$73,$I3=Biens!$A$73,$J3&lt;=Biens!$D$73,$K3&lt;=Biens!$C$73),"MATCH","no match")</calculatedColumnFormula>
    </tableColumn>
    <tableColumn id="97" xr3:uid="{28D0F9D1-6362-41BD-9CFD-C4950B290C9C}" name="Bien 73" dataDxfId="486">
      <calculatedColumnFormula>IF(AND($G3&gt;=Biens!$B$74,$H3=Biens!$E$74,$I3=Biens!$A$74,$J3&lt;=Biens!$D$74,$K3&lt;=Biens!$C$74),"MATCH","no match")</calculatedColumnFormula>
    </tableColumn>
    <tableColumn id="98" xr3:uid="{A98CA29F-93A0-47EF-A59A-18CE02A96C75}" name="Bien 74" dataDxfId="485">
      <calculatedColumnFormula>IF(AND($G3&gt;=Biens!$B$75,$H3=Biens!$E$75,$I3=Biens!$A$75,$J3&lt;=Biens!$D$75,$K3&lt;=Biens!$C$75),"MATCH","no match")</calculatedColumnFormula>
    </tableColumn>
    <tableColumn id="99" xr3:uid="{9367F1E3-15E4-4B0F-A1DF-CCB5966E273A}" name="Bien 75" dataDxfId="484">
      <calculatedColumnFormula>IF(AND($G3&gt;=Biens!$B$76,$H3=Biens!$E$76,$I3=Biens!$A$76,$J3&lt;=Biens!$D$76,$K3&lt;=Biens!$C$76),"MATCH","no match")</calculatedColumnFormula>
    </tableColumn>
    <tableColumn id="100" xr3:uid="{3FCC8BB3-988E-4C74-9E99-EFBC95C690D3}" name="Bien 76" dataDxfId="483">
      <calculatedColumnFormula>IF(AND($G3&gt;=Biens!$B$77,$H3=Biens!$E$77,$I3=Biens!$A$77,$J3&lt;=Biens!$D$77,$K3&lt;=Biens!$C$77),"MATCH","no match")</calculatedColumnFormula>
    </tableColumn>
    <tableColumn id="101" xr3:uid="{C3420132-CF57-4F5D-9809-EB4ED28744B5}" name="Bien 77" dataDxfId="482">
      <calculatedColumnFormula>IF(AND($G3&gt;=Biens!$B$78,$H3=Biens!$E$78,$I3=Biens!$A$78,$J3&lt;=Biens!$D$78,$K3&lt;=Biens!$C$78),"MATCH","no match")</calculatedColumnFormula>
    </tableColumn>
    <tableColumn id="102" xr3:uid="{4475293F-5C05-4BEE-8761-227804C07B09}" name="Bien 78" dataDxfId="481">
      <calculatedColumnFormula>IF(AND($G3&gt;=Biens!$B$79,$H3=Biens!$E$79,$I3=Biens!$A$79,$J3&lt;=Biens!$D$79,$K3&lt;=Biens!$C$79),"MATCH","no match")</calculatedColumnFormula>
    </tableColumn>
    <tableColumn id="103" xr3:uid="{66BD83E1-B3B4-414F-BDF2-6022D4016512}" name="Bien 79" dataDxfId="480">
      <calculatedColumnFormula>IF(AND($G3&gt;=Biens!$B$80,$H3=Biens!$E$80,$I3=Biens!$A$80,$J3&lt;=Biens!$D$80,$K3&lt;=Biens!$C$80),"MATCH","no match")</calculatedColumnFormula>
    </tableColumn>
    <tableColumn id="104" xr3:uid="{86439995-56AF-48A2-9CC0-748DBE40FBC5}" name="Bien 80" dataDxfId="479">
      <calculatedColumnFormula>IF(AND($G3&gt;=Biens!$B$81,$H3=Biens!$E$81,$I3=Biens!$A$81,$J3&lt;=Biens!$D$81,$K3&lt;=Biens!$C$81),"MATCH","no match")</calculatedColumnFormula>
    </tableColumn>
    <tableColumn id="105" xr3:uid="{7E825CBD-8A4A-41FE-99C6-EFD6D48E1FF7}" name="Bien 81" dataDxfId="478">
      <calculatedColumnFormula>IF(AND($G3&gt;=Biens!$B$82,$H3=Biens!$E$82,$I3=Biens!$A$82,$J3&lt;=Biens!$D$82,$K3&lt;=Biens!$C$82),"MATCH","no match")</calculatedColumnFormula>
    </tableColumn>
    <tableColumn id="106" xr3:uid="{580ADD1B-329D-421A-BA67-FB607BF934CC}" name="Bien 82" dataDxfId="477">
      <calculatedColumnFormula>IF(AND($G3&gt;=Biens!$B$83,$H3=Biens!$E$83,$I3=Biens!$A$83,$J3&lt;=Biens!$D$83,$K3&lt;=Biens!$C$83),"MATCH","no match")</calculatedColumnFormula>
    </tableColumn>
    <tableColumn id="107" xr3:uid="{66691A5B-47E7-4F21-A7E9-B6E5B3D7FF26}" name="Bien 83" dataDxfId="476">
      <calculatedColumnFormula>IF(AND($G3&gt;=Biens!$B$84,$H3=Biens!$E$84,$I3=Biens!$A$84,$J3&lt;=Biens!$D$84,$K3&lt;=Biens!$C$84),"MATCH","no match")</calculatedColumnFormula>
    </tableColumn>
    <tableColumn id="108" xr3:uid="{A141A6F5-5281-4A06-A487-870026E2FAA3}" name="Bien 84" dataDxfId="475">
      <calculatedColumnFormula>IF(AND($G3&gt;=Biens!$B$85,$H3=Biens!$E$85,$I3=Biens!$A$85,$J3&lt;=Biens!$D$85,$K3&lt;=Biens!$C$85),"MATCH","no match")</calculatedColumnFormula>
    </tableColumn>
    <tableColumn id="109" xr3:uid="{9C3D1B70-A249-4507-95F2-E2AC84977945}" name="Bien 85" dataDxfId="474">
      <calculatedColumnFormula>IF(AND($G3&gt;=Biens!$B$86,$H3=Biens!$E$86,$I3=Biens!$A$86,$J3&lt;=Biens!$D$86,$K3&lt;=Biens!$C$86),"MATCH","no match")</calculatedColumnFormula>
    </tableColumn>
    <tableColumn id="110" xr3:uid="{2004112B-08CB-4828-85AF-60A4F2FC2986}" name="Bien 86" dataDxfId="473">
      <calculatedColumnFormula>IF(AND($G3&gt;=Biens!$B$87,$H3=Biens!$E$87,$I3=Biens!$A$87,$J3&lt;=Biens!$D$87,$K3&lt;=Biens!$C$87),"MATCH","no match")</calculatedColumnFormula>
    </tableColumn>
    <tableColumn id="111" xr3:uid="{F2D31613-F691-4107-A140-F1AB7F281100}" name="Bien 87" dataDxfId="472">
      <calculatedColumnFormula>IF(AND($G3&gt;=Biens!$B$88,$H3=Biens!$E$88,$I3=Biens!$A$88,$J3&lt;=Biens!$D$88,$K3&lt;=Biens!$C$88),"MATCH","no match")</calculatedColumnFormula>
    </tableColumn>
    <tableColumn id="112" xr3:uid="{98C43B54-08C6-40F4-9838-A620D059C8B6}" name="Bien 88" dataDxfId="471">
      <calculatedColumnFormula>IF(AND($G3&gt;=Biens!$B$89,$H3=Biens!$E$89,$I3=Biens!$A$89,$J3&lt;=Biens!$D$89,$K3&lt;=Biens!$C$89),"MATCH","no match")</calculatedColumnFormula>
    </tableColumn>
    <tableColumn id="113" xr3:uid="{7B0A17B8-9406-4C43-ABA9-D759FD268BB7}" name="Bien 89" dataDxfId="470">
      <calculatedColumnFormula>IF(AND($G3&gt;=Biens!$B$90,$H3=Biens!$E$90,$I3=Biens!$A$90,$J3&lt;=Biens!$D$90,$K3&lt;=Biens!$C$90),"MATCH","no match")</calculatedColumnFormula>
    </tableColumn>
    <tableColumn id="114" xr3:uid="{376EDCB6-063D-4326-AC29-909F2553320E}" name="Bien 90" dataDxfId="469">
      <calculatedColumnFormula>IF(AND($G3&gt;=Biens!$B$91,$H3=Biens!$E$91,$I3=Biens!$A$91,$J3&lt;=Biens!$D$91,$K3&lt;=Biens!$C$91),"MATCH","no match")</calculatedColumnFormula>
    </tableColumn>
    <tableColumn id="115" xr3:uid="{C2E0A4E1-16EF-4F63-A57C-324F9D58DA38}" name="Bien 91" dataDxfId="468">
      <calculatedColumnFormula>IF(AND($G3&gt;=Biens!$B$92,$H3=Biens!$E$92,$I3=Biens!$A$92,$J3&lt;=Biens!$D$92,$K3&lt;=Biens!$C$92),"MATCH","no match")</calculatedColumnFormula>
    </tableColumn>
    <tableColumn id="116" xr3:uid="{B67A6722-EC5B-492E-A3AA-914ACF2B5662}" name="Bien 92" dataDxfId="467">
      <calculatedColumnFormula>IF(AND($G3&gt;=Biens!$B$93,$H3=Biens!$E$93,$I3=Biens!$A$93,$J3&lt;=Biens!$D$93,$K3&lt;=Biens!$C$93),"MATCH","no match")</calculatedColumnFormula>
    </tableColumn>
    <tableColumn id="117" xr3:uid="{FC4E30BF-37E7-4B2E-ADB6-DAC0080B3FE3}" name="Bien 93" dataDxfId="466">
      <calculatedColumnFormula>IF(AND($G3&gt;=Biens!$B$94,$H3=Biens!$E$94,$I3=Biens!$A$94,$J3&lt;=Biens!$D$94,$K3&lt;=Biens!$C$94),"MATCH","no match")</calculatedColumnFormula>
    </tableColumn>
    <tableColumn id="118" xr3:uid="{B6D687C8-CFA2-4569-907B-9C0262ED03B2}" name="Bien 94" dataDxfId="465">
      <calculatedColumnFormula>IF(AND($G3&gt;=Biens!$B$95,$H3=Biens!$E$95,$I3=Biens!$A$95,$J3&lt;=Biens!$D$95,$K3&lt;=Biens!$C$95),"MATCH","no match")</calculatedColumnFormula>
    </tableColumn>
    <tableColumn id="119" xr3:uid="{1DC4C2A2-6B24-4A6B-9EB6-FF2DF438E895}" name="Bien 95" dataDxfId="464">
      <calculatedColumnFormula>IF(AND($G3&gt;=Biens!$B$96,$H3=Biens!$E$96,$I3=Biens!$A$96,$J3&lt;=Biens!$D$96,$K3&lt;=Biens!$C$96),"MATCH","no match")</calculatedColumnFormula>
    </tableColumn>
    <tableColumn id="120" xr3:uid="{2E8260EB-C75A-4506-B3B0-E6F9A71EFF6B}" name="Bien 96" dataDxfId="463">
      <calculatedColumnFormula>IF(AND($G3&gt;=Biens!$B$97,$H3=Biens!$E$97,$I3=Biens!$A$97,$J3&lt;=Biens!$D$97,$K3&lt;=Biens!$C$97),"MATCH","no match")</calculatedColumnFormula>
    </tableColumn>
    <tableColumn id="121" xr3:uid="{CD30E77B-2C7A-43FE-B734-0D8CDEEB7D61}" name="Bien 97" dataDxfId="462">
      <calculatedColumnFormula>IF(AND($G3&gt;=Biens!$B$98,$H3=Biens!$E$98,$I3=Biens!$A$98,$J3&lt;=Biens!$D$98,$K3&lt;=Biens!$C$98),"MATCH","no match")</calculatedColumnFormula>
    </tableColumn>
    <tableColumn id="122" xr3:uid="{10F7B046-9BE5-4D4F-9F61-3FB33B513C26}" name="Bien 98" dataDxfId="461">
      <calculatedColumnFormula>IF(AND($G3&gt;=Biens!$B$99,$H3=Biens!$E$99,$I3=Biens!$A$99,$J3&lt;=Biens!$D$99,$K3&lt;=Biens!$C$99),"MATCH","no match")</calculatedColumnFormula>
    </tableColumn>
    <tableColumn id="123" xr3:uid="{35810E98-F54F-4496-8DBD-A72A1D7D25BB}" name="Bien 99" dataDxfId="460">
      <calculatedColumnFormula>IF(AND($G3&gt;=Biens!$B$100,$H3=Biens!$E$100,$I3=Biens!$A$100,$J3&lt;=Biens!$D$100,$K3&lt;=Biens!$C$100),"MATCH","no match")</calculatedColumnFormula>
    </tableColumn>
    <tableColumn id="124" xr3:uid="{F0C90D27-B032-407D-925A-6100D23DF9A5}" name="Bien 100" dataDxfId="459">
      <calculatedColumnFormula>IF(AND($G3&gt;=Biens!$B$101,$H3=Biens!$E$101,$I3=Biens!$A$101,$J3&lt;=Biens!$D$101,$K3&lt;=Biens!$C$101),"MATCH","no match")</calculatedColumnFormula>
    </tableColumn>
    <tableColumn id="125" xr3:uid="{B336D055-1B70-409F-9E1D-A51041BDAFB2}" name="Bien 101" dataDxfId="458">
      <calculatedColumnFormula>IF(AND($G3&gt;=Biens!$B$102,$H3=Biens!$E$102,$I3=Biens!$A$102,$J3&lt;=Biens!$D$102,$K3&lt;=Biens!$C$102),"MATCH","no match")</calculatedColumnFormula>
    </tableColumn>
    <tableColumn id="126" xr3:uid="{A7AE0827-169F-4042-BA0E-27E7551293E5}" name="Bien 102" dataDxfId="457">
      <calculatedColumnFormula>IF(AND($G3&gt;=Biens!$B$103,$H3=Biens!$E$103,$I3=Biens!$A$103,$J3&lt;=Biens!$D$103,$K3&lt;=Biens!$C$103),"MATCH","no match")</calculatedColumnFormula>
    </tableColumn>
    <tableColumn id="127" xr3:uid="{2FB81F35-6591-4868-855F-4D9D0D5C5DAA}" name="Bien 103" dataDxfId="456">
      <calculatedColumnFormula>IF(AND($G3&gt;=Biens!$B$104,$H3=Biens!$E$104,$I3=Biens!$A$104,$J3&lt;=Biens!$D$104,$K3&lt;=Biens!$C$104),"MATCH","no match")</calculatedColumnFormula>
    </tableColumn>
    <tableColumn id="128" xr3:uid="{5BC9410F-0F01-4E36-B7A9-5BD0A9A16AA8}" name="Bien 104" dataDxfId="455">
      <calculatedColumnFormula>IF(AND($G3&gt;=Biens!$B$105,$H3=Biens!$E$105,$I3=Biens!$A$105,$J3&lt;=Biens!$D$105,$K3&lt;=Biens!$C$105),"MATCH","no match")</calculatedColumnFormula>
    </tableColumn>
    <tableColumn id="129" xr3:uid="{7013DEA2-A089-4A6F-9443-464695DC2654}" name="Bien 105" dataDxfId="454">
      <calculatedColumnFormula>IF(AND($G3&gt;=Biens!$B$106,$H3=Biens!$E$106,$I3=Biens!$A$106,$J3&lt;=Biens!$D$106,$K3&lt;=Biens!$C$106),"MATCH","no match")</calculatedColumnFormula>
    </tableColumn>
    <tableColumn id="130" xr3:uid="{F1598869-39B3-4936-B680-485FA033BEDF}" name="Bien 106" dataDxfId="453">
      <calculatedColumnFormula>IF(AND($G3&gt;=Biens!$B$107,$H3=Biens!$E$107,$I3=Biens!$A$107,$J3&lt;=Biens!$D$107,$K3&lt;=Biens!$C$107),"MATCH","no match")</calculatedColumnFormula>
    </tableColumn>
    <tableColumn id="131" xr3:uid="{531ED332-EF86-4FE4-BD17-D94FB1CBB98B}" name="Bien 107" dataDxfId="452">
      <calculatedColumnFormula>IF(AND($G3&gt;=Biens!$B$108,$H3=Biens!$E$108,$I3=Biens!$A$108,$J3&lt;=Biens!$D$108,$K3&lt;=Biens!$C$108),"MATCH","no match")</calculatedColumnFormula>
    </tableColumn>
    <tableColumn id="132" xr3:uid="{01FE97BA-6F79-4241-95E8-7FEEA857B338}" name="Bien 108" dataDxfId="451">
      <calculatedColumnFormula>IF(AND($G3&gt;=Biens!$B$109,$H3=Biens!$E$109,$I3=Biens!$A$109,$J3&lt;=Biens!$D$109,$K3&lt;=Biens!$C$109),"MATCH","no match")</calculatedColumnFormula>
    </tableColumn>
    <tableColumn id="133" xr3:uid="{36AE663A-C178-4B85-965B-0E4D39DF41CD}" name="Bien 109" dataDxfId="450">
      <calculatedColumnFormula>IF(AND($G3&gt;=Biens!$B$110,$H3=Biens!$E$110,$I3=Biens!$A$110,$J3&lt;=Biens!$D$110,$K3&lt;=Biens!$C$110),"MATCH","no match")</calculatedColumnFormula>
    </tableColumn>
    <tableColumn id="134" xr3:uid="{53737F52-2EE6-4D28-8E2B-1588ABB4EC16}" name="Bien 110" dataDxfId="449">
      <calculatedColumnFormula>IF(AND($G3&gt;=Biens!$B$111,$H3=Biens!$E$111,$I3=Biens!$A$111,$J3&lt;=Biens!$D$111,$K3&lt;=Biens!$C$111),"MATCH","no match")</calculatedColumnFormula>
    </tableColumn>
    <tableColumn id="135" xr3:uid="{4A3DB5C7-2E36-4246-9E55-37ADE8F70DCB}" name="Bien 111" dataDxfId="448">
      <calculatedColumnFormula>IF(AND($G3&gt;=Biens!$B$112,$H3=Biens!$E$112,$I3=Biens!$A$112,$J3&lt;=Biens!$D$112,$K3&lt;=Biens!$C$112),"MATCH","no match")</calculatedColumnFormula>
    </tableColumn>
    <tableColumn id="136" xr3:uid="{33A1FA44-0B42-4D0F-8DF5-1769B9936AE7}" name="Bien 112" dataDxfId="447">
      <calculatedColumnFormula>IF(AND($G3&gt;=Biens!$B$113,$H3=Biens!$E$113,$I3=Biens!$A$113,$J3&lt;=Biens!$D$113,$K3&lt;=Biens!$C$113),"MATCH","no match")</calculatedColumnFormula>
    </tableColumn>
    <tableColumn id="137" xr3:uid="{5EA3F99A-1796-44E0-B7D8-9DEBDD487CA0}" name="Bien 113" dataDxfId="446">
      <calculatedColumnFormula>IF(AND($G3&gt;=Biens!$B$114,$H3=Biens!$E$114,$I3=Biens!$A$114,$J3&lt;=Biens!$D$114,$K3&lt;=Biens!$C$114),"MATCH","no match")</calculatedColumnFormula>
    </tableColumn>
    <tableColumn id="138" xr3:uid="{7E7835CB-254B-4D6D-9CC1-38F9BD0DEEFF}" name="Bien 114" dataDxfId="445">
      <calculatedColumnFormula>IF(AND($G3&gt;=Biens!$B$115,$H3=Biens!$E$115,$I3=Biens!$A$115,$J3&lt;=Biens!$D$115,$K3&lt;=Biens!$C$115),"MATCH","no match")</calculatedColumnFormula>
    </tableColumn>
    <tableColumn id="139" xr3:uid="{937A1DB3-DD17-43AE-9D9B-40EDCE3AE759}" name="Bien 115" dataDxfId="444">
      <calculatedColumnFormula>IF(AND($G3&gt;=Biens!$B$116,$H3=Biens!$E$116,$I3=Biens!$A$116,$J3&lt;=Biens!$D$116,$K3&lt;=Biens!$C$116),"MATCH","no match")</calculatedColumnFormula>
    </tableColumn>
    <tableColumn id="140" xr3:uid="{9E358F43-6B07-42BF-9A90-45D26C691CC1}" name="Bien 116" dataDxfId="443">
      <calculatedColumnFormula>IF(AND($G3&gt;=Biens!$B$117,$H3=Biens!$E$117,$I3=Biens!$A$117,$J3&lt;=Biens!$D$117,$K3&lt;=Biens!$C$117),"MATCH","no match")</calculatedColumnFormula>
    </tableColumn>
    <tableColumn id="141" xr3:uid="{87F1A0C5-A0E8-4A06-8CA4-1A153F0E66FF}" name="Bien 117" dataDxfId="442">
      <calculatedColumnFormula>IF(AND($G3&gt;=Biens!$B$118,$H3=Biens!$E$118,$I3=Biens!$A$118,$J3&lt;=Biens!$D$118,$K3&lt;=Biens!$C$118),"MATCH","no match")</calculatedColumnFormula>
    </tableColumn>
    <tableColumn id="142" xr3:uid="{FE26964F-1E69-4E1C-9C6E-6F43B1504245}" name="Bien 118" dataDxfId="441">
      <calculatedColumnFormula>IF(AND($G3&gt;=Biens!$B$119,$H3=Biens!$E$119,$I3=Biens!$A$119,$J3&lt;=Biens!$D$119,$K3&lt;=Biens!$C$119),"MATCH","no match")</calculatedColumnFormula>
    </tableColumn>
    <tableColumn id="143" xr3:uid="{3AB6E704-81F9-4625-97C6-CD7751355CB3}" name="Bien 119" dataDxfId="440">
      <calculatedColumnFormula>IF(AND($G3&gt;=Biens!$B$120,$H3=Biens!$E$120,$I3=Biens!$A$120,$J3&lt;=Biens!$D$120,$K3&lt;=Biens!$C$120),"MATCH","no match")</calculatedColumnFormula>
    </tableColumn>
    <tableColumn id="144" xr3:uid="{7B63BB72-9BF1-4192-A606-91E1A267A999}" name="Bien 120" dataDxfId="439">
      <calculatedColumnFormula>IF(AND($G3&gt;=Biens!$B$121,$H3=Biens!$E$121,$I3=Biens!$A$121,$J3&lt;=Biens!$D$121,$K3&lt;=Biens!$C$121),"MATCH","no match")</calculatedColumnFormula>
    </tableColumn>
    <tableColumn id="145" xr3:uid="{E434A21B-54FE-4BA5-8440-D690090033DC}" name="Bien 121" dataDxfId="438">
      <calculatedColumnFormula>IF(AND($G3&gt;=Biens!$B$122,$H3=Biens!$E$122,$I3=Biens!$A$122,$J3&lt;=Biens!$D$122,$K3&lt;=Biens!$C$122),"MATCH","no match")</calculatedColumnFormula>
    </tableColumn>
    <tableColumn id="146" xr3:uid="{9D20AC37-7530-42EF-8AC4-D846B2B6BED3}" name="Bien 122" dataDxfId="437">
      <calculatedColumnFormula>IF(AND($G3&gt;=Biens!$B$123,$H3=Biens!$E$123,$I3=Biens!$A$123,$J3&lt;=Biens!$D$123,$K3&lt;=Biens!$C$123),"MATCH","no match")</calculatedColumnFormula>
    </tableColumn>
    <tableColumn id="147" xr3:uid="{436336A2-4769-4B9D-8679-9DF9BAB9BDA3}" name="Bien 123" dataDxfId="436">
      <calculatedColumnFormula>IF(AND($G3&gt;=Biens!$B$124,$H3=Biens!$E$124,$I3=Biens!$A$124,$J3&lt;=Biens!$D$124,$K3&lt;=Biens!$C$124),"MATCH","no match")</calculatedColumnFormula>
    </tableColumn>
    <tableColumn id="148" xr3:uid="{8F07CA3B-3392-4D04-85C8-ADBE36AF61C0}" name="Bien 124" dataDxfId="435">
      <calculatedColumnFormula>IF(AND($G3&gt;=Biens!$B$125,$H3=Biens!$E$125,$I3=Biens!$A$125,$J3&lt;=Biens!$D$125,$K3&lt;=Biens!$C$125),"MATCH","no match")</calculatedColumnFormula>
    </tableColumn>
    <tableColumn id="149" xr3:uid="{7CCC39A5-6F69-47FF-8933-0F404A29B488}" name="Bien 125" dataDxfId="434">
      <calculatedColumnFormula>IF(AND($G3&gt;=Biens!$B$126,$H3=Biens!$E$126,$I3=Biens!$A$126,$J3&lt;=Biens!$D$126,$K3&lt;=Biens!$C$126),"MATCH","no match")</calculatedColumnFormula>
    </tableColumn>
    <tableColumn id="150" xr3:uid="{6FDF6E88-0FF6-4AC9-95E3-A0A924C24F26}" name="Bien 126" dataDxfId="433">
      <calculatedColumnFormula>IF(AND($G3&gt;=Biens!$B$127,$H3=Biens!$E$127,$I3=Biens!$A$127,$J3&lt;=Biens!$D$127,$K3&lt;=Biens!$C$127),"MATCH","no match")</calculatedColumnFormula>
    </tableColumn>
    <tableColumn id="151" xr3:uid="{44E5A58A-C48B-4057-BE85-0C0AE983A7FF}" name="Bien 127" dataDxfId="432">
      <calculatedColumnFormula>IF(AND($G3&gt;=Biens!$B$128,$H3=Biens!$E$128,$I3=Biens!$A$128,$J3&lt;=Biens!$D$128,$K3&lt;=Biens!$C$128),"MATCH","no match")</calculatedColumnFormula>
    </tableColumn>
    <tableColumn id="152" xr3:uid="{6EB8B1E6-EE9D-4701-A5C7-C4EEFBEA4C68}" name="Bien 128" dataDxfId="431">
      <calculatedColumnFormula>IF(AND($G3&gt;=Biens!$B$129,$H3=Biens!$E$129,$I3=Biens!$A$129,$J3&lt;=Biens!$D$129,$K3&lt;=Biens!$C$129),"MATCH","no match")</calculatedColumnFormula>
    </tableColumn>
    <tableColumn id="153" xr3:uid="{72D02077-770D-4794-82EC-6B33D8F452B2}" name="Bien 129" dataDxfId="430">
      <calculatedColumnFormula>IF(AND($G3&gt;=Biens!$B$130,$H3=Biens!$E$130,$I3=Biens!$A$130,$J3&lt;=Biens!$D$130,$K3&lt;=Biens!$C$130),"MATCH","no match")</calculatedColumnFormula>
    </tableColumn>
    <tableColumn id="154" xr3:uid="{77266182-1ED8-403D-894B-9910F6D41423}" name="Bien 130" dataDxfId="429">
      <calculatedColumnFormula>IF(AND($G3&gt;=Biens!$B$131,$H3=Biens!$E$131,$I3=Biens!$A$131,$J3&lt;=Biens!$D$131,$K3&lt;=Biens!$C$131),"MATCH","no match")</calculatedColumnFormula>
    </tableColumn>
    <tableColumn id="155" xr3:uid="{9CA8DDB6-3016-4CC8-8E3C-4F1E563F45D0}" name="Bien 131" dataDxfId="428">
      <calculatedColumnFormula>IF(AND($G3&gt;=Biens!$B$132,$H3=Biens!$E$132,$I3=Biens!$A$132,$J3&lt;=Biens!$D$132,$K3&lt;=Biens!$C$132),"MATCH","no match")</calculatedColumnFormula>
    </tableColumn>
    <tableColumn id="156" xr3:uid="{492D682A-7A45-4FA2-B64F-4B7C6C8F68A7}" name="Bien 132" dataDxfId="427">
      <calculatedColumnFormula>IF(AND($G3&gt;=Biens!$B$133,$H3=Biens!$E$133,$I3=Biens!$A$133,$J3&lt;=Biens!$D$133,$K3&lt;=Biens!$C$133),"MATCH","no match")</calculatedColumnFormula>
    </tableColumn>
    <tableColumn id="157" xr3:uid="{E7534235-6443-4EB3-87A4-316F850104BE}" name="Bien 133" dataDxfId="426">
      <calculatedColumnFormula>IF(AND($G3&gt;=Biens!$B$134,$H3=Biens!$E$134,$I3=Biens!$A$134,$J3&lt;=Biens!$D$134,$K3&lt;=Biens!$C$134),"MATCH","no match")</calculatedColumnFormula>
    </tableColumn>
    <tableColumn id="158" xr3:uid="{2D47D398-468D-4AAF-BD2F-5A1E3241E9DE}" name="Bien 134" dataDxfId="425">
      <calculatedColumnFormula>IF(AND($G3&gt;=Biens!$B$135,$H3=Biens!$E$135,$I3=Biens!$A$135,$J3&lt;=Biens!$D$135,$K3&lt;=Biens!$C$135),"MATCH","no match")</calculatedColumnFormula>
    </tableColumn>
    <tableColumn id="159" xr3:uid="{64953444-8BE3-4325-AC0F-A913A9D770E2}" name="Bien 135" dataDxfId="424">
      <calculatedColumnFormula>IF(AND($G3&gt;=Biens!$B$136,$H3=Biens!$E$136,$I3=Biens!$A$136,$J3&lt;=Biens!$D$136,$K3&lt;=Biens!$C$136),"MATCH","no match")</calculatedColumnFormula>
    </tableColumn>
    <tableColumn id="160" xr3:uid="{3D1A98A2-91B1-4C09-B7ED-E63A3DD8EBE8}" name="Bien 136" dataDxfId="423">
      <calculatedColumnFormula>IF(AND($G3&gt;=Biens!$B$137,$H3=Biens!$E$137,$I3=Biens!$A$137,$J3&lt;=Biens!$D$137,$K3&lt;=Biens!$C$137),"MATCH","no match")</calculatedColumnFormula>
    </tableColumn>
    <tableColumn id="161" xr3:uid="{A51D6510-8104-4FC5-BDB4-3DFA8225A2D5}" name="Bien 137" dataDxfId="422">
      <calculatedColumnFormula>IF(AND($G3&gt;=Biens!$B$138,$H3=Biens!$E$138,$I3=Biens!$A$138,$J3&lt;=Biens!$D$138,$K3&lt;=Biens!$C$138),"MATCH","no match")</calculatedColumnFormula>
    </tableColumn>
    <tableColumn id="162" xr3:uid="{B9478B22-FB36-4609-9212-2D554C7F771A}" name="Bien 138" dataDxfId="421">
      <calculatedColumnFormula>IF(AND($G3&gt;=Biens!$B$139,$H3=Biens!$E$139,$I3=Biens!$A$139,$J3&lt;=Biens!$D$139,$K3&lt;=Biens!$C$139),"MATCH","no match")</calculatedColumnFormula>
    </tableColumn>
    <tableColumn id="163" xr3:uid="{6475DBD5-AFA0-46A6-840A-7C9A69A99CAF}" name="Bien 139" dataDxfId="420">
      <calculatedColumnFormula>IF(AND($G3&gt;=Biens!$B$140,$H3=Biens!$E$140,$I3=Biens!$A$140,$J3&lt;=Biens!$D$140,$K3&lt;=Biens!$C$140),"MATCH","no match")</calculatedColumnFormula>
    </tableColumn>
    <tableColumn id="164" xr3:uid="{E687FE5A-EB0E-4CFA-A0F8-560C87085F40}" name="Bien 140" dataDxfId="419">
      <calculatedColumnFormula>IF(AND($G3&gt;=Biens!$B$141,$H3=Biens!$E$141,$I3=Biens!$A$141,$J3&lt;=Biens!$D$141,$K3&lt;=Biens!$C$141),"MATCH","no match")</calculatedColumnFormula>
    </tableColumn>
    <tableColumn id="165" xr3:uid="{2A0D2B39-9C98-46D1-90F8-D64C346838FD}" name="Bien 141" dataDxfId="418">
      <calculatedColumnFormula>IF(AND($G3&gt;=Biens!$B$142,$H3=Biens!$E$142,$I3=Biens!$A$142,$J3&lt;=Biens!$D$142,$K3&lt;=Biens!$C$142),"MATCH","no match")</calculatedColumnFormula>
    </tableColumn>
    <tableColumn id="166" xr3:uid="{D2C149F5-D553-49A3-B811-A670AB978DBC}" name="Bien 142" dataDxfId="417">
      <calculatedColumnFormula>IF(AND($G3&gt;=Biens!$B$143,$H3=Biens!$E$143,$I3=Biens!$A$143,$J3&lt;=Biens!$D$143,$K3&lt;=Biens!$C$143),"MATCH","no match")</calculatedColumnFormula>
    </tableColumn>
    <tableColumn id="167" xr3:uid="{ADA12E63-A228-42AF-B68A-F4EBBE74B6C3}" name="Bien 143" dataDxfId="416">
      <calculatedColumnFormula>IF(AND($G3&gt;=Biens!$B$144,$H3=Biens!$E$144,$I3=Biens!$A$144,$J3&lt;=Biens!$D$144,$K3&lt;=Biens!$C$144),"MATCH","no match")</calculatedColumnFormula>
    </tableColumn>
    <tableColumn id="168" xr3:uid="{1C110AE3-C502-4CB6-9DDB-F97F6A7DD4C1}" name="Bien 144" dataDxfId="415">
      <calculatedColumnFormula>IF(AND($G3&gt;=Biens!$B$145,$H3=Biens!$E$145,$I3=Biens!$A$145,$J3&lt;=Biens!$D$145,$K3&lt;=Biens!$C$145),"MATCH","no match")</calculatedColumnFormula>
    </tableColumn>
    <tableColumn id="169" xr3:uid="{BFAF9B43-17CE-4F99-810B-0552081013B3}" name="Bien 145" dataDxfId="414">
      <calculatedColumnFormula>IF(AND($G3&gt;=Biens!$B$146,$H3=Biens!$E$146,$I3=Biens!$A$146,$J3&lt;=Biens!$D$146,$K3&lt;=Biens!$C$146),"MATCH","no match")</calculatedColumnFormula>
    </tableColumn>
    <tableColumn id="170" xr3:uid="{A935DF27-9F50-477E-B3E7-FAC409ABBF7E}" name="Bien 146" dataDxfId="413">
      <calculatedColumnFormula>IF(AND($G3&gt;=Biens!$B$147,$H3=Biens!$E$147,$I3=Biens!$A$147,$J3&lt;=Biens!$D$147,$K3&lt;=Biens!$C$147),"MATCH","no match")</calculatedColumnFormula>
    </tableColumn>
    <tableColumn id="171" xr3:uid="{E1CF7408-BA6A-4E3B-9A73-EEFC5F2A0DDD}" name="Bien 147" dataDxfId="412">
      <calculatedColumnFormula>IF(AND($G3&gt;=Biens!$B$148,$H3=Biens!$E$148,$I3=Biens!$A$148,$J3&lt;=Biens!$D$148,$K3&lt;=Biens!$C$148),"MATCH","no match")</calculatedColumnFormula>
    </tableColumn>
    <tableColumn id="172" xr3:uid="{7509DA06-3368-4560-9E96-9AE9F2667A35}" name="Bien 148" dataDxfId="411">
      <calculatedColumnFormula>IF(AND($G3&gt;=Biens!$B$149,$H3=Biens!$E$149,$I3=Biens!$A$149,$J3&lt;=Biens!$D$149,$K3&lt;=Biens!$C$149),"MATCH","no match")</calculatedColumnFormula>
    </tableColumn>
    <tableColumn id="173" xr3:uid="{84A6DA91-AB0B-4421-BE40-B36284E84942}" name="Bien 149" dataDxfId="410">
      <calculatedColumnFormula>IF(AND($G3&gt;=Biens!$B$150,$H3=Biens!$E$150,$I3=Biens!$A$150,$J3&lt;=Biens!$D$150,$K3&lt;=Biens!$C$150),"MATCH","no match")</calculatedColumnFormula>
    </tableColumn>
    <tableColumn id="174" xr3:uid="{3FC6EA2D-11F9-4302-9B48-DD80C3A9B044}" name="Bien 150" dataDxfId="409">
      <calculatedColumnFormula>IF(AND($G3&gt;=Biens!$B$151,$H3=Biens!$E$151,$I3=Biens!$A$151,$J3&lt;=Biens!$D$151,$K3&lt;=Biens!$C$151),"MATCH","no match")</calculatedColumnFormula>
    </tableColumn>
    <tableColumn id="175" xr3:uid="{D69B0FF6-58DB-4A54-9A85-BBB8D69E669C}" name="Bien 151" dataDxfId="408">
      <calculatedColumnFormula>IF(AND($G3&gt;=Biens!$B$152,$H3=Biens!$E$152,$I3=Biens!$A$152,$J3&lt;=Biens!$D$152,$K3&lt;=Biens!$C$152),"MATCH","no match")</calculatedColumnFormula>
    </tableColumn>
    <tableColumn id="176" xr3:uid="{AEC0746F-E13C-4410-951D-42AD22C3D167}" name="Bien 152" dataDxfId="407">
      <calculatedColumnFormula>IF(AND($G3&gt;=Biens!$B$153,$H3=Biens!$E$153,$I3=Biens!$A$153,$J3&lt;=Biens!$D$153,$K3&lt;=Biens!$C$153),"MATCH","no match")</calculatedColumnFormula>
    </tableColumn>
    <tableColumn id="177" xr3:uid="{1735CB24-423B-4FDD-B089-5FCC8A6C1531}" name="Bien 153" dataDxfId="406">
      <calculatedColumnFormula>IF(AND($G3&gt;=Biens!$B$154,$H3=Biens!$E$154,$I3=Biens!$A$154,$J3&lt;=Biens!$D$154,$K3&lt;=Biens!$C$154),"MATCH","no match")</calculatedColumnFormula>
    </tableColumn>
    <tableColumn id="178" xr3:uid="{33A62DC6-6B88-454A-8C0F-2E3686319D48}" name="Bien 154" dataDxfId="405">
      <calculatedColumnFormula>IF(AND($G3&gt;=Biens!$B$155,$H3=Biens!$E$155,$I3=Biens!$A$155,$J3&lt;=Biens!$D$155,$K3&lt;=Biens!$C$155),"MATCH","no match")</calculatedColumnFormula>
    </tableColumn>
    <tableColumn id="179" xr3:uid="{99139F95-5528-45E3-A4CA-8B443B73B0A9}" name="Bien 155" dataDxfId="404">
      <calculatedColumnFormula>IF(AND($G3&gt;=Biens!$B$156,$H3=Biens!$E$156,$I3=Biens!$A$156,$J3&lt;=Biens!$D$156,$K3&lt;=Biens!$C$156),"MATCH","no match")</calculatedColumnFormula>
    </tableColumn>
    <tableColumn id="180" xr3:uid="{8A9A6622-DC65-4191-BD16-8F52BF118D5E}" name="Bien 156" dataDxfId="403">
      <calculatedColumnFormula>IF(AND($G3&gt;=Biens!$B$157,$H3=Biens!$E$157,$I3=Biens!$A$157,$J3&lt;=Biens!$D$157,$K3&lt;=Biens!$C$157),"MATCH","no match")</calculatedColumnFormula>
    </tableColumn>
    <tableColumn id="181" xr3:uid="{987F2437-8F84-44E9-9686-E30B07188E5F}" name="Bien 157" dataDxfId="402">
      <calculatedColumnFormula>IF(AND($G3&gt;=Biens!$B$158,$H3=Biens!$E$158,$I3=Biens!$A$158,$J3&lt;=Biens!$D$158,$K3&lt;=Biens!$C$158),"MATCH","no match")</calculatedColumnFormula>
    </tableColumn>
    <tableColumn id="182" xr3:uid="{1B3BA885-4236-4B2C-BBD6-C4DAE2A4CA3E}" name="Bien 158" dataDxfId="401">
      <calculatedColumnFormula>IF(AND($G3&gt;=Biens!$B$159,$H3=Biens!$E$159,$I3=Biens!$A$159,$J3&lt;=Biens!$D$159,$K3&lt;=Biens!$C$159),"MATCH","no match")</calculatedColumnFormula>
    </tableColumn>
    <tableColumn id="183" xr3:uid="{2D132E2C-EFF2-4491-B5E6-21E3FBDF2B3B}" name="Bien 159" dataDxfId="400">
      <calculatedColumnFormula>IF(AND($G3&gt;=Biens!$B$160,$H3=Biens!$E$160,$I3=Biens!$A$160,$J3&lt;=Biens!$D$160,$K3&lt;=Biens!$C$160),"MATCH","no match")</calculatedColumnFormula>
    </tableColumn>
    <tableColumn id="184" xr3:uid="{8879494E-8743-4F4C-91E5-8BF44CFF5048}" name="Bien 160" dataDxfId="399">
      <calculatedColumnFormula>IF(AND($G3&gt;=Biens!$B$161,$H3=Biens!$E$161,$I3=Biens!$A$161,$J3&lt;=Biens!$D$161,$K3&lt;=Biens!$C$161),"MATCH","no match")</calculatedColumnFormula>
    </tableColumn>
    <tableColumn id="185" xr3:uid="{FB461AE8-F865-4D44-93F3-757E4B286D14}" name="Bien 161" dataDxfId="398">
      <calculatedColumnFormula>IF(AND($G3&gt;=Biens!$B$162,$H3=Biens!$E$162,$I3=Biens!$A$162,$J3&lt;=Biens!$D$162,$K3&lt;=Biens!$C$162),"MATCH","no match")</calculatedColumnFormula>
    </tableColumn>
    <tableColumn id="186" xr3:uid="{645AF57A-3C93-4DED-AD42-3BB0561B2D3A}" name="Bien 162" dataDxfId="397">
      <calculatedColumnFormula>IF(AND($G3&gt;=Biens!$B$163,$H3=Biens!$E$163,$I3=Biens!$A$163,$J3&lt;=Biens!$D$163,$K3&lt;=Biens!$C$163),"MATCH","no match")</calculatedColumnFormula>
    </tableColumn>
    <tableColumn id="187" xr3:uid="{275A6FAA-1BA5-429C-8110-C546E382A395}" name="Bien 163" dataDxfId="396">
      <calculatedColumnFormula>IF(AND($G3&gt;=Biens!$B$164,$H3=Biens!$E$164,$I3=Biens!$A$164,$J3&lt;=Biens!$D$164,$K3&lt;=Biens!$C$164),"MATCH","no match")</calculatedColumnFormula>
    </tableColumn>
    <tableColumn id="188" xr3:uid="{37815E48-E9B7-4582-8852-CE27397791C4}" name="Bien 164" dataDxfId="395">
      <calculatedColumnFormula>IF(AND($G3&gt;=Biens!$B$165,$H3=Biens!$E$165,$I3=Biens!$A$165,$J3&lt;=Biens!$D$165,$K3&lt;=Biens!$C$165),"MATCH","no match")</calculatedColumnFormula>
    </tableColumn>
    <tableColumn id="189" xr3:uid="{B7C09471-367F-4618-9994-AC0C2716E1C4}" name="Bien 165" dataDxfId="394">
      <calculatedColumnFormula>IF(AND($G3&gt;=Biens!$B$166,$H3=Biens!$E$166,$I3=Biens!$A$166,$J3&lt;=Biens!$D$166,$K3&lt;=Biens!$C$166),"MATCH","no match")</calculatedColumnFormula>
    </tableColumn>
    <tableColumn id="190" xr3:uid="{A4244F6D-A248-4F64-9DE3-2F8E3CE9CED8}" name="Bien 166" dataDxfId="393">
      <calculatedColumnFormula>IF(AND($G3&gt;=Biens!$B$167,$H3=Biens!$E$167,$I3=Biens!$A$167,$J3&lt;=Biens!$D$167,$K3&lt;=Biens!$C$167),"MATCH","no match")</calculatedColumnFormula>
    </tableColumn>
    <tableColumn id="191" xr3:uid="{2649714E-A340-4295-BD8D-64035729340E}" name="Bien 167" dataDxfId="392">
      <calculatedColumnFormula>IF(AND($G3&gt;=Biens!$B$168,$H3=Biens!$E$168,$I3=Biens!$A$168,$J3&lt;=Biens!$D$168,$K3&lt;=Biens!$C$168),"MATCH","no match")</calculatedColumnFormula>
    </tableColumn>
    <tableColumn id="192" xr3:uid="{DC874CAC-4070-4F5D-95D8-51A8E0B053C6}" name="Bien 168" dataDxfId="391">
      <calculatedColumnFormula>IF(AND($G3&gt;=Biens!$B$169,$H3=Biens!$E$169,$I3=Biens!$A$169,$J3&lt;=Biens!$D$169,$K3&lt;=Biens!$C$169),"MATCH","no match")</calculatedColumnFormula>
    </tableColumn>
    <tableColumn id="193" xr3:uid="{B72978DF-74F9-4A19-BDD4-A92EE7D295AF}" name="Bien 169" dataDxfId="390">
      <calculatedColumnFormula>IF(AND($G3&gt;=Biens!$B$170,$H3=Biens!$E$170,$I3=Biens!$A$170,$J3&lt;=Biens!$D$170,$K3&lt;=Biens!$C$170),"MATCH","no match")</calculatedColumnFormula>
    </tableColumn>
    <tableColumn id="194" xr3:uid="{14C99496-0AD1-4601-B41D-A9EE4ED4942F}" name="Bien 170" dataDxfId="389">
      <calculatedColumnFormula>IF(AND($G3&gt;=Biens!$B$171,$H3=Biens!$E$171,$I3=Biens!$A$171,$J3&lt;=Biens!$D$171,$K3&lt;=Biens!$C$171),"MATCH","no match")</calculatedColumnFormula>
    </tableColumn>
    <tableColumn id="195" xr3:uid="{4458E900-B161-47BD-9822-8CD1D7F1A7AD}" name="Bien 171" dataDxfId="388">
      <calculatedColumnFormula>IF(AND($G3&gt;=Biens!$B$172,$H3=Biens!$E$172,$I3=Biens!$A$172,$J3&lt;=Biens!$D$172,$K3&lt;=Biens!$C$172),"MATCH","no match")</calculatedColumnFormula>
    </tableColumn>
    <tableColumn id="196" xr3:uid="{34927CC0-44AF-4535-9EC2-EFF1B98DAA80}" name="Bien 172" dataDxfId="387">
      <calculatedColumnFormula>IF(AND($G3&gt;=Biens!$B$173,$H3=Biens!$E$173,$I3=Biens!$A$173,$J3&lt;=Biens!$D$173,$K3&lt;=Biens!$C$173),"MATCH","no match")</calculatedColumnFormula>
    </tableColumn>
    <tableColumn id="197" xr3:uid="{F8D57708-1D18-4B75-A250-EEBA905C8A99}" name="Bien 173" dataDxfId="386">
      <calculatedColumnFormula>IF(AND($G3&gt;=Biens!$B$174,$H3=Biens!$E$174,$I3=Biens!$A$174,$J3&lt;=Biens!$D$174,$K3&lt;=Biens!$C$174),"MATCH","no match")</calculatedColumnFormula>
    </tableColumn>
    <tableColumn id="198" xr3:uid="{62C2DC62-C40F-4ECC-85E8-F598384EA326}" name="Bien 174" dataDxfId="385">
      <calculatedColumnFormula>IF(AND($G3&gt;=Biens!$B$175,$H3=Biens!$E$175,$I3=Biens!$A$175,$J3&lt;=Biens!$D$175,$K3&lt;=Biens!$C$175),"MATCH","no match")</calculatedColumnFormula>
    </tableColumn>
    <tableColumn id="199" xr3:uid="{DDA28EEE-F8E8-4907-A643-04BBCD810085}" name="Bien 175" dataDxfId="384">
      <calculatedColumnFormula>IF(AND($G3&gt;=Biens!$B$176,$H3=Biens!$E$176,$I3=Biens!$A$176,$J3&lt;=Biens!$D$176,$K3&lt;=Biens!$C$176),"MATCH","no match")</calculatedColumnFormula>
    </tableColumn>
    <tableColumn id="200" xr3:uid="{D1D8861F-9735-4F75-86A2-867EBCAC2C60}" name="Bien 176" dataDxfId="383">
      <calculatedColumnFormula>IF(AND($G3&gt;=Biens!$B$177,$H3=Biens!$E$177,$I3=Biens!$A$177,$J3&lt;=Biens!$D$177,$K3&lt;=Biens!$C$177),"MATCH","no match")</calculatedColumnFormula>
    </tableColumn>
    <tableColumn id="201" xr3:uid="{FDCB5180-F09F-4693-BA9F-E1AC15EB20C0}" name="Bien 177" dataDxfId="382">
      <calculatedColumnFormula>IF(AND($G3&gt;=Biens!$B$178,$H3=Biens!$E$178,$I3=Biens!$A$178,$J3&lt;=Biens!$D$178,$K3&lt;=Biens!$C$178),"MATCH","no match")</calculatedColumnFormula>
    </tableColumn>
    <tableColumn id="202" xr3:uid="{0E7C18EB-D34C-41D5-B5A6-2FD2392C0C08}" name="Bien 178" dataDxfId="381">
      <calculatedColumnFormula>IF(AND($G3&gt;=Biens!$B$179,$H3=Biens!$E$179,$I3=Biens!$A$179,$J3&lt;=Biens!$D$179,$K3&lt;=Biens!$C$179),"MATCH","no match")</calculatedColumnFormula>
    </tableColumn>
    <tableColumn id="203" xr3:uid="{51A862DD-06D9-4AC9-B063-A5A9D74488EC}" name="Bien 179" dataDxfId="380">
      <calculatedColumnFormula>IF(AND($G3&gt;=Biens!$B$180,$H3=Biens!$E$180,$I3=Biens!$A$180,$J3&lt;=Biens!$D$180,$K3&lt;=Biens!$C$180),"MATCH","no match")</calculatedColumnFormula>
    </tableColumn>
    <tableColumn id="204" xr3:uid="{BFE4D681-CAEB-4D06-A8C1-DFD7B3F8A396}" name="Bien 180" dataDxfId="379">
      <calculatedColumnFormula>IF(AND($G3&gt;=Biens!$B$181,$H3=Biens!$E$181,$I3=Biens!$A$181,$J3&lt;=Biens!$D$181,$K3&lt;=Biens!$C$181),"MATCH","no match")</calculatedColumnFormula>
    </tableColumn>
    <tableColumn id="205" xr3:uid="{62C8C61F-F4A1-4B45-B6C3-82631E21CD30}" name="Bien 181" dataDxfId="378">
      <calculatedColumnFormula>IF(AND($G3&gt;=Biens!$B$182,$H3=Biens!$E$182,$I3=Biens!$A$182,$J3&lt;=Biens!$D$182,$K3&lt;=Biens!$C$182),"MATCH","no match")</calculatedColumnFormula>
    </tableColumn>
    <tableColumn id="206" xr3:uid="{0A554587-5B2D-4398-A131-31D959684D05}" name="Bien 182" dataDxfId="377">
      <calculatedColumnFormula>IF(AND($G3&gt;=Biens!$B$183,$H3=Biens!$E$183,$I3=Biens!$A$183,$J3&lt;=Biens!$D$183,$K3&lt;=Biens!$C$183),"MATCH","no match")</calculatedColumnFormula>
    </tableColumn>
    <tableColumn id="207" xr3:uid="{499CD576-8B21-4D22-A468-1D679C40E60E}" name="Bien 183" dataDxfId="376">
      <calculatedColumnFormula>IF(AND($G3&gt;=Biens!$B$184,$H3=Biens!$E$184,$I3=Biens!$A$184,$J3&lt;=Biens!$D$184,$K3&lt;=Biens!$C$184),"MATCH","no match")</calculatedColumnFormula>
    </tableColumn>
    <tableColumn id="208" xr3:uid="{38CB5866-9DA5-4E20-BA50-485E864FCC6E}" name="Bien 184" dataDxfId="375">
      <calculatedColumnFormula>IF(AND($G3&gt;=Biens!$B$185,$H3=Biens!$E$185,$I3=Biens!$A$185,$J3&lt;=Biens!$D$185,$K3&lt;=Biens!$C$185),"MATCH","no match")</calculatedColumnFormula>
    </tableColumn>
    <tableColumn id="209" xr3:uid="{8AF080DC-EE93-4285-8E11-C120C4A3EB26}" name="Bien 185" dataDxfId="374">
      <calculatedColumnFormula>IF(AND($G3&gt;=Biens!$B$186,$H3=Biens!$E$186,$I3=Biens!$A$186,$J3&lt;=Biens!$D$186,$K3&lt;=Biens!$C$186),"MATCH","no match")</calculatedColumnFormula>
    </tableColumn>
    <tableColumn id="210" xr3:uid="{16D33904-08A2-460D-B92F-A7422B05DC95}" name="Bien 186" dataDxfId="373">
      <calculatedColumnFormula>IF(AND($G3&gt;=Biens!$B$187,$H3=Biens!$E$187,$I3=Biens!$A$187,$J3&lt;=Biens!$D$187,$K3&lt;=Biens!$C$187),"MATCH","no match")</calculatedColumnFormula>
    </tableColumn>
    <tableColumn id="211" xr3:uid="{F49292EA-B48B-46D7-ACF6-57C382B9EC7B}" name="Bien 187" dataDxfId="372">
      <calculatedColumnFormula>IF(AND($G3&gt;=Biens!$B$188,$H3=Biens!$E$188,$I3=Biens!$A$188,$J3&lt;=Biens!$D$188,$K3&lt;=Biens!$C$188),"MATCH","no match")</calculatedColumnFormula>
    </tableColumn>
    <tableColumn id="212" xr3:uid="{2AD7F2BF-9000-4EA2-AF4C-BF61FF1C791A}" name="Bien 188" dataDxfId="371">
      <calculatedColumnFormula>IF(AND($G3&gt;=Biens!$B$189,$H3=Biens!$E$189,$I3=Biens!$A$189,$J3&lt;=Biens!$D$189,$K3&lt;=Biens!$C$189),"MATCH","no match")</calculatedColumnFormula>
    </tableColumn>
    <tableColumn id="213" xr3:uid="{83BF52AE-DC83-46EC-8A02-A85E97331AE6}" name="Bien 189" dataDxfId="370">
      <calculatedColumnFormula>IF(AND($G3&gt;=Biens!$B$190,$H3=Biens!$E$190,$I3=Biens!$A$190,$J3&lt;=Biens!$D$190,$K3&lt;=Biens!$C$190),"MATCH","no match")</calculatedColumnFormula>
    </tableColumn>
    <tableColumn id="214" xr3:uid="{1927F4B6-77E5-49EA-AE2E-C55BCF425D8C}" name="Bien 190" dataDxfId="369">
      <calculatedColumnFormula>IF(AND($G3&gt;=Biens!$B$191,$H3=Biens!$E$191,$I3=Biens!$A$191,$J3&lt;=Biens!$D$191,$K3&lt;=Biens!$C$191),"MATCH","no match")</calculatedColumnFormula>
    </tableColumn>
    <tableColumn id="215" xr3:uid="{B8887B40-5F11-4E63-A5D9-5BE479D40A8E}" name="Bien 191" dataDxfId="368">
      <calculatedColumnFormula>IF(AND($G3&gt;=Biens!$B$192,$H3=Biens!$E$192,$I3=Biens!$A$192,$J3&lt;=Biens!$D$192,$K3&lt;=Biens!$C$192),"MATCH","no match")</calculatedColumnFormula>
    </tableColumn>
    <tableColumn id="216" xr3:uid="{DE83D570-1A6F-465D-A843-D12CD6565C49}" name="Bien 192" dataDxfId="367">
      <calculatedColumnFormula>IF(AND($G3&gt;=Biens!$B$193,$H3=Biens!$E$193,$I3=Biens!$A$193,$J3&lt;=Biens!$D$193,$K3&lt;=Biens!$C$193),"MATCH","no match")</calculatedColumnFormula>
    </tableColumn>
    <tableColumn id="217" xr3:uid="{D8E2F0F7-8F4C-48FF-B38A-2E0216C825AE}" name="Bien 193" dataDxfId="366">
      <calculatedColumnFormula>IF(AND($G3&gt;=Biens!$B$194,$H3=Biens!$E$194,$I3=Biens!$A$194,$J3&lt;=Biens!$D$194,$K3&lt;=Biens!$C$194),"MATCH","no match")</calculatedColumnFormula>
    </tableColumn>
    <tableColumn id="218" xr3:uid="{3C12A82C-8133-48AD-91C0-67E14410DEC1}" name="Bien 194" dataDxfId="365">
      <calculatedColumnFormula>IF(AND($G3&gt;=Biens!$B$195,$H3=Biens!$E$195,$I3=Biens!$A$195,$J3&lt;=Biens!$D$195,$K3&lt;=Biens!$C$195),"MATCH","no match")</calculatedColumnFormula>
    </tableColumn>
    <tableColumn id="219" xr3:uid="{512637B7-B720-4D8D-AEC2-1F028EB9C192}" name="Bien 195" dataDxfId="364">
      <calculatedColumnFormula>IF(AND($G3&gt;=Biens!$B$196,$H3=Biens!$E$196,$I3=Biens!$A$196,$J3&lt;=Biens!$D$196,$K3&lt;=Biens!$C$196),"MATCH","no match")</calculatedColumnFormula>
    </tableColumn>
    <tableColumn id="220" xr3:uid="{EF4E6530-BF03-4D4E-A2E4-61EEEDEFD88F}" name="Bien 196" dataDxfId="363">
      <calculatedColumnFormula>IF(AND($G3&gt;=Biens!$B$197,$H3=Biens!$E$197,$I3=Biens!$A$197,$J3&lt;=Biens!$D$197,$K3&lt;=Biens!$C$197),"MATCH","no match")</calculatedColumnFormula>
    </tableColumn>
    <tableColumn id="221" xr3:uid="{9F7510BA-6091-4936-B623-5E75DE3BEAA7}" name="Bien 197" dataDxfId="362">
      <calculatedColumnFormula>IF(AND($G3&gt;=Biens!$B$198,$H3=Biens!$E$198,$I3=Biens!$A$198,$J3&lt;=Biens!$D$198,$K3&lt;=Biens!$C$198),"MATCH","no match")</calculatedColumnFormula>
    </tableColumn>
    <tableColumn id="222" xr3:uid="{2957BEE6-1DC5-472F-AED8-A53DE3A58042}" name="Bien 198" dataDxfId="361">
      <calculatedColumnFormula>IF(AND($G3&gt;=Biens!$B$199,$H3=Biens!$E$199,$I3=Biens!$A$199,$J3&lt;=Biens!$D$199,$K3&lt;=Biens!$C$199),"MATCH","no match")</calculatedColumnFormula>
    </tableColumn>
    <tableColumn id="223" xr3:uid="{B10CD7A3-40B1-4D17-AF8A-B17290126170}" name="Bien 199" dataDxfId="360">
      <calculatedColumnFormula>IF(AND($G3&gt;=Biens!$B$200,$H3=Biens!$E$200,$I3=Biens!$A$200,$J3&lt;=Biens!$D$200,$K3&lt;=Biens!$C$200),"MATCH","no match")</calculatedColumnFormula>
    </tableColumn>
    <tableColumn id="224" xr3:uid="{882DDB57-DB8B-4A8D-BD46-8C63B97A8C6C}" name="Bien 200" dataDxfId="359">
      <calculatedColumnFormula>IF(AND($G3&gt;=Biens!$B$201,$H3=Biens!$E$201,$I3=Biens!$A$201,$J3&lt;=Biens!$D$201,$K3&lt;=Biens!$C$201),"MATCH","no match")</calculatedColumnFormula>
    </tableColumn>
    <tableColumn id="225" xr3:uid="{A12B976E-4721-414F-8F92-E4C214D3FA27}" name="Bien 201" dataDxfId="358">
      <calculatedColumnFormula>IF(AND($G3&gt;=Biens!$B$202,$H3=Biens!$E$202,$I3=Biens!$A$202,$J3&lt;=Biens!$D$202,$K3&lt;=Biens!$C$202),"MATCH","no match")</calculatedColumnFormula>
    </tableColumn>
    <tableColumn id="226" xr3:uid="{C3ABBBC1-5B53-48EB-B31B-5048696AE443}" name="Bien 202" dataDxfId="357">
      <calculatedColumnFormula>IF(AND($G3&gt;=Biens!$B$203,$H3=Biens!$E$203,$I3=Biens!$A$203,$J3&lt;=Biens!$D$203,$K3&lt;=Biens!$C$203),"MATCH","no match")</calculatedColumnFormula>
    </tableColumn>
    <tableColumn id="227" xr3:uid="{B5264AC4-14D6-49E5-9B17-33FC69A6CF4F}" name="Bien 203" dataDxfId="356">
      <calculatedColumnFormula>IF(AND($G3&gt;=Biens!$B$204,$H3=Biens!$E$204,$I3=Biens!$A$204,$J3&lt;=Biens!$D$204,$K3&lt;=Biens!$C$204),"MATCH","no match")</calculatedColumnFormula>
    </tableColumn>
    <tableColumn id="228" xr3:uid="{C0ADAA6D-ED3A-4889-A38D-12B095311903}" name="Bien 204" dataDxfId="355">
      <calculatedColumnFormula>IF(AND($G3&gt;=Biens!$B$205,$H3=Biens!$E$205,$I3=Biens!$A$205,$J3&lt;=Biens!$D$205,$K3&lt;=Biens!$C$205),"MATCH","no match")</calculatedColumnFormula>
    </tableColumn>
    <tableColumn id="229" xr3:uid="{FFEC30B6-93AB-4E98-8148-2564E88A4530}" name="Bien 205" dataDxfId="354">
      <calculatedColumnFormula>IF(AND($G3&gt;=Biens!$B$206,$H3=Biens!$E$206,$I3=Biens!$A$206,$J3&lt;=Biens!$D$206,$K3&lt;=Biens!$C$206),"MATCH","no match")</calculatedColumnFormula>
    </tableColumn>
    <tableColumn id="230" xr3:uid="{94AEBF87-153C-4A39-BC61-81DD0190037A}" name="Bien 206" dataDxfId="353">
      <calculatedColumnFormula>IF(AND($G3&gt;=Biens!$B$207,$H3=Biens!$E$207,$I3=Biens!$A$207,$J3&lt;=Biens!$D$207,$K3&lt;=Biens!$C$207),"MATCH","no match")</calculatedColumnFormula>
    </tableColumn>
    <tableColumn id="231" xr3:uid="{B3384BD9-00DA-41EB-A588-813350485286}" name="Bien 207" dataDxfId="352">
      <calculatedColumnFormula>IF(AND($G3&gt;=Biens!$B$208,$H3=Biens!$E$208,$I3=Biens!$A$208,$J3&lt;=Biens!$D$208,$K3&lt;=Biens!$C$208),"MATCH","no match")</calculatedColumnFormula>
    </tableColumn>
    <tableColumn id="232" xr3:uid="{440091C3-FF94-493A-B935-0F25D5129704}" name="Bien 208" dataDxfId="351">
      <calculatedColumnFormula>IF(AND($G3&gt;=Biens!$B$209,$H3=Biens!$E$209,$I3=Biens!$A$209,$J3&lt;=Biens!$D$209,$K3&lt;=Biens!$C$209),"MATCH","no match")</calculatedColumnFormula>
    </tableColumn>
    <tableColumn id="233" xr3:uid="{DBD32B9F-9687-4ECC-B271-16B5AB21C3FF}" name="Bien 209" dataDxfId="350">
      <calculatedColumnFormula>IF(AND($G3&gt;=Biens!$B$210,$H3=Biens!$E$210,$I3=Biens!$A$210,$J3&lt;=Biens!$D$210,$K3&lt;=Biens!$C$210),"MATCH","no match")</calculatedColumnFormula>
    </tableColumn>
    <tableColumn id="234" xr3:uid="{511318F5-5EB3-4562-BC80-55C6C80EABAE}" name="Bien 210" dataDxfId="349">
      <calculatedColumnFormula>IF(AND($G3&gt;=Biens!$B$211,$H3=Biens!$E$211,$I3=Biens!$A$211,$J3&lt;=Biens!$D$211,$K3&lt;=Biens!$C$211),"MATCH","no match")</calculatedColumnFormula>
    </tableColumn>
    <tableColumn id="235" xr3:uid="{D27B18DB-E6A0-4B4A-946B-A21A33AFE3F1}" name="Bien 211" dataDxfId="348">
      <calculatedColumnFormula>IF(AND($G3&gt;=Biens!$B$212,$H3=Biens!$E$212,$I3=Biens!$A$212,$J3&lt;=Biens!$D$212,$K3&lt;=Biens!$C$212),"MATCH","no match")</calculatedColumnFormula>
    </tableColumn>
    <tableColumn id="236" xr3:uid="{8C942119-44F2-4CEF-9EA3-875543751ABB}" name="Bien 212" dataDxfId="347">
      <calculatedColumnFormula>IF(AND($G3&gt;=Biens!$B$213,$H3=Biens!$E$213,$I3=Biens!$A$213,$J3&lt;=Biens!$D$213,$K3&lt;=Biens!$C$213),"MATCH","no match")</calculatedColumnFormula>
    </tableColumn>
    <tableColumn id="237" xr3:uid="{317F10B7-A2DA-4DB8-9CFE-B0B1BDD0058B}" name="Bien 213" dataDxfId="346">
      <calculatedColumnFormula>IF(AND($G3&gt;=Biens!$B$214,$H3=Biens!$E$214,$I3=Biens!$A$214,$J3&lt;=Biens!$D$214,$K3&lt;=Biens!$C$214),"MATCH","no match")</calculatedColumnFormula>
    </tableColumn>
    <tableColumn id="238" xr3:uid="{98F4AEC3-85E2-465E-9B51-468FD80FCCC7}" name="Bien 214" dataDxfId="345">
      <calculatedColumnFormula>IF(AND($G3&gt;=Biens!$B$215,$H3=Biens!$E$215,$I3=Biens!$A$215,$J3&lt;=Biens!$D$215,$K3&lt;=Biens!$C$215),"MATCH","no match")</calculatedColumnFormula>
    </tableColumn>
    <tableColumn id="239" xr3:uid="{E6B0A86A-00B2-4440-856D-21660373F33E}" name="Bien 215" dataDxfId="344">
      <calculatedColumnFormula>IF(AND($G3&gt;=Biens!$B$216,$H3=Biens!$E$216,$I3=Biens!$A$216,$J3&lt;=Biens!$D$216,$K3&lt;=Biens!$C$216),"MATCH","no match")</calculatedColumnFormula>
    </tableColumn>
    <tableColumn id="240" xr3:uid="{E9CB5F02-BE3E-4990-B655-CEB73DAFB521}" name="Bien 216" dataDxfId="343">
      <calculatedColumnFormula>IF(AND($G3&gt;=Biens!$B$217,$H3=Biens!$E$217,$I3=Biens!$A$217,$J3&lt;=Biens!$D$217,$K3&lt;=Biens!$C$217),"MATCH","no match")</calculatedColumnFormula>
    </tableColumn>
    <tableColumn id="241" xr3:uid="{EF966694-AE7C-4222-B4FF-A85D3467ECA9}" name="Bien 217" dataDxfId="342">
      <calculatedColumnFormula>IF(AND($G3&gt;=Biens!$B$218,$H3=Biens!$E$218,$I3=Biens!$A$218,$J3&lt;=Biens!$D$218,$K3&lt;=Biens!$C$218),"MATCH","no match")</calculatedColumnFormula>
    </tableColumn>
    <tableColumn id="242" xr3:uid="{74359F04-6C33-47E4-94F7-7016D4656B85}" name="Bien 218" dataDxfId="341">
      <calculatedColumnFormula>IF(AND($G3&gt;=Biens!$B$219,$H3=Biens!$E$219,$I3=Biens!$A$219,$J3&lt;=Biens!$D$219,$K3&lt;=Biens!$C$219),"MATCH","no match")</calculatedColumnFormula>
    </tableColumn>
    <tableColumn id="243" xr3:uid="{EF60F498-A689-4197-8A6F-25EFEB82F583}" name="Bien 219" dataDxfId="340">
      <calculatedColumnFormula>IF(AND($G3&gt;=Biens!$B$220,$H3=Biens!$E$220,$I3=Biens!$A$220,$J3&lt;=Biens!$D$220,$K3&lt;=Biens!$C$220),"MATCH","no match")</calculatedColumnFormula>
    </tableColumn>
    <tableColumn id="244" xr3:uid="{42DD7FB9-C5BD-4155-9595-3D283AD4535D}" name="Bien 220" dataDxfId="339">
      <calculatedColumnFormula>IF(AND($G3&gt;=Biens!$B$221,$H3=Biens!$E$221,$I3=Biens!$A$221,$J3&lt;=Biens!$D$221,$K3&lt;=Biens!$C$221),"MATCH","no match")</calculatedColumnFormula>
    </tableColumn>
    <tableColumn id="245" xr3:uid="{40F565A5-7FD8-4B31-9BAA-187D88D31CB6}" name="Bien 221" dataDxfId="338">
      <calculatedColumnFormula>IF(AND($G3&gt;=Biens!$B$222,$H3=Biens!$E$222,$I3=Biens!$A$222,$J3&lt;=Biens!$D$222,$K3&lt;=Biens!$C$222),"MATCH","no match")</calculatedColumnFormula>
    </tableColumn>
    <tableColumn id="246" xr3:uid="{80255C51-622B-490F-8867-12B90D39996C}" name="Bien 222" dataDxfId="337">
      <calculatedColumnFormula>IF(AND($G3&gt;=Biens!$B$223,$H3=Biens!$E$223,$I3=Biens!$A$223,$J3&lt;=Biens!$D$223,$K3&lt;=Biens!$C$223),"MATCH","no match")</calculatedColumnFormula>
    </tableColumn>
    <tableColumn id="247" xr3:uid="{A43CFA3A-00BC-446B-B07D-BEA6D4881199}" name="Bien 223" dataDxfId="336">
      <calculatedColumnFormula>IF(AND($G3&gt;=Biens!$B$224,$H3=Biens!$E$224,$I3=Biens!$A$224,$J3&lt;=Biens!$D$224,$K3&lt;=Biens!$C$224),"MATCH","no match")</calculatedColumnFormula>
    </tableColumn>
    <tableColumn id="248" xr3:uid="{8EE31AB3-5920-4F65-A7F5-48FE8AE35A83}" name="Bien 224" dataDxfId="335">
      <calculatedColumnFormula>IF(AND($G3&gt;=Biens!$B$225,$H3=Biens!$E$225,$I3=Biens!$A$225,$J3&lt;=Biens!$D$225,$K3&lt;=Biens!$C$225),"MATCH","no match")</calculatedColumnFormula>
    </tableColumn>
    <tableColumn id="249" xr3:uid="{90393485-7038-4970-A9D5-6A6CF77AA12C}" name="Bien 225" dataDxfId="334">
      <calculatedColumnFormula>IF(AND($G3&gt;=Biens!$B$226,$H3=Biens!$E$226,$I3=Biens!$A$226,$J3&lt;=Biens!$D$226,$K3&lt;=Biens!$C$226),"MATCH","no match")</calculatedColumnFormula>
    </tableColumn>
    <tableColumn id="250" xr3:uid="{C4228512-D368-4C75-8783-D66BA2BCC7D4}" name="Bien 226" dataDxfId="333">
      <calculatedColumnFormula>IF(AND($G3&gt;=Biens!$B$227,$H3=Biens!$E$227,$I3=Biens!$A$227,$J3&lt;=Biens!$D$227,$K3&lt;=Biens!$C$227),"MATCH","no match")</calculatedColumnFormula>
    </tableColumn>
    <tableColumn id="251" xr3:uid="{C46DB015-9815-4A0F-A126-2786454A04A4}" name="Bien 227" dataDxfId="332">
      <calculatedColumnFormula>IF(AND($G3&gt;=Biens!$B$228,$H3=Biens!$E$228,$I3=Biens!$A$228,$J3&lt;=Biens!$D$228,$K3&lt;=Biens!$C$228),"MATCH","no match")</calculatedColumnFormula>
    </tableColumn>
    <tableColumn id="252" xr3:uid="{F08E29AB-7285-4472-9DF8-EBDAB5706098}" name="Bien 228" dataDxfId="331">
      <calculatedColumnFormula>IF(AND($G3&gt;=Biens!$B$229,$H3=Biens!$E$229,$I3=Biens!$A$229,$J3&lt;=Biens!$D$229,$K3&lt;=Biens!$C$229),"MATCH","no match")</calculatedColumnFormula>
    </tableColumn>
    <tableColumn id="253" xr3:uid="{C4D0700B-6140-4393-8336-237B8451E986}" name="Bien 229" dataDxfId="330">
      <calculatedColumnFormula>IF(AND($G3&gt;=Biens!$B$230,$H3=Biens!$E$230,$I3=Biens!$A$230,$J3&lt;=Biens!$D$230,$K3&lt;=Biens!$C$230),"MATCH","no match")</calculatedColumnFormula>
    </tableColumn>
    <tableColumn id="254" xr3:uid="{AEE11B27-637D-4600-9E6D-4907DE64C8AF}" name="Bien 230" dataDxfId="329">
      <calculatedColumnFormula>IF(AND($G3&gt;=Biens!$B$231,$H3=Biens!$E$231,$I3=Biens!$A$231,$J3&lt;=Biens!$D$231,$K3&lt;=Biens!$C$231),"MATCH","no match")</calculatedColumnFormula>
    </tableColumn>
    <tableColumn id="255" xr3:uid="{A79A8AD3-6D05-42F2-9B9D-BE068A41A0F1}" name="Bien 231" dataDxfId="328">
      <calculatedColumnFormula>IF(AND($G3&gt;=Biens!$B$232,$H3=Biens!$E$232,$I3=Biens!$A$232,$J3&lt;=Biens!$D$232,$K3&lt;=Biens!$C$232),"MATCH","no match")</calculatedColumnFormula>
    </tableColumn>
    <tableColumn id="256" xr3:uid="{319FB20E-99FF-496C-930D-07C24DFADA14}" name="Bien 232" dataDxfId="327">
      <calculatedColumnFormula>IF(AND($G3&gt;=Biens!$B$233,$H3=Biens!$E$233,$I3=Biens!$A$233,$J3&lt;=Biens!$D$233,$K3&lt;=Biens!$C$233),"MATCH","no match")</calculatedColumnFormula>
    </tableColumn>
    <tableColumn id="257" xr3:uid="{183D1A1B-9865-49C5-A9B3-001AEF5E1AF6}" name="Bien 233" dataDxfId="326">
      <calculatedColumnFormula>IF(AND($G3&gt;=Biens!$B$234,$H3=Biens!$E$234,$I3=Biens!$A$234,$J3&lt;=Biens!$D$234,$K3&lt;=Biens!$C$234),"MATCH","no match")</calculatedColumnFormula>
    </tableColumn>
    <tableColumn id="258" xr3:uid="{134E7590-3BB3-44F4-BD89-3CE4BF0505BF}" name="Bien 234" dataDxfId="325">
      <calculatedColumnFormula>IF(AND($G3&gt;=Biens!$B$235,$H3=Biens!$E$235,$I3=Biens!$A$235,$J3&lt;=Biens!$D$235,$K3&lt;=Biens!$C$235),"MATCH","no match")</calculatedColumnFormula>
    </tableColumn>
    <tableColumn id="259" xr3:uid="{D9E3D4A6-4D90-42DD-B813-1DA67741F351}" name="Bien 235" dataDxfId="324">
      <calculatedColumnFormula>IF(AND($G3&gt;=Biens!$B$236,$H3=Biens!$E$236,$I3=Biens!$A$236,$J3&lt;=Biens!$D$236,$K3&lt;=Biens!$C$236),"MATCH","no match")</calculatedColumnFormula>
    </tableColumn>
    <tableColumn id="260" xr3:uid="{E3668C52-8042-464A-B690-868F26A22CF3}" name="Bien 236" dataDxfId="323">
      <calculatedColumnFormula>IF(AND($G3&gt;=Biens!$B$237,$H3=Biens!$E$237,$I3=Biens!$A$237,$J3&lt;=Biens!$D$237,$K3&lt;=Biens!$C$237),"MATCH","no match")</calculatedColumnFormula>
    </tableColumn>
    <tableColumn id="261" xr3:uid="{422E7875-4881-442E-A289-14ED3C53BF06}" name="Bien 237" dataDxfId="322">
      <calculatedColumnFormula>IF(AND($G3&gt;=Biens!$B$238,$H3=Biens!$E$238,$I3=Biens!$A$238,$J3&lt;=Biens!$D$238,$K3&lt;=Biens!$C$238),"MATCH","no match")</calculatedColumnFormula>
    </tableColumn>
    <tableColumn id="262" xr3:uid="{D7BF87E4-95F0-4DD1-84FE-EE360428F3CE}" name="Bien 238" dataDxfId="321">
      <calculatedColumnFormula>IF(AND($G3&gt;=Biens!$B$239,$H3=Biens!$E$239,$I3=Biens!$A$239,$J3&lt;=Biens!$D$239,$K3&lt;=Biens!$C$239),"MATCH","no match")</calculatedColumnFormula>
    </tableColumn>
    <tableColumn id="263" xr3:uid="{A87FECF8-EB5C-4297-80D2-C9441C35ECE1}" name="Bien 239" dataDxfId="320">
      <calculatedColumnFormula>IF(AND($G3&gt;=Biens!$B$240,$H3=Biens!$E$240,$I3=Biens!$A$240,$J3&lt;=Biens!$D$240,$K3&lt;=Biens!$C$240),"MATCH","no match")</calculatedColumnFormula>
    </tableColumn>
    <tableColumn id="264" xr3:uid="{A84603F1-34FC-4082-B0B3-DEB0336BBC55}" name="Bien 240" dataDxfId="319">
      <calculatedColumnFormula>IF(AND($G3&gt;=Biens!$B$241,$H3=Biens!$E$241,$I3=Biens!$A$241,$J3&lt;=Biens!$D$241,$K3&lt;=Biens!$C$241),"MATCH","no match")</calculatedColumnFormula>
    </tableColumn>
    <tableColumn id="265" xr3:uid="{00EFDC85-B86D-4595-B31A-8498F9E1737F}" name="Bien 241" dataDxfId="318">
      <calculatedColumnFormula>IF(AND($G3&gt;=Biens!$B$242,$H3=Biens!$E$242,$I3=Biens!$A$242,$J3&lt;=Biens!$D$242,$K3&lt;=Biens!$C$242),"MATCH","no match")</calculatedColumnFormula>
    </tableColumn>
    <tableColumn id="266" xr3:uid="{66D91E11-36CA-4F22-9773-343FB8879379}" name="Bien 242" dataDxfId="317">
      <calculatedColumnFormula>IF(AND($G3&gt;=Biens!$B$243,$H3=Biens!$E$243,$I3=Biens!$A$243,$J3&lt;=Biens!$D$243,$K3&lt;=Biens!$C$243),"MATCH","no match")</calculatedColumnFormula>
    </tableColumn>
    <tableColumn id="267" xr3:uid="{BB0E22DE-30A9-47D8-969D-3A49331C981C}" name="Bien 243" dataDxfId="316">
      <calculatedColumnFormula>IF(AND($G3&gt;=Biens!$B$244,$H3=Biens!$E$244,$I3=Biens!$A$244,$J3&lt;=Biens!$D$244,$K3&lt;=Biens!$C$244),"MATCH","no match")</calculatedColumnFormula>
    </tableColumn>
    <tableColumn id="268" xr3:uid="{95900F97-4F62-4A85-B732-148226A21DA9}" name="Bien 244" dataDxfId="315">
      <calculatedColumnFormula>IF(AND($G3&gt;=Biens!$B$245,$H3=Biens!$E$245,$I3=Biens!$A$245,$J3&lt;=Biens!$D$245,$K3&lt;=Biens!$C$245),"MATCH","no match")</calculatedColumnFormula>
    </tableColumn>
    <tableColumn id="269" xr3:uid="{CB0E1047-42E1-4240-89F5-B8AF1F38646C}" name="Bien 245" dataDxfId="314">
      <calculatedColumnFormula>IF(AND($G3&gt;=Biens!$B$246,$H3=Biens!$E$246,$I3=Biens!$A$246,$J3&lt;=Biens!$D$246,$K3&lt;=Biens!$C$246),"MATCH","no match")</calculatedColumnFormula>
    </tableColumn>
    <tableColumn id="270" xr3:uid="{FB42E6FB-AFB9-4888-A6DA-29E408410A32}" name="Bien 246" dataDxfId="313">
      <calculatedColumnFormula>IF(AND($G3&gt;=Biens!$B$247,$H3=Biens!$E$247,$I3=Biens!$A$247,$J3&lt;=Biens!$D$247,$K3&lt;=Biens!$C$247),"MATCH","no match")</calculatedColumnFormula>
    </tableColumn>
    <tableColumn id="271" xr3:uid="{D155A289-68C9-4623-90CF-9EE87CE4CF7A}" name="Bien 247" dataDxfId="312">
      <calculatedColumnFormula>IF(AND($G3&gt;=Biens!$B$248,$H3=Biens!$E$248,$I3=Biens!$A$248,$J3&lt;=Biens!$D$248,$K3&lt;=Biens!$C$248),"MATCH","no match")</calculatedColumnFormula>
    </tableColumn>
    <tableColumn id="272" xr3:uid="{B0188612-E20F-4936-A313-59077A6116EB}" name="Bien 248" dataDxfId="311">
      <calculatedColumnFormula>IF(AND($G3&gt;=Biens!$B$249,$H3=Biens!$E$249,$I3=Biens!$A$249,$J3&lt;=Biens!$D$249,$K3&lt;=Biens!$C$249),"MATCH","no match")</calculatedColumnFormula>
    </tableColumn>
    <tableColumn id="273" xr3:uid="{07278AEA-D626-4C2C-90C0-4A0E1BFCED4C}" name="Bien 249" dataDxfId="310">
      <calculatedColumnFormula>IF(AND($G3&gt;=Biens!$B$250,$H3=Biens!$E$250,$I3=Biens!$A$250,$J3&lt;=Biens!$D$250,$K3&lt;=Biens!$C$250),"MATCH","no match")</calculatedColumnFormula>
    </tableColumn>
    <tableColumn id="274" xr3:uid="{44D46B4A-5A3A-48D0-A69E-77FD1ED83E30}" name="Bien 250" dataDxfId="309">
      <calculatedColumnFormula>IF(AND($G3&gt;=Biens!$B$251,$H3=Biens!$E$251,$I3=Biens!$A$251,$J3&lt;=Biens!$D$251,$K3&lt;=Biens!$C$251),"MATCH","no match")</calculatedColumnFormula>
    </tableColumn>
    <tableColumn id="275" xr3:uid="{15FB46EA-0B32-4608-B7D6-A2396A40A482}" name="Bien 251" dataDxfId="308">
      <calculatedColumnFormula>IF(AND($G3&gt;=Biens!$B$252,$H3=Biens!$E$252,$I3=Biens!$A$252,$J3&lt;=Biens!$D$252,$K3&lt;=Biens!$C$252),"MATCH","no match")</calculatedColumnFormula>
    </tableColumn>
    <tableColumn id="276" xr3:uid="{41BEFE08-ECEB-4F48-BC11-A2BEDD30BEAF}" name="Bien 252" dataDxfId="307">
      <calculatedColumnFormula>IF(AND($G3&gt;=Biens!$B$253,$H3=Biens!$E$253,$I3=Biens!$A$253,$J3&lt;=Biens!$D$253,$K3&lt;=Biens!$C$253),"MATCH","no match")</calculatedColumnFormula>
    </tableColumn>
    <tableColumn id="277" xr3:uid="{D056B6B7-DA62-4B6C-B804-4F1AC0689074}" name="Bien 253" dataDxfId="306">
      <calculatedColumnFormula>IF(AND($G3&gt;=Biens!$B$254,$H3=Biens!$E$254,$I3=Biens!$A$254,$J3&lt;=Biens!$D$254,$K3&lt;=Biens!$C$254),"MATCH","no match")</calculatedColumnFormula>
    </tableColumn>
    <tableColumn id="278" xr3:uid="{D4297959-7DB9-48F0-A7DA-01CFE3D213EF}" name="Bien 254" dataDxfId="305">
      <calculatedColumnFormula>IF(AND($G3&gt;=Biens!$B$255,$H3=Biens!$E$255,$I3=Biens!$A$255,$J3&lt;=Biens!$D$255,$K3&lt;=Biens!$C$255),"MATCH","no match")</calculatedColumnFormula>
    </tableColumn>
    <tableColumn id="279" xr3:uid="{F17B9A47-A07A-4744-9D02-E8EEE832B905}" name="Bien 255" dataDxfId="304">
      <calculatedColumnFormula>IF(AND($G3&gt;=Biens!$B$256,$H3=Biens!$E$256,$I3=Biens!$A$256,$J3&lt;=Biens!$D$256,$K3&lt;=Biens!$C$256),"MATCH","no match")</calculatedColumnFormula>
    </tableColumn>
    <tableColumn id="280" xr3:uid="{021ADCB1-B032-4E1C-ADB9-467C82BB9A5C}" name="Bien 256" dataDxfId="303">
      <calculatedColumnFormula>IF(AND($G3&gt;=Biens!$B$257,$H3=Biens!$E$257,$I3=Biens!$A$257,$J3&lt;=Biens!$D$257,$K3&lt;=Biens!$C$257),"MATCH","no match")</calculatedColumnFormula>
    </tableColumn>
    <tableColumn id="281" xr3:uid="{4D14C150-EDBB-49F7-80F1-B474A1107E9B}" name="Bien 257" dataDxfId="302">
      <calculatedColumnFormula>IF(AND($G3&gt;=Biens!$B$258,$H3=Biens!$E$258,$I3=Biens!$A$258,$J3&lt;=Biens!$D$258,$K3&lt;=Biens!$C$258),"MATCH","no match")</calculatedColumnFormula>
    </tableColumn>
    <tableColumn id="282" xr3:uid="{6FD9E10C-D2E3-4901-8278-6165D28897F4}" name="Bien 258" dataDxfId="301">
      <calculatedColumnFormula>IF(AND($G3&gt;=Biens!$B$259,$H3=Biens!$E$259,$I3=Biens!$A$259,$J3&lt;=Biens!$D$259,$K3&lt;=Biens!$C$259),"MATCH","no match")</calculatedColumnFormula>
    </tableColumn>
    <tableColumn id="283" xr3:uid="{621D0502-D454-4A68-93FE-259F1124E37E}" name="Bien 259" dataDxfId="300">
      <calculatedColumnFormula>IF(AND($G3&gt;=Biens!$B$260,$H3=Biens!$E$260,$I3=Biens!$A$260,$J3&lt;=Biens!$D$260,$K3&lt;=Biens!$C$260),"MATCH","no match")</calculatedColumnFormula>
    </tableColumn>
    <tableColumn id="284" xr3:uid="{C9EC8D19-81BE-4578-9689-0D61257EF4DE}" name="Bien 260" dataDxfId="299">
      <calculatedColumnFormula>IF(AND($G3&gt;=Biens!$B$261,$H3=Biens!$E$261,$I3=Biens!$A$261,$J3&lt;=Biens!$D$261,$K3&lt;=Biens!$C$261),"MATCH","no match")</calculatedColumnFormula>
    </tableColumn>
    <tableColumn id="285" xr3:uid="{6A854A8A-4E7E-473B-8B40-3FB25A52C010}" name="Bien 261" dataDxfId="298">
      <calculatedColumnFormula>IF(AND($G3&gt;=Biens!$B$262,$H3=Biens!$E$262,$I3=Biens!$A$262,$J3&lt;=Biens!$D$262,$K3&lt;=Biens!$C$262),"MATCH","no match")</calculatedColumnFormula>
    </tableColumn>
    <tableColumn id="286" xr3:uid="{2F1C6D98-C312-4DFC-9CAF-1D344791F7AA}" name="Bien 262" dataDxfId="297">
      <calculatedColumnFormula>IF(AND($G3&gt;=Biens!$B$263,$H3=Biens!$E$263,$I3=Biens!$A$263,$J3&lt;=Biens!$D$263,$K3&lt;=Biens!$C$263),"MATCH","no match")</calculatedColumnFormula>
    </tableColumn>
    <tableColumn id="287" xr3:uid="{E421A3FB-8D05-40ED-AEDE-02E9C211DBA6}" name="Bien 263" dataDxfId="296">
      <calculatedColumnFormula>IF(AND($G3&gt;=Biens!$B$264,$H3=Biens!$E$264,$I3=Biens!$A$264,$J3&lt;=Biens!$D$264,$K3&lt;=Biens!$C$264),"MATCH","no match")</calculatedColumnFormula>
    </tableColumn>
    <tableColumn id="288" xr3:uid="{10272CD7-6EDD-49D4-B23A-606D93C1E763}" name="Bien 264" dataDxfId="295">
      <calculatedColumnFormula>IF(AND($G3&gt;=Biens!$B$265,$H3=Biens!$E$265,$I3=Biens!$A$265,$J3&lt;=Biens!$D$265,$K3&lt;=Biens!$C$265),"MATCH","no match")</calculatedColumnFormula>
    </tableColumn>
    <tableColumn id="289" xr3:uid="{310962B3-0394-448C-BE51-05701A41208B}" name="Bien 265" dataDxfId="294">
      <calculatedColumnFormula>IF(AND($G3&gt;=Biens!$B$266,$H3=Biens!$E$266,$I3=Biens!$A$266,$J3&lt;=Biens!$D$266,$K3&lt;=Biens!$C$266),"MATCH","no match")</calculatedColumnFormula>
    </tableColumn>
    <tableColumn id="290" xr3:uid="{059DF9C8-B791-44EC-82E2-CE4783FBE737}" name="Bien 266" dataDxfId="293">
      <calculatedColumnFormula>IF(AND($G3&gt;=Biens!$B$267,$H3=Biens!$E$267,$I3=Biens!$A$267,$J3&lt;=Biens!$D$267,$K3&lt;=Biens!$C$267),"MATCH","no match")</calculatedColumnFormula>
    </tableColumn>
    <tableColumn id="291" xr3:uid="{A2993074-C78B-47C3-A46E-8E161BDCABCA}" name="Bien 267" dataDxfId="292">
      <calculatedColumnFormula>IF(AND($G3&gt;=Biens!$B$268,$H3=Biens!$E$268,$I3=Biens!$A$268,$J3&lt;=Biens!$D$268,$K3&lt;=Biens!$C$268),"MATCH","no match")</calculatedColumnFormula>
    </tableColumn>
    <tableColumn id="292" xr3:uid="{695D8F1D-2447-4CF5-9040-F5AD0B499F9B}" name="Bien 268" dataDxfId="291">
      <calculatedColumnFormula>IF(AND($G3&gt;=Biens!$B$269,$H3=Biens!$E$269,$I3=Biens!$A$269,$J3&lt;=Biens!$D$269,$K3&lt;=Biens!$C$269),"MATCH","no match")</calculatedColumnFormula>
    </tableColumn>
    <tableColumn id="293" xr3:uid="{61277E88-343A-4E50-BD18-5FDE6C0E43E7}" name="Bien 269" dataDxfId="290">
      <calculatedColumnFormula>IF(AND($G3&gt;=Biens!$B$270,$H3=Biens!$E$270,$I3=Biens!$A$270,$J3&lt;=Biens!$D$270,$K3&lt;=Biens!$C$270),"MATCH","no match")</calculatedColumnFormula>
    </tableColumn>
    <tableColumn id="294" xr3:uid="{1FF6F43F-2B40-4F8F-8C7D-4E834D31E3CA}" name="Bien 270" dataDxfId="289">
      <calculatedColumnFormula>IF(AND($G3&gt;=Biens!$B$271,$H3=Biens!$E$271,$I3=Biens!$A$271,$J3&lt;=Biens!$D$271,$K3&lt;=Biens!$C$271),"MATCH","no match")</calculatedColumnFormula>
    </tableColumn>
    <tableColumn id="295" xr3:uid="{114BEF73-3647-49E5-9367-A8DDD3C1CFB1}" name="Bien 271" dataDxfId="288">
      <calculatedColumnFormula>IF(AND($G3&gt;=Biens!$B$272,$H3=Biens!$E$272,$I3=Biens!$A$272,$J3&lt;=Biens!$D$272,$K3&lt;=Biens!$C$272),"MATCH","no match")</calculatedColumnFormula>
    </tableColumn>
    <tableColumn id="296" xr3:uid="{7933E5E1-F179-4BBC-BA3C-02135EAD0162}" name="Bien 272" dataDxfId="287">
      <calculatedColumnFormula>IF(AND($G3&gt;=Biens!$B$273,$H3=Biens!$E$273,$I3=Biens!$A$273,$J3&lt;=Biens!$D$273,$K3&lt;=Biens!$C$273),"MATCH","no match")</calculatedColumnFormula>
    </tableColumn>
    <tableColumn id="297" xr3:uid="{8898EE8A-DCD6-4F9A-9D8A-CC7142379D56}" name="Bien 273" dataDxfId="286">
      <calculatedColumnFormula>IF(AND($G3&gt;=Biens!$B$274,$H3=Biens!$E$274,$I3=Biens!$A$274,$J3&lt;=Biens!$D$274,$K3&lt;=Biens!$C$274),"MATCH","no match")</calculatedColumnFormula>
    </tableColumn>
    <tableColumn id="298" xr3:uid="{CE55B31B-7744-4EB3-900B-70B0185D4E73}" name="Bien 274" dataDxfId="285">
      <calculatedColumnFormula>IF(AND($G3&gt;=Biens!$B$275,$H3=Biens!$E$275,$I3=Biens!$A$275,$J3&lt;=Biens!$D$275,$K3&lt;=Biens!$C$275),"MATCH","no match")</calculatedColumnFormula>
    </tableColumn>
    <tableColumn id="299" xr3:uid="{E30AEB65-31F6-4723-BFB9-E29AA909219C}" name="Bien 275" dataDxfId="284">
      <calculatedColumnFormula>IF(AND($G3&gt;=Biens!$B$276,$H3=Biens!$E$276,$I3=Biens!$A$276,$J3&lt;=Biens!$D$276,$K3&lt;=Biens!$C$276),"MATCH","no match")</calculatedColumnFormula>
    </tableColumn>
    <tableColumn id="300" xr3:uid="{5E241646-FE14-4DA8-9919-62BA98CC6CDF}" name="Bien 276" dataDxfId="283">
      <calculatedColumnFormula>IF(AND($G3&gt;=Biens!$B$277,$H3=Biens!$E$277,$I3=Biens!$A$277,$J3&lt;=Biens!$D$277,$K3&lt;=Biens!$C$277),"MATCH","no match")</calculatedColumnFormula>
    </tableColumn>
    <tableColumn id="301" xr3:uid="{924610CE-D4F6-46A2-A8BA-BDA4FAB0EA93}" name="Bien 277" dataDxfId="282">
      <calculatedColumnFormula>IF(AND($G3&gt;=Biens!$B$278,$H3=Biens!$E$278,$I3=Biens!$A$278,$J3&lt;=Biens!$D$278,$K3&lt;=Biens!$C$278),"MATCH","no match")</calculatedColumnFormula>
    </tableColumn>
    <tableColumn id="302" xr3:uid="{E5D10334-EDE1-4363-9566-75D73AE082F1}" name="Bien 278" dataDxfId="281">
      <calculatedColumnFormula>IF(AND($G3&gt;=Biens!$B$279,$H3=Biens!$E$279,$I3=Biens!$A$279,$J3&lt;=Biens!$D$279,$K3&lt;=Biens!$C$279),"MATCH","no match")</calculatedColumnFormula>
    </tableColumn>
    <tableColumn id="303" xr3:uid="{F17EE93C-7147-4976-BDB5-A5BBB45AA037}" name="Bien 279" dataDxfId="280">
      <calculatedColumnFormula>IF(AND($G3&gt;=Biens!$B$280,$H3=Biens!$E$280,$I3=Biens!$A$280,$J3&lt;=Biens!$D$280,$K3&lt;=Biens!$C$280),"MATCH","no match")</calculatedColumnFormula>
    </tableColumn>
    <tableColumn id="304" xr3:uid="{CA07ED13-D1E3-4DFB-BB8C-FD52D4B73D6F}" name="Bien 280" dataDxfId="279">
      <calculatedColumnFormula>IF(AND($G3&gt;=Biens!$B$281,$H3=Biens!$E$281,$I3=Biens!$A$281,$J3&lt;=Biens!$D$281,$K3&lt;=Biens!$C$281),"MATCH","no match")</calculatedColumnFormula>
    </tableColumn>
    <tableColumn id="305" xr3:uid="{0A135B26-DF96-4687-9AD1-A202499980A6}" name="Bien 281" dataDxfId="278">
      <calculatedColumnFormula>IF(AND($G3&gt;=Biens!$B$282,$H3=Biens!$E$282,$I3=Biens!$A$282,$J3&lt;=Biens!$D$282,$K3&lt;=Biens!$C$282),"MATCH","no match")</calculatedColumnFormula>
    </tableColumn>
    <tableColumn id="306" xr3:uid="{4E4B4A06-6E4C-405B-A4D9-7D46F4641FE6}" name="Bien 282" dataDxfId="277">
      <calculatedColumnFormula>IF(AND($G3&gt;=Biens!$B$283,$H3=Biens!$E$283,$I3=Biens!$A$283,$J3&lt;=Biens!$D$283,$K3&lt;=Biens!$C$283),"MATCH","no match")</calculatedColumnFormula>
    </tableColumn>
    <tableColumn id="307" xr3:uid="{C1D69D56-5EC4-46C0-9A1F-D074EB6D3991}" name="Bien 283" dataDxfId="276">
      <calculatedColumnFormula>IF(AND($G3&gt;=Biens!$B$284,$H3=Biens!$E$284,$I3=Biens!$A$284,$J3&lt;=Biens!$D$284,$K3&lt;=Biens!$C$284),"MATCH","no match")</calculatedColumnFormula>
    </tableColumn>
    <tableColumn id="308" xr3:uid="{EE70C25D-13A7-4F13-B700-76EE93A92E28}" name="Bien 284" dataDxfId="275">
      <calculatedColumnFormula>IF(AND($G3&gt;=Biens!$B$285,$H3=Biens!$E$285,$I3=Biens!$A$285,$J3&lt;=Biens!$D$285,$K3&lt;=Biens!$C$285),"MATCH","no match")</calculatedColumnFormula>
    </tableColumn>
    <tableColumn id="309" xr3:uid="{C679B878-943E-48BF-8ED0-1ED4D0CAEB94}" name="Bien 285" dataDxfId="274">
      <calculatedColumnFormula>IF(AND($G3&gt;=Biens!$B$286,$H3=Biens!$E$286,$I3=Biens!$A$286,$J3&lt;=Biens!$D$286,$K3&lt;=Biens!$C$286),"MATCH","no match")</calculatedColumnFormula>
    </tableColumn>
    <tableColumn id="310" xr3:uid="{8E76D151-F749-449C-93E1-2FA8C1B28CD0}" name="Bien 286" dataDxfId="273">
      <calculatedColumnFormula>IF(AND($G3&gt;=Biens!$B$287,$H3=Biens!$E$287,$I3=Biens!$A$287,$J3&lt;=Biens!$D$287,$K3&lt;=Biens!$C$287),"MATCH","no match")</calculatedColumnFormula>
    </tableColumn>
    <tableColumn id="311" xr3:uid="{77452DB4-1DD2-43C7-8226-25210376CED2}" name="Bien 287" dataDxfId="272">
      <calculatedColumnFormula>IF(AND($G3&gt;=Biens!$B$288,$H3=Biens!$E$288,$I3=Biens!$A$288,$J3&lt;=Biens!$D$288,$K3&lt;=Biens!$C$288),"MATCH","no match")</calculatedColumnFormula>
    </tableColumn>
    <tableColumn id="312" xr3:uid="{E34D96F2-AA1A-42CA-BADB-21B87637B608}" name="Bien 288" dataDxfId="271">
      <calculatedColumnFormula>IF(AND($G3&gt;=Biens!$B$289,$H3=Biens!$E$289,$I3=Biens!$A$289,$J3&lt;=Biens!$D$289,$K3&lt;=Biens!$C$289),"MATCH","no match")</calculatedColumnFormula>
    </tableColumn>
    <tableColumn id="313" xr3:uid="{9488F1FF-B2B3-46BD-9052-9AD24964CCBB}" name="Bien 289" dataDxfId="270">
      <calculatedColumnFormula>IF(AND($G3&gt;=Biens!$B$290,$H3=Biens!$E$290,$I3=Biens!$A$290,$J3&lt;=Biens!$D$290,$K3&lt;=Biens!$C$290),"MATCH","no match")</calculatedColumnFormula>
    </tableColumn>
    <tableColumn id="314" xr3:uid="{EADA1B03-6896-4E1C-8451-244FC19A4627}" name="Bien 290" dataDxfId="269">
      <calculatedColumnFormula>IF(AND($G3&gt;=Biens!$B$291,$H3=Biens!$E$291,$I3=Biens!$A$291,$J3&lt;=Biens!$D$291,$K3&lt;=Biens!$C$291),"MATCH","no match")</calculatedColumnFormula>
    </tableColumn>
    <tableColumn id="315" xr3:uid="{A9C6494B-2080-49CB-8370-A799E30DB157}" name="Bien 291" dataDxfId="268">
      <calculatedColumnFormula>IF(AND($G3&gt;=Biens!$B$292,$H3=Biens!$E$292,$I3=Biens!$A$292,$J3&lt;=Biens!$D$292,$K3&lt;=Biens!$C$292),"MATCH","no match")</calculatedColumnFormula>
    </tableColumn>
    <tableColumn id="316" xr3:uid="{AD24E4D3-5740-4677-B90D-D7CB42EDE1F5}" name="Bien 292" dataDxfId="267">
      <calculatedColumnFormula>IF(AND($G3&gt;=Biens!$B$293,$H3=Biens!$E$293,$I3=Biens!$A$293,$J3&lt;=Biens!$D$293,$K3&lt;=Biens!$C$293),"MATCH","no match")</calculatedColumnFormula>
    </tableColumn>
    <tableColumn id="317" xr3:uid="{08E0DB66-52E1-4323-83AE-607B2C296C9E}" name="Bien 293" dataDxfId="266">
      <calculatedColumnFormula>IF(AND($G3&gt;=Biens!$B$294,$H3=Biens!$E$294,$I3=Biens!$A$294,$J3&lt;=Biens!$D$294,$K3&lt;=Biens!$C$294),"MATCH","no match")</calculatedColumnFormula>
    </tableColumn>
    <tableColumn id="318" xr3:uid="{B8120C96-5E57-4907-905A-72FB9DC5FC8A}" name="Bien 294" dataDxfId="265">
      <calculatedColumnFormula>IF(AND($G3&gt;=Biens!$B$295,$H3=Biens!$E$295,$I3=Biens!$A$295,$J3&lt;=Biens!$D$295,$K3&lt;=Biens!$C$295),"MATCH","no match")</calculatedColumnFormula>
    </tableColumn>
    <tableColumn id="319" xr3:uid="{7AC5B669-D9A5-4618-98E1-20A2C0AB355E}" name="Bien 295" dataDxfId="264">
      <calculatedColumnFormula>IF(AND($G3&gt;=Biens!$B$296,$H3=Biens!$E$296,$I3=Biens!$A$296,$J3&lt;=Biens!$D$296,$K3&lt;=Biens!$C$296),"MATCH","no match")</calculatedColumnFormula>
    </tableColumn>
    <tableColumn id="320" xr3:uid="{B313CF03-E157-4CBF-B661-BEF00D146A9C}" name="Bien 296" dataDxfId="263">
      <calculatedColumnFormula>IF(AND($G3&gt;=Biens!$B$297,$H3=Biens!$E$297,$I3=Biens!$A$297,$J3&lt;=Biens!$D$297,$K3&lt;=Biens!$C$297),"MATCH","no match")</calculatedColumnFormula>
    </tableColumn>
    <tableColumn id="321" xr3:uid="{924FE2B1-7015-49F2-AABA-544D1064D8AE}" name="Bien 297" dataDxfId="262">
      <calculatedColumnFormula>IF(AND($G3&gt;=Biens!$B$298,$H3=Biens!$E$298,$I3=Biens!$A$298,$J3&lt;=Biens!$D$298,$K3&lt;=Biens!$C$298),"MATCH","no match")</calculatedColumnFormula>
    </tableColumn>
    <tableColumn id="322" xr3:uid="{8AB35806-4825-47A1-B81D-3B1F4AECD0B4}" name="Bien 298" dataDxfId="261">
      <calculatedColumnFormula>IF(AND($G3&gt;=Biens!$B$299,$H3=Biens!$E$299,$I3=Biens!$A$299,$J3&lt;=Biens!$D$299,$K3&lt;=Biens!$C$299),"MATCH","no match")</calculatedColumnFormula>
    </tableColumn>
    <tableColumn id="323" xr3:uid="{C0C4CB8B-DE54-4E1E-AC8C-F5B34324CC2F}" name="Bien 299" dataDxfId="260">
      <calculatedColumnFormula>IF(AND($G3&gt;=Biens!$B$300,$H3=Biens!$E$300,$I3=Biens!$A$300,$J3&lt;=Biens!$D$300,$K3&lt;=Biens!$C$300),"MATCH","no match")</calculatedColumnFormula>
    </tableColumn>
    <tableColumn id="324" xr3:uid="{0F435D37-8F20-4D52-A620-41733984F9FC}" name="Bien 300" dataDxfId="259">
      <calculatedColumnFormula>IF(AND($G3&gt;=Biens!$B$301,$H3=Biens!$E$301,$I3=Biens!$A$301,$J3&lt;=Biens!$D$301,$K3&lt;=Biens!$C$301),"MATCH","no match")</calculatedColumnFormula>
    </tableColumn>
    <tableColumn id="325" xr3:uid="{F765E7CB-8E2E-444A-9933-62B1F910F3F7}" name="Bien 301" dataDxfId="258">
      <calculatedColumnFormula>IF(AND($G3&gt;=Biens!$B$302,$H3=Biens!$E$302,$I3=Biens!$A$302,$J3&lt;=Biens!$D$302,$K3&lt;=Biens!$C$302),"MATCH","no match")</calculatedColumnFormula>
    </tableColumn>
    <tableColumn id="326" xr3:uid="{D6265D5F-2249-44B5-9D26-E24D6525F583}" name="Bien 302" dataDxfId="257">
      <calculatedColumnFormula>IF(AND($G3&gt;=Biens!$B$303,$H3=Biens!$E$303,$I3=Biens!$A$303,$J3&lt;=Biens!$D$303,$K3&lt;=Biens!$C$303),"MATCH","no match")</calculatedColumnFormula>
    </tableColumn>
    <tableColumn id="327" xr3:uid="{8363F5A1-0F39-41C0-846D-B52A26762E9B}" name="Bien 303" dataDxfId="256">
      <calculatedColumnFormula>IF(AND($G3&gt;=Biens!$B$304,$H3=Biens!$E$304,$I3=Biens!$A$304,$J3&lt;=Biens!$D$304,$K3&lt;=Biens!$C$304),"MATCH","no match")</calculatedColumnFormula>
    </tableColumn>
    <tableColumn id="328" xr3:uid="{8D7EE028-54F6-4E98-9A9D-FFE5C8E220E3}" name="Bien 304" dataDxfId="255">
      <calculatedColumnFormula>IF(AND($G3&gt;=Biens!$B$305,$H3=Biens!$E$305,$I3=Biens!$A$305,$J3&lt;=Biens!$D$305,$K3&lt;=Biens!$C$305),"MATCH","no match")</calculatedColumnFormula>
    </tableColumn>
    <tableColumn id="329" xr3:uid="{B92B7AA2-60A3-404D-86A5-B8503E0E172B}" name="Bien 305" dataDxfId="254">
      <calculatedColumnFormula>IF(AND($G3&gt;=Biens!$B$306,$H3=Biens!$E$306,$I3=Biens!$A$306,$J3&lt;=Biens!$D$306,$K3&lt;=Biens!$C$306),"MATCH","no match")</calculatedColumnFormula>
    </tableColumn>
    <tableColumn id="330" xr3:uid="{9ADFD83E-8852-459B-B338-C7A41F2510E8}" name="Bien 306" dataDxfId="253">
      <calculatedColumnFormula>IF(AND($G3&gt;=Biens!$B$307,$H3=Biens!$E$307,$I3=Biens!$A$307,$J3&lt;=Biens!$D$307,$K3&lt;=Biens!$C$307),"MATCH","no match")</calculatedColumnFormula>
    </tableColumn>
    <tableColumn id="331" xr3:uid="{1D4D49A7-C60E-40D6-826D-CCC4A2829F28}" name="Bien 307" dataDxfId="252">
      <calculatedColumnFormula>IF(AND($G3&gt;=Biens!$B$308,$H3=Biens!$E$308,$I3=Biens!$A$308,$J3&lt;=Biens!$D$308,$K3&lt;=Biens!$C$308),"MATCH","no match")</calculatedColumnFormula>
    </tableColumn>
    <tableColumn id="332" xr3:uid="{7331C9DC-EB8C-449D-94E6-9F5968A7272C}" name="Bien 308" dataDxfId="251">
      <calculatedColumnFormula>IF(AND($G3&gt;=Biens!$B$309,$H3=Biens!$E$309,$I3=Biens!$A$309,$J3&lt;=Biens!$D$309,$K3&lt;=Biens!$C$309),"MATCH","no match")</calculatedColumnFormula>
    </tableColumn>
    <tableColumn id="333" xr3:uid="{DE6F841C-31AD-4896-B03B-C9EA208573EF}" name="Bien 309" dataDxfId="250">
      <calculatedColumnFormula>IF(AND($G3&gt;=Biens!$B$310,$H3=Biens!$E$310,$I3=Biens!$A$310,$J3&lt;=Biens!$D$310,$K3&lt;=Biens!$C$310),"MATCH","no match")</calculatedColumnFormula>
    </tableColumn>
    <tableColumn id="334" xr3:uid="{B0FAD15C-9460-4D8E-AD92-77719356A39F}" name="Bien 310" dataDxfId="249">
      <calculatedColumnFormula>IF(AND($G3&gt;=Biens!$B$311,$H3=Biens!$E$311,$I3=Biens!$A$311,$J3&lt;=Biens!$D$311,$K3&lt;=Biens!$C$311),"MATCH","no match")</calculatedColumnFormula>
    </tableColumn>
    <tableColumn id="335" xr3:uid="{6C3A4E78-D5DB-4E6E-806D-7B1CFF953319}" name="Bien 311" dataDxfId="248">
      <calculatedColumnFormula>IF(AND($G3&gt;=Biens!$B$312,$H3=Biens!$E$312,$I3=Biens!$A$312,$J3&lt;=Biens!$D$312,$K3&lt;=Biens!$C$312),"MATCH","no match")</calculatedColumnFormula>
    </tableColumn>
    <tableColumn id="336" xr3:uid="{9DE27268-8B53-4785-A28A-ADFBC99D97C0}" name="Bien 312" dataDxfId="247">
      <calculatedColumnFormula>IF(AND($G3&gt;=Biens!$B$313,$H3=Biens!$E$313,$I3=Biens!$A$313,$J3&lt;=Biens!$D$313,$K3&lt;=Biens!$C$313),"MATCH","no match")</calculatedColumnFormula>
    </tableColumn>
    <tableColumn id="337" xr3:uid="{07AD1EF8-56D1-4ACF-B4F0-BE95D30C373D}" name="Bien 313" dataDxfId="246">
      <calculatedColumnFormula>IF(AND($G3&gt;=Biens!$B$314,$H3=Biens!$E$314,$I3=Biens!$A$314,$J3&lt;=Biens!$D$314,$K3&lt;=Biens!$C$314),"MATCH","no match")</calculatedColumnFormula>
    </tableColumn>
    <tableColumn id="338" xr3:uid="{CC3D4660-D60F-4829-AC6C-81E50C81E452}" name="Bien 314" dataDxfId="245">
      <calculatedColumnFormula>IF(AND($G3&gt;=Biens!$B$315,$H3=Biens!$E$315,$I3=Biens!$A$315,$J3&lt;=Biens!$D$315,$K3&lt;=Biens!$C$315),"MATCH","no match")</calculatedColumnFormula>
    </tableColumn>
    <tableColumn id="339" xr3:uid="{CF483578-0B10-4E4E-AC3E-3363A8ECE1D5}" name="Bien 315" dataDxfId="244">
      <calculatedColumnFormula>IF(AND($G3&gt;=Biens!$B$316,$H3=Biens!$E$316,$I3=Biens!$A$316,$J3&lt;=Biens!$D$316,$K3&lt;=Biens!$C$316),"MATCH","no match")</calculatedColumnFormula>
    </tableColumn>
    <tableColumn id="340" xr3:uid="{EC8DFED9-3437-413D-A099-ED85F1B79A2D}" name="Bien 316" dataDxfId="243">
      <calculatedColumnFormula>IF(AND($G3&gt;=Biens!$B$317,$H3=Biens!$E$317,$I3=Biens!$A$317,$J3&lt;=Biens!$D$317,$K3&lt;=Biens!$C$317),"MATCH","no match")</calculatedColumnFormula>
    </tableColumn>
    <tableColumn id="341" xr3:uid="{4A89BFEF-069F-4F6F-A84F-A7F159A056C8}" name="Bien 317" dataDxfId="242">
      <calculatedColumnFormula>IF(AND($G3&gt;=Biens!$B$318,$H3=Biens!$E$318,$I3=Biens!$A$318,$J3&lt;=Biens!$D$318,$K3&lt;=Biens!$C$318),"MATCH","no match")</calculatedColumnFormula>
    </tableColumn>
    <tableColumn id="342" xr3:uid="{4E0352C6-35A2-4BC1-BC4F-2305088A7124}" name="Bien 318" dataDxfId="241">
      <calculatedColumnFormula>IF(AND($G3&gt;=Biens!$B$319,$H3=Biens!$E$319,$I3=Biens!$A$319,$J3&lt;=Biens!$D$319,$K3&lt;=Biens!$C$319),"MATCH","no match")</calculatedColumnFormula>
    </tableColumn>
    <tableColumn id="343" xr3:uid="{1AB95EA6-F689-4D09-B748-A8988019A4AB}" name="Bien 319" dataDxfId="240">
      <calculatedColumnFormula>IF(AND($G3&gt;=Biens!$B$320,$H3=Biens!$E$320,$I3=Biens!$A$320,$J3&lt;=Biens!$D$320,$K3&lt;=Biens!$C$320),"MATCH","no match")</calculatedColumnFormula>
    </tableColumn>
    <tableColumn id="344" xr3:uid="{1596734B-9BB1-42B0-8AEB-3BA656379AC5}" name="Bien 320" dataDxfId="239">
      <calculatedColumnFormula>IF(AND($G3&gt;=Biens!$B$321,$H3=Biens!$E$321,$I3=Biens!$A$321,$J3&lt;=Biens!$D$321,$K3&lt;=Biens!$C$321),"MATCH","no match")</calculatedColumnFormula>
    </tableColumn>
    <tableColumn id="345" xr3:uid="{810D7FE7-EDEB-4F7A-A36E-0164C7C3F77F}" name="Bien 321" dataDxfId="238">
      <calculatedColumnFormula>IF(AND($G3&gt;=Biens!$B$322,$H3=Biens!$E$322,$I3=Biens!$A$322,$J3&lt;=Biens!$D$322,$K3&lt;=Biens!$C$322),"MATCH","no match")</calculatedColumnFormula>
    </tableColumn>
    <tableColumn id="346" xr3:uid="{5254995C-6721-40C7-9F71-F3B866DC00CE}" name="Bien 322" dataDxfId="237">
      <calculatedColumnFormula>IF(AND($G3&gt;=Biens!$B$323,$H3=Biens!$E$323,$I3=Biens!$A$323,$J3&lt;=Biens!$D$323,$K3&lt;=Biens!$C$323),"MATCH","no match")</calculatedColumnFormula>
    </tableColumn>
    <tableColumn id="347" xr3:uid="{9F81088B-BB07-4CEE-912F-0B0C30ACA4D5}" name="Bien 323" dataDxfId="236">
      <calculatedColumnFormula>IF(AND($G3&gt;=Biens!$B$324,$H3=Biens!$E$324,$I3=Biens!$A$324,$J3&lt;=Biens!$D$324,$K3&lt;=Biens!$C$324),"MATCH","no match")</calculatedColumnFormula>
    </tableColumn>
    <tableColumn id="348" xr3:uid="{9EDA59E2-CBE7-48B9-A25C-1A3805AD6215}" name="Bien 324" dataDxfId="235">
      <calculatedColumnFormula>IF(AND($G3&gt;=Biens!$B$325,$H3=Biens!$E$325,$I3=Biens!$A$325,$J3&lt;=Biens!$D$325,$K3&lt;=Biens!$C$325),"MATCH","no match")</calculatedColumnFormula>
    </tableColumn>
    <tableColumn id="349" xr3:uid="{4A925DF7-CECE-4716-A9F6-6637C9DC51D9}" name="Bien 325" dataDxfId="234">
      <calculatedColumnFormula>IF(AND($G3&gt;=Biens!$B$326,$H3=Biens!$E$326,$I3=Biens!$A$326,$J3&lt;=Biens!$D$326,$K3&lt;=Biens!$C$326),"MATCH","no match")</calculatedColumnFormula>
    </tableColumn>
    <tableColumn id="350" xr3:uid="{3A982761-3559-45AD-A0BB-D0C2151AF8A9}" name="Bien 326" dataDxfId="233">
      <calculatedColumnFormula>IF(AND($G3&gt;=Biens!$B$327,$H3=Biens!$E$327,$I3=Biens!$A$327,$J3&lt;=Biens!$D$327,$K3&lt;=Biens!$C$327),"MATCH","no match")</calculatedColumnFormula>
    </tableColumn>
    <tableColumn id="351" xr3:uid="{FD996DF3-71F1-44C5-8D6B-A0FAF2E752DC}" name="Bien 327" dataDxfId="232">
      <calculatedColumnFormula>IF(AND($G3&gt;=Biens!$B$328,$H3=Biens!$E$328,$I3=Biens!$A$328,$J3&lt;=Biens!$D$328,$K3&lt;=Biens!$C$328),"MATCH","no match")</calculatedColumnFormula>
    </tableColumn>
    <tableColumn id="352" xr3:uid="{F862289A-B8A1-486E-A309-DCB62018500E}" name="Bien 328" dataDxfId="231">
      <calculatedColumnFormula>IF(AND($G3&gt;=Biens!$B$329,$H3=Biens!$E$329,$I3=Biens!$A$329,$J3&lt;=Biens!$D$329,$K3&lt;=Biens!$C$329),"MATCH","no match")</calculatedColumnFormula>
    </tableColumn>
    <tableColumn id="353" xr3:uid="{78A64CC1-B460-460A-9994-6DF2C7F35F30}" name="Bien 329" dataDxfId="230">
      <calculatedColumnFormula>IF(AND($G3&gt;=Biens!$B$330,$H3=Biens!$E$330,$I3=Biens!$A$330,$J3&lt;=Biens!$D$330,$K3&lt;=Biens!$C$330),"MATCH","no match")</calculatedColumnFormula>
    </tableColumn>
    <tableColumn id="354" xr3:uid="{CD986FDC-4AE8-485F-AEFA-C963E2B657D0}" name="Bien 330" dataDxfId="229">
      <calculatedColumnFormula>IF(AND($G3&gt;=Biens!$B$331,$H3=Biens!$E$331,$I3=Biens!$A$331,$J3&lt;=Biens!$D$331,$K3&lt;=Biens!$C$331),"MATCH","no match")</calculatedColumnFormula>
    </tableColumn>
    <tableColumn id="355" xr3:uid="{A25BF09E-25BB-493E-9CA2-878174BB9FBE}" name="Bien 331" dataDxfId="228">
      <calculatedColumnFormula>IF(AND($G3&gt;=Biens!$B$332,$H3=Biens!$E$332,$I3=Biens!$A$332,$J3&lt;=Biens!$D$332,$K3&lt;=Biens!$C$332),"MATCH","no match")</calculatedColumnFormula>
    </tableColumn>
    <tableColumn id="356" xr3:uid="{DFB83595-1D34-48C5-BCBE-36D1C5CB96C7}" name="Bien 332" dataDxfId="227">
      <calculatedColumnFormula>IF(AND($G3&gt;=Biens!$B$333,$H3=Biens!$E$333,$I3=Biens!$A$333,$J3&lt;=Biens!$D$333,$K3&lt;=Biens!$C$333),"MATCH","no match")</calculatedColumnFormula>
    </tableColumn>
    <tableColumn id="357" xr3:uid="{E946A36B-A24A-4BDA-A0A4-6F75569F1E81}" name="Bien 333" dataDxfId="226">
      <calculatedColumnFormula>IF(AND($G3&gt;=Biens!$B$334,$H3=Biens!$E$334,$I3=Biens!$A$334,$J3&lt;=Biens!$D$334,$K3&lt;=Biens!$C$334),"MATCH","no match")</calculatedColumnFormula>
    </tableColumn>
    <tableColumn id="358" xr3:uid="{0443FA01-D803-4C37-9F30-AC6F448D8B8A}" name="Bien 334" dataDxfId="225">
      <calculatedColumnFormula>IF(AND($G3&gt;=Biens!$B$335,$H3=Biens!$E$335,$I3=Biens!$A$335,$J3&lt;=Biens!$D$335,$K3&lt;=Biens!$C$335),"MATCH","no match")</calculatedColumnFormula>
    </tableColumn>
    <tableColumn id="359" xr3:uid="{25ADCA4E-BADC-4404-8B05-A9D25C148BD2}" name="Bien 335" dataDxfId="224">
      <calculatedColumnFormula>IF(AND($G3&gt;=Biens!$B$336,$H3=Biens!$E$336,$I3=Biens!$A$336,$J3&lt;=Biens!$D$336,$K3&lt;=Biens!$C$336),"MATCH","no match")</calculatedColumnFormula>
    </tableColumn>
    <tableColumn id="360" xr3:uid="{4E3EDA46-5541-46E2-BE3F-0CE5C5A9A4AC}" name="Bien 336" dataDxfId="223">
      <calculatedColumnFormula>IF(AND($G3&gt;=Biens!$B$337,$H3=Biens!$E$337,$I3=Biens!$A$337,$J3&lt;=Biens!$D$337,$K3&lt;=Biens!$C$337),"MATCH","no match")</calculatedColumnFormula>
    </tableColumn>
    <tableColumn id="361" xr3:uid="{F5848D9B-68EB-40B2-B4A8-5A51DEDFF1F4}" name="Bien 337" dataDxfId="222">
      <calculatedColumnFormula>IF(AND($G3&gt;=Biens!$B$338,$H3=Biens!$E$338,$I3=Biens!$A$338,$J3&lt;=Biens!$D$338,$K3&lt;=Biens!$C$338),"MATCH","no match")</calculatedColumnFormula>
    </tableColumn>
    <tableColumn id="362" xr3:uid="{00C2FF77-40A1-450D-AED0-0BD81EE52D59}" name="Bien 338" dataDxfId="221">
      <calculatedColumnFormula>IF(AND($G3&gt;=Biens!$B$339,$H3=Biens!$E$339,$I3=Biens!$A$339,$J3&lt;=Biens!$D$339,$K3&lt;=Biens!$C$339),"MATCH","no match")</calculatedColumnFormula>
    </tableColumn>
    <tableColumn id="363" xr3:uid="{5963E146-6FA6-457D-8E65-02D6645FA49B}" name="Bien 339" dataDxfId="220">
      <calculatedColumnFormula>IF(AND($G3&gt;=Biens!$B$340,$H3=Biens!$E$340,$I3=Biens!$A$340,$J3&lt;=Biens!$D$340,$K3&lt;=Biens!$C$340),"MATCH","no match")</calculatedColumnFormula>
    </tableColumn>
    <tableColumn id="364" xr3:uid="{797CFC96-AFE0-4BD8-BC4F-7027E9DB7C42}" name="Bien 340" dataDxfId="219">
      <calculatedColumnFormula>IF(AND($G3&gt;=Biens!$B$341,$H3=Biens!$E$341,$I3=Biens!$A$341,$J3&lt;=Biens!$D$341,$K3&lt;=Biens!$C$341),"MATCH","no match")</calculatedColumnFormula>
    </tableColumn>
    <tableColumn id="365" xr3:uid="{6B8D9627-8369-49BA-B502-7FCFE0B35B01}" name="Bien 341" dataDxfId="218">
      <calculatedColumnFormula>IF(AND($G3&gt;=Biens!$B$342,$H3=Biens!$E$342,$I3=Biens!$A$342,$J3&lt;=Biens!$D$342,$K3&lt;=Biens!$C$342),"MATCH","no match")</calculatedColumnFormula>
    </tableColumn>
    <tableColumn id="366" xr3:uid="{BA76E29D-E67F-406E-AC2F-4E1FF3167996}" name="Bien 342" dataDxfId="217">
      <calculatedColumnFormula>IF(AND($G3&gt;=Biens!$B$343,$H3=Biens!$E$343,$I3=Biens!$A$343,$J3&lt;=Biens!$D$343,$K3&lt;=Biens!$C$343),"MATCH","no match")</calculatedColumnFormula>
    </tableColumn>
    <tableColumn id="367" xr3:uid="{27016D73-9470-46CC-83B1-53FA2A2A392A}" name="Bien 343" dataDxfId="216">
      <calculatedColumnFormula>IF(AND($G3&gt;=Biens!$B$344,$H3=Biens!$E$344,$I3=Biens!$A$344,$J3&lt;=Biens!$D$344,$K3&lt;=Biens!$C$344),"MATCH","no match")</calculatedColumnFormula>
    </tableColumn>
    <tableColumn id="368" xr3:uid="{DF91BDDD-4FDB-4544-8A13-81AC545B71F3}" name="Bien 344" dataDxfId="215">
      <calculatedColumnFormula>IF(AND($G3&gt;=Biens!$B$345,$H3=Biens!$E$345,$I3=Biens!$A$345,$J3&lt;=Biens!$D$345,$K3&lt;=Biens!$C$345),"MATCH","no match")</calculatedColumnFormula>
    </tableColumn>
    <tableColumn id="369" xr3:uid="{2D4F35EE-CF68-469D-B3F9-FAB01B239512}" name="Bien 345" dataDxfId="214">
      <calculatedColumnFormula>IF(AND($G3&gt;=Biens!$B$346,$H3=Biens!$E$346,$I3=Biens!$A$346,$J3&lt;=Biens!$D$346,$K3&lt;=Biens!$C$346),"MATCH","no match")</calculatedColumnFormula>
    </tableColumn>
    <tableColumn id="370" xr3:uid="{A403C145-AFA8-41C9-8CFB-0301BB6AB8D9}" name="Bien 346" dataDxfId="213">
      <calculatedColumnFormula>IF(AND($G3&gt;=Biens!$B$347,$H3=Biens!$E$347,$I3=Biens!$A$347,$J3&lt;=Biens!$D$347,$K3&lt;=Biens!$C$347),"MATCH","no match")</calculatedColumnFormula>
    </tableColumn>
    <tableColumn id="371" xr3:uid="{53346D89-DC47-44A6-B3A9-46B8D432303B}" name="Bien 347" dataDxfId="212">
      <calculatedColumnFormula>IF(AND($G3&gt;=Biens!$B$348,$H3=Biens!$E$348,$I3=Biens!$A$348,$J3&lt;=Biens!$D$348,$K3&lt;=Biens!$C$348),"MATCH","no match")</calculatedColumnFormula>
    </tableColumn>
    <tableColumn id="372" xr3:uid="{8C75BBBF-A342-48D9-9B92-A7AE458F396A}" name="Bien 348" dataDxfId="211">
      <calculatedColumnFormula>IF(AND($G3&gt;=Biens!$B$349,$H3=Biens!$E$349,$I3=Biens!$A$349,$J3&lt;=Biens!$D$349,$K3&lt;=Biens!$C$349),"MATCH","no match")</calculatedColumnFormula>
    </tableColumn>
    <tableColumn id="373" xr3:uid="{3BA77B44-0727-46AE-BE07-4D94F56BE281}" name="Bien 349" dataDxfId="210">
      <calculatedColumnFormula>IF(AND($G3&gt;=Biens!$B$350,$H3=Biens!$E$350,$I3=Biens!$A$350,$J3&lt;=Biens!$D$350,$K3&lt;=Biens!$C$350),"MATCH","no match")</calculatedColumnFormula>
    </tableColumn>
    <tableColumn id="374" xr3:uid="{3C244DC4-3224-4839-A9B6-261B660DB355}" name="Bien 350" dataDxfId="209">
      <calculatedColumnFormula>IF(AND($G3&gt;=Biens!$B$351,$H3=Biens!$E$351,$I3=Biens!$A$351,$J3&lt;=Biens!$D$351,$K3&lt;=Biens!$C$351),"MATCH","no match")</calculatedColumnFormula>
    </tableColumn>
    <tableColumn id="375" xr3:uid="{EB69651A-0D99-4354-A088-EE6139FA416D}" name="Bien 351" dataDxfId="208">
      <calculatedColumnFormula>IF(AND($G3&gt;=Biens!$B$352,$H3=Biens!$E$352,$I3=Biens!$A$352,$J3&lt;=Biens!$D$352,$K3&lt;=Biens!$C$352),"MATCH","no match")</calculatedColumnFormula>
    </tableColumn>
    <tableColumn id="376" xr3:uid="{B1B4DF33-0A19-4AE9-A5B8-62279EDD5531}" name="Bien 352" dataDxfId="207">
      <calculatedColumnFormula>IF(AND($G3&gt;=Biens!$B$353,$H3=Biens!$E$353,$I3=Biens!$A$353,$J3&lt;=Biens!$D$353,$K3&lt;=Biens!$C$353),"MATCH","no match")</calculatedColumnFormula>
    </tableColumn>
    <tableColumn id="377" xr3:uid="{C05C924C-341F-42F4-BB86-E7CA5ECD9589}" name="Bien 353" dataDxfId="206">
      <calculatedColumnFormula>IF(AND($G3&gt;=Biens!$B$354,$H3=Biens!$E$354,$I3=Biens!$A$354,$J3&lt;=Biens!$D$354,$K3&lt;=Biens!$C$354),"MATCH","no match")</calculatedColumnFormula>
    </tableColumn>
    <tableColumn id="378" xr3:uid="{72CC2B9C-B0E2-4D7C-80A3-DB63FA9C733C}" name="Bien 354" dataDxfId="205">
      <calculatedColumnFormula>IF(AND($G3&gt;=Biens!$B$355,$H3=Biens!$E$355,$I3=Biens!$A$355,$J3&lt;=Biens!$D$355,$K3&lt;=Biens!$C$355),"MATCH","no match")</calculatedColumnFormula>
    </tableColumn>
    <tableColumn id="379" xr3:uid="{6819008E-DF67-40FF-8D35-091D54FDD291}" name="Bien 355" dataDxfId="204">
      <calculatedColumnFormula>IF(AND($G3&gt;=Biens!$B$356,$H3=Biens!$E$356,$I3=Biens!$A$356,$J3&lt;=Biens!$D$356,$K3&lt;=Biens!$C$356),"MATCH","no match")</calculatedColumnFormula>
    </tableColumn>
    <tableColumn id="380" xr3:uid="{3A0D1D72-99AE-4CBF-AF67-7B757D5D27EB}" name="Bien 356" dataDxfId="203">
      <calculatedColumnFormula>IF(AND($G3&gt;=Biens!$B$357,$H3=Biens!$E$357,$I3=Biens!$A$357,$J3&lt;=Biens!$D$357,$K3&lt;=Biens!$C$357),"MATCH","no match")</calculatedColumnFormula>
    </tableColumn>
    <tableColumn id="381" xr3:uid="{30C886DA-4486-4F8B-BD85-F0D60ED8F57B}" name="Bien 357" dataDxfId="202">
      <calculatedColumnFormula>IF(AND($G3&gt;=Biens!$B$358,$H3=Biens!$E$358,$I3=Biens!$A$358,$J3&lt;=Biens!$D$358,$K3&lt;=Biens!$C$358),"MATCH","no match")</calculatedColumnFormula>
    </tableColumn>
    <tableColumn id="382" xr3:uid="{6CD8B8BC-90A8-4E72-8453-28C87D0F137D}" name="Bien 358" dataDxfId="201">
      <calculatedColumnFormula>IF(AND($G3&gt;=Biens!$B$359,$H3=Biens!$E$359,$I3=Biens!$A$359,$J3&lt;=Biens!$D$359,$K3&lt;=Biens!$C$359),"MATCH","no match")</calculatedColumnFormula>
    </tableColumn>
    <tableColumn id="383" xr3:uid="{27FA76B9-8AFA-4B32-843E-4C3A5C049CD0}" name="Bien 359" dataDxfId="200">
      <calculatedColumnFormula>IF(AND($G3&gt;=Biens!$B$360,$H3=Biens!$E$360,$I3=Biens!$A$360,$J3&lt;=Biens!$D$360,$K3&lt;=Biens!$C$360),"MATCH","no match")</calculatedColumnFormula>
    </tableColumn>
    <tableColumn id="384" xr3:uid="{4D7B3BB9-351F-4569-AE5D-394DEFCEEB36}" name="Bien 360" dataDxfId="199">
      <calculatedColumnFormula>IF(AND($G3&gt;=Biens!$B$361,$H3=Biens!$E$361,$I3=Biens!$A$361,$J3&lt;=Biens!$D$361,$K3&lt;=Biens!$C$361),"MATCH","no match")</calculatedColumnFormula>
    </tableColumn>
    <tableColumn id="385" xr3:uid="{B358BA44-5953-4C5E-8EAB-55A4658E2A1D}" name="Bien 361" dataDxfId="198">
      <calculatedColumnFormula>IF(AND($G3&gt;=Biens!$B$362,$H3=Biens!$E$362,$I3=Biens!$A$362,$J3&lt;=Biens!$D$362,$K3&lt;=Biens!$C$362),"MATCH","no match")</calculatedColumnFormula>
    </tableColumn>
    <tableColumn id="386" xr3:uid="{33843C4A-AAD2-4CF4-9839-2D05ADAF8E22}" name="Bien 362" dataDxfId="197">
      <calculatedColumnFormula>IF(AND($G3&gt;=Biens!$B$363,$H3=Biens!$E$363,$I3=Biens!$A$363,$J3&lt;=Biens!$D$363,$K3&lt;=Biens!$C$363),"MATCH","no match")</calculatedColumnFormula>
    </tableColumn>
    <tableColumn id="387" xr3:uid="{3F2EA024-B6D2-4E47-81BA-6E77B28EE783}" name="Bien 363" dataDxfId="196">
      <calculatedColumnFormula>IF(AND($G3&gt;=Biens!$B$364,$H3=Biens!$E$364,$I3=Biens!$A$364,$J3&lt;=Biens!$D$364,$K3&lt;=Biens!$C$364),"MATCH","no match")</calculatedColumnFormula>
    </tableColumn>
    <tableColumn id="388" xr3:uid="{6B2D9AC0-34B7-47A8-A3DB-78E4F4F14014}" name="Bien 364" dataDxfId="195">
      <calculatedColumnFormula>IF(AND($G3&gt;=Biens!$B$365,$H3=Biens!$E$365,$I3=Biens!$A$365,$J3&lt;=Biens!$D$365,$K3&lt;=Biens!$C$365),"MATCH","no match")</calculatedColumnFormula>
    </tableColumn>
    <tableColumn id="389" xr3:uid="{29F330F9-7D10-442C-AD2C-78C748ADA193}" name="Bien 365" dataDxfId="194">
      <calculatedColumnFormula>IF(AND($G3&gt;=Biens!$B$366,$H3=Biens!$E$366,$I3=Biens!$A$366,$J3&lt;=Biens!$D$366,$K3&lt;=Biens!$C$366),"MATCH","no match")</calculatedColumnFormula>
    </tableColumn>
    <tableColumn id="390" xr3:uid="{542198D3-D03D-44A9-935C-A0921A3062ED}" name="Bien 366" dataDxfId="193">
      <calculatedColumnFormula>IF(AND($G3&gt;=Biens!$B$367,$H3=Biens!$E$367,$I3=Biens!$A$367,$J3&lt;=Biens!$D$367,$K3&lt;=Biens!$C$367),"MATCH","no match")</calculatedColumnFormula>
    </tableColumn>
    <tableColumn id="391" xr3:uid="{EDC76008-DEBD-4D4C-BA7F-5F6302314CC0}" name="Bien 367" dataDxfId="192">
      <calculatedColumnFormula>IF(AND($G3&gt;=Biens!$B$368,$H3=Biens!$E$368,$I3=Biens!$A$368,$J3&lt;=Biens!$D$368,$K3&lt;=Biens!$C$368),"MATCH","no match")</calculatedColumnFormula>
    </tableColumn>
    <tableColumn id="392" xr3:uid="{F99AD5D6-3BCE-45F3-9973-47FEC0DCB58C}" name="Bien 368" dataDxfId="191">
      <calculatedColumnFormula>IF(AND($G3&gt;=Biens!$B$369,$H3=Biens!$E$369,$I3=Biens!$A$369,$J3&lt;=Biens!$D$369,$K3&lt;=Biens!$C$369),"MATCH","no match")</calculatedColumnFormula>
    </tableColumn>
    <tableColumn id="393" xr3:uid="{8C94383F-30E8-47D5-BB7B-F6110CC23998}" name="Bien 369" dataDxfId="190">
      <calculatedColumnFormula>IF(AND($G3&gt;=Biens!$B$370,$H3=Biens!$E$370,$I3=Biens!$A$370,$J3&lt;=Biens!$D$370,$K3&lt;=Biens!$C$370),"MATCH","no match")</calculatedColumnFormula>
    </tableColumn>
    <tableColumn id="394" xr3:uid="{87AD1463-3209-4F6B-A132-B50FCA6314BB}" name="Bien 370" dataDxfId="189">
      <calculatedColumnFormula>IF(AND($G3&gt;=Biens!$B$371,$H3=Biens!$E$371,$I3=Biens!$A$371,$J3&lt;=Biens!$D$371,$K3&lt;=Biens!$C$371),"MATCH","no match")</calculatedColumnFormula>
    </tableColumn>
    <tableColumn id="395" xr3:uid="{77554F5F-19E8-4B84-98C2-F29596CF486C}" name="Bien 371" dataDxfId="188">
      <calculatedColumnFormula>IF(AND($G3&gt;=Biens!$B$372,$H3=Biens!$E$372,$I3=Biens!$A$372,$J3&lt;=Biens!$D$372,$K3&lt;=Biens!$C$372),"MATCH","no match")</calculatedColumnFormula>
    </tableColumn>
    <tableColumn id="396" xr3:uid="{84F3E106-1F3C-4B99-95AC-1B0297DFCE51}" name="Bien 372" dataDxfId="187">
      <calculatedColumnFormula>IF(AND($G3&gt;=Biens!$B$373,$H3=Biens!$E$373,$I3=Biens!$A$373,$J3&lt;=Biens!$D$373,$K3&lt;=Biens!$C$373),"MATCH","no match")</calculatedColumnFormula>
    </tableColumn>
    <tableColumn id="397" xr3:uid="{5B59E002-B7A1-458F-922A-66EAC0609F7D}" name="Bien 373" dataDxfId="186">
      <calculatedColumnFormula>IF(AND($G3&gt;=Biens!$B$374,$H3=Biens!$E$374,$I3=Biens!$A$374,$J3&lt;=Biens!$D$374,$K3&lt;=Biens!$C$374),"MATCH","no match")</calculatedColumnFormula>
    </tableColumn>
    <tableColumn id="398" xr3:uid="{B4186C9F-CB02-464E-9E5B-26658AB411D6}" name="Bien 374" dataDxfId="185">
      <calculatedColumnFormula>IF(AND($G3&gt;=Biens!$B$375,$H3=Biens!$E$375,$I3=Biens!$A$375,$J3&lt;=Biens!$D$375,$K3&lt;=Biens!$C$375),"MATCH","no match")</calculatedColumnFormula>
    </tableColumn>
    <tableColumn id="399" xr3:uid="{FA068AE5-E8C5-41FC-8355-74029D964041}" name="Bien 375" dataDxfId="184">
      <calculatedColumnFormula>IF(AND($G3&gt;=Biens!$B$376,$H3=Biens!$E$376,$I3=Biens!$A$376,$J3&lt;=Biens!$D$376,$K3&lt;=Biens!$C$376),"MATCH","no match")</calculatedColumnFormula>
    </tableColumn>
    <tableColumn id="400" xr3:uid="{E281A834-A250-4B4B-9FEB-D1972E5D6F11}" name="Bien 376" dataDxfId="183">
      <calculatedColumnFormula>IF(AND($G3&gt;=Biens!$B$377,$H3=Biens!$E$377,$I3=Biens!$A$377,$J3&lt;=Biens!$D$377,$K3&lt;=Biens!$C$377),"MATCH","no match")</calculatedColumnFormula>
    </tableColumn>
    <tableColumn id="401" xr3:uid="{46E8E513-CCB1-4D70-B303-140FF2B648EB}" name="Bien 377" dataDxfId="182">
      <calculatedColumnFormula>IF(AND($G3&gt;=Biens!$B$378,$H3=Biens!$E$378,$I3=Biens!$A$378,$J3&lt;=Biens!$D$378,$K3&lt;=Biens!$C$378),"MATCH","no match")</calculatedColumnFormula>
    </tableColumn>
    <tableColumn id="402" xr3:uid="{233D2689-3B62-43E2-889C-B76309BB4FB6}" name="Bien 378" dataDxfId="181">
      <calculatedColumnFormula>IF(AND($G3&gt;=Biens!$B$379,$H3=Biens!$E$379,$I3=Biens!$A$379,$J3&lt;=Biens!$D$379,$K3&lt;=Biens!$C$379),"MATCH","no match")</calculatedColumnFormula>
    </tableColumn>
    <tableColumn id="403" xr3:uid="{21DAC404-8311-45F9-B126-1D84FF298D9F}" name="Bien 379" dataDxfId="180">
      <calculatedColumnFormula>IF(AND($G3&gt;=Biens!$B$380,$H3=Biens!$E$380,$I3=Biens!$A$380,$J3&lt;=Biens!$D$380,$K3&lt;=Biens!$C$380),"MATCH","no match")</calculatedColumnFormula>
    </tableColumn>
    <tableColumn id="404" xr3:uid="{A8FE4729-B51F-476F-A60C-4B9759BE9DCE}" name="Bien 380" dataDxfId="179">
      <calculatedColumnFormula>IF(AND($G3&gt;=Biens!$B$381,$H3=Biens!$E$381,$I3=Biens!$A$381,$J3&lt;=Biens!$D$381,$K3&lt;=Biens!$C$381),"MATCH","no match")</calculatedColumnFormula>
    </tableColumn>
    <tableColumn id="405" xr3:uid="{F16016AC-36C0-4D3B-9F80-A0959D519A57}" name="Bien 381" dataDxfId="178">
      <calculatedColumnFormula>IF(AND($G3&gt;=Biens!$B$382,$H3=Biens!$E$382,$I3=Biens!$A$382,$J3&lt;=Biens!$D$382,$K3&lt;=Biens!$C$382),"MATCH","no match")</calculatedColumnFormula>
    </tableColumn>
    <tableColumn id="406" xr3:uid="{8CB46BEE-2CBC-41D3-BF86-26881510391B}" name="Bien 382" dataDxfId="177">
      <calculatedColumnFormula>IF(AND($G3&gt;=Biens!$B$383,$H3=Biens!$E$383,$I3=Biens!$A$383,$J3&lt;=Biens!$D$383,$K3&lt;=Biens!$C$383),"MATCH","no match")</calculatedColumnFormula>
    </tableColumn>
    <tableColumn id="407" xr3:uid="{5CEFF705-C8F4-4FE8-8E25-BDEA7442358D}" name="Bien 383" dataDxfId="176">
      <calculatedColumnFormula>IF(AND($G3&gt;=Biens!$B$384,$H3=Biens!$E$384,$I3=Biens!$A$384,$J3&lt;=Biens!$D$384,$K3&lt;=Biens!$C$384),"MATCH","no match")</calculatedColumnFormula>
    </tableColumn>
    <tableColumn id="408" xr3:uid="{388CE081-B28D-40ED-98DA-89DA6ABB7E98}" name="Bien 384" dataDxfId="175">
      <calculatedColumnFormula>IF(AND($G3&gt;=Biens!$B$385,$H3=Biens!$E$385,$I3=Biens!$A$385,$J3&lt;=Biens!$D$385,$K3&lt;=Biens!$C$385),"MATCH","no match")</calculatedColumnFormula>
    </tableColumn>
    <tableColumn id="409" xr3:uid="{B759995E-4D22-4F34-8659-33D41CEDC902}" name="Bien 385" dataDxfId="174">
      <calculatedColumnFormula>IF(AND($G3&gt;=Biens!$B$386,$H3=Biens!$E$386,$I3=Biens!$A$386,$J3&lt;=Biens!$D$386,$K3&lt;=Biens!$C$386),"MATCH","no match")</calculatedColumnFormula>
    </tableColumn>
    <tableColumn id="410" xr3:uid="{044B036F-7921-464B-BECB-487AD29AD02D}" name="Bien 386" dataDxfId="173">
      <calculatedColumnFormula>IF(AND($G3&gt;=Biens!$B$387,$H3=Biens!$E$387,$I3=Biens!$A$387,$J3&lt;=Biens!$D$387,$K3&lt;=Biens!$C$387),"MATCH","no match")</calculatedColumnFormula>
    </tableColumn>
    <tableColumn id="411" xr3:uid="{DC72AE91-E784-4A2A-A8E3-1AE68224AC4C}" name="Bien 387" dataDxfId="172">
      <calculatedColumnFormula>IF(AND($G3&gt;=Biens!$B$388,$H3=Biens!$E$388,$I3=Biens!$A$388,$J3&lt;=Biens!$D$388,$K3&lt;=Biens!$C$388),"MATCH","no match")</calculatedColumnFormula>
    </tableColumn>
    <tableColumn id="412" xr3:uid="{4A78DDB7-CAA0-4E81-8096-3FD0018346E9}" name="Bien 388" dataDxfId="171">
      <calculatedColumnFormula>IF(AND($G3&gt;=Biens!$B$389,$H3=Biens!$E$389,$I3=Biens!$A$389,$J3&lt;=Biens!$D$389,$K3&lt;=Biens!$C$389),"MATCH","no match")</calculatedColumnFormula>
    </tableColumn>
    <tableColumn id="413" xr3:uid="{9B495320-718C-46CA-A09F-463BB80AA101}" name="Bien 389" dataDxfId="170">
      <calculatedColumnFormula>IF(AND($G3&gt;=Biens!$B$390,$H3=Biens!$E$390,$I3=Biens!$A$390,$J3&lt;=Biens!$D$390,$K3&lt;=Biens!$C$390),"MATCH","no match")</calculatedColumnFormula>
    </tableColumn>
    <tableColumn id="414" xr3:uid="{FD0C5ADF-668A-44E4-B94C-4A0513D8EE3F}" name="Bien 390" dataDxfId="169">
      <calculatedColumnFormula>IF(AND($G3&gt;=Biens!$B$391,$H3=Biens!$E$391,$I3=Biens!$A$391,$J3&lt;=Biens!$D$391,$K3&lt;=Biens!$C$391),"MATCH","no match")</calculatedColumnFormula>
    </tableColumn>
    <tableColumn id="415" xr3:uid="{52C916C1-0EDC-4100-8278-8E4E0B453672}" name="Bien 391" dataDxfId="168">
      <calculatedColumnFormula>IF(AND($G3&gt;=Biens!$B$392,$H3=Biens!$E$392,$I3=Biens!$A$392,$J3&lt;=Biens!$D$392,$K3&lt;=Biens!$C$392),"MATCH","no match")</calculatedColumnFormula>
    </tableColumn>
    <tableColumn id="416" xr3:uid="{13707770-B63C-4456-A628-44BA761B5239}" name="Bien 392" dataDxfId="167">
      <calculatedColumnFormula>IF(AND($G3&gt;=Biens!$B$393,$H3=Biens!$E$393,$I3=Biens!$A$393,$J3&lt;=Biens!$D$393,$K3&lt;=Biens!$C$393),"MATCH","no match")</calculatedColumnFormula>
    </tableColumn>
    <tableColumn id="417" xr3:uid="{30192F94-BF2F-4919-B41C-4CCE2A3385C0}" name="Bien 393" dataDxfId="166">
      <calculatedColumnFormula>IF(AND($G3&gt;=Biens!$B$394,$H3=Biens!$E$394,$I3=Biens!$A$394,$J3&lt;=Biens!$D$394,$K3&lt;=Biens!$C$394),"MATCH","no match")</calculatedColumnFormula>
    </tableColumn>
    <tableColumn id="418" xr3:uid="{DBFCC87A-EA58-472B-850E-3B61CF7033D7}" name="Bien 394" dataDxfId="165">
      <calculatedColumnFormula>IF(AND($G3&gt;=Biens!$B$395,$H3=Biens!$E$395,$I3=Biens!$A$395,$J3&lt;=Biens!$D$395,$K3&lt;=Biens!$C$395),"MATCH","no match")</calculatedColumnFormula>
    </tableColumn>
    <tableColumn id="419" xr3:uid="{2402C734-E8B1-4AA0-9A6E-352092F4AAC3}" name="Bien 395" dataDxfId="164">
      <calculatedColumnFormula>IF(AND($G3&gt;=Biens!$B$396,$H3=Biens!$E$396,$I3=Biens!$A$396,$J3&lt;=Biens!$D$396,$K3&lt;=Biens!$C$396),"MATCH","no match")</calculatedColumnFormula>
    </tableColumn>
    <tableColumn id="420" xr3:uid="{C52213C0-E089-4E4F-940D-07D5CA83A46B}" name="Bien 396" dataDxfId="163">
      <calculatedColumnFormula>IF(AND($G3&gt;=Biens!$B$397,$H3=Biens!$E$397,$I3=Biens!$A$397,$J3&lt;=Biens!$D$397,$K3&lt;=Biens!$C$397),"MATCH","no match")</calculatedColumnFormula>
    </tableColumn>
    <tableColumn id="421" xr3:uid="{9DA73F52-629F-42F8-A1DD-3B2407FB8F43}" name="Bien 397" dataDxfId="162">
      <calculatedColumnFormula>IF(AND($G3&gt;=Biens!$B$398,$H3=Biens!$E$398,$I3=Biens!$A$398,$J3&lt;=Biens!$D$398,$K3&lt;=Biens!$C$398),"MATCH","no match")</calculatedColumnFormula>
    </tableColumn>
    <tableColumn id="422" xr3:uid="{382317DD-FFDC-49EB-80AD-04B0FAF601A3}" name="Bien 398" dataDxfId="161">
      <calculatedColumnFormula>IF(AND($G3&gt;=Biens!$B$399,$H3=Biens!$E$399,$I3=Biens!$A$399,$J3&lt;=Biens!$D$399,$K3&lt;=Biens!$C$399),"MATCH","no match")</calculatedColumnFormula>
    </tableColumn>
    <tableColumn id="423" xr3:uid="{7CE31222-09B3-40C5-9426-4E0E6C44F92C}" name="Bien 399" dataDxfId="160">
      <calculatedColumnFormula>IF(AND($G3&gt;=Biens!$B$400,$H3=Biens!$E$400,$I3=Biens!$A$400,$J3&lt;=Biens!$D$400,$K3&lt;=Biens!$C$400),"MATCH","no match")</calculatedColumnFormula>
    </tableColumn>
    <tableColumn id="424" xr3:uid="{66B43213-8EA4-46A0-9E9D-21D9EFFEF656}" name="Bien 400" dataDxfId="159">
      <calculatedColumnFormula>IF(AND($G3&gt;=Biens!$B$401,$H3=Biens!$E$401,$I3=Biens!$A$401,$J3&lt;=Biens!$D$401,$K3&lt;=Biens!$C$401),"MATCH","no match")</calculatedColumnFormula>
    </tableColumn>
    <tableColumn id="425" xr3:uid="{04E75B79-98F4-4055-AE50-E60AA1D2B2C2}" name="Bien 401" dataDxfId="158">
      <calculatedColumnFormula>IF(AND($G3&gt;=Biens!$B$402,$H3=Biens!$E$402,$I3=Biens!$A$402,$J3&lt;=Biens!$D$402,$K3&lt;=Biens!$C$402),"MATCH","no match")</calculatedColumnFormula>
    </tableColumn>
    <tableColumn id="426" xr3:uid="{BA27D390-58B4-4B5B-B019-882FA76B7439}" name="Bien 402" dataDxfId="157">
      <calculatedColumnFormula>IF(AND($G3&gt;=Biens!$B$403,$H3=Biens!$E$403,$I3=Biens!$A$403,$J3&lt;=Biens!$D$403,$K3&lt;=Biens!$C$403),"MATCH","no match")</calculatedColumnFormula>
    </tableColumn>
    <tableColumn id="427" xr3:uid="{F6768BE7-C8FF-4841-9FB2-19D498CD413D}" name="Bien 403" dataDxfId="156">
      <calculatedColumnFormula>IF(AND($G3&gt;=Biens!$B$404,$H3=Biens!$E$404,$I3=Biens!$A$404,$J3&lt;=Biens!$D$404,$K3&lt;=Biens!$C$404),"MATCH","no match")</calculatedColumnFormula>
    </tableColumn>
    <tableColumn id="428" xr3:uid="{FE74E554-B2AC-4717-8311-64F4178A1FB5}" name="Bien 404" dataDxfId="155">
      <calculatedColumnFormula>IF(AND($G3&gt;=Biens!$B$405,$H3=Biens!$E$405,$I3=Biens!$A$405,$J3&lt;=Biens!$D$405,$K3&lt;=Biens!$C$405),"MATCH","no match")</calculatedColumnFormula>
    </tableColumn>
    <tableColumn id="429" xr3:uid="{0439FEF3-089E-4783-9DAC-FFA906D5A977}" name="Bien 405" dataDxfId="154">
      <calculatedColumnFormula>IF(AND($G3&gt;=Biens!$B$406,$H3=Biens!$E$406,$I3=Biens!$A$406,$J3&lt;=Biens!$D$406,$K3&lt;=Biens!$C$406),"MATCH","no match")</calculatedColumnFormula>
    </tableColumn>
    <tableColumn id="430" xr3:uid="{C2B50BEE-168D-4B33-B88F-9A328DD33528}" name="Bien 406" dataDxfId="153">
      <calculatedColumnFormula>IF(AND($G3&gt;=Biens!$B$407,$H3=Biens!$E$407,$I3=Biens!$A$407,$J3&lt;=Biens!$D$407,$K3&lt;=Biens!$C$407),"MATCH","no match")</calculatedColumnFormula>
    </tableColumn>
    <tableColumn id="431" xr3:uid="{03FD4C90-8745-4EA2-92E7-8247ED196917}" name="Bien 407" dataDxfId="152">
      <calculatedColumnFormula>IF(AND($G3&gt;=Biens!$B$408,$H3=Biens!$E$408,$I3=Biens!$A$408,$J3&lt;=Biens!$D$408,$K3&lt;=Biens!$C$408),"MATCH","no match")</calculatedColumnFormula>
    </tableColumn>
    <tableColumn id="432" xr3:uid="{6B505C31-95C0-4123-B1A7-0B9716DED265}" name="Bien 408" dataDxfId="151">
      <calculatedColumnFormula>IF(AND($G3&gt;=Biens!$B$409,$H3=Biens!$E$409,$I3=Biens!$A$409,$J3&lt;=Biens!$D$409,$K3&lt;=Biens!$C$409),"MATCH","no match")</calculatedColumnFormula>
    </tableColumn>
    <tableColumn id="433" xr3:uid="{5467E933-A671-4B98-AA92-089EA793C3A2}" name="Bien 409" dataDxfId="150">
      <calculatedColumnFormula>IF(AND($G3&gt;=Biens!$B$410,$H3=Biens!$E$410,$I3=Biens!$A$410,$J3&lt;=Biens!$D$410,$K3&lt;=Biens!$C$410),"MATCH","no match")</calculatedColumnFormula>
    </tableColumn>
    <tableColumn id="434" xr3:uid="{BFAAC8E3-337D-45F4-AADD-D52E2998E923}" name="Bien 410" dataDxfId="149">
      <calculatedColumnFormula>IF(AND($G3&gt;=Biens!$B$411,$H3=Biens!$E$411,$I3=Biens!$A$411,$J3&lt;=Biens!$D$411,$K3&lt;=Biens!$C$411),"MATCH","no match")</calculatedColumnFormula>
    </tableColumn>
    <tableColumn id="435" xr3:uid="{CB8BB9E0-E426-4393-9C58-9FB02DB575D5}" name="Bien 411" dataDxfId="148">
      <calculatedColumnFormula>IF(AND($G3&gt;=Biens!$B$412,$H3=Biens!$E$412,$I3=Biens!$A$412,$J3&lt;=Biens!$D$412,$K3&lt;=Biens!$C$412),"MATCH","no match")</calculatedColumnFormula>
    </tableColumn>
    <tableColumn id="436" xr3:uid="{65E189B0-0E68-42E0-BE5A-8A0C3DF96112}" name="Bien 412" dataDxfId="147">
      <calculatedColumnFormula>IF(AND($G3&gt;=Biens!$B$413,$H3=Biens!$E$413,$I3=Biens!$A$413,$J3&lt;=Biens!$D$413,$K3&lt;=Biens!$C$413),"MATCH","no match")</calculatedColumnFormula>
    </tableColumn>
    <tableColumn id="437" xr3:uid="{4E2AEE04-8DC0-4045-A190-4E86B7A555E2}" name="Bien 413" dataDxfId="146">
      <calculatedColumnFormula>IF(AND($G3&gt;=Biens!$B$414,$H3=Biens!$E$414,$I3=Biens!$A$414,$J3&lt;=Biens!$D$414,$K3&lt;=Biens!$C$414),"MATCH","no match")</calculatedColumnFormula>
    </tableColumn>
    <tableColumn id="438" xr3:uid="{2FEA21B0-808C-4BB5-BE98-0FF3290726A9}" name="Bien 414" dataDxfId="145">
      <calculatedColumnFormula>IF(AND($G3&gt;=Biens!$B$415,$H3=Biens!$E$415,$I3=Biens!$A$415,$J3&lt;=Biens!$D$415,$K3&lt;=Biens!$C$415),"MATCH","no match")</calculatedColumnFormula>
    </tableColumn>
    <tableColumn id="439" xr3:uid="{701DF592-2A3D-4E72-9C51-AFDCCBBC0CBF}" name="Bien 415" dataDxfId="144">
      <calculatedColumnFormula>IF(AND($G3&gt;=Biens!$B$416,$H3=Biens!$E$416,$I3=Biens!$A$416,$J3&lt;=Biens!$D$416,$K3&lt;=Biens!$C$416),"MATCH","no match")</calculatedColumnFormula>
    </tableColumn>
    <tableColumn id="440" xr3:uid="{244AB3D4-4C4F-4761-A821-383C176147DE}" name="Bien 416" dataDxfId="143">
      <calculatedColumnFormula>IF(AND($G3&gt;=Biens!$B$417,$H3=Biens!$E$417,$I3=Biens!$A$417,$J3&lt;=Biens!$D$417,$K3&lt;=Biens!$C$417),"MATCH","no match")</calculatedColumnFormula>
    </tableColumn>
    <tableColumn id="441" xr3:uid="{A4B4A68E-5E4E-46E1-8B9A-9216854CA615}" name="Bien 417" dataDxfId="142">
      <calculatedColumnFormula>IF(AND($G3&gt;=Biens!$B$418,$H3=Biens!$E$418,$I3=Biens!$A$418,$J3&lt;=Biens!$D$418,$K3&lt;=Biens!$C$418),"MATCH","no match")</calculatedColumnFormula>
    </tableColumn>
    <tableColumn id="442" xr3:uid="{8690A190-511D-4FB7-96CE-815C1D9995F8}" name="Bien 418" dataDxfId="141">
      <calculatedColumnFormula>IF(AND($G3&gt;=Biens!$B$419,$H3=Biens!$E$419,$I3=Biens!$A$419,$J3&lt;=Biens!$D$419,$K3&lt;=Biens!$C$419),"MATCH","no match")</calculatedColumnFormula>
    </tableColumn>
    <tableColumn id="443" xr3:uid="{8A3E713C-39D1-4A3D-85E5-81AEB23FB5D3}" name="Bien 419" dataDxfId="140">
      <calculatedColumnFormula>IF(AND($G3&gt;=Biens!$B$420,$H3=Biens!$E$420,$I3=Biens!$A$420,$J3&lt;=Biens!$D$420,$K3&lt;=Biens!$C$420),"MATCH","no match")</calculatedColumnFormula>
    </tableColumn>
    <tableColumn id="444" xr3:uid="{B7B35C2C-43EE-48D9-B35F-73E79040DB56}" name="Bien 420" dataDxfId="139">
      <calculatedColumnFormula>IF(AND($G3&gt;=Biens!$B$421,$H3=Biens!$E$421,$I3=Biens!$A$421,$J3&lt;=Biens!$D$421,$K3&lt;=Biens!$C$421),"MATCH","no match")</calculatedColumnFormula>
    </tableColumn>
    <tableColumn id="445" xr3:uid="{CBD01509-CC16-4B87-9949-F954DC7DF6DE}" name="Bien 421" dataDxfId="138">
      <calculatedColumnFormula>IF(AND($G3&gt;=Biens!$B$422,$H3=Biens!$E$422,$I3=Biens!$A$422,$J3&lt;=Biens!$D$422,$K3&lt;=Biens!$C$422),"MATCH","no match")</calculatedColumnFormula>
    </tableColumn>
    <tableColumn id="446" xr3:uid="{4F5E86E6-4F68-4EE1-981E-557758875A12}" name="Bien 422" dataDxfId="137">
      <calculatedColumnFormula>IF(AND($G3&gt;=Biens!$B$423,$H3=Biens!$E$423,$I3=Biens!$A$423,$J3&lt;=Biens!$D$423,$K3&lt;=Biens!$C$423),"MATCH","no match")</calculatedColumnFormula>
    </tableColumn>
    <tableColumn id="447" xr3:uid="{C7E83D5D-1221-422D-9147-61B690AAA2DF}" name="Bien 423" dataDxfId="136">
      <calculatedColumnFormula>IF(AND($G3&gt;=Biens!$B$424,$H3=Biens!$E$424,$I3=Biens!$A$424,$J3&lt;=Biens!$D$424,$K3&lt;=Biens!$C$424),"MATCH","no match")</calculatedColumnFormula>
    </tableColumn>
    <tableColumn id="448" xr3:uid="{EC5BE219-158D-4B80-AD8F-08A50C72788B}" name="Bien 424" dataDxfId="135">
      <calculatedColumnFormula>IF(AND($G3&gt;=Biens!$B$425,$H3=Biens!$E$425,$I3=Biens!$A$425,$J3&lt;=Biens!$D$425,$K3&lt;=Biens!$C$425),"MATCH","no match")</calculatedColumnFormula>
    </tableColumn>
    <tableColumn id="449" xr3:uid="{35877A20-1FAE-4ECD-8C55-057DBCB49A33}" name="Bien 425" dataDxfId="134">
      <calculatedColumnFormula>IF(AND($G3&gt;=Biens!$B$426,$H3=Biens!$E$426,$I3=Biens!$A$426,$J3&lt;=Biens!$D$426,$K3&lt;=Biens!$C$426),"MATCH","no match")</calculatedColumnFormula>
    </tableColumn>
    <tableColumn id="450" xr3:uid="{B0CE6F94-05E0-4D2D-B224-2495824F98A6}" name="Bien 426" dataDxfId="133">
      <calculatedColumnFormula>IF(AND($G3&gt;=Biens!$B$427,$H3=Biens!$E$427,$I3=Biens!$A$427,$J3&lt;=Biens!$D$427,$K3&lt;=Biens!$C$427),"MATCH","no match")</calculatedColumnFormula>
    </tableColumn>
    <tableColumn id="451" xr3:uid="{A8C98E23-B566-47BF-8955-57B3999361BB}" name="Bien 427" dataDxfId="132">
      <calculatedColumnFormula>IF(AND($G3&gt;=Biens!$B$428,$H3=Biens!$E$428,$I3=Biens!$A$428,$J3&lt;=Biens!$D$428,$K3&lt;=Biens!$C$428),"MATCH","no match")</calculatedColumnFormula>
    </tableColumn>
    <tableColumn id="452" xr3:uid="{05725EEF-BC1D-48DD-9E41-E323FB67A713}" name="Bien 428" dataDxfId="131">
      <calculatedColumnFormula>IF(AND($G3&gt;=Biens!$B$429,$H3=Biens!$E$429,$I3=Biens!$A$429,$J3&lt;=Biens!$D$429,$K3&lt;=Biens!$C$429),"MATCH","no match")</calculatedColumnFormula>
    </tableColumn>
    <tableColumn id="453" xr3:uid="{820B44C6-9075-44BB-AEBF-A32ABF671B08}" name="Bien 429" dataDxfId="130">
      <calculatedColumnFormula>IF(AND($G3&gt;=Biens!$B$430,$H3=Biens!$E$430,$I3=Biens!$A$430,$J3&lt;=Biens!$D$430,$K3&lt;=Biens!$C$430),"MATCH","no match")</calculatedColumnFormula>
    </tableColumn>
    <tableColumn id="454" xr3:uid="{6D600462-3EB9-4828-8F8F-219BDF301177}" name="Bien 430" dataDxfId="129">
      <calculatedColumnFormula>IF(AND($G3&gt;=Biens!$B$431,$H3=Biens!$E$431,$I3=Biens!$A$431,$J3&lt;=Biens!$D$431,$K3&lt;=Biens!$C$431),"MATCH","no match")</calculatedColumnFormula>
    </tableColumn>
    <tableColumn id="455" xr3:uid="{54E4D8F9-692A-4859-BA66-8370A08C307E}" name="Bien 431" dataDxfId="128">
      <calculatedColumnFormula>IF(AND($G3&gt;=Biens!$B$432,$H3=Biens!$E$432,$I3=Biens!$A$432,$J3&lt;=Biens!$D$432,$K3&lt;=Biens!$C$432),"MATCH","no match")</calculatedColumnFormula>
    </tableColumn>
    <tableColumn id="456" xr3:uid="{A55684AA-445B-44CF-B721-95C03FC359C4}" name="Bien 432" dataDxfId="127">
      <calculatedColumnFormula>IF(AND($G3&gt;=Biens!$B$433,$H3=Biens!$E$433,$I3=Biens!$A$433,$J3&lt;=Biens!$D$433,$K3&lt;=Biens!$C$433),"MATCH","no match")</calculatedColumnFormula>
    </tableColumn>
    <tableColumn id="457" xr3:uid="{C123621F-5ED4-44C3-B1A2-DF63B9585EFE}" name="Bien 433" dataDxfId="126">
      <calculatedColumnFormula>IF(AND($G3&gt;=Biens!$B$434,$H3=Biens!$E$434,$I3=Biens!$A$434,$J3&lt;=Biens!$D$434,$K3&lt;=Biens!$C$434),"MATCH","no match")</calculatedColumnFormula>
    </tableColumn>
    <tableColumn id="458" xr3:uid="{DF5D3A0B-8661-4BE0-99FF-4B3C0CE9B75B}" name="Bien 434" dataDxfId="125">
      <calculatedColumnFormula>IF(AND($G3&gt;=Biens!$B$435,$H3=Biens!$E$435,$I3=Biens!$A$435,$J3&lt;=Biens!$D$435,$K3&lt;=Biens!$C$435),"MATCH","no match")</calculatedColumnFormula>
    </tableColumn>
    <tableColumn id="459" xr3:uid="{7E9365C5-EB91-4749-B519-EE83BAF24545}" name="Bien 435" dataDxfId="124">
      <calculatedColumnFormula>IF(AND($G3&gt;=Biens!$B$436,$H3=Biens!$E$436,$I3=Biens!$A$436,$J3&lt;=Biens!$D$436,$K3&lt;=Biens!$C$436),"MATCH","no match")</calculatedColumnFormula>
    </tableColumn>
    <tableColumn id="460" xr3:uid="{4F1A703E-5F75-4D78-9728-447E2DA7120A}" name="Bien 436" dataDxfId="123">
      <calculatedColumnFormula>IF(AND($G3&gt;=Biens!$B$437,$H3=Biens!$E$437,$I3=Biens!$A$437,$J3&lt;=Biens!$D$437,$K3&lt;=Biens!$C$437),"MATCH","no match")</calculatedColumnFormula>
    </tableColumn>
    <tableColumn id="461" xr3:uid="{83F32883-4F9B-4784-974B-A44D48A6AB77}" name="Bien 437" dataDxfId="122">
      <calculatedColumnFormula>IF(AND($G3&gt;=Biens!$B$438,$H3=Biens!$E$438,$I3=Biens!$A$438,$J3&lt;=Biens!$D$438,$K3&lt;=Biens!$C$438),"MATCH","no match")</calculatedColumnFormula>
    </tableColumn>
    <tableColumn id="462" xr3:uid="{3A49548D-3139-4CAC-A427-883AD8D748E7}" name="Bien 438" dataDxfId="121">
      <calculatedColumnFormula>IF(AND($G3&gt;=Biens!$B$439,$H3=Biens!$E$439,$I3=Biens!$A$439,$J3&lt;=Biens!$D$439,$K3&lt;=Biens!$C$439),"MATCH","no match")</calculatedColumnFormula>
    </tableColumn>
    <tableColumn id="463" xr3:uid="{4887AE8F-BD28-44D9-A8F4-19C576E297DF}" name="Bien 439" dataDxfId="120">
      <calculatedColumnFormula>IF(AND($G3&gt;=Biens!$B$440,$H3=Biens!$E$440,$I3=Biens!$A$440,$J3&lt;=Biens!$D$440,$K3&lt;=Biens!$C$440),"MATCH","no match")</calculatedColumnFormula>
    </tableColumn>
    <tableColumn id="464" xr3:uid="{F35D0F55-D33B-4D0D-B513-9A07A41A9C3E}" name="Bien 440" dataDxfId="119">
      <calculatedColumnFormula>IF(AND($G3&gt;=Biens!$B$441,$H3=Biens!$E$441,$I3=Biens!$A$441,$J3&lt;=Biens!$D$441,$K3&lt;=Biens!$C$441),"MATCH","no match")</calculatedColumnFormula>
    </tableColumn>
    <tableColumn id="465" xr3:uid="{997F3CFB-8D14-458F-8CE4-D27E2C8E9464}" name="Bien 441" dataDxfId="118">
      <calculatedColumnFormula>IF(AND($G3&gt;=Biens!$B$442,$H3=Biens!$E$442,$I3=Biens!$A$442,$J3&lt;=Biens!$D$442,$K3&lt;=Biens!$C$442),"MATCH","no match")</calculatedColumnFormula>
    </tableColumn>
    <tableColumn id="466" xr3:uid="{C5A3E0C0-36D9-4D7B-AAF1-6D11E990910E}" name="Bien 442" dataDxfId="117">
      <calculatedColumnFormula>IF(AND($G3&gt;=Biens!$B$443,$H3=Biens!$E$443,$I3=Biens!$A$443,$J3&lt;=Biens!$D$443,$K3&lt;=Biens!$C$443),"MATCH","no match")</calculatedColumnFormula>
    </tableColumn>
    <tableColumn id="467" xr3:uid="{D938375A-B479-46DC-B07A-1CE54527052F}" name="Bien 443" dataDxfId="116">
      <calculatedColumnFormula>IF(AND($G3&gt;=Biens!$B$444,$H3=Biens!$E$444,$I3=Biens!$A$444,$J3&lt;=Biens!$D$444,$K3&lt;=Biens!$C$444),"MATCH","no match")</calculatedColumnFormula>
    </tableColumn>
    <tableColumn id="468" xr3:uid="{549432F6-3985-4DC8-901D-2EAC1C09F0DC}" name="Bien 444" dataDxfId="115">
      <calculatedColumnFormula>IF(AND($G3&gt;=Biens!$B$445,$H3=Biens!$E$445,$I3=Biens!$A$445,$J3&lt;=Biens!$D$445,$K3&lt;=Biens!$C$445),"MATCH","no match")</calculatedColumnFormula>
    </tableColumn>
    <tableColumn id="469" xr3:uid="{9099C3DD-915B-4BAA-B924-B1B0BFE9B1A4}" name="Bien 445" dataDxfId="114">
      <calculatedColumnFormula>IF(AND($G3&gt;=Biens!$B$446,$H3=Biens!$E$446,$I3=Biens!$A$446,$J3&lt;=Biens!$D$446,$K3&lt;=Biens!$C$446),"MATCH","no match")</calculatedColumnFormula>
    </tableColumn>
    <tableColumn id="470" xr3:uid="{40F9A9F2-FC35-4302-BEE7-73804CDF5D93}" name="Bien 446" dataDxfId="113">
      <calculatedColumnFormula>IF(AND($G3&gt;=Biens!$B$447,$H3=Biens!$E$447,$I3=Biens!$A$447,$J3&lt;=Biens!$D$447,$K3&lt;=Biens!$C$447),"MATCH","no match")</calculatedColumnFormula>
    </tableColumn>
    <tableColumn id="471" xr3:uid="{538A63F5-2059-40F2-8D08-8C5B00915D7D}" name="Bien 447" dataDxfId="112">
      <calculatedColumnFormula>IF(AND($G3&gt;=Biens!$B$448,$H3=Biens!$E$448,$I3=Biens!$A$448,$J3&lt;=Biens!$D$448,$K3&lt;=Biens!$C$448),"MATCH","no match")</calculatedColumnFormula>
    </tableColumn>
    <tableColumn id="472" xr3:uid="{6857A7B9-89FB-4F9A-8A7B-52BB3C17D2EB}" name="Bien 448" dataDxfId="111">
      <calculatedColumnFormula>IF(AND($G3&gt;=Biens!$B$449,$H3=Biens!$E$449,$I3=Biens!$A$449,$J3&lt;=Biens!$D$449,$K3&lt;=Biens!$C$449),"MATCH","no match")</calculatedColumnFormula>
    </tableColumn>
    <tableColumn id="473" xr3:uid="{7C51DCFB-92E1-46C6-B8C0-05747942ABBF}" name="Bien 449" dataDxfId="110">
      <calculatedColumnFormula>IF(AND($G3&gt;=Biens!$B$450,$H3=Biens!$E$450,$I3=Biens!$A$450,$J3&lt;=Biens!$D$450,$K3&lt;=Biens!$C$450),"MATCH","no match")</calculatedColumnFormula>
    </tableColumn>
    <tableColumn id="474" xr3:uid="{DAE98E8D-8A8B-4B7D-B9F9-6CB6A87D8083}" name="Bien 450" dataDxfId="109">
      <calculatedColumnFormula>IF(AND($G3&gt;=Biens!$B$451,$H3=Biens!$E$451,$I3=Biens!$A$451,$J3&lt;=Biens!$D$451,$K3&lt;=Biens!$C$451),"MATCH","no match")</calculatedColumnFormula>
    </tableColumn>
    <tableColumn id="475" xr3:uid="{8CA07180-89A4-4CA0-A6D7-E74FE78B480A}" name="Bien 451" dataDxfId="108">
      <calculatedColumnFormula>IF(AND($G3&gt;=Biens!$B$452,$H3=Biens!$E$452,$I3=Biens!$A$452,$J3&lt;=Biens!$D$452,$K3&lt;=Biens!$C$452),"MATCH","no match")</calculatedColumnFormula>
    </tableColumn>
    <tableColumn id="476" xr3:uid="{62C539FD-0855-4F9D-870B-5D275FD8C78D}" name="Bien 452" dataDxfId="107">
      <calculatedColumnFormula>IF(AND($G3&gt;=Biens!$B$453,$H3=Biens!$E$453,$I3=Biens!$A$453,$J3&lt;=Biens!$D$453,$K3&lt;=Biens!$C$453),"MATCH","no match")</calculatedColumnFormula>
    </tableColumn>
    <tableColumn id="477" xr3:uid="{06F286DE-8706-4D2F-9426-ECFA9268323C}" name="Bien 453" dataDxfId="106">
      <calculatedColumnFormula>IF(AND($G3&gt;=Biens!$B$454,$H3=Biens!$E$454,$I3=Biens!$A$454,$J3&lt;=Biens!$D$454,$K3&lt;=Biens!$C$454),"MATCH","no match")</calculatedColumnFormula>
    </tableColumn>
    <tableColumn id="478" xr3:uid="{38E3767F-6B9F-4852-83BE-8FA2671191C7}" name="Bien 454" dataDxfId="105">
      <calculatedColumnFormula>IF(AND($G3&gt;=Biens!$B$455,$H3=Biens!$E$455,$I3=Biens!$A$455,$J3&lt;=Biens!$D$455,$K3&lt;=Biens!$C$455),"MATCH","no match")</calculatedColumnFormula>
    </tableColumn>
    <tableColumn id="479" xr3:uid="{6DEFDBAB-D485-40F0-A950-A00BF9A69B8C}" name="Bien 455" dataDxfId="104">
      <calculatedColumnFormula>IF(AND($G3&gt;=Biens!$B$456,$H3=Biens!$E$456,$I3=Biens!$A$456,$J3&lt;=Biens!$D$456,$K3&lt;=Biens!$C$456),"MATCH","no match")</calculatedColumnFormula>
    </tableColumn>
    <tableColumn id="480" xr3:uid="{6A0C6E75-F58A-494E-A753-A49B8ED77396}" name="Bien 456" dataDxfId="103">
      <calculatedColumnFormula>IF(AND($G3&gt;=Biens!$B$457,$H3=Biens!$E$457,$I3=Biens!$A$457,$J3&lt;=Biens!$D$457,$K3&lt;=Biens!$C$457),"MATCH","no match")</calculatedColumnFormula>
    </tableColumn>
    <tableColumn id="481" xr3:uid="{E5B3019B-FA57-4172-B9CD-8321D9184A0B}" name="Bien 457" dataDxfId="102">
      <calculatedColumnFormula>IF(AND($G3&gt;=Biens!$B$458,$H3=Biens!$E$458,$I3=Biens!$A$458,$J3&lt;=Biens!$D$458,$K3&lt;=Biens!$C$458),"MATCH","no match")</calculatedColumnFormula>
    </tableColumn>
    <tableColumn id="482" xr3:uid="{FFFD1B88-443E-4B3E-9774-A3752A497E68}" name="Bien 458" dataDxfId="101">
      <calculatedColumnFormula>IF(AND($G3&gt;=Biens!$B$459,$H3=Biens!$E$459,$I3=Biens!$A$459,$J3&lt;=Biens!$D$459,$K3&lt;=Biens!$C$459),"MATCH","no match")</calculatedColumnFormula>
    </tableColumn>
    <tableColumn id="483" xr3:uid="{410F60C2-0F9B-4730-A59D-2771291CBAB1}" name="Bien 459" dataDxfId="100">
      <calculatedColumnFormula>IF(AND($G3&gt;=Biens!$B$460,$H3=Biens!$E$460,$I3=Biens!$A$460,$J3&lt;=Biens!$D$460,$K3&lt;=Biens!$C$460),"MATCH","no match")</calculatedColumnFormula>
    </tableColumn>
    <tableColumn id="484" xr3:uid="{0CD02BBF-C90D-43C5-8B6C-4F0E626874A0}" name="Bien 460" dataDxfId="99">
      <calculatedColumnFormula>IF(AND($G3&gt;=Biens!$B$461,$H3=Biens!$E$461,$I3=Biens!$A$461,$J3&lt;=Biens!$D$461,$K3&lt;=Biens!$C$461),"MATCH","no match")</calculatedColumnFormula>
    </tableColumn>
    <tableColumn id="485" xr3:uid="{C1216052-41DA-4FC0-9FCA-301983142EFE}" name="Bien 461" dataDxfId="98">
      <calculatedColumnFormula>IF(AND($G3&gt;=Biens!$B$462,$H3=Biens!$E$462,$I3=Biens!$A$462,$J3&lt;=Biens!$D$462,$K3&lt;=Biens!$C$462),"MATCH","no match")</calculatedColumnFormula>
    </tableColumn>
    <tableColumn id="486" xr3:uid="{20986B86-56AF-49F9-AFF6-7BFCAA9D6250}" name="Bien 462" dataDxfId="97">
      <calculatedColumnFormula>IF(AND($G3&gt;=Biens!$B$463,$H3=Biens!$E$463,$I3=Biens!$A$463,$J3&lt;=Biens!$D$463,$K3&lt;=Biens!$C$463),"MATCH","no match")</calculatedColumnFormula>
    </tableColumn>
    <tableColumn id="487" xr3:uid="{16293BCD-4097-4D44-A555-E3917B0CE323}" name="Bien 463" dataDxfId="96">
      <calculatedColumnFormula>IF(AND($G3&gt;=Biens!$B$464,$H3=Biens!$E$464,$I3=Biens!$A$464,$J3&lt;=Biens!$D$464,$K3&lt;=Biens!$C$464),"MATCH","no match")</calculatedColumnFormula>
    </tableColumn>
    <tableColumn id="488" xr3:uid="{6C07E0E9-2C8B-407F-A399-9E6B38ECFF7B}" name="Bien 464" dataDxfId="95">
      <calculatedColumnFormula>IF(AND($G3&gt;=Biens!$B$465,$H3=Biens!$E$465,$I3=Biens!$A$465,$J3&lt;=Biens!$D$465,$K3&lt;=Biens!$C$465),"MATCH","no match")</calculatedColumnFormula>
    </tableColumn>
    <tableColumn id="489" xr3:uid="{79B7738F-02FC-486C-859C-466D03288F62}" name="Bien 465" dataDxfId="94">
      <calculatedColumnFormula>IF(AND($G3&gt;=Biens!$B$466,$H3=Biens!$E$466,$I3=Biens!$A$466,$J3&lt;=Biens!$D$466,$K3&lt;=Biens!$C$466),"MATCH","no match")</calculatedColumnFormula>
    </tableColumn>
    <tableColumn id="490" xr3:uid="{0F9C0FAD-1E52-460F-B131-B09FF889E26B}" name="Bien 466" dataDxfId="93">
      <calculatedColumnFormula>IF(AND($G3&gt;=Biens!$B$467,$H3=Biens!$E$467,$I3=Biens!$A$467,$J3&lt;=Biens!$D$467,$K3&lt;=Biens!$C$467),"MATCH","no match")</calculatedColumnFormula>
    </tableColumn>
    <tableColumn id="491" xr3:uid="{C8170135-AD11-4AEB-B69A-4A331B98071C}" name="Bien 467" dataDxfId="92">
      <calculatedColumnFormula>IF(AND($G3&gt;=Biens!$B$468,$H3=Biens!$E$468,$I3=Biens!$A$468,$J3&lt;=Biens!$D$468,$K3&lt;=Biens!$C$468),"MATCH","no match")</calculatedColumnFormula>
    </tableColumn>
    <tableColumn id="492" xr3:uid="{CCD79E90-FEF1-4EBC-9EFB-273731A1EBE7}" name="Bien 468" dataDxfId="91">
      <calculatedColumnFormula>IF(AND($G3&gt;=Biens!$B$469,$H3=Biens!$E$469,$I3=Biens!$A$469,$J3&lt;=Biens!$D$469,$K3&lt;=Biens!$C$469),"MATCH","no match")</calculatedColumnFormula>
    </tableColumn>
    <tableColumn id="493" xr3:uid="{696C6642-AF45-4F5E-A078-D27A84B95206}" name="Bien 469" dataDxfId="90">
      <calculatedColumnFormula>IF(AND($G3&gt;=Biens!$B$470,$H3=Biens!$E$470,$I3=Biens!$A$470,$J3&lt;=Biens!$D$470,$K3&lt;=Biens!$C$470),"MATCH","no match")</calculatedColumnFormula>
    </tableColumn>
    <tableColumn id="494" xr3:uid="{F1DF15BE-0FA7-4777-85A7-AD07DAD0C375}" name="Bien 470" dataDxfId="89">
      <calculatedColumnFormula>IF(AND($G3&gt;=Biens!$B$471,$H3=Biens!$E$471,$I3=Biens!$A$471,$J3&lt;=Biens!$D$471,$K3&lt;=Biens!$C$471),"MATCH","no match")</calculatedColumnFormula>
    </tableColumn>
    <tableColumn id="495" xr3:uid="{1EA4CC2F-FF4D-4DA9-B68F-983AB76F48CE}" name="Bien 471" dataDxfId="88">
      <calculatedColumnFormula>IF(AND($G3&gt;=Biens!$B$472,$H3=Biens!$E$472,$I3=Biens!$A$472,$J3&lt;=Biens!$D$472,$K3&lt;=Biens!$C$472),"MATCH","no match")</calculatedColumnFormula>
    </tableColumn>
    <tableColumn id="496" xr3:uid="{2A4D7E8A-6E13-4F3E-BAFB-A88945D27B46}" name="Bien 472" dataDxfId="87">
      <calculatedColumnFormula>IF(AND($G3&gt;=Biens!$B$473,$H3=Biens!$E$473,$I3=Biens!$A$473,$J3&lt;=Biens!$D$473,$K3&lt;=Biens!$C$473),"MATCH","no match")</calculatedColumnFormula>
    </tableColumn>
    <tableColumn id="497" xr3:uid="{26FA9486-85D5-4A45-ABC2-E8F0C1A74BF0}" name="Bien 473" dataDxfId="86">
      <calculatedColumnFormula>IF(AND($G3&gt;=Biens!$B$474,$H3=Biens!$E$474,$I3=Biens!$A$474,$J3&lt;=Biens!$D$474,$K3&lt;=Biens!$C$474),"MATCH","no match")</calculatedColumnFormula>
    </tableColumn>
    <tableColumn id="498" xr3:uid="{FD8B0C7E-16C8-4133-AE91-73597092D17C}" name="Bien 474" dataDxfId="85">
      <calculatedColumnFormula>IF(AND($G3&gt;=Biens!$B$475,$H3=Biens!$E$475,$I3=Biens!$A$475,$J3&lt;=Biens!$D$475,$K3&lt;=Biens!$C$475),"MATCH","no match")</calculatedColumnFormula>
    </tableColumn>
    <tableColumn id="499" xr3:uid="{C3C0E2E6-6B12-4D1C-B9F0-D308DCEECD2C}" name="Bien 475" dataDxfId="84">
      <calculatedColumnFormula>IF(AND($G3&gt;=Biens!$B$476,$H3=Biens!$E$476,$I3=Biens!$A$476,$J3&lt;=Biens!$D$476,$K3&lt;=Biens!$C$476),"MATCH","no match")</calculatedColumnFormula>
    </tableColumn>
    <tableColumn id="500" xr3:uid="{C25D7728-F1D9-4FC8-928B-AB933A10A334}" name="Bien 476" dataDxfId="83">
      <calculatedColumnFormula>IF(AND($G3&gt;=Biens!$B$477,$H3=Biens!$E$477,$I3=Biens!$A$477,$J3&lt;=Biens!$D$477,$K3&lt;=Biens!$C$477),"MATCH","no match")</calculatedColumnFormula>
    </tableColumn>
    <tableColumn id="501" xr3:uid="{64890728-C8BC-4895-8BBD-BF5911763157}" name="Bien 477" dataDxfId="82">
      <calculatedColumnFormula>IF(AND($G3&gt;=Biens!$B$478,$H3=Biens!$E$478,$I3=Biens!$A$478,$J3&lt;=Biens!$D$478,$K3&lt;=Biens!$C$478),"MATCH","no match")</calculatedColumnFormula>
    </tableColumn>
    <tableColumn id="502" xr3:uid="{03F26C55-13F5-4158-8125-B31737DBB6FB}" name="Bien 478" dataDxfId="81">
      <calculatedColumnFormula>IF(AND($G3&gt;=Biens!$B$479,$H3=Biens!$E$479,$I3=Biens!$A$479,$J3&lt;=Biens!$D$479,$K3&lt;=Biens!$C$479),"MATCH","no match")</calculatedColumnFormula>
    </tableColumn>
    <tableColumn id="503" xr3:uid="{E1D588D6-61F2-43CD-94E9-8824EB89D105}" name="Bien 479" dataDxfId="80">
      <calculatedColumnFormula>IF(AND($G3&gt;=Biens!$B$480,$H3=Biens!$E$480,$I3=Biens!$A$480,$J3&lt;=Biens!$D$480,$K3&lt;=Biens!$C$480),"MATCH","no match")</calculatedColumnFormula>
    </tableColumn>
    <tableColumn id="504" xr3:uid="{6E997CA6-08C6-4F60-8A55-DDA464D5BC6C}" name="Bien 480" dataDxfId="79">
      <calculatedColumnFormula>IF(AND($G3&gt;=Biens!$B$481,$H3=Biens!$E$481,$I3=Biens!$A$481,$J3&lt;=Biens!$D$481,$K3&lt;=Biens!$C$481),"MATCH","no match")</calculatedColumnFormula>
    </tableColumn>
    <tableColumn id="505" xr3:uid="{4A91E7CB-5C90-4C26-B59C-F8582069E3BE}" name="Bien 481" dataDxfId="78">
      <calculatedColumnFormula>IF(AND($G3&gt;=Biens!$B$482,$H3=Biens!$E$482,$I3=Biens!$A$482,$J3&lt;=Biens!$D$482,$K3&lt;=Biens!$C$482),"MATCH","no match")</calculatedColumnFormula>
    </tableColumn>
    <tableColumn id="506" xr3:uid="{AEDD0F29-88D8-4EB6-8016-3D1A75821362}" name="Bien 482" dataDxfId="77">
      <calculatedColumnFormula>IF(AND($G3&gt;=Biens!$B$483,$H3=Biens!$E$483,$I3=Biens!$A$483,$J3&lt;=Biens!$D$483,$K3&lt;=Biens!$C$483),"MATCH","no match")</calculatedColumnFormula>
    </tableColumn>
    <tableColumn id="507" xr3:uid="{FEDF9D95-0E36-4CB4-BC92-AC4572ADF5AC}" name="Bien 483" dataDxfId="76">
      <calculatedColumnFormula>IF(AND($G3&gt;=Biens!$B$484,$H3=Biens!$E$484,$I3=Biens!$A$484,$J3&lt;=Biens!$D$484,$K3&lt;=Biens!$C$484),"MATCH","no match")</calculatedColumnFormula>
    </tableColumn>
    <tableColumn id="508" xr3:uid="{70D0969E-BFFD-4F96-B20F-36E9DFAF52A8}" name="Bien 484" dataDxfId="75">
      <calculatedColumnFormula>IF(AND($G3&gt;=Biens!$B$485,$H3=Biens!$E$485,$I3=Biens!$A$485,$J3&lt;=Biens!$D$485,$K3&lt;=Biens!$C$485),"MATCH","no match")</calculatedColumnFormula>
    </tableColumn>
    <tableColumn id="509" xr3:uid="{1E09BFF5-CEC9-4A30-AC11-D72342F86DD7}" name="Bien 485" dataDxfId="74">
      <calculatedColumnFormula>IF(AND($G3&gt;=Biens!$B$486,$H3=Biens!$E$486,$I3=Biens!$A$486,$J3&lt;=Biens!$D$486,$K3&lt;=Biens!$C$486),"MATCH","no match")</calculatedColumnFormula>
    </tableColumn>
    <tableColumn id="510" xr3:uid="{6FC83100-0C8B-44B8-9317-0031FC546D81}" name="Bien 486" dataDxfId="73">
      <calculatedColumnFormula>IF(AND($G3&gt;=Biens!$B$487,$H3=Biens!$E$487,$I3=Biens!$A$487,$J3&lt;=Biens!$D$487,$K3&lt;=Biens!$C$487),"MATCH","no match")</calculatedColumnFormula>
    </tableColumn>
    <tableColumn id="511" xr3:uid="{39FF69C6-1995-4B2F-B75F-1173D59757D2}" name="Bien 487" dataDxfId="72">
      <calculatedColumnFormula>IF(AND($G3&gt;=Biens!$B$488,$H3=Biens!$E$488,$I3=Biens!$A$488,$J3&lt;=Biens!$D$488,$K3&lt;=Biens!$C$488),"MATCH","no match")</calculatedColumnFormula>
    </tableColumn>
    <tableColumn id="512" xr3:uid="{83686DD2-8C46-4B0A-B6AF-6E0DD83DD970}" name="Bien 488" dataDxfId="71">
      <calculatedColumnFormula>IF(AND($G3&gt;=Biens!$B$489,$H3=Biens!$E$489,$I3=Biens!$A$489,$J3&lt;=Biens!$D$489,$K3&lt;=Biens!$C$489),"MATCH","no match")</calculatedColumnFormula>
    </tableColumn>
    <tableColumn id="513" xr3:uid="{58F8AB0B-CC03-43C7-A5C2-1A842F78B93F}" name="Bien 489" dataDxfId="70">
      <calculatedColumnFormula>IF(AND($G3&gt;=Biens!$B$490,$H3=Biens!$E$490,$I3=Biens!$A$490,$J3&lt;=Biens!$D$490,$K3&lt;=Biens!$C$490),"MATCH","no match")</calculatedColumnFormula>
    </tableColumn>
    <tableColumn id="514" xr3:uid="{FF23D6F1-34E1-409D-9A31-D0484A238ABD}" name="Bien 490" dataDxfId="69">
      <calculatedColumnFormula>IF(AND($G3&gt;=Biens!$B$491,$H3=Biens!$E$491,$I3=Biens!$A$491,$J3&lt;=Biens!$D$491,$K3&lt;=Biens!$C$491),"MATCH","no match")</calculatedColumnFormula>
    </tableColumn>
    <tableColumn id="515" xr3:uid="{F1724988-7288-443D-8EF4-83475C8295C0}" name="Bien 491" dataDxfId="68">
      <calculatedColumnFormula>IF(AND($G3&gt;=Biens!$B$492,$H3=Biens!$E$492,$I3=Biens!$A$492,$J3&lt;=Biens!$D$492,$K3&lt;=Biens!$C$492),"MATCH","no match")</calculatedColumnFormula>
    </tableColumn>
    <tableColumn id="516" xr3:uid="{EA23EB4F-F44D-4471-BEC3-E147205256CC}" name="Bien 492" dataDxfId="67">
      <calculatedColumnFormula>IF(AND($G3&gt;=Biens!$B$493,$H3=Biens!$E$493,$I3=Biens!$A$493,$J3&lt;=Biens!$D$493,$K3&lt;=Biens!$C$493),"MATCH","no match")</calculatedColumnFormula>
    </tableColumn>
    <tableColumn id="517" xr3:uid="{AE13DB31-9198-4455-9E71-5026D5A81D1A}" name="Bien 493" dataDxfId="66">
      <calculatedColumnFormula>IF(AND($G3&gt;=Biens!$B$494,$H3=Biens!$E$494,$I3=Biens!$A$494,$J3&lt;=Biens!$D$494,$K3&lt;=Biens!$C$494),"MATCH","no match")</calculatedColumnFormula>
    </tableColumn>
    <tableColumn id="518" xr3:uid="{6775C7CD-22E5-485D-8F56-F420E6EEFC51}" name="Bien 494" dataDxfId="65">
      <calculatedColumnFormula>IF(AND($G3&gt;=Biens!$B$495,$H3=Biens!$E$495,$I3=Biens!$A$495,$J3&lt;=Biens!$D$495,$K3&lt;=Biens!$C$495),"MATCH","no match")</calculatedColumnFormula>
    </tableColumn>
    <tableColumn id="519" xr3:uid="{8DD17F66-558B-4094-9CFE-D291A7F12DC0}" name="Bien 495" dataDxfId="64">
      <calculatedColumnFormula>IF(AND($G3&gt;=Biens!$B$496,$H3=Biens!$E$496,$I3=Biens!$A$496,$J3&lt;=Biens!$D$496,$K3&lt;=Biens!$C$496),"MATCH","no match")</calculatedColumnFormula>
    </tableColumn>
    <tableColumn id="520" xr3:uid="{504BEA71-BFD5-417E-AF47-7095359B04EC}" name="Bien 496" dataDxfId="63">
      <calculatedColumnFormula>IF(AND($G3&gt;=Biens!$B$497,$H3=Biens!$E$497,$I3=Biens!$A$497,$J3&lt;=Biens!$D$497,$K3&lt;=Biens!$C$497),"MATCH","no match")</calculatedColumnFormula>
    </tableColumn>
    <tableColumn id="521" xr3:uid="{8EABB623-4B61-4682-87E3-03178E1920F3}" name="Bien 497" dataDxfId="62">
      <calculatedColumnFormula>IF(AND($G3&gt;=Biens!$B$498,$H3=Biens!$E$498,$I3=Biens!$A$498,$J3&lt;=Biens!$D$498,$K3&lt;=Biens!$C$498),"MATCH","no match")</calculatedColumnFormula>
    </tableColumn>
    <tableColumn id="522" xr3:uid="{D8A86FDA-E44B-4482-B2B3-428E617687F7}" name="Bien 498" dataDxfId="61">
      <calculatedColumnFormula>IF(AND($G3&gt;=Biens!$B$499,$H3=Biens!$E$499,$I3=Biens!$A$499,$J3&lt;=Biens!$D$499,$K3&lt;=Biens!$C$499),"MATCH","no match")</calculatedColumnFormula>
    </tableColumn>
    <tableColumn id="523" xr3:uid="{1C27C812-4884-4CCD-8D50-83383D32F498}" name="Bien 499" dataDxfId="60">
      <calculatedColumnFormula>IF(AND($G3&gt;=Biens!$B$500,$H3=Biens!$E$500,$I3=Biens!$A$500,$J3&lt;=Biens!$D$500,$K3&lt;=Biens!$C$500),"MATCH","no match")</calculatedColumnFormula>
    </tableColumn>
    <tableColumn id="524" xr3:uid="{0162BDE2-B087-4EEC-B223-69A4C1CA36E9}" name="Bien 500" dataDxfId="59">
      <calculatedColumnFormula>IF(AND($G3&gt;=Biens!$B$501,$H3=Biens!$E$501,$I3=Biens!$A$501,$J3&lt;=Biens!$D$501,$K3&lt;=Biens!$C$501),"MATCH","no match")</calculatedColumnFormula>
    </tableColumn>
    <tableColumn id="525" xr3:uid="{33D36B6F-9D47-4D42-9B2E-B4D2BBFA88CB}" name="Bien 501" dataDxfId="58">
      <calculatedColumnFormula>IF(AND($G3&gt;=Biens!$B$502,$H3=Biens!$E$502,$I3=Biens!$A$502,$J3&lt;=Biens!$D$502,$K3&lt;=Biens!$C$502),"MATCH","no match")</calculatedColumnFormula>
    </tableColumn>
    <tableColumn id="526" xr3:uid="{2F7B64C0-10E0-4A14-A9D3-7B25F997609A}" name="Bien 502" dataDxfId="57">
      <calculatedColumnFormula>IF(AND($G3&gt;=Biens!$B$503,$H3=Biens!$E$503,$I3=Biens!$A$503,$J3&lt;=Biens!$D$503,$K3&lt;=Biens!$C$503),"MATCH","no match")</calculatedColumnFormula>
    </tableColumn>
    <tableColumn id="527" xr3:uid="{437A31E6-000F-4142-909F-303B0275883D}" name="Bien 503" dataDxfId="56">
      <calculatedColumnFormula>IF(AND($G3&gt;=Biens!$B$504,$H3=Biens!$E$504,$I3=Biens!$A$504,$J3&lt;=Biens!$D$504,$K3&lt;=Biens!$C$504),"MATCH","no match")</calculatedColumnFormula>
    </tableColumn>
    <tableColumn id="528" xr3:uid="{B2F620D5-3FB4-47AF-88F3-8CC7E5486685}" name="Bien 504" dataDxfId="55">
      <calculatedColumnFormula>IF(AND($G3&gt;=Biens!$B$505,$H3=Biens!$E$505,$I3=Biens!$A$505,$J3&lt;=Biens!$D$505,$K3&lt;=Biens!$C$505),"MATCH","no match")</calculatedColumnFormula>
    </tableColumn>
    <tableColumn id="529" xr3:uid="{E753D86A-0836-42CE-86CD-1BF9A51A3F9B}" name="Bien 505" dataDxfId="54">
      <calculatedColumnFormula>IF(AND($G3&gt;=Biens!$B$506,$H3=Biens!$E$506,$I3=Biens!$A$506,$J3&lt;=Biens!$D$506,$K3&lt;=Biens!$C$506),"MATCH","no match")</calculatedColumnFormula>
    </tableColumn>
    <tableColumn id="530" xr3:uid="{5CC6A60B-F640-4583-998E-1BA666E2BB58}" name="Bien 506" dataDxfId="53">
      <calculatedColumnFormula>IF(AND($G3&gt;=Biens!$B$507,$H3=Biens!$E$507,$I3=Biens!$A$507,$J3&lt;=Biens!$D$507,$K3&lt;=Biens!$C$507),"MATCH","no match")</calculatedColumnFormula>
    </tableColumn>
    <tableColumn id="531" xr3:uid="{0B2C2B43-F07D-45F6-826F-8689610B7A53}" name="Bien 507" dataDxfId="52">
      <calculatedColumnFormula>IF(AND($G3&gt;=Biens!$B$508,$H3=Biens!$E$508,$I3=Biens!$A$508,$J3&lt;=Biens!$D$508,$K3&lt;=Biens!$C$508),"MATCH","no match")</calculatedColumnFormula>
    </tableColumn>
    <tableColumn id="532" xr3:uid="{448D3DAC-B27A-4BA9-9B25-778C2F493850}" name="Bien 508" dataDxfId="51">
      <calculatedColumnFormula>IF(AND($G3&gt;=Biens!$B$509,$H3=Biens!$E$509,$I3=Biens!$A$509,$J3&lt;=Biens!$D$509,$K3&lt;=Biens!$C$509),"MATCH","no match")</calculatedColumnFormula>
    </tableColumn>
    <tableColumn id="533" xr3:uid="{7B4973FE-0032-434A-B946-D03DB36B6A61}" name="Bien 509" dataDxfId="50">
      <calculatedColumnFormula>IF(AND($G3&gt;=Biens!$B$510,$H3=Biens!$E$510,$I3=Biens!$A$510,$J3&lt;=Biens!$D$510,$K3&lt;=Biens!$C$510),"MATCH","no match")</calculatedColumnFormula>
    </tableColumn>
    <tableColumn id="534" xr3:uid="{09AF4F20-FC74-4D01-9B93-576E35169320}" name="Bien 510" dataDxfId="49">
      <calculatedColumnFormula>IF(AND($G3&gt;=Biens!$B$511,$H3=Biens!$E$511,$I3=Biens!$A$511,$J3&lt;=Biens!$D$511,$K3&lt;=Biens!$C$511),"MATCH","no match")</calculatedColumnFormula>
    </tableColumn>
    <tableColumn id="535" xr3:uid="{B15718CD-3517-439F-A423-EF5F31C0A2DB}" name="Bien 511" dataDxfId="48">
      <calculatedColumnFormula>IF(AND($G3&gt;=Biens!$B$512,$H3=Biens!$E$512,$I3=Biens!$A$512,$J3&lt;=Biens!$D$512,$K3&lt;=Biens!$C$512),"MATCH","no match")</calculatedColumnFormula>
    </tableColumn>
    <tableColumn id="536" xr3:uid="{42554F8A-FA67-4486-9891-906038DD6014}" name="Bien 512" dataDxfId="47">
      <calculatedColumnFormula>IF(AND($G3&gt;=Biens!$B$513,$H3=Biens!$E$513,$I3=Biens!$A$513,$J3&lt;=Biens!$D$513,$K3&lt;=Biens!$C$513),"MATCH","no match")</calculatedColumnFormula>
    </tableColumn>
    <tableColumn id="537" xr3:uid="{1334DEC1-4B5F-4975-AF5A-2E1C690891AE}" name="Bien 513" dataDxfId="46">
      <calculatedColumnFormula>IF(AND($G3&gt;=Biens!$B$514,$H3=Biens!$E$514,$I3=Biens!$A$514,$J3&lt;=Biens!$D$514,$K3&lt;=Biens!$C$514),"MATCH","no match")</calculatedColumnFormula>
    </tableColumn>
    <tableColumn id="538" xr3:uid="{0F305DBC-2142-4969-98FB-5460DF8DDBBF}" name="Bien 514" dataDxfId="45">
      <calculatedColumnFormula>IF(AND($G3&gt;=Biens!$B$515,$H3=Biens!$E$515,$I3=Biens!$A$515,$J3&lt;=Biens!$D$515,$K3&lt;=Biens!$C$515),"MATCH","no match")</calculatedColumnFormula>
    </tableColumn>
    <tableColumn id="539" xr3:uid="{03F96723-4060-434A-BE1A-F786C1B4DA4D}" name="Bien 515" dataDxfId="44">
      <calculatedColumnFormula>IF(AND($G3&gt;=Biens!$B$516,$H3=Biens!$E$516,$I3=Biens!$A$516,$J3&lt;=Biens!$D$516,$K3&lt;=Biens!$C$516),"MATCH","no match")</calculatedColumnFormula>
    </tableColumn>
    <tableColumn id="540" xr3:uid="{618A45CA-9889-445B-8149-7C48C8913C24}" name="Bien 516" dataDxfId="43">
      <calculatedColumnFormula>IF(AND($G3&gt;=Biens!$B$517,$H3=Biens!$E$517,$I3=Biens!$A$517,$J3&lt;=Biens!$D$517,$K3&lt;=Biens!$C$517),"MATCH","no match")</calculatedColumnFormula>
    </tableColumn>
    <tableColumn id="541" xr3:uid="{7785AD6B-3D1B-4E87-BA50-371444BBD2C9}" name="Bien 517" dataDxfId="42">
      <calculatedColumnFormula>IF(AND($G3&gt;=Biens!$B$518,$H3=Biens!$E$518,$I3=Biens!$A$518,$J3&lt;=Biens!$D$518,$K3&lt;=Biens!$C$518),"MATCH","no match")</calculatedColumnFormula>
    </tableColumn>
    <tableColumn id="542" xr3:uid="{2575F4DE-B720-44B5-91D3-894E043131FB}" name="Bien 518" dataDxfId="41">
      <calculatedColumnFormula>IF(AND($G3&gt;=Biens!$B$519,$H3=Biens!$E$519,$I3=Biens!$A$519,$J3&lt;=Biens!$D$519,$K3&lt;=Biens!$C$519),"MATCH","no match")</calculatedColumnFormula>
    </tableColumn>
    <tableColumn id="543" xr3:uid="{CA08EF35-0479-4AE0-A802-A1FC03605767}" name="Bien 519" dataDxfId="40">
      <calculatedColumnFormula>IF(AND($G3&gt;=Biens!$B$520,$H3=Biens!$E$520,$I3=Biens!$A$520,$J3&lt;=Biens!$D$520,$K3&lt;=Biens!$C$520),"MATCH","no match")</calculatedColumnFormula>
    </tableColumn>
    <tableColumn id="544" xr3:uid="{D90C7150-959E-46FC-866F-C73AA1D64E9A}" name="Bien 520" dataDxfId="39">
      <calculatedColumnFormula>IF(AND($G3&gt;=Biens!$B$521,$H3=Biens!$E$521,$I3=Biens!$A$521,$J3&lt;=Biens!$D$521,$K3&lt;=Biens!$C$521),"MATCH","no match")</calculatedColumnFormula>
    </tableColumn>
    <tableColumn id="545" xr3:uid="{3E3C97A6-1055-4F2A-BD97-C2DF201843D6}" name="Bien 521" dataDxfId="38">
      <calculatedColumnFormula>IF(AND($G3&gt;=Biens!$B$522,$H3=Biens!$E$522,$I3=Biens!$A$522,$J3&lt;=Biens!$D$522,$K3&lt;=Biens!$C$522),"MATCH","no match")</calculatedColumnFormula>
    </tableColumn>
    <tableColumn id="546" xr3:uid="{11A1F9A3-6B68-4CDD-BFC7-22C5FB632B44}" name="Bien 522" dataDxfId="37">
      <calculatedColumnFormula>IF(AND($G3&gt;=Biens!$B$523,$H3=Biens!$E$523,$I3=Biens!$A$523,$J3&lt;=Biens!$D$523,$K3&lt;=Biens!$C$523),"MATCH","no match")</calculatedColumnFormula>
    </tableColumn>
    <tableColumn id="547" xr3:uid="{6DD9F02D-E38D-4CC6-90AC-9D89610F43D1}" name="Bien 523" dataDxfId="36">
      <calculatedColumnFormula>IF(AND($G3&gt;=Biens!$B$524,$H3=Biens!$E$524,$I3=Biens!$A$524,$J3&lt;=Biens!$D$524,$K3&lt;=Biens!$C$524),"MATCH","no match")</calculatedColumnFormula>
    </tableColumn>
    <tableColumn id="548" xr3:uid="{2485406D-A456-4815-A1BA-A1619A7BE387}" name="Bien 524" dataDxfId="35">
      <calculatedColumnFormula>IF(AND($G3&gt;=Biens!$B$525,$H3=Biens!$E$525,$I3=Biens!$A$525,$J3&lt;=Biens!$D$525,$K3&lt;=Biens!$C$525),"MATCH","no match")</calculatedColumnFormula>
    </tableColumn>
    <tableColumn id="549" xr3:uid="{39379A41-1873-48E1-8D6B-5D53351AAC5A}" name="Bien 525" dataDxfId="34">
      <calculatedColumnFormula>IF(AND($G3&gt;=Biens!$B$526,$H3=Biens!$E$526,$I3=Biens!$A$526,$J3&lt;=Biens!$D$526,$K3&lt;=Biens!$C$526),"MATCH","no match")</calculatedColumnFormula>
    </tableColumn>
    <tableColumn id="550" xr3:uid="{B1D566A0-C3C9-4574-9C86-519EFE7A251A}" name="Bien 526" dataDxfId="33">
      <calculatedColumnFormula>IF(AND($G3&gt;=Biens!$B$527,$H3=Biens!$E$527,$I3=Biens!$A$527,$J3&lt;=Biens!$D$527,$K3&lt;=Biens!$C$527),"MATCH","no match")</calculatedColumnFormula>
    </tableColumn>
    <tableColumn id="551" xr3:uid="{98D5263A-DBE9-4E75-8517-3FB0252D3908}" name="Bien 527" dataDxfId="32">
      <calculatedColumnFormula>IF(AND($G3&gt;=Biens!$B$528,$H3=Biens!$E$528,$I3=Biens!$A$528,$J3&lt;=Biens!$D$528,$K3&lt;=Biens!$C$528),"MATCH","no match")</calculatedColumnFormula>
    </tableColumn>
    <tableColumn id="552" xr3:uid="{1870A727-A7AC-4BE5-949B-8E47F5F072D7}" name="Bien 528" dataDxfId="31">
      <calculatedColumnFormula>IF(AND($G3&gt;=Biens!$B$529,$H3=Biens!$E$529,$I3=Biens!$A$529,$J3&lt;=Biens!$D$529,$K3&lt;=Biens!$C$529),"MATCH","no match")</calculatedColumnFormula>
    </tableColumn>
    <tableColumn id="553" xr3:uid="{6A1A18EA-22D7-4EBF-8C01-FBF1E06FFAD5}" name="Bien 529" dataDxfId="30">
      <calculatedColumnFormula>IF(AND($G3&gt;=Biens!$B$530,$H3=Biens!$E$530,$I3=Biens!$A$530,$J3&lt;=Biens!$D$530,$K3&lt;=Biens!$C$530),"MATCH","no match")</calculatedColumnFormula>
    </tableColumn>
    <tableColumn id="554" xr3:uid="{82DD7160-304B-4F64-83BB-26ADB6323C66}" name="Bien 530" dataDxfId="29">
      <calculatedColumnFormula>IF(AND($G3&gt;=Biens!$B$531,$H3=Biens!$E$531,$I3=Biens!$A$531,$J3&lt;=Biens!$D$531,$K3&lt;=Biens!$C$531),"MATCH","no match")</calculatedColumnFormula>
    </tableColumn>
    <tableColumn id="555" xr3:uid="{249B2F49-7715-4FE9-9E35-D52FD764F906}" name="Bien 531" dataDxfId="28">
      <calculatedColumnFormula>IF(AND($G3&gt;=Biens!$B$532,$H3=Biens!$E$532,$I3=Biens!$A$532,$J3&lt;=Biens!$D$532,$K3&lt;=Biens!$C$532),"MATCH","no match")</calculatedColumnFormula>
    </tableColumn>
    <tableColumn id="556" xr3:uid="{780EA26A-BF0E-4D18-8428-95F4EC81C16E}" name="Bien 532" dataDxfId="27">
      <calculatedColumnFormula>IF(AND($G3&gt;=Biens!$B$533,$H3=Biens!$E$533,$I3=Biens!$A$533,$J3&lt;=Biens!$D$533,$K3&lt;=Biens!$C$533),"MATCH","no match")</calculatedColumnFormula>
    </tableColumn>
    <tableColumn id="557" xr3:uid="{DBCF3A00-4C95-4B83-B0C4-534FE03E2A98}" name="Bien 533" dataDxfId="26">
      <calculatedColumnFormula>IF(AND($G3&gt;=Biens!$B$534,$H3=Biens!$E$534,$I3=Biens!$A$534,$J3&lt;=Biens!$D$534,$K3&lt;=Biens!$C$534),"MATCH","no match")</calculatedColumnFormula>
    </tableColumn>
    <tableColumn id="558" xr3:uid="{AFC228BE-E83A-49FB-96DD-E270F8583C81}" name="Bien 534" dataDxfId="25">
      <calculatedColumnFormula>IF(AND($G3&gt;=Biens!$B$535,$H3=Biens!$E$535,$I3=Biens!$A$535,$J3&lt;=Biens!$D$535,$K3&lt;=Biens!$C$535),"MATCH","no match")</calculatedColumnFormula>
    </tableColumn>
    <tableColumn id="559" xr3:uid="{740C1D63-F199-449D-B06D-7CAF50889A81}" name="Bien 535" dataDxfId="24">
      <calculatedColumnFormula>IF(AND($G3&gt;=Biens!$B$536,$H3=Biens!$E$536,$I3=Biens!$A$536,$J3&lt;=Biens!$D$536,$K3&lt;=Biens!$C$536),"MATCH","no match")</calculatedColumnFormula>
    </tableColumn>
    <tableColumn id="560" xr3:uid="{B6C4E5FD-E33D-44C6-85B0-5439883AA7A2}" name="Bien 536" dataDxfId="23">
      <calculatedColumnFormula>IF(AND($G3&gt;=Biens!$B$537,$H3=Biens!$E$537,$I3=Biens!$A$537,$J3&lt;=Biens!$D$537,$K3&lt;=Biens!$C$537),"MATCH","no match")</calculatedColumnFormula>
    </tableColumn>
    <tableColumn id="561" xr3:uid="{DA48ECE0-C430-40C0-81DC-2781E1E84642}" name="Bien 537" dataDxfId="22">
      <calculatedColumnFormula>IF(AND($G3&gt;=Biens!$B$538,$H3=Biens!$E$538,$I3=Biens!$A$538,$J3&lt;=Biens!$D$538,$K3&lt;=Biens!$C$538),"MATCH","no match")</calculatedColumnFormula>
    </tableColumn>
    <tableColumn id="562" xr3:uid="{29E263F1-CAC5-4068-8AA0-044D8369D3D5}" name="Bien 538" dataDxfId="21">
      <calculatedColumnFormula>IF(AND($G3&gt;=Biens!$B$539,$H3=Biens!$E$539,$I3=Biens!$A$539,$J3&lt;=Biens!$D$539,$K3&lt;=Biens!$C$539),"MATCH","no match")</calculatedColumnFormula>
    </tableColumn>
    <tableColumn id="563" xr3:uid="{E280E511-3592-460A-9D4A-7DD75FEF241D}" name="Bien 539" dataDxfId="20">
      <calculatedColumnFormula>IF(AND($G3&gt;=Biens!$B$540,$H3=Biens!$E$540,$I3=Biens!$A$540,$J3&lt;=Biens!$D$540,$K3&lt;=Biens!$C$540),"MATCH","no match")</calculatedColumnFormula>
    </tableColumn>
    <tableColumn id="564" xr3:uid="{DA4C7DD4-84DB-42CD-AB98-C125338CC80A}" name="Bien 540" dataDxfId="19">
      <calculatedColumnFormula>IF(AND($G3&gt;=Biens!$B$541,$H3=Biens!$E$541,$I3=Biens!$A$541,$J3&lt;=Biens!$D$541,$K3&lt;=Biens!$C$541),"MATCH","no match")</calculatedColumnFormula>
    </tableColumn>
    <tableColumn id="565" xr3:uid="{9441D23C-0406-4471-8B35-13B19DC1FC84}" name="Bien 541" dataDxfId="18">
      <calculatedColumnFormula>IF(AND($G3&gt;=Biens!$B$542,$H3=Biens!$E$542,$I3=Biens!$A$542,$J3&lt;=Biens!$D$542,$K3&lt;=Biens!$C$542),"MATCH","no match")</calculatedColumnFormula>
    </tableColumn>
    <tableColumn id="566" xr3:uid="{013BE356-DB63-4F76-A757-A725E012BC40}" name="Bien 542" dataDxfId="17">
      <calculatedColumnFormula>IF(AND($G3&gt;=Biens!$B$543,$H3=Biens!$E$543,$I3=Biens!$A$543,$J3&lt;=Biens!$D$543,$K3&lt;=Biens!$C$543),"MATCH","no match")</calculatedColumnFormula>
    </tableColumn>
    <tableColumn id="567" xr3:uid="{DC82A856-573E-4A05-8F24-41B6CB855F7A}" name="Bien 543" dataDxfId="16">
      <calculatedColumnFormula>IF(AND($G3&gt;=Biens!$B$544,$H3=Biens!$E$544,$I3=Biens!$A$544,$J3&lt;=Biens!$D$544,$K3&lt;=Biens!$C$544),"MATCH","no match")</calculatedColumnFormula>
    </tableColumn>
    <tableColumn id="568" xr3:uid="{FEF3B13F-4988-43DB-8DD3-CFBDBB46FD8F}" name="Bien 544" dataDxfId="15">
      <calculatedColumnFormula>IF(AND($G3&gt;=Biens!$B$545,$H3=Biens!$E$545,$I3=Biens!$A$545,$J3&lt;=Biens!$D$545,$K3&lt;=Biens!$C$545),"MATCH","no match")</calculatedColumnFormula>
    </tableColumn>
    <tableColumn id="569" xr3:uid="{5A627ECB-38A4-42BD-A661-B79E5666C155}" name="Bien 545" dataDxfId="14">
      <calculatedColumnFormula>IF(AND($G3&gt;=Biens!$B$546,$H3=Biens!$E$546,$I3=Biens!$A$546,$J3&lt;=Biens!$D$546,$K3&lt;=Biens!$C$546),"MATCH","no match")</calculatedColumnFormula>
    </tableColumn>
    <tableColumn id="570" xr3:uid="{20B725C1-1894-4512-B5E7-DB91512A1A5E}" name="Bien 546" dataDxfId="13">
      <calculatedColumnFormula>IF(AND($G3&gt;=Biens!$B$547,$H3=Biens!$E$547,$I3=Biens!$A$547,$J3&lt;=Biens!$D$547,$K3&lt;=Biens!$C$547),"MATCH","no match")</calculatedColumnFormula>
    </tableColumn>
    <tableColumn id="571" xr3:uid="{ACFC9EDC-14FF-4613-BDB0-2792FF19DD06}" name="Bien 547" dataDxfId="12">
      <calculatedColumnFormula>IF(AND($G3&gt;=Biens!$B$548,$H3=Biens!$E$548,$I3=Biens!$A$548,$J3&lt;=Biens!$D$548,$K3&lt;=Biens!$C$548),"MATCH","no match")</calculatedColumnFormula>
    </tableColumn>
    <tableColumn id="572" xr3:uid="{7C9326D4-A997-4E18-974F-3C61F0075B40}" name="Bien 548" dataDxfId="11">
      <calculatedColumnFormula>IF(AND($G3&gt;=Biens!$B$549,$H3=Biens!$E$549,$I3=Biens!$A$549,$J3&lt;=Biens!$D$549,$K3&lt;=Biens!$C$549),"MATCH","no match")</calculatedColumnFormula>
    </tableColumn>
    <tableColumn id="573" xr3:uid="{42460031-B9AE-4146-8B53-05A9B15EE30C}" name="Bien 549" dataDxfId="10">
      <calculatedColumnFormula>IF(AND($G3&gt;=Biens!$B$550,$H3=Biens!$E$550,$I3=Biens!$A$550,$J3&lt;=Biens!$D$550,$K3&lt;=Biens!$C$550),"MATCH","no match")</calculatedColumnFormula>
    </tableColumn>
    <tableColumn id="574" xr3:uid="{7C94E78F-F527-421A-AAF3-92B4591A0BCD}" name="Bien 550" dataDxfId="9">
      <calculatedColumnFormula>IF(AND($G3&gt;=Biens!$B$551,$H3=Biens!$E$551,$I3=Biens!$A$551,$J3&lt;=Biens!$D$551,$K3&lt;=Biens!$C$551),"MATCH","no match")</calculatedColumnFormula>
    </tableColumn>
    <tableColumn id="575" xr3:uid="{DAC0D3EB-3B9A-47C3-8DA4-ED74181D7958}" name="Bien 551" dataDxfId="8">
      <calculatedColumnFormula>IF(AND($G3&gt;=Biens!$B$552,$H3=Biens!$E$552,$I3=Biens!$A$552,$J3&lt;=Biens!$D$552,$K3&lt;=Biens!$C$552),"MATCH","no match")</calculatedColumnFormula>
    </tableColumn>
    <tableColumn id="576" xr3:uid="{8EECCB25-15F5-47ED-B392-76C3B7B48390}" name="Bien 552" dataDxfId="7">
      <calculatedColumnFormula>IF(AND($G3&gt;=Biens!$B$553,$H3=Biens!$E$553,$I3=Biens!$A$553,$J3&lt;=Biens!$D$553,$K3&lt;=Biens!$C$553),"MATCH","no match")</calculatedColumnFormula>
    </tableColumn>
    <tableColumn id="577" xr3:uid="{EBF6D90A-5909-426B-B304-382EF9DCBF3D}" name="Bien 553" dataDxfId="6">
      <calculatedColumnFormula>IF(AND($G3&gt;=Biens!$B$554,$H3=Biens!$E$554,$I3=Biens!$A$554,$J3&lt;=Biens!$D$554,$K3&lt;=Biens!$C$554),"MATCH","no match")</calculatedColumnFormula>
    </tableColumn>
    <tableColumn id="578" xr3:uid="{0329674E-01E8-4617-98AA-0C00E6F21121}" name="Bien 554" dataDxfId="5">
      <calculatedColumnFormula>IF(AND($G3&gt;=Biens!$B$555,$H3=Biens!$E$555,$I3=Biens!$A$555,$J3&lt;=Biens!$D$555,$K3&lt;=Biens!$C$555),"MATCH","no match")</calculatedColumnFormula>
    </tableColumn>
    <tableColumn id="579" xr3:uid="{F04A940E-A7E7-44E0-870B-6CD2292B44E0}" name="Bien 555" dataDxfId="4">
      <calculatedColumnFormula>IF(AND($G3&gt;=Biens!$B$556,$H3=Biens!$E$556,$I3=Biens!$A$556,$J3&lt;=Biens!$D$556,$K3&lt;=Biens!$C$556),"MATCH","no match")</calculatedColumnFormula>
    </tableColumn>
    <tableColumn id="580" xr3:uid="{59AE4175-242B-4645-8852-19500F6B4254}" name="Bien 556" dataDxfId="3">
      <calculatedColumnFormula>IF(AND($G3&gt;=Biens!$B$557,$H3=Biens!$E$557,$I3=Biens!$A$557,$J3&lt;=Biens!$D$557,$K3&lt;=Biens!$C$557),"MATCH","no match")</calculatedColumnFormula>
    </tableColumn>
    <tableColumn id="581" xr3:uid="{95381AFC-EB42-4A3B-85CE-E612CDF99364}" name="Bien 557" dataDxfId="2">
      <calculatedColumnFormula>IF(AND($G3&gt;=Biens!$B$558,$H3=Biens!$E$558,$I3=Biens!$A$558,$J3&lt;=Biens!$D$558,$K3&lt;=Biens!$C$558),"MATCH","no match")</calculatedColumnFormula>
    </tableColumn>
    <tableColumn id="582" xr3:uid="{D4DC3C3A-3422-40C4-8135-C779503977E2}" name="Bien 558" dataDxfId="1">
      <calculatedColumnFormula>IF(AND($G3&gt;=Biens!$B$559,$H3=Biens!$E$559,$I3=Biens!$A$559,$J3&lt;=Biens!$D$559,$K3&lt;=Biens!$C$559),"MATCH","no match")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5FAA0DC-97A5-4E57-8D46-1543D4694448}" name="Tableau8" displayName="Tableau8" ref="A1:UM15" totalsRowShown="0">
  <autoFilter ref="A1:UM15" xr:uid="{AF18601C-8001-4559-8A83-D535F783949F}"/>
  <tableColumns count="559">
    <tableColumn id="1" xr3:uid="{6F8030CE-306A-4D41-A410-CA8BBBDA2709}" name="Colonne1"/>
    <tableColumn id="2" xr3:uid="{8833FB3D-D6ED-4C60-9AAB-9B4A4F05E771}" name="bien 1">
      <calculatedColumnFormula>IF(acquéreurs!W3="MATCH",CONCATENATE(Tableau2[[#Headers],[Bien 1]]&amp;" ", acquéreurs!$C3&amp;" ",acquéreurs!$D3),"")</calculatedColumnFormula>
    </tableColumn>
    <tableColumn id="3" xr3:uid="{0AD82868-794E-470B-912E-85F60F11FD8B}" name="bien 2">
      <calculatedColumnFormula>IF(acquéreurs!X3="MATCH",CONCATENATE(Tableau2[[#Headers],[Bien 2]]&amp;" ", acquéreurs!$C3&amp;" ",acquéreurs!$D3),"")</calculatedColumnFormula>
    </tableColumn>
    <tableColumn id="4" xr3:uid="{B50E25B0-D1FA-4681-AE32-9E6F0410823A}" name="bien 3">
      <calculatedColumnFormula>IF(acquéreurs!Y3="MATCH",CONCATENATE(Tableau2[[#Headers],[Bien 3]]&amp;" ", acquéreurs!$C3&amp;" ",acquéreurs!$D3),"")</calculatedColumnFormula>
    </tableColumn>
    <tableColumn id="5" xr3:uid="{2B307C0C-7D3E-41CF-B27C-7F305161B45D}" name="bien 4">
      <calculatedColumnFormula>IF(acquéreurs!Z3="MATCH",CONCATENATE(Tableau2[[#Headers],[Bien 4]]&amp;" ", acquéreurs!$C3&amp;" ",acquéreurs!$D3),"")</calculatedColumnFormula>
    </tableColumn>
    <tableColumn id="6" xr3:uid="{7367D3E4-54AF-422D-A770-06A1BA36D795}" name="bien 5">
      <calculatedColumnFormula>IF(acquéreurs!AA3="MATCH",CONCATENATE(Tableau2[[#Headers],[Bien 5]]&amp;" ", acquéreurs!$C3&amp;" ",acquéreurs!$D3),"")</calculatedColumnFormula>
    </tableColumn>
    <tableColumn id="7" xr3:uid="{7CA1631E-0F10-4A23-B0E3-A537B55D4378}" name="bien 6">
      <calculatedColumnFormula>IF(acquéreurs!AB3="MATCH",CONCATENATE(Tableau2[[#Headers],[Bien 6]]&amp;" ", acquéreurs!$C3&amp;" ",acquéreurs!$D3),"")</calculatedColumnFormula>
    </tableColumn>
    <tableColumn id="8" xr3:uid="{CCE1B515-65C0-4B9A-8D24-6DCB552CBECF}" name="bien 7">
      <calculatedColumnFormula>IF(acquéreurs!AC3="MATCH",CONCATENATE(Tableau2[[#Headers],[Bien 7]]&amp;" ", acquéreurs!$C3&amp;" ",acquéreurs!$D3),"")</calculatedColumnFormula>
    </tableColumn>
    <tableColumn id="9" xr3:uid="{07B60313-69D4-421E-9BF2-E29470802BED}" name="bien 8">
      <calculatedColumnFormula>IF(acquéreurs!AD3="MATCH",CONCATENATE(Tableau2[[#Headers],[Bien 8]]&amp;" ", acquéreurs!$C3&amp;" ",acquéreurs!$D3),"")</calculatedColumnFormula>
    </tableColumn>
    <tableColumn id="10" xr3:uid="{EC7DA8C9-2F82-4DBA-A35C-A027A00532D1}" name="bien 9">
      <calculatedColumnFormula>IF(acquéreurs!AE3="MATCH",CONCATENATE(Tableau2[[#Headers],[Bien 9]]&amp;" ", acquéreurs!$C3&amp;" ",acquéreurs!$D3),"")</calculatedColumnFormula>
    </tableColumn>
    <tableColumn id="11" xr3:uid="{21C2AB7E-2830-4AC3-96CC-67B202DEF8CD}" name="bien 10">
      <calculatedColumnFormula>IF(acquéreurs!AF3="MATCH",CONCATENATE(Tableau2[[#Headers],[Bien 10]]&amp;" ", acquéreurs!$C3&amp;" ",acquéreurs!$D3),"")</calculatedColumnFormula>
    </tableColumn>
    <tableColumn id="12" xr3:uid="{E223D34D-D1F0-4DE8-B7C0-48C2C48ED75A}" name="bien 11">
      <calculatedColumnFormula>IF(acquéreurs!AG3="MATCH",CONCATENATE(Tableau2[[#Headers],[Bien 11]]&amp;" ", acquéreurs!$C3&amp;" ",acquéreurs!$D3),"")</calculatedColumnFormula>
    </tableColumn>
    <tableColumn id="13" xr3:uid="{E42EA3BC-51E3-4FEA-B6F7-55D6052BA097}" name="bien 12">
      <calculatedColumnFormula>IF(acquéreurs!AH3="MATCH",CONCATENATE(Tableau2[[#Headers],[Bien 12]]&amp;" ", acquéreurs!$C3&amp;" ",acquéreurs!$D3),"")</calculatedColumnFormula>
    </tableColumn>
    <tableColumn id="14" xr3:uid="{453FCF9A-E573-4023-8113-AF57C50A4FEB}" name="bien 13">
      <calculatedColumnFormula>IF(acquéreurs!AI3="MATCH",CONCATENATE(Tableau2[[#Headers],[Bien 13]]&amp;" ", acquéreurs!$C3&amp;" ",acquéreurs!$D3),"")</calculatedColumnFormula>
    </tableColumn>
    <tableColumn id="15" xr3:uid="{228ED226-948F-4758-9581-F349B8A396A3}" name="bien 14">
      <calculatedColumnFormula>IF(acquéreurs!AJ3="MATCH",CONCATENATE(Tableau2[[#Headers],[Bien 14]]&amp;" ", acquéreurs!$C3&amp;" ",acquéreurs!$D3),"")</calculatedColumnFormula>
    </tableColumn>
    <tableColumn id="16" xr3:uid="{241004DB-3782-45AF-8049-C599E866BDEF}" name="bien 15">
      <calculatedColumnFormula>IF(acquéreurs!AK3="MATCH",CONCATENATE(Tableau2[[#Headers],[Bien 15]]&amp;" ", acquéreurs!$C3&amp;" ",acquéreurs!$D3),"")</calculatedColumnFormula>
    </tableColumn>
    <tableColumn id="17" xr3:uid="{3D0F95E1-9158-4ED2-BA8F-D902E612FABD}" name="bien 16">
      <calculatedColumnFormula>IF(acquéreurs!AL3="MATCH",CONCATENATE(Tableau2[[#Headers],[Bien 16]]&amp;" ", acquéreurs!$C3&amp;" ",acquéreurs!$D3),"")</calculatedColumnFormula>
    </tableColumn>
    <tableColumn id="18" xr3:uid="{619914F3-42DD-4573-8F01-60EF1F475D3F}" name="bien 17">
      <calculatedColumnFormula>IF(acquéreurs!AM3="MATCH",CONCATENATE(Tableau2[[#Headers],[Bien 17]]&amp;" ", acquéreurs!$C3&amp;" ",acquéreurs!$D3),"")</calculatedColumnFormula>
    </tableColumn>
    <tableColumn id="19" xr3:uid="{0153DE9B-78C8-49B9-B868-74D5234EE2FD}" name="bien 18">
      <calculatedColumnFormula>IF(acquéreurs!AN3="MATCH",CONCATENATE(Tableau2[[#Headers],[Bien 18]]&amp;" ", acquéreurs!$C3&amp;" ",acquéreurs!$D3),"")</calculatedColumnFormula>
    </tableColumn>
    <tableColumn id="20" xr3:uid="{474024FA-A21B-45E8-9F97-246062F6686B}" name="bien 19">
      <calculatedColumnFormula>IF(acquéreurs!AO3="MATCH",CONCATENATE(Tableau2[[#Headers],[Bien 19]]&amp;" ", acquéreurs!$C3&amp;" ",acquéreurs!$D3),"")</calculatedColumnFormula>
    </tableColumn>
    <tableColumn id="21" xr3:uid="{900EC00E-BB48-48C8-B483-1BFAB6896B1D}" name="bien 20">
      <calculatedColumnFormula>IF(acquéreurs!AP3="MATCH",CONCATENATE(Tableau2[[#Headers],[Bien 20]]&amp;" ", acquéreurs!$C3&amp;" ",acquéreurs!$D3),"")</calculatedColumnFormula>
    </tableColumn>
    <tableColumn id="22" xr3:uid="{345E2D16-8DCC-4AFF-B592-8ABF6BFF8E1F}" name="bien 21">
      <calculatedColumnFormula>IF(acquéreurs!AQ3="MATCH",CONCATENATE(Tableau2[[#Headers],[Bien 21]]&amp;" ", acquéreurs!$C3&amp;" ",acquéreurs!$D3),"")</calculatedColumnFormula>
    </tableColumn>
    <tableColumn id="23" xr3:uid="{8CC2BFBA-54A1-44D6-A6FF-4BD3659E7722}" name="bien 22">
      <calculatedColumnFormula>IF(acquéreurs!AR3="MATCH",CONCATENATE(Tableau2[[#Headers],[Bien 22]]&amp;" ", acquéreurs!$C3&amp;" ",acquéreurs!$D3),"")</calculatedColumnFormula>
    </tableColumn>
    <tableColumn id="24" xr3:uid="{F4E62C27-1692-4348-9C44-ED2134B8597A}" name="bien 23">
      <calculatedColumnFormula>IF(acquéreurs!AS3="MATCH",CONCATENATE(Tableau2[[#Headers],[Bien 23]]&amp;" ", acquéreurs!$C3&amp;" ",acquéreurs!$D3),"")</calculatedColumnFormula>
    </tableColumn>
    <tableColumn id="25" xr3:uid="{AB1D3DA8-2F7B-4D97-8D00-430BF690B2AE}" name="bien 24">
      <calculatedColumnFormula>IF(acquéreurs!AT3="MATCH",CONCATENATE(Tableau2[[#Headers],[Bien 24]]&amp;" ", acquéreurs!$C3&amp;" ",acquéreurs!$D3),"")</calculatedColumnFormula>
    </tableColumn>
    <tableColumn id="26" xr3:uid="{FF8DCEFB-450A-4711-90CB-E4D4C9E48247}" name="bien 25">
      <calculatedColumnFormula>IF(acquéreurs!AU3="MATCH",CONCATENATE(Tableau2[[#Headers],[Bien 25]]&amp;" ", acquéreurs!$C3&amp;" ",acquéreurs!$D3),"")</calculatedColumnFormula>
    </tableColumn>
    <tableColumn id="27" xr3:uid="{10C4462D-D8D7-4E0C-8217-AEF03E30DC5A}" name="bien 26">
      <calculatedColumnFormula>IF(acquéreurs!AV3="MATCH",CONCATENATE(Tableau2[[#Headers],[Bien 26]]&amp;" ", acquéreurs!$C3&amp;" ",acquéreurs!$D3),"")</calculatedColumnFormula>
    </tableColumn>
    <tableColumn id="28" xr3:uid="{F7E85AA1-1CD7-4CBA-B76E-E537E7BD6E1F}" name="bien 27">
      <calculatedColumnFormula>IF(acquéreurs!AW3="MATCH",CONCATENATE(Tableau2[[#Headers],[Bien 27]]&amp;" ", acquéreurs!$C3&amp;" ",acquéreurs!$D3),"")</calculatedColumnFormula>
    </tableColumn>
    <tableColumn id="29" xr3:uid="{FF56C798-D056-4B0A-A3D8-6D5DE8F3E4E5}" name="bien 28">
      <calculatedColumnFormula>IF(acquéreurs!AX3="MATCH",CONCATENATE(Tableau2[[#Headers],[Bien 28]]&amp;" ", acquéreurs!$C3&amp;" ",acquéreurs!$D3),"")</calculatedColumnFormula>
    </tableColumn>
    <tableColumn id="30" xr3:uid="{6A1411B1-906B-4CF3-B8EE-3D1C52B1E37C}" name="bien 29">
      <calculatedColumnFormula>IF(acquéreurs!AY3="MATCH",CONCATENATE(Tableau2[[#Headers],[Bien 29]]&amp;" ", acquéreurs!$C3&amp;" ",acquéreurs!$D3),"")</calculatedColumnFormula>
    </tableColumn>
    <tableColumn id="31" xr3:uid="{42907F09-B1C1-484E-A821-FFB6A43494B9}" name="bien 30">
      <calculatedColumnFormula>IF(acquéreurs!AZ3="MATCH",CONCATENATE(Tableau2[[#Headers],[Bien 30]]&amp;" ", acquéreurs!$C3&amp;" ",acquéreurs!$D3),"")</calculatedColumnFormula>
    </tableColumn>
    <tableColumn id="32" xr3:uid="{0455D52C-CD9E-4C41-BF9A-7A27F4D5F089}" name="bien 31">
      <calculatedColumnFormula>IF(acquéreurs!BA3="MATCH",CONCATENATE(Tableau2[[#Headers],[Bien 31]]&amp;" ", acquéreurs!$C3&amp;" ",acquéreurs!$D3),"")</calculatedColumnFormula>
    </tableColumn>
    <tableColumn id="33" xr3:uid="{FC077071-BE2A-478A-BD2C-BE48AE814C7A}" name="bien 32">
      <calculatedColumnFormula>IF(acquéreurs!BB3="MATCH",CONCATENATE(Tableau2[[#Headers],[Bien 32]]&amp;" ", acquéreurs!$C3&amp;" ",acquéreurs!$D3),"")</calculatedColumnFormula>
    </tableColumn>
    <tableColumn id="34" xr3:uid="{681B55C7-A412-481D-8736-54DDBDA49978}" name="bien 33">
      <calculatedColumnFormula>IF(acquéreurs!BC3="MATCH",CONCATENATE(Tableau2[[#Headers],[Bien 33]]&amp;" ", acquéreurs!$C3&amp;" ",acquéreurs!$D3),"")</calculatedColumnFormula>
    </tableColumn>
    <tableColumn id="35" xr3:uid="{D52DB12F-06FB-4161-802C-A81E5CC9CC2A}" name="bien 34">
      <calculatedColumnFormula>IF(acquéreurs!BD3="MATCH",CONCATENATE(Tableau2[[#Headers],[Bien 34]]&amp;" ", acquéreurs!$C3&amp;" ",acquéreurs!$D3),"")</calculatedColumnFormula>
    </tableColumn>
    <tableColumn id="36" xr3:uid="{CC3D0DDD-9E10-4F1D-A7C2-D64A35EA16D9}" name="bien 35">
      <calculatedColumnFormula>IF(acquéreurs!BE3="MATCH",CONCATENATE(Tableau2[[#Headers],[Bien 35]]&amp;" ", acquéreurs!$C3&amp;" ",acquéreurs!$D3),"")</calculatedColumnFormula>
    </tableColumn>
    <tableColumn id="37" xr3:uid="{66DF4548-0EEF-4EA6-86B0-BA9CA1C17674}" name="bien 36">
      <calculatedColumnFormula>IF(acquéreurs!BF3="MATCH",CONCATENATE(Tableau2[[#Headers],[Bien 36]]&amp;" ", acquéreurs!$C3&amp;" ",acquéreurs!$D3),"")</calculatedColumnFormula>
    </tableColumn>
    <tableColumn id="38" xr3:uid="{8E189D89-32F3-4840-8F60-376C1A8A0942}" name="bien 37">
      <calculatedColumnFormula>IF(acquéreurs!BG3="MATCH",CONCATENATE(Tableau2[[#Headers],[Bien 37]]&amp;" ", acquéreurs!$C3&amp;" ",acquéreurs!$D3),"")</calculatedColumnFormula>
    </tableColumn>
    <tableColumn id="39" xr3:uid="{F83531E5-9719-421A-8401-0E635C869A4B}" name="bien 38">
      <calculatedColumnFormula>IF(acquéreurs!BH3="MATCH",CONCATENATE(Tableau2[[#Headers],[Bien 38]]&amp;" ", acquéreurs!$C3&amp;" ",acquéreurs!$D3),"")</calculatedColumnFormula>
    </tableColumn>
    <tableColumn id="40" xr3:uid="{EE596B94-5B3C-4D3B-8FF0-225D12D51963}" name="bien 39">
      <calculatedColumnFormula>IF(acquéreurs!BI3="MATCH",CONCATENATE(Tableau2[[#Headers],[Bien 39]]&amp;" ", acquéreurs!$C3&amp;" ",acquéreurs!$D3),"")</calculatedColumnFormula>
    </tableColumn>
    <tableColumn id="41" xr3:uid="{C41F0CA5-E8BD-4C4F-AD82-BE2AEAE4630F}" name="bien 40">
      <calculatedColumnFormula>IF(acquéreurs!BJ3="MATCH",CONCATENATE(Tableau2[[#Headers],[Bien 40]]&amp;" ", acquéreurs!$C3&amp;" ",acquéreurs!$D3),"")</calculatedColumnFormula>
    </tableColumn>
    <tableColumn id="42" xr3:uid="{CD35F099-3BC0-4EC3-95F0-A73974A8BF07}" name="bien 41">
      <calculatedColumnFormula>IF(acquéreurs!BK3="MATCH",CONCATENATE(Tableau2[[#Headers],[Bien 41]]&amp;" ", acquéreurs!$C3&amp;" ",acquéreurs!$D3),"")</calculatedColumnFormula>
    </tableColumn>
    <tableColumn id="43" xr3:uid="{80EAD21C-1E87-4A77-B300-AA9F297CCBDC}" name="bien 42">
      <calculatedColumnFormula>IF(acquéreurs!BL3="MATCH",CONCATENATE(Tableau2[[#Headers],[Bien 42]]&amp;" ", acquéreurs!$C3&amp;" ",acquéreurs!$D3),"")</calculatedColumnFormula>
    </tableColumn>
    <tableColumn id="44" xr3:uid="{11AC93D9-2594-47BA-8FAE-29DA09050342}" name="bien 43">
      <calculatedColumnFormula>IF(acquéreurs!BM3="MATCH",CONCATENATE(Tableau2[[#Headers],[Bien 43]]&amp;" ", acquéreurs!$C3&amp;" ",acquéreurs!$D3),"")</calculatedColumnFormula>
    </tableColumn>
    <tableColumn id="45" xr3:uid="{0526952B-7CC9-4E95-B89A-A2D0A95D9F1F}" name="bien 44">
      <calculatedColumnFormula>IF(acquéreurs!BN3="MATCH",CONCATENATE(Tableau2[[#Headers],[Bien 44]]&amp;" ", acquéreurs!$C3&amp;" ",acquéreurs!$D3),"")</calculatedColumnFormula>
    </tableColumn>
    <tableColumn id="46" xr3:uid="{1C83296D-830C-492F-B0D1-F8C291DCD0A6}" name="bien 45">
      <calculatedColumnFormula>IF(acquéreurs!BO3="MATCH",CONCATENATE(Tableau2[[#Headers],[Bien 45]]&amp;" ", acquéreurs!$C3&amp;" ",acquéreurs!$D3),"")</calculatedColumnFormula>
    </tableColumn>
    <tableColumn id="47" xr3:uid="{B9E20BBB-61DB-4D82-B60F-5F0B7A380BE8}" name="bien 46">
      <calculatedColumnFormula>IF(acquéreurs!BP3="MATCH",CONCATENATE(Tableau2[[#Headers],[Bien 46]]&amp;" ", acquéreurs!$C3&amp;" ",acquéreurs!$D3),"")</calculatedColumnFormula>
    </tableColumn>
    <tableColumn id="48" xr3:uid="{DF21FD1C-D548-4629-B269-C70DACAFCF3A}" name="bien 47">
      <calculatedColumnFormula>IF(acquéreurs!BQ3="MATCH",CONCATENATE(Tableau2[[#Headers],[Bien 47]]&amp;" ", acquéreurs!$C3&amp;" ",acquéreurs!$D3),"")</calculatedColumnFormula>
    </tableColumn>
    <tableColumn id="49" xr3:uid="{CF9C9A53-B572-4084-97AC-E7D0EA740005}" name="bien 48">
      <calculatedColumnFormula>IF(acquéreurs!BR3="MATCH",CONCATENATE(Tableau2[[#Headers],[Bien 48]]&amp;" ", acquéreurs!$C3&amp;" ",acquéreurs!$D3),"")</calculatedColumnFormula>
    </tableColumn>
    <tableColumn id="50" xr3:uid="{34E22F10-3A4C-43B0-B360-CEB1F3171851}" name="bien 49">
      <calculatedColumnFormula>IF(acquéreurs!BS3="MATCH",CONCATENATE(Tableau2[[#Headers],[Bien 49]]&amp;" ", acquéreurs!$C3&amp;" ",acquéreurs!$D3),"")</calculatedColumnFormula>
    </tableColumn>
    <tableColumn id="51" xr3:uid="{E8178E67-C465-4668-8CD3-BB234C4E534F}" name="bien 50">
      <calculatedColumnFormula>IF(acquéreurs!BT3="MATCH",CONCATENATE(Tableau2[[#Headers],[Bien 50]]&amp;" ", acquéreurs!$C3&amp;" ",acquéreurs!$D3),"")</calculatedColumnFormula>
    </tableColumn>
    <tableColumn id="52" xr3:uid="{60567867-53E9-4D82-A1B9-A153F5398796}" name="bien 51">
      <calculatedColumnFormula>IF(acquéreurs!BU3="MATCH",CONCATENATE(Tableau2[[#Headers],[Bien 51]]&amp;" ", acquéreurs!$C3&amp;" ",acquéreurs!$D3),"")</calculatedColumnFormula>
    </tableColumn>
    <tableColumn id="53" xr3:uid="{70FBC3EB-CF05-4C88-AD90-D878E3342D18}" name="bien 52">
      <calculatedColumnFormula>IF(acquéreurs!BV3="MATCH",CONCATENATE(Tableau2[[#Headers],[Bien 52]]&amp;" ", acquéreurs!$C3&amp;" ",acquéreurs!$D3),"")</calculatedColumnFormula>
    </tableColumn>
    <tableColumn id="54" xr3:uid="{836184C4-844D-4868-ADCF-12496AF609F7}" name="bien 53">
      <calculatedColumnFormula>IF(acquéreurs!BW3="MATCH",CONCATENATE(Tableau2[[#Headers],[Bien 53]]&amp;" ", acquéreurs!$C3&amp;" ",acquéreurs!$D3),"")</calculatedColumnFormula>
    </tableColumn>
    <tableColumn id="55" xr3:uid="{8DCCBC60-79BD-48D9-9260-DEBE19510FB5}" name="bien 54">
      <calculatedColumnFormula>IF(acquéreurs!BX3="MATCH",CONCATENATE(Tableau2[[#Headers],[Bien 54]]&amp;" ", acquéreurs!$C3&amp;" ",acquéreurs!$D3),"")</calculatedColumnFormula>
    </tableColumn>
    <tableColumn id="56" xr3:uid="{94B9F729-C687-4E5D-8D14-7C37ED3BC1FD}" name="bien 55">
      <calculatedColumnFormula>IF(acquéreurs!BY3="MATCH",CONCATENATE(Tableau2[[#Headers],[Bien 55]]&amp;" ", acquéreurs!$C3&amp;" ",acquéreurs!$D3),"")</calculatedColumnFormula>
    </tableColumn>
    <tableColumn id="57" xr3:uid="{87E36088-34A9-42F4-B5DD-3C14D83E566B}" name="bien 56">
      <calculatedColumnFormula>IF(acquéreurs!BZ3="MATCH",CONCATENATE(Tableau2[[#Headers],[Bien 56]]&amp;" ", acquéreurs!$C3&amp;" ",acquéreurs!$D3),"")</calculatedColumnFormula>
    </tableColumn>
    <tableColumn id="58" xr3:uid="{1A48645A-389C-4C7B-845C-D803168D78FB}" name="bien 57">
      <calculatedColumnFormula>IF(acquéreurs!CA3="MATCH",CONCATENATE(Tableau2[[#Headers],[Bien 57]]&amp;" ", acquéreurs!$C3&amp;" ",acquéreurs!$D3),"")</calculatedColumnFormula>
    </tableColumn>
    <tableColumn id="59" xr3:uid="{8F98E290-5F98-497F-984F-55B733D6CDA1}" name="bien 58">
      <calculatedColumnFormula>IF(acquéreurs!CB3="MATCH",CONCATENATE(Tableau2[[#Headers],[Bien 58]]&amp;" ", acquéreurs!$C3&amp;" ",acquéreurs!$D3),"")</calculatedColumnFormula>
    </tableColumn>
    <tableColumn id="60" xr3:uid="{B315A31A-E4EC-4007-84C5-F5AA8B702ADD}" name="bien 59">
      <calculatedColumnFormula>IF(acquéreurs!CC3="MATCH",CONCATENATE(Tableau2[[#Headers],[Bien 59]]&amp;" ", acquéreurs!$C3&amp;" ",acquéreurs!$D3),"")</calculatedColumnFormula>
    </tableColumn>
    <tableColumn id="61" xr3:uid="{A8DE5CFA-AC8D-40C8-BE4B-527D6195C07F}" name="bien 60">
      <calculatedColumnFormula>IF(acquéreurs!CD3="MATCH",CONCATENATE(Tableau2[[#Headers],[Bien 60]]&amp;" ", acquéreurs!$C3&amp;" ",acquéreurs!$D3),"")</calculatedColumnFormula>
    </tableColumn>
    <tableColumn id="62" xr3:uid="{3C0052AC-53E5-4007-8BF6-E6B20E5D98F0}" name="bien 61">
      <calculatedColumnFormula>IF(acquéreurs!CE3="MATCH",CONCATENATE(Tableau2[[#Headers],[Bien 61]]&amp;" ", acquéreurs!$C3&amp;" ",acquéreurs!$D3),"")</calculatedColumnFormula>
    </tableColumn>
    <tableColumn id="63" xr3:uid="{55AAC8E4-0FF5-4D4D-82ED-78A07E67992D}" name="bien 62">
      <calculatedColumnFormula>IF(acquéreurs!CF3="MATCH",CONCATENATE(Tableau2[[#Headers],[Bien 62]]&amp;" ", acquéreurs!$C3&amp;" ",acquéreurs!$D3),"")</calculatedColumnFormula>
    </tableColumn>
    <tableColumn id="64" xr3:uid="{5F89D9F5-9736-4229-B71D-92ED6BCF365F}" name="bien 63">
      <calculatedColumnFormula>IF(acquéreurs!CG3="MATCH",CONCATENATE(Tableau2[[#Headers],[Bien 63]]&amp;" ", acquéreurs!$C3&amp;" ",acquéreurs!$D3),"")</calculatedColumnFormula>
    </tableColumn>
    <tableColumn id="65" xr3:uid="{4B76FFCE-B3D0-44EB-8FA9-209DA7B15CB7}" name="bien 64">
      <calculatedColumnFormula>IF(acquéreurs!CH3="MATCH",CONCATENATE(Tableau2[[#Headers],[Bien 64]]&amp;" ", acquéreurs!$C3&amp;" ",acquéreurs!$D3),"")</calculatedColumnFormula>
    </tableColumn>
    <tableColumn id="66" xr3:uid="{C73AFBAC-34FC-429E-A02F-CDE1F1F6F97D}" name="bien 65">
      <calculatedColumnFormula>IF(acquéreurs!CI3="MATCH",CONCATENATE(Tableau2[[#Headers],[Bien 65]]&amp;" ", acquéreurs!$C3&amp;" ",acquéreurs!$D3),"")</calculatedColumnFormula>
    </tableColumn>
    <tableColumn id="67" xr3:uid="{F2465B63-1920-48B1-A8DB-FC908FED601A}" name="bien 66">
      <calculatedColumnFormula>IF(acquéreurs!CJ3="MATCH",CONCATENATE(Tableau2[[#Headers],[Bien 66]]&amp;" ", acquéreurs!$C3&amp;" ",acquéreurs!$D3),"")</calculatedColumnFormula>
    </tableColumn>
    <tableColumn id="68" xr3:uid="{A0C90F43-E44B-4C74-AE36-EAC244BD9112}" name="bien 67">
      <calculatedColumnFormula>IF(acquéreurs!CK3="MATCH",CONCATENATE(Tableau2[[#Headers],[Bien 67]]&amp;" ", acquéreurs!$C3&amp;" ",acquéreurs!$D3),"")</calculatedColumnFormula>
    </tableColumn>
    <tableColumn id="69" xr3:uid="{E86C3CEB-FACF-4BDC-8510-BC33520C3150}" name="bien 68">
      <calculatedColumnFormula>IF(acquéreurs!CL3="MATCH",CONCATENATE(Tableau2[[#Headers],[Bien 68]]&amp;" ", acquéreurs!$C3&amp;" ",acquéreurs!$D3),"")</calculatedColumnFormula>
    </tableColumn>
    <tableColumn id="70" xr3:uid="{180EBFF1-5EC1-4B12-A6AD-68F5887A0545}" name="bien 69">
      <calculatedColumnFormula>IF(acquéreurs!CM3="MATCH",CONCATENATE(Tableau2[[#Headers],[Bien 69]]&amp;" ", acquéreurs!$C3&amp;" ",acquéreurs!$D3),"")</calculatedColumnFormula>
    </tableColumn>
    <tableColumn id="71" xr3:uid="{F7E9CC1B-659A-45CB-BE1C-B6C41BD0D747}" name="bien 70">
      <calculatedColumnFormula>IF(acquéreurs!CN3="MATCH",CONCATENATE(Tableau2[[#Headers],[Bien 70]]&amp;" ", acquéreurs!$C3&amp;" ",acquéreurs!$D3),"")</calculatedColumnFormula>
    </tableColumn>
    <tableColumn id="72" xr3:uid="{345599E0-4E06-432B-8EC9-7DED8B6038B9}" name="bien 71">
      <calculatedColumnFormula>IF(acquéreurs!CO3="MATCH",CONCATENATE(Tableau2[[#Headers],[Bien 71]]&amp;" ", acquéreurs!$C3&amp;" ",acquéreurs!$D3),"")</calculatedColumnFormula>
    </tableColumn>
    <tableColumn id="73" xr3:uid="{EF7D3576-37DD-444F-AD07-479F2C397389}" name="bien 72">
      <calculatedColumnFormula>IF(acquéreurs!CP3="MATCH",CONCATENATE(Tableau2[[#Headers],[Bien 72]]&amp;" ", acquéreurs!$C3&amp;" ",acquéreurs!$D3),"")</calculatedColumnFormula>
    </tableColumn>
    <tableColumn id="74" xr3:uid="{055A42BB-9CEE-46C4-8BAA-492BB4E15B57}" name="bien 73">
      <calculatedColumnFormula>IF(acquéreurs!CQ3="MATCH",CONCATENATE(Tableau2[[#Headers],[Bien 73]]&amp;" ", acquéreurs!$C3&amp;" ",acquéreurs!$D3),"")</calculatedColumnFormula>
    </tableColumn>
    <tableColumn id="75" xr3:uid="{B8F38906-877C-4289-A96D-6B5F3A15C00F}" name="bien 74">
      <calculatedColumnFormula>IF(acquéreurs!CR3="MATCH",CONCATENATE(Tableau2[[#Headers],[Bien 74]]&amp;" ", acquéreurs!$C3&amp;" ",acquéreurs!$D3),"")</calculatedColumnFormula>
    </tableColumn>
    <tableColumn id="76" xr3:uid="{880C4513-0DA1-4574-82F5-B8B5B9D0ED16}" name="bien 75">
      <calculatedColumnFormula>IF(acquéreurs!CS3="MATCH",CONCATENATE(Tableau2[[#Headers],[Bien 75]]&amp;" ", acquéreurs!$C3&amp;" ",acquéreurs!$D3),"")</calculatedColumnFormula>
    </tableColumn>
    <tableColumn id="77" xr3:uid="{2C749205-E60F-4A34-8CD3-0C9B10CC2D51}" name="bien 76">
      <calculatedColumnFormula>IF(acquéreurs!CT3="MATCH",CONCATENATE(Tableau2[[#Headers],[Bien 76]]&amp;" ", acquéreurs!$C3&amp;" ",acquéreurs!$D3),"")</calculatedColumnFormula>
    </tableColumn>
    <tableColumn id="78" xr3:uid="{5C6779B0-184A-4B4C-9798-0D1833936632}" name="bien 77">
      <calculatedColumnFormula>IF(acquéreurs!CU3="MATCH",CONCATENATE(Tableau2[[#Headers],[Bien 77]]&amp;" ", acquéreurs!$C3&amp;" ",acquéreurs!$D3),"")</calculatedColumnFormula>
    </tableColumn>
    <tableColumn id="79" xr3:uid="{36669488-CA04-41CA-9765-F38E18B9E979}" name="bien 78">
      <calculatedColumnFormula>IF(acquéreurs!CV3="MATCH",CONCATENATE(Tableau2[[#Headers],[Bien 78]]&amp;" ", acquéreurs!$C3&amp;" ",acquéreurs!$D3),"")</calculatedColumnFormula>
    </tableColumn>
    <tableColumn id="80" xr3:uid="{60785DA4-8043-4727-85ED-6D8EC6D43C30}" name="bien 79">
      <calculatedColumnFormula>IF(acquéreurs!CW3="MATCH",CONCATENATE(Tableau2[[#Headers],[Bien 79]]&amp;" ", acquéreurs!$C3&amp;" ",acquéreurs!$D3),"")</calculatedColumnFormula>
    </tableColumn>
    <tableColumn id="81" xr3:uid="{85D168AD-0F3C-48CD-98A9-C5E2423EF59E}" name="bien 80">
      <calculatedColumnFormula>IF(acquéreurs!CX3="MATCH",CONCATENATE(Tableau2[[#Headers],[Bien 80]]&amp;" ", acquéreurs!$C3&amp;" ",acquéreurs!$D3),"")</calculatedColumnFormula>
    </tableColumn>
    <tableColumn id="82" xr3:uid="{4E4161A0-97B9-410B-9EBB-518A07CA55D7}" name="bien 81">
      <calculatedColumnFormula>IF(acquéreurs!CY3="MATCH",CONCATENATE(Tableau2[[#Headers],[Bien 81]]&amp;" ", acquéreurs!$C3&amp;" ",acquéreurs!$D3),"")</calculatedColumnFormula>
    </tableColumn>
    <tableColumn id="83" xr3:uid="{FEC39257-0F9E-4C5B-889A-D4F34DB42F27}" name="bien 82">
      <calculatedColumnFormula>IF(acquéreurs!CZ3="MATCH",CONCATENATE(Tableau2[[#Headers],[Bien 82]]&amp;" ", acquéreurs!$C3&amp;" ",acquéreurs!$D3),"")</calculatedColumnFormula>
    </tableColumn>
    <tableColumn id="84" xr3:uid="{B8673DC4-E863-4F2D-B012-6556A8ED5604}" name="bien 83">
      <calculatedColumnFormula>IF(acquéreurs!DA3="MATCH",CONCATENATE(Tableau2[[#Headers],[Bien 83]]&amp;" ", acquéreurs!$C3&amp;" ",acquéreurs!$D3),"")</calculatedColumnFormula>
    </tableColumn>
    <tableColumn id="85" xr3:uid="{9C52F417-503F-45F7-B784-7FE79E542EAB}" name="bien 84">
      <calculatedColumnFormula>IF(acquéreurs!DB3="MATCH",CONCATENATE(Tableau2[[#Headers],[Bien 84]]&amp;" ", acquéreurs!$C3&amp;" ",acquéreurs!$D3),"")</calculatedColumnFormula>
    </tableColumn>
    <tableColumn id="86" xr3:uid="{522F7BA0-078B-455F-8D50-24A36A8DFA54}" name="bien 85">
      <calculatedColumnFormula>IF(acquéreurs!DC3="MATCH",CONCATENATE(Tableau2[[#Headers],[Bien 85]]&amp;" ", acquéreurs!$C3&amp;" ",acquéreurs!$D3),"")</calculatedColumnFormula>
    </tableColumn>
    <tableColumn id="87" xr3:uid="{3C556BE7-BC1A-40E0-94F1-31E5E46A51BB}" name="bien 86">
      <calculatedColumnFormula>IF(acquéreurs!DD3="MATCH",CONCATENATE(Tableau2[[#Headers],[Bien 86]]&amp;" ", acquéreurs!$C3&amp;" ",acquéreurs!$D3),"")</calculatedColumnFormula>
    </tableColumn>
    <tableColumn id="88" xr3:uid="{E94D4B63-F21D-46C7-BE64-E0D05928A1B9}" name="bien 87">
      <calculatedColumnFormula>IF(acquéreurs!DE3="MATCH",CONCATENATE(Tableau2[[#Headers],[Bien 87]]&amp;" ", acquéreurs!$C3&amp;" ",acquéreurs!$D3),"")</calculatedColumnFormula>
    </tableColumn>
    <tableColumn id="89" xr3:uid="{34D5A3BB-2C57-4258-8D68-55587EBB5238}" name="bien 88">
      <calculatedColumnFormula>IF(acquéreurs!DF3="MATCH",CONCATENATE(Tableau2[[#Headers],[Bien 88]]&amp;" ", acquéreurs!$C3&amp;" ",acquéreurs!$D3),"")</calculatedColumnFormula>
    </tableColumn>
    <tableColumn id="90" xr3:uid="{A4127E64-1B1B-4BCB-BE5D-05C4A2C5B91F}" name="bien 89">
      <calculatedColumnFormula>IF(acquéreurs!DG3="MATCH",CONCATENATE(Tableau2[[#Headers],[Bien 89]]&amp;" ", acquéreurs!$C3&amp;" ",acquéreurs!$D3),"")</calculatedColumnFormula>
    </tableColumn>
    <tableColumn id="91" xr3:uid="{A4EDC4E5-8AC0-4C1A-8F6E-16C47D6C9798}" name="bien 90">
      <calculatedColumnFormula>IF(acquéreurs!DH3="MATCH",CONCATENATE(Tableau2[[#Headers],[Bien 90]]&amp;" ", acquéreurs!$C3&amp;" ",acquéreurs!$D3),"")</calculatedColumnFormula>
    </tableColumn>
    <tableColumn id="92" xr3:uid="{1EC5D66E-697A-4F04-99DB-3509F12F5A77}" name="bien 91">
      <calculatedColumnFormula>IF(acquéreurs!DI3="MATCH",CONCATENATE(Tableau2[[#Headers],[Bien 91]]&amp;" ", acquéreurs!$C3&amp;" ",acquéreurs!$D3),"")</calculatedColumnFormula>
    </tableColumn>
    <tableColumn id="93" xr3:uid="{A85E1C47-9895-412D-A505-C20E29EB4FB1}" name="bien 92">
      <calculatedColumnFormula>IF(acquéreurs!DJ3="MATCH",CONCATENATE(Tableau2[[#Headers],[Bien 92]]&amp;" ", acquéreurs!$C3&amp;" ",acquéreurs!$D3),"")</calculatedColumnFormula>
    </tableColumn>
    <tableColumn id="94" xr3:uid="{9988D41D-2142-43AA-BD21-844482791FDA}" name="bien 93">
      <calculatedColumnFormula>IF(acquéreurs!DK3="MATCH",CONCATENATE(Tableau2[[#Headers],[Bien 93]]&amp;" ", acquéreurs!$C3&amp;" ",acquéreurs!$D3),"")</calculatedColumnFormula>
    </tableColumn>
    <tableColumn id="95" xr3:uid="{9D2D8FCA-145F-4570-805A-E347624B0825}" name="bien 94">
      <calculatedColumnFormula>IF(acquéreurs!DL3="MATCH",CONCATENATE(Tableau2[[#Headers],[Bien 94]]&amp;" ", acquéreurs!$C3&amp;" ",acquéreurs!$D3),"")</calculatedColumnFormula>
    </tableColumn>
    <tableColumn id="96" xr3:uid="{7DEB70C4-DC2B-4D35-9BB4-A0D1A9BCC892}" name="bien 95">
      <calculatedColumnFormula>IF(acquéreurs!DM3="MATCH",CONCATENATE(Tableau2[[#Headers],[Bien 95]]&amp;" ", acquéreurs!$C3&amp;" ",acquéreurs!$D3),"")</calculatedColumnFormula>
    </tableColumn>
    <tableColumn id="97" xr3:uid="{3D67C002-FFD3-4349-ACFE-E7F7764756DA}" name="bien 96">
      <calculatedColumnFormula>IF(acquéreurs!DN3="MATCH",CONCATENATE(Tableau2[[#Headers],[Bien 96]]&amp;" ", acquéreurs!$C3&amp;" ",acquéreurs!$D3),"")</calculatedColumnFormula>
    </tableColumn>
    <tableColumn id="98" xr3:uid="{33784C12-4FDC-4FC7-B3E6-D767FBE022BD}" name="bien 97">
      <calculatedColumnFormula>IF(acquéreurs!DO3="MATCH",CONCATENATE(Tableau2[[#Headers],[Bien 97]]&amp;" ", acquéreurs!$C3&amp;" ",acquéreurs!$D3),"")</calculatedColumnFormula>
    </tableColumn>
    <tableColumn id="99" xr3:uid="{78A8DBC3-FBCB-42F0-A626-8FF498571705}" name="bien 98">
      <calculatedColumnFormula>IF(acquéreurs!DP3="MATCH",CONCATENATE(Tableau2[[#Headers],[Bien 98]]&amp;" ", acquéreurs!$C3&amp;" ",acquéreurs!$D3),"")</calculatedColumnFormula>
    </tableColumn>
    <tableColumn id="100" xr3:uid="{91CD221E-2D77-48DC-9CD8-62E1EC718657}" name="bien 99">
      <calculatedColumnFormula>IF(acquéreurs!DQ3="MATCH",CONCATENATE(Tableau2[[#Headers],[Bien 99]]&amp;" ", acquéreurs!$C3&amp;" ",acquéreurs!$D3),"")</calculatedColumnFormula>
    </tableColumn>
    <tableColumn id="101" xr3:uid="{7FA03D08-3D62-423A-8D9A-6BB4A7616BC6}" name="bien 100">
      <calculatedColumnFormula>IF(acquéreurs!DR3="MATCH",CONCATENATE(Tableau2[[#Headers],[Bien 100]]&amp;" ", acquéreurs!$C3&amp;" ",acquéreurs!$D3),"")</calculatedColumnFormula>
    </tableColumn>
    <tableColumn id="102" xr3:uid="{F248B2F1-F610-45B2-A417-89ED066CC06B}" name="bien 101">
      <calculatedColumnFormula>IF(acquéreurs!DS3="MATCH",CONCATENATE(Tableau2[[#Headers],[Bien 101]]&amp;" ", acquéreurs!$C3&amp;" ",acquéreurs!$D3),"")</calculatedColumnFormula>
    </tableColumn>
    <tableColumn id="103" xr3:uid="{48FBE9F2-9EBA-41C1-8624-8E551699DF95}" name="bien 102">
      <calculatedColumnFormula>IF(acquéreurs!DT3="MATCH",CONCATENATE(Tableau2[[#Headers],[Bien 102]]&amp;" ", acquéreurs!$C3&amp;" ",acquéreurs!$D3),"")</calculatedColumnFormula>
    </tableColumn>
    <tableColumn id="104" xr3:uid="{B8E1ACAA-B02E-4E53-9AE2-3C40F8DB2610}" name="bien 103">
      <calculatedColumnFormula>IF(acquéreurs!DU3="MATCH",CONCATENATE(Tableau2[[#Headers],[Bien 103]]&amp;" ", acquéreurs!$C3&amp;" ",acquéreurs!$D3),"")</calculatedColumnFormula>
    </tableColumn>
    <tableColumn id="105" xr3:uid="{3564A845-2C40-425A-8520-A625DB967461}" name="bien 104">
      <calculatedColumnFormula>IF(acquéreurs!DV3="MATCH",CONCATENATE(Tableau2[[#Headers],[Bien 104]]&amp;" ", acquéreurs!$C3&amp;" ",acquéreurs!$D3),"")</calculatedColumnFormula>
    </tableColumn>
    <tableColumn id="106" xr3:uid="{D9002B08-3C69-4BA1-AA8B-214E589B2EEB}" name="bien 105">
      <calculatedColumnFormula>IF(acquéreurs!DW3="MATCH",CONCATENATE(Tableau2[[#Headers],[Bien 105]]&amp;" ", acquéreurs!$C3&amp;" ",acquéreurs!$D3),"")</calculatedColumnFormula>
    </tableColumn>
    <tableColumn id="107" xr3:uid="{311ED3EB-E670-4ECE-B0F6-96DDE3ACA96E}" name="bien 106">
      <calculatedColumnFormula>IF(acquéreurs!DX3="MATCH",CONCATENATE(Tableau2[[#Headers],[Bien 106]]&amp;" ", acquéreurs!$C3&amp;" ",acquéreurs!$D3),"")</calculatedColumnFormula>
    </tableColumn>
    <tableColumn id="108" xr3:uid="{4FACBFB9-300D-41C7-A009-EAD29B0FB46E}" name="bien 107">
      <calculatedColumnFormula>IF(acquéreurs!DY3="MATCH",CONCATENATE(Tableau2[[#Headers],[Bien 107]]&amp;" ", acquéreurs!$C3&amp;" ",acquéreurs!$D3),"")</calculatedColumnFormula>
    </tableColumn>
    <tableColumn id="109" xr3:uid="{069052BC-3DBE-4C0D-838A-53FF545DD3B7}" name="bien 108">
      <calculatedColumnFormula>IF(acquéreurs!DZ3="MATCH",CONCATENATE(Tableau2[[#Headers],[Bien 108]]&amp;" ", acquéreurs!$C3&amp;" ",acquéreurs!$D3),"")</calculatedColumnFormula>
    </tableColumn>
    <tableColumn id="110" xr3:uid="{6627EAD3-880F-4AEF-89DE-24D5629AF6EF}" name="bien 109">
      <calculatedColumnFormula>IF(acquéreurs!EA3="MATCH",CONCATENATE(Tableau2[[#Headers],[Bien 109]]&amp;" ", acquéreurs!$C3&amp;" ",acquéreurs!$D3),"")</calculatedColumnFormula>
    </tableColumn>
    <tableColumn id="111" xr3:uid="{6A3CF4C5-42B3-42D2-8723-BAEC956CE58A}" name="bien 110">
      <calculatedColumnFormula>IF(acquéreurs!EB3="MATCH",CONCATENATE(Tableau2[[#Headers],[Bien 110]]&amp;" ", acquéreurs!$C3&amp;" ",acquéreurs!$D3),"")</calculatedColumnFormula>
    </tableColumn>
    <tableColumn id="112" xr3:uid="{B915BDA5-2410-4B9D-B47D-C0AF98967A26}" name="bien 111">
      <calculatedColumnFormula>IF(acquéreurs!EC3="MATCH",CONCATENATE(Tableau2[[#Headers],[Bien 111]]&amp;" ", acquéreurs!$C3&amp;" ",acquéreurs!$D3),"")</calculatedColumnFormula>
    </tableColumn>
    <tableColumn id="113" xr3:uid="{787A4E48-791B-4A2C-82A1-5F14FF68930B}" name="bien 112">
      <calculatedColumnFormula>IF(acquéreurs!ED3="MATCH",CONCATENATE(Tableau2[[#Headers],[Bien 112]]&amp;" ", acquéreurs!$C3&amp;" ",acquéreurs!$D3),"")</calculatedColumnFormula>
    </tableColumn>
    <tableColumn id="114" xr3:uid="{D9F4EEC6-5B6B-49D4-B93E-ADC316F84B38}" name="bien 113">
      <calculatedColumnFormula>IF(acquéreurs!EE3="MATCH",CONCATENATE(Tableau2[[#Headers],[Bien 113]]&amp;" ", acquéreurs!$C3&amp;" ",acquéreurs!$D3),"")</calculatedColumnFormula>
    </tableColumn>
    <tableColumn id="115" xr3:uid="{1147A9C4-5413-4326-8CCA-5823E0197E1C}" name="bien 114">
      <calculatedColumnFormula>IF(acquéreurs!EF3="MATCH",CONCATENATE(Tableau2[[#Headers],[Bien 114]]&amp;" ", acquéreurs!$C3&amp;" ",acquéreurs!$D3),"")</calculatedColumnFormula>
    </tableColumn>
    <tableColumn id="116" xr3:uid="{08E75FCD-B186-4C64-BD51-BB1F2D6E1F19}" name="bien 115">
      <calculatedColumnFormula>IF(acquéreurs!EG3="MATCH",CONCATENATE(Tableau2[[#Headers],[Bien 115]]&amp;" ", acquéreurs!$C3&amp;" ",acquéreurs!$D3),"")</calculatedColumnFormula>
    </tableColumn>
    <tableColumn id="117" xr3:uid="{C1636075-54BF-40F9-87E6-C0DB6C8FAE6E}" name="bien 116">
      <calculatedColumnFormula>IF(acquéreurs!EH3="MATCH",CONCATENATE(Tableau2[[#Headers],[Bien 116]]&amp;" ", acquéreurs!$C3&amp;" ",acquéreurs!$D3),"")</calculatedColumnFormula>
    </tableColumn>
    <tableColumn id="118" xr3:uid="{E9107E0B-CF71-41DF-A1FD-232D214FEBEC}" name="bien 117">
      <calculatedColumnFormula>IF(acquéreurs!EI3="MATCH",CONCATENATE(Tableau2[[#Headers],[Bien 117]]&amp;" ", acquéreurs!$C3&amp;" ",acquéreurs!$D3),"")</calculatedColumnFormula>
    </tableColumn>
    <tableColumn id="119" xr3:uid="{BB14DE09-04CC-4BFD-8B8F-CC2B199A3DB7}" name="bien 118">
      <calculatedColumnFormula>IF(acquéreurs!EJ3="MATCH",CONCATENATE(Tableau2[[#Headers],[Bien 118]]&amp;" ", acquéreurs!$C3&amp;" ",acquéreurs!$D3),"")</calculatedColumnFormula>
    </tableColumn>
    <tableColumn id="120" xr3:uid="{87269370-98F0-43AD-9205-554F7B150DD7}" name="bien 119">
      <calculatedColumnFormula>IF(acquéreurs!EK3="MATCH",CONCATENATE(Tableau2[[#Headers],[Bien 119]]&amp;" ", acquéreurs!$C3&amp;" ",acquéreurs!$D3),"")</calculatedColumnFormula>
    </tableColumn>
    <tableColumn id="121" xr3:uid="{441AE355-B7E3-4DA2-B719-DEE2F3B229CD}" name="bien 120">
      <calculatedColumnFormula>IF(acquéreurs!EL3="MATCH",CONCATENATE(Tableau2[[#Headers],[Bien 120]]&amp;" ", acquéreurs!$C3&amp;" ",acquéreurs!$D3),"")</calculatedColumnFormula>
    </tableColumn>
    <tableColumn id="122" xr3:uid="{38DC00E9-8701-433B-AF6B-DB5278903BD3}" name="bien 121">
      <calculatedColumnFormula>IF(acquéreurs!EM3="MATCH",CONCATENATE(Tableau2[[#Headers],[Bien 121]]&amp;" ", acquéreurs!$C3&amp;" ",acquéreurs!$D3),"")</calculatedColumnFormula>
    </tableColumn>
    <tableColumn id="123" xr3:uid="{E5E1BAD6-C0B1-435A-854C-357B83212F40}" name="bien 122">
      <calculatedColumnFormula>IF(acquéreurs!EN3="MATCH",CONCATENATE(Tableau2[[#Headers],[Bien 122]]&amp;" ", acquéreurs!$C3&amp;" ",acquéreurs!$D3),"")</calculatedColumnFormula>
    </tableColumn>
    <tableColumn id="124" xr3:uid="{E851841F-CA8A-48B8-A05A-0827A7F7DEFE}" name="bien 123">
      <calculatedColumnFormula>IF(acquéreurs!EO3="MATCH",CONCATENATE(Tableau2[[#Headers],[Bien 123]]&amp;" ", acquéreurs!$C3&amp;" ",acquéreurs!$D3),"")</calculatedColumnFormula>
    </tableColumn>
    <tableColumn id="125" xr3:uid="{5966BC66-4499-4AAB-9F0A-5E5E3B5A3592}" name="bien 124">
      <calculatedColumnFormula>IF(acquéreurs!EP3="MATCH",CONCATENATE(Tableau2[[#Headers],[Bien 124]]&amp;" ", acquéreurs!$C3&amp;" ",acquéreurs!$D3),"")</calculatedColumnFormula>
    </tableColumn>
    <tableColumn id="126" xr3:uid="{73A968E2-6312-4C93-83F6-7F1DF8A8016F}" name="bien 125">
      <calculatedColumnFormula>IF(acquéreurs!EQ3="MATCH",CONCATENATE(Tableau2[[#Headers],[Bien 125]]&amp;" ", acquéreurs!$C3&amp;" ",acquéreurs!$D3),"")</calculatedColumnFormula>
    </tableColumn>
    <tableColumn id="127" xr3:uid="{3457F472-AEF3-40EA-A4C8-218A8EDE61FA}" name="bien 126">
      <calculatedColumnFormula>IF(acquéreurs!ER3="MATCH",CONCATENATE(Tableau2[[#Headers],[Bien 126]]&amp;" ", acquéreurs!$C3&amp;" ",acquéreurs!$D3),"")</calculatedColumnFormula>
    </tableColumn>
    <tableColumn id="128" xr3:uid="{EB550F94-74A8-49B9-BA43-A98DE90B4BBE}" name="bien 127">
      <calculatedColumnFormula>IF(acquéreurs!ES3="MATCH",CONCATENATE(Tableau2[[#Headers],[Bien 127]]&amp;" ", acquéreurs!$C3&amp;" ",acquéreurs!$D3),"")</calculatedColumnFormula>
    </tableColumn>
    <tableColumn id="129" xr3:uid="{5D1AAAE5-D8E1-4FAB-BBCB-13D74F8C9570}" name="bien 128">
      <calculatedColumnFormula>IF(acquéreurs!ET3="MATCH",CONCATENATE(Tableau2[[#Headers],[Bien 128]]&amp;" ", acquéreurs!$C3&amp;" ",acquéreurs!$D3),"")</calculatedColumnFormula>
    </tableColumn>
    <tableColumn id="130" xr3:uid="{C640AC74-C5E4-4BBA-B485-147A5A9FD586}" name="bien 129">
      <calculatedColumnFormula>IF(acquéreurs!EU3="MATCH",CONCATENATE(Tableau2[[#Headers],[Bien 129]]&amp;" ", acquéreurs!$C3&amp;" ",acquéreurs!$D3),"")</calculatedColumnFormula>
    </tableColumn>
    <tableColumn id="131" xr3:uid="{C852BAD8-DDBD-4973-847D-AAB7E60942A0}" name="bien 130">
      <calculatedColumnFormula>IF(acquéreurs!EV3="MATCH",CONCATENATE(Tableau2[[#Headers],[Bien 130]]&amp;" ", acquéreurs!$C3&amp;" ",acquéreurs!$D3),"")</calculatedColumnFormula>
    </tableColumn>
    <tableColumn id="132" xr3:uid="{3AFBB559-5A00-40A6-9538-EB956C419BB0}" name="bien 131">
      <calculatedColumnFormula>IF(acquéreurs!EW3="MATCH",CONCATENATE(Tableau2[[#Headers],[Bien 131]]&amp;" ", acquéreurs!$C3&amp;" ",acquéreurs!$D3),"")</calculatedColumnFormula>
    </tableColumn>
    <tableColumn id="133" xr3:uid="{BCF33853-FEB9-4A92-8A51-DB68CFB621F4}" name="bien 132">
      <calculatedColumnFormula>IF(acquéreurs!EX3="MATCH",CONCATENATE(Tableau2[[#Headers],[Bien 132]]&amp;" ", acquéreurs!$C3&amp;" ",acquéreurs!$D3),"")</calculatedColumnFormula>
    </tableColumn>
    <tableColumn id="134" xr3:uid="{CBBED097-F01A-4CC0-B800-6FFF9F25EA9E}" name="bien 133">
      <calculatedColumnFormula>IF(acquéreurs!EY3="MATCH",CONCATENATE(Tableau2[[#Headers],[Bien 133]]&amp;" ", acquéreurs!$C3&amp;" ",acquéreurs!$D3),"")</calculatedColumnFormula>
    </tableColumn>
    <tableColumn id="135" xr3:uid="{39305078-AE5E-4803-9F0C-598F0D32D3AD}" name="bien 134">
      <calculatedColumnFormula>IF(acquéreurs!EZ3="MATCH",CONCATENATE(Tableau2[[#Headers],[Bien 134]]&amp;" ", acquéreurs!$C3&amp;" ",acquéreurs!$D3),"")</calculatedColumnFormula>
    </tableColumn>
    <tableColumn id="136" xr3:uid="{3A76F733-2F78-4A8E-933E-55C5EE792C71}" name="bien 135">
      <calculatedColumnFormula>IF(acquéreurs!FA3="MATCH",CONCATENATE(Tableau2[[#Headers],[Bien 135]]&amp;" ", acquéreurs!$C3&amp;" ",acquéreurs!$D3),"")</calculatedColumnFormula>
    </tableColumn>
    <tableColumn id="137" xr3:uid="{E59B0E83-0B87-48FD-8DB8-9AFA684550AC}" name="bien 136">
      <calculatedColumnFormula>IF(acquéreurs!FB3="MATCH",CONCATENATE(Tableau2[[#Headers],[Bien 136]]&amp;" ", acquéreurs!$C3&amp;" ",acquéreurs!$D3),"")</calculatedColumnFormula>
    </tableColumn>
    <tableColumn id="138" xr3:uid="{1DED5B8E-6CE7-491A-958E-EB7C52590400}" name="bien 137">
      <calculatedColumnFormula>IF(acquéreurs!FC3="MATCH",CONCATENATE(Tableau2[[#Headers],[Bien 137]]&amp;" ", acquéreurs!$C3&amp;" ",acquéreurs!$D3),"")</calculatedColumnFormula>
    </tableColumn>
    <tableColumn id="139" xr3:uid="{8C934EC4-32B7-41DF-AB15-C44E855321DE}" name="bien 138">
      <calculatedColumnFormula>IF(acquéreurs!FD3="MATCH",CONCATENATE(Tableau2[[#Headers],[Bien 138]]&amp;" ", acquéreurs!$C3&amp;" ",acquéreurs!$D3),"")</calculatedColumnFormula>
    </tableColumn>
    <tableColumn id="140" xr3:uid="{AA121218-510E-488D-A650-7F4CCDBD4AD3}" name="bien 139">
      <calculatedColumnFormula>IF(acquéreurs!FE3="MATCH",CONCATENATE(Tableau2[[#Headers],[Bien 139]]&amp;" ", acquéreurs!$C3&amp;" ",acquéreurs!$D3),"")</calculatedColumnFormula>
    </tableColumn>
    <tableColumn id="141" xr3:uid="{1C43C6D9-6C8E-4CA8-A407-8CED6D271A31}" name="bien 140">
      <calculatedColumnFormula>IF(acquéreurs!FF3="MATCH",CONCATENATE(Tableau2[[#Headers],[Bien 140]]&amp;" ", acquéreurs!$C3&amp;" ",acquéreurs!$D3),"")</calculatedColumnFormula>
    </tableColumn>
    <tableColumn id="142" xr3:uid="{0A6E6DC2-7211-4173-8117-504444557C0B}" name="bien 141">
      <calculatedColumnFormula>IF(acquéreurs!FG3="MATCH",CONCATENATE(Tableau2[[#Headers],[Bien 141]]&amp;" ", acquéreurs!$C3&amp;" ",acquéreurs!$D3),"")</calculatedColumnFormula>
    </tableColumn>
    <tableColumn id="143" xr3:uid="{88CC4029-9306-4B2A-9EA1-CDB2F1CEC39C}" name="bien 142">
      <calculatedColumnFormula>IF(acquéreurs!FH3="MATCH",CONCATENATE(Tableau2[[#Headers],[Bien 142]]&amp;" ", acquéreurs!$C3&amp;" ",acquéreurs!$D3),"")</calculatedColumnFormula>
    </tableColumn>
    <tableColumn id="144" xr3:uid="{C1B7213A-FC4A-4D9A-BF19-F92E52BB1F14}" name="bien 143">
      <calculatedColumnFormula>IF(acquéreurs!FI3="MATCH",CONCATENATE(Tableau2[[#Headers],[Bien 143]]&amp;" ", acquéreurs!$C3&amp;" ",acquéreurs!$D3),"")</calculatedColumnFormula>
    </tableColumn>
    <tableColumn id="145" xr3:uid="{4298662D-3955-42BD-9897-9BDB8A63F7B3}" name="bien 144">
      <calculatedColumnFormula>IF(acquéreurs!FJ3="MATCH",CONCATENATE(Tableau2[[#Headers],[Bien 144]]&amp;" ", acquéreurs!$C3&amp;" ",acquéreurs!$D3),"")</calculatedColumnFormula>
    </tableColumn>
    <tableColumn id="146" xr3:uid="{F80872F3-8A09-4FF0-815E-0F6EF73B78A6}" name="bien 145">
      <calculatedColumnFormula>IF(acquéreurs!FK3="MATCH",CONCATENATE(Tableau2[[#Headers],[Bien 145]]&amp;" ", acquéreurs!$C3&amp;" ",acquéreurs!$D3),"")</calculatedColumnFormula>
    </tableColumn>
    <tableColumn id="147" xr3:uid="{FF80525F-3E48-4B0A-8D7F-77D9D6283507}" name="bien 146">
      <calculatedColumnFormula>IF(acquéreurs!FL3="MATCH",CONCATENATE(Tableau2[[#Headers],[Bien 146]]&amp;" ", acquéreurs!$C3&amp;" ",acquéreurs!$D3),"")</calculatedColumnFormula>
    </tableColumn>
    <tableColumn id="148" xr3:uid="{B739D15B-E37E-40E7-8DEB-27176850F9BE}" name="bien 147">
      <calculatedColumnFormula>IF(acquéreurs!FM3="MATCH",CONCATENATE(Tableau2[[#Headers],[Bien 147]]&amp;" ", acquéreurs!$C3&amp;" ",acquéreurs!$D3),"")</calculatedColumnFormula>
    </tableColumn>
    <tableColumn id="149" xr3:uid="{F2CBA2C3-9883-42C6-9449-B73B606CFAFB}" name="bien 148">
      <calculatedColumnFormula>IF(acquéreurs!FN3="MATCH",CONCATENATE(Tableau2[[#Headers],[Bien 148]]&amp;" ", acquéreurs!$C3&amp;" ",acquéreurs!$D3),"")</calculatedColumnFormula>
    </tableColumn>
    <tableColumn id="150" xr3:uid="{5DAD8C42-A143-4559-9351-3A14A88C969B}" name="bien 149">
      <calculatedColumnFormula>IF(acquéreurs!FO3="MATCH",CONCATENATE(Tableau2[[#Headers],[Bien 149]]&amp;" ", acquéreurs!$C3&amp;" ",acquéreurs!$D3),"")</calculatedColumnFormula>
    </tableColumn>
    <tableColumn id="151" xr3:uid="{AC8663B7-D9E1-4147-B4B4-C02F48B67741}" name="bien 150">
      <calculatedColumnFormula>IF(acquéreurs!FP3="MATCH",CONCATENATE(Tableau2[[#Headers],[Bien 150]]&amp;" ", acquéreurs!$C3&amp;" ",acquéreurs!$D3),"")</calculatedColumnFormula>
    </tableColumn>
    <tableColumn id="152" xr3:uid="{EBC0CEEE-30A9-4684-A679-7C3747C5D07C}" name="bien 151">
      <calculatedColumnFormula>IF(acquéreurs!FQ3="MATCH",CONCATENATE(Tableau2[[#Headers],[Bien 151]]&amp;" ", acquéreurs!$C3&amp;" ",acquéreurs!$D3),"")</calculatedColumnFormula>
    </tableColumn>
    <tableColumn id="153" xr3:uid="{859DDD90-43AF-4B89-94D3-ADC797D46B81}" name="bien 152">
      <calculatedColumnFormula>IF(acquéreurs!FR3="MATCH",CONCATENATE(Tableau2[[#Headers],[Bien 152]]&amp;" ", acquéreurs!$C3&amp;" ",acquéreurs!$D3),"")</calculatedColumnFormula>
    </tableColumn>
    <tableColumn id="154" xr3:uid="{03C0E65A-1D72-4E82-B357-EB5BEFBBACE4}" name="bien 153">
      <calculatedColumnFormula>IF(acquéreurs!FS3="MATCH",CONCATENATE(Tableau2[[#Headers],[Bien 153]]&amp;" ", acquéreurs!$C3&amp;" ",acquéreurs!$D3),"")</calculatedColumnFormula>
    </tableColumn>
    <tableColumn id="155" xr3:uid="{64BFF17E-7C2A-49BC-97C7-D31D6C27F446}" name="bien 154">
      <calculatedColumnFormula>IF(acquéreurs!FT3="MATCH",CONCATENATE(Tableau2[[#Headers],[Bien 154]]&amp;" ", acquéreurs!$C3&amp;" ",acquéreurs!$D3),"")</calculatedColumnFormula>
    </tableColumn>
    <tableColumn id="156" xr3:uid="{D12999C0-DBD7-4768-B9D1-BD4220D4B7DD}" name="bien 155">
      <calculatedColumnFormula>IF(acquéreurs!FU3="MATCH",CONCATENATE(Tableau2[[#Headers],[Bien 155]]&amp;" ", acquéreurs!$C3&amp;" ",acquéreurs!$D3),"")</calculatedColumnFormula>
    </tableColumn>
    <tableColumn id="157" xr3:uid="{B9B74554-1FA2-470F-919A-E87B847FB578}" name="bien 156">
      <calculatedColumnFormula>IF(acquéreurs!FV3="MATCH",CONCATENATE(Tableau2[[#Headers],[Bien 156]]&amp;" ", acquéreurs!$C3&amp;" ",acquéreurs!$D3),"")</calculatedColumnFormula>
    </tableColumn>
    <tableColumn id="158" xr3:uid="{63472EF4-D6B6-4C7F-B5D0-A13B7E094A34}" name="bien 157">
      <calculatedColumnFormula>IF(acquéreurs!FW3="MATCH",CONCATENATE(Tableau2[[#Headers],[Bien 157]]&amp;" ", acquéreurs!$C3&amp;" ",acquéreurs!$D3),"")</calculatedColumnFormula>
    </tableColumn>
    <tableColumn id="159" xr3:uid="{92621AE9-976C-4B15-B8F9-114C1F6830EC}" name="bien 158">
      <calculatedColumnFormula>IF(acquéreurs!FX3="MATCH",CONCATENATE(Tableau2[[#Headers],[Bien 158]]&amp;" ", acquéreurs!$C3&amp;" ",acquéreurs!$D3),"")</calculatedColumnFormula>
    </tableColumn>
    <tableColumn id="160" xr3:uid="{D1F1AD24-C7C3-4CB6-ADE8-C41270B043F5}" name="bien 159">
      <calculatedColumnFormula>IF(acquéreurs!FY3="MATCH",CONCATENATE(Tableau2[[#Headers],[Bien 159]]&amp;" ", acquéreurs!$C3&amp;" ",acquéreurs!$D3),"")</calculatedColumnFormula>
    </tableColumn>
    <tableColumn id="161" xr3:uid="{87DA2E06-8403-43A7-8616-A26A160DD04B}" name="bien 160">
      <calculatedColumnFormula>IF(acquéreurs!FZ3="MATCH",CONCATENATE(Tableau2[[#Headers],[Bien 160]]&amp;" ", acquéreurs!$C3&amp;" ",acquéreurs!$D3),"")</calculatedColumnFormula>
    </tableColumn>
    <tableColumn id="162" xr3:uid="{9CC5B96A-71B9-42F8-B4AE-17D714761DBD}" name="bien 161">
      <calculatedColumnFormula>IF(acquéreurs!GA3="MATCH",CONCATENATE(Tableau2[[#Headers],[Bien 161]]&amp;" ", acquéreurs!$C3&amp;" ",acquéreurs!$D3),"")</calculatedColumnFormula>
    </tableColumn>
    <tableColumn id="163" xr3:uid="{C2D05997-D54E-4C8E-BE0E-C57ADE2F0D91}" name="bien 162">
      <calculatedColumnFormula>IF(acquéreurs!GB3="MATCH",CONCATENATE(Tableau2[[#Headers],[Bien 162]]&amp;" ", acquéreurs!$C3&amp;" ",acquéreurs!$D3),"")</calculatedColumnFormula>
    </tableColumn>
    <tableColumn id="164" xr3:uid="{272D5351-EF11-41C7-9982-FDCC95ECA0A0}" name="bien 163">
      <calculatedColumnFormula>IF(acquéreurs!GC3="MATCH",CONCATENATE(Tableau2[[#Headers],[Bien 163]]&amp;" ", acquéreurs!$C3&amp;" ",acquéreurs!$D3),"")</calculatedColumnFormula>
    </tableColumn>
    <tableColumn id="165" xr3:uid="{E57BD3E9-9580-4794-8F3C-D1816CE834EF}" name="bien 164">
      <calculatedColumnFormula>IF(acquéreurs!GD3="MATCH",CONCATENATE(Tableau2[[#Headers],[Bien 164]]&amp;" ", acquéreurs!$C3&amp;" ",acquéreurs!$D3),"")</calculatedColumnFormula>
    </tableColumn>
    <tableColumn id="166" xr3:uid="{CE68367A-477C-4779-B1C9-25A6A56C5A34}" name="bien 165">
      <calculatedColumnFormula>IF(acquéreurs!GE3="MATCH",CONCATENATE(Tableau2[[#Headers],[Bien 165]]&amp;" ", acquéreurs!$C3&amp;" ",acquéreurs!$D3),"")</calculatedColumnFormula>
    </tableColumn>
    <tableColumn id="167" xr3:uid="{93F920F8-F8FC-47DC-87D9-55B86AC49434}" name="bien 166">
      <calculatedColumnFormula>IF(acquéreurs!GF3="MATCH",CONCATENATE(Tableau2[[#Headers],[Bien 166]]&amp;" ", acquéreurs!$C3&amp;" ",acquéreurs!$D3),"")</calculatedColumnFormula>
    </tableColumn>
    <tableColumn id="168" xr3:uid="{D31A12BA-D5E5-4EF6-9197-D0C4704D9D26}" name="bien 167">
      <calculatedColumnFormula>IF(acquéreurs!GG3="MATCH",CONCATENATE(Tableau2[[#Headers],[Bien 167]]&amp;" ", acquéreurs!$C3&amp;" ",acquéreurs!$D3),"")</calculatedColumnFormula>
    </tableColumn>
    <tableColumn id="169" xr3:uid="{606FD420-280D-44CC-AF24-B7B37F656A42}" name="bien 168">
      <calculatedColumnFormula>IF(acquéreurs!GH3="MATCH",CONCATENATE(Tableau2[[#Headers],[Bien 168]]&amp;" ", acquéreurs!$C3&amp;" ",acquéreurs!$D3),"")</calculatedColumnFormula>
    </tableColumn>
    <tableColumn id="170" xr3:uid="{FE043D32-63E4-4FA0-9CFB-DFA20C29896B}" name="bien 169">
      <calculatedColumnFormula>IF(acquéreurs!GI3="MATCH",CONCATENATE(Tableau2[[#Headers],[Bien 169]]&amp;" ", acquéreurs!$C3&amp;" ",acquéreurs!$D3),"")</calculatedColumnFormula>
    </tableColumn>
    <tableColumn id="171" xr3:uid="{8E95A8B1-DA07-436C-A276-50A6E5EAB0DF}" name="bien 170">
      <calculatedColumnFormula>IF(acquéreurs!GJ3="MATCH",CONCATENATE(Tableau2[[#Headers],[Bien 170]]&amp;" ", acquéreurs!$C3&amp;" ",acquéreurs!$D3),"")</calculatedColumnFormula>
    </tableColumn>
    <tableColumn id="172" xr3:uid="{768F0544-B765-4F41-BAFC-2B96A9C72AC5}" name="bien 171">
      <calculatedColumnFormula>IF(acquéreurs!GK3="MATCH",CONCATENATE(Tableau2[[#Headers],[Bien 171]]&amp;" ", acquéreurs!$C3&amp;" ",acquéreurs!$D3),"")</calculatedColumnFormula>
    </tableColumn>
    <tableColumn id="173" xr3:uid="{FD4BE4F2-9ABB-4776-A255-16178318416B}" name="bien 172">
      <calculatedColumnFormula>IF(acquéreurs!GL3="MATCH",CONCATENATE(Tableau2[[#Headers],[Bien 172]]&amp;" ", acquéreurs!$C3&amp;" ",acquéreurs!$D3),"")</calculatedColumnFormula>
    </tableColumn>
    <tableColumn id="174" xr3:uid="{8B8F3A33-062A-4220-B4D9-AAF217A5DA42}" name="bien 173">
      <calculatedColumnFormula>IF(acquéreurs!GM3="MATCH",CONCATENATE(Tableau2[[#Headers],[Bien 173]]&amp;" ", acquéreurs!$C3&amp;" ",acquéreurs!$D3),"")</calculatedColumnFormula>
    </tableColumn>
    <tableColumn id="175" xr3:uid="{C921591A-07FD-41F5-93F2-46C4828A3F99}" name="bien 174">
      <calculatedColumnFormula>IF(acquéreurs!GN3="MATCH",CONCATENATE(Tableau2[[#Headers],[Bien 174]]&amp;" ", acquéreurs!$C3&amp;" ",acquéreurs!$D3),"")</calculatedColumnFormula>
    </tableColumn>
    <tableColumn id="176" xr3:uid="{73C4204F-C3EB-4FC9-B050-71161CCB5D34}" name="bien 175">
      <calculatedColumnFormula>IF(acquéreurs!GO3="MATCH",CONCATENATE(Tableau2[[#Headers],[Bien 175]]&amp;" ", acquéreurs!$C3&amp;" ",acquéreurs!$D3),"")</calculatedColumnFormula>
    </tableColumn>
    <tableColumn id="177" xr3:uid="{3C52780D-8D6B-4093-9282-3E0C458B121A}" name="bien 176">
      <calculatedColumnFormula>IF(acquéreurs!GP3="MATCH",CONCATENATE(Tableau2[[#Headers],[Bien 176]]&amp;" ", acquéreurs!$C3&amp;" ",acquéreurs!$D3),"")</calculatedColumnFormula>
    </tableColumn>
    <tableColumn id="178" xr3:uid="{73B4B0BD-5B36-47FA-A832-ACF88ABF2326}" name="bien 177">
      <calculatedColumnFormula>IF(acquéreurs!GQ3="MATCH",CONCATENATE(Tableau2[[#Headers],[Bien 177]]&amp;" ", acquéreurs!$C3&amp;" ",acquéreurs!$D3),"")</calculatedColumnFormula>
    </tableColumn>
    <tableColumn id="179" xr3:uid="{B5632113-C16F-4C20-B42D-3FD6DF15F43C}" name="bien 178">
      <calculatedColumnFormula>IF(acquéreurs!GR3="MATCH",CONCATENATE(Tableau2[[#Headers],[Bien 178]]&amp;" ", acquéreurs!$C3&amp;" ",acquéreurs!$D3),"")</calculatedColumnFormula>
    </tableColumn>
    <tableColumn id="180" xr3:uid="{59C293C6-1215-4BE1-B397-BEF765576730}" name="bien 179">
      <calculatedColumnFormula>IF(acquéreurs!GS3="MATCH",CONCATENATE(Tableau2[[#Headers],[Bien 179]]&amp;" ", acquéreurs!$C3&amp;" ",acquéreurs!$D3),"")</calculatedColumnFormula>
    </tableColumn>
    <tableColumn id="181" xr3:uid="{4BEFB0A4-1C05-4C6F-A253-4B3ABBAF5D88}" name="bien 180">
      <calculatedColumnFormula>IF(acquéreurs!GT3="MATCH",CONCATENATE(Tableau2[[#Headers],[Bien 180]]&amp;" ", acquéreurs!$C3&amp;" ",acquéreurs!$D3),"")</calculatedColumnFormula>
    </tableColumn>
    <tableColumn id="182" xr3:uid="{9642CF45-AEBD-46B2-BA9A-1631B0708283}" name="bien 181">
      <calculatedColumnFormula>IF(acquéreurs!GU3="MATCH",CONCATENATE(Tableau2[[#Headers],[Bien 181]]&amp;" ", acquéreurs!$C3&amp;" ",acquéreurs!$D3),"")</calculatedColumnFormula>
    </tableColumn>
    <tableColumn id="183" xr3:uid="{2A612E29-5549-4AA1-8E40-4F5AF5BE80A6}" name="bien 182">
      <calculatedColumnFormula>IF(acquéreurs!GV3="MATCH",CONCATENATE(Tableau2[[#Headers],[Bien 182]]&amp;" ", acquéreurs!$C3&amp;" ",acquéreurs!$D3),"")</calculatedColumnFormula>
    </tableColumn>
    <tableColumn id="184" xr3:uid="{D2D6DD16-CDEB-4B72-9788-5E16AB8BF9DA}" name="bien 183">
      <calculatedColumnFormula>IF(acquéreurs!GW3="MATCH",CONCATENATE(Tableau2[[#Headers],[Bien 183]]&amp;" ", acquéreurs!$C3&amp;" ",acquéreurs!$D3),"")</calculatedColumnFormula>
    </tableColumn>
    <tableColumn id="185" xr3:uid="{DC1DA454-9D87-47D6-9C4E-0BEB088FFF1F}" name="bien 184">
      <calculatedColumnFormula>IF(acquéreurs!GX3="MATCH",CONCATENATE(Tableau2[[#Headers],[Bien 184]]&amp;" ", acquéreurs!$C3&amp;" ",acquéreurs!$D3),"")</calculatedColumnFormula>
    </tableColumn>
    <tableColumn id="186" xr3:uid="{903E3085-AB6F-4345-A978-AE0649915DC1}" name="bien 185">
      <calculatedColumnFormula>IF(acquéreurs!GY3="MATCH",CONCATENATE(Tableau2[[#Headers],[Bien 185]]&amp;" ", acquéreurs!$C3&amp;" ",acquéreurs!$D3),"")</calculatedColumnFormula>
    </tableColumn>
    <tableColumn id="187" xr3:uid="{DFD5D4A7-BAD8-43AC-B483-44269C00985E}" name="bien 186">
      <calculatedColumnFormula>IF(acquéreurs!GZ3="MATCH",CONCATENATE(Tableau2[[#Headers],[Bien 186]]&amp;" ", acquéreurs!$C3&amp;" ",acquéreurs!$D3),"")</calculatedColumnFormula>
    </tableColumn>
    <tableColumn id="188" xr3:uid="{F7B9D4EA-B341-45E4-BF50-01FCC19E8BC1}" name="bien 187">
      <calculatedColumnFormula>IF(acquéreurs!HA3="MATCH",CONCATENATE(Tableau2[[#Headers],[Bien 187]]&amp;" ", acquéreurs!$C3&amp;" ",acquéreurs!$D3),"")</calculatedColumnFormula>
    </tableColumn>
    <tableColumn id="189" xr3:uid="{96CEB5BD-226E-4B58-ADA7-B2D18902F857}" name="bien 188">
      <calculatedColumnFormula>IF(acquéreurs!HB3="MATCH",CONCATENATE(Tableau2[[#Headers],[Bien 188]]&amp;" ", acquéreurs!$C3&amp;" ",acquéreurs!$D3),"")</calculatedColumnFormula>
    </tableColumn>
    <tableColumn id="190" xr3:uid="{9AB7679B-B185-45BD-B40B-C60154E0057A}" name="bien 189">
      <calculatedColumnFormula>IF(acquéreurs!HC3="MATCH",CONCATENATE(Tableau2[[#Headers],[Bien 189]]&amp;" ", acquéreurs!$C3&amp;" ",acquéreurs!$D3),"")</calculatedColumnFormula>
    </tableColumn>
    <tableColumn id="191" xr3:uid="{4091602E-955B-4816-B0AE-3FC2D585CC31}" name="bien 190">
      <calculatedColumnFormula>IF(acquéreurs!HD3="MATCH",CONCATENATE(Tableau2[[#Headers],[Bien 190]]&amp;" ", acquéreurs!$C3&amp;" ",acquéreurs!$D3),"")</calculatedColumnFormula>
    </tableColumn>
    <tableColumn id="192" xr3:uid="{4B1DA75A-8680-4F6C-951E-24E90D6EB135}" name="bien 191">
      <calculatedColumnFormula>IF(acquéreurs!HE3="MATCH",CONCATENATE(Tableau2[[#Headers],[Bien 191]]&amp;" ", acquéreurs!$C3&amp;" ",acquéreurs!$D3),"")</calculatedColumnFormula>
    </tableColumn>
    <tableColumn id="193" xr3:uid="{73F6591E-94DB-45B1-8E4A-1962905AC400}" name="bien 192">
      <calculatedColumnFormula>IF(acquéreurs!HF3="MATCH",CONCATENATE(Tableau2[[#Headers],[Bien 192]]&amp;" ", acquéreurs!$C3&amp;" ",acquéreurs!$D3),"")</calculatedColumnFormula>
    </tableColumn>
    <tableColumn id="194" xr3:uid="{B5E232FC-47CA-4329-A1C2-9672CF80DE30}" name="bien 193">
      <calculatedColumnFormula>IF(acquéreurs!HG3="MATCH",CONCATENATE(Tableau2[[#Headers],[Bien 193]]&amp;" ", acquéreurs!$C3&amp;" ",acquéreurs!$D3),"")</calculatedColumnFormula>
    </tableColumn>
    <tableColumn id="195" xr3:uid="{7521389A-442F-462C-94F0-1EFE45B77159}" name="bien 194">
      <calculatedColumnFormula>IF(acquéreurs!HH3="MATCH",CONCATENATE(Tableau2[[#Headers],[Bien 194]]&amp;" ", acquéreurs!$C3&amp;" ",acquéreurs!$D3),"")</calculatedColumnFormula>
    </tableColumn>
    <tableColumn id="196" xr3:uid="{0120B79F-B957-41B2-88CE-CEB4E1EFB806}" name="bien 195">
      <calculatedColumnFormula>IF(acquéreurs!HI3="MATCH",CONCATENATE(Tableau2[[#Headers],[Bien 195]]&amp;" ", acquéreurs!$C3&amp;" ",acquéreurs!$D3),"")</calculatedColumnFormula>
    </tableColumn>
    <tableColumn id="197" xr3:uid="{CF66E714-80BD-47DE-A77C-E1AA1347FD9E}" name="bien 196">
      <calculatedColumnFormula>IF(acquéreurs!HJ3="MATCH",CONCATENATE(Tableau2[[#Headers],[Bien 196]]&amp;" ", acquéreurs!$C3&amp;" ",acquéreurs!$D3),"")</calculatedColumnFormula>
    </tableColumn>
    <tableColumn id="198" xr3:uid="{A6EE2C09-F339-4473-B7CB-8D667E098932}" name="bien 197">
      <calculatedColumnFormula>IF(acquéreurs!HK3="MATCH",CONCATENATE(Tableau2[[#Headers],[Bien 197]]&amp;" ", acquéreurs!$C3&amp;" ",acquéreurs!$D3),"")</calculatedColumnFormula>
    </tableColumn>
    <tableColumn id="199" xr3:uid="{E94EB846-B033-432B-A435-DA78844247E6}" name="bien 198">
      <calculatedColumnFormula>IF(acquéreurs!HL3="MATCH",CONCATENATE(Tableau2[[#Headers],[Bien 198]]&amp;" ", acquéreurs!$C3&amp;" ",acquéreurs!$D3),"")</calculatedColumnFormula>
    </tableColumn>
    <tableColumn id="200" xr3:uid="{D205FE7F-D976-4D63-B1CE-399264D57789}" name="bien 199">
      <calculatedColumnFormula>IF(acquéreurs!HM3="MATCH",CONCATENATE(Tableau2[[#Headers],[Bien 199]]&amp;" ", acquéreurs!$C3&amp;" ",acquéreurs!$D3),"")</calculatedColumnFormula>
    </tableColumn>
    <tableColumn id="201" xr3:uid="{E02A7BA0-4B2B-4B80-9280-A60CE5D9D1D5}" name="bien 200">
      <calculatedColumnFormula>IF(acquéreurs!HN3="MATCH",CONCATENATE(Tableau2[[#Headers],[Bien 200]]&amp;" ", acquéreurs!$C3&amp;" ",acquéreurs!$D3),"")</calculatedColumnFormula>
    </tableColumn>
    <tableColumn id="202" xr3:uid="{5A39A10A-D7D9-48BE-9FFA-5143A1DE8D2A}" name="bien 201">
      <calculatedColumnFormula>IF(acquéreurs!HO3="MATCH",CONCATENATE(Tableau2[[#Headers],[Bien 201]]&amp;" ", acquéreurs!$C3&amp;" ",acquéreurs!$D3),"")</calculatedColumnFormula>
    </tableColumn>
    <tableColumn id="203" xr3:uid="{9D829ED9-ED8E-49A6-893E-0D10EEB45784}" name="bien 202">
      <calculatedColumnFormula>IF(acquéreurs!HP3="MATCH",CONCATENATE(Tableau2[[#Headers],[Bien 202]]&amp;" ", acquéreurs!$C3&amp;" ",acquéreurs!$D3),"")</calculatedColumnFormula>
    </tableColumn>
    <tableColumn id="204" xr3:uid="{1A3CFACA-B2C6-458A-BF2F-04B570890B42}" name="bien 203">
      <calculatedColumnFormula>IF(acquéreurs!HQ3="MATCH",CONCATENATE(Tableau2[[#Headers],[Bien 203]]&amp;" ", acquéreurs!$C3&amp;" ",acquéreurs!$D3),"")</calculatedColumnFormula>
    </tableColumn>
    <tableColumn id="205" xr3:uid="{7D0CE89C-6BA3-4197-950E-01E9D7013ADA}" name="bien 204">
      <calculatedColumnFormula>IF(acquéreurs!HR3="MATCH",CONCATENATE(Tableau2[[#Headers],[Bien 204]]&amp;" ", acquéreurs!$C3&amp;" ",acquéreurs!$D3),"")</calculatedColumnFormula>
    </tableColumn>
    <tableColumn id="206" xr3:uid="{FEC6AAF2-76DD-4433-8A61-90F35F222120}" name="bien 205">
      <calculatedColumnFormula>IF(acquéreurs!HS3="MATCH",CONCATENATE(Tableau2[[#Headers],[Bien 205]]&amp;" ", acquéreurs!$C3&amp;" ",acquéreurs!$D3),"")</calculatedColumnFormula>
    </tableColumn>
    <tableColumn id="207" xr3:uid="{DE4C8846-E912-470D-8AD1-54A62705DAE3}" name="bien 206">
      <calculatedColumnFormula>IF(acquéreurs!HT3="MATCH",CONCATENATE(Tableau2[[#Headers],[Bien 206]]&amp;" ", acquéreurs!$C3&amp;" ",acquéreurs!$D3),"")</calculatedColumnFormula>
    </tableColumn>
    <tableColumn id="208" xr3:uid="{1FC7D9CE-0013-463E-A2ED-9439227F26F2}" name="bien 207">
      <calculatedColumnFormula>IF(acquéreurs!HU3="MATCH",CONCATENATE(Tableau2[[#Headers],[Bien 207]]&amp;" ", acquéreurs!$C3&amp;" ",acquéreurs!$D3),"")</calculatedColumnFormula>
    </tableColumn>
    <tableColumn id="209" xr3:uid="{A5B0565D-0515-4409-A7A1-07D109FD0528}" name="bien 208">
      <calculatedColumnFormula>IF(acquéreurs!HV3="MATCH",CONCATENATE(Tableau2[[#Headers],[Bien 208]]&amp;" ", acquéreurs!$C3&amp;" ",acquéreurs!$D3),"")</calculatedColumnFormula>
    </tableColumn>
    <tableColumn id="210" xr3:uid="{C1D30C2A-4B0D-40E3-B706-79FA59046E5C}" name="bien 209">
      <calculatedColumnFormula>IF(acquéreurs!HW3="MATCH",CONCATENATE(Tableau2[[#Headers],[Bien 209]]&amp;" ", acquéreurs!$C3&amp;" ",acquéreurs!$D3),"")</calculatedColumnFormula>
    </tableColumn>
    <tableColumn id="211" xr3:uid="{BC2E8970-1E00-44C5-88F5-D723021E93C6}" name="bien 210">
      <calculatedColumnFormula>IF(acquéreurs!HX3="MATCH",CONCATENATE(Tableau2[[#Headers],[Bien 210]]&amp;" ", acquéreurs!$C3&amp;" ",acquéreurs!$D3),"")</calculatedColumnFormula>
    </tableColumn>
    <tableColumn id="212" xr3:uid="{0D86A612-11A9-406C-8BDB-5F9FC8C77547}" name="bien 211">
      <calculatedColumnFormula>IF(acquéreurs!HY3="MATCH",CONCATENATE(Tableau2[[#Headers],[Bien 211]]&amp;" ", acquéreurs!$C3&amp;" ",acquéreurs!$D3),"")</calculatedColumnFormula>
    </tableColumn>
    <tableColumn id="213" xr3:uid="{AAFDE48E-6675-40DE-95CB-A0DDA2721BC4}" name="bien 212">
      <calculatedColumnFormula>IF(acquéreurs!HZ3="MATCH",CONCATENATE(Tableau2[[#Headers],[Bien 212]]&amp;" ", acquéreurs!$C3&amp;" ",acquéreurs!$D3),"")</calculatedColumnFormula>
    </tableColumn>
    <tableColumn id="214" xr3:uid="{BF98F713-4F7F-4CE5-AE50-5BBE2121A2BC}" name="bien 213">
      <calculatedColumnFormula>IF(acquéreurs!IA3="MATCH",CONCATENATE(Tableau2[[#Headers],[Bien 213]]&amp;" ", acquéreurs!$C3&amp;" ",acquéreurs!$D3),"")</calculatedColumnFormula>
    </tableColumn>
    <tableColumn id="215" xr3:uid="{21F33773-B0AC-410A-99AB-24888A2E9B0D}" name="bien 214">
      <calculatedColumnFormula>IF(acquéreurs!IB3="MATCH",CONCATENATE(Tableau2[[#Headers],[Bien 214]]&amp;" ", acquéreurs!$C3&amp;" ",acquéreurs!$D3),"")</calculatedColumnFormula>
    </tableColumn>
    <tableColumn id="216" xr3:uid="{C2760FC6-81F5-43BA-A3AC-894B3E5CC46B}" name="bien 215">
      <calculatedColumnFormula>IF(acquéreurs!IC3="MATCH",CONCATENATE(Tableau2[[#Headers],[Bien 215]]&amp;" ", acquéreurs!$C3&amp;" ",acquéreurs!$D3),"")</calculatedColumnFormula>
    </tableColumn>
    <tableColumn id="217" xr3:uid="{CA6A8215-E6A2-4C20-90F5-D010E1B4025E}" name="bien 216">
      <calculatedColumnFormula>IF(acquéreurs!ID3="MATCH",CONCATENATE(Tableau2[[#Headers],[Bien 216]]&amp;" ", acquéreurs!$C3&amp;" ",acquéreurs!$D3),"")</calculatedColumnFormula>
    </tableColumn>
    <tableColumn id="218" xr3:uid="{CAEC86B8-37E0-4FB8-891A-2AF7A19CC511}" name="bien 217">
      <calculatedColumnFormula>IF(acquéreurs!IE3="MATCH",CONCATENATE(Tableau2[[#Headers],[Bien 217]]&amp;" ", acquéreurs!$C3&amp;" ",acquéreurs!$D3),"")</calculatedColumnFormula>
    </tableColumn>
    <tableColumn id="219" xr3:uid="{F8ED4F96-F44A-413A-9C2F-9F2A452EF6C4}" name="bien 218">
      <calculatedColumnFormula>IF(acquéreurs!IF3="MATCH",CONCATENATE(Tableau2[[#Headers],[Bien 218]]&amp;" ", acquéreurs!$C3&amp;" ",acquéreurs!$D3),"")</calculatedColumnFormula>
    </tableColumn>
    <tableColumn id="220" xr3:uid="{1E2B8BA2-9DA4-412C-B776-D7925B5E1BA9}" name="bien 219">
      <calculatedColumnFormula>IF(acquéreurs!IG3="MATCH",CONCATENATE(Tableau2[[#Headers],[Bien 219]]&amp;" ", acquéreurs!$C3&amp;" ",acquéreurs!$D3),"")</calculatedColumnFormula>
    </tableColumn>
    <tableColumn id="221" xr3:uid="{88E536CA-6F07-4E71-8578-60962770A518}" name="bien 220">
      <calculatedColumnFormula>IF(acquéreurs!IH3="MATCH",CONCATENATE(Tableau2[[#Headers],[Bien 220]]&amp;" ", acquéreurs!$C3&amp;" ",acquéreurs!$D3),"")</calculatedColumnFormula>
    </tableColumn>
    <tableColumn id="222" xr3:uid="{F47E6695-75FF-4DB9-82EE-1EA97F10D783}" name="bien 221">
      <calculatedColumnFormula>IF(acquéreurs!II3="MATCH",CONCATENATE(Tableau2[[#Headers],[Bien 221]]&amp;" ", acquéreurs!$C3&amp;" ",acquéreurs!$D3),"")</calculatedColumnFormula>
    </tableColumn>
    <tableColumn id="223" xr3:uid="{CB525C43-DF7E-4205-8072-D5BB46201F8C}" name="bien 222">
      <calculatedColumnFormula>IF(acquéreurs!IJ3="MATCH",CONCATENATE(Tableau2[[#Headers],[Bien 222]]&amp;" ", acquéreurs!$C3&amp;" ",acquéreurs!$D3),"")</calculatedColumnFormula>
    </tableColumn>
    <tableColumn id="224" xr3:uid="{A69655E2-448F-4AB1-BBC8-A7A566A5B54E}" name="bien 223">
      <calculatedColumnFormula>IF(acquéreurs!IK3="MATCH",CONCATENATE(Tableau2[[#Headers],[Bien 223]]&amp;" ", acquéreurs!$C3&amp;" ",acquéreurs!$D3),"")</calculatedColumnFormula>
    </tableColumn>
    <tableColumn id="225" xr3:uid="{EDA12A85-3D57-41C1-A2C6-6CE8FF6DCACE}" name="bien 224">
      <calculatedColumnFormula>IF(acquéreurs!IL3="MATCH",CONCATENATE(Tableau2[[#Headers],[Bien 224]]&amp;" ", acquéreurs!$C3&amp;" ",acquéreurs!$D3),"")</calculatedColumnFormula>
    </tableColumn>
    <tableColumn id="226" xr3:uid="{0CA0193B-2C89-48AE-B6C4-618EDBF89867}" name="bien 225">
      <calculatedColumnFormula>IF(acquéreurs!IM3="MATCH",CONCATENATE(Tableau2[[#Headers],[Bien 225]]&amp;" ", acquéreurs!$C3&amp;" ",acquéreurs!$D3),"")</calculatedColumnFormula>
    </tableColumn>
    <tableColumn id="227" xr3:uid="{42C46F47-C364-4681-957D-240DE7EA33C1}" name="bien 226">
      <calculatedColumnFormula>IF(acquéreurs!IN3="MATCH",CONCATENATE(Tableau2[[#Headers],[Bien 226]]&amp;" ", acquéreurs!$C3&amp;" ",acquéreurs!$D3),"")</calculatedColumnFormula>
    </tableColumn>
    <tableColumn id="228" xr3:uid="{FC0CEFBF-81AA-4A87-B9B7-748641B6097D}" name="bien 227">
      <calculatedColumnFormula>IF(acquéreurs!IO3="MATCH",CONCATENATE(Tableau2[[#Headers],[Bien 227]]&amp;" ", acquéreurs!$C3&amp;" ",acquéreurs!$D3),"")</calculatedColumnFormula>
    </tableColumn>
    <tableColumn id="229" xr3:uid="{1AAA9D5D-CF81-4135-A28B-F13105AF6012}" name="bien 228">
      <calculatedColumnFormula>IF(acquéreurs!IP3="MATCH",CONCATENATE(Tableau2[[#Headers],[Bien 228]]&amp;" ", acquéreurs!$C3&amp;" ",acquéreurs!$D3),"")</calculatedColumnFormula>
    </tableColumn>
    <tableColumn id="230" xr3:uid="{8F59C993-D573-4DFB-A9EE-FF532573CC58}" name="bien 229">
      <calculatedColumnFormula>IF(acquéreurs!IQ3="MATCH",CONCATENATE(Tableau2[[#Headers],[Bien 229]]&amp;" ", acquéreurs!$C3&amp;" ",acquéreurs!$D3),"")</calculatedColumnFormula>
    </tableColumn>
    <tableColumn id="231" xr3:uid="{7A261644-F7AC-410E-B4CA-D86F75049816}" name="bien 230">
      <calculatedColumnFormula>IF(acquéreurs!IR3="MATCH",CONCATENATE(Tableau2[[#Headers],[Bien 230]]&amp;" ", acquéreurs!$C3&amp;" ",acquéreurs!$D3),"")</calculatedColumnFormula>
    </tableColumn>
    <tableColumn id="232" xr3:uid="{1929E93B-AA59-46B8-9F77-A3165950EE33}" name="bien 231">
      <calculatedColumnFormula>IF(acquéreurs!IS3="MATCH",CONCATENATE(Tableau2[[#Headers],[Bien 231]]&amp;" ", acquéreurs!$C3&amp;" ",acquéreurs!$D3),"")</calculatedColumnFormula>
    </tableColumn>
    <tableColumn id="233" xr3:uid="{05A34A90-FC0D-4A1B-9705-3771A005D602}" name="bien 232">
      <calculatedColumnFormula>IF(acquéreurs!IT3="MATCH",CONCATENATE(Tableau2[[#Headers],[Bien 232]]&amp;" ", acquéreurs!$C3&amp;" ",acquéreurs!$D3),"")</calculatedColumnFormula>
    </tableColumn>
    <tableColumn id="234" xr3:uid="{C2891A2E-94E5-4D90-BBFC-8CF7081C047A}" name="bien 233">
      <calculatedColumnFormula>IF(acquéreurs!IU3="MATCH",CONCATENATE(Tableau2[[#Headers],[Bien 233]]&amp;" ", acquéreurs!$C3&amp;" ",acquéreurs!$D3),"")</calculatedColumnFormula>
    </tableColumn>
    <tableColumn id="235" xr3:uid="{CBC3C3FB-3C54-4BC2-ACED-0CDBF3968D0D}" name="bien 234">
      <calculatedColumnFormula>IF(acquéreurs!IV3="MATCH",CONCATENATE(Tableau2[[#Headers],[Bien 234]]&amp;" ", acquéreurs!$C3&amp;" ",acquéreurs!$D3),"")</calculatedColumnFormula>
    </tableColumn>
    <tableColumn id="236" xr3:uid="{CB96F2C2-226C-4F1D-84F9-A93C428EE459}" name="bien 235">
      <calculatedColumnFormula>IF(acquéreurs!IW3="MATCH",CONCATENATE(Tableau2[[#Headers],[Bien 235]]&amp;" ", acquéreurs!$C3&amp;" ",acquéreurs!$D3),"")</calculatedColumnFormula>
    </tableColumn>
    <tableColumn id="237" xr3:uid="{F2464490-0FC2-431C-82EA-2CC416831205}" name="bien 236">
      <calculatedColumnFormula>IF(acquéreurs!IX3="MATCH",CONCATENATE(Tableau2[[#Headers],[Bien 236]]&amp;" ", acquéreurs!$C3&amp;" ",acquéreurs!$D3),"")</calculatedColumnFormula>
    </tableColumn>
    <tableColumn id="238" xr3:uid="{8174A514-E1B7-4F70-AEF7-B71D4B947245}" name="bien 237">
      <calculatedColumnFormula>IF(acquéreurs!IY3="MATCH",CONCATENATE(Tableau2[[#Headers],[Bien 237]]&amp;" ", acquéreurs!$C3&amp;" ",acquéreurs!$D3),"")</calculatedColumnFormula>
    </tableColumn>
    <tableColumn id="239" xr3:uid="{B8EDF3C4-5B47-4290-9B64-B5F94B5E3798}" name="bien 238">
      <calculatedColumnFormula>IF(acquéreurs!IZ3="MATCH",CONCATENATE(Tableau2[[#Headers],[Bien 238]]&amp;" ", acquéreurs!$C3&amp;" ",acquéreurs!$D3),"")</calculatedColumnFormula>
    </tableColumn>
    <tableColumn id="240" xr3:uid="{BFFCA6D4-ACE1-4079-90CC-A09D630A2205}" name="bien 239">
      <calculatedColumnFormula>IF(acquéreurs!JA3="MATCH",CONCATENATE(Tableau2[[#Headers],[Bien 239]]&amp;" ", acquéreurs!$C3&amp;" ",acquéreurs!$D3),"")</calculatedColumnFormula>
    </tableColumn>
    <tableColumn id="241" xr3:uid="{A09387DB-DC36-4DD1-9FFB-1A99A84D2FF7}" name="bien 240">
      <calculatedColumnFormula>IF(acquéreurs!JB3="MATCH",CONCATENATE(Tableau2[[#Headers],[Bien 240]]&amp;" ", acquéreurs!$C3&amp;" ",acquéreurs!$D3),"")</calculatedColumnFormula>
    </tableColumn>
    <tableColumn id="242" xr3:uid="{26F050B2-DCB8-4C75-9FFE-634D7661BB53}" name="bien 241">
      <calculatedColumnFormula>IF(acquéreurs!JC3="MATCH",CONCATENATE(Tableau2[[#Headers],[Bien 241]]&amp;" ", acquéreurs!$C3&amp;" ",acquéreurs!$D3),"")</calculatedColumnFormula>
    </tableColumn>
    <tableColumn id="243" xr3:uid="{8C0BFD84-9583-4847-89EC-5565542F3EC5}" name="bien 242">
      <calculatedColumnFormula>IF(acquéreurs!JD3="MATCH",CONCATENATE(Tableau2[[#Headers],[Bien 242]]&amp;" ", acquéreurs!$C3&amp;" ",acquéreurs!$D3),"")</calculatedColumnFormula>
    </tableColumn>
    <tableColumn id="244" xr3:uid="{97382CED-3BB8-4922-9529-9CFEE5C5A55E}" name="bien 243">
      <calculatedColumnFormula>IF(acquéreurs!JE3="MATCH",CONCATENATE(Tableau2[[#Headers],[Bien 243]]&amp;" ", acquéreurs!$C3&amp;" ",acquéreurs!$D3),"")</calculatedColumnFormula>
    </tableColumn>
    <tableColumn id="245" xr3:uid="{21CFD94D-31C4-4367-BC41-E0274212F5C0}" name="bien 244">
      <calculatedColumnFormula>IF(acquéreurs!JF3="MATCH",CONCATENATE(Tableau2[[#Headers],[Bien 244]]&amp;" ", acquéreurs!$C3&amp;" ",acquéreurs!$D3),"")</calculatedColumnFormula>
    </tableColumn>
    <tableColumn id="246" xr3:uid="{72E1A2F0-03FE-48DD-A8D8-6F7DDA81407D}" name="bien 245">
      <calculatedColumnFormula>IF(acquéreurs!JG3="MATCH",CONCATENATE(Tableau2[[#Headers],[Bien 245]]&amp;" ", acquéreurs!$C3&amp;" ",acquéreurs!$D3),"")</calculatedColumnFormula>
    </tableColumn>
    <tableColumn id="247" xr3:uid="{8A5F3A53-13C1-499E-808C-A26107C47A1F}" name="bien 246">
      <calculatedColumnFormula>IF(acquéreurs!JH3="MATCH",CONCATENATE(Tableau2[[#Headers],[Bien 246]]&amp;" ", acquéreurs!$C3&amp;" ",acquéreurs!$D3),"")</calculatedColumnFormula>
    </tableColumn>
    <tableColumn id="248" xr3:uid="{92BD8B4C-6FDC-4B14-9A80-757301D7E606}" name="bien 247">
      <calculatedColumnFormula>IF(acquéreurs!JI3="MATCH",CONCATENATE(Tableau2[[#Headers],[Bien 247]]&amp;" ", acquéreurs!$C3&amp;" ",acquéreurs!$D3),"")</calculatedColumnFormula>
    </tableColumn>
    <tableColumn id="249" xr3:uid="{1E432221-1275-4C8A-ACBC-6BEDE57D17D1}" name="bien 248">
      <calculatedColumnFormula>IF(acquéreurs!JJ3="MATCH",CONCATENATE(Tableau2[[#Headers],[Bien 248]]&amp;" ", acquéreurs!$C3&amp;" ",acquéreurs!$D3),"")</calculatedColumnFormula>
    </tableColumn>
    <tableColumn id="250" xr3:uid="{873775F4-03FA-4430-B33C-81A4975CB806}" name="bien 249">
      <calculatedColumnFormula>IF(acquéreurs!JK3="MATCH",CONCATENATE(Tableau2[[#Headers],[Bien 249]]&amp;" ", acquéreurs!$C3&amp;" ",acquéreurs!$D3),"")</calculatedColumnFormula>
    </tableColumn>
    <tableColumn id="251" xr3:uid="{AC6A6E9C-3D2A-4B0E-85F7-15F7633F5507}" name="bien 250">
      <calculatedColumnFormula>IF(acquéreurs!JL3="MATCH",CONCATENATE(Tableau2[[#Headers],[Bien 250]]&amp;" ", acquéreurs!$C3&amp;" ",acquéreurs!$D3),"")</calculatedColumnFormula>
    </tableColumn>
    <tableColumn id="252" xr3:uid="{B78CB4E8-C1BE-42B5-9D85-B15D8B681667}" name="bien 251">
      <calculatedColumnFormula>IF(acquéreurs!JM3="MATCH",CONCATENATE(Tableau2[[#Headers],[Bien 251]]&amp;" ", acquéreurs!$C3&amp;" ",acquéreurs!$D3),"")</calculatedColumnFormula>
    </tableColumn>
    <tableColumn id="253" xr3:uid="{32E76156-67D5-4E62-BAFF-18F730CBF951}" name="bien 252">
      <calculatedColumnFormula>IF(acquéreurs!JN3="MATCH",CONCATENATE(Tableau2[[#Headers],[Bien 252]]&amp;" ", acquéreurs!$C3&amp;" ",acquéreurs!$D3),"")</calculatedColumnFormula>
    </tableColumn>
    <tableColumn id="254" xr3:uid="{3539D080-B827-493C-9320-BF51DEB2D60F}" name="bien 253">
      <calculatedColumnFormula>IF(acquéreurs!JO3="MATCH",CONCATENATE(Tableau2[[#Headers],[Bien 253]]&amp;" ", acquéreurs!$C3&amp;" ",acquéreurs!$D3),"")</calculatedColumnFormula>
    </tableColumn>
    <tableColumn id="255" xr3:uid="{84360134-69B5-4CF7-8B43-BD8A1A839EF0}" name="bien 254">
      <calculatedColumnFormula>IF(acquéreurs!JP3="MATCH",CONCATENATE(Tableau2[[#Headers],[Bien 254]]&amp;" ", acquéreurs!$C3&amp;" ",acquéreurs!$D3),"")</calculatedColumnFormula>
    </tableColumn>
    <tableColumn id="256" xr3:uid="{AA137D53-FA54-4009-994A-18FD3BC941B9}" name="bien 255">
      <calculatedColumnFormula>IF(acquéreurs!JQ3="MATCH",CONCATENATE(Tableau2[[#Headers],[Bien 255]]&amp;" ", acquéreurs!$C3&amp;" ",acquéreurs!$D3),"")</calculatedColumnFormula>
    </tableColumn>
    <tableColumn id="257" xr3:uid="{C40304C2-3EBF-48B0-AF7F-7F390429AE7D}" name="bien 256">
      <calculatedColumnFormula>IF(acquéreurs!JR3="MATCH",CONCATENATE(Tableau2[[#Headers],[Bien 256]]&amp;" ", acquéreurs!$C3&amp;" ",acquéreurs!$D3),"")</calculatedColumnFormula>
    </tableColumn>
    <tableColumn id="258" xr3:uid="{DD733CEF-97B1-420C-915D-5FB5A4E4F1CE}" name="bien 257">
      <calculatedColumnFormula>IF(acquéreurs!JS3="MATCH",CONCATENATE(Tableau2[[#Headers],[Bien 257]]&amp;" ", acquéreurs!$C3&amp;" ",acquéreurs!$D3),"")</calculatedColumnFormula>
    </tableColumn>
    <tableColumn id="259" xr3:uid="{9F10CB07-99FF-4341-894E-0BD78B074F38}" name="bien 258">
      <calculatedColumnFormula>IF(acquéreurs!JT3="MATCH",CONCATENATE(Tableau2[[#Headers],[Bien 258]]&amp;" ", acquéreurs!$C3&amp;" ",acquéreurs!$D3),"")</calculatedColumnFormula>
    </tableColumn>
    <tableColumn id="260" xr3:uid="{663F4713-B7E6-4B45-94E1-75FF45611297}" name="bien 259">
      <calculatedColumnFormula>IF(acquéreurs!JU3="MATCH",CONCATENATE(Tableau2[[#Headers],[Bien 259]]&amp;" ", acquéreurs!$C3&amp;" ",acquéreurs!$D3),"")</calculatedColumnFormula>
    </tableColumn>
    <tableColumn id="261" xr3:uid="{DC9F64E7-0CFF-4BBB-897C-FD9BE4F817A7}" name="bien 260">
      <calculatedColumnFormula>IF(acquéreurs!JV3="MATCH",CONCATENATE(Tableau2[[#Headers],[Bien 260]]&amp;" ", acquéreurs!$C3&amp;" ",acquéreurs!$D3),"")</calculatedColumnFormula>
    </tableColumn>
    <tableColumn id="262" xr3:uid="{EA1DF288-E111-40B3-84F7-B5E350B266DC}" name="bien 261">
      <calculatedColumnFormula>IF(acquéreurs!JW3="MATCH",CONCATENATE(Tableau2[[#Headers],[Bien 261]]&amp;" ", acquéreurs!$C3&amp;" ",acquéreurs!$D3),"")</calculatedColumnFormula>
    </tableColumn>
    <tableColumn id="263" xr3:uid="{B0ED3355-4A0B-4328-8EE0-2938B8BB873C}" name="bien 262">
      <calculatedColumnFormula>IF(acquéreurs!JX3="MATCH",CONCATENATE(Tableau2[[#Headers],[Bien 262]]&amp;" ", acquéreurs!$C3&amp;" ",acquéreurs!$D3),"")</calculatedColumnFormula>
    </tableColumn>
    <tableColumn id="264" xr3:uid="{3D9DFA3B-0F7E-46D0-A7E8-86C7EA6B5CE1}" name="bien 263">
      <calculatedColumnFormula>IF(acquéreurs!JY3="MATCH",CONCATENATE(Tableau2[[#Headers],[Bien 263]]&amp;" ", acquéreurs!$C3&amp;" ",acquéreurs!$D3),"")</calculatedColumnFormula>
    </tableColumn>
    <tableColumn id="265" xr3:uid="{998272F7-4231-443E-8F1D-74A5CB484904}" name="bien 264">
      <calculatedColumnFormula>IF(acquéreurs!JZ3="MATCH",CONCATENATE(Tableau2[[#Headers],[Bien 264]]&amp;" ", acquéreurs!$C3&amp;" ",acquéreurs!$D3),"")</calculatedColumnFormula>
    </tableColumn>
    <tableColumn id="266" xr3:uid="{5D138E81-3B96-4428-A551-DF760E4FB14D}" name="bien 265">
      <calculatedColumnFormula>IF(acquéreurs!KA3="MATCH",CONCATENATE(Tableau2[[#Headers],[Bien 265]]&amp;" ", acquéreurs!$C3&amp;" ",acquéreurs!$D3),"")</calculatedColumnFormula>
    </tableColumn>
    <tableColumn id="267" xr3:uid="{EC24FF7F-12BC-414C-A831-F90B848F8F96}" name="bien 266">
      <calculatedColumnFormula>IF(acquéreurs!KB3="MATCH",CONCATENATE(Tableau2[[#Headers],[Bien 266]]&amp;" ", acquéreurs!$C3&amp;" ",acquéreurs!$D3),"")</calculatedColumnFormula>
    </tableColumn>
    <tableColumn id="268" xr3:uid="{5226C001-7B69-438C-B3C7-4E07BEC6DBE9}" name="bien 267">
      <calculatedColumnFormula>IF(acquéreurs!KC3="MATCH",CONCATENATE(Tableau2[[#Headers],[Bien 267]]&amp;" ", acquéreurs!$C3&amp;" ",acquéreurs!$D3),"")</calculatedColumnFormula>
    </tableColumn>
    <tableColumn id="269" xr3:uid="{1EA69EE7-EE23-41C2-96F1-8F7BBB70CC3B}" name="bien 268">
      <calculatedColumnFormula>IF(acquéreurs!KD3="MATCH",CONCATENATE(Tableau2[[#Headers],[Bien 268]]&amp;" ", acquéreurs!$C3&amp;" ",acquéreurs!$D3),"")</calculatedColumnFormula>
    </tableColumn>
    <tableColumn id="270" xr3:uid="{166D9C7B-E573-4412-9DBA-75EA3DF40671}" name="bien 269">
      <calculatedColumnFormula>IF(acquéreurs!KE3="MATCH",CONCATENATE(Tableau2[[#Headers],[Bien 269]]&amp;" ", acquéreurs!$C3&amp;" ",acquéreurs!$D3),"")</calculatedColumnFormula>
    </tableColumn>
    <tableColumn id="271" xr3:uid="{9E04DB32-BF3A-4929-BE5D-6AA158E82433}" name="bien 270">
      <calculatedColumnFormula>IF(acquéreurs!KF3="MATCH",CONCATENATE(Tableau2[[#Headers],[Bien 270]]&amp;" ", acquéreurs!$C3&amp;" ",acquéreurs!$D3),"")</calculatedColumnFormula>
    </tableColumn>
    <tableColumn id="272" xr3:uid="{79EE79DE-B09E-43D1-AB11-280A3BB83DD8}" name="bien 271">
      <calculatedColumnFormula>IF(acquéreurs!KG3="MATCH",CONCATENATE(Tableau2[[#Headers],[Bien 271]]&amp;" ", acquéreurs!$C3&amp;" ",acquéreurs!$D3),"")</calculatedColumnFormula>
    </tableColumn>
    <tableColumn id="273" xr3:uid="{7E13C3C5-60A4-4F37-B365-8C2B6DF6447A}" name="bien 272">
      <calculatedColumnFormula>IF(acquéreurs!KH3="MATCH",CONCATENATE(Tableau2[[#Headers],[Bien 272]]&amp;" ", acquéreurs!$C3&amp;" ",acquéreurs!$D3),"")</calculatedColumnFormula>
    </tableColumn>
    <tableColumn id="274" xr3:uid="{9520135E-7D1F-4E1E-8521-29015296D7D9}" name="bien 273">
      <calculatedColumnFormula>IF(acquéreurs!KI3="MATCH",CONCATENATE(Tableau2[[#Headers],[Bien 273]]&amp;" ", acquéreurs!$C3&amp;" ",acquéreurs!$D3),"")</calculatedColumnFormula>
    </tableColumn>
    <tableColumn id="275" xr3:uid="{36D98689-1F47-4C59-91C0-2663FEBEFC61}" name="bien 274">
      <calculatedColumnFormula>IF(acquéreurs!KJ3="MATCH",CONCATENATE(Tableau2[[#Headers],[Bien 274]]&amp;" ", acquéreurs!$C3&amp;" ",acquéreurs!$D3),"")</calculatedColumnFormula>
    </tableColumn>
    <tableColumn id="276" xr3:uid="{0B333D45-29DC-41B7-9989-5AAD905890A9}" name="bien 275">
      <calculatedColumnFormula>IF(acquéreurs!KK3="MATCH",CONCATENATE(Tableau2[[#Headers],[Bien 275]]&amp;" ", acquéreurs!$C3&amp;" ",acquéreurs!$D3),"")</calculatedColumnFormula>
    </tableColumn>
    <tableColumn id="277" xr3:uid="{17397888-F7F8-4F0A-A015-A2329F9AC4BC}" name="bien 276">
      <calculatedColumnFormula>IF(acquéreurs!KL3="MATCH",CONCATENATE(Tableau2[[#Headers],[Bien 276]]&amp;" ", acquéreurs!$C3&amp;" ",acquéreurs!$D3),"")</calculatedColumnFormula>
    </tableColumn>
    <tableColumn id="278" xr3:uid="{576AF8AE-2090-4DFC-AD18-3CDD8213EB4C}" name="bien 277">
      <calculatedColumnFormula>IF(acquéreurs!KM3="MATCH",CONCATENATE(Tableau2[[#Headers],[Bien 277]]&amp;" ", acquéreurs!$C3&amp;" ",acquéreurs!$D3),"")</calculatedColumnFormula>
    </tableColumn>
    <tableColumn id="279" xr3:uid="{E451F618-DFDA-49B3-B3B2-D68181F76B46}" name="bien 278">
      <calculatedColumnFormula>IF(acquéreurs!KN3="MATCH",CONCATENATE(Tableau2[[#Headers],[Bien 278]]&amp;" ", acquéreurs!$C3&amp;" ",acquéreurs!$D3),"")</calculatedColumnFormula>
    </tableColumn>
    <tableColumn id="280" xr3:uid="{96342CC5-ABCF-4736-A458-48EE16C84C18}" name="bien 279">
      <calculatedColumnFormula>IF(acquéreurs!KO3="MATCH",CONCATENATE(Tableau2[[#Headers],[Bien 279]]&amp;" ", acquéreurs!$C3&amp;" ",acquéreurs!$D3),"")</calculatedColumnFormula>
    </tableColumn>
    <tableColumn id="281" xr3:uid="{A8006E6A-C35C-415F-8486-567D28295172}" name="bien 280">
      <calculatedColumnFormula>IF(acquéreurs!KP3="MATCH",CONCATENATE(Tableau2[[#Headers],[Bien 280]]&amp;" ", acquéreurs!$C3&amp;" ",acquéreurs!$D3),"")</calculatedColumnFormula>
    </tableColumn>
    <tableColumn id="282" xr3:uid="{CEFA18F6-6268-4E28-A4E6-26B68504BF8C}" name="bien 281">
      <calculatedColumnFormula>IF(acquéreurs!KQ3="MATCH",CONCATENATE(Tableau2[[#Headers],[Bien 281]]&amp;" ", acquéreurs!$C3&amp;" ",acquéreurs!$D3),"")</calculatedColumnFormula>
    </tableColumn>
    <tableColumn id="283" xr3:uid="{D808FCC3-9454-448A-B0DA-5654D3C26E0B}" name="bien 282">
      <calculatedColumnFormula>IF(acquéreurs!KR3="MATCH",CONCATENATE(Tableau2[[#Headers],[Bien 282]]&amp;" ", acquéreurs!$C3&amp;" ",acquéreurs!$D3),"")</calculatedColumnFormula>
    </tableColumn>
    <tableColumn id="284" xr3:uid="{4C60E077-9280-408B-B568-8600C9D8F347}" name="bien 283">
      <calculatedColumnFormula>IF(acquéreurs!KS3="MATCH",CONCATENATE(Tableau2[[#Headers],[Bien 283]]&amp;" ", acquéreurs!$C3&amp;" ",acquéreurs!$D3),"")</calculatedColumnFormula>
    </tableColumn>
    <tableColumn id="285" xr3:uid="{D14CDE70-D64D-4EA3-A940-C84BEB6B585A}" name="bien 284">
      <calculatedColumnFormula>IF(acquéreurs!KT3="MATCH",CONCATENATE(Tableau2[[#Headers],[Bien 284]]&amp;" ", acquéreurs!$C3&amp;" ",acquéreurs!$D3),"")</calculatedColumnFormula>
    </tableColumn>
    <tableColumn id="286" xr3:uid="{016E68BB-9B43-4CEA-BF02-2C4160B5A820}" name="bien 285">
      <calculatedColumnFormula>IF(acquéreurs!KU3="MATCH",CONCATENATE(Tableau2[[#Headers],[Bien 285]]&amp;" ", acquéreurs!$C3&amp;" ",acquéreurs!$D3),"")</calculatedColumnFormula>
    </tableColumn>
    <tableColumn id="287" xr3:uid="{DA901537-7252-4EED-BF18-85E73EA4F8C4}" name="bien 286">
      <calculatedColumnFormula>IF(acquéreurs!KV3="MATCH",CONCATENATE(Tableau2[[#Headers],[Bien 286]]&amp;" ", acquéreurs!$C3&amp;" ",acquéreurs!$D3),"")</calculatedColumnFormula>
    </tableColumn>
    <tableColumn id="288" xr3:uid="{E87A7473-4FC7-4F54-BF50-8B655F81610A}" name="bien 287">
      <calculatedColumnFormula>IF(acquéreurs!KW3="MATCH",CONCATENATE(Tableau2[[#Headers],[Bien 287]]&amp;" ", acquéreurs!$C3&amp;" ",acquéreurs!$D3),"")</calculatedColumnFormula>
    </tableColumn>
    <tableColumn id="289" xr3:uid="{A0D472A0-3F98-4455-8EDB-6607EC1E16CF}" name="bien 288">
      <calculatedColumnFormula>IF(acquéreurs!KX3="MATCH",CONCATENATE(Tableau2[[#Headers],[Bien 288]]&amp;" ", acquéreurs!$C3&amp;" ",acquéreurs!$D3),"")</calculatedColumnFormula>
    </tableColumn>
    <tableColumn id="290" xr3:uid="{55049311-1C8B-4BAD-85C3-6CF4CF592721}" name="bien 289">
      <calculatedColumnFormula>IF(acquéreurs!KY3="MATCH",CONCATENATE(Tableau2[[#Headers],[Bien 289]]&amp;" ", acquéreurs!$C3&amp;" ",acquéreurs!$D3),"")</calculatedColumnFormula>
    </tableColumn>
    <tableColumn id="291" xr3:uid="{43A8C2A6-FCE3-40F5-B576-6EFD9646CFDD}" name="bien 290">
      <calculatedColumnFormula>IF(acquéreurs!KZ3="MATCH",CONCATENATE(Tableau2[[#Headers],[Bien 290]]&amp;" ", acquéreurs!$C3&amp;" ",acquéreurs!$D3),"")</calculatedColumnFormula>
    </tableColumn>
    <tableColumn id="292" xr3:uid="{A691DC3C-6058-4571-997C-D8B2DAA49A29}" name="bien 291">
      <calculatedColumnFormula>IF(acquéreurs!LA3="MATCH",CONCATENATE(Tableau2[[#Headers],[Bien 291]]&amp;" ", acquéreurs!$C3&amp;" ",acquéreurs!$D3),"")</calculatedColumnFormula>
    </tableColumn>
    <tableColumn id="293" xr3:uid="{8837C246-0813-47EA-B6E3-E528D52313C8}" name="bien 292">
      <calculatedColumnFormula>IF(acquéreurs!LB3="MATCH",CONCATENATE(Tableau2[[#Headers],[Bien 292]]&amp;" ", acquéreurs!$C3&amp;" ",acquéreurs!$D3),"")</calculatedColumnFormula>
    </tableColumn>
    <tableColumn id="294" xr3:uid="{DA7D9268-3818-4937-A0E4-5561E3F7A6CD}" name="bien 293">
      <calculatedColumnFormula>IF(acquéreurs!LC3="MATCH",CONCATENATE(Tableau2[[#Headers],[Bien 293]]&amp;" ", acquéreurs!$C3&amp;" ",acquéreurs!$D3),"")</calculatedColumnFormula>
    </tableColumn>
    <tableColumn id="295" xr3:uid="{999F3DAF-3D94-42C9-B5AA-394C5864856F}" name="bien 294">
      <calculatedColumnFormula>IF(acquéreurs!LD3="MATCH",CONCATENATE(Tableau2[[#Headers],[Bien 294]]&amp;" ", acquéreurs!$C3&amp;" ",acquéreurs!$D3),"")</calculatedColumnFormula>
    </tableColumn>
    <tableColumn id="296" xr3:uid="{F9778B02-66C3-4502-94CA-FB5D739A078A}" name="bien 295">
      <calculatedColumnFormula>IF(acquéreurs!LE3="MATCH",CONCATENATE(Tableau2[[#Headers],[Bien 295]]&amp;" ", acquéreurs!$C3&amp;" ",acquéreurs!$D3),"")</calculatedColumnFormula>
    </tableColumn>
    <tableColumn id="297" xr3:uid="{6A19FFDC-9DFD-490F-8E6C-4A1BCB057CBE}" name="bien 296">
      <calculatedColumnFormula>IF(acquéreurs!LF3="MATCH",CONCATENATE(Tableau2[[#Headers],[Bien 296]]&amp;" ", acquéreurs!$C3&amp;" ",acquéreurs!$D3),"")</calculatedColumnFormula>
    </tableColumn>
    <tableColumn id="298" xr3:uid="{A084D24F-0BC3-46D5-840C-DE215D74B9B0}" name="bien 297">
      <calculatedColumnFormula>IF(acquéreurs!LG3="MATCH",CONCATENATE(Tableau2[[#Headers],[Bien 297]]&amp;" ", acquéreurs!$C3&amp;" ",acquéreurs!$D3),"")</calculatedColumnFormula>
    </tableColumn>
    <tableColumn id="299" xr3:uid="{75CEE8C5-E728-4DE7-9364-5F4986111744}" name="bien 298">
      <calculatedColumnFormula>IF(acquéreurs!LH3="MATCH",CONCATENATE(Tableau2[[#Headers],[Bien 298]]&amp;" ", acquéreurs!$C3&amp;" ",acquéreurs!$D3),"")</calculatedColumnFormula>
    </tableColumn>
    <tableColumn id="300" xr3:uid="{892B96C1-A715-47A2-999C-34367B6FD9B8}" name="bien 299">
      <calculatedColumnFormula>IF(acquéreurs!LI3="MATCH",CONCATENATE(Tableau2[[#Headers],[Bien 299]]&amp;" ", acquéreurs!$C3&amp;" ",acquéreurs!$D3),"")</calculatedColumnFormula>
    </tableColumn>
    <tableColumn id="301" xr3:uid="{369747D6-F656-4541-846F-2E81D0385BEB}" name="bien 300">
      <calculatedColumnFormula>IF(acquéreurs!LJ3="MATCH",CONCATENATE(Tableau2[[#Headers],[Bien 300]]&amp;" ", acquéreurs!$C3&amp;" ",acquéreurs!$D3),"")</calculatedColumnFormula>
    </tableColumn>
    <tableColumn id="302" xr3:uid="{A8E5BB44-D09B-41F8-9119-544BA3FFFA8F}" name="bien 301">
      <calculatedColumnFormula>IF(acquéreurs!LK3="MATCH",CONCATENATE(Tableau2[[#Headers],[Bien 301]]&amp;" ", acquéreurs!$C3&amp;" ",acquéreurs!$D3),"")</calculatedColumnFormula>
    </tableColumn>
    <tableColumn id="303" xr3:uid="{DA34B03F-EE18-4CD4-AD8C-42B7AAEBDD00}" name="bien 302">
      <calculatedColumnFormula>IF(acquéreurs!LL3="MATCH",CONCATENATE(Tableau2[[#Headers],[Bien 302]]&amp;" ", acquéreurs!$C3&amp;" ",acquéreurs!$D3),"")</calculatedColumnFormula>
    </tableColumn>
    <tableColumn id="304" xr3:uid="{9D22CEB6-40FA-42B0-B72E-4A5E112169B1}" name="bien 303">
      <calculatedColumnFormula>IF(acquéreurs!LM3="MATCH",CONCATENATE(Tableau2[[#Headers],[Bien 303]]&amp;" ", acquéreurs!$C3&amp;" ",acquéreurs!$D3),"")</calculatedColumnFormula>
    </tableColumn>
    <tableColumn id="305" xr3:uid="{F7B3B29C-1DB3-46DC-8722-DE3B316AA61E}" name="bien 304">
      <calculatedColumnFormula>IF(acquéreurs!LN3="MATCH",CONCATENATE(Tableau2[[#Headers],[Bien 304]]&amp;" ", acquéreurs!$C3&amp;" ",acquéreurs!$D3),"")</calculatedColumnFormula>
    </tableColumn>
    <tableColumn id="306" xr3:uid="{A731185A-6C0C-41B9-8065-EB3FF147339B}" name="bien 305">
      <calculatedColumnFormula>IF(acquéreurs!LO3="MATCH",CONCATENATE(Tableau2[[#Headers],[Bien 305]]&amp;" ", acquéreurs!$C3&amp;" ",acquéreurs!$D3),"")</calculatedColumnFormula>
    </tableColumn>
    <tableColumn id="307" xr3:uid="{5F787709-7E7D-42A1-8381-C4AE6A417C70}" name="bien 306">
      <calculatedColumnFormula>IF(acquéreurs!LP3="MATCH",CONCATENATE(Tableau2[[#Headers],[Bien 306]]&amp;" ", acquéreurs!$C3&amp;" ",acquéreurs!$D3),"")</calculatedColumnFormula>
    </tableColumn>
    <tableColumn id="308" xr3:uid="{1A65454C-628A-4A3E-8446-48459493EFBE}" name="bien 307">
      <calculatedColumnFormula>IF(acquéreurs!LQ3="MATCH",CONCATENATE(Tableau2[[#Headers],[Bien 307]]&amp;" ", acquéreurs!$C3&amp;" ",acquéreurs!$D3),"")</calculatedColumnFormula>
    </tableColumn>
    <tableColumn id="309" xr3:uid="{2C019AF9-3B43-4FD7-B7AD-89A6CC3F952B}" name="bien 308">
      <calculatedColumnFormula>IF(acquéreurs!LR3="MATCH",CONCATENATE(Tableau2[[#Headers],[Bien 308]]&amp;" ", acquéreurs!$C3&amp;" ",acquéreurs!$D3),"")</calculatedColumnFormula>
    </tableColumn>
    <tableColumn id="310" xr3:uid="{1BF905C6-B16F-4A13-A399-2029968F13D0}" name="bien 309">
      <calculatedColumnFormula>IF(acquéreurs!LS3="MATCH",CONCATENATE(Tableau2[[#Headers],[Bien 309]]&amp;" ", acquéreurs!$C3&amp;" ",acquéreurs!$D3),"")</calculatedColumnFormula>
    </tableColumn>
    <tableColumn id="311" xr3:uid="{1511ACD4-56D3-428D-B982-1BC55453E9BD}" name="bien 310">
      <calculatedColumnFormula>IF(acquéreurs!LT3="MATCH",CONCATENATE(Tableau2[[#Headers],[Bien 310]]&amp;" ", acquéreurs!$C3&amp;" ",acquéreurs!$D3),"")</calculatedColumnFormula>
    </tableColumn>
    <tableColumn id="312" xr3:uid="{5984BBEA-E96A-4DDB-9896-B082F3B98CD8}" name="bien 311">
      <calculatedColumnFormula>IF(acquéreurs!LU3="MATCH",CONCATENATE(Tableau2[[#Headers],[Bien 311]]&amp;" ", acquéreurs!$C3&amp;" ",acquéreurs!$D3),"")</calculatedColumnFormula>
    </tableColumn>
    <tableColumn id="313" xr3:uid="{1FF0A54C-1A89-47B7-BBC8-3C7DDCE5A9B0}" name="bien 312">
      <calculatedColumnFormula>IF(acquéreurs!LV3="MATCH",CONCATENATE(Tableau2[[#Headers],[Bien 312]]&amp;" ", acquéreurs!$C3&amp;" ",acquéreurs!$D3),"")</calculatedColumnFormula>
    </tableColumn>
    <tableColumn id="314" xr3:uid="{5F3D6DE7-A240-436C-BC86-40587DEDC5BF}" name="bien 313">
      <calculatedColumnFormula>IF(acquéreurs!LW3="MATCH",CONCATENATE(Tableau2[[#Headers],[Bien 313]]&amp;" ", acquéreurs!$C3&amp;" ",acquéreurs!$D3),"")</calculatedColumnFormula>
    </tableColumn>
    <tableColumn id="315" xr3:uid="{262A2CD7-1774-43DE-ACCA-52FFE9B7FC4E}" name="bien 314">
      <calculatedColumnFormula>IF(acquéreurs!LX3="MATCH",CONCATENATE(Tableau2[[#Headers],[Bien 314]]&amp;" ", acquéreurs!$C3&amp;" ",acquéreurs!$D3),"")</calculatedColumnFormula>
    </tableColumn>
    <tableColumn id="316" xr3:uid="{7F3F5A94-7FC6-4C4E-8391-5F68FA815B85}" name="bien 315">
      <calculatedColumnFormula>IF(acquéreurs!LY3="MATCH",CONCATENATE(Tableau2[[#Headers],[Bien 315]]&amp;" ", acquéreurs!$C3&amp;" ",acquéreurs!$D3),"")</calculatedColumnFormula>
    </tableColumn>
    <tableColumn id="317" xr3:uid="{3CC0B0D1-D8BA-4822-8787-5F58AB2FB879}" name="bien 316">
      <calculatedColumnFormula>IF(acquéreurs!LZ3="MATCH",CONCATENATE(Tableau2[[#Headers],[Bien 316]]&amp;" ", acquéreurs!$C3&amp;" ",acquéreurs!$D3),"")</calculatedColumnFormula>
    </tableColumn>
    <tableColumn id="318" xr3:uid="{AD9D6B30-415B-471E-AA22-E6278EC74507}" name="bien 317">
      <calculatedColumnFormula>IF(acquéreurs!MA3="MATCH",CONCATENATE(Tableau2[[#Headers],[Bien 317]]&amp;" ", acquéreurs!$C3&amp;" ",acquéreurs!$D3),"")</calculatedColumnFormula>
    </tableColumn>
    <tableColumn id="319" xr3:uid="{86902036-17B3-4EF1-B7E8-AA5ECD8B0C7A}" name="bien 318">
      <calculatedColumnFormula>IF(acquéreurs!MB3="MATCH",CONCATENATE(Tableau2[[#Headers],[Bien 318]]&amp;" ", acquéreurs!$C3&amp;" ",acquéreurs!$D3),"")</calculatedColumnFormula>
    </tableColumn>
    <tableColumn id="320" xr3:uid="{F6C83FD1-6D12-476D-8855-C8B5D9794D23}" name="bien 319">
      <calculatedColumnFormula>IF(acquéreurs!MC3="MATCH",CONCATENATE(Tableau2[[#Headers],[Bien 319]]&amp;" ", acquéreurs!$C3&amp;" ",acquéreurs!$D3),"")</calculatedColumnFormula>
    </tableColumn>
    <tableColumn id="321" xr3:uid="{F6AF4715-4684-460E-A05D-819FE67DC8F4}" name="bien 320">
      <calculatedColumnFormula>IF(acquéreurs!MD3="MATCH",CONCATENATE(Tableau2[[#Headers],[Bien 320]]&amp;" ", acquéreurs!$C3&amp;" ",acquéreurs!$D3),"")</calculatedColumnFormula>
    </tableColumn>
    <tableColumn id="322" xr3:uid="{52716BB2-38C1-4F59-A5CC-437CC6730DB7}" name="bien 321">
      <calculatedColumnFormula>IF(acquéreurs!ME3="MATCH",CONCATENATE(Tableau2[[#Headers],[Bien 321]]&amp;" ", acquéreurs!$C3&amp;" ",acquéreurs!$D3),"")</calculatedColumnFormula>
    </tableColumn>
    <tableColumn id="323" xr3:uid="{2846B513-71E1-4F42-B3DE-B64937124629}" name="bien 322">
      <calculatedColumnFormula>IF(acquéreurs!MF3="MATCH",CONCATENATE(Tableau2[[#Headers],[Bien 322]]&amp;" ", acquéreurs!$C3&amp;" ",acquéreurs!$D3),"")</calculatedColumnFormula>
    </tableColumn>
    <tableColumn id="324" xr3:uid="{5CFFDB53-9D91-4887-8A4A-3A6210FC7B73}" name="bien 323">
      <calculatedColumnFormula>IF(acquéreurs!MG3="MATCH",CONCATENATE(Tableau2[[#Headers],[Bien 323]]&amp;" ", acquéreurs!$C3&amp;" ",acquéreurs!$D3),"")</calculatedColumnFormula>
    </tableColumn>
    <tableColumn id="325" xr3:uid="{5BE6EA5D-B0E9-46B4-977A-8A1D430DBA3F}" name="bien 324">
      <calculatedColumnFormula>IF(acquéreurs!MH3="MATCH",CONCATENATE(Tableau2[[#Headers],[Bien 324]]&amp;" ", acquéreurs!$C3&amp;" ",acquéreurs!$D3),"")</calculatedColumnFormula>
    </tableColumn>
    <tableColumn id="326" xr3:uid="{E6730DE3-59B8-4D01-BD4D-FE26103CBBC6}" name="bien 325">
      <calculatedColumnFormula>IF(acquéreurs!MI3="MATCH",CONCATENATE(Tableau2[[#Headers],[Bien 325]]&amp;" ", acquéreurs!$C3&amp;" ",acquéreurs!$D3),"")</calculatedColumnFormula>
    </tableColumn>
    <tableColumn id="327" xr3:uid="{676DCDAE-97F2-49C8-BD28-FB1E2B1C5411}" name="bien 326">
      <calculatedColumnFormula>IF(acquéreurs!MJ3="MATCH",CONCATENATE(Tableau2[[#Headers],[Bien 326]]&amp;" ", acquéreurs!$C3&amp;" ",acquéreurs!$D3),"")</calculatedColumnFormula>
    </tableColumn>
    <tableColumn id="328" xr3:uid="{0040BA1D-0C6A-40C8-B1BB-D4CB6BAAF716}" name="bien 327">
      <calculatedColumnFormula>IF(acquéreurs!MK3="MATCH",CONCATENATE(Tableau2[[#Headers],[Bien 327]]&amp;" ", acquéreurs!$C3&amp;" ",acquéreurs!$D3),"")</calculatedColumnFormula>
    </tableColumn>
    <tableColumn id="329" xr3:uid="{C2338E4D-162D-497D-A2D2-0D84E19FF30B}" name="bien 328">
      <calculatedColumnFormula>IF(acquéreurs!ML3="MATCH",CONCATENATE(Tableau2[[#Headers],[Bien 328]]&amp;" ", acquéreurs!$C3&amp;" ",acquéreurs!$D3),"")</calculatedColumnFormula>
    </tableColumn>
    <tableColumn id="330" xr3:uid="{103F1A02-FC48-481E-A05C-791200636C75}" name="bien 329">
      <calculatedColumnFormula>IF(acquéreurs!MM3="MATCH",CONCATENATE(Tableau2[[#Headers],[Bien 329]]&amp;" ", acquéreurs!$C3&amp;" ",acquéreurs!$D3),"")</calculatedColumnFormula>
    </tableColumn>
    <tableColumn id="331" xr3:uid="{FD7F0D7D-5890-4838-9492-42F784324320}" name="bien 330">
      <calculatedColumnFormula>IF(acquéreurs!MN3="MATCH",CONCATENATE(Tableau2[[#Headers],[Bien 330]]&amp;" ", acquéreurs!$C3&amp;" ",acquéreurs!$D3),"")</calculatedColumnFormula>
    </tableColumn>
    <tableColumn id="332" xr3:uid="{EA0F71E0-BAFD-41F5-814A-BA25A08DF739}" name="bien 331">
      <calculatedColumnFormula>IF(acquéreurs!MO3="MATCH",CONCATENATE(Tableau2[[#Headers],[Bien 331]]&amp;" ", acquéreurs!$C3&amp;" ",acquéreurs!$D3),"")</calculatedColumnFormula>
    </tableColumn>
    <tableColumn id="333" xr3:uid="{83B65C09-6F82-4F8F-972D-D4C252A37BFB}" name="bien 332">
      <calculatedColumnFormula>IF(acquéreurs!MP3="MATCH",CONCATENATE(Tableau2[[#Headers],[Bien 332]]&amp;" ", acquéreurs!$C3&amp;" ",acquéreurs!$D3),"")</calculatedColumnFormula>
    </tableColumn>
    <tableColumn id="334" xr3:uid="{BC46C319-0840-44B3-912F-3FACCC30E896}" name="bien 333">
      <calculatedColumnFormula>IF(acquéreurs!MQ3="MATCH",CONCATENATE(Tableau2[[#Headers],[Bien 333]]&amp;" ", acquéreurs!$C3&amp;" ",acquéreurs!$D3),"")</calculatedColumnFormula>
    </tableColumn>
    <tableColumn id="335" xr3:uid="{7954FE4D-42DB-4268-962B-B12C0B7C11D2}" name="bien 334">
      <calculatedColumnFormula>IF(acquéreurs!MR3="MATCH",CONCATENATE(Tableau2[[#Headers],[Bien 334]]&amp;" ", acquéreurs!$C3&amp;" ",acquéreurs!$D3),"")</calculatedColumnFormula>
    </tableColumn>
    <tableColumn id="336" xr3:uid="{DCD293F7-8C98-4470-8136-5003D48B367E}" name="bien 335">
      <calculatedColumnFormula>IF(acquéreurs!MS3="MATCH",CONCATENATE(Tableau2[[#Headers],[Bien 335]]&amp;" ", acquéreurs!$C3&amp;" ",acquéreurs!$D3),"")</calculatedColumnFormula>
    </tableColumn>
    <tableColumn id="337" xr3:uid="{903E4F9F-1447-446D-8804-11CD590BE0CB}" name="bien 336">
      <calculatedColumnFormula>IF(acquéreurs!MT3="MATCH",CONCATENATE(Tableau2[[#Headers],[Bien 336]]&amp;" ", acquéreurs!$C3&amp;" ",acquéreurs!$D3),"")</calculatedColumnFormula>
    </tableColumn>
    <tableColumn id="338" xr3:uid="{0C3BB424-B1B7-412D-A3F1-621398D4FF0A}" name="bien 337">
      <calculatedColumnFormula>IF(acquéreurs!MU3="MATCH",CONCATENATE(Tableau2[[#Headers],[Bien 337]]&amp;" ", acquéreurs!$C3&amp;" ",acquéreurs!$D3),"")</calculatedColumnFormula>
    </tableColumn>
    <tableColumn id="339" xr3:uid="{91F32A86-8381-41CF-9F71-25209BA81B79}" name="bien 338">
      <calculatedColumnFormula>IF(acquéreurs!MV3="MATCH",CONCATENATE(Tableau2[[#Headers],[Bien 338]]&amp;" ", acquéreurs!$C3&amp;" ",acquéreurs!$D3),"")</calculatedColumnFormula>
    </tableColumn>
    <tableColumn id="340" xr3:uid="{8A29974A-91DD-4B0E-9F2C-3C80CB3BCE9F}" name="bien 339">
      <calculatedColumnFormula>IF(acquéreurs!MW3="MATCH",CONCATENATE(Tableau2[[#Headers],[Bien 339]]&amp;" ", acquéreurs!$C3&amp;" ",acquéreurs!$D3),"")</calculatedColumnFormula>
    </tableColumn>
    <tableColumn id="341" xr3:uid="{F063A8C8-F715-41E3-9AA5-DB9F82D13E88}" name="bien 340">
      <calculatedColumnFormula>IF(acquéreurs!MX3="MATCH",CONCATENATE(Tableau2[[#Headers],[Bien 340]]&amp;" ", acquéreurs!$C3&amp;" ",acquéreurs!$D3),"")</calculatedColumnFormula>
    </tableColumn>
    <tableColumn id="342" xr3:uid="{B17E3C74-9106-454E-8525-47944D01AEBA}" name="bien 341">
      <calculatedColumnFormula>IF(acquéreurs!MY3="MATCH",CONCATENATE(Tableau2[[#Headers],[Bien 341]]&amp;" ", acquéreurs!$C3&amp;" ",acquéreurs!$D3),"")</calculatedColumnFormula>
    </tableColumn>
    <tableColumn id="343" xr3:uid="{28F9D88F-3B31-4D6E-8A6E-E51E40C211A3}" name="bien 342">
      <calculatedColumnFormula>IF(acquéreurs!MZ3="MATCH",CONCATENATE(Tableau2[[#Headers],[Bien 342]]&amp;" ", acquéreurs!$C3&amp;" ",acquéreurs!$D3),"")</calculatedColumnFormula>
    </tableColumn>
    <tableColumn id="344" xr3:uid="{99FD7D7E-B24A-47E5-8838-7F6F2C485F68}" name="bien 343">
      <calculatedColumnFormula>IF(acquéreurs!NA3="MATCH",CONCATENATE(Tableau2[[#Headers],[Bien 343]]&amp;" ", acquéreurs!$C3&amp;" ",acquéreurs!$D3),"")</calculatedColumnFormula>
    </tableColumn>
    <tableColumn id="345" xr3:uid="{A1B6FAD3-CBE8-4D25-85E2-5E9C8B64926A}" name="bien 344">
      <calculatedColumnFormula>IF(acquéreurs!NB3="MATCH",CONCATENATE(Tableau2[[#Headers],[Bien 344]]&amp;" ", acquéreurs!$C3&amp;" ",acquéreurs!$D3),"")</calculatedColumnFormula>
    </tableColumn>
    <tableColumn id="346" xr3:uid="{E9995688-FFA9-441E-8B0C-460784B14B58}" name="bien 345">
      <calculatedColumnFormula>IF(acquéreurs!NC3="MATCH",CONCATENATE(Tableau2[[#Headers],[Bien 345]]&amp;" ", acquéreurs!$C3&amp;" ",acquéreurs!$D3),"")</calculatedColumnFormula>
    </tableColumn>
    <tableColumn id="347" xr3:uid="{F592CFE6-FCD0-445D-9462-5353AB7C487D}" name="bien 346">
      <calculatedColumnFormula>IF(acquéreurs!ND3="MATCH",CONCATENATE(Tableau2[[#Headers],[Bien 346]]&amp;" ", acquéreurs!$C3&amp;" ",acquéreurs!$D3),"")</calculatedColumnFormula>
    </tableColumn>
    <tableColumn id="348" xr3:uid="{21C2C4F6-CB1C-4B76-9058-074491AA588B}" name="bien 347">
      <calculatedColumnFormula>IF(acquéreurs!NE3="MATCH",CONCATENATE(Tableau2[[#Headers],[Bien 347]]&amp;" ", acquéreurs!$C3&amp;" ",acquéreurs!$D3),"")</calculatedColumnFormula>
    </tableColumn>
    <tableColumn id="349" xr3:uid="{A80F10A3-FB10-42FF-AAD9-B4BB62D9290C}" name="bien 348">
      <calculatedColumnFormula>IF(acquéreurs!NF3="MATCH",CONCATENATE(Tableau2[[#Headers],[Bien 348]]&amp;" ", acquéreurs!$C3&amp;" ",acquéreurs!$D3),"")</calculatedColumnFormula>
    </tableColumn>
    <tableColumn id="350" xr3:uid="{4A5EFC9B-7C92-42FC-8AEF-35FBF3D5CD94}" name="bien 349">
      <calculatedColumnFormula>IF(acquéreurs!NG3="MATCH",CONCATENATE(Tableau2[[#Headers],[Bien 349]]&amp;" ", acquéreurs!$C3&amp;" ",acquéreurs!$D3),"")</calculatedColumnFormula>
    </tableColumn>
    <tableColumn id="351" xr3:uid="{F12493AC-B399-4E99-8B2A-E378B80B7452}" name="bien 350">
      <calculatedColumnFormula>IF(acquéreurs!NH3="MATCH",CONCATENATE(Tableau2[[#Headers],[Bien 350]]&amp;" ", acquéreurs!$C3&amp;" ",acquéreurs!$D3),"")</calculatedColumnFormula>
    </tableColumn>
    <tableColumn id="352" xr3:uid="{B5A22AA8-0474-4489-881C-B223337E4314}" name="bien 351">
      <calculatedColumnFormula>IF(acquéreurs!NI3="MATCH",CONCATENATE(Tableau2[[#Headers],[Bien 351]]&amp;" ", acquéreurs!$C3&amp;" ",acquéreurs!$D3),"")</calculatedColumnFormula>
    </tableColumn>
    <tableColumn id="353" xr3:uid="{CE16532A-EF0F-4532-B61D-CBBB167714A3}" name="bien 352">
      <calculatedColumnFormula>IF(acquéreurs!NJ3="MATCH",CONCATENATE(Tableau2[[#Headers],[Bien 352]]&amp;" ", acquéreurs!$C3&amp;" ",acquéreurs!$D3),"")</calculatedColumnFormula>
    </tableColumn>
    <tableColumn id="354" xr3:uid="{6E4129B1-9ACD-4186-81C6-3B38E1F00C0B}" name="bien 353">
      <calculatedColumnFormula>IF(acquéreurs!NK3="MATCH",CONCATENATE(Tableau2[[#Headers],[Bien 353]]&amp;" ", acquéreurs!$C3&amp;" ",acquéreurs!$D3),"")</calculatedColumnFormula>
    </tableColumn>
    <tableColumn id="355" xr3:uid="{CC926E67-0088-4056-BD36-E1510DD14698}" name="bien 354">
      <calculatedColumnFormula>IF(acquéreurs!NL3="MATCH",CONCATENATE(Tableau2[[#Headers],[Bien 354]]&amp;" ", acquéreurs!$C3&amp;" ",acquéreurs!$D3),"")</calculatedColumnFormula>
    </tableColumn>
    <tableColumn id="356" xr3:uid="{9A1605A3-930F-4C4D-B044-5A7DB1D679AC}" name="bien 355">
      <calculatedColumnFormula>IF(acquéreurs!NM3="MATCH",CONCATENATE(Tableau2[[#Headers],[Bien 355]]&amp;" ", acquéreurs!$C3&amp;" ",acquéreurs!$D3),"")</calculatedColumnFormula>
    </tableColumn>
    <tableColumn id="357" xr3:uid="{CBD917B9-0EA6-4F32-8247-6ED141D8F52B}" name="bien 356">
      <calculatedColumnFormula>IF(acquéreurs!NN3="MATCH",CONCATENATE(Tableau2[[#Headers],[Bien 356]]&amp;" ", acquéreurs!$C3&amp;" ",acquéreurs!$D3),"")</calculatedColumnFormula>
    </tableColumn>
    <tableColumn id="358" xr3:uid="{D9E45839-0773-4FD5-9534-C3BB72F9282B}" name="bien 357">
      <calculatedColumnFormula>IF(acquéreurs!NO3="MATCH",CONCATENATE(Tableau2[[#Headers],[Bien 357]]&amp;" ", acquéreurs!$C3&amp;" ",acquéreurs!$D3),"")</calculatedColumnFormula>
    </tableColumn>
    <tableColumn id="359" xr3:uid="{D614B9CF-3343-494B-A468-A563B5DBE8D2}" name="bien 358">
      <calculatedColumnFormula>IF(acquéreurs!NP3="MATCH",CONCATENATE(Tableau2[[#Headers],[Bien 358]]&amp;" ", acquéreurs!$C3&amp;" ",acquéreurs!$D3),"")</calculatedColumnFormula>
    </tableColumn>
    <tableColumn id="360" xr3:uid="{A3FC799D-7F30-42F1-B50C-3954BECC750C}" name="bien 359">
      <calculatedColumnFormula>IF(acquéreurs!NQ3="MATCH",CONCATENATE(Tableau2[[#Headers],[Bien 359]]&amp;" ", acquéreurs!$C3&amp;" ",acquéreurs!$D3),"")</calculatedColumnFormula>
    </tableColumn>
    <tableColumn id="361" xr3:uid="{4A354FF3-44DA-4CE4-BFAC-F04FD17C5C19}" name="bien 360">
      <calculatedColumnFormula>IF(acquéreurs!NR3="MATCH",CONCATENATE(Tableau2[[#Headers],[Bien 360]]&amp;" ", acquéreurs!$C3&amp;" ",acquéreurs!$D3),"")</calculatedColumnFormula>
    </tableColumn>
    <tableColumn id="362" xr3:uid="{50C6624C-C3A8-4C81-B3EC-1DB8BB90E5D2}" name="bien 361">
      <calculatedColumnFormula>IF(acquéreurs!NS3="MATCH",CONCATENATE(Tableau2[[#Headers],[Bien 361]]&amp;" ", acquéreurs!$C3&amp;" ",acquéreurs!$D3),"")</calculatedColumnFormula>
    </tableColumn>
    <tableColumn id="363" xr3:uid="{62BA21C1-B346-4231-81E1-EE7C62A3FB11}" name="bien 362">
      <calculatedColumnFormula>IF(acquéreurs!NT3="MATCH",CONCATENATE(Tableau2[[#Headers],[Bien 362]]&amp;" ", acquéreurs!$C3&amp;" ",acquéreurs!$D3),"")</calculatedColumnFormula>
    </tableColumn>
    <tableColumn id="364" xr3:uid="{966A6A4D-88D3-4BF0-BD8E-91B922E738A5}" name="bien 363">
      <calculatedColumnFormula>IF(acquéreurs!NU3="MATCH",CONCATENATE(Tableau2[[#Headers],[Bien 363]]&amp;" ", acquéreurs!$C3&amp;" ",acquéreurs!$D3),"")</calculatedColumnFormula>
    </tableColumn>
    <tableColumn id="365" xr3:uid="{96F8FA87-A726-4FBA-9FB4-65B0342ADEAE}" name="bien 364">
      <calculatedColumnFormula>IF(acquéreurs!NV3="MATCH",CONCATENATE(Tableau2[[#Headers],[Bien 364]]&amp;" ", acquéreurs!$C3&amp;" ",acquéreurs!$D3),"")</calculatedColumnFormula>
    </tableColumn>
    <tableColumn id="366" xr3:uid="{8D84BB18-D2BA-4CFE-94CD-2EC48D60E66C}" name="bien 365">
      <calculatedColumnFormula>IF(acquéreurs!NW3="MATCH",CONCATENATE(Tableau2[[#Headers],[Bien 365]]&amp;" ", acquéreurs!$C3&amp;" ",acquéreurs!$D3),"")</calculatedColumnFormula>
    </tableColumn>
    <tableColumn id="367" xr3:uid="{1B51962C-BF9B-4BEC-BB62-3DF2CAC12E59}" name="bien 366">
      <calculatedColumnFormula>IF(acquéreurs!NX3="MATCH",CONCATENATE(Tableau2[[#Headers],[Bien 366]]&amp;" ", acquéreurs!$C3&amp;" ",acquéreurs!$D3),"")</calculatedColumnFormula>
    </tableColumn>
    <tableColumn id="368" xr3:uid="{611CDCD8-9CFD-42FF-85BF-974281407A44}" name="bien 367">
      <calculatedColumnFormula>IF(acquéreurs!NY3="MATCH",CONCATENATE(Tableau2[[#Headers],[Bien 367]]&amp;" ", acquéreurs!$C3&amp;" ",acquéreurs!$D3),"")</calculatedColumnFormula>
    </tableColumn>
    <tableColumn id="369" xr3:uid="{78297BC8-E61E-4B9F-9F31-9AB79EE246B6}" name="bien 368">
      <calculatedColumnFormula>IF(acquéreurs!NZ3="MATCH",CONCATENATE(Tableau2[[#Headers],[Bien 368]]&amp;" ", acquéreurs!$C3&amp;" ",acquéreurs!$D3),"")</calculatedColumnFormula>
    </tableColumn>
    <tableColumn id="370" xr3:uid="{A55802B9-A644-4CFB-97C3-C36317172FAE}" name="bien 369">
      <calculatedColumnFormula>IF(acquéreurs!OA3="MATCH",CONCATENATE(Tableau2[[#Headers],[Bien 369]]&amp;" ", acquéreurs!$C3&amp;" ",acquéreurs!$D3),"")</calculatedColumnFormula>
    </tableColumn>
    <tableColumn id="371" xr3:uid="{7C3A3A86-583E-4386-8DE0-87AFD8AA9262}" name="bien 370">
      <calculatedColumnFormula>IF(acquéreurs!OB3="MATCH",CONCATENATE(Tableau2[[#Headers],[Bien 370]]&amp;" ", acquéreurs!$C3&amp;" ",acquéreurs!$D3),"")</calculatedColumnFormula>
    </tableColumn>
    <tableColumn id="372" xr3:uid="{CC872D54-84C0-43FF-A681-B322E8198E12}" name="bien 371">
      <calculatedColumnFormula>IF(acquéreurs!OC3="MATCH",CONCATENATE(Tableau2[[#Headers],[Bien 371]]&amp;" ", acquéreurs!$C3&amp;" ",acquéreurs!$D3),"")</calculatedColumnFormula>
    </tableColumn>
    <tableColumn id="373" xr3:uid="{61FF07D4-36FB-453B-9809-F8C113844038}" name="bien 372">
      <calculatedColumnFormula>IF(acquéreurs!OD3="MATCH",CONCATENATE(Tableau2[[#Headers],[Bien 372]]&amp;" ", acquéreurs!$C3&amp;" ",acquéreurs!$D3),"")</calculatedColumnFormula>
    </tableColumn>
    <tableColumn id="374" xr3:uid="{F1DB14C0-1B11-49C6-B052-802445D4F598}" name="bien 373">
      <calculatedColumnFormula>IF(acquéreurs!OE3="MATCH",CONCATENATE(Tableau2[[#Headers],[Bien 373]]&amp;" ", acquéreurs!$C3&amp;" ",acquéreurs!$D3),"")</calculatedColumnFormula>
    </tableColumn>
    <tableColumn id="375" xr3:uid="{472E8087-A015-4A6B-ABF1-BF158BC393C4}" name="bien 374">
      <calculatedColumnFormula>IF(acquéreurs!OF3="MATCH",CONCATENATE(Tableau2[[#Headers],[Bien 374]]&amp;" ", acquéreurs!$C3&amp;" ",acquéreurs!$D3),"")</calculatedColumnFormula>
    </tableColumn>
    <tableColumn id="376" xr3:uid="{C9A1CE52-77A2-4217-820E-B63BCE26BE9A}" name="bien 375">
      <calculatedColumnFormula>IF(acquéreurs!OG3="MATCH",CONCATENATE(Tableau2[[#Headers],[Bien 375]]&amp;" ", acquéreurs!$C3&amp;" ",acquéreurs!$D3),"")</calculatedColumnFormula>
    </tableColumn>
    <tableColumn id="377" xr3:uid="{3DF5BF7D-8792-48AC-9B4F-2D27AD359748}" name="bien 376">
      <calculatedColumnFormula>IF(acquéreurs!OH3="MATCH",CONCATENATE(Tableau2[[#Headers],[Bien 376]]&amp;" ", acquéreurs!$C3&amp;" ",acquéreurs!$D3),"")</calculatedColumnFormula>
    </tableColumn>
    <tableColumn id="378" xr3:uid="{25DD7690-65EE-4D4C-AADD-DCFC924ED2F9}" name="bien 377">
      <calculatedColumnFormula>IF(acquéreurs!OI3="MATCH",CONCATENATE(Tableau2[[#Headers],[Bien 377]]&amp;" ", acquéreurs!$C3&amp;" ",acquéreurs!$D3),"")</calculatedColumnFormula>
    </tableColumn>
    <tableColumn id="379" xr3:uid="{6B5C00E6-12BD-480E-9EEF-4C4BFC212DC2}" name="bien 378">
      <calculatedColumnFormula>IF(acquéreurs!OJ3="MATCH",CONCATENATE(Tableau2[[#Headers],[Bien 378]]&amp;" ", acquéreurs!$C3&amp;" ",acquéreurs!$D3),"")</calculatedColumnFormula>
    </tableColumn>
    <tableColumn id="380" xr3:uid="{C64C5E9E-18AA-4A63-BE78-AEC667FE6A1D}" name="bien 379">
      <calculatedColumnFormula>IF(acquéreurs!OK3="MATCH",CONCATENATE(Tableau2[[#Headers],[Bien 379]]&amp;" ", acquéreurs!$C3&amp;" ",acquéreurs!$D3),"")</calculatedColumnFormula>
    </tableColumn>
    <tableColumn id="381" xr3:uid="{B075533C-4191-4C0A-BF5B-C7E17DA01525}" name="bien 380">
      <calculatedColumnFormula>IF(acquéreurs!OL3="MATCH",CONCATENATE(Tableau2[[#Headers],[Bien 380]]&amp;" ", acquéreurs!$C3&amp;" ",acquéreurs!$D3),"")</calculatedColumnFormula>
    </tableColumn>
    <tableColumn id="382" xr3:uid="{1D1A79EA-3844-450C-BE5F-74D9C4151EE3}" name="bien 381">
      <calculatedColumnFormula>IF(acquéreurs!OM3="MATCH",CONCATENATE(Tableau2[[#Headers],[Bien 381]]&amp;" ", acquéreurs!$C3&amp;" ",acquéreurs!$D3),"")</calculatedColumnFormula>
    </tableColumn>
    <tableColumn id="383" xr3:uid="{BDF4D83B-589A-4FE0-AD74-C2D855D8C2C2}" name="bien 382">
      <calculatedColumnFormula>IF(acquéreurs!ON3="MATCH",CONCATENATE(Tableau2[[#Headers],[Bien 382]]&amp;" ", acquéreurs!$C3&amp;" ",acquéreurs!$D3),"")</calculatedColumnFormula>
    </tableColumn>
    <tableColumn id="384" xr3:uid="{AFBFC950-8AD3-4FDA-BEED-16DA4B1D2C34}" name="bien 383">
      <calculatedColumnFormula>IF(acquéreurs!OO3="MATCH",CONCATENATE(Tableau2[[#Headers],[Bien 383]]&amp;" ", acquéreurs!$C3&amp;" ",acquéreurs!$D3),"")</calculatedColumnFormula>
    </tableColumn>
    <tableColumn id="385" xr3:uid="{FB84A20F-8F75-43F1-BC76-7217C6DBE4AD}" name="bien 384">
      <calculatedColumnFormula>IF(acquéreurs!OP3="MATCH",CONCATENATE(Tableau2[[#Headers],[Bien 384]]&amp;" ", acquéreurs!$C3&amp;" ",acquéreurs!$D3),"")</calculatedColumnFormula>
    </tableColumn>
    <tableColumn id="386" xr3:uid="{4DAA0ECB-B6FB-4F9F-A4C9-68996414AB87}" name="bien 385">
      <calculatedColumnFormula>IF(acquéreurs!OQ3="MATCH",CONCATENATE(Tableau2[[#Headers],[Bien 385]]&amp;" ", acquéreurs!$C3&amp;" ",acquéreurs!$D3),"")</calculatedColumnFormula>
    </tableColumn>
    <tableColumn id="387" xr3:uid="{BED92121-3E51-4D5D-AA1C-7460A1C62F10}" name="bien 386">
      <calculatedColumnFormula>IF(acquéreurs!OR3="MATCH",CONCATENATE(Tableau2[[#Headers],[Bien 386]]&amp;" ", acquéreurs!$C3&amp;" ",acquéreurs!$D3),"")</calculatedColumnFormula>
    </tableColumn>
    <tableColumn id="388" xr3:uid="{BC120ED2-AB7C-46DB-880E-F3786E5DF3EF}" name="bien 387">
      <calculatedColumnFormula>IF(acquéreurs!OS3="MATCH",CONCATENATE(Tableau2[[#Headers],[Bien 387]]&amp;" ", acquéreurs!$C3&amp;" ",acquéreurs!$D3),"")</calculatedColumnFormula>
    </tableColumn>
    <tableColumn id="389" xr3:uid="{0B521CFA-E53B-496E-925E-29190B3BCCFA}" name="bien 388">
      <calculatedColumnFormula>IF(acquéreurs!OT3="MATCH",CONCATENATE(Tableau2[[#Headers],[Bien 388]]&amp;" ", acquéreurs!$C3&amp;" ",acquéreurs!$D3),"")</calculatedColumnFormula>
    </tableColumn>
    <tableColumn id="390" xr3:uid="{8830524B-862F-4ECE-A8B0-024C5777AACA}" name="bien 389">
      <calculatedColumnFormula>IF(acquéreurs!OU3="MATCH",CONCATENATE(Tableau2[[#Headers],[Bien 389]]&amp;" ", acquéreurs!$C3&amp;" ",acquéreurs!$D3),"")</calculatedColumnFormula>
    </tableColumn>
    <tableColumn id="391" xr3:uid="{436BB114-6E5F-4FA3-9964-67319C78D2A0}" name="bien 390">
      <calculatedColumnFormula>IF(acquéreurs!OV3="MATCH",CONCATENATE(Tableau2[[#Headers],[Bien 390]]&amp;" ", acquéreurs!$C3&amp;" ",acquéreurs!$D3),"")</calculatedColumnFormula>
    </tableColumn>
    <tableColumn id="392" xr3:uid="{FF960041-4FE9-4933-8655-7EB7334B8528}" name="bien 391">
      <calculatedColumnFormula>IF(acquéreurs!OW3="MATCH",CONCATENATE(Tableau2[[#Headers],[Bien 391]]&amp;" ", acquéreurs!$C3&amp;" ",acquéreurs!$D3),"")</calculatedColumnFormula>
    </tableColumn>
    <tableColumn id="393" xr3:uid="{7F60A630-A6E4-448D-B909-7DE0A3AA2B11}" name="bien 392">
      <calculatedColumnFormula>IF(acquéreurs!OX3="MATCH",CONCATENATE(Tableau2[[#Headers],[Bien 392]]&amp;" ", acquéreurs!$C3&amp;" ",acquéreurs!$D3),"")</calculatedColumnFormula>
    </tableColumn>
    <tableColumn id="394" xr3:uid="{AAFCEA50-81B0-403A-A2B2-624AAD8563C1}" name="bien 393">
      <calculatedColumnFormula>IF(acquéreurs!OY3="MATCH",CONCATENATE(Tableau2[[#Headers],[Bien 393]]&amp;" ", acquéreurs!$C3&amp;" ",acquéreurs!$D3),"")</calculatedColumnFormula>
    </tableColumn>
    <tableColumn id="395" xr3:uid="{4781E4F4-9300-422F-A18B-6E4763E34557}" name="bien 394">
      <calculatedColumnFormula>IF(acquéreurs!OZ3="MATCH",CONCATENATE(Tableau2[[#Headers],[Bien 394]]&amp;" ", acquéreurs!$C3&amp;" ",acquéreurs!$D3),"")</calculatedColumnFormula>
    </tableColumn>
    <tableColumn id="396" xr3:uid="{788B4F74-D673-4B99-B307-21DB2A12B6CB}" name="bien 395">
      <calculatedColumnFormula>IF(acquéreurs!PA3="MATCH",CONCATENATE(Tableau2[[#Headers],[Bien 395]]&amp;" ", acquéreurs!$C3&amp;" ",acquéreurs!$D3),"")</calculatedColumnFormula>
    </tableColumn>
    <tableColumn id="397" xr3:uid="{72983633-4579-4B30-B8F2-F55E80B984D1}" name="bien 396">
      <calculatedColumnFormula>IF(acquéreurs!PB3="MATCH",CONCATENATE(Tableau2[[#Headers],[Bien 396]]&amp;" ", acquéreurs!$C3&amp;" ",acquéreurs!$D3),"")</calculatedColumnFormula>
    </tableColumn>
    <tableColumn id="398" xr3:uid="{9F11B593-EF23-4BD9-ADE1-B33D1F4AAF82}" name="bien 397">
      <calculatedColumnFormula>IF(acquéreurs!PC3="MATCH",CONCATENATE(Tableau2[[#Headers],[Bien 397]]&amp;" ", acquéreurs!$C3&amp;" ",acquéreurs!$D3),"")</calculatedColumnFormula>
    </tableColumn>
    <tableColumn id="399" xr3:uid="{194280C9-F426-4FDD-B6FB-D65B8454E80B}" name="bien 398">
      <calculatedColumnFormula>IF(acquéreurs!PD3="MATCH",CONCATENATE(Tableau2[[#Headers],[Bien 398]]&amp;" ", acquéreurs!$C3&amp;" ",acquéreurs!$D3),"")</calculatedColumnFormula>
    </tableColumn>
    <tableColumn id="400" xr3:uid="{94F385A5-2B71-4787-88F5-8BED2393D73A}" name="bien 399">
      <calculatedColumnFormula>IF(acquéreurs!PE3="MATCH",CONCATENATE(Tableau2[[#Headers],[Bien 399]]&amp;" ", acquéreurs!$C3&amp;" ",acquéreurs!$D3),"")</calculatedColumnFormula>
    </tableColumn>
    <tableColumn id="401" xr3:uid="{DD95163F-549A-43C3-8EC0-BD92D5E99D5C}" name="bien 400">
      <calculatedColumnFormula>IF(acquéreurs!PF3="MATCH",CONCATENATE(Tableau2[[#Headers],[Bien 400]]&amp;" ", acquéreurs!$C3&amp;" ",acquéreurs!$D3),"")</calculatedColumnFormula>
    </tableColumn>
    <tableColumn id="402" xr3:uid="{0D70FE7D-6D74-4482-BAC5-94332C058F6E}" name="bien 401">
      <calculatedColumnFormula>IF(acquéreurs!PG3="MATCH",CONCATENATE(Tableau2[[#Headers],[Bien 401]]&amp;" ", acquéreurs!$C3&amp;" ",acquéreurs!$D3),"")</calculatedColumnFormula>
    </tableColumn>
    <tableColumn id="403" xr3:uid="{8D6BA588-EE04-402E-950F-31FE853A2A0B}" name="bien 402">
      <calculatedColumnFormula>IF(acquéreurs!PH3="MATCH",CONCATENATE(Tableau2[[#Headers],[Bien 402]]&amp;" ", acquéreurs!$C3&amp;" ",acquéreurs!$D3),"")</calculatedColumnFormula>
    </tableColumn>
    <tableColumn id="404" xr3:uid="{8A90380D-CA7A-4040-A39E-7AE25C9C1BF0}" name="bien 403">
      <calculatedColumnFormula>IF(acquéreurs!PI3="MATCH",CONCATENATE(Tableau2[[#Headers],[Bien 403]]&amp;" ", acquéreurs!$C3&amp;" ",acquéreurs!$D3),"")</calculatedColumnFormula>
    </tableColumn>
    <tableColumn id="405" xr3:uid="{FEE706C5-9A36-47A5-8178-8431F6E01755}" name="bien 404">
      <calculatedColumnFormula>IF(acquéreurs!PJ3="MATCH",CONCATENATE(Tableau2[[#Headers],[Bien 404]]&amp;" ", acquéreurs!$C3&amp;" ",acquéreurs!$D3),"")</calculatedColumnFormula>
    </tableColumn>
    <tableColumn id="406" xr3:uid="{6D6A6A63-79B4-4E15-BABA-9FA46CFFB11F}" name="bien 405">
      <calculatedColumnFormula>IF(acquéreurs!PK3="MATCH",CONCATENATE(Tableau2[[#Headers],[Bien 405]]&amp;" ", acquéreurs!$C3&amp;" ",acquéreurs!$D3),"")</calculatedColumnFormula>
    </tableColumn>
    <tableColumn id="407" xr3:uid="{04EC21FE-78A3-42FB-A9B3-BC09227CDDAF}" name="bien 406">
      <calculatedColumnFormula>IF(acquéreurs!PL3="MATCH",CONCATENATE(Tableau2[[#Headers],[Bien 406]]&amp;" ", acquéreurs!$C3&amp;" ",acquéreurs!$D3),"")</calculatedColumnFormula>
    </tableColumn>
    <tableColumn id="408" xr3:uid="{4A3363EE-8344-49F3-8AD6-732BC44260AE}" name="bien 407">
      <calculatedColumnFormula>IF(acquéreurs!PM3="MATCH",CONCATENATE(Tableau2[[#Headers],[Bien 407]]&amp;" ", acquéreurs!$C3&amp;" ",acquéreurs!$D3),"")</calculatedColumnFormula>
    </tableColumn>
    <tableColumn id="409" xr3:uid="{94D11DE2-3F61-4044-8CA1-F69D31683522}" name="bien 408">
      <calculatedColumnFormula>IF(acquéreurs!PN3="MATCH",CONCATENATE(Tableau2[[#Headers],[Bien 408]]&amp;" ", acquéreurs!$C3&amp;" ",acquéreurs!$D3),"")</calculatedColumnFormula>
    </tableColumn>
    <tableColumn id="410" xr3:uid="{8F58331A-D30B-4947-B5E5-6B223493C8B9}" name="bien 409">
      <calculatedColumnFormula>IF(acquéreurs!PO3="MATCH",CONCATENATE(Tableau2[[#Headers],[Bien 409]]&amp;" ", acquéreurs!$C3&amp;" ",acquéreurs!$D3),"")</calculatedColumnFormula>
    </tableColumn>
    <tableColumn id="411" xr3:uid="{06C79564-7540-4BC7-A61C-1A6E4215C2EA}" name="bien 410">
      <calculatedColumnFormula>IF(acquéreurs!PP3="MATCH",CONCATENATE(Tableau2[[#Headers],[Bien 410]]&amp;" ", acquéreurs!$C3&amp;" ",acquéreurs!$D3),"")</calculatedColumnFormula>
    </tableColumn>
    <tableColumn id="412" xr3:uid="{7374F246-2F2F-4F5A-B4CF-D3B40CEE4467}" name="bien 411">
      <calculatedColumnFormula>IF(acquéreurs!PQ3="MATCH",CONCATENATE(Tableau2[[#Headers],[Bien 411]]&amp;" ", acquéreurs!$C3&amp;" ",acquéreurs!$D3),"")</calculatedColumnFormula>
    </tableColumn>
    <tableColumn id="413" xr3:uid="{06F87500-CCE8-4A21-80B1-69EC11AC878C}" name="bien 412">
      <calculatedColumnFormula>IF(acquéreurs!PR3="MATCH",CONCATENATE(Tableau2[[#Headers],[Bien 412]]&amp;" ", acquéreurs!$C3&amp;" ",acquéreurs!$D3),"")</calculatedColumnFormula>
    </tableColumn>
    <tableColumn id="414" xr3:uid="{293FC057-EB1E-4207-AF83-EDD13B8B0BBB}" name="bien 413">
      <calculatedColumnFormula>IF(acquéreurs!PS3="MATCH",CONCATENATE(Tableau2[[#Headers],[Bien 413]]&amp;" ", acquéreurs!$C3&amp;" ",acquéreurs!$D3),"")</calculatedColumnFormula>
    </tableColumn>
    <tableColumn id="415" xr3:uid="{21C263F8-68A7-4786-AD74-690CB97361C9}" name="bien 414">
      <calculatedColumnFormula>IF(acquéreurs!PT3="MATCH",CONCATENATE(Tableau2[[#Headers],[Bien 414]]&amp;" ", acquéreurs!$C3&amp;" ",acquéreurs!$D3),"")</calculatedColumnFormula>
    </tableColumn>
    <tableColumn id="416" xr3:uid="{B72A5040-B269-4BF1-9491-03DD3E9E8B35}" name="bien 415">
      <calculatedColumnFormula>IF(acquéreurs!PU3="MATCH",CONCATENATE(Tableau2[[#Headers],[Bien 415]]&amp;" ", acquéreurs!$C3&amp;" ",acquéreurs!$D3),"")</calculatedColumnFormula>
    </tableColumn>
    <tableColumn id="417" xr3:uid="{BCF929F6-3B8A-4B10-BCB8-9F6F62560F92}" name="bien 416">
      <calculatedColumnFormula>IF(acquéreurs!PV3="MATCH",CONCATENATE(Tableau2[[#Headers],[Bien 416]]&amp;" ", acquéreurs!$C3&amp;" ",acquéreurs!$D3),"")</calculatedColumnFormula>
    </tableColumn>
    <tableColumn id="418" xr3:uid="{64E34C7C-1AA8-4C84-8D78-92B7BDE1355A}" name="bien 417">
      <calculatedColumnFormula>IF(acquéreurs!PW3="MATCH",CONCATENATE(Tableau2[[#Headers],[Bien 417]]&amp;" ", acquéreurs!$C3&amp;" ",acquéreurs!$D3),"")</calculatedColumnFormula>
    </tableColumn>
    <tableColumn id="419" xr3:uid="{47C17200-AF19-4ADF-B91D-43C8FA4AF656}" name="bien 418">
      <calculatedColumnFormula>IF(acquéreurs!PX3="MATCH",CONCATENATE(Tableau2[[#Headers],[Bien 418]]&amp;" ", acquéreurs!$C3&amp;" ",acquéreurs!$D3),"")</calculatedColumnFormula>
    </tableColumn>
    <tableColumn id="420" xr3:uid="{857049CB-E01C-4A19-B3D6-1B44D7009774}" name="bien 419">
      <calculatedColumnFormula>IF(acquéreurs!PY3="MATCH",CONCATENATE(Tableau2[[#Headers],[Bien 419]]&amp;" ", acquéreurs!$C3&amp;" ",acquéreurs!$D3),"")</calculatedColumnFormula>
    </tableColumn>
    <tableColumn id="421" xr3:uid="{590AFE93-BFCD-477D-86DE-AC37C861ED64}" name="bien 420">
      <calculatedColumnFormula>IF(acquéreurs!PZ3="MATCH",CONCATENATE(Tableau2[[#Headers],[Bien 420]]&amp;" ", acquéreurs!$C3&amp;" ",acquéreurs!$D3),"")</calculatedColumnFormula>
    </tableColumn>
    <tableColumn id="422" xr3:uid="{A601F656-3102-499E-9E71-E7A94219BE03}" name="bien 421">
      <calculatedColumnFormula>IF(acquéreurs!QA3="MATCH",CONCATENATE(Tableau2[[#Headers],[Bien 421]]&amp;" ", acquéreurs!$C3&amp;" ",acquéreurs!$D3),"")</calculatedColumnFormula>
    </tableColumn>
    <tableColumn id="423" xr3:uid="{A5D9D647-2F2F-4F55-A776-86AEC77B154F}" name="bien 422">
      <calculatedColumnFormula>IF(acquéreurs!QB3="MATCH",CONCATENATE(Tableau2[[#Headers],[Bien 422]]&amp;" ", acquéreurs!$C3&amp;" ",acquéreurs!$D3),"")</calculatedColumnFormula>
    </tableColumn>
    <tableColumn id="424" xr3:uid="{85CA182B-1A95-4894-80EC-41882B0CE75E}" name="bien 423">
      <calculatedColumnFormula>IF(acquéreurs!QC3="MATCH",CONCATENATE(Tableau2[[#Headers],[Bien 423]]&amp;" ", acquéreurs!$C3&amp;" ",acquéreurs!$D3),"")</calculatedColumnFormula>
    </tableColumn>
    <tableColumn id="425" xr3:uid="{F1183FDE-DE3E-4E95-A38C-4F4824FEF1B0}" name="bien 424">
      <calculatedColumnFormula>IF(acquéreurs!QD3="MATCH",CONCATENATE(Tableau2[[#Headers],[Bien 424]]&amp;" ", acquéreurs!$C3&amp;" ",acquéreurs!$D3),"")</calculatedColumnFormula>
    </tableColumn>
    <tableColumn id="426" xr3:uid="{216C83D1-0A66-4B30-8942-8212A8D9E07D}" name="bien 425">
      <calculatedColumnFormula>IF(acquéreurs!QE3="MATCH",CONCATENATE(Tableau2[[#Headers],[Bien 425]]&amp;" ", acquéreurs!$C3&amp;" ",acquéreurs!$D3),"")</calculatedColumnFormula>
    </tableColumn>
    <tableColumn id="427" xr3:uid="{C77C40A6-859A-4AB5-A16E-1B820D9E1908}" name="bien 426">
      <calculatedColumnFormula>IF(acquéreurs!QF3="MATCH",CONCATENATE(Tableau2[[#Headers],[Bien 426]]&amp;" ", acquéreurs!$C3&amp;" ",acquéreurs!$D3),"")</calculatedColumnFormula>
    </tableColumn>
    <tableColumn id="428" xr3:uid="{8E2C3480-C2C9-49AE-BFCE-4084EDC9D48F}" name="bien 427">
      <calculatedColumnFormula>IF(acquéreurs!QG3="MATCH",CONCATENATE(Tableau2[[#Headers],[Bien 427]]&amp;" ", acquéreurs!$C3&amp;" ",acquéreurs!$D3),"")</calculatedColumnFormula>
    </tableColumn>
    <tableColumn id="429" xr3:uid="{FCAE3900-42DA-44F6-B3F3-0663D2959BEA}" name="bien 428">
      <calculatedColumnFormula>IF(acquéreurs!QH3="MATCH",CONCATENATE(Tableau2[[#Headers],[Bien 428]]&amp;" ", acquéreurs!$C3&amp;" ",acquéreurs!$D3),"")</calculatedColumnFormula>
    </tableColumn>
    <tableColumn id="430" xr3:uid="{D4A30162-F9F1-49DE-9732-E481FCB798CF}" name="bien 429">
      <calculatedColumnFormula>IF(acquéreurs!QI3="MATCH",CONCATENATE(Tableau2[[#Headers],[Bien 429]]&amp;" ", acquéreurs!$C3&amp;" ",acquéreurs!$D3),"")</calculatedColumnFormula>
    </tableColumn>
    <tableColumn id="431" xr3:uid="{9BD2F285-6356-440F-8970-0B6A52621902}" name="bien 430">
      <calculatedColumnFormula>IF(acquéreurs!QJ3="MATCH",CONCATENATE(Tableau2[[#Headers],[Bien 430]]&amp;" ", acquéreurs!$C3&amp;" ",acquéreurs!$D3),"")</calculatedColumnFormula>
    </tableColumn>
    <tableColumn id="432" xr3:uid="{08BCBB77-0428-4E4F-A566-8F72266AB5D9}" name="bien 431">
      <calculatedColumnFormula>IF(acquéreurs!QK3="MATCH",CONCATENATE(Tableau2[[#Headers],[Bien 431]]&amp;" ", acquéreurs!$C3&amp;" ",acquéreurs!$D3),"")</calculatedColumnFormula>
    </tableColumn>
    <tableColumn id="433" xr3:uid="{BDCF3A68-BE60-4587-99FA-A7108E3E02CA}" name="bien 432">
      <calculatedColumnFormula>IF(acquéreurs!QL3="MATCH",CONCATENATE(Tableau2[[#Headers],[Bien 432]]&amp;" ", acquéreurs!$C3&amp;" ",acquéreurs!$D3),"")</calculatedColumnFormula>
    </tableColumn>
    <tableColumn id="434" xr3:uid="{07A66E3A-40B3-474D-8429-EEC5EC1B3E12}" name="bien 433">
      <calculatedColumnFormula>IF(acquéreurs!QM3="MATCH",CONCATENATE(Tableau2[[#Headers],[Bien 433]]&amp;" ", acquéreurs!$C3&amp;" ",acquéreurs!$D3),"")</calculatedColumnFormula>
    </tableColumn>
    <tableColumn id="435" xr3:uid="{225653E0-33F2-460E-BD15-4B01029C784D}" name="bien 434">
      <calculatedColumnFormula>IF(acquéreurs!QN3="MATCH",CONCATENATE(Tableau2[[#Headers],[Bien 434]]&amp;" ", acquéreurs!$C3&amp;" ",acquéreurs!$D3),"")</calculatedColumnFormula>
    </tableColumn>
    <tableColumn id="436" xr3:uid="{4DB68712-1F2D-42F8-B648-1388644A13D8}" name="bien 435">
      <calculatedColumnFormula>IF(acquéreurs!QO3="MATCH",CONCATENATE(Tableau2[[#Headers],[Bien 435]]&amp;" ", acquéreurs!$C3&amp;" ",acquéreurs!$D3),"")</calculatedColumnFormula>
    </tableColumn>
    <tableColumn id="437" xr3:uid="{3738ADBA-85BE-43CB-9B32-9297315A8BC9}" name="bien 436">
      <calculatedColumnFormula>IF(acquéreurs!QP3="MATCH",CONCATENATE(Tableau2[[#Headers],[Bien 436]]&amp;" ", acquéreurs!$C3&amp;" ",acquéreurs!$D3),"")</calculatedColumnFormula>
    </tableColumn>
    <tableColumn id="438" xr3:uid="{76040C58-853E-4CB3-B157-4BAE7A56ADCE}" name="bien 437">
      <calculatedColumnFormula>IF(acquéreurs!QQ3="MATCH",CONCATENATE(Tableau2[[#Headers],[Bien 437]]&amp;" ", acquéreurs!$C3&amp;" ",acquéreurs!$D3),"")</calculatedColumnFormula>
    </tableColumn>
    <tableColumn id="439" xr3:uid="{827CB61C-F0FB-457A-879C-1A9545418F0C}" name="bien 438">
      <calculatedColumnFormula>IF(acquéreurs!QR3="MATCH",CONCATENATE(Tableau2[[#Headers],[Bien 438]]&amp;" ", acquéreurs!$C3&amp;" ",acquéreurs!$D3),"")</calculatedColumnFormula>
    </tableColumn>
    <tableColumn id="440" xr3:uid="{5C609977-ADAB-42B6-9A4D-D205D144D882}" name="bien 439">
      <calculatedColumnFormula>IF(acquéreurs!QS3="MATCH",CONCATENATE(Tableau2[[#Headers],[Bien 439]]&amp;" ", acquéreurs!$C3&amp;" ",acquéreurs!$D3),"")</calculatedColumnFormula>
    </tableColumn>
    <tableColumn id="441" xr3:uid="{488474CE-88A0-4AF9-89DD-F4AFC6233E8C}" name="bien 440">
      <calculatedColumnFormula>IF(acquéreurs!QT3="MATCH",CONCATENATE(Tableau2[[#Headers],[Bien 440]]&amp;" ", acquéreurs!$C3&amp;" ",acquéreurs!$D3),"")</calculatedColumnFormula>
    </tableColumn>
    <tableColumn id="442" xr3:uid="{C660C503-F945-440A-ACD6-CC92F6D118AD}" name="bien 441">
      <calculatedColumnFormula>IF(acquéreurs!QU3="MATCH",CONCATENATE(Tableau2[[#Headers],[Bien 441]]&amp;" ", acquéreurs!$C3&amp;" ",acquéreurs!$D3),"")</calculatedColumnFormula>
    </tableColumn>
    <tableColumn id="443" xr3:uid="{0B517AFF-CE6D-45CA-A010-1D6F25FAF546}" name="bien 442">
      <calculatedColumnFormula>IF(acquéreurs!QV3="MATCH",CONCATENATE(Tableau2[[#Headers],[Bien 442]]&amp;" ", acquéreurs!$C3&amp;" ",acquéreurs!$D3),"")</calculatedColumnFormula>
    </tableColumn>
    <tableColumn id="444" xr3:uid="{1ECDD8FF-5AC6-4CD3-B56B-03B2712D7D80}" name="bien 443">
      <calculatedColumnFormula>IF(acquéreurs!QW3="MATCH",CONCATENATE(Tableau2[[#Headers],[Bien 443]]&amp;" ", acquéreurs!$C3&amp;" ",acquéreurs!$D3),"")</calculatedColumnFormula>
    </tableColumn>
    <tableColumn id="445" xr3:uid="{710CE087-7F55-4A36-AB9C-A25D9B6F834F}" name="bien 444">
      <calculatedColumnFormula>IF(acquéreurs!QX3="MATCH",CONCATENATE(Tableau2[[#Headers],[Bien 444]]&amp;" ", acquéreurs!$C3&amp;" ",acquéreurs!$D3),"")</calculatedColumnFormula>
    </tableColumn>
    <tableColumn id="446" xr3:uid="{2B6934E8-81BF-44A5-A801-D7C459072748}" name="bien 445">
      <calculatedColumnFormula>IF(acquéreurs!QY3="MATCH",CONCATENATE(Tableau2[[#Headers],[Bien 445]]&amp;" ", acquéreurs!$C3&amp;" ",acquéreurs!$D3),"")</calculatedColumnFormula>
    </tableColumn>
    <tableColumn id="447" xr3:uid="{43A3EC54-846C-4F9B-A1D7-4BE1FD54C44D}" name="bien 446">
      <calculatedColumnFormula>IF(acquéreurs!QZ3="MATCH",CONCATENATE(Tableau2[[#Headers],[Bien 446]]&amp;" ", acquéreurs!$C3&amp;" ",acquéreurs!$D3),"")</calculatedColumnFormula>
    </tableColumn>
    <tableColumn id="448" xr3:uid="{5FB63B8D-77F6-4EAE-B32B-4970D9452EDB}" name="bien 447">
      <calculatedColumnFormula>IF(acquéreurs!RA3="MATCH",CONCATENATE(Tableau2[[#Headers],[Bien 447]]&amp;" ", acquéreurs!$C3&amp;" ",acquéreurs!$D3),"")</calculatedColumnFormula>
    </tableColumn>
    <tableColumn id="449" xr3:uid="{3F152755-7C77-4BDF-8BAF-DF41507761E6}" name="bien 448">
      <calculatedColumnFormula>IF(acquéreurs!RB3="MATCH",CONCATENATE(Tableau2[[#Headers],[Bien 448]]&amp;" ", acquéreurs!$C3&amp;" ",acquéreurs!$D3),"")</calculatedColumnFormula>
    </tableColumn>
    <tableColumn id="450" xr3:uid="{3D92AD09-DCFD-4D58-BBA1-75365B399CC2}" name="bien 449">
      <calculatedColumnFormula>IF(acquéreurs!RC3="MATCH",CONCATENATE(Tableau2[[#Headers],[Bien 449]]&amp;" ", acquéreurs!$C3&amp;" ",acquéreurs!$D3),"")</calculatedColumnFormula>
    </tableColumn>
    <tableColumn id="451" xr3:uid="{33139B29-06BD-469E-AB99-7A679E9E1FEC}" name="bien 450">
      <calculatedColumnFormula>IF(acquéreurs!RD3="MATCH",CONCATENATE(Tableau2[[#Headers],[Bien 450]]&amp;" ", acquéreurs!$C3&amp;" ",acquéreurs!$D3),"")</calculatedColumnFormula>
    </tableColumn>
    <tableColumn id="452" xr3:uid="{E49B6535-55B3-472E-8A5F-7EC52C062559}" name="bien 451">
      <calculatedColumnFormula>IF(acquéreurs!RE3="MATCH",CONCATENATE(Tableau2[[#Headers],[Bien 451]]&amp;" ", acquéreurs!$C3&amp;" ",acquéreurs!$D3),"")</calculatedColumnFormula>
    </tableColumn>
    <tableColumn id="453" xr3:uid="{EFEED02E-C1E9-4A53-B505-A8BF12DBD641}" name="bien 452">
      <calculatedColumnFormula>IF(acquéreurs!RF3="MATCH",CONCATENATE(Tableau2[[#Headers],[Bien 452]]&amp;" ", acquéreurs!$C3&amp;" ",acquéreurs!$D3),"")</calculatedColumnFormula>
    </tableColumn>
    <tableColumn id="454" xr3:uid="{61EAAE5B-6789-4CF7-9173-17AF31B52BC6}" name="bien 453">
      <calculatedColumnFormula>IF(acquéreurs!RG3="MATCH",CONCATENATE(Tableau2[[#Headers],[Bien 453]]&amp;" ", acquéreurs!$C3&amp;" ",acquéreurs!$D3),"")</calculatedColumnFormula>
    </tableColumn>
    <tableColumn id="455" xr3:uid="{534D9B5D-2B52-434D-AE5C-4FA3B7D77D90}" name="bien 454">
      <calculatedColumnFormula>IF(acquéreurs!RH3="MATCH",CONCATENATE(Tableau2[[#Headers],[Bien 454]]&amp;" ", acquéreurs!$C3&amp;" ",acquéreurs!$D3),"")</calculatedColumnFormula>
    </tableColumn>
    <tableColumn id="456" xr3:uid="{1B0D51EE-43CF-449F-9923-51D61CDB7F18}" name="bien 455">
      <calculatedColumnFormula>IF(acquéreurs!RI3="MATCH",CONCATENATE(Tableau2[[#Headers],[Bien 455]]&amp;" ", acquéreurs!$C3&amp;" ",acquéreurs!$D3),"")</calculatedColumnFormula>
    </tableColumn>
    <tableColumn id="457" xr3:uid="{D0489A3A-3E37-47B9-8DE6-D6AE632985E9}" name="bien 456">
      <calculatedColumnFormula>IF(acquéreurs!RJ3="MATCH",CONCATENATE(Tableau2[[#Headers],[Bien 456]]&amp;" ", acquéreurs!$C3&amp;" ",acquéreurs!$D3),"")</calculatedColumnFormula>
    </tableColumn>
    <tableColumn id="458" xr3:uid="{7F9AF6D4-A694-4A21-B23A-97DDE92389C3}" name="bien 457">
      <calculatedColumnFormula>IF(acquéreurs!RK3="MATCH",CONCATENATE(Tableau2[[#Headers],[Bien 457]]&amp;" ", acquéreurs!$C3&amp;" ",acquéreurs!$D3),"")</calculatedColumnFormula>
    </tableColumn>
    <tableColumn id="459" xr3:uid="{439B8E5C-4198-4F89-AFF9-B0860EA56F70}" name="bien 458">
      <calculatedColumnFormula>IF(acquéreurs!RL3="MATCH",CONCATENATE(Tableau2[[#Headers],[Bien 458]]&amp;" ", acquéreurs!$C3&amp;" ",acquéreurs!$D3),"")</calculatedColumnFormula>
    </tableColumn>
    <tableColumn id="460" xr3:uid="{BE57CCDF-78D6-479B-88E1-1B2E9CF054AA}" name="bien 459">
      <calculatedColumnFormula>IF(acquéreurs!RM3="MATCH",CONCATENATE(Tableau2[[#Headers],[Bien 459]]&amp;" ", acquéreurs!$C3&amp;" ",acquéreurs!$D3),"")</calculatedColumnFormula>
    </tableColumn>
    <tableColumn id="461" xr3:uid="{8FA8B6DA-00E2-4EDE-B591-D459890011C3}" name="bien 460">
      <calculatedColumnFormula>IF(acquéreurs!RN3="MATCH",CONCATENATE(Tableau2[[#Headers],[Bien 460]]&amp;" ", acquéreurs!$C3&amp;" ",acquéreurs!$D3),"")</calculatedColumnFormula>
    </tableColumn>
    <tableColumn id="462" xr3:uid="{884C1544-9BE9-4D76-8035-8CFE854FD460}" name="bien 461">
      <calculatedColumnFormula>IF(acquéreurs!RO3="MATCH",CONCATENATE(Tableau2[[#Headers],[Bien 461]]&amp;" ", acquéreurs!$C3&amp;" ",acquéreurs!$D3),"")</calculatedColumnFormula>
    </tableColumn>
    <tableColumn id="463" xr3:uid="{84ED57A6-ABC0-4D1F-BAB4-36867D9F803B}" name="bien 462">
      <calculatedColumnFormula>IF(acquéreurs!RP3="MATCH",CONCATENATE(Tableau2[[#Headers],[Bien 462]]&amp;" ", acquéreurs!$C3&amp;" ",acquéreurs!$D3),"")</calculatedColumnFormula>
    </tableColumn>
    <tableColumn id="464" xr3:uid="{18D32587-E814-429A-952D-3D8DD8C110F1}" name="bien 463">
      <calculatedColumnFormula>IF(acquéreurs!RQ3="MATCH",CONCATENATE(Tableau2[[#Headers],[Bien 463]]&amp;" ", acquéreurs!$C3&amp;" ",acquéreurs!$D3),"")</calculatedColumnFormula>
    </tableColumn>
    <tableColumn id="465" xr3:uid="{150FCCAD-10C5-4F1A-B8D7-9A3D5277DB4A}" name="bien 464">
      <calculatedColumnFormula>IF(acquéreurs!RR3="MATCH",CONCATENATE(Tableau2[[#Headers],[Bien 464]]&amp;" ", acquéreurs!$C3&amp;" ",acquéreurs!$D3),"")</calculatedColumnFormula>
    </tableColumn>
    <tableColumn id="466" xr3:uid="{4BC2CD6C-1ADC-4ADA-9AA9-325F3A9A23C3}" name="bien 465">
      <calculatedColumnFormula>IF(acquéreurs!RS3="MATCH",CONCATENATE(Tableau2[[#Headers],[Bien 465]]&amp;" ", acquéreurs!$C3&amp;" ",acquéreurs!$D3),"")</calculatedColumnFormula>
    </tableColumn>
    <tableColumn id="467" xr3:uid="{14AAD463-B173-4DB3-8B54-B3ED3E16B872}" name="bien 466">
      <calculatedColumnFormula>IF(acquéreurs!RT3="MATCH",CONCATENATE(Tableau2[[#Headers],[Bien 466]]&amp;" ", acquéreurs!$C3&amp;" ",acquéreurs!$D3),"")</calculatedColumnFormula>
    </tableColumn>
    <tableColumn id="468" xr3:uid="{1EC5157F-67F0-44BB-BBDF-35D52ED97A43}" name="bien 467">
      <calculatedColumnFormula>IF(acquéreurs!RU3="MATCH",CONCATENATE(Tableau2[[#Headers],[Bien 467]]&amp;" ", acquéreurs!$C3&amp;" ",acquéreurs!$D3),"")</calculatedColumnFormula>
    </tableColumn>
    <tableColumn id="469" xr3:uid="{D8529746-6F49-48DC-B569-F64627FA99EF}" name="bien 468">
      <calculatedColumnFormula>IF(acquéreurs!RV3="MATCH",CONCATENATE(Tableau2[[#Headers],[Bien 468]]&amp;" ", acquéreurs!$C3&amp;" ",acquéreurs!$D3),"")</calculatedColumnFormula>
    </tableColumn>
    <tableColumn id="470" xr3:uid="{0CE5F103-23F9-4948-86D3-5C9549E9FDAA}" name="bien 469">
      <calculatedColumnFormula>IF(acquéreurs!RW3="MATCH",CONCATENATE(Tableau2[[#Headers],[Bien 469]]&amp;" ", acquéreurs!$C3&amp;" ",acquéreurs!$D3),"")</calculatedColumnFormula>
    </tableColumn>
    <tableColumn id="471" xr3:uid="{E925C7D5-51FA-48CE-9D8F-272D51D10814}" name="bien 470">
      <calculatedColumnFormula>IF(acquéreurs!RX3="MATCH",CONCATENATE(Tableau2[[#Headers],[Bien 470]]&amp;" ", acquéreurs!$C3&amp;" ",acquéreurs!$D3),"")</calculatedColumnFormula>
    </tableColumn>
    <tableColumn id="472" xr3:uid="{0A5BD3BB-B1D9-4188-B3B8-F23FC640A46B}" name="bien 471">
      <calculatedColumnFormula>IF(acquéreurs!RY3="MATCH",CONCATENATE(Tableau2[[#Headers],[Bien 471]]&amp;" ", acquéreurs!$C3&amp;" ",acquéreurs!$D3),"")</calculatedColumnFormula>
    </tableColumn>
    <tableColumn id="473" xr3:uid="{C2F8FE4C-2110-47F4-A9EB-F147BF7DB77A}" name="bien 472">
      <calculatedColumnFormula>IF(acquéreurs!RZ3="MATCH",CONCATENATE(Tableau2[[#Headers],[Bien 472]]&amp;" ", acquéreurs!$C3&amp;" ",acquéreurs!$D3),"")</calculatedColumnFormula>
    </tableColumn>
    <tableColumn id="474" xr3:uid="{6D0C8B12-B024-4D6D-B5A9-A9782E5C1311}" name="bien 473">
      <calculatedColumnFormula>IF(acquéreurs!SA3="MATCH",CONCATENATE(Tableau2[[#Headers],[Bien 473]]&amp;" ", acquéreurs!$C3&amp;" ",acquéreurs!$D3),"")</calculatedColumnFormula>
    </tableColumn>
    <tableColumn id="475" xr3:uid="{25E9DC67-1D08-4EA2-8D54-A32C337CF230}" name="bien 474">
      <calculatedColumnFormula>IF(acquéreurs!SB3="MATCH",CONCATENATE(Tableau2[[#Headers],[Bien 474]]&amp;" ", acquéreurs!$C3&amp;" ",acquéreurs!$D3),"")</calculatedColumnFormula>
    </tableColumn>
    <tableColumn id="476" xr3:uid="{34F120D3-6D5C-49C8-8371-F54AD0CFFE7E}" name="bien 475">
      <calculatedColumnFormula>IF(acquéreurs!SC3="MATCH",CONCATENATE(Tableau2[[#Headers],[Bien 475]]&amp;" ", acquéreurs!$C3&amp;" ",acquéreurs!$D3),"")</calculatedColumnFormula>
    </tableColumn>
    <tableColumn id="477" xr3:uid="{D3B93821-DD72-4A54-9F4A-FB432807278D}" name="bien 476">
      <calculatedColumnFormula>IF(acquéreurs!SD3="MATCH",CONCATENATE(Tableau2[[#Headers],[Bien 476]]&amp;" ", acquéreurs!$C3&amp;" ",acquéreurs!$D3),"")</calculatedColumnFormula>
    </tableColumn>
    <tableColumn id="478" xr3:uid="{5889CF27-E4A3-429C-BCE4-9124FDC9F3D7}" name="bien 477">
      <calculatedColumnFormula>IF(acquéreurs!SE3="MATCH",CONCATENATE(Tableau2[[#Headers],[Bien 477]]&amp;" ", acquéreurs!$C3&amp;" ",acquéreurs!$D3),"")</calculatedColumnFormula>
    </tableColumn>
    <tableColumn id="479" xr3:uid="{C6143714-83BD-4927-8F7B-F93F6DB13A21}" name="bien 478">
      <calculatedColumnFormula>IF(acquéreurs!SF3="MATCH",CONCATENATE(Tableau2[[#Headers],[Bien 478]]&amp;" ", acquéreurs!$C3&amp;" ",acquéreurs!$D3),"")</calculatedColumnFormula>
    </tableColumn>
    <tableColumn id="480" xr3:uid="{34DCD3DE-2292-4A09-B32E-E31C38280EAC}" name="bien 479">
      <calculatedColumnFormula>IF(acquéreurs!SG3="MATCH",CONCATENATE(Tableau2[[#Headers],[Bien 479]]&amp;" ", acquéreurs!$C3&amp;" ",acquéreurs!$D3),"")</calculatedColumnFormula>
    </tableColumn>
    <tableColumn id="481" xr3:uid="{2D865880-81F9-46D5-B4D5-834DF17D09DC}" name="bien 480">
      <calculatedColumnFormula>IF(acquéreurs!SH3="MATCH",CONCATENATE(Tableau2[[#Headers],[Bien 480]]&amp;" ", acquéreurs!$C3&amp;" ",acquéreurs!$D3),"")</calculatedColumnFormula>
    </tableColumn>
    <tableColumn id="482" xr3:uid="{09B66633-6E07-4A83-8872-0BD724C994F4}" name="bien 481">
      <calculatedColumnFormula>IF(acquéreurs!SI3="MATCH",CONCATENATE(Tableau2[[#Headers],[Bien 481]]&amp;" ", acquéreurs!$C3&amp;" ",acquéreurs!$D3),"")</calculatedColumnFormula>
    </tableColumn>
    <tableColumn id="483" xr3:uid="{4B852B2F-B99F-4D39-B955-5218023CF307}" name="bien 482">
      <calculatedColumnFormula>IF(acquéreurs!SJ3="MATCH",CONCATENATE(Tableau2[[#Headers],[Bien 482]]&amp;" ", acquéreurs!$C3&amp;" ",acquéreurs!$D3),"")</calculatedColumnFormula>
    </tableColumn>
    <tableColumn id="484" xr3:uid="{1CEC8C88-110F-4DE5-8DA7-9980D9BB7F37}" name="bien 483">
      <calculatedColumnFormula>IF(acquéreurs!SK3="MATCH",CONCATENATE(Tableau2[[#Headers],[Bien 483]]&amp;" ", acquéreurs!$C3&amp;" ",acquéreurs!$D3),"")</calculatedColumnFormula>
    </tableColumn>
    <tableColumn id="485" xr3:uid="{501F8422-67FF-4ADE-8E7F-9964C713EF28}" name="bien 484">
      <calculatedColumnFormula>IF(acquéreurs!SL3="MATCH",CONCATENATE(Tableau2[[#Headers],[Bien 484]]&amp;" ", acquéreurs!$C3&amp;" ",acquéreurs!$D3),"")</calculatedColumnFormula>
    </tableColumn>
    <tableColumn id="486" xr3:uid="{6DABB1A1-5AE9-4115-9E2A-F4DEAD49C6D3}" name="bien 485">
      <calculatedColumnFormula>IF(acquéreurs!SM3="MATCH",CONCATENATE(Tableau2[[#Headers],[Bien 485]]&amp;" ", acquéreurs!$C3&amp;" ",acquéreurs!$D3),"")</calculatedColumnFormula>
    </tableColumn>
    <tableColumn id="487" xr3:uid="{1EB27F82-F9DE-4A24-B944-1E9634EF70B5}" name="bien 486">
      <calculatedColumnFormula>IF(acquéreurs!SN3="MATCH",CONCATENATE(Tableau2[[#Headers],[Bien 486]]&amp;" ", acquéreurs!$C3&amp;" ",acquéreurs!$D3),"")</calculatedColumnFormula>
    </tableColumn>
    <tableColumn id="488" xr3:uid="{C335A820-3FB4-40A3-AB35-A28E613FF654}" name="bien 487">
      <calculatedColumnFormula>IF(acquéreurs!SO3="MATCH",CONCATENATE(Tableau2[[#Headers],[Bien 487]]&amp;" ", acquéreurs!$C3&amp;" ",acquéreurs!$D3),"")</calculatedColumnFormula>
    </tableColumn>
    <tableColumn id="489" xr3:uid="{B7236F18-5893-4812-B203-F1C78A281BE8}" name="bien 488">
      <calculatedColumnFormula>IF(acquéreurs!SP3="MATCH",CONCATENATE(Tableau2[[#Headers],[Bien 488]]&amp;" ", acquéreurs!$C3&amp;" ",acquéreurs!$D3),"")</calculatedColumnFormula>
    </tableColumn>
    <tableColumn id="490" xr3:uid="{C75E7DD8-2D3C-41A2-A317-100B2D2EBD80}" name="bien 489">
      <calculatedColumnFormula>IF(acquéreurs!SQ3="MATCH",CONCATENATE(Tableau2[[#Headers],[Bien 489]]&amp;" ", acquéreurs!$C3&amp;" ",acquéreurs!$D3),"")</calculatedColumnFormula>
    </tableColumn>
    <tableColumn id="491" xr3:uid="{F95EE68F-D11C-4571-A71E-81EF6FCDC059}" name="bien 490">
      <calculatedColumnFormula>IF(acquéreurs!SR3="MATCH",CONCATENATE(Tableau2[[#Headers],[Bien 490]]&amp;" ", acquéreurs!$C3&amp;" ",acquéreurs!$D3),"")</calculatedColumnFormula>
    </tableColumn>
    <tableColumn id="492" xr3:uid="{12533381-C0AE-48D2-8FC9-993A34D172BC}" name="bien 491">
      <calculatedColumnFormula>IF(acquéreurs!SS3="MATCH",CONCATENATE(Tableau2[[#Headers],[Bien 491]]&amp;" ", acquéreurs!$C3&amp;" ",acquéreurs!$D3),"")</calculatedColumnFormula>
    </tableColumn>
    <tableColumn id="493" xr3:uid="{D1EF2BFD-FC6C-4A64-A63A-B8F7D8542B15}" name="bien 492">
      <calculatedColumnFormula>IF(acquéreurs!ST3="MATCH",CONCATENATE(Tableau2[[#Headers],[Bien 492]]&amp;" ", acquéreurs!$C3&amp;" ",acquéreurs!$D3),"")</calculatedColumnFormula>
    </tableColumn>
    <tableColumn id="494" xr3:uid="{F849C0DC-1467-420C-921C-7A15E8D60E2A}" name="bien 493">
      <calculatedColumnFormula>IF(acquéreurs!SU3="MATCH",CONCATENATE(Tableau2[[#Headers],[Bien 493]]&amp;" ", acquéreurs!$C3&amp;" ",acquéreurs!$D3),"")</calculatedColumnFormula>
    </tableColumn>
    <tableColumn id="495" xr3:uid="{E47308CC-8865-4E2A-94B3-A9CD5746F1B0}" name="bien 494">
      <calculatedColumnFormula>IF(acquéreurs!SV3="MATCH",CONCATENATE(Tableau2[[#Headers],[Bien 494]]&amp;" ", acquéreurs!$C3&amp;" ",acquéreurs!$D3),"")</calculatedColumnFormula>
    </tableColumn>
    <tableColumn id="496" xr3:uid="{DE79D8DF-ADA2-4624-8CCB-BE8C87D5C326}" name="bien 495">
      <calculatedColumnFormula>IF(acquéreurs!SW3="MATCH",CONCATENATE(Tableau2[[#Headers],[Bien 495]]&amp;" ", acquéreurs!$C3&amp;" ",acquéreurs!$D3),"")</calculatedColumnFormula>
    </tableColumn>
    <tableColumn id="497" xr3:uid="{9C929711-8DC1-455D-9A86-045F98AC6CA0}" name="bien 496">
      <calculatedColumnFormula>IF(acquéreurs!SX3="MATCH",CONCATENATE(Tableau2[[#Headers],[Bien 496]]&amp;" ", acquéreurs!$C3&amp;" ",acquéreurs!$D3),"")</calculatedColumnFormula>
    </tableColumn>
    <tableColumn id="498" xr3:uid="{7E36C4B6-206A-4F12-8C44-194507C6E266}" name="bien 497">
      <calculatedColumnFormula>IF(acquéreurs!SY3="MATCH",CONCATENATE(Tableau2[[#Headers],[Bien 497]]&amp;" ", acquéreurs!$C3&amp;" ",acquéreurs!$D3),"")</calculatedColumnFormula>
    </tableColumn>
    <tableColumn id="499" xr3:uid="{4F0352C2-D35F-475C-95CE-01B1868B270F}" name="bien 498">
      <calculatedColumnFormula>IF(acquéreurs!SZ3="MATCH",CONCATENATE(Tableau2[[#Headers],[Bien 498]]&amp;" ", acquéreurs!$C3&amp;" ",acquéreurs!$D3),"")</calculatedColumnFormula>
    </tableColumn>
    <tableColumn id="500" xr3:uid="{E2AAD4C9-9162-477F-B0F0-C855C59F358D}" name="bien 499">
      <calculatedColumnFormula>IF(acquéreurs!TA3="MATCH",CONCATENATE(Tableau2[[#Headers],[Bien 499]]&amp;" ", acquéreurs!$C3&amp;" ",acquéreurs!$D3),"")</calculatedColumnFormula>
    </tableColumn>
    <tableColumn id="501" xr3:uid="{186CBB84-0474-4905-AC91-445CDAC6E241}" name="bien 500">
      <calculatedColumnFormula>IF(acquéreurs!TB3="MATCH",CONCATENATE(Tableau2[[#Headers],[Bien 500]]&amp;" ", acquéreurs!$C3&amp;" ",acquéreurs!$D3),"")</calculatedColumnFormula>
    </tableColumn>
    <tableColumn id="502" xr3:uid="{C018B6F9-85ED-4752-ACA1-C5287330C235}" name="bien 501">
      <calculatedColumnFormula>IF(acquéreurs!TC3="MATCH",CONCATENATE(Tableau2[[#Headers],[Bien 501]]&amp;" ", acquéreurs!$C3&amp;" ",acquéreurs!$D3),"")</calculatedColumnFormula>
    </tableColumn>
    <tableColumn id="503" xr3:uid="{0A4ADE8B-D45F-416C-994A-899247DF3101}" name="bien 502">
      <calculatedColumnFormula>IF(acquéreurs!TD3="MATCH",CONCATENATE(Tableau2[[#Headers],[Bien 502]]&amp;" ", acquéreurs!$C3&amp;" ",acquéreurs!$D3),"")</calculatedColumnFormula>
    </tableColumn>
    <tableColumn id="504" xr3:uid="{7FBE8F90-A8D0-4FD4-B4CA-4653B9B2FE55}" name="bien 503">
      <calculatedColumnFormula>IF(acquéreurs!TE3="MATCH",CONCATENATE(Tableau2[[#Headers],[Bien 503]]&amp;" ", acquéreurs!$C3&amp;" ",acquéreurs!$D3),"")</calculatedColumnFormula>
    </tableColumn>
    <tableColumn id="505" xr3:uid="{01489063-1F80-48A5-8BD5-7174A43A5507}" name="bien 504">
      <calculatedColumnFormula>IF(acquéreurs!TF3="MATCH",CONCATENATE(Tableau2[[#Headers],[Bien 504]]&amp;" ", acquéreurs!$C3&amp;" ",acquéreurs!$D3),"")</calculatedColumnFormula>
    </tableColumn>
    <tableColumn id="506" xr3:uid="{6BAC89FE-5483-4736-9575-8C147D785C9E}" name="bien 505">
      <calculatedColumnFormula>IF(acquéreurs!TG3="MATCH",CONCATENATE(Tableau2[[#Headers],[Bien 505]]&amp;" ", acquéreurs!$C3&amp;" ",acquéreurs!$D3),"")</calculatedColumnFormula>
    </tableColumn>
    <tableColumn id="507" xr3:uid="{32E46FB1-FEB7-4233-B38B-6BE24FC24DF2}" name="bien 506">
      <calculatedColumnFormula>IF(acquéreurs!TH3="MATCH",CONCATENATE(Tableau2[[#Headers],[Bien 506]]&amp;" ", acquéreurs!$C3&amp;" ",acquéreurs!$D3),"")</calculatedColumnFormula>
    </tableColumn>
    <tableColumn id="508" xr3:uid="{21C7D208-ACFD-4170-94B7-8FA937C080F3}" name="bien 507">
      <calculatedColumnFormula>IF(acquéreurs!TI3="MATCH",CONCATENATE(Tableau2[[#Headers],[Bien 507]]&amp;" ", acquéreurs!$C3&amp;" ",acquéreurs!$D3),"")</calculatedColumnFormula>
    </tableColumn>
    <tableColumn id="509" xr3:uid="{0E476C98-4319-408B-8316-97ADA5DA7D37}" name="bien 508">
      <calculatedColumnFormula>IF(acquéreurs!TJ3="MATCH",CONCATENATE(Tableau2[[#Headers],[Bien 508]]&amp;" ", acquéreurs!$C3&amp;" ",acquéreurs!$D3),"")</calculatedColumnFormula>
    </tableColumn>
    <tableColumn id="510" xr3:uid="{F290BD8D-B28B-4412-99FA-BD8F62CC73C8}" name="bien 509">
      <calculatedColumnFormula>IF(acquéreurs!TK3="MATCH",CONCATENATE(Tableau2[[#Headers],[Bien 509]]&amp;" ", acquéreurs!$C3&amp;" ",acquéreurs!$D3),"")</calculatedColumnFormula>
    </tableColumn>
    <tableColumn id="511" xr3:uid="{81970BAF-9F79-4361-83D9-6404ABD1DFC7}" name="bien 510">
      <calculatedColumnFormula>IF(acquéreurs!TL3="MATCH",CONCATENATE(Tableau2[[#Headers],[Bien 510]]&amp;" ", acquéreurs!$C3&amp;" ",acquéreurs!$D3),"")</calculatedColumnFormula>
    </tableColumn>
    <tableColumn id="512" xr3:uid="{600DE9BA-6134-420A-91D8-96F9C72E53A1}" name="bien 511">
      <calculatedColumnFormula>IF(acquéreurs!TM3="MATCH",CONCATENATE(Tableau2[[#Headers],[Bien 511]]&amp;" ", acquéreurs!$C3&amp;" ",acquéreurs!$D3),"")</calculatedColumnFormula>
    </tableColumn>
    <tableColumn id="513" xr3:uid="{D8996FA0-1841-4B55-9AF9-0CF69D6A2A82}" name="bien 512">
      <calculatedColumnFormula>IF(acquéreurs!TN3="MATCH",CONCATENATE(Tableau2[[#Headers],[Bien 512]]&amp;" ", acquéreurs!$C3&amp;" ",acquéreurs!$D3),"")</calculatedColumnFormula>
    </tableColumn>
    <tableColumn id="514" xr3:uid="{FF659A8E-A661-4932-B8B4-3240A192358E}" name="bien 513">
      <calculatedColumnFormula>IF(acquéreurs!TO3="MATCH",CONCATENATE(Tableau2[[#Headers],[Bien 513]]&amp;" ", acquéreurs!$C3&amp;" ",acquéreurs!$D3),"")</calculatedColumnFormula>
    </tableColumn>
    <tableColumn id="515" xr3:uid="{CFF9DBA2-AA1C-4D69-AD6D-61D36E96E1D7}" name="bien 514">
      <calculatedColumnFormula>IF(acquéreurs!TP3="MATCH",CONCATENATE(Tableau2[[#Headers],[Bien 514]]&amp;" ", acquéreurs!$C3&amp;" ",acquéreurs!$D3),"")</calculatedColumnFormula>
    </tableColumn>
    <tableColumn id="516" xr3:uid="{903EFD5B-DA29-4032-B580-1C8265730CAA}" name="bien 515">
      <calculatedColumnFormula>IF(acquéreurs!TQ3="MATCH",CONCATENATE(Tableau2[[#Headers],[Bien 515]]&amp;" ", acquéreurs!$C3&amp;" ",acquéreurs!$D3),"")</calculatedColumnFormula>
    </tableColumn>
    <tableColumn id="517" xr3:uid="{056548FD-7BBA-4242-9A82-974F29596A6A}" name="bien 516">
      <calculatedColumnFormula>IF(acquéreurs!TR3="MATCH",CONCATENATE(Tableau2[[#Headers],[Bien 516]]&amp;" ", acquéreurs!$C3&amp;" ",acquéreurs!$D3),"")</calculatedColumnFormula>
    </tableColumn>
    <tableColumn id="518" xr3:uid="{6B1521F0-9F88-4DA1-9598-92416D1049F0}" name="bien 517">
      <calculatedColumnFormula>IF(acquéreurs!TS3="MATCH",CONCATENATE(Tableau2[[#Headers],[Bien 517]]&amp;" ", acquéreurs!$C3&amp;" ",acquéreurs!$D3),"")</calculatedColumnFormula>
    </tableColumn>
    <tableColumn id="519" xr3:uid="{99BB7D8C-7F49-4BE4-8244-0B892C6EF08D}" name="bien 518">
      <calculatedColumnFormula>IF(acquéreurs!TT3="MATCH",CONCATENATE(Tableau2[[#Headers],[Bien 518]]&amp;" ", acquéreurs!$C3&amp;" ",acquéreurs!$D3),"")</calculatedColumnFormula>
    </tableColumn>
    <tableColumn id="520" xr3:uid="{B3DB891B-0067-4071-9EA0-7C1E3AF13E1E}" name="bien 519">
      <calculatedColumnFormula>IF(acquéreurs!TU3="MATCH",CONCATENATE(Tableau2[[#Headers],[Bien 519]]&amp;" ", acquéreurs!$C3&amp;" ",acquéreurs!$D3),"")</calculatedColumnFormula>
    </tableColumn>
    <tableColumn id="521" xr3:uid="{1315C897-73ED-4379-AB31-F19C2998197E}" name="bien 520">
      <calculatedColumnFormula>IF(acquéreurs!TV3="MATCH",CONCATENATE(Tableau2[[#Headers],[Bien 520]]&amp;" ", acquéreurs!$C3&amp;" ",acquéreurs!$D3),"")</calculatedColumnFormula>
    </tableColumn>
    <tableColumn id="522" xr3:uid="{A5ED9660-DFFC-4E1C-B1F2-1E6C6BCBE000}" name="bien 521">
      <calculatedColumnFormula>IF(acquéreurs!TW3="MATCH",CONCATENATE(Tableau2[[#Headers],[Bien 521]]&amp;" ", acquéreurs!$C3&amp;" ",acquéreurs!$D3),"")</calculatedColumnFormula>
    </tableColumn>
    <tableColumn id="523" xr3:uid="{EA2A6AEA-F7D3-4B6B-967A-66D592F5C179}" name="bien 522">
      <calculatedColumnFormula>IF(acquéreurs!TX3="MATCH",CONCATENATE(Tableau2[[#Headers],[Bien 522]]&amp;" ", acquéreurs!$C3&amp;" ",acquéreurs!$D3),"")</calculatedColumnFormula>
    </tableColumn>
    <tableColumn id="524" xr3:uid="{BA63A6CD-D607-4A77-A35F-FA2460237EB4}" name="bien 523">
      <calculatedColumnFormula>IF(acquéreurs!TY3="MATCH",CONCATENATE(Tableau2[[#Headers],[Bien 523]]&amp;" ", acquéreurs!$C3&amp;" ",acquéreurs!$D3),"")</calculatedColumnFormula>
    </tableColumn>
    <tableColumn id="525" xr3:uid="{E2E8BBDD-A841-4C67-A6CB-82D4D4CED4CF}" name="bien 524">
      <calculatedColumnFormula>IF(acquéreurs!TZ3="MATCH",CONCATENATE(Tableau2[[#Headers],[Bien 524]]&amp;" ", acquéreurs!$C3&amp;" ",acquéreurs!$D3),"")</calculatedColumnFormula>
    </tableColumn>
    <tableColumn id="526" xr3:uid="{A146AFF2-6CF5-486A-8739-F312DA3FA1D7}" name="bien 525">
      <calculatedColumnFormula>IF(acquéreurs!UA3="MATCH",CONCATENATE(Tableau2[[#Headers],[Bien 525]]&amp;" ", acquéreurs!$C3&amp;" ",acquéreurs!$D3),"")</calculatedColumnFormula>
    </tableColumn>
    <tableColumn id="527" xr3:uid="{C739A5A3-03E1-40CC-8C24-73547F254C71}" name="bien 526">
      <calculatedColumnFormula>IF(acquéreurs!UB3="MATCH",CONCATENATE(Tableau2[[#Headers],[Bien 526]]&amp;" ", acquéreurs!$C3&amp;" ",acquéreurs!$D3),"")</calculatedColumnFormula>
    </tableColumn>
    <tableColumn id="528" xr3:uid="{1BC8BFBF-8C9B-4000-9550-5DED00894BF1}" name="bien 527">
      <calculatedColumnFormula>IF(acquéreurs!UC3="MATCH",CONCATENATE(Tableau2[[#Headers],[Bien 527]]&amp;" ", acquéreurs!$C3&amp;" ",acquéreurs!$D3),"")</calculatedColumnFormula>
    </tableColumn>
    <tableColumn id="529" xr3:uid="{B9C49A2C-9B2F-4062-A1CF-DA0CF8E90D78}" name="bien 528">
      <calculatedColumnFormula>IF(acquéreurs!UD3="MATCH",CONCATENATE(Tableau2[[#Headers],[Bien 528]]&amp;" ", acquéreurs!$C3&amp;" ",acquéreurs!$D3),"")</calculatedColumnFormula>
    </tableColumn>
    <tableColumn id="530" xr3:uid="{AF84522F-B09A-4D6A-AC51-A34800FF7BF9}" name="bien 529">
      <calculatedColumnFormula>IF(acquéreurs!UE3="MATCH",CONCATENATE(Tableau2[[#Headers],[Bien 529]]&amp;" ", acquéreurs!$C3&amp;" ",acquéreurs!$D3),"")</calculatedColumnFormula>
    </tableColumn>
    <tableColumn id="531" xr3:uid="{2E1BBB16-53A6-4198-9DCE-86D4DF40298D}" name="bien 530">
      <calculatedColumnFormula>IF(acquéreurs!UF3="MATCH",CONCATENATE(Tableau2[[#Headers],[Bien 530]]&amp;" ", acquéreurs!$C3&amp;" ",acquéreurs!$D3),"")</calculatedColumnFormula>
    </tableColumn>
    <tableColumn id="532" xr3:uid="{1FAE36DD-F134-4A5E-9EC9-C9BCC98AAF8E}" name="bien 531">
      <calculatedColumnFormula>IF(acquéreurs!UG3="MATCH",CONCATENATE(Tableau2[[#Headers],[Bien 531]]&amp;" ", acquéreurs!$C3&amp;" ",acquéreurs!$D3),"")</calculatedColumnFormula>
    </tableColumn>
    <tableColumn id="533" xr3:uid="{86BD6BB4-DC99-4272-978B-A60CBFF240C6}" name="bien 532">
      <calculatedColumnFormula>IF(acquéreurs!UH3="MATCH",CONCATENATE(Tableau2[[#Headers],[Bien 532]]&amp;" ", acquéreurs!$C3&amp;" ",acquéreurs!$D3),"")</calculatedColumnFormula>
    </tableColumn>
    <tableColumn id="534" xr3:uid="{8D496B74-E85E-4621-ACA3-AED865A16528}" name="bien 533">
      <calculatedColumnFormula>IF(acquéreurs!UI3="MATCH",CONCATENATE(Tableau2[[#Headers],[Bien 533]]&amp;" ", acquéreurs!$C3&amp;" ",acquéreurs!$D3),"")</calculatedColumnFormula>
    </tableColumn>
    <tableColumn id="535" xr3:uid="{B7ACDE4C-AA59-42F8-B7BD-FB58E9724FAF}" name="bien 534">
      <calculatedColumnFormula>IF(acquéreurs!UJ3="MATCH",CONCATENATE(Tableau2[[#Headers],[Bien 534]]&amp;" ", acquéreurs!$C3&amp;" ",acquéreurs!$D3),"")</calculatedColumnFormula>
    </tableColumn>
    <tableColumn id="536" xr3:uid="{E4C5505F-2FBC-41EC-8228-A8B4CF5CC0DE}" name="bien 535">
      <calculatedColumnFormula>IF(acquéreurs!UK3="MATCH",CONCATENATE(Tableau2[[#Headers],[Bien 535]]&amp;" ", acquéreurs!$C3&amp;" ",acquéreurs!$D3),"")</calculatedColumnFormula>
    </tableColumn>
    <tableColumn id="537" xr3:uid="{883B729C-8DA0-40C7-82E5-C014CCE25047}" name="bien 536">
      <calculatedColumnFormula>IF(acquéreurs!UL3="MATCH",CONCATENATE(Tableau2[[#Headers],[Bien 536]]&amp;" ", acquéreurs!$C3&amp;" ",acquéreurs!$D3),"")</calculatedColumnFormula>
    </tableColumn>
    <tableColumn id="538" xr3:uid="{06BA1C58-971B-4131-B25C-BCFD42ACC874}" name="bien 537">
      <calculatedColumnFormula>IF(acquéreurs!UM3="MATCH",CONCATENATE(Tableau2[[#Headers],[Bien 537]]&amp;" ", acquéreurs!$C3&amp;" ",acquéreurs!$D3),"")</calculatedColumnFormula>
    </tableColumn>
    <tableColumn id="539" xr3:uid="{3AD09AB1-5CAE-44E4-A093-021D24236285}" name="bien 538">
      <calculatedColumnFormula>IF(acquéreurs!UN3="MATCH",CONCATENATE(Tableau2[[#Headers],[Bien 538]]&amp;" ", acquéreurs!$C3&amp;" ",acquéreurs!$D3),"")</calculatedColumnFormula>
    </tableColumn>
    <tableColumn id="540" xr3:uid="{E9B03711-1A3D-42F0-84BC-F1033428195F}" name="bien 539">
      <calculatedColumnFormula>IF(acquéreurs!UO3="MATCH",CONCATENATE(Tableau2[[#Headers],[Bien 539]]&amp;" ", acquéreurs!$C3&amp;" ",acquéreurs!$D3),"")</calculatedColumnFormula>
    </tableColumn>
    <tableColumn id="541" xr3:uid="{93C56FAF-E51D-4FEB-92E3-4CE71DBDE40B}" name="bien 540">
      <calculatedColumnFormula>IF(acquéreurs!UP3="MATCH",CONCATENATE(Tableau2[[#Headers],[Bien 540]]&amp;" ", acquéreurs!$C3&amp;" ",acquéreurs!$D3),"")</calculatedColumnFormula>
    </tableColumn>
    <tableColumn id="542" xr3:uid="{092C33F4-1C8F-48B0-8092-BDF6CCCF973F}" name="bien 541">
      <calculatedColumnFormula>IF(acquéreurs!UQ3="MATCH",CONCATENATE(Tableau2[[#Headers],[Bien 541]]&amp;" ", acquéreurs!$C3&amp;" ",acquéreurs!$D3),"")</calculatedColumnFormula>
    </tableColumn>
    <tableColumn id="543" xr3:uid="{23571F1B-1ACF-4549-B082-87BD49638F8A}" name="bien 542">
      <calculatedColumnFormula>IF(acquéreurs!UR3="MATCH",CONCATENATE(Tableau2[[#Headers],[Bien 542]]&amp;" ", acquéreurs!$C3&amp;" ",acquéreurs!$D3),"")</calculatedColumnFormula>
    </tableColumn>
    <tableColumn id="544" xr3:uid="{D83C7A8D-3CD4-43C0-867F-D2BF214674A6}" name="bien 543">
      <calculatedColumnFormula>IF(acquéreurs!US3="MATCH",CONCATENATE(Tableau2[[#Headers],[Bien 543]]&amp;" ", acquéreurs!$C3&amp;" ",acquéreurs!$D3),"")</calculatedColumnFormula>
    </tableColumn>
    <tableColumn id="545" xr3:uid="{E66F53DF-5A29-45DE-A8B2-9BFE8FEF1129}" name="bien 544">
      <calculatedColumnFormula>IF(acquéreurs!UT3="MATCH",CONCATENATE(Tableau2[[#Headers],[Bien 544]]&amp;" ", acquéreurs!$C3&amp;" ",acquéreurs!$D3),"")</calculatedColumnFormula>
    </tableColumn>
    <tableColumn id="546" xr3:uid="{F760A8EE-77F0-49EE-8D4C-A2A12A6A6B29}" name="bien 545">
      <calculatedColumnFormula>IF(acquéreurs!UU3="MATCH",CONCATENATE(Tableau2[[#Headers],[Bien 545]]&amp;" ", acquéreurs!$C3&amp;" ",acquéreurs!$D3),"")</calculatedColumnFormula>
    </tableColumn>
    <tableColumn id="547" xr3:uid="{3495E3DD-060E-46CA-8374-341718739649}" name="bien 546">
      <calculatedColumnFormula>IF(acquéreurs!UV3="MATCH",CONCATENATE(Tableau2[[#Headers],[Bien 546]]&amp;" ", acquéreurs!$C3&amp;" ",acquéreurs!$D3),"")</calculatedColumnFormula>
    </tableColumn>
    <tableColumn id="548" xr3:uid="{76204179-A0F7-4A38-A50D-B4C0E15804D7}" name="bien 547">
      <calculatedColumnFormula>IF(acquéreurs!UW3="MATCH",CONCATENATE(Tableau2[[#Headers],[Bien 547]]&amp;" ", acquéreurs!$C3&amp;" ",acquéreurs!$D3),"")</calculatedColumnFormula>
    </tableColumn>
    <tableColumn id="549" xr3:uid="{ABADB954-3A0F-4482-A4E7-4C0631962EF1}" name="bien 548">
      <calculatedColumnFormula>IF(acquéreurs!UX3="MATCH",CONCATENATE(Tableau2[[#Headers],[Bien 548]]&amp;" ", acquéreurs!$C3&amp;" ",acquéreurs!$D3),"")</calculatedColumnFormula>
    </tableColumn>
    <tableColumn id="550" xr3:uid="{1CE392E8-2EA2-4A5B-B0D3-70FAEB5F0352}" name="bien 549">
      <calculatedColumnFormula>IF(acquéreurs!UY3="MATCH",CONCATENATE(Tableau2[[#Headers],[Bien 549]]&amp;" ", acquéreurs!$C3&amp;" ",acquéreurs!$D3),"")</calculatedColumnFormula>
    </tableColumn>
    <tableColumn id="551" xr3:uid="{A55675AB-122C-4224-92DC-5EE547819268}" name="bien 550">
      <calculatedColumnFormula>IF(acquéreurs!UZ3="MATCH",CONCATENATE(Tableau2[[#Headers],[Bien 550]]&amp;" ", acquéreurs!$C3&amp;" ",acquéreurs!$D3),"")</calculatedColumnFormula>
    </tableColumn>
    <tableColumn id="552" xr3:uid="{16EF8F53-AC31-4FA5-9BFB-56F7D059D638}" name="bien 551">
      <calculatedColumnFormula>IF(acquéreurs!VA3="MATCH",CONCATENATE(Tableau2[[#Headers],[Bien 551]]&amp;" ", acquéreurs!$C3&amp;" ",acquéreurs!$D3),"")</calculatedColumnFormula>
    </tableColumn>
    <tableColumn id="553" xr3:uid="{BCC4035A-27D9-4B42-AEF6-B776FEE7CC36}" name="bien 552">
      <calculatedColumnFormula>IF(acquéreurs!VB3="MATCH",CONCATENATE(Tableau2[[#Headers],[Bien 552]]&amp;" ", acquéreurs!$C3&amp;" ",acquéreurs!$D3),"")</calculatedColumnFormula>
    </tableColumn>
    <tableColumn id="554" xr3:uid="{E3E1C73E-5C4A-4DF8-8B43-777CFCFC1822}" name="bien 553">
      <calculatedColumnFormula>IF(acquéreurs!VC3="MATCH",CONCATENATE(Tableau2[[#Headers],[Bien 553]]&amp;" ", acquéreurs!$C3&amp;" ",acquéreurs!$D3),"")</calculatedColumnFormula>
    </tableColumn>
    <tableColumn id="555" xr3:uid="{9C576FF1-47AD-49F2-9E23-9A75E4F5DB2C}" name="bien 554">
      <calculatedColumnFormula>IF(acquéreurs!VD3="MATCH",CONCATENATE(Tableau2[[#Headers],[Bien 554]]&amp;" ", acquéreurs!$C3&amp;" ",acquéreurs!$D3),"")</calculatedColumnFormula>
    </tableColumn>
    <tableColumn id="556" xr3:uid="{B9FD7768-E45F-484F-A29E-95D65309D96D}" name="bien 555">
      <calculatedColumnFormula>IF(acquéreurs!VE3="MATCH",CONCATENATE(Tableau2[[#Headers],[Bien 555]]&amp;" ", acquéreurs!$C3&amp;" ",acquéreurs!$D3),"")</calculatedColumnFormula>
    </tableColumn>
    <tableColumn id="557" xr3:uid="{C0F3C7FD-825B-4FEC-8100-14F98E5ACFBF}" name="bien 556">
      <calculatedColumnFormula>IF(acquéreurs!VF3="MATCH",CONCATENATE(Tableau2[[#Headers],[Bien 556]]&amp;" ", acquéreurs!$C3&amp;" ",acquéreurs!$D3),"")</calculatedColumnFormula>
    </tableColumn>
    <tableColumn id="558" xr3:uid="{DB467722-7D54-4CAD-A963-17932E296F4C}" name="bien 557">
      <calculatedColumnFormula>IF(acquéreurs!VG3="MATCH",CONCATENATE(Tableau2[[#Headers],[Bien 557]]&amp;" ", acquéreurs!$C3&amp;" ",acquéreurs!$D3),"")</calculatedColumnFormula>
    </tableColumn>
    <tableColumn id="559" xr3:uid="{143D44BA-3195-4010-AA9D-4583799AE3BE}" name="bien 558">
      <calculatedColumnFormula>IF(acquéreurs!VH3="MATCH",CONCATENATE(Tableau2[[#Headers],[Bien 558]]&amp;" ", acquéreurs!$C3&amp;" ",acquéreurs!$D3),"")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leboncoin.fr/ventes_immobilieres/1580550854.htm/" TargetMode="External"/><Relationship Id="rId2" Type="http://schemas.openxmlformats.org/officeDocument/2006/relationships/hyperlink" Target="https://www.leboncoin.fr/ventes_immobilieres/1732010817.htm/" TargetMode="External"/><Relationship Id="rId1" Type="http://schemas.openxmlformats.org/officeDocument/2006/relationships/hyperlink" Target="https://www.leboncoin.fr/ventes_immobilieres/1676733074.htm/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19927-8AA6-4DC9-8198-E28F7F7E521D}">
  <sheetPr codeName="Feuil2"/>
  <dimension ref="A1:J560"/>
  <sheetViews>
    <sheetView topLeftCell="A423" workbookViewId="0">
      <selection activeCell="A423" sqref="A423"/>
    </sheetView>
  </sheetViews>
  <sheetFormatPr baseColWidth="10" defaultRowHeight="14.4" x14ac:dyDescent="0.3"/>
  <cols>
    <col min="5" max="5" width="27.44140625" bestFit="1" customWidth="1"/>
    <col min="6" max="6" width="12.5546875" customWidth="1"/>
    <col min="7" max="7" width="14.44140625" customWidth="1"/>
    <col min="8" max="8" width="48.33203125" bestFit="1" customWidth="1"/>
    <col min="9" max="9" width="12.77734375" bestFit="1" customWidth="1"/>
  </cols>
  <sheetData>
    <row r="1" spans="1:10" x14ac:dyDescent="0.3">
      <c r="A1" t="s">
        <v>0</v>
      </c>
      <c r="B1" t="s">
        <v>2203</v>
      </c>
      <c r="C1" t="s">
        <v>2204</v>
      </c>
      <c r="D1" t="s">
        <v>2205</v>
      </c>
      <c r="E1" t="s">
        <v>1</v>
      </c>
      <c r="F1" t="s">
        <v>2206</v>
      </c>
      <c r="G1" t="s">
        <v>338</v>
      </c>
      <c r="H1" t="s">
        <v>2</v>
      </c>
      <c r="I1" t="s">
        <v>1075</v>
      </c>
      <c r="J1" t="s">
        <v>1078</v>
      </c>
    </row>
    <row r="2" spans="1:10" x14ac:dyDescent="0.3">
      <c r="A2" t="s">
        <v>3</v>
      </c>
      <c r="B2" s="1">
        <v>225000</v>
      </c>
      <c r="C2">
        <v>104</v>
      </c>
      <c r="D2">
        <v>7</v>
      </c>
      <c r="E2" t="s">
        <v>4</v>
      </c>
      <c r="F2">
        <v>76600</v>
      </c>
      <c r="G2" s="2" t="s">
        <v>339</v>
      </c>
      <c r="H2" t="s">
        <v>5</v>
      </c>
      <c r="J2" t="s">
        <v>1079</v>
      </c>
    </row>
    <row r="3" spans="1:10" x14ac:dyDescent="0.3">
      <c r="A3" t="s">
        <v>0</v>
      </c>
      <c r="B3" s="1">
        <v>79500</v>
      </c>
      <c r="C3">
        <v>2069</v>
      </c>
      <c r="D3">
        <v>2</v>
      </c>
      <c r="E3" t="s">
        <v>6</v>
      </c>
      <c r="F3" t="e">
        <v>#REF!</v>
      </c>
      <c r="G3" t="s">
        <v>340</v>
      </c>
      <c r="H3" t="s">
        <v>7</v>
      </c>
      <c r="I3" t="s">
        <v>8</v>
      </c>
      <c r="J3" t="s">
        <v>1080</v>
      </c>
    </row>
    <row r="4" spans="1:10" x14ac:dyDescent="0.3">
      <c r="A4" t="s">
        <v>9</v>
      </c>
      <c r="B4" s="1">
        <v>588000</v>
      </c>
      <c r="C4">
        <v>310</v>
      </c>
      <c r="E4" t="s">
        <v>10</v>
      </c>
      <c r="F4">
        <v>27140</v>
      </c>
      <c r="G4" t="s">
        <v>341</v>
      </c>
      <c r="H4" t="s">
        <v>11</v>
      </c>
      <c r="I4" t="s">
        <v>12</v>
      </c>
      <c r="J4" t="s">
        <v>1081</v>
      </c>
    </row>
    <row r="5" spans="1:10" x14ac:dyDescent="0.3">
      <c r="A5" t="s">
        <v>13</v>
      </c>
      <c r="B5" s="1">
        <v>153000</v>
      </c>
      <c r="C5">
        <v>96</v>
      </c>
      <c r="E5" t="s">
        <v>14</v>
      </c>
      <c r="F5">
        <v>76340</v>
      </c>
      <c r="G5" t="s">
        <v>342</v>
      </c>
      <c r="H5" t="s">
        <v>11</v>
      </c>
      <c r="J5" t="s">
        <v>1082</v>
      </c>
    </row>
    <row r="6" spans="1:10" x14ac:dyDescent="0.3">
      <c r="A6" t="s">
        <v>0</v>
      </c>
      <c r="B6" s="1">
        <v>49000</v>
      </c>
      <c r="C6">
        <v>860</v>
      </c>
      <c r="E6" t="s">
        <v>15</v>
      </c>
      <c r="F6">
        <v>76540</v>
      </c>
      <c r="G6" t="s">
        <v>343</v>
      </c>
      <c r="H6" t="s">
        <v>16</v>
      </c>
      <c r="J6" t="s">
        <v>1083</v>
      </c>
    </row>
    <row r="7" spans="1:10" x14ac:dyDescent="0.3">
      <c r="A7" t="s">
        <v>0</v>
      </c>
      <c r="B7" s="1">
        <v>79000</v>
      </c>
      <c r="C7">
        <v>90</v>
      </c>
      <c r="E7" t="s">
        <v>17</v>
      </c>
      <c r="F7">
        <v>76920</v>
      </c>
      <c r="G7" t="s">
        <v>344</v>
      </c>
      <c r="H7" t="s">
        <v>18</v>
      </c>
      <c r="J7" t="s">
        <v>1084</v>
      </c>
    </row>
    <row r="8" spans="1:10" x14ac:dyDescent="0.3">
      <c r="A8" t="s">
        <v>19</v>
      </c>
      <c r="B8" s="1">
        <v>169000</v>
      </c>
      <c r="C8">
        <v>80</v>
      </c>
      <c r="D8">
        <v>4</v>
      </c>
      <c r="E8" t="s">
        <v>4</v>
      </c>
      <c r="F8">
        <v>76620</v>
      </c>
      <c r="G8" t="s">
        <v>345</v>
      </c>
      <c r="H8" t="s">
        <v>20</v>
      </c>
      <c r="J8" t="s">
        <v>1085</v>
      </c>
    </row>
    <row r="9" spans="1:10" x14ac:dyDescent="0.3">
      <c r="A9" t="s">
        <v>19</v>
      </c>
      <c r="B9" s="1">
        <v>364000</v>
      </c>
      <c r="C9">
        <v>162</v>
      </c>
      <c r="D9">
        <v>7</v>
      </c>
      <c r="E9" t="s">
        <v>21</v>
      </c>
      <c r="F9" t="e">
        <v>#REF!</v>
      </c>
      <c r="G9" t="s">
        <v>346</v>
      </c>
      <c r="H9" t="s">
        <v>22</v>
      </c>
      <c r="J9" t="s">
        <v>1086</v>
      </c>
    </row>
    <row r="10" spans="1:10" x14ac:dyDescent="0.3">
      <c r="A10" t="s">
        <v>19</v>
      </c>
      <c r="B10" s="1">
        <v>402800</v>
      </c>
      <c r="C10">
        <v>190</v>
      </c>
      <c r="D10">
        <v>8</v>
      </c>
      <c r="E10" t="s">
        <v>979</v>
      </c>
      <c r="F10">
        <v>27500</v>
      </c>
      <c r="G10" t="s">
        <v>347</v>
      </c>
      <c r="H10" t="s">
        <v>23</v>
      </c>
      <c r="I10" t="s">
        <v>24</v>
      </c>
      <c r="J10" t="s">
        <v>1087</v>
      </c>
    </row>
    <row r="11" spans="1:10" x14ac:dyDescent="0.3">
      <c r="A11" t="s">
        <v>3</v>
      </c>
      <c r="B11" s="1">
        <v>66000</v>
      </c>
      <c r="C11">
        <v>67</v>
      </c>
      <c r="D11">
        <v>3</v>
      </c>
      <c r="E11" t="s">
        <v>1020</v>
      </c>
      <c r="F11">
        <v>76410</v>
      </c>
      <c r="G11" t="s">
        <v>348</v>
      </c>
      <c r="H11" t="s">
        <v>25</v>
      </c>
      <c r="J11" t="s">
        <v>1088</v>
      </c>
    </row>
    <row r="12" spans="1:10" x14ac:dyDescent="0.3">
      <c r="A12" t="s">
        <v>19</v>
      </c>
      <c r="B12" s="1">
        <v>147350</v>
      </c>
      <c r="C12">
        <v>80</v>
      </c>
      <c r="D12">
        <v>5</v>
      </c>
      <c r="E12" t="s">
        <v>1025</v>
      </c>
      <c r="F12">
        <v>76480</v>
      </c>
      <c r="G12" t="s">
        <v>349</v>
      </c>
      <c r="H12" t="s">
        <v>26</v>
      </c>
      <c r="J12" t="s">
        <v>1089</v>
      </c>
    </row>
    <row r="13" spans="1:10" x14ac:dyDescent="0.3">
      <c r="A13" t="s">
        <v>19</v>
      </c>
      <c r="B13" s="1">
        <v>112000</v>
      </c>
      <c r="C13">
        <v>55</v>
      </c>
      <c r="D13">
        <v>3</v>
      </c>
      <c r="E13" t="s">
        <v>973</v>
      </c>
      <c r="F13">
        <v>27190</v>
      </c>
      <c r="G13" t="s">
        <v>350</v>
      </c>
      <c r="H13" t="s">
        <v>27</v>
      </c>
      <c r="J13" t="s">
        <v>1090</v>
      </c>
    </row>
    <row r="14" spans="1:10" x14ac:dyDescent="0.3">
      <c r="A14" t="s">
        <v>19</v>
      </c>
      <c r="B14" s="1">
        <v>137000</v>
      </c>
      <c r="C14">
        <v>70</v>
      </c>
      <c r="D14">
        <v>3</v>
      </c>
      <c r="E14" t="s">
        <v>1062</v>
      </c>
      <c r="F14">
        <v>76260</v>
      </c>
      <c r="G14" t="s">
        <v>351</v>
      </c>
      <c r="H14" t="s">
        <v>28</v>
      </c>
      <c r="J14" t="s">
        <v>1091</v>
      </c>
    </row>
    <row r="15" spans="1:10" x14ac:dyDescent="0.3">
      <c r="A15" t="s">
        <v>0</v>
      </c>
      <c r="B15" s="1">
        <v>65000</v>
      </c>
      <c r="C15">
        <v>686</v>
      </c>
      <c r="E15" t="s">
        <v>1047</v>
      </c>
      <c r="F15">
        <v>76111</v>
      </c>
      <c r="G15" t="s">
        <v>352</v>
      </c>
      <c r="H15" t="s">
        <v>29</v>
      </c>
      <c r="J15" t="s">
        <v>1092</v>
      </c>
    </row>
    <row r="16" spans="1:10" x14ac:dyDescent="0.3">
      <c r="A16" t="s">
        <v>19</v>
      </c>
      <c r="B16" s="1">
        <v>150000</v>
      </c>
      <c r="D16">
        <v>7</v>
      </c>
      <c r="E16" t="s">
        <v>1046</v>
      </c>
      <c r="F16">
        <v>76400</v>
      </c>
      <c r="G16" t="s">
        <v>353</v>
      </c>
      <c r="H16" t="s">
        <v>30</v>
      </c>
      <c r="J16" t="s">
        <v>1093</v>
      </c>
    </row>
    <row r="17" spans="1:10" x14ac:dyDescent="0.3">
      <c r="A17" t="s">
        <v>19</v>
      </c>
      <c r="B17" s="1">
        <v>208000</v>
      </c>
      <c r="C17">
        <v>140</v>
      </c>
      <c r="D17">
        <v>7</v>
      </c>
      <c r="E17" t="s">
        <v>960</v>
      </c>
      <c r="F17">
        <v>27000</v>
      </c>
      <c r="G17" t="s">
        <v>354</v>
      </c>
      <c r="H17" t="s">
        <v>31</v>
      </c>
      <c r="J17" t="s">
        <v>1094</v>
      </c>
    </row>
    <row r="18" spans="1:10" x14ac:dyDescent="0.3">
      <c r="A18" t="s">
        <v>19</v>
      </c>
      <c r="B18" s="1">
        <v>179000</v>
      </c>
      <c r="C18">
        <v>116</v>
      </c>
      <c r="D18">
        <v>6</v>
      </c>
      <c r="E18" t="s">
        <v>979</v>
      </c>
      <c r="F18">
        <v>27500</v>
      </c>
      <c r="G18" t="s">
        <v>355</v>
      </c>
      <c r="H18" t="s">
        <v>32</v>
      </c>
      <c r="I18" t="s">
        <v>33</v>
      </c>
      <c r="J18" t="s">
        <v>1095</v>
      </c>
    </row>
    <row r="19" spans="1:10" x14ac:dyDescent="0.3">
      <c r="A19" t="s">
        <v>19</v>
      </c>
      <c r="B19" s="1">
        <v>282000</v>
      </c>
      <c r="C19">
        <v>141</v>
      </c>
      <c r="D19">
        <v>7</v>
      </c>
      <c r="E19" t="s">
        <v>1009</v>
      </c>
      <c r="F19">
        <v>76160</v>
      </c>
      <c r="G19" t="s">
        <v>356</v>
      </c>
      <c r="H19" t="s">
        <v>34</v>
      </c>
      <c r="I19" t="s">
        <v>35</v>
      </c>
      <c r="J19" t="s">
        <v>1096</v>
      </c>
    </row>
    <row r="20" spans="1:10" x14ac:dyDescent="0.3">
      <c r="A20" t="s">
        <v>3</v>
      </c>
      <c r="B20" s="1">
        <v>185000</v>
      </c>
      <c r="C20">
        <v>80</v>
      </c>
      <c r="D20">
        <v>4</v>
      </c>
      <c r="E20" t="s">
        <v>1042</v>
      </c>
      <c r="F20">
        <v>76310</v>
      </c>
      <c r="G20" t="s">
        <v>357</v>
      </c>
      <c r="H20" t="s">
        <v>11</v>
      </c>
      <c r="J20" t="s">
        <v>1097</v>
      </c>
    </row>
    <row r="21" spans="1:10" x14ac:dyDescent="0.3">
      <c r="A21" t="s">
        <v>19</v>
      </c>
      <c r="B21" s="1">
        <v>760000</v>
      </c>
      <c r="C21">
        <v>300</v>
      </c>
      <c r="D21">
        <v>12</v>
      </c>
      <c r="E21" t="s">
        <v>904</v>
      </c>
      <c r="F21">
        <v>76000</v>
      </c>
      <c r="G21" t="s">
        <v>358</v>
      </c>
      <c r="H21" t="s">
        <v>36</v>
      </c>
      <c r="J21" t="s">
        <v>1098</v>
      </c>
    </row>
    <row r="22" spans="1:10" x14ac:dyDescent="0.3">
      <c r="A22" t="s">
        <v>37</v>
      </c>
      <c r="B22" s="1">
        <v>205000</v>
      </c>
      <c r="C22">
        <v>118</v>
      </c>
      <c r="D22">
        <v>6</v>
      </c>
      <c r="E22" t="s">
        <v>1072</v>
      </c>
      <c r="F22">
        <v>76440</v>
      </c>
      <c r="G22" t="s">
        <v>359</v>
      </c>
      <c r="H22" t="s">
        <v>38</v>
      </c>
      <c r="J22" t="s">
        <v>1099</v>
      </c>
    </row>
    <row r="23" spans="1:10" x14ac:dyDescent="0.3">
      <c r="A23" t="s">
        <v>19</v>
      </c>
      <c r="B23" s="1">
        <v>69000</v>
      </c>
      <c r="C23">
        <v>55</v>
      </c>
      <c r="D23">
        <v>3</v>
      </c>
      <c r="E23" t="s">
        <v>963</v>
      </c>
      <c r="F23">
        <v>27130</v>
      </c>
      <c r="G23" t="s">
        <v>360</v>
      </c>
      <c r="H23" t="s">
        <v>39</v>
      </c>
      <c r="J23" t="s">
        <v>1100</v>
      </c>
    </row>
    <row r="24" spans="1:10" x14ac:dyDescent="0.3">
      <c r="A24" t="s">
        <v>19</v>
      </c>
      <c r="B24" s="1">
        <v>410000</v>
      </c>
      <c r="C24">
        <v>146</v>
      </c>
      <c r="D24">
        <v>6</v>
      </c>
      <c r="E24" t="s">
        <v>1024</v>
      </c>
      <c r="F24">
        <v>76380</v>
      </c>
      <c r="G24" t="s">
        <v>361</v>
      </c>
      <c r="H24" t="s">
        <v>40</v>
      </c>
      <c r="J24" t="s">
        <v>1101</v>
      </c>
    </row>
    <row r="25" spans="1:10" x14ac:dyDescent="0.3">
      <c r="A25" t="s">
        <v>19</v>
      </c>
      <c r="B25" s="1">
        <v>240000</v>
      </c>
      <c r="C25">
        <v>180</v>
      </c>
      <c r="D25">
        <v>10</v>
      </c>
      <c r="E25" t="s">
        <v>960</v>
      </c>
      <c r="F25">
        <v>27000</v>
      </c>
      <c r="G25" t="s">
        <v>362</v>
      </c>
      <c r="H25" t="s">
        <v>41</v>
      </c>
      <c r="J25" t="s">
        <v>1102</v>
      </c>
    </row>
    <row r="26" spans="1:10" x14ac:dyDescent="0.3">
      <c r="A26" t="s">
        <v>0</v>
      </c>
      <c r="B26" s="1">
        <v>59000</v>
      </c>
      <c r="E26" t="s">
        <v>1050</v>
      </c>
      <c r="F26">
        <v>76710</v>
      </c>
      <c r="G26" t="s">
        <v>363</v>
      </c>
      <c r="H26" t="s">
        <v>42</v>
      </c>
      <c r="J26" t="s">
        <v>1103</v>
      </c>
    </row>
    <row r="27" spans="1:10" x14ac:dyDescent="0.3">
      <c r="A27" t="s">
        <v>43</v>
      </c>
      <c r="B27" s="1">
        <v>168000</v>
      </c>
      <c r="C27">
        <v>150</v>
      </c>
      <c r="D27">
        <v>7</v>
      </c>
      <c r="E27" t="s">
        <v>965</v>
      </c>
      <c r="F27">
        <v>27320</v>
      </c>
      <c r="G27" t="s">
        <v>364</v>
      </c>
      <c r="H27" t="s">
        <v>39</v>
      </c>
      <c r="J27" t="s">
        <v>1104</v>
      </c>
    </row>
    <row r="28" spans="1:10" x14ac:dyDescent="0.3">
      <c r="A28" t="s">
        <v>19</v>
      </c>
      <c r="B28" s="1">
        <v>108500</v>
      </c>
      <c r="C28">
        <v>158</v>
      </c>
      <c r="D28">
        <v>4</v>
      </c>
      <c r="E28" t="s">
        <v>1072</v>
      </c>
      <c r="F28">
        <v>76440</v>
      </c>
      <c r="G28" t="s">
        <v>365</v>
      </c>
      <c r="H28" t="s">
        <v>44</v>
      </c>
      <c r="I28" t="s">
        <v>45</v>
      </c>
      <c r="J28" t="s">
        <v>1105</v>
      </c>
    </row>
    <row r="29" spans="1:10" x14ac:dyDescent="0.3">
      <c r="A29" t="s">
        <v>19</v>
      </c>
      <c r="B29" s="1">
        <v>107000</v>
      </c>
      <c r="D29">
        <v>5</v>
      </c>
      <c r="E29" t="s">
        <v>1057</v>
      </c>
      <c r="F29">
        <v>76850</v>
      </c>
      <c r="G29" t="s">
        <v>366</v>
      </c>
      <c r="H29" t="s">
        <v>46</v>
      </c>
      <c r="J29" t="s">
        <v>1106</v>
      </c>
    </row>
    <row r="30" spans="1:10" x14ac:dyDescent="0.3">
      <c r="A30" t="s">
        <v>19</v>
      </c>
      <c r="B30" s="1">
        <v>175900</v>
      </c>
      <c r="C30">
        <v>80</v>
      </c>
      <c r="D30">
        <v>4</v>
      </c>
      <c r="E30" t="s">
        <v>1048</v>
      </c>
      <c r="F30">
        <v>76133</v>
      </c>
      <c r="G30" t="s">
        <v>367</v>
      </c>
      <c r="H30" t="s">
        <v>47</v>
      </c>
      <c r="J30" t="s">
        <v>1107</v>
      </c>
    </row>
    <row r="31" spans="1:10" x14ac:dyDescent="0.3">
      <c r="A31" t="s">
        <v>37</v>
      </c>
      <c r="B31" s="1">
        <v>162000</v>
      </c>
      <c r="E31" t="s">
        <v>1039</v>
      </c>
      <c r="F31">
        <v>76210</v>
      </c>
      <c r="G31" t="s">
        <v>368</v>
      </c>
      <c r="H31" t="s">
        <v>48</v>
      </c>
      <c r="J31" t="s">
        <v>1108</v>
      </c>
    </row>
    <row r="32" spans="1:10" x14ac:dyDescent="0.3">
      <c r="A32" t="s">
        <v>49</v>
      </c>
      <c r="B32" s="1">
        <v>78000</v>
      </c>
      <c r="C32">
        <v>52</v>
      </c>
      <c r="E32" t="s">
        <v>4</v>
      </c>
      <c r="F32">
        <v>76600</v>
      </c>
      <c r="G32" t="s">
        <v>369</v>
      </c>
      <c r="H32" t="s">
        <v>11</v>
      </c>
      <c r="J32" t="s">
        <v>1109</v>
      </c>
    </row>
    <row r="33" spans="1:10" x14ac:dyDescent="0.3">
      <c r="A33" t="s">
        <v>3</v>
      </c>
      <c r="B33" s="1">
        <v>233000</v>
      </c>
      <c r="C33">
        <v>98</v>
      </c>
      <c r="D33">
        <v>4</v>
      </c>
      <c r="E33" t="s">
        <v>4</v>
      </c>
      <c r="F33">
        <v>76600</v>
      </c>
      <c r="G33" t="s">
        <v>370</v>
      </c>
      <c r="H33" t="s">
        <v>50</v>
      </c>
      <c r="J33" t="s">
        <v>1110</v>
      </c>
    </row>
    <row r="34" spans="1:10" x14ac:dyDescent="0.3">
      <c r="A34" t="s">
        <v>3</v>
      </c>
      <c r="B34" s="1">
        <v>192000</v>
      </c>
      <c r="C34">
        <v>61</v>
      </c>
      <c r="D34">
        <v>3</v>
      </c>
      <c r="E34" t="s">
        <v>4</v>
      </c>
      <c r="F34">
        <v>76600</v>
      </c>
      <c r="G34" t="s">
        <v>371</v>
      </c>
      <c r="H34" t="s">
        <v>51</v>
      </c>
      <c r="J34" t="s">
        <v>1111</v>
      </c>
    </row>
    <row r="35" spans="1:10" x14ac:dyDescent="0.3">
      <c r="A35" t="s">
        <v>19</v>
      </c>
      <c r="B35" s="1">
        <v>181000</v>
      </c>
      <c r="C35">
        <v>93</v>
      </c>
      <c r="D35">
        <v>4</v>
      </c>
      <c r="E35" t="s">
        <v>1017</v>
      </c>
      <c r="F35">
        <v>76800</v>
      </c>
      <c r="G35" t="s">
        <v>372</v>
      </c>
      <c r="H35" t="s">
        <v>52</v>
      </c>
      <c r="I35" t="s">
        <v>53</v>
      </c>
      <c r="J35" t="s">
        <v>1112</v>
      </c>
    </row>
    <row r="36" spans="1:10" x14ac:dyDescent="0.3">
      <c r="A36" t="s">
        <v>3</v>
      </c>
      <c r="B36" s="1">
        <v>147000</v>
      </c>
      <c r="C36">
        <v>76</v>
      </c>
      <c r="D36">
        <v>3</v>
      </c>
      <c r="E36" t="s">
        <v>968</v>
      </c>
      <c r="F36">
        <v>27180</v>
      </c>
      <c r="G36" t="s">
        <v>373</v>
      </c>
      <c r="H36" t="s">
        <v>54</v>
      </c>
      <c r="I36" t="s">
        <v>55</v>
      </c>
      <c r="J36" t="s">
        <v>1113</v>
      </c>
    </row>
    <row r="37" spans="1:10" x14ac:dyDescent="0.3">
      <c r="A37" t="s">
        <v>0</v>
      </c>
      <c r="B37" s="1">
        <v>72000</v>
      </c>
      <c r="C37">
        <v>670</v>
      </c>
      <c r="E37" t="s">
        <v>993</v>
      </c>
      <c r="F37">
        <v>27670</v>
      </c>
      <c r="G37" t="s">
        <v>374</v>
      </c>
      <c r="H37" t="s">
        <v>56</v>
      </c>
      <c r="I37" t="s">
        <v>57</v>
      </c>
      <c r="J37" t="s">
        <v>1114</v>
      </c>
    </row>
    <row r="38" spans="1:10" x14ac:dyDescent="0.3">
      <c r="A38" t="s">
        <v>19</v>
      </c>
      <c r="B38" s="1">
        <v>40000</v>
      </c>
      <c r="C38">
        <v>55</v>
      </c>
      <c r="E38" t="s">
        <v>1017</v>
      </c>
      <c r="F38">
        <v>76800</v>
      </c>
      <c r="G38" t="s">
        <v>375</v>
      </c>
      <c r="H38" t="s">
        <v>52</v>
      </c>
      <c r="J38" t="s">
        <v>1115</v>
      </c>
    </row>
    <row r="39" spans="1:10" x14ac:dyDescent="0.3">
      <c r="A39" t="s">
        <v>19</v>
      </c>
      <c r="B39" s="1">
        <v>168000</v>
      </c>
      <c r="C39">
        <v>170</v>
      </c>
      <c r="D39">
        <v>5</v>
      </c>
      <c r="E39" t="s">
        <v>965</v>
      </c>
      <c r="F39">
        <v>27320</v>
      </c>
      <c r="G39" t="s">
        <v>376</v>
      </c>
      <c r="H39" t="s">
        <v>39</v>
      </c>
      <c r="J39" t="s">
        <v>1116</v>
      </c>
    </row>
    <row r="40" spans="1:10" x14ac:dyDescent="0.3">
      <c r="A40" t="s">
        <v>19</v>
      </c>
      <c r="B40" s="1">
        <v>239180</v>
      </c>
      <c r="C40">
        <v>143</v>
      </c>
      <c r="D40">
        <v>7</v>
      </c>
      <c r="E40" t="s">
        <v>1046</v>
      </c>
      <c r="F40">
        <v>76400</v>
      </c>
      <c r="G40" t="s">
        <v>377</v>
      </c>
      <c r="H40" t="s">
        <v>58</v>
      </c>
      <c r="J40" t="s">
        <v>1117</v>
      </c>
    </row>
    <row r="41" spans="1:10" x14ac:dyDescent="0.3">
      <c r="A41" t="s">
        <v>19</v>
      </c>
      <c r="B41" s="1">
        <v>249600</v>
      </c>
      <c r="C41">
        <v>165</v>
      </c>
      <c r="D41">
        <v>6</v>
      </c>
      <c r="E41" t="s">
        <v>1057</v>
      </c>
      <c r="F41">
        <v>76850</v>
      </c>
      <c r="G41" t="s">
        <v>378</v>
      </c>
      <c r="H41" t="s">
        <v>59</v>
      </c>
      <c r="J41" t="s">
        <v>1118</v>
      </c>
    </row>
    <row r="42" spans="1:10" x14ac:dyDescent="0.3">
      <c r="A42" t="s">
        <v>19</v>
      </c>
      <c r="B42" s="1">
        <v>180350</v>
      </c>
      <c r="C42">
        <v>86</v>
      </c>
      <c r="D42">
        <v>5</v>
      </c>
      <c r="E42" t="s">
        <v>962</v>
      </c>
      <c r="F42">
        <v>27930</v>
      </c>
      <c r="G42" t="s">
        <v>379</v>
      </c>
      <c r="H42" t="s">
        <v>60</v>
      </c>
      <c r="J42" t="s">
        <v>1119</v>
      </c>
    </row>
    <row r="43" spans="1:10" x14ac:dyDescent="0.3">
      <c r="A43" t="s">
        <v>19</v>
      </c>
      <c r="B43" s="1">
        <v>210000</v>
      </c>
      <c r="C43">
        <v>120</v>
      </c>
      <c r="D43">
        <v>5</v>
      </c>
      <c r="E43" t="s">
        <v>1048</v>
      </c>
      <c r="F43">
        <v>76133</v>
      </c>
      <c r="G43" t="s">
        <v>380</v>
      </c>
      <c r="H43" t="s">
        <v>20</v>
      </c>
      <c r="J43" t="s">
        <v>1120</v>
      </c>
    </row>
    <row r="44" spans="1:10" x14ac:dyDescent="0.3">
      <c r="A44" t="s">
        <v>19</v>
      </c>
      <c r="B44" s="1">
        <v>173900</v>
      </c>
      <c r="C44">
        <v>85</v>
      </c>
      <c r="D44">
        <v>5</v>
      </c>
      <c r="E44" t="s">
        <v>1055</v>
      </c>
      <c r="F44">
        <v>76690</v>
      </c>
      <c r="G44" t="s">
        <v>381</v>
      </c>
      <c r="H44" t="s">
        <v>26</v>
      </c>
      <c r="I44" t="s">
        <v>61</v>
      </c>
      <c r="J44" t="s">
        <v>1121</v>
      </c>
    </row>
    <row r="45" spans="1:10" x14ac:dyDescent="0.3">
      <c r="A45" t="s">
        <v>3</v>
      </c>
      <c r="B45" s="1">
        <v>206700</v>
      </c>
      <c r="C45">
        <v>85</v>
      </c>
      <c r="D45">
        <v>3</v>
      </c>
      <c r="E45" t="s">
        <v>4</v>
      </c>
      <c r="F45">
        <v>76600</v>
      </c>
      <c r="G45" t="s">
        <v>382</v>
      </c>
      <c r="H45" t="s">
        <v>50</v>
      </c>
      <c r="I45" t="s">
        <v>62</v>
      </c>
      <c r="J45" t="s">
        <v>1122</v>
      </c>
    </row>
    <row r="46" spans="1:10" x14ac:dyDescent="0.3">
      <c r="A46" t="s">
        <v>19</v>
      </c>
      <c r="B46" s="1">
        <v>157000</v>
      </c>
      <c r="C46">
        <v>110</v>
      </c>
      <c r="D46">
        <v>4</v>
      </c>
      <c r="E46" t="s">
        <v>1053</v>
      </c>
      <c r="F46">
        <v>76720</v>
      </c>
      <c r="G46" t="s">
        <v>383</v>
      </c>
      <c r="H46" t="s">
        <v>59</v>
      </c>
      <c r="J46" t="s">
        <v>1123</v>
      </c>
    </row>
    <row r="47" spans="1:10" x14ac:dyDescent="0.3">
      <c r="A47" t="s">
        <v>3</v>
      </c>
      <c r="B47" s="1">
        <v>89500</v>
      </c>
      <c r="C47">
        <v>47</v>
      </c>
      <c r="E47" t="s">
        <v>1011</v>
      </c>
      <c r="F47">
        <v>76250</v>
      </c>
      <c r="G47" t="s">
        <v>384</v>
      </c>
      <c r="H47" t="s">
        <v>63</v>
      </c>
      <c r="J47" t="s">
        <v>1124</v>
      </c>
    </row>
    <row r="48" spans="1:10" x14ac:dyDescent="0.3">
      <c r="A48" t="s">
        <v>64</v>
      </c>
      <c r="B48" s="1">
        <v>208000</v>
      </c>
      <c r="C48">
        <v>160</v>
      </c>
      <c r="E48" t="s">
        <v>1039</v>
      </c>
      <c r="F48">
        <v>76210</v>
      </c>
      <c r="G48" t="s">
        <v>385</v>
      </c>
      <c r="H48" t="s">
        <v>65</v>
      </c>
      <c r="J48" t="s">
        <v>1125</v>
      </c>
    </row>
    <row r="49" spans="1:10" x14ac:dyDescent="0.3">
      <c r="A49" t="s">
        <v>19</v>
      </c>
      <c r="B49" s="1">
        <v>150000</v>
      </c>
      <c r="C49">
        <v>60</v>
      </c>
      <c r="D49">
        <v>3</v>
      </c>
      <c r="E49" t="s">
        <v>4</v>
      </c>
      <c r="F49">
        <v>76600</v>
      </c>
      <c r="G49" t="s">
        <v>386</v>
      </c>
      <c r="H49" t="s">
        <v>47</v>
      </c>
      <c r="J49" t="s">
        <v>1126</v>
      </c>
    </row>
    <row r="50" spans="1:10" x14ac:dyDescent="0.3">
      <c r="A50" t="s">
        <v>3</v>
      </c>
      <c r="B50" s="1">
        <v>110000</v>
      </c>
      <c r="C50">
        <v>55</v>
      </c>
      <c r="D50">
        <v>3</v>
      </c>
      <c r="E50" t="s">
        <v>1014</v>
      </c>
      <c r="F50">
        <v>76130</v>
      </c>
      <c r="G50" t="s">
        <v>387</v>
      </c>
      <c r="H50" t="s">
        <v>66</v>
      </c>
      <c r="J50" t="s">
        <v>1127</v>
      </c>
    </row>
    <row r="51" spans="1:10" x14ac:dyDescent="0.3">
      <c r="A51" t="s">
        <v>19</v>
      </c>
      <c r="B51" s="1">
        <v>187000</v>
      </c>
      <c r="D51">
        <v>4</v>
      </c>
      <c r="E51" t="s">
        <v>4</v>
      </c>
      <c r="F51">
        <v>76620</v>
      </c>
      <c r="G51" t="s">
        <v>388</v>
      </c>
      <c r="H51" t="s">
        <v>67</v>
      </c>
      <c r="J51" t="s">
        <v>1128</v>
      </c>
    </row>
    <row r="52" spans="1:10" x14ac:dyDescent="0.3">
      <c r="A52" t="s">
        <v>19</v>
      </c>
      <c r="B52" s="1">
        <v>206700</v>
      </c>
      <c r="C52">
        <v>125</v>
      </c>
      <c r="D52">
        <v>6</v>
      </c>
      <c r="E52" t="s">
        <v>1057</v>
      </c>
      <c r="F52">
        <v>76850</v>
      </c>
      <c r="G52" t="s">
        <v>389</v>
      </c>
      <c r="H52" t="s">
        <v>68</v>
      </c>
      <c r="J52" t="s">
        <v>1129</v>
      </c>
    </row>
    <row r="53" spans="1:10" x14ac:dyDescent="0.3">
      <c r="A53" t="s">
        <v>3</v>
      </c>
      <c r="B53" s="1">
        <v>160000</v>
      </c>
      <c r="C53">
        <v>69</v>
      </c>
      <c r="D53">
        <v>3</v>
      </c>
      <c r="E53" t="s">
        <v>4</v>
      </c>
      <c r="F53">
        <v>76600</v>
      </c>
      <c r="G53" t="s">
        <v>390</v>
      </c>
      <c r="H53" t="s">
        <v>51</v>
      </c>
      <c r="J53" t="s">
        <v>1130</v>
      </c>
    </row>
    <row r="54" spans="1:10" x14ac:dyDescent="0.3">
      <c r="A54" t="s">
        <v>0</v>
      </c>
      <c r="B54" s="1">
        <v>32400</v>
      </c>
      <c r="C54">
        <v>1000</v>
      </c>
      <c r="D54">
        <v>1</v>
      </c>
      <c r="E54" t="s">
        <v>1043</v>
      </c>
      <c r="F54">
        <v>76640</v>
      </c>
      <c r="G54" t="s">
        <v>391</v>
      </c>
      <c r="H54" t="s">
        <v>69</v>
      </c>
      <c r="I54" t="s">
        <v>70</v>
      </c>
      <c r="J54" t="s">
        <v>1131</v>
      </c>
    </row>
    <row r="55" spans="1:10" x14ac:dyDescent="0.3">
      <c r="A55" t="s">
        <v>19</v>
      </c>
      <c r="B55" s="1">
        <v>198900</v>
      </c>
      <c r="C55">
        <v>100</v>
      </c>
      <c r="D55">
        <v>4</v>
      </c>
      <c r="E55" t="s">
        <v>962</v>
      </c>
      <c r="F55">
        <v>27930</v>
      </c>
      <c r="G55" t="s">
        <v>392</v>
      </c>
      <c r="H55" t="s">
        <v>60</v>
      </c>
      <c r="I55" t="s">
        <v>71</v>
      </c>
      <c r="J55" t="s">
        <v>1132</v>
      </c>
    </row>
    <row r="56" spans="1:10" x14ac:dyDescent="0.3">
      <c r="A56" t="s">
        <v>19</v>
      </c>
      <c r="B56" s="1">
        <v>227000</v>
      </c>
      <c r="C56">
        <v>110</v>
      </c>
      <c r="D56">
        <v>6</v>
      </c>
      <c r="E56" t="s">
        <v>980</v>
      </c>
      <c r="F56">
        <v>27310</v>
      </c>
      <c r="G56" t="s">
        <v>393</v>
      </c>
      <c r="H56" t="s">
        <v>2</v>
      </c>
      <c r="I56" t="s">
        <v>72</v>
      </c>
      <c r="J56" t="s">
        <v>1133</v>
      </c>
    </row>
    <row r="57" spans="1:10" x14ac:dyDescent="0.3">
      <c r="A57" t="s">
        <v>19</v>
      </c>
      <c r="B57" s="1">
        <v>149000</v>
      </c>
      <c r="C57">
        <v>92</v>
      </c>
      <c r="D57">
        <v>4</v>
      </c>
      <c r="E57" t="s">
        <v>1031</v>
      </c>
      <c r="F57">
        <v>76940</v>
      </c>
      <c r="G57" t="s">
        <v>394</v>
      </c>
      <c r="H57" t="s">
        <v>73</v>
      </c>
      <c r="J57" t="s">
        <v>1134</v>
      </c>
    </row>
    <row r="58" spans="1:10" x14ac:dyDescent="0.3">
      <c r="A58" t="s">
        <v>19</v>
      </c>
      <c r="B58" s="1">
        <v>274000</v>
      </c>
      <c r="C58">
        <v>71</v>
      </c>
      <c r="D58">
        <v>4</v>
      </c>
      <c r="E58" t="s">
        <v>1023</v>
      </c>
      <c r="F58" t="e">
        <v>#REF!</v>
      </c>
      <c r="G58" t="s">
        <v>395</v>
      </c>
      <c r="H58" t="s">
        <v>36</v>
      </c>
      <c r="I58" t="s">
        <v>74</v>
      </c>
      <c r="J58" t="s">
        <v>1135</v>
      </c>
    </row>
    <row r="59" spans="1:10" x14ac:dyDescent="0.3">
      <c r="A59" t="s">
        <v>19</v>
      </c>
      <c r="B59" s="1">
        <v>235000</v>
      </c>
      <c r="C59">
        <v>129</v>
      </c>
      <c r="D59">
        <v>6</v>
      </c>
      <c r="E59" t="s">
        <v>979</v>
      </c>
      <c r="F59">
        <v>27500</v>
      </c>
      <c r="G59" t="s">
        <v>396</v>
      </c>
      <c r="H59" t="s">
        <v>32</v>
      </c>
      <c r="J59" t="s">
        <v>1136</v>
      </c>
    </row>
    <row r="60" spans="1:10" x14ac:dyDescent="0.3">
      <c r="A60" t="s">
        <v>37</v>
      </c>
      <c r="B60" s="1">
        <v>220000</v>
      </c>
      <c r="C60">
        <v>80</v>
      </c>
      <c r="D60">
        <v>4</v>
      </c>
      <c r="E60" t="s">
        <v>1049</v>
      </c>
      <c r="F60">
        <v>76290</v>
      </c>
      <c r="G60" t="s">
        <v>397</v>
      </c>
      <c r="H60" t="s">
        <v>47</v>
      </c>
      <c r="J60" t="s">
        <v>1137</v>
      </c>
    </row>
    <row r="61" spans="1:10" x14ac:dyDescent="0.3">
      <c r="A61" t="s">
        <v>75</v>
      </c>
      <c r="B61" s="1">
        <v>147000</v>
      </c>
      <c r="C61">
        <v>75</v>
      </c>
      <c r="E61" t="s">
        <v>992</v>
      </c>
      <c r="F61">
        <v>27520</v>
      </c>
      <c r="G61" t="s">
        <v>398</v>
      </c>
      <c r="H61" t="s">
        <v>11</v>
      </c>
      <c r="I61" t="s">
        <v>76</v>
      </c>
      <c r="J61" t="s">
        <v>1138</v>
      </c>
    </row>
    <row r="62" spans="1:10" x14ac:dyDescent="0.3">
      <c r="A62" t="s">
        <v>19</v>
      </c>
      <c r="B62" s="1">
        <v>116000</v>
      </c>
      <c r="C62">
        <v>45</v>
      </c>
      <c r="D62">
        <v>3</v>
      </c>
      <c r="E62" t="s">
        <v>1053</v>
      </c>
      <c r="F62">
        <v>76720</v>
      </c>
      <c r="G62" t="s">
        <v>399</v>
      </c>
      <c r="H62" t="s">
        <v>59</v>
      </c>
      <c r="J62" t="s">
        <v>1139</v>
      </c>
    </row>
    <row r="63" spans="1:10" x14ac:dyDescent="0.3">
      <c r="A63" t="s">
        <v>3</v>
      </c>
      <c r="B63" s="1">
        <v>260000</v>
      </c>
      <c r="C63">
        <v>92</v>
      </c>
      <c r="D63">
        <v>4</v>
      </c>
      <c r="E63" t="s">
        <v>904</v>
      </c>
      <c r="F63">
        <v>76000</v>
      </c>
      <c r="G63" t="s">
        <v>400</v>
      </c>
      <c r="H63" t="s">
        <v>36</v>
      </c>
      <c r="I63" t="s">
        <v>74</v>
      </c>
      <c r="J63" t="s">
        <v>1140</v>
      </c>
    </row>
    <row r="64" spans="1:10" x14ac:dyDescent="0.3">
      <c r="A64" t="s">
        <v>0</v>
      </c>
      <c r="B64" s="1">
        <v>57000</v>
      </c>
      <c r="C64">
        <v>1100</v>
      </c>
      <c r="D64">
        <v>1</v>
      </c>
      <c r="E64" t="s">
        <v>997</v>
      </c>
      <c r="F64">
        <v>27380</v>
      </c>
      <c r="G64" t="s">
        <v>401</v>
      </c>
      <c r="H64" t="s">
        <v>36</v>
      </c>
      <c r="J64" t="s">
        <v>1141</v>
      </c>
    </row>
    <row r="65" spans="1:10" x14ac:dyDescent="0.3">
      <c r="A65" t="s">
        <v>3</v>
      </c>
      <c r="B65" s="1">
        <v>85000</v>
      </c>
      <c r="C65">
        <v>73</v>
      </c>
      <c r="D65">
        <v>4</v>
      </c>
      <c r="E65" t="s">
        <v>1065</v>
      </c>
      <c r="F65">
        <v>76200</v>
      </c>
      <c r="G65" t="s">
        <v>402</v>
      </c>
      <c r="H65" t="s">
        <v>77</v>
      </c>
      <c r="I65" t="s">
        <v>78</v>
      </c>
      <c r="J65" t="s">
        <v>1142</v>
      </c>
    </row>
    <row r="66" spans="1:10" x14ac:dyDescent="0.3">
      <c r="A66" t="s">
        <v>3</v>
      </c>
      <c r="B66" s="1">
        <v>230000</v>
      </c>
      <c r="C66">
        <v>89</v>
      </c>
      <c r="D66">
        <v>4</v>
      </c>
      <c r="E66" t="s">
        <v>4</v>
      </c>
      <c r="F66">
        <v>76600</v>
      </c>
      <c r="G66" t="s">
        <v>403</v>
      </c>
      <c r="H66" t="s">
        <v>79</v>
      </c>
      <c r="J66" t="s">
        <v>1143</v>
      </c>
    </row>
    <row r="67" spans="1:10" x14ac:dyDescent="0.3">
      <c r="A67" t="s">
        <v>3</v>
      </c>
      <c r="B67" s="1">
        <v>150000</v>
      </c>
      <c r="C67">
        <v>84</v>
      </c>
      <c r="D67">
        <v>4</v>
      </c>
      <c r="E67" t="s">
        <v>1014</v>
      </c>
      <c r="F67">
        <v>76130</v>
      </c>
      <c r="G67" t="s">
        <v>404</v>
      </c>
      <c r="H67" t="s">
        <v>36</v>
      </c>
      <c r="J67" t="s">
        <v>1144</v>
      </c>
    </row>
    <row r="68" spans="1:10" x14ac:dyDescent="0.3">
      <c r="A68" t="s">
        <v>37</v>
      </c>
      <c r="B68" s="1">
        <v>180000</v>
      </c>
      <c r="C68">
        <v>90</v>
      </c>
      <c r="D68">
        <v>6</v>
      </c>
      <c r="E68" t="s">
        <v>980</v>
      </c>
      <c r="F68">
        <v>27310</v>
      </c>
      <c r="G68" t="s">
        <v>405</v>
      </c>
      <c r="H68" t="s">
        <v>80</v>
      </c>
      <c r="J68" t="s">
        <v>1145</v>
      </c>
    </row>
    <row r="69" spans="1:10" x14ac:dyDescent="0.3">
      <c r="A69" t="s">
        <v>37</v>
      </c>
      <c r="B69" s="1">
        <v>170900</v>
      </c>
      <c r="C69">
        <v>85</v>
      </c>
      <c r="D69">
        <v>5</v>
      </c>
      <c r="E69" t="s">
        <v>976</v>
      </c>
      <c r="F69">
        <v>76570</v>
      </c>
      <c r="G69" t="s">
        <v>406</v>
      </c>
      <c r="H69" t="s">
        <v>26</v>
      </c>
      <c r="J69" t="s">
        <v>1146</v>
      </c>
    </row>
    <row r="70" spans="1:10" x14ac:dyDescent="0.3">
      <c r="A70" t="s">
        <v>3</v>
      </c>
      <c r="B70" s="1">
        <v>99000</v>
      </c>
      <c r="C70">
        <v>67</v>
      </c>
      <c r="D70">
        <v>3</v>
      </c>
      <c r="E70" t="s">
        <v>1017</v>
      </c>
      <c r="F70">
        <v>76800</v>
      </c>
      <c r="G70" t="s">
        <v>407</v>
      </c>
      <c r="H70" t="s">
        <v>52</v>
      </c>
      <c r="I70" t="s">
        <v>81</v>
      </c>
      <c r="J70" t="s">
        <v>1147</v>
      </c>
    </row>
    <row r="71" spans="1:10" x14ac:dyDescent="0.3">
      <c r="A71" t="s">
        <v>82</v>
      </c>
      <c r="B71" s="1">
        <v>525000</v>
      </c>
      <c r="C71">
        <v>200</v>
      </c>
      <c r="D71">
        <v>8</v>
      </c>
      <c r="E71" t="s">
        <v>975</v>
      </c>
      <c r="F71">
        <v>27400</v>
      </c>
      <c r="G71" t="s">
        <v>408</v>
      </c>
      <c r="H71" t="s">
        <v>83</v>
      </c>
      <c r="J71" t="s">
        <v>1148</v>
      </c>
    </row>
    <row r="72" spans="1:10" x14ac:dyDescent="0.3">
      <c r="A72" t="s">
        <v>19</v>
      </c>
      <c r="B72" s="1">
        <v>227500</v>
      </c>
      <c r="C72">
        <v>112</v>
      </c>
      <c r="D72">
        <v>5</v>
      </c>
      <c r="E72" t="s">
        <v>1025</v>
      </c>
      <c r="F72">
        <v>76480</v>
      </c>
      <c r="G72" t="s">
        <v>409</v>
      </c>
      <c r="H72" t="s">
        <v>26</v>
      </c>
      <c r="J72" t="s">
        <v>1149</v>
      </c>
    </row>
    <row r="73" spans="1:10" x14ac:dyDescent="0.3">
      <c r="A73" t="s">
        <v>19</v>
      </c>
      <c r="B73" s="1">
        <v>159000</v>
      </c>
      <c r="C73">
        <v>140</v>
      </c>
      <c r="D73">
        <v>7</v>
      </c>
      <c r="E73" t="s">
        <v>1046</v>
      </c>
      <c r="F73">
        <v>76400</v>
      </c>
      <c r="G73" t="s">
        <v>410</v>
      </c>
      <c r="H73" t="s">
        <v>30</v>
      </c>
      <c r="J73" t="s">
        <v>1150</v>
      </c>
    </row>
    <row r="74" spans="1:10" x14ac:dyDescent="0.3">
      <c r="A74" t="s">
        <v>19</v>
      </c>
      <c r="B74" s="1">
        <v>255000</v>
      </c>
      <c r="C74">
        <v>126</v>
      </c>
      <c r="D74">
        <v>5</v>
      </c>
      <c r="E74" t="s">
        <v>961</v>
      </c>
      <c r="F74">
        <v>27120</v>
      </c>
      <c r="G74" t="s">
        <v>411</v>
      </c>
      <c r="H74" t="s">
        <v>84</v>
      </c>
      <c r="I74" t="s">
        <v>85</v>
      </c>
      <c r="J74" t="s">
        <v>1151</v>
      </c>
    </row>
    <row r="75" spans="1:10" x14ac:dyDescent="0.3">
      <c r="A75" t="s">
        <v>82</v>
      </c>
      <c r="B75" s="1">
        <v>240000</v>
      </c>
      <c r="C75">
        <v>114</v>
      </c>
      <c r="D75">
        <v>6</v>
      </c>
      <c r="E75" t="s">
        <v>1006</v>
      </c>
      <c r="F75">
        <v>76116</v>
      </c>
      <c r="G75" t="s">
        <v>412</v>
      </c>
      <c r="H75" t="s">
        <v>86</v>
      </c>
      <c r="J75" t="s">
        <v>1152</v>
      </c>
    </row>
    <row r="76" spans="1:10" x14ac:dyDescent="0.3">
      <c r="A76" t="s">
        <v>82</v>
      </c>
      <c r="B76" s="1">
        <v>494095</v>
      </c>
      <c r="C76">
        <v>313</v>
      </c>
      <c r="D76">
        <v>8</v>
      </c>
      <c r="E76" t="s">
        <v>982</v>
      </c>
      <c r="F76">
        <v>27210</v>
      </c>
      <c r="G76" t="s">
        <v>413</v>
      </c>
      <c r="H76" t="s">
        <v>87</v>
      </c>
      <c r="I76" t="s">
        <v>88</v>
      </c>
      <c r="J76" t="s">
        <v>1153</v>
      </c>
    </row>
    <row r="77" spans="1:10" x14ac:dyDescent="0.3">
      <c r="A77" t="s">
        <v>3</v>
      </c>
      <c r="B77" s="1">
        <v>112200</v>
      </c>
      <c r="C77">
        <v>46</v>
      </c>
      <c r="D77">
        <v>2</v>
      </c>
      <c r="E77" t="s">
        <v>4</v>
      </c>
      <c r="F77">
        <v>76600</v>
      </c>
      <c r="G77" t="s">
        <v>414</v>
      </c>
      <c r="H77" t="s">
        <v>11</v>
      </c>
      <c r="I77" t="s">
        <v>89</v>
      </c>
      <c r="J77" t="s">
        <v>1154</v>
      </c>
    </row>
    <row r="78" spans="1:10" x14ac:dyDescent="0.3">
      <c r="A78" t="s">
        <v>19</v>
      </c>
      <c r="B78" s="1">
        <v>82000</v>
      </c>
      <c r="C78">
        <v>48</v>
      </c>
      <c r="E78" t="s">
        <v>21</v>
      </c>
      <c r="F78" t="e">
        <v>#REF!</v>
      </c>
      <c r="G78" t="s">
        <v>415</v>
      </c>
      <c r="H78" t="s">
        <v>90</v>
      </c>
      <c r="J78" t="s">
        <v>1155</v>
      </c>
    </row>
    <row r="79" spans="1:10" x14ac:dyDescent="0.3">
      <c r="A79" t="s">
        <v>19</v>
      </c>
      <c r="B79" s="1">
        <v>272500</v>
      </c>
      <c r="C79">
        <v>108</v>
      </c>
      <c r="D79">
        <v>5</v>
      </c>
      <c r="E79" t="s">
        <v>904</v>
      </c>
      <c r="F79">
        <v>76000</v>
      </c>
      <c r="G79" t="s">
        <v>416</v>
      </c>
      <c r="H79" t="s">
        <v>91</v>
      </c>
      <c r="J79" t="s">
        <v>1156</v>
      </c>
    </row>
    <row r="80" spans="1:10" x14ac:dyDescent="0.3">
      <c r="A80" t="s">
        <v>19</v>
      </c>
      <c r="B80" s="1">
        <v>250000</v>
      </c>
      <c r="C80">
        <v>168</v>
      </c>
      <c r="D80">
        <v>8</v>
      </c>
      <c r="E80" t="s">
        <v>1028</v>
      </c>
      <c r="F80">
        <v>76890</v>
      </c>
      <c r="G80" t="s">
        <v>417</v>
      </c>
      <c r="H80" t="s">
        <v>59</v>
      </c>
      <c r="J80" t="s">
        <v>1157</v>
      </c>
    </row>
    <row r="81" spans="1:10" x14ac:dyDescent="0.3">
      <c r="A81" t="s">
        <v>19</v>
      </c>
      <c r="B81" s="1">
        <v>201254</v>
      </c>
      <c r="E81" t="s">
        <v>962</v>
      </c>
      <c r="F81">
        <v>27930</v>
      </c>
      <c r="G81" t="s">
        <v>418</v>
      </c>
      <c r="H81" t="s">
        <v>92</v>
      </c>
      <c r="J81" t="s">
        <v>1158</v>
      </c>
    </row>
    <row r="82" spans="1:10" x14ac:dyDescent="0.3">
      <c r="A82" t="s">
        <v>0</v>
      </c>
      <c r="B82" s="1">
        <v>76000</v>
      </c>
      <c r="C82">
        <v>609</v>
      </c>
      <c r="E82" t="s">
        <v>1027</v>
      </c>
      <c r="F82">
        <v>76360</v>
      </c>
      <c r="G82" t="s">
        <v>419</v>
      </c>
      <c r="H82" t="s">
        <v>93</v>
      </c>
      <c r="J82" t="s">
        <v>1159</v>
      </c>
    </row>
    <row r="83" spans="1:10" x14ac:dyDescent="0.3">
      <c r="A83" t="s">
        <v>19</v>
      </c>
      <c r="B83" s="1">
        <v>157680</v>
      </c>
      <c r="C83">
        <v>89</v>
      </c>
      <c r="E83" t="s">
        <v>984</v>
      </c>
      <c r="F83">
        <v>27680</v>
      </c>
      <c r="G83" t="s">
        <v>420</v>
      </c>
      <c r="H83" t="s">
        <v>94</v>
      </c>
      <c r="J83" t="s">
        <v>1160</v>
      </c>
    </row>
    <row r="84" spans="1:10" x14ac:dyDescent="0.3">
      <c r="A84" t="s">
        <v>19</v>
      </c>
      <c r="B84" s="1">
        <v>139000</v>
      </c>
      <c r="C84">
        <v>160</v>
      </c>
      <c r="D84">
        <v>6</v>
      </c>
      <c r="E84" t="s">
        <v>965</v>
      </c>
      <c r="F84">
        <v>27320</v>
      </c>
      <c r="G84" t="s">
        <v>421</v>
      </c>
      <c r="H84" t="s">
        <v>39</v>
      </c>
      <c r="J84" t="s">
        <v>1161</v>
      </c>
    </row>
    <row r="85" spans="1:10" x14ac:dyDescent="0.3">
      <c r="A85" t="s">
        <v>0</v>
      </c>
      <c r="B85" s="1">
        <v>71300</v>
      </c>
      <c r="C85">
        <v>990</v>
      </c>
      <c r="E85" t="s">
        <v>986</v>
      </c>
      <c r="F85">
        <v>27460</v>
      </c>
      <c r="G85" t="s">
        <v>422</v>
      </c>
      <c r="H85" t="s">
        <v>95</v>
      </c>
      <c r="I85" t="s">
        <v>96</v>
      </c>
      <c r="J85" t="s">
        <v>1162</v>
      </c>
    </row>
    <row r="86" spans="1:10" x14ac:dyDescent="0.3">
      <c r="A86" t="s">
        <v>19</v>
      </c>
      <c r="B86" s="1">
        <v>294000</v>
      </c>
      <c r="C86">
        <v>170</v>
      </c>
      <c r="D86">
        <v>7</v>
      </c>
      <c r="E86" t="s">
        <v>960</v>
      </c>
      <c r="F86">
        <v>27000</v>
      </c>
      <c r="G86" t="s">
        <v>423</v>
      </c>
      <c r="H86" t="s">
        <v>97</v>
      </c>
      <c r="I86" t="s">
        <v>98</v>
      </c>
      <c r="J86" t="s">
        <v>1163</v>
      </c>
    </row>
    <row r="87" spans="1:10" x14ac:dyDescent="0.3">
      <c r="A87" t="s">
        <v>43</v>
      </c>
      <c r="B87" s="1">
        <v>249000</v>
      </c>
      <c r="C87">
        <v>133</v>
      </c>
      <c r="D87">
        <v>5</v>
      </c>
      <c r="E87" t="s">
        <v>976</v>
      </c>
      <c r="F87">
        <v>76570</v>
      </c>
      <c r="G87" t="s">
        <v>424</v>
      </c>
      <c r="H87" t="s">
        <v>99</v>
      </c>
      <c r="J87" t="s">
        <v>1164</v>
      </c>
    </row>
    <row r="88" spans="1:10" x14ac:dyDescent="0.3">
      <c r="A88" t="s">
        <v>19</v>
      </c>
      <c r="B88" s="1">
        <v>346000</v>
      </c>
      <c r="C88">
        <v>160</v>
      </c>
      <c r="D88">
        <v>8</v>
      </c>
      <c r="E88" t="s">
        <v>957</v>
      </c>
      <c r="F88">
        <v>27200</v>
      </c>
      <c r="G88" t="s">
        <v>425</v>
      </c>
      <c r="H88" t="s">
        <v>100</v>
      </c>
      <c r="I88" t="s">
        <v>101</v>
      </c>
      <c r="J88" t="s">
        <v>1165</v>
      </c>
    </row>
    <row r="89" spans="1:10" x14ac:dyDescent="0.3">
      <c r="A89" t="s">
        <v>3</v>
      </c>
      <c r="B89" s="1">
        <v>217000</v>
      </c>
      <c r="C89">
        <v>64</v>
      </c>
      <c r="D89">
        <v>3</v>
      </c>
      <c r="E89" t="s">
        <v>1065</v>
      </c>
      <c r="F89">
        <v>76200</v>
      </c>
      <c r="G89" t="s">
        <v>426</v>
      </c>
      <c r="H89" t="s">
        <v>102</v>
      </c>
      <c r="J89" t="s">
        <v>1166</v>
      </c>
    </row>
    <row r="90" spans="1:10" x14ac:dyDescent="0.3">
      <c r="A90" t="s">
        <v>103</v>
      </c>
      <c r="B90" s="1">
        <v>164000</v>
      </c>
      <c r="C90">
        <v>91</v>
      </c>
      <c r="E90" t="s">
        <v>1019</v>
      </c>
      <c r="F90">
        <v>76320</v>
      </c>
      <c r="G90" t="s">
        <v>427</v>
      </c>
      <c r="H90" t="s">
        <v>11</v>
      </c>
      <c r="I90" t="s">
        <v>104</v>
      </c>
      <c r="J90" t="s">
        <v>1167</v>
      </c>
    </row>
    <row r="91" spans="1:10" x14ac:dyDescent="0.3">
      <c r="A91" t="s">
        <v>0</v>
      </c>
      <c r="B91" s="1">
        <v>55000</v>
      </c>
      <c r="C91">
        <v>1670</v>
      </c>
      <c r="D91">
        <v>1</v>
      </c>
      <c r="E91" t="s">
        <v>987</v>
      </c>
      <c r="F91">
        <v>27370</v>
      </c>
      <c r="G91" t="s">
        <v>428</v>
      </c>
      <c r="H91" t="s">
        <v>105</v>
      </c>
      <c r="J91" t="s">
        <v>1168</v>
      </c>
    </row>
    <row r="92" spans="1:10" x14ac:dyDescent="0.3">
      <c r="B92" s="1">
        <v>145000</v>
      </c>
      <c r="C92">
        <v>47</v>
      </c>
      <c r="E92" t="s">
        <v>4</v>
      </c>
      <c r="F92">
        <v>76620</v>
      </c>
      <c r="G92" t="s">
        <v>429</v>
      </c>
      <c r="H92" t="s">
        <v>11</v>
      </c>
      <c r="J92" t="s">
        <v>1169</v>
      </c>
    </row>
    <row r="93" spans="1:10" x14ac:dyDescent="0.3">
      <c r="A93" t="s">
        <v>19</v>
      </c>
      <c r="B93" s="1">
        <v>313000</v>
      </c>
      <c r="C93">
        <v>175</v>
      </c>
      <c r="D93">
        <v>9</v>
      </c>
      <c r="E93" t="s">
        <v>1067</v>
      </c>
      <c r="F93">
        <v>76680</v>
      </c>
      <c r="G93" t="s">
        <v>430</v>
      </c>
      <c r="H93" t="s">
        <v>106</v>
      </c>
      <c r="J93" t="s">
        <v>1170</v>
      </c>
    </row>
    <row r="94" spans="1:10" x14ac:dyDescent="0.3">
      <c r="A94" t="s">
        <v>19</v>
      </c>
      <c r="B94" s="1">
        <v>388000</v>
      </c>
      <c r="C94">
        <v>190</v>
      </c>
      <c r="D94">
        <v>7</v>
      </c>
      <c r="E94" t="s">
        <v>1007</v>
      </c>
      <c r="F94">
        <v>76240</v>
      </c>
      <c r="G94" t="s">
        <v>431</v>
      </c>
      <c r="H94" t="s">
        <v>107</v>
      </c>
      <c r="J94" t="s">
        <v>1171</v>
      </c>
    </row>
    <row r="95" spans="1:10" x14ac:dyDescent="0.3">
      <c r="A95" t="s">
        <v>19</v>
      </c>
      <c r="B95" s="1">
        <v>208000</v>
      </c>
      <c r="C95">
        <v>119</v>
      </c>
      <c r="D95">
        <v>5</v>
      </c>
      <c r="E95" t="s">
        <v>1053</v>
      </c>
      <c r="F95">
        <v>76720</v>
      </c>
      <c r="G95" t="s">
        <v>432</v>
      </c>
      <c r="H95" t="s">
        <v>59</v>
      </c>
      <c r="I95" t="s">
        <v>108</v>
      </c>
      <c r="J95" t="s">
        <v>1172</v>
      </c>
    </row>
    <row r="96" spans="1:10" x14ac:dyDescent="0.3">
      <c r="A96" t="s">
        <v>43</v>
      </c>
      <c r="B96" s="1">
        <v>210000</v>
      </c>
      <c r="C96">
        <v>129</v>
      </c>
      <c r="D96">
        <v>6</v>
      </c>
      <c r="E96" t="s">
        <v>1051</v>
      </c>
      <c r="F96">
        <v>76760</v>
      </c>
      <c r="G96" t="s">
        <v>433</v>
      </c>
      <c r="H96" t="s">
        <v>99</v>
      </c>
      <c r="J96" t="s">
        <v>1173</v>
      </c>
    </row>
    <row r="97" spans="1:10" x14ac:dyDescent="0.3">
      <c r="A97" t="s">
        <v>37</v>
      </c>
      <c r="B97" s="1">
        <v>178000</v>
      </c>
      <c r="C97">
        <v>90</v>
      </c>
      <c r="D97">
        <v>5</v>
      </c>
      <c r="E97" t="s">
        <v>995</v>
      </c>
      <c r="F97">
        <v>27590</v>
      </c>
      <c r="G97" t="s">
        <v>434</v>
      </c>
      <c r="H97" t="s">
        <v>109</v>
      </c>
      <c r="J97" t="s">
        <v>1174</v>
      </c>
    </row>
    <row r="98" spans="1:10" x14ac:dyDescent="0.3">
      <c r="A98" t="s">
        <v>110</v>
      </c>
      <c r="B98" s="1">
        <v>255000</v>
      </c>
      <c r="C98">
        <v>90</v>
      </c>
      <c r="D98">
        <v>4</v>
      </c>
      <c r="E98" t="s">
        <v>1009</v>
      </c>
      <c r="F98">
        <v>76160</v>
      </c>
      <c r="G98" t="s">
        <v>435</v>
      </c>
      <c r="H98" t="s">
        <v>111</v>
      </c>
      <c r="J98" t="s">
        <v>1175</v>
      </c>
    </row>
    <row r="99" spans="1:10" x14ac:dyDescent="0.3">
      <c r="A99" t="s">
        <v>19</v>
      </c>
      <c r="B99" s="1">
        <v>199000</v>
      </c>
      <c r="C99">
        <v>150</v>
      </c>
      <c r="D99">
        <v>5</v>
      </c>
      <c r="E99" t="s">
        <v>1041</v>
      </c>
      <c r="F99">
        <v>76330</v>
      </c>
      <c r="G99" t="s">
        <v>436</v>
      </c>
      <c r="H99" t="s">
        <v>112</v>
      </c>
      <c r="J99" t="s">
        <v>1176</v>
      </c>
    </row>
    <row r="100" spans="1:10" x14ac:dyDescent="0.3">
      <c r="A100" t="s">
        <v>19</v>
      </c>
      <c r="B100" s="1">
        <v>144900</v>
      </c>
      <c r="C100">
        <v>75</v>
      </c>
      <c r="D100">
        <v>5</v>
      </c>
      <c r="E100" t="s">
        <v>1052</v>
      </c>
      <c r="F100">
        <v>76450</v>
      </c>
      <c r="G100" t="s">
        <v>437</v>
      </c>
      <c r="H100" t="s">
        <v>113</v>
      </c>
      <c r="I100" t="s">
        <v>114</v>
      </c>
      <c r="J100" t="s">
        <v>1177</v>
      </c>
    </row>
    <row r="101" spans="1:10" x14ac:dyDescent="0.3">
      <c r="A101" t="s">
        <v>19</v>
      </c>
      <c r="B101" s="1">
        <v>144000</v>
      </c>
      <c r="C101">
        <v>130</v>
      </c>
      <c r="E101" t="s">
        <v>973</v>
      </c>
      <c r="F101">
        <v>27190</v>
      </c>
      <c r="G101" t="s">
        <v>438</v>
      </c>
      <c r="H101" t="s">
        <v>115</v>
      </c>
      <c r="J101" t="s">
        <v>1178</v>
      </c>
    </row>
    <row r="102" spans="1:10" x14ac:dyDescent="0.3">
      <c r="A102" t="s">
        <v>64</v>
      </c>
      <c r="B102" s="1">
        <v>346500</v>
      </c>
      <c r="C102">
        <v>135</v>
      </c>
      <c r="D102">
        <v>4</v>
      </c>
      <c r="E102" t="s">
        <v>904</v>
      </c>
      <c r="F102">
        <v>76000</v>
      </c>
      <c r="G102" t="s">
        <v>439</v>
      </c>
      <c r="H102" t="s">
        <v>66</v>
      </c>
      <c r="I102" t="s">
        <v>116</v>
      </c>
      <c r="J102" t="s">
        <v>1179</v>
      </c>
    </row>
    <row r="103" spans="1:10" x14ac:dyDescent="0.3">
      <c r="A103" t="s">
        <v>19</v>
      </c>
      <c r="B103" s="1">
        <v>525000</v>
      </c>
      <c r="D103">
        <v>14</v>
      </c>
      <c r="E103" t="s">
        <v>965</v>
      </c>
      <c r="F103">
        <v>27320</v>
      </c>
      <c r="G103" t="s">
        <v>440</v>
      </c>
      <c r="H103" t="s">
        <v>39</v>
      </c>
      <c r="J103" t="s">
        <v>1180</v>
      </c>
    </row>
    <row r="104" spans="1:10" x14ac:dyDescent="0.3">
      <c r="A104" t="s">
        <v>3</v>
      </c>
      <c r="B104" s="1">
        <v>160000</v>
      </c>
      <c r="C104">
        <v>83</v>
      </c>
      <c r="D104">
        <v>4</v>
      </c>
      <c r="E104" t="s">
        <v>1015</v>
      </c>
      <c r="F104">
        <v>76140</v>
      </c>
      <c r="G104" t="s">
        <v>441</v>
      </c>
      <c r="H104" t="s">
        <v>36</v>
      </c>
      <c r="I104" t="s">
        <v>74</v>
      </c>
      <c r="J104" t="s">
        <v>1181</v>
      </c>
    </row>
    <row r="105" spans="1:10" x14ac:dyDescent="0.3">
      <c r="A105" t="s">
        <v>19</v>
      </c>
      <c r="B105" s="1">
        <v>86500</v>
      </c>
      <c r="C105">
        <v>65</v>
      </c>
      <c r="E105" t="s">
        <v>970</v>
      </c>
      <c r="F105">
        <v>27800</v>
      </c>
      <c r="G105" t="s">
        <v>442</v>
      </c>
      <c r="H105" t="s">
        <v>23</v>
      </c>
      <c r="I105" t="s">
        <v>24</v>
      </c>
      <c r="J105" t="s">
        <v>1182</v>
      </c>
    </row>
    <row r="106" spans="1:10" x14ac:dyDescent="0.3">
      <c r="A106" t="s">
        <v>43</v>
      </c>
      <c r="B106" s="1">
        <v>183000</v>
      </c>
      <c r="E106" t="s">
        <v>1073</v>
      </c>
      <c r="F106">
        <v>76750</v>
      </c>
      <c r="G106" t="s">
        <v>443</v>
      </c>
      <c r="H106" t="s">
        <v>86</v>
      </c>
      <c r="I106" t="s">
        <v>117</v>
      </c>
      <c r="J106" t="s">
        <v>1183</v>
      </c>
    </row>
    <row r="107" spans="1:10" x14ac:dyDescent="0.3">
      <c r="A107" t="s">
        <v>3</v>
      </c>
      <c r="B107" s="1">
        <v>140000</v>
      </c>
      <c r="C107">
        <v>115</v>
      </c>
      <c r="D107">
        <v>10</v>
      </c>
      <c r="E107" t="s">
        <v>975</v>
      </c>
      <c r="F107">
        <v>27400</v>
      </c>
      <c r="G107" t="s">
        <v>444</v>
      </c>
      <c r="H107" t="s">
        <v>83</v>
      </c>
      <c r="I107" t="s">
        <v>118</v>
      </c>
      <c r="J107" t="s">
        <v>1184</v>
      </c>
    </row>
    <row r="108" spans="1:10" x14ac:dyDescent="0.3">
      <c r="A108" t="s">
        <v>19</v>
      </c>
      <c r="B108" s="1">
        <v>199000</v>
      </c>
      <c r="C108">
        <v>180</v>
      </c>
      <c r="D108">
        <v>7</v>
      </c>
      <c r="E108" t="s">
        <v>972</v>
      </c>
      <c r="F108">
        <v>27170</v>
      </c>
      <c r="G108" t="s">
        <v>445</v>
      </c>
      <c r="H108" t="s">
        <v>31</v>
      </c>
      <c r="J108" t="s">
        <v>1185</v>
      </c>
    </row>
    <row r="109" spans="1:10" x14ac:dyDescent="0.3">
      <c r="A109" t="s">
        <v>19</v>
      </c>
      <c r="B109" s="1">
        <v>200000</v>
      </c>
      <c r="C109">
        <v>100</v>
      </c>
      <c r="D109">
        <v>4</v>
      </c>
      <c r="E109" t="s">
        <v>1028</v>
      </c>
      <c r="F109">
        <v>76890</v>
      </c>
      <c r="G109" t="s">
        <v>446</v>
      </c>
      <c r="H109" t="s">
        <v>99</v>
      </c>
      <c r="J109" t="s">
        <v>1186</v>
      </c>
    </row>
    <row r="110" spans="1:10" x14ac:dyDescent="0.3">
      <c r="A110" t="s">
        <v>19</v>
      </c>
      <c r="B110" s="1">
        <v>280000</v>
      </c>
      <c r="C110">
        <v>130</v>
      </c>
      <c r="D110">
        <v>6</v>
      </c>
      <c r="E110" t="s">
        <v>973</v>
      </c>
      <c r="F110">
        <v>27190</v>
      </c>
      <c r="G110" t="s">
        <v>447</v>
      </c>
      <c r="H110" t="s">
        <v>99</v>
      </c>
      <c r="I110" t="s">
        <v>119</v>
      </c>
      <c r="J110" t="s">
        <v>1187</v>
      </c>
    </row>
    <row r="111" spans="1:10" x14ac:dyDescent="0.3">
      <c r="A111" t="s">
        <v>19</v>
      </c>
      <c r="B111" s="1">
        <v>168400</v>
      </c>
      <c r="C111">
        <v>120</v>
      </c>
      <c r="D111">
        <v>5</v>
      </c>
      <c r="E111" t="s">
        <v>975</v>
      </c>
      <c r="F111">
        <v>27400</v>
      </c>
      <c r="G111" t="s">
        <v>448</v>
      </c>
      <c r="H111" t="s">
        <v>105</v>
      </c>
      <c r="J111" t="s">
        <v>1188</v>
      </c>
    </row>
    <row r="112" spans="1:10" x14ac:dyDescent="0.3">
      <c r="A112" t="s">
        <v>0</v>
      </c>
      <c r="B112" s="1">
        <v>62000</v>
      </c>
      <c r="C112">
        <v>500</v>
      </c>
      <c r="E112" t="s">
        <v>1025</v>
      </c>
      <c r="F112">
        <v>76480</v>
      </c>
      <c r="G112" t="s">
        <v>449</v>
      </c>
      <c r="H112" t="s">
        <v>26</v>
      </c>
      <c r="J112" t="s">
        <v>1189</v>
      </c>
    </row>
    <row r="113" spans="1:10" x14ac:dyDescent="0.3">
      <c r="A113" t="s">
        <v>3</v>
      </c>
      <c r="B113" s="1">
        <v>85000</v>
      </c>
      <c r="C113">
        <v>65</v>
      </c>
      <c r="D113">
        <v>3</v>
      </c>
      <c r="E113" t="s">
        <v>960</v>
      </c>
      <c r="F113">
        <v>27000</v>
      </c>
      <c r="G113" t="s">
        <v>450</v>
      </c>
      <c r="H113" t="s">
        <v>41</v>
      </c>
      <c r="J113" t="s">
        <v>1190</v>
      </c>
    </row>
    <row r="114" spans="1:10" x14ac:dyDescent="0.3">
      <c r="A114" t="s">
        <v>37</v>
      </c>
      <c r="B114" s="1">
        <v>155000</v>
      </c>
      <c r="C114">
        <v>68</v>
      </c>
      <c r="D114">
        <v>3</v>
      </c>
      <c r="E114" t="s">
        <v>1050</v>
      </c>
      <c r="F114">
        <v>76710</v>
      </c>
      <c r="G114" t="s">
        <v>451</v>
      </c>
      <c r="H114" t="s">
        <v>42</v>
      </c>
      <c r="J114" t="s">
        <v>1191</v>
      </c>
    </row>
    <row r="115" spans="1:10" x14ac:dyDescent="0.3">
      <c r="A115" t="s">
        <v>0</v>
      </c>
      <c r="B115" s="1">
        <v>278000</v>
      </c>
      <c r="C115">
        <v>20000</v>
      </c>
      <c r="E115" t="s">
        <v>1044</v>
      </c>
      <c r="F115">
        <v>76540</v>
      </c>
      <c r="G115" t="s">
        <v>452</v>
      </c>
      <c r="H115" t="s">
        <v>29</v>
      </c>
      <c r="J115" t="s">
        <v>1192</v>
      </c>
    </row>
    <row r="116" spans="1:10" x14ac:dyDescent="0.3">
      <c r="A116" t="s">
        <v>19</v>
      </c>
      <c r="B116" s="1">
        <v>181170</v>
      </c>
      <c r="C116">
        <v>94</v>
      </c>
      <c r="D116">
        <v>5</v>
      </c>
      <c r="E116" t="s">
        <v>964</v>
      </c>
      <c r="F116">
        <v>27220</v>
      </c>
      <c r="G116" t="s">
        <v>453</v>
      </c>
      <c r="H116" t="s">
        <v>60</v>
      </c>
      <c r="J116" t="s">
        <v>1193</v>
      </c>
    </row>
    <row r="117" spans="1:10" x14ac:dyDescent="0.3">
      <c r="A117" t="s">
        <v>0</v>
      </c>
      <c r="B117" s="1">
        <v>50520</v>
      </c>
      <c r="C117">
        <v>1138</v>
      </c>
      <c r="D117">
        <v>1</v>
      </c>
      <c r="E117" t="s">
        <v>1056</v>
      </c>
      <c r="F117">
        <v>76460</v>
      </c>
      <c r="G117" t="s">
        <v>454</v>
      </c>
      <c r="H117" t="s">
        <v>120</v>
      </c>
      <c r="J117" t="s">
        <v>1194</v>
      </c>
    </row>
    <row r="118" spans="1:10" x14ac:dyDescent="0.3">
      <c r="A118" t="s">
        <v>0</v>
      </c>
      <c r="B118" s="1">
        <v>79000</v>
      </c>
      <c r="C118">
        <v>712</v>
      </c>
      <c r="E118" t="s">
        <v>1027</v>
      </c>
      <c r="F118">
        <v>76360</v>
      </c>
      <c r="G118" t="s">
        <v>455</v>
      </c>
      <c r="H118" t="s">
        <v>26</v>
      </c>
      <c r="J118" t="s">
        <v>1195</v>
      </c>
    </row>
    <row r="119" spans="1:10" x14ac:dyDescent="0.3">
      <c r="A119" t="s">
        <v>19</v>
      </c>
      <c r="B119" s="1">
        <v>112000</v>
      </c>
      <c r="D119">
        <v>4</v>
      </c>
      <c r="E119" t="s">
        <v>965</v>
      </c>
      <c r="F119">
        <v>27320</v>
      </c>
      <c r="G119" t="s">
        <v>456</v>
      </c>
      <c r="H119" t="s">
        <v>39</v>
      </c>
      <c r="J119" t="s">
        <v>1196</v>
      </c>
    </row>
    <row r="120" spans="1:10" x14ac:dyDescent="0.3">
      <c r="A120" t="s">
        <v>19</v>
      </c>
      <c r="B120" s="1">
        <v>179000</v>
      </c>
      <c r="C120">
        <v>120</v>
      </c>
      <c r="D120">
        <v>8</v>
      </c>
      <c r="E120" t="s">
        <v>1046</v>
      </c>
      <c r="F120">
        <v>76400</v>
      </c>
      <c r="G120" t="s">
        <v>457</v>
      </c>
      <c r="H120" t="s">
        <v>30</v>
      </c>
      <c r="J120" t="s">
        <v>1197</v>
      </c>
    </row>
    <row r="121" spans="1:10" x14ac:dyDescent="0.3">
      <c r="A121" t="s">
        <v>3</v>
      </c>
      <c r="B121" s="1">
        <v>99000</v>
      </c>
      <c r="C121">
        <v>70</v>
      </c>
      <c r="D121">
        <v>3</v>
      </c>
      <c r="E121" t="s">
        <v>1018</v>
      </c>
      <c r="F121">
        <v>76300</v>
      </c>
      <c r="G121" t="s">
        <v>458</v>
      </c>
      <c r="H121" t="s">
        <v>121</v>
      </c>
      <c r="J121" t="s">
        <v>1198</v>
      </c>
    </row>
    <row r="122" spans="1:10" x14ac:dyDescent="0.3">
      <c r="A122" t="s">
        <v>13</v>
      </c>
      <c r="B122" s="1">
        <v>103000</v>
      </c>
      <c r="C122">
        <v>75</v>
      </c>
      <c r="E122" t="s">
        <v>992</v>
      </c>
      <c r="F122">
        <v>27520</v>
      </c>
      <c r="G122" t="s">
        <v>459</v>
      </c>
      <c r="H122" t="s">
        <v>11</v>
      </c>
      <c r="I122" t="s">
        <v>76</v>
      </c>
      <c r="J122" t="s">
        <v>1199</v>
      </c>
    </row>
    <row r="123" spans="1:10" x14ac:dyDescent="0.3">
      <c r="A123" t="s">
        <v>0</v>
      </c>
      <c r="B123" s="1">
        <v>145000</v>
      </c>
      <c r="C123">
        <v>600</v>
      </c>
      <c r="E123" t="s">
        <v>1003</v>
      </c>
      <c r="F123">
        <v>76520</v>
      </c>
      <c r="G123" t="s">
        <v>460</v>
      </c>
      <c r="H123" t="s">
        <v>122</v>
      </c>
      <c r="I123" t="s">
        <v>123</v>
      </c>
      <c r="J123" t="s">
        <v>1200</v>
      </c>
    </row>
    <row r="124" spans="1:10" x14ac:dyDescent="0.3">
      <c r="A124" t="s">
        <v>19</v>
      </c>
      <c r="B124" s="1">
        <v>530000</v>
      </c>
      <c r="C124">
        <v>200</v>
      </c>
      <c r="D124">
        <v>7</v>
      </c>
      <c r="E124" t="s">
        <v>1049</v>
      </c>
      <c r="F124">
        <v>76290</v>
      </c>
      <c r="G124" t="s">
        <v>461</v>
      </c>
      <c r="H124" t="s">
        <v>124</v>
      </c>
      <c r="I124" t="s">
        <v>125</v>
      </c>
      <c r="J124" t="s">
        <v>1201</v>
      </c>
    </row>
    <row r="125" spans="1:10" x14ac:dyDescent="0.3">
      <c r="A125" t="s">
        <v>19</v>
      </c>
      <c r="B125" s="1">
        <v>115500</v>
      </c>
      <c r="C125">
        <v>127</v>
      </c>
      <c r="D125">
        <v>5</v>
      </c>
      <c r="E125" t="s">
        <v>964</v>
      </c>
      <c r="F125">
        <v>27220</v>
      </c>
      <c r="G125" t="s">
        <v>462</v>
      </c>
      <c r="H125" t="s">
        <v>126</v>
      </c>
      <c r="J125" t="s">
        <v>1202</v>
      </c>
    </row>
    <row r="126" spans="1:10" x14ac:dyDescent="0.3">
      <c r="A126" t="s">
        <v>43</v>
      </c>
      <c r="B126" s="1">
        <v>147000</v>
      </c>
      <c r="C126">
        <v>81</v>
      </c>
      <c r="D126">
        <v>5</v>
      </c>
      <c r="E126" t="s">
        <v>1028</v>
      </c>
      <c r="F126">
        <v>76890</v>
      </c>
      <c r="G126" t="s">
        <v>463</v>
      </c>
      <c r="H126" t="s">
        <v>127</v>
      </c>
      <c r="J126" t="s">
        <v>1203</v>
      </c>
    </row>
    <row r="127" spans="1:10" x14ac:dyDescent="0.3">
      <c r="A127" t="s">
        <v>19</v>
      </c>
      <c r="B127" s="1">
        <v>158000</v>
      </c>
      <c r="C127">
        <v>170</v>
      </c>
      <c r="E127" t="s">
        <v>965</v>
      </c>
      <c r="F127">
        <v>27320</v>
      </c>
      <c r="G127" t="s">
        <v>464</v>
      </c>
      <c r="H127" t="s">
        <v>39</v>
      </c>
      <c r="J127" t="s">
        <v>1204</v>
      </c>
    </row>
    <row r="128" spans="1:10" x14ac:dyDescent="0.3">
      <c r="A128" t="s">
        <v>128</v>
      </c>
      <c r="B128" s="1">
        <v>71900</v>
      </c>
      <c r="C128">
        <v>90</v>
      </c>
      <c r="E128" t="s">
        <v>981</v>
      </c>
      <c r="F128">
        <v>27300</v>
      </c>
      <c r="G128" t="s">
        <v>465</v>
      </c>
      <c r="H128" t="s">
        <v>129</v>
      </c>
      <c r="I128" t="s">
        <v>130</v>
      </c>
      <c r="J128" t="s">
        <v>1205</v>
      </c>
    </row>
    <row r="129" spans="1:10" x14ac:dyDescent="0.3">
      <c r="A129" t="s">
        <v>131</v>
      </c>
      <c r="B129" s="1">
        <v>62000</v>
      </c>
      <c r="C129">
        <v>54</v>
      </c>
      <c r="D129">
        <v>3</v>
      </c>
      <c r="E129" t="s">
        <v>997</v>
      </c>
      <c r="F129">
        <v>27380</v>
      </c>
      <c r="G129" t="s">
        <v>466</v>
      </c>
      <c r="H129" t="s">
        <v>132</v>
      </c>
      <c r="I129" t="s">
        <v>133</v>
      </c>
      <c r="J129" t="s">
        <v>1206</v>
      </c>
    </row>
    <row r="130" spans="1:10" x14ac:dyDescent="0.3">
      <c r="A130" t="s">
        <v>0</v>
      </c>
      <c r="B130" s="1">
        <v>85000</v>
      </c>
      <c r="C130">
        <v>710</v>
      </c>
      <c r="E130" t="s">
        <v>976</v>
      </c>
      <c r="F130">
        <v>76570</v>
      </c>
      <c r="G130" t="s">
        <v>467</v>
      </c>
      <c r="H130" t="s">
        <v>134</v>
      </c>
      <c r="I130" t="s">
        <v>135</v>
      </c>
      <c r="J130" t="s">
        <v>1207</v>
      </c>
    </row>
    <row r="131" spans="1:10" x14ac:dyDescent="0.3">
      <c r="A131" t="s">
        <v>19</v>
      </c>
      <c r="B131" s="1">
        <v>219062</v>
      </c>
      <c r="C131">
        <v>118</v>
      </c>
      <c r="D131">
        <v>4</v>
      </c>
      <c r="E131" t="s">
        <v>966</v>
      </c>
      <c r="F131">
        <v>27530</v>
      </c>
      <c r="G131" t="s">
        <v>468</v>
      </c>
      <c r="H131" t="s">
        <v>60</v>
      </c>
      <c r="J131" t="s">
        <v>1208</v>
      </c>
    </row>
    <row r="132" spans="1:10" x14ac:dyDescent="0.3">
      <c r="A132" t="s">
        <v>0</v>
      </c>
      <c r="B132" s="1">
        <v>35000</v>
      </c>
      <c r="C132">
        <v>1328</v>
      </c>
      <c r="D132">
        <v>1</v>
      </c>
      <c r="E132" t="s">
        <v>977</v>
      </c>
      <c r="F132" t="e">
        <v>#REF!</v>
      </c>
      <c r="G132" t="s">
        <v>469</v>
      </c>
      <c r="H132" t="s">
        <v>136</v>
      </c>
      <c r="I132" t="s">
        <v>137</v>
      </c>
      <c r="J132" t="s">
        <v>1209</v>
      </c>
    </row>
    <row r="133" spans="1:10" x14ac:dyDescent="0.3">
      <c r="A133" t="s">
        <v>3</v>
      </c>
      <c r="B133" s="1">
        <v>59000</v>
      </c>
      <c r="C133">
        <v>42</v>
      </c>
      <c r="D133">
        <v>2</v>
      </c>
      <c r="E133" t="s">
        <v>4</v>
      </c>
      <c r="F133">
        <v>76600</v>
      </c>
      <c r="G133" t="s">
        <v>470</v>
      </c>
      <c r="H133" t="s">
        <v>11</v>
      </c>
      <c r="I133" t="s">
        <v>89</v>
      </c>
      <c r="J133" t="s">
        <v>1210</v>
      </c>
    </row>
    <row r="134" spans="1:10" x14ac:dyDescent="0.3">
      <c r="A134" t="s">
        <v>19</v>
      </c>
      <c r="B134" s="1">
        <v>229000</v>
      </c>
      <c r="C134">
        <v>140</v>
      </c>
      <c r="D134">
        <v>6</v>
      </c>
      <c r="E134" t="s">
        <v>988</v>
      </c>
      <c r="F134">
        <v>27430</v>
      </c>
      <c r="G134" t="s">
        <v>471</v>
      </c>
      <c r="H134" t="s">
        <v>138</v>
      </c>
      <c r="I134" t="s">
        <v>139</v>
      </c>
      <c r="J134" t="s">
        <v>1211</v>
      </c>
    </row>
    <row r="135" spans="1:10" x14ac:dyDescent="0.3">
      <c r="A135" t="s">
        <v>37</v>
      </c>
      <c r="B135" s="1">
        <v>183610</v>
      </c>
      <c r="C135">
        <v>118</v>
      </c>
      <c r="D135">
        <v>4</v>
      </c>
      <c r="E135" t="s">
        <v>1063</v>
      </c>
      <c r="F135">
        <v>76910</v>
      </c>
      <c r="G135" t="s">
        <v>472</v>
      </c>
      <c r="H135" t="s">
        <v>140</v>
      </c>
      <c r="I135" t="s">
        <v>141</v>
      </c>
      <c r="J135" t="s">
        <v>1212</v>
      </c>
    </row>
    <row r="136" spans="1:10" x14ac:dyDescent="0.3">
      <c r="A136" t="s">
        <v>3</v>
      </c>
      <c r="B136" s="1">
        <v>170000</v>
      </c>
      <c r="C136">
        <v>71</v>
      </c>
      <c r="D136">
        <v>3</v>
      </c>
      <c r="E136" t="s">
        <v>957</v>
      </c>
      <c r="F136">
        <v>27200</v>
      </c>
      <c r="G136" t="s">
        <v>473</v>
      </c>
      <c r="H136" t="s">
        <v>142</v>
      </c>
      <c r="J136" t="s">
        <v>1213</v>
      </c>
    </row>
    <row r="137" spans="1:10" x14ac:dyDescent="0.3">
      <c r="A137" t="s">
        <v>19</v>
      </c>
      <c r="B137" s="1">
        <v>135600</v>
      </c>
      <c r="C137">
        <v>89</v>
      </c>
      <c r="D137">
        <v>4</v>
      </c>
      <c r="E137" t="s">
        <v>956</v>
      </c>
      <c r="F137">
        <v>27240</v>
      </c>
      <c r="G137" t="s">
        <v>474</v>
      </c>
      <c r="H137" t="s">
        <v>60</v>
      </c>
      <c r="J137" t="s">
        <v>1214</v>
      </c>
    </row>
    <row r="138" spans="1:10" x14ac:dyDescent="0.3">
      <c r="A138" t="s">
        <v>143</v>
      </c>
      <c r="B138" s="1">
        <v>47000</v>
      </c>
      <c r="C138">
        <v>21</v>
      </c>
      <c r="D138">
        <v>1</v>
      </c>
      <c r="E138" t="s">
        <v>4</v>
      </c>
      <c r="F138">
        <v>76600</v>
      </c>
      <c r="G138" t="s">
        <v>475</v>
      </c>
      <c r="H138" t="s">
        <v>11</v>
      </c>
      <c r="J138" t="s">
        <v>1215</v>
      </c>
    </row>
    <row r="139" spans="1:10" x14ac:dyDescent="0.3">
      <c r="A139" t="s">
        <v>3</v>
      </c>
      <c r="B139" s="1">
        <v>149000</v>
      </c>
      <c r="C139">
        <v>71</v>
      </c>
      <c r="D139">
        <v>3</v>
      </c>
      <c r="E139" t="s">
        <v>4</v>
      </c>
      <c r="F139">
        <v>76600</v>
      </c>
      <c r="G139" t="s">
        <v>476</v>
      </c>
      <c r="H139" t="s">
        <v>124</v>
      </c>
      <c r="I139" t="s">
        <v>125</v>
      </c>
      <c r="J139" t="s">
        <v>1216</v>
      </c>
    </row>
    <row r="140" spans="1:10" x14ac:dyDescent="0.3">
      <c r="A140" t="s">
        <v>0</v>
      </c>
      <c r="B140" s="1">
        <v>49990</v>
      </c>
      <c r="C140">
        <v>1052</v>
      </c>
      <c r="D140">
        <v>1</v>
      </c>
      <c r="E140" t="s">
        <v>968</v>
      </c>
      <c r="F140">
        <v>27180</v>
      </c>
      <c r="G140" t="s">
        <v>477</v>
      </c>
      <c r="H140" t="s">
        <v>31</v>
      </c>
      <c r="J140" t="s">
        <v>1217</v>
      </c>
    </row>
    <row r="141" spans="1:10" x14ac:dyDescent="0.3">
      <c r="A141" t="s">
        <v>43</v>
      </c>
      <c r="B141" s="1">
        <v>240000</v>
      </c>
      <c r="C141">
        <v>110</v>
      </c>
      <c r="D141">
        <v>5</v>
      </c>
      <c r="E141" t="s">
        <v>965</v>
      </c>
      <c r="F141">
        <v>27320</v>
      </c>
      <c r="G141" t="s">
        <v>478</v>
      </c>
      <c r="H141" t="s">
        <v>39</v>
      </c>
      <c r="I141" t="s">
        <v>144</v>
      </c>
      <c r="J141" t="s">
        <v>1218</v>
      </c>
    </row>
    <row r="142" spans="1:10" x14ac:dyDescent="0.3">
      <c r="A142" t="s">
        <v>0</v>
      </c>
      <c r="B142" s="1">
        <v>55000</v>
      </c>
      <c r="C142">
        <v>589</v>
      </c>
      <c r="E142" t="s">
        <v>990</v>
      </c>
      <c r="F142">
        <v>27490</v>
      </c>
      <c r="G142" t="s">
        <v>479</v>
      </c>
      <c r="H142" t="s">
        <v>60</v>
      </c>
      <c r="J142" t="s">
        <v>1219</v>
      </c>
    </row>
    <row r="143" spans="1:10" x14ac:dyDescent="0.3">
      <c r="A143" t="s">
        <v>0</v>
      </c>
      <c r="B143" s="1">
        <v>48500</v>
      </c>
      <c r="C143">
        <v>821</v>
      </c>
      <c r="E143" t="s">
        <v>1067</v>
      </c>
      <c r="F143">
        <v>76680</v>
      </c>
      <c r="G143" t="s">
        <v>480</v>
      </c>
      <c r="H143" t="s">
        <v>145</v>
      </c>
      <c r="J143" t="s">
        <v>1220</v>
      </c>
    </row>
    <row r="144" spans="1:10" x14ac:dyDescent="0.3">
      <c r="A144" t="s">
        <v>19</v>
      </c>
      <c r="B144" s="1">
        <v>168300</v>
      </c>
      <c r="C144">
        <v>105</v>
      </c>
      <c r="D144">
        <v>5</v>
      </c>
      <c r="E144" t="s">
        <v>960</v>
      </c>
      <c r="F144">
        <v>27000</v>
      </c>
      <c r="G144" t="s">
        <v>481</v>
      </c>
      <c r="H144" t="s">
        <v>60</v>
      </c>
      <c r="I144" t="s">
        <v>71</v>
      </c>
      <c r="J144" t="s">
        <v>1221</v>
      </c>
    </row>
    <row r="145" spans="1:10" x14ac:dyDescent="0.3">
      <c r="A145" t="s">
        <v>19</v>
      </c>
      <c r="B145" s="1">
        <v>177044</v>
      </c>
      <c r="C145">
        <v>109</v>
      </c>
      <c r="D145">
        <v>5</v>
      </c>
      <c r="E145" t="s">
        <v>973</v>
      </c>
      <c r="F145">
        <v>27190</v>
      </c>
      <c r="G145" t="s">
        <v>482</v>
      </c>
      <c r="H145" t="s">
        <v>60</v>
      </c>
      <c r="J145" t="s">
        <v>1222</v>
      </c>
    </row>
    <row r="146" spans="1:10" x14ac:dyDescent="0.3">
      <c r="A146" t="s">
        <v>0</v>
      </c>
      <c r="B146" s="1">
        <v>27000</v>
      </c>
      <c r="C146">
        <v>840</v>
      </c>
      <c r="E146" t="s">
        <v>959</v>
      </c>
      <c r="F146">
        <v>76630</v>
      </c>
      <c r="G146" t="s">
        <v>483</v>
      </c>
      <c r="H146" t="s">
        <v>146</v>
      </c>
      <c r="J146" t="s">
        <v>1223</v>
      </c>
    </row>
    <row r="147" spans="1:10" x14ac:dyDescent="0.3">
      <c r="A147" t="s">
        <v>3</v>
      </c>
      <c r="B147" s="1">
        <v>168000</v>
      </c>
      <c r="C147">
        <v>63</v>
      </c>
      <c r="D147">
        <v>2</v>
      </c>
      <c r="E147" t="s">
        <v>957</v>
      </c>
      <c r="F147">
        <v>27200</v>
      </c>
      <c r="G147" t="s">
        <v>484</v>
      </c>
      <c r="H147" t="s">
        <v>147</v>
      </c>
      <c r="I147" t="s">
        <v>148</v>
      </c>
      <c r="J147" t="s">
        <v>1224</v>
      </c>
    </row>
    <row r="148" spans="1:10" x14ac:dyDescent="0.3">
      <c r="A148" t="s">
        <v>149</v>
      </c>
      <c r="B148" s="1">
        <v>790000</v>
      </c>
      <c r="C148">
        <v>250</v>
      </c>
      <c r="E148" t="s">
        <v>996</v>
      </c>
      <c r="F148">
        <v>27140</v>
      </c>
      <c r="G148" t="s">
        <v>485</v>
      </c>
      <c r="H148" t="s">
        <v>11</v>
      </c>
      <c r="J148" t="s">
        <v>1225</v>
      </c>
    </row>
    <row r="149" spans="1:10" x14ac:dyDescent="0.3">
      <c r="A149" t="s">
        <v>19</v>
      </c>
      <c r="B149" s="1">
        <v>342900</v>
      </c>
      <c r="C149">
        <v>90</v>
      </c>
      <c r="D149">
        <v>6</v>
      </c>
      <c r="E149" t="s">
        <v>975</v>
      </c>
      <c r="F149">
        <v>27400</v>
      </c>
      <c r="G149" t="s">
        <v>486</v>
      </c>
      <c r="H149" t="s">
        <v>11</v>
      </c>
      <c r="J149" t="s">
        <v>1226</v>
      </c>
    </row>
    <row r="150" spans="1:10" x14ac:dyDescent="0.3">
      <c r="A150" t="s">
        <v>19</v>
      </c>
      <c r="B150" s="1">
        <v>292000</v>
      </c>
      <c r="C150">
        <v>122</v>
      </c>
      <c r="D150">
        <v>6</v>
      </c>
      <c r="E150" t="s">
        <v>1029</v>
      </c>
      <c r="F150">
        <v>76190</v>
      </c>
      <c r="G150" t="s">
        <v>487</v>
      </c>
      <c r="H150" t="s">
        <v>150</v>
      </c>
      <c r="I150" t="s">
        <v>151</v>
      </c>
      <c r="J150" t="s">
        <v>1227</v>
      </c>
    </row>
    <row r="151" spans="1:10" x14ac:dyDescent="0.3">
      <c r="A151" t="s">
        <v>37</v>
      </c>
      <c r="B151" s="1">
        <v>210000</v>
      </c>
      <c r="C151">
        <v>156</v>
      </c>
      <c r="D151">
        <v>7</v>
      </c>
      <c r="E151" t="s">
        <v>1028</v>
      </c>
      <c r="F151">
        <v>76890</v>
      </c>
      <c r="G151" t="s">
        <v>488</v>
      </c>
      <c r="H151" t="s">
        <v>152</v>
      </c>
      <c r="J151" t="s">
        <v>1228</v>
      </c>
    </row>
    <row r="152" spans="1:10" x14ac:dyDescent="0.3">
      <c r="A152" t="s">
        <v>43</v>
      </c>
      <c r="B152" s="1">
        <v>147000</v>
      </c>
      <c r="D152">
        <v>5</v>
      </c>
      <c r="E152" t="s">
        <v>965</v>
      </c>
      <c r="F152">
        <v>27320</v>
      </c>
      <c r="G152" t="s">
        <v>489</v>
      </c>
      <c r="H152" t="s">
        <v>39</v>
      </c>
      <c r="J152" t="s">
        <v>1229</v>
      </c>
    </row>
    <row r="153" spans="1:10" x14ac:dyDescent="0.3">
      <c r="A153" t="s">
        <v>19</v>
      </c>
      <c r="B153" s="1">
        <v>265000</v>
      </c>
      <c r="C153">
        <v>260</v>
      </c>
      <c r="D153">
        <v>9</v>
      </c>
      <c r="E153" t="s">
        <v>972</v>
      </c>
      <c r="F153">
        <v>27170</v>
      </c>
      <c r="G153" t="s">
        <v>490</v>
      </c>
      <c r="H153" t="s">
        <v>153</v>
      </c>
      <c r="J153" t="s">
        <v>1230</v>
      </c>
    </row>
    <row r="154" spans="1:10" x14ac:dyDescent="0.3">
      <c r="A154" t="s">
        <v>19</v>
      </c>
      <c r="B154" s="1">
        <v>55000</v>
      </c>
      <c r="C154">
        <v>79</v>
      </c>
      <c r="D154">
        <v>3</v>
      </c>
      <c r="E154" t="s">
        <v>997</v>
      </c>
      <c r="F154">
        <v>76560</v>
      </c>
      <c r="G154" t="s">
        <v>491</v>
      </c>
      <c r="H154" t="s">
        <v>154</v>
      </c>
      <c r="J154" t="s">
        <v>1231</v>
      </c>
    </row>
    <row r="155" spans="1:10" x14ac:dyDescent="0.3">
      <c r="A155" t="s">
        <v>0</v>
      </c>
      <c r="B155" s="1">
        <v>70000</v>
      </c>
      <c r="C155">
        <v>1300</v>
      </c>
      <c r="D155">
        <v>1</v>
      </c>
      <c r="E155" t="s">
        <v>989</v>
      </c>
      <c r="F155">
        <v>27940</v>
      </c>
      <c r="G155" t="s">
        <v>492</v>
      </c>
      <c r="H155" t="s">
        <v>155</v>
      </c>
      <c r="I155" t="s">
        <v>156</v>
      </c>
      <c r="J155" t="s">
        <v>1232</v>
      </c>
    </row>
    <row r="156" spans="1:10" x14ac:dyDescent="0.3">
      <c r="A156" t="s">
        <v>0</v>
      </c>
      <c r="B156" s="1">
        <v>38500</v>
      </c>
      <c r="C156">
        <v>2200</v>
      </c>
      <c r="D156">
        <v>2</v>
      </c>
      <c r="E156" t="s">
        <v>973</v>
      </c>
      <c r="F156">
        <v>27190</v>
      </c>
      <c r="G156" t="s">
        <v>493</v>
      </c>
      <c r="H156" t="s">
        <v>31</v>
      </c>
      <c r="J156" t="s">
        <v>1233</v>
      </c>
    </row>
    <row r="157" spans="1:10" x14ac:dyDescent="0.3">
      <c r="A157" t="s">
        <v>19</v>
      </c>
      <c r="B157" s="1">
        <v>222000</v>
      </c>
      <c r="C157">
        <v>98</v>
      </c>
      <c r="D157">
        <v>4</v>
      </c>
      <c r="E157" t="s">
        <v>957</v>
      </c>
      <c r="F157">
        <v>27200</v>
      </c>
      <c r="G157" t="s">
        <v>494</v>
      </c>
      <c r="H157" t="s">
        <v>41</v>
      </c>
      <c r="J157" t="s">
        <v>1234</v>
      </c>
    </row>
    <row r="158" spans="1:10" x14ac:dyDescent="0.3">
      <c r="A158" t="s">
        <v>37</v>
      </c>
      <c r="B158" s="1">
        <v>172450</v>
      </c>
      <c r="C158">
        <v>75</v>
      </c>
      <c r="E158" t="s">
        <v>979</v>
      </c>
      <c r="F158">
        <v>27500</v>
      </c>
      <c r="G158" t="s">
        <v>495</v>
      </c>
      <c r="H158" t="s">
        <v>11</v>
      </c>
      <c r="J158" t="s">
        <v>1235</v>
      </c>
    </row>
    <row r="159" spans="1:10" x14ac:dyDescent="0.3">
      <c r="A159" t="s">
        <v>19</v>
      </c>
      <c r="B159" s="1">
        <v>250000</v>
      </c>
      <c r="C159">
        <v>190</v>
      </c>
      <c r="D159">
        <v>7</v>
      </c>
      <c r="E159" t="s">
        <v>981</v>
      </c>
      <c r="F159">
        <v>27300</v>
      </c>
      <c r="G159" t="s">
        <v>496</v>
      </c>
      <c r="H159" t="s">
        <v>157</v>
      </c>
      <c r="J159" t="s">
        <v>1236</v>
      </c>
    </row>
    <row r="160" spans="1:10" x14ac:dyDescent="0.3">
      <c r="A160" t="s">
        <v>43</v>
      </c>
      <c r="B160" s="1">
        <v>289000</v>
      </c>
      <c r="C160">
        <v>200</v>
      </c>
      <c r="D160">
        <v>8</v>
      </c>
      <c r="E160" t="s">
        <v>1057</v>
      </c>
      <c r="F160">
        <v>76850</v>
      </c>
      <c r="G160" t="s">
        <v>497</v>
      </c>
      <c r="H160" t="s">
        <v>99</v>
      </c>
      <c r="I160" t="s">
        <v>158</v>
      </c>
      <c r="J160" t="s">
        <v>1237</v>
      </c>
    </row>
    <row r="161" spans="1:10" x14ac:dyDescent="0.3">
      <c r="A161" t="s">
        <v>19</v>
      </c>
      <c r="B161" s="1">
        <v>159900</v>
      </c>
      <c r="C161">
        <v>85</v>
      </c>
      <c r="D161">
        <v>5</v>
      </c>
      <c r="E161" t="s">
        <v>1029</v>
      </c>
      <c r="F161">
        <v>76190</v>
      </c>
      <c r="G161" t="s">
        <v>498</v>
      </c>
      <c r="H161" t="s">
        <v>18</v>
      </c>
      <c r="J161" t="s">
        <v>1238</v>
      </c>
    </row>
    <row r="162" spans="1:10" x14ac:dyDescent="0.3">
      <c r="A162" t="s">
        <v>19</v>
      </c>
      <c r="B162" s="1">
        <v>143000</v>
      </c>
      <c r="C162">
        <v>127</v>
      </c>
      <c r="D162">
        <v>5</v>
      </c>
      <c r="E162" t="s">
        <v>963</v>
      </c>
      <c r="F162">
        <v>27130</v>
      </c>
      <c r="G162" t="s">
        <v>499</v>
      </c>
      <c r="H162" t="s">
        <v>39</v>
      </c>
      <c r="J162" t="s">
        <v>1239</v>
      </c>
    </row>
    <row r="163" spans="1:10" x14ac:dyDescent="0.3">
      <c r="A163" t="s">
        <v>19</v>
      </c>
      <c r="B163" s="1">
        <v>140000</v>
      </c>
      <c r="C163">
        <v>124</v>
      </c>
      <c r="D163">
        <v>6</v>
      </c>
      <c r="E163" t="s">
        <v>965</v>
      </c>
      <c r="F163">
        <v>27320</v>
      </c>
      <c r="G163" t="s">
        <v>500</v>
      </c>
      <c r="H163" t="s">
        <v>39</v>
      </c>
      <c r="J163" t="s">
        <v>1240</v>
      </c>
    </row>
    <row r="164" spans="1:10" x14ac:dyDescent="0.3">
      <c r="A164" t="s">
        <v>19</v>
      </c>
      <c r="B164" s="1">
        <v>153000</v>
      </c>
      <c r="C164">
        <v>74</v>
      </c>
      <c r="D164">
        <v>4</v>
      </c>
      <c r="E164" t="s">
        <v>1017</v>
      </c>
      <c r="F164">
        <v>76800</v>
      </c>
      <c r="G164" t="s">
        <v>501</v>
      </c>
      <c r="H164" t="s">
        <v>52</v>
      </c>
      <c r="J164" t="s">
        <v>1241</v>
      </c>
    </row>
    <row r="165" spans="1:10" x14ac:dyDescent="0.3">
      <c r="A165" t="s">
        <v>19</v>
      </c>
      <c r="B165" s="1">
        <v>188000</v>
      </c>
      <c r="C165">
        <v>135</v>
      </c>
      <c r="D165">
        <v>6</v>
      </c>
      <c r="E165" t="s">
        <v>964</v>
      </c>
      <c r="F165">
        <v>27220</v>
      </c>
      <c r="G165" t="s">
        <v>502</v>
      </c>
      <c r="H165" t="s">
        <v>126</v>
      </c>
      <c r="J165" t="s">
        <v>1242</v>
      </c>
    </row>
    <row r="166" spans="1:10" x14ac:dyDescent="0.3">
      <c r="A166" t="s">
        <v>19</v>
      </c>
      <c r="B166" s="1">
        <v>188428</v>
      </c>
      <c r="C166">
        <v>85</v>
      </c>
      <c r="D166">
        <v>4</v>
      </c>
      <c r="E166" t="s">
        <v>962</v>
      </c>
      <c r="F166">
        <v>27930</v>
      </c>
      <c r="G166" t="s">
        <v>503</v>
      </c>
      <c r="H166" t="s">
        <v>60</v>
      </c>
      <c r="J166" t="s">
        <v>1243</v>
      </c>
    </row>
    <row r="167" spans="1:10" x14ac:dyDescent="0.3">
      <c r="A167" t="s">
        <v>64</v>
      </c>
      <c r="B167" s="1">
        <v>690000</v>
      </c>
      <c r="C167">
        <v>450</v>
      </c>
      <c r="D167">
        <v>10</v>
      </c>
      <c r="E167" t="s">
        <v>4</v>
      </c>
      <c r="F167">
        <v>76600</v>
      </c>
      <c r="G167" t="s">
        <v>504</v>
      </c>
      <c r="H167" t="s">
        <v>11</v>
      </c>
      <c r="J167" t="s">
        <v>1244</v>
      </c>
    </row>
    <row r="168" spans="1:10" x14ac:dyDescent="0.3">
      <c r="A168" t="s">
        <v>3</v>
      </c>
      <c r="B168" s="1">
        <v>224000</v>
      </c>
      <c r="C168">
        <v>224</v>
      </c>
      <c r="D168">
        <v>1</v>
      </c>
      <c r="E168" t="s">
        <v>904</v>
      </c>
      <c r="F168">
        <v>76000</v>
      </c>
      <c r="G168" t="s">
        <v>505</v>
      </c>
      <c r="H168" t="s">
        <v>159</v>
      </c>
      <c r="J168" t="s">
        <v>1245</v>
      </c>
    </row>
    <row r="169" spans="1:10" x14ac:dyDescent="0.3">
      <c r="A169" t="s">
        <v>82</v>
      </c>
      <c r="B169" s="1">
        <v>314000</v>
      </c>
      <c r="C169">
        <v>160</v>
      </c>
      <c r="D169">
        <v>7</v>
      </c>
      <c r="E169" t="s">
        <v>1049</v>
      </c>
      <c r="F169">
        <v>76290</v>
      </c>
      <c r="G169" t="s">
        <v>506</v>
      </c>
      <c r="H169" t="s">
        <v>47</v>
      </c>
      <c r="I169" t="s">
        <v>160</v>
      </c>
      <c r="J169" t="s">
        <v>1246</v>
      </c>
    </row>
    <row r="170" spans="1:10" x14ac:dyDescent="0.3">
      <c r="A170" t="s">
        <v>19</v>
      </c>
      <c r="B170" s="1">
        <v>215000</v>
      </c>
      <c r="C170">
        <v>110</v>
      </c>
      <c r="D170">
        <v>5</v>
      </c>
      <c r="E170" t="s">
        <v>1016</v>
      </c>
      <c r="F170">
        <v>76350</v>
      </c>
      <c r="G170" t="s">
        <v>507</v>
      </c>
      <c r="H170" t="s">
        <v>161</v>
      </c>
      <c r="I170" t="s">
        <v>162</v>
      </c>
      <c r="J170" t="s">
        <v>1247</v>
      </c>
    </row>
    <row r="171" spans="1:10" x14ac:dyDescent="0.3">
      <c r="A171" t="s">
        <v>163</v>
      </c>
      <c r="B171" s="1">
        <v>191550</v>
      </c>
      <c r="C171">
        <v>92</v>
      </c>
      <c r="E171" t="s">
        <v>982</v>
      </c>
      <c r="F171">
        <v>27210</v>
      </c>
      <c r="G171" t="s">
        <v>508</v>
      </c>
      <c r="H171" t="s">
        <v>11</v>
      </c>
      <c r="I171" t="s">
        <v>164</v>
      </c>
      <c r="J171" t="s">
        <v>1248</v>
      </c>
    </row>
    <row r="172" spans="1:10" x14ac:dyDescent="0.3">
      <c r="A172" t="s">
        <v>3</v>
      </c>
      <c r="B172" s="1">
        <v>88000</v>
      </c>
      <c r="C172">
        <v>39</v>
      </c>
      <c r="D172">
        <v>2</v>
      </c>
      <c r="E172" t="s">
        <v>957</v>
      </c>
      <c r="F172">
        <v>27200</v>
      </c>
      <c r="G172" t="s">
        <v>509</v>
      </c>
      <c r="H172" t="s">
        <v>165</v>
      </c>
      <c r="I172" t="s">
        <v>166</v>
      </c>
      <c r="J172" t="s">
        <v>1249</v>
      </c>
    </row>
    <row r="173" spans="1:10" x14ac:dyDescent="0.3">
      <c r="A173" t="s">
        <v>19</v>
      </c>
      <c r="B173" s="1">
        <v>199500</v>
      </c>
      <c r="C173">
        <v>113</v>
      </c>
      <c r="D173">
        <v>6</v>
      </c>
      <c r="E173" t="s">
        <v>989</v>
      </c>
      <c r="F173">
        <v>27940</v>
      </c>
      <c r="G173" t="s">
        <v>510</v>
      </c>
      <c r="H173" t="s">
        <v>41</v>
      </c>
      <c r="J173" t="s">
        <v>1250</v>
      </c>
    </row>
    <row r="174" spans="1:10" x14ac:dyDescent="0.3">
      <c r="A174" t="s">
        <v>131</v>
      </c>
      <c r="B174" s="1">
        <v>209000</v>
      </c>
      <c r="D174">
        <v>4</v>
      </c>
      <c r="E174" t="s">
        <v>4</v>
      </c>
      <c r="F174">
        <v>76600</v>
      </c>
      <c r="G174" t="s">
        <v>511</v>
      </c>
      <c r="H174" t="s">
        <v>167</v>
      </c>
      <c r="J174" t="s">
        <v>1251</v>
      </c>
    </row>
    <row r="175" spans="1:10" x14ac:dyDescent="0.3">
      <c r="A175" t="s">
        <v>19</v>
      </c>
      <c r="B175" s="1">
        <v>275000</v>
      </c>
      <c r="C175">
        <v>156</v>
      </c>
      <c r="D175">
        <v>7</v>
      </c>
      <c r="E175" t="s">
        <v>1055</v>
      </c>
      <c r="F175">
        <v>76690</v>
      </c>
      <c r="G175" t="s">
        <v>512</v>
      </c>
      <c r="H175" t="s">
        <v>99</v>
      </c>
      <c r="I175" t="s">
        <v>168</v>
      </c>
      <c r="J175" t="s">
        <v>1252</v>
      </c>
    </row>
    <row r="176" spans="1:10" x14ac:dyDescent="0.3">
      <c r="A176" t="s">
        <v>3</v>
      </c>
      <c r="B176" s="1">
        <v>87000</v>
      </c>
      <c r="C176">
        <v>39</v>
      </c>
      <c r="D176">
        <v>2</v>
      </c>
      <c r="E176" t="s">
        <v>4</v>
      </c>
      <c r="F176">
        <v>76600</v>
      </c>
      <c r="G176" t="s">
        <v>513</v>
      </c>
      <c r="H176" t="s">
        <v>11</v>
      </c>
      <c r="I176" t="s">
        <v>89</v>
      </c>
      <c r="J176" t="s">
        <v>1253</v>
      </c>
    </row>
    <row r="177" spans="1:10" x14ac:dyDescent="0.3">
      <c r="A177" t="s">
        <v>19</v>
      </c>
      <c r="B177" s="1">
        <v>360000</v>
      </c>
      <c r="C177">
        <v>155</v>
      </c>
      <c r="E177" t="s">
        <v>1015</v>
      </c>
      <c r="F177" t="e">
        <v>#REF!</v>
      </c>
      <c r="G177" t="s">
        <v>514</v>
      </c>
      <c r="H177" t="s">
        <v>169</v>
      </c>
      <c r="J177" t="s">
        <v>1254</v>
      </c>
    </row>
    <row r="178" spans="1:10" x14ac:dyDescent="0.3">
      <c r="A178" t="s">
        <v>19</v>
      </c>
      <c r="B178" s="1">
        <v>279000</v>
      </c>
      <c r="C178">
        <v>207</v>
      </c>
      <c r="D178">
        <v>10</v>
      </c>
      <c r="E178" t="s">
        <v>963</v>
      </c>
      <c r="F178">
        <v>27130</v>
      </c>
      <c r="G178" t="s">
        <v>515</v>
      </c>
      <c r="H178" t="s">
        <v>84</v>
      </c>
      <c r="I178" t="s">
        <v>170</v>
      </c>
      <c r="J178" t="s">
        <v>1255</v>
      </c>
    </row>
    <row r="179" spans="1:10" x14ac:dyDescent="0.3">
      <c r="A179" t="s">
        <v>19</v>
      </c>
      <c r="B179" s="1">
        <v>117000</v>
      </c>
      <c r="C179">
        <v>90</v>
      </c>
      <c r="D179">
        <v>5</v>
      </c>
      <c r="E179" t="s">
        <v>1065</v>
      </c>
      <c r="F179">
        <v>76200</v>
      </c>
      <c r="G179" t="s">
        <v>516</v>
      </c>
      <c r="H179" t="s">
        <v>171</v>
      </c>
      <c r="J179" t="s">
        <v>1256</v>
      </c>
    </row>
    <row r="180" spans="1:10" x14ac:dyDescent="0.3">
      <c r="A180" t="s">
        <v>19</v>
      </c>
      <c r="B180" s="1">
        <v>243990</v>
      </c>
      <c r="C180">
        <v>102</v>
      </c>
      <c r="D180">
        <v>5</v>
      </c>
      <c r="E180" t="s">
        <v>957</v>
      </c>
      <c r="F180">
        <v>27200</v>
      </c>
      <c r="G180" t="s">
        <v>517</v>
      </c>
      <c r="H180" t="s">
        <v>172</v>
      </c>
      <c r="J180" t="s">
        <v>1257</v>
      </c>
    </row>
    <row r="181" spans="1:10" x14ac:dyDescent="0.3">
      <c r="A181" t="s">
        <v>19</v>
      </c>
      <c r="B181" s="1">
        <v>183927</v>
      </c>
      <c r="C181">
        <v>84</v>
      </c>
      <c r="D181">
        <v>4</v>
      </c>
      <c r="E181" t="s">
        <v>1027</v>
      </c>
      <c r="F181">
        <v>76360</v>
      </c>
      <c r="G181" t="s">
        <v>518</v>
      </c>
      <c r="H181" t="s">
        <v>173</v>
      </c>
      <c r="J181" t="s">
        <v>1258</v>
      </c>
    </row>
    <row r="182" spans="1:10" x14ac:dyDescent="0.3">
      <c r="A182" t="s">
        <v>3</v>
      </c>
      <c r="B182" s="1">
        <v>117000</v>
      </c>
      <c r="C182">
        <v>85</v>
      </c>
      <c r="D182">
        <v>3</v>
      </c>
      <c r="E182" t="s">
        <v>965</v>
      </c>
      <c r="F182">
        <v>27320</v>
      </c>
      <c r="G182" t="s">
        <v>519</v>
      </c>
      <c r="H182" t="s">
        <v>39</v>
      </c>
      <c r="I182" t="s">
        <v>144</v>
      </c>
      <c r="J182" t="s">
        <v>1259</v>
      </c>
    </row>
    <row r="183" spans="1:10" x14ac:dyDescent="0.3">
      <c r="A183" t="s">
        <v>19</v>
      </c>
      <c r="B183" s="1">
        <v>82000</v>
      </c>
      <c r="C183">
        <v>80</v>
      </c>
      <c r="D183">
        <v>1</v>
      </c>
      <c r="E183" t="s">
        <v>965</v>
      </c>
      <c r="F183">
        <v>27320</v>
      </c>
      <c r="G183" t="s">
        <v>520</v>
      </c>
      <c r="H183" t="s">
        <v>39</v>
      </c>
      <c r="J183" t="s">
        <v>1260</v>
      </c>
    </row>
    <row r="184" spans="1:10" x14ac:dyDescent="0.3">
      <c r="A184" t="s">
        <v>19</v>
      </c>
      <c r="B184" s="1">
        <v>248000</v>
      </c>
      <c r="C184">
        <v>114</v>
      </c>
      <c r="D184">
        <v>6</v>
      </c>
      <c r="E184" t="s">
        <v>1016</v>
      </c>
      <c r="F184">
        <v>76350</v>
      </c>
      <c r="G184" t="s">
        <v>521</v>
      </c>
      <c r="H184" t="s">
        <v>99</v>
      </c>
      <c r="I184" t="s">
        <v>158</v>
      </c>
      <c r="J184" t="s">
        <v>1261</v>
      </c>
    </row>
    <row r="185" spans="1:10" x14ac:dyDescent="0.3">
      <c r="A185" t="s">
        <v>3</v>
      </c>
      <c r="B185" s="1">
        <v>430000</v>
      </c>
      <c r="C185">
        <v>165</v>
      </c>
      <c r="D185">
        <v>8</v>
      </c>
      <c r="E185" t="s">
        <v>904</v>
      </c>
      <c r="F185">
        <v>76000</v>
      </c>
      <c r="G185" t="s">
        <v>522</v>
      </c>
      <c r="H185" t="s">
        <v>174</v>
      </c>
      <c r="J185" t="s">
        <v>1262</v>
      </c>
    </row>
    <row r="186" spans="1:10" x14ac:dyDescent="0.3">
      <c r="A186" t="s">
        <v>0</v>
      </c>
      <c r="B186" s="1">
        <v>70000</v>
      </c>
      <c r="E186" t="s">
        <v>1040</v>
      </c>
      <c r="F186">
        <v>76430</v>
      </c>
      <c r="G186" t="s">
        <v>523</v>
      </c>
      <c r="H186" t="s">
        <v>175</v>
      </c>
      <c r="I186" t="s">
        <v>176</v>
      </c>
      <c r="J186" t="s">
        <v>1263</v>
      </c>
    </row>
    <row r="187" spans="1:10" x14ac:dyDescent="0.3">
      <c r="A187" t="s">
        <v>37</v>
      </c>
      <c r="B187" s="1">
        <v>158110</v>
      </c>
      <c r="C187">
        <v>75</v>
      </c>
      <c r="D187">
        <v>5</v>
      </c>
      <c r="E187" t="s">
        <v>1036</v>
      </c>
      <c r="F187">
        <v>76580</v>
      </c>
      <c r="G187" t="s">
        <v>524</v>
      </c>
      <c r="H187" t="s">
        <v>26</v>
      </c>
      <c r="J187" t="s">
        <v>1264</v>
      </c>
    </row>
    <row r="188" spans="1:10" x14ac:dyDescent="0.3">
      <c r="A188" t="s">
        <v>0</v>
      </c>
      <c r="B188" s="1">
        <v>69000</v>
      </c>
      <c r="E188" t="s">
        <v>1003</v>
      </c>
      <c r="F188">
        <v>76520</v>
      </c>
      <c r="G188" t="s">
        <v>525</v>
      </c>
      <c r="H188" t="s">
        <v>175</v>
      </c>
      <c r="J188" t="s">
        <v>1265</v>
      </c>
    </row>
    <row r="189" spans="1:10" x14ac:dyDescent="0.3">
      <c r="A189" t="s">
        <v>3</v>
      </c>
      <c r="B189" s="1">
        <v>195000</v>
      </c>
      <c r="C189">
        <v>118</v>
      </c>
      <c r="D189">
        <v>6</v>
      </c>
      <c r="E189" t="s">
        <v>904</v>
      </c>
      <c r="F189">
        <v>76100</v>
      </c>
      <c r="G189" t="s">
        <v>526</v>
      </c>
      <c r="H189" t="s">
        <v>177</v>
      </c>
      <c r="J189" t="s">
        <v>1266</v>
      </c>
    </row>
    <row r="190" spans="1:10" x14ac:dyDescent="0.3">
      <c r="A190" t="s">
        <v>19</v>
      </c>
      <c r="B190" s="1">
        <v>132000</v>
      </c>
      <c r="C190">
        <v>86</v>
      </c>
      <c r="D190">
        <v>4</v>
      </c>
      <c r="E190" t="s">
        <v>1016</v>
      </c>
      <c r="F190">
        <v>76350</v>
      </c>
      <c r="G190" t="s">
        <v>527</v>
      </c>
      <c r="H190" t="s">
        <v>161</v>
      </c>
      <c r="I190" t="s">
        <v>162</v>
      </c>
      <c r="J190" t="s">
        <v>1267</v>
      </c>
    </row>
    <row r="191" spans="1:10" x14ac:dyDescent="0.3">
      <c r="A191" t="s">
        <v>19</v>
      </c>
      <c r="B191" s="1">
        <v>420000</v>
      </c>
      <c r="C191">
        <v>315</v>
      </c>
      <c r="D191">
        <v>11</v>
      </c>
      <c r="E191" t="s">
        <v>975</v>
      </c>
      <c r="F191">
        <v>27400</v>
      </c>
      <c r="G191" t="s">
        <v>528</v>
      </c>
      <c r="H191" t="s">
        <v>178</v>
      </c>
      <c r="I191" t="s">
        <v>179</v>
      </c>
      <c r="J191" t="s">
        <v>1268</v>
      </c>
    </row>
    <row r="192" spans="1:10" x14ac:dyDescent="0.3">
      <c r="A192" t="s">
        <v>19</v>
      </c>
      <c r="B192" s="1">
        <v>177950</v>
      </c>
      <c r="C192">
        <v>89</v>
      </c>
      <c r="E192" t="s">
        <v>982</v>
      </c>
      <c r="F192">
        <v>27210</v>
      </c>
      <c r="G192" t="s">
        <v>529</v>
      </c>
      <c r="H192" t="s">
        <v>11</v>
      </c>
      <c r="J192" t="s">
        <v>1269</v>
      </c>
    </row>
    <row r="193" spans="1:10" x14ac:dyDescent="0.3">
      <c r="A193" t="s">
        <v>19</v>
      </c>
      <c r="B193" s="1">
        <v>550000</v>
      </c>
      <c r="C193">
        <v>190</v>
      </c>
      <c r="D193">
        <v>8</v>
      </c>
      <c r="E193" t="s">
        <v>1010</v>
      </c>
      <c r="F193">
        <v>76230</v>
      </c>
      <c r="G193" t="s">
        <v>530</v>
      </c>
      <c r="H193" t="s">
        <v>18</v>
      </c>
      <c r="I193" t="s">
        <v>180</v>
      </c>
      <c r="J193" t="s">
        <v>1270</v>
      </c>
    </row>
    <row r="194" spans="1:10" x14ac:dyDescent="0.3">
      <c r="A194" t="s">
        <v>19</v>
      </c>
      <c r="B194" s="1">
        <v>495000</v>
      </c>
      <c r="C194">
        <v>282</v>
      </c>
      <c r="D194">
        <v>10</v>
      </c>
      <c r="E194" t="s">
        <v>1025</v>
      </c>
      <c r="F194">
        <v>76480</v>
      </c>
      <c r="G194" t="s">
        <v>531</v>
      </c>
      <c r="H194" t="s">
        <v>99</v>
      </c>
      <c r="J194" t="s">
        <v>1271</v>
      </c>
    </row>
    <row r="195" spans="1:10" x14ac:dyDescent="0.3">
      <c r="A195" t="s">
        <v>19</v>
      </c>
      <c r="B195" s="1">
        <v>172000</v>
      </c>
      <c r="C195">
        <v>90</v>
      </c>
      <c r="D195">
        <v>5</v>
      </c>
      <c r="E195" t="s">
        <v>1046</v>
      </c>
      <c r="F195">
        <v>76400</v>
      </c>
      <c r="G195" t="s">
        <v>532</v>
      </c>
      <c r="H195" t="s">
        <v>113</v>
      </c>
      <c r="J195" t="s">
        <v>1272</v>
      </c>
    </row>
    <row r="196" spans="1:10" x14ac:dyDescent="0.3">
      <c r="A196" t="s">
        <v>181</v>
      </c>
      <c r="B196" s="1">
        <v>10000</v>
      </c>
      <c r="E196" t="s">
        <v>182</v>
      </c>
      <c r="F196" t="e">
        <v>#REF!</v>
      </c>
      <c r="G196" t="s">
        <v>533</v>
      </c>
      <c r="H196" t="s">
        <v>183</v>
      </c>
      <c r="I196" t="s">
        <v>184</v>
      </c>
      <c r="J196" t="s">
        <v>1273</v>
      </c>
    </row>
    <row r="197" spans="1:10" x14ac:dyDescent="0.3">
      <c r="A197" t="s">
        <v>19</v>
      </c>
      <c r="B197" s="1">
        <v>80000</v>
      </c>
      <c r="C197">
        <v>45</v>
      </c>
      <c r="D197">
        <v>2</v>
      </c>
      <c r="E197" t="s">
        <v>1016</v>
      </c>
      <c r="F197">
        <v>76350</v>
      </c>
      <c r="G197" t="s">
        <v>534</v>
      </c>
      <c r="H197" t="s">
        <v>161</v>
      </c>
      <c r="I197" t="s">
        <v>162</v>
      </c>
      <c r="J197" t="s">
        <v>1274</v>
      </c>
    </row>
    <row r="198" spans="1:10" x14ac:dyDescent="0.3">
      <c r="A198" t="s">
        <v>19</v>
      </c>
      <c r="B198" s="1">
        <v>191489</v>
      </c>
      <c r="C198">
        <v>150</v>
      </c>
      <c r="D198">
        <v>5</v>
      </c>
      <c r="E198" t="s">
        <v>1064</v>
      </c>
      <c r="F198">
        <v>76510</v>
      </c>
      <c r="G198" t="s">
        <v>535</v>
      </c>
      <c r="H198" t="s">
        <v>185</v>
      </c>
      <c r="I198" t="s">
        <v>186</v>
      </c>
      <c r="J198" t="s">
        <v>1275</v>
      </c>
    </row>
    <row r="199" spans="1:10" x14ac:dyDescent="0.3">
      <c r="A199" t="s">
        <v>19</v>
      </c>
      <c r="B199" s="1">
        <v>184477</v>
      </c>
      <c r="C199">
        <v>84</v>
      </c>
      <c r="D199">
        <v>4</v>
      </c>
      <c r="E199" t="s">
        <v>1034</v>
      </c>
      <c r="F199">
        <v>76150</v>
      </c>
      <c r="G199" t="s">
        <v>536</v>
      </c>
      <c r="H199" t="s">
        <v>173</v>
      </c>
      <c r="J199" t="s">
        <v>1276</v>
      </c>
    </row>
    <row r="200" spans="1:10" x14ac:dyDescent="0.3">
      <c r="A200" t="s">
        <v>19</v>
      </c>
      <c r="B200" s="1">
        <v>138000</v>
      </c>
      <c r="C200">
        <v>90</v>
      </c>
      <c r="D200">
        <v>4</v>
      </c>
      <c r="E200" t="s">
        <v>1001</v>
      </c>
      <c r="F200">
        <v>27910</v>
      </c>
      <c r="G200" t="s">
        <v>537</v>
      </c>
      <c r="H200" t="s">
        <v>187</v>
      </c>
      <c r="J200" t="s">
        <v>1277</v>
      </c>
    </row>
    <row r="201" spans="1:10" x14ac:dyDescent="0.3">
      <c r="A201" t="s">
        <v>19</v>
      </c>
      <c r="B201" s="1">
        <v>188000</v>
      </c>
      <c r="C201">
        <v>133</v>
      </c>
      <c r="D201">
        <v>6</v>
      </c>
      <c r="E201" t="s">
        <v>1059</v>
      </c>
      <c r="F201">
        <v>76810</v>
      </c>
      <c r="G201" t="s">
        <v>538</v>
      </c>
      <c r="H201" t="s">
        <v>188</v>
      </c>
      <c r="I201" t="s">
        <v>189</v>
      </c>
      <c r="J201" t="s">
        <v>1278</v>
      </c>
    </row>
    <row r="202" spans="1:10" x14ac:dyDescent="0.3">
      <c r="A202" t="s">
        <v>19</v>
      </c>
      <c r="B202" s="1">
        <v>214900</v>
      </c>
      <c r="C202">
        <v>80</v>
      </c>
      <c r="D202">
        <v>5</v>
      </c>
      <c r="E202" t="s">
        <v>1025</v>
      </c>
      <c r="F202">
        <v>76480</v>
      </c>
      <c r="G202" t="s">
        <v>539</v>
      </c>
      <c r="H202" t="s">
        <v>26</v>
      </c>
      <c r="I202" t="s">
        <v>61</v>
      </c>
      <c r="J202" t="s">
        <v>1279</v>
      </c>
    </row>
    <row r="203" spans="1:10" x14ac:dyDescent="0.3">
      <c r="A203" t="s">
        <v>19</v>
      </c>
      <c r="B203" s="1">
        <v>178000</v>
      </c>
      <c r="C203">
        <v>118</v>
      </c>
      <c r="D203">
        <v>5</v>
      </c>
      <c r="E203" t="s">
        <v>965</v>
      </c>
      <c r="F203">
        <v>27320</v>
      </c>
      <c r="G203" t="s">
        <v>540</v>
      </c>
      <c r="H203" t="s">
        <v>39</v>
      </c>
      <c r="J203" t="s">
        <v>1280</v>
      </c>
    </row>
    <row r="204" spans="1:10" x14ac:dyDescent="0.3">
      <c r="A204" t="s">
        <v>19</v>
      </c>
      <c r="B204" s="1">
        <v>123000</v>
      </c>
      <c r="C204">
        <v>60</v>
      </c>
      <c r="D204">
        <v>4</v>
      </c>
      <c r="E204" t="s">
        <v>1015</v>
      </c>
      <c r="F204" t="e">
        <v>#REF!</v>
      </c>
      <c r="G204" t="s">
        <v>541</v>
      </c>
      <c r="H204" t="s">
        <v>36</v>
      </c>
      <c r="J204" t="s">
        <v>1281</v>
      </c>
    </row>
    <row r="205" spans="1:10" x14ac:dyDescent="0.3">
      <c r="A205" t="s">
        <v>19</v>
      </c>
      <c r="B205" s="1">
        <v>105000</v>
      </c>
      <c r="C205">
        <v>50</v>
      </c>
      <c r="D205">
        <v>2</v>
      </c>
      <c r="E205" t="s">
        <v>975</v>
      </c>
      <c r="F205">
        <v>27400</v>
      </c>
      <c r="G205" t="s">
        <v>542</v>
      </c>
      <c r="H205" t="s">
        <v>190</v>
      </c>
      <c r="J205" t="s">
        <v>1282</v>
      </c>
    </row>
    <row r="206" spans="1:10" x14ac:dyDescent="0.3">
      <c r="A206" t="s">
        <v>19</v>
      </c>
      <c r="B206" s="1">
        <v>182000</v>
      </c>
      <c r="C206">
        <v>182</v>
      </c>
      <c r="E206" t="s">
        <v>965</v>
      </c>
      <c r="F206">
        <v>27320</v>
      </c>
      <c r="G206" t="s">
        <v>543</v>
      </c>
      <c r="H206" t="s">
        <v>39</v>
      </c>
      <c r="J206" t="s">
        <v>1283</v>
      </c>
    </row>
    <row r="207" spans="1:10" x14ac:dyDescent="0.3">
      <c r="A207" t="s">
        <v>37</v>
      </c>
      <c r="B207" s="1">
        <v>224000</v>
      </c>
      <c r="C207">
        <v>115</v>
      </c>
      <c r="D207">
        <v>5</v>
      </c>
      <c r="E207" t="s">
        <v>1025</v>
      </c>
      <c r="F207">
        <v>76480</v>
      </c>
      <c r="G207" t="s">
        <v>544</v>
      </c>
      <c r="H207" t="s">
        <v>99</v>
      </c>
      <c r="J207" t="s">
        <v>1284</v>
      </c>
    </row>
    <row r="208" spans="1:10" x14ac:dyDescent="0.3">
      <c r="A208" t="s">
        <v>37</v>
      </c>
      <c r="B208" s="1">
        <v>223650</v>
      </c>
      <c r="C208">
        <v>105</v>
      </c>
      <c r="D208">
        <v>5</v>
      </c>
      <c r="E208" t="s">
        <v>979</v>
      </c>
      <c r="F208">
        <v>27500</v>
      </c>
      <c r="G208" t="s">
        <v>545</v>
      </c>
      <c r="H208" t="s">
        <v>23</v>
      </c>
      <c r="I208" t="s">
        <v>24</v>
      </c>
      <c r="J208" t="s">
        <v>1285</v>
      </c>
    </row>
    <row r="209" spans="1:10" x14ac:dyDescent="0.3">
      <c r="A209" t="s">
        <v>19</v>
      </c>
      <c r="B209" s="1">
        <v>279000</v>
      </c>
      <c r="C209">
        <v>139</v>
      </c>
      <c r="D209">
        <v>6</v>
      </c>
      <c r="E209" t="s">
        <v>1016</v>
      </c>
      <c r="F209">
        <v>76350</v>
      </c>
      <c r="G209" t="s">
        <v>546</v>
      </c>
      <c r="H209" t="s">
        <v>99</v>
      </c>
      <c r="I209" t="s">
        <v>158</v>
      </c>
      <c r="J209" t="s">
        <v>1286</v>
      </c>
    </row>
    <row r="210" spans="1:10" x14ac:dyDescent="0.3">
      <c r="A210" t="s">
        <v>19</v>
      </c>
      <c r="B210" s="1">
        <v>186600</v>
      </c>
      <c r="C210">
        <v>84</v>
      </c>
      <c r="D210">
        <v>5</v>
      </c>
      <c r="E210" t="s">
        <v>1050</v>
      </c>
      <c r="F210">
        <v>76710</v>
      </c>
      <c r="G210" t="s">
        <v>547</v>
      </c>
      <c r="H210" t="s">
        <v>26</v>
      </c>
      <c r="J210" t="s">
        <v>1287</v>
      </c>
    </row>
    <row r="211" spans="1:10" x14ac:dyDescent="0.3">
      <c r="A211" t="s">
        <v>3</v>
      </c>
      <c r="B211" s="1">
        <v>130990</v>
      </c>
      <c r="C211">
        <v>56</v>
      </c>
      <c r="D211">
        <v>2</v>
      </c>
      <c r="E211" t="s">
        <v>1046</v>
      </c>
      <c r="F211">
        <v>76400</v>
      </c>
      <c r="G211" t="s">
        <v>548</v>
      </c>
      <c r="H211" t="s">
        <v>191</v>
      </c>
      <c r="I211" t="s">
        <v>192</v>
      </c>
      <c r="J211" t="s">
        <v>1288</v>
      </c>
    </row>
    <row r="212" spans="1:10" x14ac:dyDescent="0.3">
      <c r="A212" t="s">
        <v>3</v>
      </c>
      <c r="B212" s="1">
        <v>172000</v>
      </c>
      <c r="C212">
        <v>48</v>
      </c>
      <c r="D212">
        <v>2</v>
      </c>
      <c r="E212" t="s">
        <v>904</v>
      </c>
      <c r="F212">
        <v>76000</v>
      </c>
      <c r="G212" t="s">
        <v>549</v>
      </c>
      <c r="H212" t="s">
        <v>36</v>
      </c>
      <c r="I212" t="s">
        <v>74</v>
      </c>
      <c r="J212" t="s">
        <v>1289</v>
      </c>
    </row>
    <row r="213" spans="1:10" x14ac:dyDescent="0.3">
      <c r="A213" t="s">
        <v>19</v>
      </c>
      <c r="B213" s="1">
        <v>163000</v>
      </c>
      <c r="C213">
        <v>112</v>
      </c>
      <c r="D213">
        <v>5</v>
      </c>
      <c r="E213" t="s">
        <v>960</v>
      </c>
      <c r="F213">
        <v>27000</v>
      </c>
      <c r="G213" t="s">
        <v>550</v>
      </c>
      <c r="H213" t="s">
        <v>41</v>
      </c>
      <c r="I213" t="s">
        <v>193</v>
      </c>
      <c r="J213" t="s">
        <v>1290</v>
      </c>
    </row>
    <row r="214" spans="1:10" x14ac:dyDescent="0.3">
      <c r="A214" t="s">
        <v>19</v>
      </c>
      <c r="B214" s="1">
        <v>89000</v>
      </c>
      <c r="C214">
        <v>75</v>
      </c>
      <c r="D214">
        <v>3</v>
      </c>
      <c r="E214" t="s">
        <v>1039</v>
      </c>
      <c r="F214">
        <v>76210</v>
      </c>
      <c r="G214" t="s">
        <v>551</v>
      </c>
      <c r="H214" t="s">
        <v>194</v>
      </c>
      <c r="J214" t="s">
        <v>1291</v>
      </c>
    </row>
    <row r="215" spans="1:10" x14ac:dyDescent="0.3">
      <c r="A215" t="s">
        <v>19</v>
      </c>
      <c r="B215" s="1">
        <v>136000</v>
      </c>
      <c r="C215">
        <v>94</v>
      </c>
      <c r="D215">
        <v>4</v>
      </c>
      <c r="E215" t="s">
        <v>972</v>
      </c>
      <c r="F215">
        <v>27170</v>
      </c>
      <c r="G215" t="s">
        <v>552</v>
      </c>
      <c r="H215" t="s">
        <v>195</v>
      </c>
      <c r="I215" t="s">
        <v>196</v>
      </c>
      <c r="J215" t="s">
        <v>1292</v>
      </c>
    </row>
    <row r="216" spans="1:10" x14ac:dyDescent="0.3">
      <c r="A216" t="s">
        <v>0</v>
      </c>
      <c r="B216" s="1">
        <v>42600</v>
      </c>
      <c r="C216">
        <v>2490</v>
      </c>
      <c r="D216">
        <v>2</v>
      </c>
      <c r="E216" t="s">
        <v>979</v>
      </c>
      <c r="F216">
        <v>27500</v>
      </c>
      <c r="G216" t="s">
        <v>553</v>
      </c>
      <c r="H216" t="s">
        <v>197</v>
      </c>
      <c r="J216" t="s">
        <v>1293</v>
      </c>
    </row>
    <row r="217" spans="1:10" x14ac:dyDescent="0.3">
      <c r="A217" t="s">
        <v>0</v>
      </c>
      <c r="B217" s="1">
        <v>32400</v>
      </c>
      <c r="C217">
        <v>1000</v>
      </c>
      <c r="D217">
        <v>1</v>
      </c>
      <c r="E217" t="s">
        <v>1052</v>
      </c>
      <c r="F217">
        <v>76450</v>
      </c>
      <c r="G217" t="s">
        <v>554</v>
      </c>
      <c r="H217" t="s">
        <v>69</v>
      </c>
      <c r="I217" t="s">
        <v>70</v>
      </c>
      <c r="J217" t="s">
        <v>1294</v>
      </c>
    </row>
    <row r="218" spans="1:10" x14ac:dyDescent="0.3">
      <c r="A218" t="s">
        <v>19</v>
      </c>
      <c r="B218" s="1">
        <v>159000</v>
      </c>
      <c r="C218">
        <v>119</v>
      </c>
      <c r="D218">
        <v>5</v>
      </c>
      <c r="E218" t="s">
        <v>1017</v>
      </c>
      <c r="F218">
        <v>76800</v>
      </c>
      <c r="G218" t="s">
        <v>555</v>
      </c>
      <c r="H218" t="s">
        <v>11</v>
      </c>
      <c r="J218" t="s">
        <v>1295</v>
      </c>
    </row>
    <row r="219" spans="1:10" x14ac:dyDescent="0.3">
      <c r="A219" t="s">
        <v>19</v>
      </c>
      <c r="B219" s="1">
        <v>249000</v>
      </c>
      <c r="C219">
        <v>212</v>
      </c>
      <c r="D219">
        <v>7</v>
      </c>
      <c r="E219" t="s">
        <v>1057</v>
      </c>
      <c r="F219">
        <v>76850</v>
      </c>
      <c r="G219" t="s">
        <v>556</v>
      </c>
      <c r="H219" t="s">
        <v>59</v>
      </c>
      <c r="J219" t="s">
        <v>1296</v>
      </c>
    </row>
    <row r="220" spans="1:10" x14ac:dyDescent="0.3">
      <c r="A220" t="s">
        <v>3</v>
      </c>
      <c r="B220" s="1">
        <v>210000</v>
      </c>
      <c r="D220">
        <v>3</v>
      </c>
      <c r="E220" t="s">
        <v>4</v>
      </c>
      <c r="F220">
        <v>76600</v>
      </c>
      <c r="G220" t="s">
        <v>557</v>
      </c>
      <c r="H220" t="s">
        <v>167</v>
      </c>
      <c r="J220" t="s">
        <v>1297</v>
      </c>
    </row>
    <row r="221" spans="1:10" x14ac:dyDescent="0.3">
      <c r="A221" t="s">
        <v>19</v>
      </c>
      <c r="B221" s="1">
        <v>327320</v>
      </c>
      <c r="C221">
        <v>190</v>
      </c>
      <c r="D221">
        <v>10</v>
      </c>
      <c r="E221" t="s">
        <v>996</v>
      </c>
      <c r="F221">
        <v>27140</v>
      </c>
      <c r="G221" t="s">
        <v>558</v>
      </c>
      <c r="H221" t="s">
        <v>198</v>
      </c>
      <c r="J221" t="s">
        <v>1298</v>
      </c>
    </row>
    <row r="222" spans="1:10" x14ac:dyDescent="0.3">
      <c r="A222" t="s">
        <v>19</v>
      </c>
      <c r="B222" s="1">
        <v>149000</v>
      </c>
      <c r="C222">
        <v>150</v>
      </c>
      <c r="D222">
        <v>5</v>
      </c>
      <c r="E222" t="s">
        <v>1046</v>
      </c>
      <c r="F222">
        <v>76400</v>
      </c>
      <c r="G222" t="s">
        <v>559</v>
      </c>
      <c r="H222" t="s">
        <v>30</v>
      </c>
      <c r="J222" t="s">
        <v>1299</v>
      </c>
    </row>
    <row r="223" spans="1:10" x14ac:dyDescent="0.3">
      <c r="A223" t="s">
        <v>19</v>
      </c>
      <c r="B223" s="1">
        <v>241500</v>
      </c>
      <c r="C223">
        <v>110</v>
      </c>
      <c r="E223" t="s">
        <v>1000</v>
      </c>
      <c r="F223">
        <v>27620</v>
      </c>
      <c r="G223" t="s">
        <v>560</v>
      </c>
      <c r="H223" t="s">
        <v>165</v>
      </c>
      <c r="J223" t="s">
        <v>1300</v>
      </c>
    </row>
    <row r="224" spans="1:10" x14ac:dyDescent="0.3">
      <c r="A224" t="s">
        <v>19</v>
      </c>
      <c r="B224" s="1">
        <v>79000</v>
      </c>
      <c r="C224">
        <v>63</v>
      </c>
      <c r="E224" t="s">
        <v>1025</v>
      </c>
      <c r="F224">
        <v>76480</v>
      </c>
      <c r="G224" t="s">
        <v>561</v>
      </c>
      <c r="H224" t="s">
        <v>199</v>
      </c>
      <c r="J224" t="s">
        <v>1301</v>
      </c>
    </row>
    <row r="225" spans="1:10" x14ac:dyDescent="0.3">
      <c r="A225" t="s">
        <v>19</v>
      </c>
      <c r="B225" s="1">
        <v>167462</v>
      </c>
      <c r="C225">
        <v>100</v>
      </c>
      <c r="D225">
        <v>5</v>
      </c>
      <c r="E225" t="s">
        <v>973</v>
      </c>
      <c r="F225">
        <v>27190</v>
      </c>
      <c r="G225" t="s">
        <v>562</v>
      </c>
      <c r="H225" t="s">
        <v>60</v>
      </c>
      <c r="J225" t="s">
        <v>1302</v>
      </c>
    </row>
    <row r="226" spans="1:10" x14ac:dyDescent="0.3">
      <c r="A226" t="s">
        <v>19</v>
      </c>
      <c r="B226" s="1">
        <v>154000</v>
      </c>
      <c r="C226">
        <v>75</v>
      </c>
      <c r="D226">
        <v>5</v>
      </c>
      <c r="E226" t="s">
        <v>1047</v>
      </c>
      <c r="F226">
        <v>76111</v>
      </c>
      <c r="G226" t="s">
        <v>563</v>
      </c>
      <c r="H226" t="s">
        <v>113</v>
      </c>
      <c r="J226" t="s">
        <v>1303</v>
      </c>
    </row>
    <row r="227" spans="1:10" x14ac:dyDescent="0.3">
      <c r="A227" t="s">
        <v>0</v>
      </c>
      <c r="B227" s="1">
        <v>63000</v>
      </c>
      <c r="C227">
        <v>766</v>
      </c>
      <c r="E227" t="s">
        <v>1024</v>
      </c>
      <c r="F227">
        <v>76380</v>
      </c>
      <c r="G227" t="s">
        <v>564</v>
      </c>
      <c r="H227" t="s">
        <v>42</v>
      </c>
      <c r="J227" t="s">
        <v>1304</v>
      </c>
    </row>
    <row r="228" spans="1:10" x14ac:dyDescent="0.3">
      <c r="A228" t="s">
        <v>0</v>
      </c>
      <c r="B228" s="1">
        <v>73600</v>
      </c>
      <c r="C228">
        <v>887</v>
      </c>
      <c r="E228" t="s">
        <v>988</v>
      </c>
      <c r="F228">
        <v>27430</v>
      </c>
      <c r="G228" t="s">
        <v>565</v>
      </c>
      <c r="H228" t="s">
        <v>190</v>
      </c>
      <c r="J228" t="s">
        <v>1305</v>
      </c>
    </row>
    <row r="229" spans="1:10" x14ac:dyDescent="0.3">
      <c r="A229" t="s">
        <v>19</v>
      </c>
      <c r="B229" s="1">
        <v>167600</v>
      </c>
      <c r="C229">
        <v>100</v>
      </c>
      <c r="D229">
        <v>6</v>
      </c>
      <c r="E229" t="s">
        <v>1052</v>
      </c>
      <c r="F229">
        <v>76450</v>
      </c>
      <c r="G229" t="s">
        <v>566</v>
      </c>
      <c r="H229" t="s">
        <v>113</v>
      </c>
      <c r="I229" t="s">
        <v>114</v>
      </c>
      <c r="J229" t="s">
        <v>1306</v>
      </c>
    </row>
    <row r="230" spans="1:10" x14ac:dyDescent="0.3">
      <c r="A230" t="s">
        <v>19</v>
      </c>
      <c r="B230" s="1">
        <v>239000</v>
      </c>
      <c r="C230">
        <v>150</v>
      </c>
      <c r="D230">
        <v>5</v>
      </c>
      <c r="E230" t="s">
        <v>1031</v>
      </c>
      <c r="F230">
        <v>76940</v>
      </c>
      <c r="G230" t="s">
        <v>567</v>
      </c>
      <c r="H230" t="s">
        <v>99</v>
      </c>
      <c r="I230" t="s">
        <v>168</v>
      </c>
      <c r="J230" t="s">
        <v>1307</v>
      </c>
    </row>
    <row r="231" spans="1:10" x14ac:dyDescent="0.3">
      <c r="A231" t="s">
        <v>19</v>
      </c>
      <c r="B231" s="1">
        <v>63500</v>
      </c>
      <c r="C231">
        <v>92</v>
      </c>
      <c r="E231" t="s">
        <v>972</v>
      </c>
      <c r="F231">
        <v>27170</v>
      </c>
      <c r="G231" t="s">
        <v>568</v>
      </c>
      <c r="H231" t="s">
        <v>11</v>
      </c>
      <c r="J231" t="s">
        <v>1308</v>
      </c>
    </row>
    <row r="232" spans="1:10" x14ac:dyDescent="0.3">
      <c r="A232" t="s">
        <v>19</v>
      </c>
      <c r="B232" s="1">
        <v>126850</v>
      </c>
      <c r="C232">
        <v>96</v>
      </c>
      <c r="D232">
        <v>4</v>
      </c>
      <c r="E232" t="s">
        <v>1016</v>
      </c>
      <c r="F232">
        <v>76350</v>
      </c>
      <c r="G232" t="s">
        <v>569</v>
      </c>
      <c r="H232" t="s">
        <v>121</v>
      </c>
      <c r="I232" t="s">
        <v>200</v>
      </c>
      <c r="J232" t="s">
        <v>1309</v>
      </c>
    </row>
    <row r="233" spans="1:10" x14ac:dyDescent="0.3">
      <c r="A233" t="s">
        <v>131</v>
      </c>
      <c r="B233" s="1">
        <v>120000</v>
      </c>
      <c r="C233">
        <v>65</v>
      </c>
      <c r="D233">
        <v>3</v>
      </c>
      <c r="E233" t="s">
        <v>1049</v>
      </c>
      <c r="F233">
        <v>76290</v>
      </c>
      <c r="G233" t="s">
        <v>570</v>
      </c>
      <c r="H233" t="s">
        <v>5</v>
      </c>
      <c r="J233" t="s">
        <v>1310</v>
      </c>
    </row>
    <row r="234" spans="1:10" x14ac:dyDescent="0.3">
      <c r="A234" t="s">
        <v>37</v>
      </c>
      <c r="B234" s="1">
        <v>236000</v>
      </c>
      <c r="C234">
        <v>119</v>
      </c>
      <c r="E234" t="s">
        <v>993</v>
      </c>
      <c r="F234">
        <v>27670</v>
      </c>
      <c r="G234" t="s">
        <v>571</v>
      </c>
      <c r="H234" t="s">
        <v>11</v>
      </c>
      <c r="J234" t="s">
        <v>1311</v>
      </c>
    </row>
    <row r="235" spans="1:10" x14ac:dyDescent="0.3">
      <c r="A235" t="s">
        <v>64</v>
      </c>
      <c r="B235" s="1">
        <v>650000</v>
      </c>
      <c r="C235">
        <v>312</v>
      </c>
      <c r="D235">
        <v>8</v>
      </c>
      <c r="E235" t="s">
        <v>904</v>
      </c>
      <c r="F235">
        <v>76000</v>
      </c>
      <c r="G235" t="s">
        <v>572</v>
      </c>
      <c r="H235" t="s">
        <v>36</v>
      </c>
      <c r="I235" t="s">
        <v>74</v>
      </c>
      <c r="J235" t="s">
        <v>1312</v>
      </c>
    </row>
    <row r="236" spans="1:10" x14ac:dyDescent="0.3">
      <c r="A236" t="s">
        <v>0</v>
      </c>
      <c r="B236" s="1">
        <v>67500</v>
      </c>
      <c r="C236">
        <v>510</v>
      </c>
      <c r="E236" t="s">
        <v>962</v>
      </c>
      <c r="F236">
        <v>27930</v>
      </c>
      <c r="G236" t="s">
        <v>573</v>
      </c>
      <c r="H236" t="s">
        <v>60</v>
      </c>
      <c r="I236" t="s">
        <v>71</v>
      </c>
      <c r="J236" t="s">
        <v>1313</v>
      </c>
    </row>
    <row r="237" spans="1:10" x14ac:dyDescent="0.3">
      <c r="A237" t="s">
        <v>0</v>
      </c>
      <c r="B237" s="1">
        <v>67000</v>
      </c>
      <c r="C237">
        <v>631</v>
      </c>
      <c r="E237" t="s">
        <v>975</v>
      </c>
      <c r="F237">
        <v>27400</v>
      </c>
      <c r="G237" t="s">
        <v>574</v>
      </c>
      <c r="H237" t="s">
        <v>83</v>
      </c>
      <c r="J237" t="s">
        <v>1314</v>
      </c>
    </row>
    <row r="238" spans="1:10" x14ac:dyDescent="0.3">
      <c r="A238" t="s">
        <v>19</v>
      </c>
      <c r="B238" s="1">
        <v>446300</v>
      </c>
      <c r="C238">
        <v>390</v>
      </c>
      <c r="D238">
        <v>12</v>
      </c>
      <c r="E238" t="s">
        <v>960</v>
      </c>
      <c r="F238">
        <v>27000</v>
      </c>
      <c r="G238" t="s">
        <v>575</v>
      </c>
      <c r="H238" t="s">
        <v>201</v>
      </c>
      <c r="I238" t="s">
        <v>202</v>
      </c>
      <c r="J238" t="s">
        <v>1315</v>
      </c>
    </row>
    <row r="239" spans="1:10" x14ac:dyDescent="0.3">
      <c r="A239" t="s">
        <v>19</v>
      </c>
      <c r="B239" s="1">
        <v>214000</v>
      </c>
      <c r="C239">
        <v>88</v>
      </c>
      <c r="D239">
        <v>5</v>
      </c>
      <c r="E239" t="s">
        <v>1048</v>
      </c>
      <c r="F239">
        <v>76133</v>
      </c>
      <c r="G239" t="s">
        <v>576</v>
      </c>
      <c r="H239" t="s">
        <v>203</v>
      </c>
      <c r="J239" t="s">
        <v>1316</v>
      </c>
    </row>
    <row r="240" spans="1:10" x14ac:dyDescent="0.3">
      <c r="A240" t="s">
        <v>19</v>
      </c>
      <c r="B240" s="1">
        <v>298200</v>
      </c>
      <c r="C240">
        <v>210</v>
      </c>
      <c r="D240">
        <v>6</v>
      </c>
      <c r="E240" t="s">
        <v>1026</v>
      </c>
      <c r="F240">
        <v>76490</v>
      </c>
      <c r="G240" t="s">
        <v>577</v>
      </c>
      <c r="H240" t="s">
        <v>120</v>
      </c>
      <c r="I240" t="s">
        <v>204</v>
      </c>
      <c r="J240" t="s">
        <v>1317</v>
      </c>
    </row>
    <row r="241" spans="1:10" x14ac:dyDescent="0.3">
      <c r="A241" t="s">
        <v>19</v>
      </c>
      <c r="B241" s="1">
        <v>200187</v>
      </c>
      <c r="C241">
        <v>95</v>
      </c>
      <c r="D241">
        <v>4</v>
      </c>
      <c r="E241" t="s">
        <v>978</v>
      </c>
      <c r="F241" t="e">
        <v>#REF!</v>
      </c>
      <c r="G241" t="s">
        <v>578</v>
      </c>
      <c r="H241" t="s">
        <v>60</v>
      </c>
      <c r="I241" t="s">
        <v>71</v>
      </c>
      <c r="J241" t="s">
        <v>1318</v>
      </c>
    </row>
    <row r="242" spans="1:10" x14ac:dyDescent="0.3">
      <c r="A242" t="s">
        <v>19</v>
      </c>
      <c r="B242" s="1">
        <v>227000</v>
      </c>
      <c r="C242">
        <v>144</v>
      </c>
      <c r="D242">
        <v>5</v>
      </c>
      <c r="E242" t="s">
        <v>4</v>
      </c>
      <c r="F242">
        <v>76600</v>
      </c>
      <c r="G242" t="s">
        <v>579</v>
      </c>
      <c r="H242" t="s">
        <v>205</v>
      </c>
      <c r="I242" t="s">
        <v>206</v>
      </c>
      <c r="J242" t="s">
        <v>1319</v>
      </c>
    </row>
    <row r="243" spans="1:10" x14ac:dyDescent="0.3">
      <c r="A243" t="s">
        <v>19</v>
      </c>
      <c r="B243" s="1">
        <v>147210</v>
      </c>
      <c r="C243">
        <v>75</v>
      </c>
      <c r="D243">
        <v>5</v>
      </c>
      <c r="E243" t="s">
        <v>1056</v>
      </c>
      <c r="F243">
        <v>76460</v>
      </c>
      <c r="G243" t="s">
        <v>580</v>
      </c>
      <c r="H243" t="s">
        <v>113</v>
      </c>
      <c r="I243" t="s">
        <v>114</v>
      </c>
      <c r="J243" t="s">
        <v>1320</v>
      </c>
    </row>
    <row r="244" spans="1:10" x14ac:dyDescent="0.3">
      <c r="A244" t="s">
        <v>19</v>
      </c>
      <c r="B244" s="1">
        <v>319000</v>
      </c>
      <c r="C244">
        <v>155</v>
      </c>
      <c r="D244">
        <v>7</v>
      </c>
      <c r="E244" t="s">
        <v>1025</v>
      </c>
      <c r="F244">
        <v>76480</v>
      </c>
      <c r="G244" t="s">
        <v>581</v>
      </c>
      <c r="H244" t="s">
        <v>199</v>
      </c>
      <c r="I244" t="s">
        <v>207</v>
      </c>
      <c r="J244" t="s">
        <v>1321</v>
      </c>
    </row>
    <row r="245" spans="1:10" x14ac:dyDescent="0.3">
      <c r="A245" t="s">
        <v>19</v>
      </c>
      <c r="B245" s="1">
        <v>149100</v>
      </c>
      <c r="C245">
        <v>69</v>
      </c>
      <c r="D245">
        <v>3</v>
      </c>
      <c r="E245" t="s">
        <v>1052</v>
      </c>
      <c r="F245">
        <v>76450</v>
      </c>
      <c r="G245" t="s">
        <v>582</v>
      </c>
      <c r="H245" t="s">
        <v>69</v>
      </c>
      <c r="I245" t="s">
        <v>70</v>
      </c>
      <c r="J245" t="s">
        <v>1322</v>
      </c>
    </row>
    <row r="246" spans="1:10" x14ac:dyDescent="0.3">
      <c r="A246" t="s">
        <v>0</v>
      </c>
      <c r="B246" s="1">
        <v>47000</v>
      </c>
      <c r="C246">
        <v>442</v>
      </c>
      <c r="E246" t="s">
        <v>967</v>
      </c>
      <c r="F246">
        <v>27540</v>
      </c>
      <c r="G246" t="s">
        <v>583</v>
      </c>
      <c r="H246" t="s">
        <v>208</v>
      </c>
      <c r="I246" t="s">
        <v>209</v>
      </c>
      <c r="J246" t="s">
        <v>1323</v>
      </c>
    </row>
    <row r="247" spans="1:10" x14ac:dyDescent="0.3">
      <c r="A247" t="s">
        <v>3</v>
      </c>
      <c r="B247" s="1">
        <v>200000</v>
      </c>
      <c r="C247">
        <v>78</v>
      </c>
      <c r="D247">
        <v>3</v>
      </c>
      <c r="E247" t="s">
        <v>1029</v>
      </c>
      <c r="F247">
        <v>76190</v>
      </c>
      <c r="G247" t="s">
        <v>584</v>
      </c>
      <c r="H247" t="s">
        <v>150</v>
      </c>
      <c r="J247" t="s">
        <v>1324</v>
      </c>
    </row>
    <row r="248" spans="1:10" x14ac:dyDescent="0.3">
      <c r="A248" t="s">
        <v>0</v>
      </c>
      <c r="B248" s="1">
        <v>58000</v>
      </c>
      <c r="C248">
        <v>406</v>
      </c>
      <c r="E248" t="s">
        <v>968</v>
      </c>
      <c r="F248">
        <v>27180</v>
      </c>
      <c r="G248" t="s">
        <v>585</v>
      </c>
      <c r="H248" t="s">
        <v>60</v>
      </c>
      <c r="I248" t="s">
        <v>71</v>
      </c>
      <c r="J248" t="s">
        <v>1325</v>
      </c>
    </row>
    <row r="249" spans="1:10" x14ac:dyDescent="0.3">
      <c r="A249" t="s">
        <v>19</v>
      </c>
      <c r="B249" s="1">
        <v>340000</v>
      </c>
      <c r="C249">
        <v>130</v>
      </c>
      <c r="D249">
        <v>6</v>
      </c>
      <c r="E249" t="s">
        <v>1045</v>
      </c>
      <c r="F249">
        <v>76110</v>
      </c>
      <c r="G249" t="s">
        <v>586</v>
      </c>
      <c r="H249" t="s">
        <v>210</v>
      </c>
      <c r="I249" t="s">
        <v>211</v>
      </c>
      <c r="J249" t="s">
        <v>1326</v>
      </c>
    </row>
    <row r="250" spans="1:10" x14ac:dyDescent="0.3">
      <c r="A250" t="s">
        <v>19</v>
      </c>
      <c r="B250" s="1">
        <v>196371</v>
      </c>
      <c r="C250">
        <v>95</v>
      </c>
      <c r="D250">
        <v>4</v>
      </c>
      <c r="E250" t="s">
        <v>964</v>
      </c>
      <c r="F250">
        <v>27220</v>
      </c>
      <c r="G250" t="s">
        <v>587</v>
      </c>
      <c r="H250" t="s">
        <v>60</v>
      </c>
      <c r="J250" t="s">
        <v>1327</v>
      </c>
    </row>
    <row r="251" spans="1:10" x14ac:dyDescent="0.3">
      <c r="A251" t="s">
        <v>19</v>
      </c>
      <c r="B251" s="1">
        <v>150000</v>
      </c>
      <c r="C251">
        <v>96</v>
      </c>
      <c r="D251">
        <v>4</v>
      </c>
      <c r="E251" t="s">
        <v>974</v>
      </c>
      <c r="F251">
        <v>27110</v>
      </c>
      <c r="G251" t="s">
        <v>588</v>
      </c>
      <c r="H251" t="s">
        <v>212</v>
      </c>
      <c r="I251" t="s">
        <v>213</v>
      </c>
      <c r="J251" t="s">
        <v>1328</v>
      </c>
    </row>
    <row r="252" spans="1:10" x14ac:dyDescent="0.3">
      <c r="A252" t="s">
        <v>19</v>
      </c>
      <c r="B252" s="1">
        <v>188000</v>
      </c>
      <c r="C252">
        <v>150</v>
      </c>
      <c r="D252">
        <v>7</v>
      </c>
      <c r="E252" t="s">
        <v>1057</v>
      </c>
      <c r="F252">
        <v>76850</v>
      </c>
      <c r="G252" t="s">
        <v>589</v>
      </c>
      <c r="H252" t="s">
        <v>59</v>
      </c>
      <c r="J252" t="s">
        <v>1329</v>
      </c>
    </row>
    <row r="253" spans="1:10" x14ac:dyDescent="0.3">
      <c r="A253" t="s">
        <v>19</v>
      </c>
      <c r="B253" s="1">
        <v>289600</v>
      </c>
      <c r="C253">
        <v>115</v>
      </c>
      <c r="D253">
        <v>5</v>
      </c>
      <c r="E253" t="s">
        <v>1018</v>
      </c>
      <c r="F253">
        <v>76300</v>
      </c>
      <c r="G253" t="s">
        <v>590</v>
      </c>
      <c r="H253" t="s">
        <v>121</v>
      </c>
      <c r="I253" t="s">
        <v>200</v>
      </c>
      <c r="J253" t="s">
        <v>1330</v>
      </c>
    </row>
    <row r="254" spans="1:10" x14ac:dyDescent="0.3">
      <c r="A254" t="s">
        <v>3</v>
      </c>
      <c r="B254" s="1">
        <v>115990</v>
      </c>
      <c r="C254">
        <v>42</v>
      </c>
      <c r="D254">
        <v>2</v>
      </c>
      <c r="E254" t="s">
        <v>960</v>
      </c>
      <c r="F254">
        <v>27000</v>
      </c>
      <c r="G254" t="s">
        <v>591</v>
      </c>
      <c r="H254" t="s">
        <v>214</v>
      </c>
      <c r="I254" t="s">
        <v>215</v>
      </c>
      <c r="J254" t="s">
        <v>1331</v>
      </c>
    </row>
    <row r="255" spans="1:10" x14ac:dyDescent="0.3">
      <c r="A255" t="s">
        <v>19</v>
      </c>
      <c r="B255" s="1">
        <v>194000</v>
      </c>
      <c r="C255">
        <v>100</v>
      </c>
      <c r="D255">
        <v>5</v>
      </c>
      <c r="E255" t="s">
        <v>963</v>
      </c>
      <c r="F255">
        <v>27130</v>
      </c>
      <c r="G255" t="s">
        <v>592</v>
      </c>
      <c r="H255" t="s">
        <v>39</v>
      </c>
      <c r="J255" t="s">
        <v>1332</v>
      </c>
    </row>
    <row r="256" spans="1:10" x14ac:dyDescent="0.3">
      <c r="A256" t="s">
        <v>19</v>
      </c>
      <c r="B256" s="1">
        <v>129000</v>
      </c>
      <c r="C256">
        <v>80</v>
      </c>
      <c r="E256" t="s">
        <v>976</v>
      </c>
      <c r="F256">
        <v>76570</v>
      </c>
      <c r="G256" t="s">
        <v>593</v>
      </c>
      <c r="H256" t="s">
        <v>99</v>
      </c>
      <c r="I256" t="s">
        <v>158</v>
      </c>
      <c r="J256" t="s">
        <v>1333</v>
      </c>
    </row>
    <row r="257" spans="1:10" x14ac:dyDescent="0.3">
      <c r="B257" s="1">
        <v>279600</v>
      </c>
      <c r="C257">
        <v>120</v>
      </c>
      <c r="E257" t="s">
        <v>981</v>
      </c>
      <c r="F257">
        <v>27300</v>
      </c>
      <c r="G257" t="s">
        <v>594</v>
      </c>
      <c r="H257" t="s">
        <v>129</v>
      </c>
      <c r="I257" t="s">
        <v>130</v>
      </c>
      <c r="J257" t="s">
        <v>1334</v>
      </c>
    </row>
    <row r="258" spans="1:10" x14ac:dyDescent="0.3">
      <c r="A258" t="s">
        <v>19</v>
      </c>
      <c r="B258" s="1">
        <v>224000</v>
      </c>
      <c r="C258">
        <v>130</v>
      </c>
      <c r="D258">
        <v>6</v>
      </c>
      <c r="E258" t="s">
        <v>961</v>
      </c>
      <c r="F258">
        <v>27120</v>
      </c>
      <c r="G258" t="s">
        <v>595</v>
      </c>
      <c r="H258" t="s">
        <v>84</v>
      </c>
      <c r="I258" t="s">
        <v>85</v>
      </c>
      <c r="J258" t="s">
        <v>1335</v>
      </c>
    </row>
    <row r="259" spans="1:10" x14ac:dyDescent="0.3">
      <c r="A259" t="s">
        <v>3</v>
      </c>
      <c r="B259" s="1">
        <v>180000</v>
      </c>
      <c r="C259">
        <v>83</v>
      </c>
      <c r="D259">
        <v>4</v>
      </c>
      <c r="E259" t="s">
        <v>1010</v>
      </c>
      <c r="F259">
        <v>76230</v>
      </c>
      <c r="G259" t="s">
        <v>596</v>
      </c>
      <c r="H259" t="s">
        <v>36</v>
      </c>
      <c r="J259" t="s">
        <v>1336</v>
      </c>
    </row>
    <row r="260" spans="1:10" x14ac:dyDescent="0.3">
      <c r="A260" t="s">
        <v>3</v>
      </c>
      <c r="B260" s="1">
        <v>60000</v>
      </c>
      <c r="C260">
        <v>22</v>
      </c>
      <c r="D260">
        <v>1</v>
      </c>
      <c r="E260" t="s">
        <v>904</v>
      </c>
      <c r="F260">
        <v>76000</v>
      </c>
      <c r="G260" t="s">
        <v>597</v>
      </c>
      <c r="H260" t="s">
        <v>216</v>
      </c>
      <c r="I260" t="s">
        <v>217</v>
      </c>
      <c r="J260" t="s">
        <v>1337</v>
      </c>
    </row>
    <row r="261" spans="1:10" x14ac:dyDescent="0.3">
      <c r="A261" t="s">
        <v>64</v>
      </c>
      <c r="B261" s="1">
        <v>470000</v>
      </c>
      <c r="C261">
        <v>1080</v>
      </c>
      <c r="D261">
        <v>1</v>
      </c>
      <c r="E261" t="s">
        <v>1021</v>
      </c>
      <c r="F261">
        <v>76500</v>
      </c>
      <c r="G261" t="s">
        <v>598</v>
      </c>
      <c r="H261" t="s">
        <v>161</v>
      </c>
      <c r="I261" t="s">
        <v>162</v>
      </c>
      <c r="J261" t="s">
        <v>1338</v>
      </c>
    </row>
    <row r="262" spans="1:10" x14ac:dyDescent="0.3">
      <c r="A262" t="s">
        <v>19</v>
      </c>
      <c r="B262" s="1">
        <v>498000</v>
      </c>
      <c r="C262">
        <v>186</v>
      </c>
      <c r="D262">
        <v>7</v>
      </c>
      <c r="E262" t="s">
        <v>1003</v>
      </c>
      <c r="F262">
        <v>76520</v>
      </c>
      <c r="G262" t="s">
        <v>599</v>
      </c>
      <c r="H262" t="s">
        <v>218</v>
      </c>
      <c r="J262" t="s">
        <v>1339</v>
      </c>
    </row>
    <row r="263" spans="1:10" x14ac:dyDescent="0.3">
      <c r="A263" t="s">
        <v>3</v>
      </c>
      <c r="B263" s="1">
        <v>78000</v>
      </c>
      <c r="C263">
        <v>78</v>
      </c>
      <c r="D263">
        <v>3</v>
      </c>
      <c r="E263" t="s">
        <v>904</v>
      </c>
      <c r="F263">
        <v>76000</v>
      </c>
      <c r="G263" t="s">
        <v>600</v>
      </c>
      <c r="H263" t="s">
        <v>219</v>
      </c>
      <c r="I263" t="s">
        <v>220</v>
      </c>
      <c r="J263" t="s">
        <v>1340</v>
      </c>
    </row>
    <row r="264" spans="1:10" x14ac:dyDescent="0.3">
      <c r="A264" t="s">
        <v>3</v>
      </c>
      <c r="B264" s="1">
        <v>97000</v>
      </c>
      <c r="C264">
        <v>91</v>
      </c>
      <c r="D264">
        <v>5</v>
      </c>
      <c r="E264" t="s">
        <v>1008</v>
      </c>
      <c r="F264">
        <v>76420</v>
      </c>
      <c r="G264" t="s">
        <v>601</v>
      </c>
      <c r="H264" t="s">
        <v>99</v>
      </c>
      <c r="J264" t="s">
        <v>1341</v>
      </c>
    </row>
    <row r="265" spans="1:10" x14ac:dyDescent="0.3">
      <c r="A265" t="s">
        <v>3</v>
      </c>
      <c r="B265" s="1">
        <v>46000</v>
      </c>
      <c r="C265">
        <v>50</v>
      </c>
      <c r="D265">
        <v>3</v>
      </c>
      <c r="E265" t="s">
        <v>1062</v>
      </c>
      <c r="F265">
        <v>76260</v>
      </c>
      <c r="G265" t="s">
        <v>602</v>
      </c>
      <c r="H265" t="s">
        <v>221</v>
      </c>
      <c r="I265" t="s">
        <v>222</v>
      </c>
      <c r="J265" t="s">
        <v>1342</v>
      </c>
    </row>
    <row r="266" spans="1:10" x14ac:dyDescent="0.3">
      <c r="A266" t="s">
        <v>3</v>
      </c>
      <c r="B266" s="1">
        <v>270000</v>
      </c>
      <c r="C266">
        <v>133</v>
      </c>
      <c r="D266">
        <v>4</v>
      </c>
      <c r="E266" t="s">
        <v>4</v>
      </c>
      <c r="F266">
        <v>76600</v>
      </c>
      <c r="G266" t="s">
        <v>603</v>
      </c>
      <c r="H266" t="s">
        <v>79</v>
      </c>
      <c r="I266" t="s">
        <v>223</v>
      </c>
      <c r="J266" t="s">
        <v>1343</v>
      </c>
    </row>
    <row r="267" spans="1:10" x14ac:dyDescent="0.3">
      <c r="A267" t="s">
        <v>19</v>
      </c>
      <c r="B267" s="1">
        <v>525000</v>
      </c>
      <c r="D267">
        <v>14</v>
      </c>
      <c r="E267" t="s">
        <v>963</v>
      </c>
      <c r="F267">
        <v>27130</v>
      </c>
      <c r="G267" t="s">
        <v>604</v>
      </c>
      <c r="H267" t="s">
        <v>39</v>
      </c>
      <c r="J267" t="s">
        <v>1344</v>
      </c>
    </row>
    <row r="268" spans="1:10" x14ac:dyDescent="0.3">
      <c r="A268" t="s">
        <v>82</v>
      </c>
      <c r="B268" s="1">
        <v>174500</v>
      </c>
      <c r="C268">
        <v>130</v>
      </c>
      <c r="D268">
        <v>5</v>
      </c>
      <c r="E268" t="s">
        <v>997</v>
      </c>
      <c r="F268">
        <v>76560</v>
      </c>
      <c r="G268" t="s">
        <v>605</v>
      </c>
      <c r="H268" t="s">
        <v>99</v>
      </c>
      <c r="J268" t="s">
        <v>1345</v>
      </c>
    </row>
    <row r="269" spans="1:10" x14ac:dyDescent="0.3">
      <c r="A269" t="s">
        <v>19</v>
      </c>
      <c r="B269" s="1">
        <v>139500</v>
      </c>
      <c r="C269">
        <v>76</v>
      </c>
      <c r="D269">
        <v>4</v>
      </c>
      <c r="E269" t="s">
        <v>991</v>
      </c>
      <c r="F269">
        <v>27700</v>
      </c>
      <c r="G269" t="s">
        <v>606</v>
      </c>
      <c r="H269" t="s">
        <v>84</v>
      </c>
      <c r="I269" t="s">
        <v>224</v>
      </c>
      <c r="J269" t="s">
        <v>1346</v>
      </c>
    </row>
    <row r="270" spans="1:10" x14ac:dyDescent="0.3">
      <c r="A270" t="s">
        <v>3</v>
      </c>
      <c r="B270" s="1">
        <v>79000</v>
      </c>
      <c r="C270">
        <v>60</v>
      </c>
      <c r="D270">
        <v>3</v>
      </c>
      <c r="E270" t="s">
        <v>1034</v>
      </c>
      <c r="F270">
        <v>76150</v>
      </c>
      <c r="G270" t="s">
        <v>607</v>
      </c>
      <c r="H270" t="s">
        <v>99</v>
      </c>
      <c r="I270" t="s">
        <v>225</v>
      </c>
      <c r="J270" t="s">
        <v>1347</v>
      </c>
    </row>
    <row r="271" spans="1:10" x14ac:dyDescent="0.3">
      <c r="A271" t="s">
        <v>3</v>
      </c>
      <c r="B271" s="1">
        <v>49500</v>
      </c>
      <c r="C271">
        <v>27</v>
      </c>
      <c r="D271">
        <v>1</v>
      </c>
      <c r="E271" t="s">
        <v>1056</v>
      </c>
      <c r="F271">
        <v>76460</v>
      </c>
      <c r="G271" t="s">
        <v>608</v>
      </c>
      <c r="H271" t="s">
        <v>226</v>
      </c>
      <c r="I271" t="s">
        <v>227</v>
      </c>
      <c r="J271" t="s">
        <v>1348</v>
      </c>
    </row>
    <row r="272" spans="1:10" x14ac:dyDescent="0.3">
      <c r="A272" t="s">
        <v>19</v>
      </c>
      <c r="B272" s="1">
        <v>178000</v>
      </c>
      <c r="C272">
        <v>148</v>
      </c>
      <c r="D272">
        <v>6</v>
      </c>
      <c r="E272" t="s">
        <v>965</v>
      </c>
      <c r="F272">
        <v>27320</v>
      </c>
      <c r="G272" t="s">
        <v>609</v>
      </c>
      <c r="H272" t="s">
        <v>39</v>
      </c>
      <c r="J272" t="s">
        <v>1349</v>
      </c>
    </row>
    <row r="273" spans="1:10" x14ac:dyDescent="0.3">
      <c r="A273" t="s">
        <v>3</v>
      </c>
      <c r="B273" s="1">
        <v>60000</v>
      </c>
      <c r="C273">
        <v>70</v>
      </c>
      <c r="D273">
        <v>4</v>
      </c>
      <c r="E273" t="s">
        <v>1062</v>
      </c>
      <c r="F273">
        <v>76260</v>
      </c>
      <c r="G273" t="s">
        <v>610</v>
      </c>
      <c r="H273" t="s">
        <v>221</v>
      </c>
      <c r="I273" t="s">
        <v>222</v>
      </c>
      <c r="J273" t="s">
        <v>1350</v>
      </c>
    </row>
    <row r="274" spans="1:10" x14ac:dyDescent="0.3">
      <c r="A274" t="s">
        <v>3</v>
      </c>
      <c r="B274" s="1">
        <v>178000</v>
      </c>
      <c r="C274">
        <v>76</v>
      </c>
      <c r="D274">
        <v>3</v>
      </c>
      <c r="E274" t="s">
        <v>1010</v>
      </c>
      <c r="F274">
        <v>76230</v>
      </c>
      <c r="G274" t="s">
        <v>611</v>
      </c>
      <c r="H274" t="s">
        <v>11</v>
      </c>
      <c r="J274" t="s">
        <v>1351</v>
      </c>
    </row>
    <row r="275" spans="1:10" x14ac:dyDescent="0.3">
      <c r="A275" t="s">
        <v>19</v>
      </c>
      <c r="B275" s="1">
        <v>219900</v>
      </c>
      <c r="C275">
        <v>80</v>
      </c>
      <c r="D275">
        <v>4</v>
      </c>
      <c r="E275" t="s">
        <v>1023</v>
      </c>
      <c r="F275" t="e">
        <v>#REF!</v>
      </c>
      <c r="G275" t="s">
        <v>612</v>
      </c>
      <c r="H275" t="s">
        <v>228</v>
      </c>
      <c r="J275" t="s">
        <v>1352</v>
      </c>
    </row>
    <row r="276" spans="1:10" x14ac:dyDescent="0.3">
      <c r="A276" t="s">
        <v>19</v>
      </c>
      <c r="B276" s="1">
        <v>169600</v>
      </c>
      <c r="C276">
        <v>170</v>
      </c>
      <c r="D276">
        <v>4</v>
      </c>
      <c r="E276" t="s">
        <v>1071</v>
      </c>
      <c r="F276">
        <v>76660</v>
      </c>
      <c r="G276" t="s">
        <v>613</v>
      </c>
      <c r="H276" t="s">
        <v>221</v>
      </c>
      <c r="I276" t="s">
        <v>222</v>
      </c>
      <c r="J276" t="s">
        <v>1353</v>
      </c>
    </row>
    <row r="277" spans="1:10" x14ac:dyDescent="0.3">
      <c r="A277" t="s">
        <v>0</v>
      </c>
      <c r="B277" s="1">
        <v>35000</v>
      </c>
      <c r="C277">
        <v>1000</v>
      </c>
      <c r="D277">
        <v>1</v>
      </c>
      <c r="E277" t="s">
        <v>1071</v>
      </c>
      <c r="F277">
        <v>76660</v>
      </c>
      <c r="G277" t="s">
        <v>614</v>
      </c>
      <c r="H277" t="s">
        <v>36</v>
      </c>
      <c r="I277" t="s">
        <v>74</v>
      </c>
      <c r="J277" t="s">
        <v>1354</v>
      </c>
    </row>
    <row r="278" spans="1:10" x14ac:dyDescent="0.3">
      <c r="A278" t="s">
        <v>3</v>
      </c>
      <c r="B278" s="1">
        <v>257990</v>
      </c>
      <c r="C278">
        <v>87</v>
      </c>
      <c r="D278">
        <v>4</v>
      </c>
      <c r="E278" t="s">
        <v>1013</v>
      </c>
      <c r="F278" t="e">
        <v>#REF!</v>
      </c>
      <c r="G278" t="s">
        <v>615</v>
      </c>
      <c r="H278" t="s">
        <v>107</v>
      </c>
      <c r="J278" t="s">
        <v>1355</v>
      </c>
    </row>
    <row r="279" spans="1:10" x14ac:dyDescent="0.3">
      <c r="A279" t="s">
        <v>229</v>
      </c>
      <c r="B279" s="1">
        <v>150000</v>
      </c>
      <c r="C279">
        <v>96</v>
      </c>
      <c r="E279" t="s">
        <v>1071</v>
      </c>
      <c r="F279">
        <v>76660</v>
      </c>
      <c r="G279" t="s">
        <v>616</v>
      </c>
      <c r="H279" t="s">
        <v>11</v>
      </c>
      <c r="J279" t="s">
        <v>1356</v>
      </c>
    </row>
    <row r="280" spans="1:10" x14ac:dyDescent="0.3">
      <c r="A280" t="s">
        <v>0</v>
      </c>
      <c r="B280" s="1">
        <v>62000</v>
      </c>
      <c r="C280">
        <v>645</v>
      </c>
      <c r="E280" t="s">
        <v>968</v>
      </c>
      <c r="F280">
        <v>27180</v>
      </c>
      <c r="G280" t="s">
        <v>617</v>
      </c>
      <c r="H280" t="s">
        <v>60</v>
      </c>
      <c r="J280" t="s">
        <v>1357</v>
      </c>
    </row>
    <row r="281" spans="1:10" x14ac:dyDescent="0.3">
      <c r="A281" t="s">
        <v>230</v>
      </c>
      <c r="B281" s="1">
        <v>211000</v>
      </c>
      <c r="C281">
        <v>140</v>
      </c>
      <c r="E281" t="s">
        <v>981</v>
      </c>
      <c r="F281">
        <v>27300</v>
      </c>
      <c r="G281" t="s">
        <v>618</v>
      </c>
      <c r="H281" t="s">
        <v>129</v>
      </c>
      <c r="J281" t="s">
        <v>1358</v>
      </c>
    </row>
    <row r="282" spans="1:10" x14ac:dyDescent="0.3">
      <c r="A282" t="s">
        <v>19</v>
      </c>
      <c r="B282" s="1">
        <v>147000</v>
      </c>
      <c r="C282">
        <v>90</v>
      </c>
      <c r="D282">
        <v>4</v>
      </c>
      <c r="E282" t="s">
        <v>1058</v>
      </c>
      <c r="F282">
        <v>76590</v>
      </c>
      <c r="G282" t="s">
        <v>619</v>
      </c>
      <c r="H282" t="s">
        <v>231</v>
      </c>
      <c r="J282" t="s">
        <v>1359</v>
      </c>
    </row>
    <row r="283" spans="1:10" x14ac:dyDescent="0.3">
      <c r="A283" t="s">
        <v>3</v>
      </c>
      <c r="B283" s="1">
        <v>98500</v>
      </c>
      <c r="C283">
        <v>84</v>
      </c>
      <c r="D283">
        <v>5</v>
      </c>
      <c r="E283" t="s">
        <v>1041</v>
      </c>
      <c r="F283">
        <v>76330</v>
      </c>
      <c r="G283" t="s">
        <v>620</v>
      </c>
      <c r="H283" t="s">
        <v>99</v>
      </c>
      <c r="I283" t="s">
        <v>119</v>
      </c>
      <c r="J283" t="s">
        <v>1360</v>
      </c>
    </row>
    <row r="284" spans="1:10" x14ac:dyDescent="0.3">
      <c r="A284" t="s">
        <v>19</v>
      </c>
      <c r="B284" s="1">
        <v>219000</v>
      </c>
      <c r="C284">
        <v>120</v>
      </c>
      <c r="D284">
        <v>5</v>
      </c>
      <c r="E284" t="s">
        <v>976</v>
      </c>
      <c r="F284">
        <v>76570</v>
      </c>
      <c r="G284" t="s">
        <v>621</v>
      </c>
      <c r="H284" t="s">
        <v>99</v>
      </c>
      <c r="J284" t="s">
        <v>1361</v>
      </c>
    </row>
    <row r="285" spans="1:10" x14ac:dyDescent="0.3">
      <c r="A285" t="s">
        <v>19</v>
      </c>
      <c r="B285" s="1">
        <v>325000</v>
      </c>
      <c r="C285">
        <v>202</v>
      </c>
      <c r="D285">
        <v>9</v>
      </c>
      <c r="E285" t="s">
        <v>961</v>
      </c>
      <c r="F285">
        <v>27120</v>
      </c>
      <c r="G285" t="s">
        <v>622</v>
      </c>
      <c r="H285" t="s">
        <v>84</v>
      </c>
      <c r="I285" t="s">
        <v>85</v>
      </c>
      <c r="J285" t="s">
        <v>1362</v>
      </c>
    </row>
    <row r="286" spans="1:10" x14ac:dyDescent="0.3">
      <c r="A286" t="s">
        <v>3</v>
      </c>
      <c r="B286" s="1">
        <v>134000</v>
      </c>
      <c r="C286">
        <v>83</v>
      </c>
      <c r="D286">
        <v>3</v>
      </c>
      <c r="E286" t="s">
        <v>960</v>
      </c>
      <c r="F286">
        <v>27000</v>
      </c>
      <c r="G286" t="s">
        <v>623</v>
      </c>
      <c r="H286" t="s">
        <v>232</v>
      </c>
      <c r="J286" t="s">
        <v>1363</v>
      </c>
    </row>
    <row r="287" spans="1:10" x14ac:dyDescent="0.3">
      <c r="A287" t="s">
        <v>19</v>
      </c>
      <c r="B287" s="1">
        <v>209500</v>
      </c>
      <c r="C287">
        <v>157</v>
      </c>
      <c r="D287">
        <v>6</v>
      </c>
      <c r="E287" t="s">
        <v>1036</v>
      </c>
      <c r="F287" t="e">
        <v>#REF!</v>
      </c>
      <c r="G287" t="s">
        <v>624</v>
      </c>
      <c r="H287" t="s">
        <v>199</v>
      </c>
      <c r="I287" t="s">
        <v>207</v>
      </c>
      <c r="J287" t="s">
        <v>1364</v>
      </c>
    </row>
    <row r="288" spans="1:10" x14ac:dyDescent="0.3">
      <c r="A288" t="s">
        <v>19</v>
      </c>
      <c r="B288" s="1">
        <v>115000</v>
      </c>
      <c r="C288">
        <v>80</v>
      </c>
      <c r="D288">
        <v>5</v>
      </c>
      <c r="E288" t="s">
        <v>1035</v>
      </c>
      <c r="F288" t="e">
        <v>#REF!</v>
      </c>
      <c r="G288" t="s">
        <v>625</v>
      </c>
      <c r="H288" t="s">
        <v>233</v>
      </c>
      <c r="I288" t="s">
        <v>234</v>
      </c>
      <c r="J288" t="s">
        <v>1365</v>
      </c>
    </row>
    <row r="289" spans="1:10" x14ac:dyDescent="0.3">
      <c r="A289" t="s">
        <v>128</v>
      </c>
      <c r="B289" s="1">
        <v>75000</v>
      </c>
      <c r="C289">
        <v>71</v>
      </c>
      <c r="E289" t="s">
        <v>1018</v>
      </c>
      <c r="F289">
        <v>76300</v>
      </c>
      <c r="G289" t="s">
        <v>626</v>
      </c>
      <c r="H289" t="s">
        <v>11</v>
      </c>
      <c r="J289" t="s">
        <v>1366</v>
      </c>
    </row>
    <row r="290" spans="1:10" x14ac:dyDescent="0.3">
      <c r="A290" t="s">
        <v>19</v>
      </c>
      <c r="B290" s="1">
        <v>250000</v>
      </c>
      <c r="C290">
        <v>91</v>
      </c>
      <c r="D290">
        <v>4</v>
      </c>
      <c r="E290" t="s">
        <v>1023</v>
      </c>
      <c r="F290" t="e">
        <v>#REF!</v>
      </c>
      <c r="G290" t="s">
        <v>627</v>
      </c>
      <c r="H290" t="s">
        <v>152</v>
      </c>
      <c r="I290" t="s">
        <v>235</v>
      </c>
      <c r="J290" t="s">
        <v>1367</v>
      </c>
    </row>
    <row r="291" spans="1:10" x14ac:dyDescent="0.3">
      <c r="A291" t="s">
        <v>19</v>
      </c>
      <c r="B291" s="1">
        <v>117000</v>
      </c>
      <c r="C291">
        <v>70</v>
      </c>
      <c r="D291">
        <v>4</v>
      </c>
      <c r="E291" t="s">
        <v>1071</v>
      </c>
      <c r="F291">
        <v>76660</v>
      </c>
      <c r="G291" t="s">
        <v>628</v>
      </c>
      <c r="H291" t="s">
        <v>236</v>
      </c>
      <c r="J291" t="s">
        <v>1368</v>
      </c>
    </row>
    <row r="292" spans="1:10" x14ac:dyDescent="0.3">
      <c r="A292" t="s">
        <v>43</v>
      </c>
      <c r="B292" s="1">
        <v>108000</v>
      </c>
      <c r="C292">
        <v>92</v>
      </c>
      <c r="D292">
        <v>5</v>
      </c>
      <c r="E292" t="s">
        <v>971</v>
      </c>
      <c r="F292">
        <v>27250</v>
      </c>
      <c r="G292" t="s">
        <v>629</v>
      </c>
      <c r="H292" t="s">
        <v>237</v>
      </c>
      <c r="J292" t="s">
        <v>1369</v>
      </c>
    </row>
    <row r="293" spans="1:10" x14ac:dyDescent="0.3">
      <c r="A293" t="s">
        <v>110</v>
      </c>
      <c r="B293" s="1">
        <v>404995</v>
      </c>
      <c r="C293">
        <v>132</v>
      </c>
      <c r="D293">
        <v>5</v>
      </c>
      <c r="E293" t="s">
        <v>1007</v>
      </c>
      <c r="F293">
        <v>76240</v>
      </c>
      <c r="G293" t="s">
        <v>630</v>
      </c>
      <c r="H293" t="s">
        <v>111</v>
      </c>
      <c r="J293" t="s">
        <v>1370</v>
      </c>
    </row>
    <row r="294" spans="1:10" x14ac:dyDescent="0.3">
      <c r="A294" t="s">
        <v>3</v>
      </c>
      <c r="B294" s="1">
        <v>84590</v>
      </c>
      <c r="C294">
        <v>65</v>
      </c>
      <c r="E294" t="s">
        <v>960</v>
      </c>
      <c r="F294">
        <v>27000</v>
      </c>
      <c r="G294" t="s">
        <v>631</v>
      </c>
      <c r="H294" t="s">
        <v>11</v>
      </c>
      <c r="I294" t="s">
        <v>238</v>
      </c>
      <c r="J294" t="s">
        <v>1371</v>
      </c>
    </row>
    <row r="295" spans="1:10" x14ac:dyDescent="0.3">
      <c r="A295" t="s">
        <v>82</v>
      </c>
      <c r="B295" s="1">
        <v>345000</v>
      </c>
      <c r="C295">
        <v>154</v>
      </c>
      <c r="D295">
        <v>7</v>
      </c>
      <c r="E295" t="s">
        <v>1025</v>
      </c>
      <c r="F295">
        <v>76480</v>
      </c>
      <c r="G295" t="s">
        <v>632</v>
      </c>
      <c r="H295" t="s">
        <v>199</v>
      </c>
      <c r="J295" t="s">
        <v>1372</v>
      </c>
    </row>
    <row r="296" spans="1:10" x14ac:dyDescent="0.3">
      <c r="A296" t="s">
        <v>19</v>
      </c>
      <c r="B296" s="1">
        <v>349000</v>
      </c>
      <c r="C296">
        <v>187</v>
      </c>
      <c r="D296">
        <v>7</v>
      </c>
      <c r="E296" t="s">
        <v>1055</v>
      </c>
      <c r="F296">
        <v>76690</v>
      </c>
      <c r="G296" t="s">
        <v>633</v>
      </c>
      <c r="H296" t="s">
        <v>239</v>
      </c>
      <c r="J296" t="s">
        <v>1373</v>
      </c>
    </row>
    <row r="297" spans="1:10" x14ac:dyDescent="0.3">
      <c r="A297" t="s">
        <v>19</v>
      </c>
      <c r="B297" s="1">
        <v>198400</v>
      </c>
      <c r="C297">
        <v>120</v>
      </c>
      <c r="D297">
        <v>5</v>
      </c>
      <c r="E297" t="s">
        <v>1053</v>
      </c>
      <c r="F297">
        <v>76720</v>
      </c>
      <c r="G297" t="s">
        <v>634</v>
      </c>
      <c r="H297" t="s">
        <v>59</v>
      </c>
      <c r="I297" t="s">
        <v>108</v>
      </c>
      <c r="J297" t="s">
        <v>1374</v>
      </c>
    </row>
    <row r="298" spans="1:10" x14ac:dyDescent="0.3">
      <c r="A298" t="s">
        <v>19</v>
      </c>
      <c r="B298" s="1">
        <v>147000</v>
      </c>
      <c r="C298">
        <v>105</v>
      </c>
      <c r="D298">
        <v>5</v>
      </c>
      <c r="E298" t="s">
        <v>965</v>
      </c>
      <c r="F298">
        <v>27320</v>
      </c>
      <c r="G298" t="s">
        <v>635</v>
      </c>
      <c r="H298" t="s">
        <v>39</v>
      </c>
      <c r="I298" t="s">
        <v>144</v>
      </c>
      <c r="J298" t="s">
        <v>1375</v>
      </c>
    </row>
    <row r="299" spans="1:10" x14ac:dyDescent="0.3">
      <c r="A299" t="s">
        <v>19</v>
      </c>
      <c r="B299" s="1">
        <v>160000</v>
      </c>
      <c r="C299">
        <v>90</v>
      </c>
      <c r="D299">
        <v>4</v>
      </c>
      <c r="E299" t="s">
        <v>1050</v>
      </c>
      <c r="F299">
        <v>76710</v>
      </c>
      <c r="G299" t="s">
        <v>636</v>
      </c>
      <c r="H299" t="s">
        <v>42</v>
      </c>
      <c r="I299" t="s">
        <v>240</v>
      </c>
      <c r="J299" t="s">
        <v>1376</v>
      </c>
    </row>
    <row r="300" spans="1:10" x14ac:dyDescent="0.3">
      <c r="A300" t="s">
        <v>19</v>
      </c>
      <c r="B300" s="1">
        <v>157000</v>
      </c>
      <c r="C300">
        <v>90</v>
      </c>
      <c r="D300">
        <v>4</v>
      </c>
      <c r="E300" t="s">
        <v>965</v>
      </c>
      <c r="F300">
        <v>27320</v>
      </c>
      <c r="G300" t="s">
        <v>637</v>
      </c>
      <c r="H300" t="s">
        <v>39</v>
      </c>
      <c r="I300" t="s">
        <v>144</v>
      </c>
      <c r="J300" t="s">
        <v>1377</v>
      </c>
    </row>
    <row r="301" spans="1:10" x14ac:dyDescent="0.3">
      <c r="A301" t="s">
        <v>3</v>
      </c>
      <c r="B301" s="1">
        <v>199000</v>
      </c>
      <c r="C301">
        <v>78</v>
      </c>
      <c r="D301">
        <v>4</v>
      </c>
      <c r="E301" t="s">
        <v>975</v>
      </c>
      <c r="F301">
        <v>27400</v>
      </c>
      <c r="G301" t="s">
        <v>638</v>
      </c>
      <c r="H301" t="s">
        <v>83</v>
      </c>
      <c r="I301" t="s">
        <v>118</v>
      </c>
      <c r="J301" t="s">
        <v>1378</v>
      </c>
    </row>
    <row r="302" spans="1:10" x14ac:dyDescent="0.3">
      <c r="A302" t="s">
        <v>19</v>
      </c>
      <c r="B302" s="1">
        <v>128000</v>
      </c>
      <c r="C302">
        <v>86</v>
      </c>
      <c r="E302" t="s">
        <v>1048</v>
      </c>
      <c r="F302">
        <v>76133</v>
      </c>
      <c r="G302" t="s">
        <v>639</v>
      </c>
      <c r="H302" t="s">
        <v>47</v>
      </c>
      <c r="J302" t="s">
        <v>1379</v>
      </c>
    </row>
    <row r="303" spans="1:10" x14ac:dyDescent="0.3">
      <c r="A303" t="s">
        <v>19</v>
      </c>
      <c r="B303" s="1">
        <v>199000</v>
      </c>
      <c r="C303">
        <v>135</v>
      </c>
      <c r="D303">
        <v>7</v>
      </c>
      <c r="E303" t="s">
        <v>959</v>
      </c>
      <c r="F303">
        <v>76630</v>
      </c>
      <c r="G303" t="s">
        <v>640</v>
      </c>
      <c r="H303" t="s">
        <v>231</v>
      </c>
      <c r="I303" t="s">
        <v>241</v>
      </c>
      <c r="J303" t="s">
        <v>1380</v>
      </c>
    </row>
    <row r="304" spans="1:10" x14ac:dyDescent="0.3">
      <c r="A304" t="s">
        <v>0</v>
      </c>
      <c r="B304" s="1">
        <v>76500</v>
      </c>
      <c r="C304">
        <v>349</v>
      </c>
      <c r="E304" t="s">
        <v>899</v>
      </c>
      <c r="F304">
        <v>76150</v>
      </c>
      <c r="G304" t="s">
        <v>641</v>
      </c>
      <c r="H304" t="s">
        <v>11</v>
      </c>
      <c r="I304" t="s">
        <v>242</v>
      </c>
      <c r="J304" t="s">
        <v>1381</v>
      </c>
    </row>
    <row r="305" spans="1:10" x14ac:dyDescent="0.3">
      <c r="A305" t="s">
        <v>3</v>
      </c>
      <c r="B305" s="1">
        <v>125000</v>
      </c>
      <c r="C305">
        <v>45</v>
      </c>
      <c r="D305">
        <v>2</v>
      </c>
      <c r="E305" t="s">
        <v>4</v>
      </c>
      <c r="F305">
        <v>76600</v>
      </c>
      <c r="G305" s="2" t="s">
        <v>642</v>
      </c>
      <c r="H305" t="s">
        <v>11</v>
      </c>
      <c r="J305" t="s">
        <v>1382</v>
      </c>
    </row>
    <row r="306" spans="1:10" x14ac:dyDescent="0.3">
      <c r="A306" t="s">
        <v>19</v>
      </c>
      <c r="B306" s="1">
        <v>312000</v>
      </c>
      <c r="C306">
        <v>168</v>
      </c>
      <c r="D306">
        <v>6</v>
      </c>
      <c r="E306" t="s">
        <v>1052</v>
      </c>
      <c r="F306">
        <v>76450</v>
      </c>
      <c r="G306" t="s">
        <v>643</v>
      </c>
      <c r="H306" t="s">
        <v>46</v>
      </c>
      <c r="J306" t="s">
        <v>1383</v>
      </c>
    </row>
    <row r="307" spans="1:10" x14ac:dyDescent="0.3">
      <c r="A307" t="s">
        <v>3</v>
      </c>
      <c r="B307" s="1">
        <v>342800</v>
      </c>
      <c r="C307">
        <v>79</v>
      </c>
      <c r="D307">
        <v>4</v>
      </c>
      <c r="E307" t="s">
        <v>1010</v>
      </c>
      <c r="F307">
        <v>76230</v>
      </c>
      <c r="G307" t="s">
        <v>644</v>
      </c>
      <c r="H307" t="s">
        <v>18</v>
      </c>
      <c r="I307" t="s">
        <v>180</v>
      </c>
      <c r="J307" t="s">
        <v>1384</v>
      </c>
    </row>
    <row r="308" spans="1:10" x14ac:dyDescent="0.3">
      <c r="A308" t="s">
        <v>110</v>
      </c>
      <c r="B308" s="1">
        <v>330000</v>
      </c>
      <c r="C308">
        <v>160</v>
      </c>
      <c r="D308">
        <v>5</v>
      </c>
      <c r="E308" t="s">
        <v>960</v>
      </c>
      <c r="F308">
        <v>27000</v>
      </c>
      <c r="G308" t="s">
        <v>645</v>
      </c>
      <c r="H308" t="s">
        <v>7</v>
      </c>
      <c r="J308" t="s">
        <v>1385</v>
      </c>
    </row>
    <row r="309" spans="1:10" x14ac:dyDescent="0.3">
      <c r="A309" t="s">
        <v>3</v>
      </c>
      <c r="B309" s="1">
        <v>79600</v>
      </c>
      <c r="C309">
        <v>48</v>
      </c>
      <c r="D309">
        <v>2</v>
      </c>
      <c r="E309" t="s">
        <v>960</v>
      </c>
      <c r="F309">
        <v>27000</v>
      </c>
      <c r="G309" t="s">
        <v>646</v>
      </c>
      <c r="H309" t="s">
        <v>7</v>
      </c>
      <c r="I309" t="s">
        <v>8</v>
      </c>
      <c r="J309" t="s">
        <v>1386</v>
      </c>
    </row>
    <row r="310" spans="1:10" x14ac:dyDescent="0.3">
      <c r="A310" t="s">
        <v>19</v>
      </c>
      <c r="B310" s="1">
        <v>195000</v>
      </c>
      <c r="C310">
        <v>100</v>
      </c>
      <c r="D310">
        <v>4</v>
      </c>
      <c r="E310" t="s">
        <v>985</v>
      </c>
      <c r="F310">
        <v>27600</v>
      </c>
      <c r="G310" t="s">
        <v>647</v>
      </c>
      <c r="H310" t="s">
        <v>84</v>
      </c>
      <c r="I310" t="s">
        <v>85</v>
      </c>
      <c r="J310" t="s">
        <v>1387</v>
      </c>
    </row>
    <row r="311" spans="1:10" x14ac:dyDescent="0.3">
      <c r="A311" t="s">
        <v>19</v>
      </c>
      <c r="B311" s="1">
        <v>131000</v>
      </c>
      <c r="C311">
        <v>95</v>
      </c>
      <c r="D311">
        <v>4</v>
      </c>
      <c r="E311" t="s">
        <v>1031</v>
      </c>
      <c r="F311">
        <v>76940</v>
      </c>
      <c r="G311" t="s">
        <v>648</v>
      </c>
      <c r="H311" t="s">
        <v>243</v>
      </c>
      <c r="J311" t="s">
        <v>1388</v>
      </c>
    </row>
    <row r="312" spans="1:10" x14ac:dyDescent="0.3">
      <c r="A312" t="s">
        <v>3</v>
      </c>
      <c r="B312" s="1">
        <v>239000</v>
      </c>
      <c r="C312">
        <v>91</v>
      </c>
      <c r="D312">
        <v>4</v>
      </c>
      <c r="E312" t="s">
        <v>904</v>
      </c>
      <c r="F312">
        <v>76000</v>
      </c>
      <c r="G312" t="s">
        <v>649</v>
      </c>
      <c r="H312" t="s">
        <v>228</v>
      </c>
      <c r="I312" t="s">
        <v>244</v>
      </c>
      <c r="J312" t="s">
        <v>1389</v>
      </c>
    </row>
    <row r="313" spans="1:10" x14ac:dyDescent="0.3">
      <c r="A313" t="s">
        <v>19</v>
      </c>
      <c r="B313" s="1">
        <v>195300</v>
      </c>
      <c r="C313">
        <v>95</v>
      </c>
      <c r="D313">
        <v>5</v>
      </c>
      <c r="E313" t="s">
        <v>980</v>
      </c>
      <c r="F313">
        <v>27310</v>
      </c>
      <c r="G313" t="s">
        <v>650</v>
      </c>
      <c r="H313" t="s">
        <v>26</v>
      </c>
      <c r="I313" t="s">
        <v>61</v>
      </c>
      <c r="J313" t="s">
        <v>1390</v>
      </c>
    </row>
    <row r="314" spans="1:10" x14ac:dyDescent="0.3">
      <c r="A314" t="s">
        <v>43</v>
      </c>
      <c r="B314" s="1">
        <v>208000</v>
      </c>
      <c r="C314">
        <v>120</v>
      </c>
      <c r="D314">
        <v>5</v>
      </c>
      <c r="E314" t="s">
        <v>904</v>
      </c>
      <c r="F314">
        <v>76000</v>
      </c>
      <c r="G314" t="s">
        <v>651</v>
      </c>
      <c r="H314" t="s">
        <v>245</v>
      </c>
      <c r="J314" t="s">
        <v>1391</v>
      </c>
    </row>
    <row r="315" spans="1:10" x14ac:dyDescent="0.3">
      <c r="A315" t="s">
        <v>19</v>
      </c>
      <c r="B315" s="1">
        <v>695000</v>
      </c>
      <c r="C315">
        <v>208</v>
      </c>
      <c r="D315">
        <v>6</v>
      </c>
      <c r="E315" t="s">
        <v>1014</v>
      </c>
      <c r="F315">
        <v>76130</v>
      </c>
      <c r="G315" t="s">
        <v>652</v>
      </c>
      <c r="H315" t="s">
        <v>246</v>
      </c>
      <c r="J315" t="s">
        <v>1392</v>
      </c>
    </row>
    <row r="316" spans="1:10" x14ac:dyDescent="0.3">
      <c r="A316" t="s">
        <v>19</v>
      </c>
      <c r="B316" s="1">
        <v>62000</v>
      </c>
      <c r="C316">
        <v>64</v>
      </c>
      <c r="D316">
        <v>4</v>
      </c>
      <c r="E316" t="s">
        <v>965</v>
      </c>
      <c r="F316">
        <v>27320</v>
      </c>
      <c r="G316" t="s">
        <v>653</v>
      </c>
      <c r="H316" t="s">
        <v>39</v>
      </c>
      <c r="J316" t="s">
        <v>1393</v>
      </c>
    </row>
    <row r="317" spans="1:10" x14ac:dyDescent="0.3">
      <c r="A317" t="s">
        <v>19</v>
      </c>
      <c r="B317" s="1">
        <v>126000</v>
      </c>
      <c r="C317">
        <v>90</v>
      </c>
      <c r="D317">
        <v>5</v>
      </c>
      <c r="E317" t="s">
        <v>1059</v>
      </c>
      <c r="F317">
        <v>76810</v>
      </c>
      <c r="G317" t="s">
        <v>654</v>
      </c>
      <c r="H317" t="s">
        <v>113</v>
      </c>
      <c r="I317" t="s">
        <v>114</v>
      </c>
      <c r="J317" t="s">
        <v>1394</v>
      </c>
    </row>
    <row r="318" spans="1:10" x14ac:dyDescent="0.3">
      <c r="A318" t="s">
        <v>19</v>
      </c>
      <c r="B318" s="1">
        <v>210000</v>
      </c>
      <c r="C318">
        <v>139</v>
      </c>
      <c r="D318">
        <v>7</v>
      </c>
      <c r="E318" t="s">
        <v>981</v>
      </c>
      <c r="F318">
        <v>27300</v>
      </c>
      <c r="G318" t="s">
        <v>655</v>
      </c>
      <c r="H318" t="s">
        <v>247</v>
      </c>
      <c r="I318" t="s">
        <v>248</v>
      </c>
      <c r="J318" t="s">
        <v>1395</v>
      </c>
    </row>
    <row r="319" spans="1:10" x14ac:dyDescent="0.3">
      <c r="A319" t="s">
        <v>0</v>
      </c>
      <c r="B319" s="1">
        <v>48400</v>
      </c>
      <c r="C319">
        <v>1000</v>
      </c>
      <c r="D319">
        <v>1</v>
      </c>
      <c r="E319" t="s">
        <v>182</v>
      </c>
      <c r="F319" t="e">
        <v>#REF!</v>
      </c>
      <c r="G319" t="s">
        <v>656</v>
      </c>
      <c r="H319" t="s">
        <v>31</v>
      </c>
      <c r="I319" t="s">
        <v>249</v>
      </c>
      <c r="J319" t="s">
        <v>1396</v>
      </c>
    </row>
    <row r="320" spans="1:10" x14ac:dyDescent="0.3">
      <c r="A320" t="s">
        <v>250</v>
      </c>
      <c r="B320" s="1">
        <v>115000</v>
      </c>
      <c r="C320">
        <v>85</v>
      </c>
      <c r="E320" t="s">
        <v>1041</v>
      </c>
      <c r="F320">
        <v>76330</v>
      </c>
      <c r="G320" t="s">
        <v>657</v>
      </c>
      <c r="H320" t="s">
        <v>112</v>
      </c>
      <c r="J320" t="s">
        <v>1397</v>
      </c>
    </row>
    <row r="321" spans="1:10" x14ac:dyDescent="0.3">
      <c r="A321" t="s">
        <v>19</v>
      </c>
      <c r="B321" s="1">
        <v>370000</v>
      </c>
      <c r="C321">
        <v>190</v>
      </c>
      <c r="D321">
        <v>7</v>
      </c>
      <c r="E321" t="s">
        <v>957</v>
      </c>
      <c r="F321">
        <v>27200</v>
      </c>
      <c r="G321" t="s">
        <v>658</v>
      </c>
      <c r="H321" t="s">
        <v>84</v>
      </c>
      <c r="J321" t="s">
        <v>1398</v>
      </c>
    </row>
    <row r="322" spans="1:10" x14ac:dyDescent="0.3">
      <c r="A322" t="s">
        <v>19</v>
      </c>
      <c r="B322" s="1">
        <v>160000</v>
      </c>
      <c r="C322">
        <v>70</v>
      </c>
      <c r="D322">
        <v>3</v>
      </c>
      <c r="E322" t="s">
        <v>1011</v>
      </c>
      <c r="F322">
        <v>76250</v>
      </c>
      <c r="G322" t="s">
        <v>659</v>
      </c>
      <c r="H322" t="s">
        <v>66</v>
      </c>
      <c r="J322" t="s">
        <v>1399</v>
      </c>
    </row>
    <row r="323" spans="1:10" x14ac:dyDescent="0.3">
      <c r="A323" t="s">
        <v>0</v>
      </c>
      <c r="B323" s="1">
        <v>115000</v>
      </c>
      <c r="C323">
        <v>1000</v>
      </c>
      <c r="D323">
        <v>1</v>
      </c>
      <c r="E323" t="s">
        <v>957</v>
      </c>
      <c r="F323">
        <v>27200</v>
      </c>
      <c r="G323" t="s">
        <v>660</v>
      </c>
      <c r="H323" t="s">
        <v>136</v>
      </c>
      <c r="I323" t="s">
        <v>137</v>
      </c>
      <c r="J323" t="s">
        <v>1400</v>
      </c>
    </row>
    <row r="324" spans="1:10" x14ac:dyDescent="0.3">
      <c r="A324" t="s">
        <v>3</v>
      </c>
      <c r="B324" s="1">
        <v>103000</v>
      </c>
      <c r="C324">
        <v>66</v>
      </c>
      <c r="D324">
        <v>4</v>
      </c>
      <c r="E324" t="s">
        <v>1066</v>
      </c>
      <c r="F324" t="e">
        <v>#REF!</v>
      </c>
      <c r="G324" t="s">
        <v>661</v>
      </c>
      <c r="H324" t="s">
        <v>251</v>
      </c>
      <c r="I324" t="s">
        <v>252</v>
      </c>
      <c r="J324" t="s">
        <v>1401</v>
      </c>
    </row>
    <row r="325" spans="1:10" x14ac:dyDescent="0.3">
      <c r="A325" t="s">
        <v>43</v>
      </c>
      <c r="B325" s="1">
        <v>168000</v>
      </c>
      <c r="C325">
        <v>150</v>
      </c>
      <c r="D325">
        <v>5</v>
      </c>
      <c r="E325" t="s">
        <v>965</v>
      </c>
      <c r="F325">
        <v>27320</v>
      </c>
      <c r="G325" t="s">
        <v>662</v>
      </c>
      <c r="H325" t="s">
        <v>39</v>
      </c>
      <c r="J325" t="s">
        <v>1402</v>
      </c>
    </row>
    <row r="326" spans="1:10" x14ac:dyDescent="0.3">
      <c r="A326" t="s">
        <v>0</v>
      </c>
      <c r="B326" s="1">
        <v>90000</v>
      </c>
      <c r="C326">
        <v>320</v>
      </c>
      <c r="E326" t="s">
        <v>1017</v>
      </c>
      <c r="F326">
        <v>76800</v>
      </c>
      <c r="G326" t="s">
        <v>663</v>
      </c>
      <c r="H326" t="s">
        <v>52</v>
      </c>
      <c r="J326" t="s">
        <v>1403</v>
      </c>
    </row>
    <row r="327" spans="1:10" x14ac:dyDescent="0.3">
      <c r="A327" t="s">
        <v>0</v>
      </c>
      <c r="B327" s="1">
        <v>38000</v>
      </c>
      <c r="C327">
        <v>1345</v>
      </c>
      <c r="D327">
        <v>1</v>
      </c>
      <c r="E327" t="s">
        <v>973</v>
      </c>
      <c r="F327">
        <v>27190</v>
      </c>
      <c r="G327" t="s">
        <v>664</v>
      </c>
      <c r="H327" t="s">
        <v>253</v>
      </c>
      <c r="J327" t="s">
        <v>1404</v>
      </c>
    </row>
    <row r="328" spans="1:10" x14ac:dyDescent="0.3">
      <c r="A328" t="s">
        <v>19</v>
      </c>
      <c r="B328" s="1">
        <v>210515</v>
      </c>
      <c r="C328">
        <v>112</v>
      </c>
      <c r="D328">
        <v>4</v>
      </c>
      <c r="E328" t="s">
        <v>969</v>
      </c>
      <c r="F328" t="e">
        <v>#REF!</v>
      </c>
      <c r="G328" t="s">
        <v>665</v>
      </c>
      <c r="H328" t="s">
        <v>60</v>
      </c>
      <c r="I328" t="s">
        <v>71</v>
      </c>
      <c r="J328" t="s">
        <v>1405</v>
      </c>
    </row>
    <row r="329" spans="1:10" x14ac:dyDescent="0.3">
      <c r="A329" t="s">
        <v>19</v>
      </c>
      <c r="B329" s="1">
        <v>149000</v>
      </c>
      <c r="C329">
        <v>70</v>
      </c>
      <c r="D329">
        <v>3</v>
      </c>
      <c r="E329" t="s">
        <v>1031</v>
      </c>
      <c r="F329">
        <v>76940</v>
      </c>
      <c r="G329" t="s">
        <v>666</v>
      </c>
      <c r="H329" t="s">
        <v>73</v>
      </c>
      <c r="J329" t="s">
        <v>1406</v>
      </c>
    </row>
    <row r="330" spans="1:10" x14ac:dyDescent="0.3">
      <c r="A330" t="s">
        <v>0</v>
      </c>
      <c r="B330" s="1">
        <v>82000</v>
      </c>
      <c r="C330">
        <v>848</v>
      </c>
      <c r="E330" t="s">
        <v>1022</v>
      </c>
      <c r="F330">
        <v>76530</v>
      </c>
      <c r="G330" t="s">
        <v>667</v>
      </c>
      <c r="H330" t="s">
        <v>111</v>
      </c>
      <c r="J330" t="s">
        <v>1407</v>
      </c>
    </row>
    <row r="331" spans="1:10" x14ac:dyDescent="0.3">
      <c r="A331" t="s">
        <v>19</v>
      </c>
      <c r="B331" s="1">
        <v>259000</v>
      </c>
      <c r="C331">
        <v>131</v>
      </c>
      <c r="D331">
        <v>6</v>
      </c>
      <c r="E331" t="s">
        <v>996</v>
      </c>
      <c r="F331">
        <v>27140</v>
      </c>
      <c r="G331" t="s">
        <v>668</v>
      </c>
      <c r="H331" t="s">
        <v>84</v>
      </c>
      <c r="J331" t="s">
        <v>1408</v>
      </c>
    </row>
    <row r="332" spans="1:10" x14ac:dyDescent="0.3">
      <c r="A332" t="s">
        <v>0</v>
      </c>
      <c r="B332" s="1">
        <v>54000</v>
      </c>
      <c r="C332">
        <v>1100</v>
      </c>
      <c r="D332">
        <v>1</v>
      </c>
      <c r="E332" t="s">
        <v>980</v>
      </c>
      <c r="F332">
        <v>27310</v>
      </c>
      <c r="G332" t="s">
        <v>669</v>
      </c>
      <c r="H332" t="s">
        <v>56</v>
      </c>
      <c r="J332" t="s">
        <v>1409</v>
      </c>
    </row>
    <row r="333" spans="1:10" x14ac:dyDescent="0.3">
      <c r="A333" t="s">
        <v>19</v>
      </c>
      <c r="B333" s="1">
        <v>299000</v>
      </c>
      <c r="C333">
        <v>191</v>
      </c>
      <c r="D333">
        <v>6</v>
      </c>
      <c r="E333" t="s">
        <v>1073</v>
      </c>
      <c r="F333">
        <v>76750</v>
      </c>
      <c r="G333" t="s">
        <v>670</v>
      </c>
      <c r="H333" t="s">
        <v>36</v>
      </c>
      <c r="I333" t="s">
        <v>74</v>
      </c>
      <c r="J333" t="s">
        <v>1410</v>
      </c>
    </row>
    <row r="334" spans="1:10" x14ac:dyDescent="0.3">
      <c r="A334" t="s">
        <v>19</v>
      </c>
      <c r="B334" s="1">
        <v>106000</v>
      </c>
      <c r="C334">
        <v>76</v>
      </c>
      <c r="E334" t="s">
        <v>1005</v>
      </c>
      <c r="F334" t="e">
        <v>#REF!</v>
      </c>
      <c r="G334" t="s">
        <v>671</v>
      </c>
      <c r="H334" t="s">
        <v>109</v>
      </c>
      <c r="I334" t="s">
        <v>254</v>
      </c>
      <c r="J334" t="s">
        <v>1411</v>
      </c>
    </row>
    <row r="335" spans="1:10" x14ac:dyDescent="0.3">
      <c r="A335" t="s">
        <v>82</v>
      </c>
      <c r="B335" s="1">
        <v>449000</v>
      </c>
      <c r="D335">
        <v>8</v>
      </c>
      <c r="E335" t="s">
        <v>1049</v>
      </c>
      <c r="F335">
        <v>76290</v>
      </c>
      <c r="G335" t="s">
        <v>672</v>
      </c>
      <c r="H335" t="s">
        <v>167</v>
      </c>
      <c r="I335" t="s">
        <v>255</v>
      </c>
      <c r="J335" t="s">
        <v>1412</v>
      </c>
    </row>
    <row r="336" spans="1:10" x14ac:dyDescent="0.3">
      <c r="A336" t="s">
        <v>19</v>
      </c>
      <c r="B336" s="1">
        <v>226800</v>
      </c>
      <c r="C336">
        <v>104</v>
      </c>
      <c r="D336">
        <v>5</v>
      </c>
      <c r="E336" t="s">
        <v>1017</v>
      </c>
      <c r="F336">
        <v>76800</v>
      </c>
      <c r="G336" t="s">
        <v>673</v>
      </c>
      <c r="H336" t="s">
        <v>52</v>
      </c>
      <c r="I336" t="s">
        <v>53</v>
      </c>
      <c r="J336" t="s">
        <v>1413</v>
      </c>
    </row>
    <row r="337" spans="1:10" x14ac:dyDescent="0.3">
      <c r="A337" t="s">
        <v>19</v>
      </c>
      <c r="B337" s="1">
        <v>106500</v>
      </c>
      <c r="C337">
        <v>64</v>
      </c>
      <c r="E337" t="s">
        <v>182</v>
      </c>
      <c r="F337" t="e">
        <v>#REF!</v>
      </c>
      <c r="G337" t="s">
        <v>674</v>
      </c>
      <c r="H337" t="s">
        <v>256</v>
      </c>
      <c r="I337" t="s">
        <v>257</v>
      </c>
      <c r="J337" t="s">
        <v>1414</v>
      </c>
    </row>
    <row r="338" spans="1:10" x14ac:dyDescent="0.3">
      <c r="A338" t="s">
        <v>19</v>
      </c>
      <c r="B338" s="1">
        <v>570000</v>
      </c>
      <c r="C338">
        <v>224</v>
      </c>
      <c r="D338">
        <v>6</v>
      </c>
      <c r="E338" t="s">
        <v>1012</v>
      </c>
      <c r="F338" t="e">
        <v>#REF!</v>
      </c>
      <c r="G338" t="s">
        <v>675</v>
      </c>
      <c r="H338" t="s">
        <v>36</v>
      </c>
      <c r="I338" t="s">
        <v>74</v>
      </c>
      <c r="J338" t="s">
        <v>1415</v>
      </c>
    </row>
    <row r="339" spans="1:10" x14ac:dyDescent="0.3">
      <c r="A339" t="s">
        <v>19</v>
      </c>
      <c r="B339" s="1">
        <v>224300</v>
      </c>
      <c r="C339">
        <v>120</v>
      </c>
      <c r="D339">
        <v>6</v>
      </c>
      <c r="E339" t="s">
        <v>1034</v>
      </c>
      <c r="F339">
        <v>76150</v>
      </c>
      <c r="G339" t="s">
        <v>676</v>
      </c>
      <c r="H339" t="s">
        <v>26</v>
      </c>
      <c r="J339" t="s">
        <v>1416</v>
      </c>
    </row>
    <row r="340" spans="1:10" x14ac:dyDescent="0.3">
      <c r="A340" t="s">
        <v>258</v>
      </c>
      <c r="B340" s="1">
        <v>247500</v>
      </c>
      <c r="C340">
        <v>117</v>
      </c>
      <c r="E340" t="s">
        <v>981</v>
      </c>
      <c r="F340">
        <v>27300</v>
      </c>
      <c r="G340" t="s">
        <v>677</v>
      </c>
      <c r="H340" t="s">
        <v>129</v>
      </c>
      <c r="I340" t="s">
        <v>130</v>
      </c>
      <c r="J340" t="s">
        <v>1417</v>
      </c>
    </row>
    <row r="341" spans="1:10" x14ac:dyDescent="0.3">
      <c r="A341" t="s">
        <v>19</v>
      </c>
      <c r="B341" s="1">
        <v>234900</v>
      </c>
      <c r="C341">
        <v>144</v>
      </c>
      <c r="D341">
        <v>7</v>
      </c>
      <c r="E341" t="s">
        <v>960</v>
      </c>
      <c r="F341">
        <v>27000</v>
      </c>
      <c r="G341" t="s">
        <v>678</v>
      </c>
      <c r="H341" t="s">
        <v>31</v>
      </c>
      <c r="J341" t="s">
        <v>1418</v>
      </c>
    </row>
    <row r="342" spans="1:10" x14ac:dyDescent="0.3">
      <c r="A342" t="s">
        <v>0</v>
      </c>
      <c r="B342" s="1">
        <v>68000</v>
      </c>
      <c r="C342">
        <v>3216</v>
      </c>
      <c r="D342">
        <v>3</v>
      </c>
      <c r="E342" t="s">
        <v>1001</v>
      </c>
      <c r="F342" t="e">
        <v>#REF!</v>
      </c>
      <c r="G342" t="s">
        <v>679</v>
      </c>
      <c r="H342" t="s">
        <v>259</v>
      </c>
      <c r="J342" t="s">
        <v>1419</v>
      </c>
    </row>
    <row r="343" spans="1:10" x14ac:dyDescent="0.3">
      <c r="A343" t="s">
        <v>19</v>
      </c>
      <c r="B343" s="1">
        <v>130000</v>
      </c>
      <c r="C343">
        <v>98</v>
      </c>
      <c r="D343">
        <v>5</v>
      </c>
      <c r="E343" t="s">
        <v>1044</v>
      </c>
      <c r="F343">
        <v>76540</v>
      </c>
      <c r="G343" t="s">
        <v>680</v>
      </c>
      <c r="H343" t="s">
        <v>29</v>
      </c>
      <c r="J343" t="s">
        <v>1420</v>
      </c>
    </row>
    <row r="344" spans="1:10" x14ac:dyDescent="0.3">
      <c r="A344" t="s">
        <v>3</v>
      </c>
      <c r="B344" s="1">
        <v>43550</v>
      </c>
      <c r="C344">
        <v>80</v>
      </c>
      <c r="D344">
        <v>4</v>
      </c>
      <c r="E344" t="s">
        <v>904</v>
      </c>
      <c r="F344">
        <v>76000</v>
      </c>
      <c r="G344" t="s">
        <v>681</v>
      </c>
      <c r="H344" t="s">
        <v>260</v>
      </c>
      <c r="I344" t="s">
        <v>261</v>
      </c>
      <c r="J344" t="s">
        <v>1421</v>
      </c>
    </row>
    <row r="345" spans="1:10" x14ac:dyDescent="0.3">
      <c r="A345" t="s">
        <v>3</v>
      </c>
      <c r="B345" s="1">
        <v>183900</v>
      </c>
      <c r="C345">
        <v>58</v>
      </c>
      <c r="D345">
        <v>3</v>
      </c>
      <c r="E345" t="s">
        <v>1010</v>
      </c>
      <c r="F345">
        <v>76230</v>
      </c>
      <c r="G345" t="s">
        <v>682</v>
      </c>
      <c r="H345" t="s">
        <v>18</v>
      </c>
      <c r="J345" t="s">
        <v>1422</v>
      </c>
    </row>
    <row r="346" spans="1:10" x14ac:dyDescent="0.3">
      <c r="A346" t="s">
        <v>19</v>
      </c>
      <c r="B346" s="1">
        <v>188000</v>
      </c>
      <c r="C346">
        <v>171</v>
      </c>
      <c r="D346">
        <v>8</v>
      </c>
      <c r="E346" t="s">
        <v>979</v>
      </c>
      <c r="F346">
        <v>27500</v>
      </c>
      <c r="G346" t="s">
        <v>683</v>
      </c>
      <c r="H346" t="s">
        <v>32</v>
      </c>
      <c r="I346" t="s">
        <v>33</v>
      </c>
      <c r="J346" t="s">
        <v>1423</v>
      </c>
    </row>
    <row r="347" spans="1:10" x14ac:dyDescent="0.3">
      <c r="A347" t="s">
        <v>3</v>
      </c>
      <c r="B347" s="1">
        <v>89900</v>
      </c>
      <c r="C347">
        <v>41</v>
      </c>
      <c r="D347">
        <v>3</v>
      </c>
      <c r="E347" t="s">
        <v>1018</v>
      </c>
      <c r="F347">
        <v>76300</v>
      </c>
      <c r="G347" t="s">
        <v>684</v>
      </c>
      <c r="H347" t="s">
        <v>91</v>
      </c>
      <c r="J347" t="s">
        <v>1424</v>
      </c>
    </row>
    <row r="348" spans="1:10" x14ac:dyDescent="0.3">
      <c r="A348">
        <v>15</v>
      </c>
      <c r="B348" s="1">
        <v>153000</v>
      </c>
      <c r="C348">
        <v>88</v>
      </c>
      <c r="E348" t="s">
        <v>981</v>
      </c>
      <c r="F348">
        <v>27300</v>
      </c>
      <c r="G348" t="s">
        <v>685</v>
      </c>
      <c r="H348" t="s">
        <v>129</v>
      </c>
      <c r="I348" t="s">
        <v>130</v>
      </c>
      <c r="J348" t="s">
        <v>1425</v>
      </c>
    </row>
    <row r="349" spans="1:10" x14ac:dyDescent="0.3">
      <c r="A349" t="s">
        <v>82</v>
      </c>
      <c r="B349" s="1">
        <v>349000</v>
      </c>
      <c r="C349">
        <v>265</v>
      </c>
      <c r="D349">
        <v>8</v>
      </c>
      <c r="E349" t="s">
        <v>979</v>
      </c>
      <c r="F349">
        <v>27500</v>
      </c>
      <c r="G349" t="s">
        <v>686</v>
      </c>
      <c r="H349" t="s">
        <v>262</v>
      </c>
      <c r="I349" t="s">
        <v>263</v>
      </c>
      <c r="J349" t="s">
        <v>1426</v>
      </c>
    </row>
    <row r="350" spans="1:10" x14ac:dyDescent="0.3">
      <c r="A350" t="s">
        <v>3</v>
      </c>
      <c r="B350" s="1">
        <v>181000</v>
      </c>
      <c r="C350">
        <v>91</v>
      </c>
      <c r="D350">
        <v>4</v>
      </c>
      <c r="E350" t="s">
        <v>904</v>
      </c>
      <c r="F350">
        <v>76000</v>
      </c>
      <c r="G350" t="s">
        <v>687</v>
      </c>
      <c r="H350" t="s">
        <v>66</v>
      </c>
      <c r="J350" t="s">
        <v>1427</v>
      </c>
    </row>
    <row r="351" spans="1:10" x14ac:dyDescent="0.3">
      <c r="A351" t="s">
        <v>264</v>
      </c>
      <c r="B351" s="1">
        <v>75000</v>
      </c>
      <c r="C351">
        <v>60</v>
      </c>
      <c r="E351" t="s">
        <v>4</v>
      </c>
      <c r="F351">
        <v>76600</v>
      </c>
      <c r="G351" t="s">
        <v>688</v>
      </c>
      <c r="H351" t="s">
        <v>11</v>
      </c>
      <c r="J351" t="s">
        <v>1428</v>
      </c>
    </row>
    <row r="352" spans="1:10" x14ac:dyDescent="0.3">
      <c r="A352" t="s">
        <v>64</v>
      </c>
      <c r="B352" s="1">
        <v>420000</v>
      </c>
      <c r="C352">
        <v>160</v>
      </c>
      <c r="D352">
        <v>10</v>
      </c>
      <c r="E352" t="s">
        <v>1037</v>
      </c>
      <c r="F352">
        <v>76960</v>
      </c>
      <c r="G352" t="s">
        <v>689</v>
      </c>
      <c r="H352" t="s">
        <v>36</v>
      </c>
      <c r="J352" t="s">
        <v>1429</v>
      </c>
    </row>
    <row r="353" spans="1:10" x14ac:dyDescent="0.3">
      <c r="A353" t="s">
        <v>3</v>
      </c>
      <c r="B353" s="1">
        <v>55000</v>
      </c>
      <c r="C353">
        <v>45</v>
      </c>
      <c r="D353">
        <v>2</v>
      </c>
      <c r="E353" t="s">
        <v>1046</v>
      </c>
      <c r="F353">
        <v>76400</v>
      </c>
      <c r="G353" t="s">
        <v>690</v>
      </c>
      <c r="H353" t="s">
        <v>265</v>
      </c>
      <c r="I353" t="s">
        <v>266</v>
      </c>
      <c r="J353" t="s">
        <v>1430</v>
      </c>
    </row>
    <row r="354" spans="1:10" x14ac:dyDescent="0.3">
      <c r="A354" t="s">
        <v>181</v>
      </c>
      <c r="B354" s="1">
        <v>18000</v>
      </c>
      <c r="E354" t="s">
        <v>4</v>
      </c>
      <c r="F354">
        <v>76600</v>
      </c>
      <c r="G354" t="s">
        <v>691</v>
      </c>
      <c r="H354" t="s">
        <v>267</v>
      </c>
      <c r="I354" t="s">
        <v>268</v>
      </c>
      <c r="J354" t="s">
        <v>1431</v>
      </c>
    </row>
    <row r="355" spans="1:10" x14ac:dyDescent="0.3">
      <c r="A355" t="s">
        <v>19</v>
      </c>
      <c r="B355" s="1">
        <v>346000</v>
      </c>
      <c r="C355">
        <v>500</v>
      </c>
      <c r="E355" t="s">
        <v>904</v>
      </c>
      <c r="F355">
        <v>76000</v>
      </c>
      <c r="G355" t="s">
        <v>692</v>
      </c>
      <c r="H355" t="s">
        <v>109</v>
      </c>
      <c r="J355" t="s">
        <v>1432</v>
      </c>
    </row>
    <row r="356" spans="1:10" x14ac:dyDescent="0.3">
      <c r="A356" t="s">
        <v>19</v>
      </c>
      <c r="B356" s="1">
        <v>127000</v>
      </c>
      <c r="C356">
        <v>84</v>
      </c>
      <c r="D356">
        <v>4</v>
      </c>
      <c r="E356" t="s">
        <v>960</v>
      </c>
      <c r="F356">
        <v>27000</v>
      </c>
      <c r="G356" t="s">
        <v>693</v>
      </c>
      <c r="H356" t="s">
        <v>7</v>
      </c>
      <c r="J356" t="s">
        <v>1433</v>
      </c>
    </row>
    <row r="357" spans="1:10" x14ac:dyDescent="0.3">
      <c r="A357" t="s">
        <v>19</v>
      </c>
      <c r="B357" s="1">
        <v>159994</v>
      </c>
      <c r="C357">
        <v>86</v>
      </c>
      <c r="D357">
        <v>5</v>
      </c>
      <c r="E357" t="s">
        <v>961</v>
      </c>
      <c r="F357">
        <v>27120</v>
      </c>
      <c r="G357" t="s">
        <v>694</v>
      </c>
      <c r="H357" t="s">
        <v>60</v>
      </c>
      <c r="I357" t="s">
        <v>71</v>
      </c>
      <c r="J357" t="s">
        <v>1434</v>
      </c>
    </row>
    <row r="358" spans="1:10" x14ac:dyDescent="0.3">
      <c r="A358" t="s">
        <v>37</v>
      </c>
      <c r="B358" s="1">
        <v>208450</v>
      </c>
      <c r="C358">
        <v>109</v>
      </c>
      <c r="D358">
        <v>5</v>
      </c>
      <c r="E358" t="s">
        <v>1030</v>
      </c>
      <c r="F358">
        <v>76840</v>
      </c>
      <c r="G358" t="s">
        <v>695</v>
      </c>
      <c r="H358" t="s">
        <v>26</v>
      </c>
      <c r="I358" t="s">
        <v>61</v>
      </c>
      <c r="J358" t="s">
        <v>1435</v>
      </c>
    </row>
    <row r="359" spans="1:10" x14ac:dyDescent="0.3">
      <c r="A359" t="s">
        <v>19</v>
      </c>
      <c r="B359" s="1">
        <v>169531</v>
      </c>
      <c r="C359">
        <v>89</v>
      </c>
      <c r="D359">
        <v>4</v>
      </c>
      <c r="E359" t="s">
        <v>962</v>
      </c>
      <c r="F359">
        <v>27930</v>
      </c>
      <c r="G359" t="s">
        <v>696</v>
      </c>
      <c r="H359" t="s">
        <v>60</v>
      </c>
      <c r="J359" t="s">
        <v>1436</v>
      </c>
    </row>
    <row r="360" spans="1:10" x14ac:dyDescent="0.3">
      <c r="A360" t="s">
        <v>19</v>
      </c>
      <c r="B360" s="1">
        <v>169000</v>
      </c>
      <c r="C360">
        <v>90</v>
      </c>
      <c r="D360">
        <v>5</v>
      </c>
      <c r="E360" t="s">
        <v>1044</v>
      </c>
      <c r="F360">
        <v>76540</v>
      </c>
      <c r="G360" t="s">
        <v>697</v>
      </c>
      <c r="H360" t="s">
        <v>113</v>
      </c>
      <c r="J360" t="s">
        <v>1437</v>
      </c>
    </row>
    <row r="361" spans="1:10" x14ac:dyDescent="0.3">
      <c r="A361" t="s">
        <v>19</v>
      </c>
      <c r="B361" s="1">
        <v>143000</v>
      </c>
      <c r="C361">
        <v>92</v>
      </c>
      <c r="D361">
        <v>4</v>
      </c>
      <c r="E361" t="s">
        <v>965</v>
      </c>
      <c r="F361">
        <v>27320</v>
      </c>
      <c r="G361" t="s">
        <v>698</v>
      </c>
      <c r="H361" t="s">
        <v>39</v>
      </c>
      <c r="I361" t="s">
        <v>144</v>
      </c>
      <c r="J361" t="s">
        <v>1438</v>
      </c>
    </row>
    <row r="362" spans="1:10" x14ac:dyDescent="0.3">
      <c r="A362" t="s">
        <v>3</v>
      </c>
      <c r="B362" s="1">
        <v>92000</v>
      </c>
      <c r="C362">
        <v>90</v>
      </c>
      <c r="D362">
        <v>3</v>
      </c>
      <c r="E362" t="s">
        <v>965</v>
      </c>
      <c r="F362">
        <v>27320</v>
      </c>
      <c r="G362" t="s">
        <v>699</v>
      </c>
      <c r="H362" t="s">
        <v>39</v>
      </c>
      <c r="J362" t="s">
        <v>1439</v>
      </c>
    </row>
    <row r="363" spans="1:10" x14ac:dyDescent="0.3">
      <c r="A363" t="s">
        <v>19</v>
      </c>
      <c r="B363" s="1">
        <v>186113</v>
      </c>
      <c r="C363">
        <v>104</v>
      </c>
      <c r="D363">
        <v>5</v>
      </c>
      <c r="E363" t="s">
        <v>990</v>
      </c>
      <c r="F363">
        <v>27490</v>
      </c>
      <c r="G363" t="s">
        <v>700</v>
      </c>
      <c r="H363" t="s">
        <v>60</v>
      </c>
      <c r="J363" t="s">
        <v>1440</v>
      </c>
    </row>
    <row r="364" spans="1:10" x14ac:dyDescent="0.3">
      <c r="A364">
        <v>3</v>
      </c>
      <c r="B364" s="1">
        <v>153000</v>
      </c>
      <c r="C364">
        <v>85</v>
      </c>
      <c r="E364" t="s">
        <v>1041</v>
      </c>
      <c r="F364">
        <v>76330</v>
      </c>
      <c r="G364" t="s">
        <v>701</v>
      </c>
      <c r="H364" t="s">
        <v>112</v>
      </c>
      <c r="J364" t="s">
        <v>1441</v>
      </c>
    </row>
    <row r="365" spans="1:10" x14ac:dyDescent="0.3">
      <c r="A365" t="s">
        <v>3</v>
      </c>
      <c r="B365" s="1">
        <v>76500</v>
      </c>
      <c r="C365">
        <v>60</v>
      </c>
      <c r="D365">
        <v>3</v>
      </c>
      <c r="E365" t="s">
        <v>904</v>
      </c>
      <c r="F365">
        <v>76000</v>
      </c>
      <c r="G365" t="s">
        <v>702</v>
      </c>
      <c r="H365" t="s">
        <v>84</v>
      </c>
      <c r="J365" t="s">
        <v>1442</v>
      </c>
    </row>
    <row r="366" spans="1:10" x14ac:dyDescent="0.3">
      <c r="A366" t="s">
        <v>13</v>
      </c>
      <c r="B366" s="1">
        <v>152500</v>
      </c>
      <c r="C366">
        <v>85</v>
      </c>
      <c r="E366" t="s">
        <v>1072</v>
      </c>
      <c r="F366">
        <v>76440</v>
      </c>
      <c r="G366" t="s">
        <v>703</v>
      </c>
      <c r="H366" t="s">
        <v>11</v>
      </c>
      <c r="J366" t="s">
        <v>1443</v>
      </c>
    </row>
    <row r="367" spans="1:10" x14ac:dyDescent="0.3">
      <c r="A367" t="s">
        <v>19</v>
      </c>
      <c r="B367" s="1">
        <v>147000</v>
      </c>
      <c r="C367">
        <v>75</v>
      </c>
      <c r="D367">
        <v>4</v>
      </c>
      <c r="E367" t="s">
        <v>988</v>
      </c>
      <c r="F367">
        <v>27430</v>
      </c>
      <c r="G367" t="s">
        <v>704</v>
      </c>
      <c r="H367" t="s">
        <v>190</v>
      </c>
      <c r="J367" t="s">
        <v>1444</v>
      </c>
    </row>
    <row r="368" spans="1:10" x14ac:dyDescent="0.3">
      <c r="A368" t="s">
        <v>3</v>
      </c>
      <c r="B368" s="1">
        <v>104000</v>
      </c>
      <c r="C368">
        <v>62</v>
      </c>
      <c r="D368">
        <v>4</v>
      </c>
      <c r="E368" t="s">
        <v>1002</v>
      </c>
      <c r="F368">
        <v>27610</v>
      </c>
      <c r="G368" t="s">
        <v>705</v>
      </c>
      <c r="H368" t="s">
        <v>269</v>
      </c>
      <c r="I368" t="s">
        <v>270</v>
      </c>
      <c r="J368" t="s">
        <v>1445</v>
      </c>
    </row>
    <row r="369" spans="1:10" x14ac:dyDescent="0.3">
      <c r="A369" t="s">
        <v>19</v>
      </c>
      <c r="B369" s="1">
        <v>219000</v>
      </c>
      <c r="C369">
        <v>120</v>
      </c>
      <c r="D369">
        <v>5</v>
      </c>
      <c r="E369" t="s">
        <v>1027</v>
      </c>
      <c r="F369">
        <v>76360</v>
      </c>
      <c r="G369" t="s">
        <v>706</v>
      </c>
      <c r="H369" t="s">
        <v>99</v>
      </c>
      <c r="J369" t="s">
        <v>1446</v>
      </c>
    </row>
    <row r="370" spans="1:10" x14ac:dyDescent="0.3">
      <c r="A370" t="s">
        <v>19</v>
      </c>
      <c r="B370" s="1">
        <v>270000</v>
      </c>
      <c r="C370">
        <v>140</v>
      </c>
      <c r="D370">
        <v>6</v>
      </c>
      <c r="E370" t="s">
        <v>1034</v>
      </c>
      <c r="F370">
        <v>76150</v>
      </c>
      <c r="G370" t="s">
        <v>707</v>
      </c>
      <c r="H370" t="s">
        <v>36</v>
      </c>
      <c r="J370" t="s">
        <v>1447</v>
      </c>
    </row>
    <row r="371" spans="1:10" x14ac:dyDescent="0.3">
      <c r="A371" t="s">
        <v>19</v>
      </c>
      <c r="B371" s="1">
        <v>75600</v>
      </c>
      <c r="C371">
        <v>86</v>
      </c>
      <c r="D371">
        <v>3</v>
      </c>
      <c r="E371" t="s">
        <v>1056</v>
      </c>
      <c r="F371">
        <v>76460</v>
      </c>
      <c r="G371" t="s">
        <v>708</v>
      </c>
      <c r="H371" t="s">
        <v>154</v>
      </c>
      <c r="J371" t="s">
        <v>1448</v>
      </c>
    </row>
    <row r="372" spans="1:10" x14ac:dyDescent="0.3">
      <c r="A372" t="s">
        <v>271</v>
      </c>
      <c r="B372" s="1">
        <v>194000</v>
      </c>
      <c r="C372">
        <v>81</v>
      </c>
      <c r="E372" t="s">
        <v>1032</v>
      </c>
      <c r="F372">
        <v>76770</v>
      </c>
      <c r="G372" t="s">
        <v>709</v>
      </c>
      <c r="H372" t="s">
        <v>272</v>
      </c>
      <c r="J372" t="s">
        <v>1449</v>
      </c>
    </row>
    <row r="373" spans="1:10" x14ac:dyDescent="0.3">
      <c r="A373" t="s">
        <v>19</v>
      </c>
      <c r="B373" s="1">
        <v>153359</v>
      </c>
      <c r="E373" t="s">
        <v>962</v>
      </c>
      <c r="F373">
        <v>27930</v>
      </c>
      <c r="G373" t="s">
        <v>710</v>
      </c>
      <c r="H373" t="s">
        <v>92</v>
      </c>
      <c r="J373" t="s">
        <v>1450</v>
      </c>
    </row>
    <row r="374" spans="1:10" x14ac:dyDescent="0.3">
      <c r="A374" t="s">
        <v>0</v>
      </c>
      <c r="B374" s="1">
        <v>56000</v>
      </c>
      <c r="E374" t="s">
        <v>1029</v>
      </c>
      <c r="F374">
        <v>76190</v>
      </c>
      <c r="G374" t="s">
        <v>711</v>
      </c>
      <c r="H374" t="s">
        <v>273</v>
      </c>
      <c r="I374" t="s">
        <v>274</v>
      </c>
      <c r="J374" t="s">
        <v>1451</v>
      </c>
    </row>
    <row r="375" spans="1:10" x14ac:dyDescent="0.3">
      <c r="A375" t="s">
        <v>19</v>
      </c>
      <c r="B375" s="1">
        <v>282500</v>
      </c>
      <c r="C375">
        <v>147</v>
      </c>
      <c r="D375">
        <v>6</v>
      </c>
      <c r="E375" t="s">
        <v>1017</v>
      </c>
      <c r="F375">
        <v>76800</v>
      </c>
      <c r="G375" t="s">
        <v>712</v>
      </c>
      <c r="H375" t="s">
        <v>99</v>
      </c>
      <c r="J375" t="s">
        <v>1452</v>
      </c>
    </row>
    <row r="376" spans="1:10" x14ac:dyDescent="0.3">
      <c r="A376" t="s">
        <v>0</v>
      </c>
      <c r="B376" s="1">
        <v>42880</v>
      </c>
      <c r="C376">
        <v>700</v>
      </c>
      <c r="E376" t="s">
        <v>983</v>
      </c>
      <c r="F376">
        <v>27350</v>
      </c>
      <c r="G376" t="s">
        <v>713</v>
      </c>
      <c r="H376" t="s">
        <v>275</v>
      </c>
      <c r="I376" t="s">
        <v>276</v>
      </c>
      <c r="J376" t="s">
        <v>1453</v>
      </c>
    </row>
    <row r="377" spans="1:10" x14ac:dyDescent="0.3">
      <c r="A377" t="s">
        <v>19</v>
      </c>
      <c r="B377" s="1">
        <v>325000</v>
      </c>
      <c r="C377">
        <v>135</v>
      </c>
      <c r="D377">
        <v>4</v>
      </c>
      <c r="E377" t="s">
        <v>1025</v>
      </c>
      <c r="F377">
        <v>76480</v>
      </c>
      <c r="G377" t="s">
        <v>714</v>
      </c>
      <c r="H377" t="s">
        <v>199</v>
      </c>
      <c r="J377" t="s">
        <v>1454</v>
      </c>
    </row>
    <row r="378" spans="1:10" x14ac:dyDescent="0.3">
      <c r="A378" t="s">
        <v>3</v>
      </c>
      <c r="B378" s="1">
        <v>116000</v>
      </c>
      <c r="C378">
        <v>55</v>
      </c>
      <c r="D378">
        <v>3</v>
      </c>
      <c r="E378" t="s">
        <v>1014</v>
      </c>
      <c r="F378">
        <v>76130</v>
      </c>
      <c r="G378" t="s">
        <v>715</v>
      </c>
      <c r="H378" t="s">
        <v>36</v>
      </c>
      <c r="J378" t="s">
        <v>1455</v>
      </c>
    </row>
    <row r="379" spans="1:10" x14ac:dyDescent="0.3">
      <c r="A379" t="s">
        <v>19</v>
      </c>
      <c r="B379" s="1">
        <v>199000</v>
      </c>
      <c r="D379">
        <v>3</v>
      </c>
      <c r="E379" t="s">
        <v>958</v>
      </c>
      <c r="F379">
        <v>76790</v>
      </c>
      <c r="G379" t="s">
        <v>716</v>
      </c>
      <c r="H379" t="s">
        <v>167</v>
      </c>
      <c r="J379" t="s">
        <v>1456</v>
      </c>
    </row>
    <row r="380" spans="1:10" x14ac:dyDescent="0.3">
      <c r="A380" t="s">
        <v>19</v>
      </c>
      <c r="B380" s="1">
        <v>164755</v>
      </c>
      <c r="C380">
        <v>86</v>
      </c>
      <c r="D380">
        <v>4</v>
      </c>
      <c r="E380" t="s">
        <v>962</v>
      </c>
      <c r="F380">
        <v>27930</v>
      </c>
      <c r="G380" t="s">
        <v>717</v>
      </c>
      <c r="H380" t="s">
        <v>60</v>
      </c>
      <c r="J380" t="s">
        <v>1457</v>
      </c>
    </row>
    <row r="381" spans="1:10" x14ac:dyDescent="0.3">
      <c r="A381" t="s">
        <v>19</v>
      </c>
      <c r="B381" s="1">
        <v>225000</v>
      </c>
      <c r="C381">
        <v>105</v>
      </c>
      <c r="D381">
        <v>5</v>
      </c>
      <c r="E381" t="s">
        <v>1025</v>
      </c>
      <c r="F381">
        <v>76480</v>
      </c>
      <c r="G381" t="s">
        <v>718</v>
      </c>
      <c r="H381" t="s">
        <v>199</v>
      </c>
      <c r="J381" t="s">
        <v>1458</v>
      </c>
    </row>
    <row r="382" spans="1:10" x14ac:dyDescent="0.3">
      <c r="A382" t="s">
        <v>3</v>
      </c>
      <c r="B382" s="1">
        <v>190000</v>
      </c>
      <c r="C382">
        <v>66</v>
      </c>
      <c r="D382">
        <v>3</v>
      </c>
      <c r="E382" t="s">
        <v>4</v>
      </c>
      <c r="F382">
        <v>76600</v>
      </c>
      <c r="G382" t="s">
        <v>719</v>
      </c>
      <c r="H382" t="s">
        <v>79</v>
      </c>
      <c r="J382" t="s">
        <v>1459</v>
      </c>
    </row>
    <row r="383" spans="1:10" x14ac:dyDescent="0.3">
      <c r="A383" t="s">
        <v>19</v>
      </c>
      <c r="B383" s="1">
        <v>249500</v>
      </c>
      <c r="C383">
        <v>160</v>
      </c>
      <c r="D383">
        <v>7</v>
      </c>
      <c r="E383" t="s">
        <v>1017</v>
      </c>
      <c r="F383">
        <v>76800</v>
      </c>
      <c r="G383" t="s">
        <v>720</v>
      </c>
      <c r="H383" t="s">
        <v>36</v>
      </c>
      <c r="J383" t="s">
        <v>1460</v>
      </c>
    </row>
    <row r="384" spans="1:10" x14ac:dyDescent="0.3">
      <c r="A384" t="s">
        <v>37</v>
      </c>
      <c r="B384" s="1">
        <v>218000</v>
      </c>
      <c r="C384">
        <v>87</v>
      </c>
      <c r="E384" t="s">
        <v>1032</v>
      </c>
      <c r="F384">
        <v>76770</v>
      </c>
      <c r="G384" t="s">
        <v>721</v>
      </c>
      <c r="H384" t="s">
        <v>11</v>
      </c>
      <c r="J384" t="s">
        <v>1461</v>
      </c>
    </row>
    <row r="385" spans="1:10" x14ac:dyDescent="0.3">
      <c r="A385" t="s">
        <v>19</v>
      </c>
      <c r="B385" s="1">
        <v>164500</v>
      </c>
      <c r="C385">
        <v>66</v>
      </c>
      <c r="E385" t="s">
        <v>957</v>
      </c>
      <c r="F385">
        <v>27200</v>
      </c>
      <c r="G385" t="s">
        <v>722</v>
      </c>
      <c r="H385" t="s">
        <v>41</v>
      </c>
      <c r="J385" t="s">
        <v>1462</v>
      </c>
    </row>
    <row r="386" spans="1:10" x14ac:dyDescent="0.3">
      <c r="A386" t="s">
        <v>0</v>
      </c>
      <c r="B386" s="1">
        <v>49000</v>
      </c>
      <c r="C386">
        <v>510</v>
      </c>
      <c r="E386" t="s">
        <v>962</v>
      </c>
      <c r="F386">
        <v>27930</v>
      </c>
      <c r="G386" t="s">
        <v>723</v>
      </c>
      <c r="H386" t="s">
        <v>60</v>
      </c>
      <c r="J386" t="s">
        <v>1463</v>
      </c>
    </row>
    <row r="387" spans="1:10" x14ac:dyDescent="0.3">
      <c r="A387" t="s">
        <v>19</v>
      </c>
      <c r="B387" s="1">
        <v>159000</v>
      </c>
      <c r="C387">
        <v>73</v>
      </c>
      <c r="D387">
        <v>3</v>
      </c>
      <c r="E387" t="s">
        <v>1018</v>
      </c>
      <c r="F387">
        <v>76300</v>
      </c>
      <c r="G387" t="s">
        <v>724</v>
      </c>
      <c r="H387" t="s">
        <v>99</v>
      </c>
      <c r="I387" t="s">
        <v>277</v>
      </c>
      <c r="J387" t="s">
        <v>1464</v>
      </c>
    </row>
    <row r="388" spans="1:10" x14ac:dyDescent="0.3">
      <c r="A388" t="s">
        <v>19</v>
      </c>
      <c r="B388" s="1">
        <v>168000</v>
      </c>
      <c r="C388">
        <v>150</v>
      </c>
      <c r="E388" t="s">
        <v>965</v>
      </c>
      <c r="F388">
        <v>27320</v>
      </c>
      <c r="G388" t="s">
        <v>725</v>
      </c>
      <c r="H388" t="s">
        <v>39</v>
      </c>
      <c r="I388" t="s">
        <v>144</v>
      </c>
      <c r="J388" t="s">
        <v>1465</v>
      </c>
    </row>
    <row r="389" spans="1:10" x14ac:dyDescent="0.3">
      <c r="A389" t="s">
        <v>19</v>
      </c>
      <c r="B389" s="1">
        <v>260000</v>
      </c>
      <c r="C389">
        <v>171</v>
      </c>
      <c r="D389">
        <v>5</v>
      </c>
      <c r="E389" t="s">
        <v>985</v>
      </c>
      <c r="F389">
        <v>27600</v>
      </c>
      <c r="G389" t="s">
        <v>726</v>
      </c>
      <c r="H389" t="s">
        <v>190</v>
      </c>
      <c r="I389" t="s">
        <v>278</v>
      </c>
      <c r="J389" t="s">
        <v>1466</v>
      </c>
    </row>
    <row r="390" spans="1:10" x14ac:dyDescent="0.3">
      <c r="A390" t="s">
        <v>19</v>
      </c>
      <c r="B390" s="1">
        <v>169000</v>
      </c>
      <c r="C390">
        <v>141</v>
      </c>
      <c r="D390">
        <v>7</v>
      </c>
      <c r="E390" t="s">
        <v>1025</v>
      </c>
      <c r="F390">
        <v>76480</v>
      </c>
      <c r="G390" t="s">
        <v>727</v>
      </c>
      <c r="H390" t="s">
        <v>99</v>
      </c>
      <c r="I390" t="s">
        <v>158</v>
      </c>
      <c r="J390" t="s">
        <v>1467</v>
      </c>
    </row>
    <row r="391" spans="1:10" x14ac:dyDescent="0.3">
      <c r="A391" t="s">
        <v>82</v>
      </c>
      <c r="B391" s="1">
        <v>349000</v>
      </c>
      <c r="C391">
        <v>330</v>
      </c>
      <c r="D391">
        <v>11</v>
      </c>
      <c r="E391" t="s">
        <v>973</v>
      </c>
      <c r="F391">
        <v>27190</v>
      </c>
      <c r="G391" t="s">
        <v>728</v>
      </c>
      <c r="H391" t="s">
        <v>279</v>
      </c>
      <c r="I391" t="s">
        <v>280</v>
      </c>
      <c r="J391" t="s">
        <v>1468</v>
      </c>
    </row>
    <row r="392" spans="1:10" x14ac:dyDescent="0.3">
      <c r="A392" t="s">
        <v>37</v>
      </c>
      <c r="B392" s="1">
        <v>169000</v>
      </c>
      <c r="C392">
        <v>130</v>
      </c>
      <c r="D392">
        <v>5</v>
      </c>
      <c r="E392" t="s">
        <v>1064</v>
      </c>
      <c r="F392">
        <v>76510</v>
      </c>
      <c r="G392" t="s">
        <v>729</v>
      </c>
      <c r="H392" t="s">
        <v>281</v>
      </c>
      <c r="J392" t="s">
        <v>1469</v>
      </c>
    </row>
    <row r="393" spans="1:10" x14ac:dyDescent="0.3">
      <c r="A393" t="s">
        <v>0</v>
      </c>
      <c r="B393" s="1">
        <v>39000</v>
      </c>
      <c r="C393">
        <v>380</v>
      </c>
      <c r="E393" t="s">
        <v>1021</v>
      </c>
      <c r="F393">
        <v>76500</v>
      </c>
      <c r="G393" t="s">
        <v>730</v>
      </c>
      <c r="H393" t="s">
        <v>56</v>
      </c>
      <c r="J393" t="s">
        <v>1470</v>
      </c>
    </row>
    <row r="394" spans="1:10" x14ac:dyDescent="0.3">
      <c r="A394" t="s">
        <v>19</v>
      </c>
      <c r="B394" s="1">
        <v>175000</v>
      </c>
      <c r="C394">
        <v>90</v>
      </c>
      <c r="D394">
        <v>5</v>
      </c>
      <c r="E394" t="s">
        <v>1046</v>
      </c>
      <c r="F394">
        <v>76400</v>
      </c>
      <c r="G394" t="s">
        <v>731</v>
      </c>
      <c r="H394" t="s">
        <v>113</v>
      </c>
      <c r="I394" t="s">
        <v>114</v>
      </c>
      <c r="J394" t="s">
        <v>1471</v>
      </c>
    </row>
    <row r="395" spans="1:10" x14ac:dyDescent="0.3">
      <c r="A395" t="s">
        <v>19</v>
      </c>
      <c r="B395" s="1">
        <v>170400</v>
      </c>
      <c r="C395">
        <v>90</v>
      </c>
      <c r="D395">
        <v>4</v>
      </c>
      <c r="E395" t="s">
        <v>968</v>
      </c>
      <c r="F395">
        <v>27180</v>
      </c>
      <c r="G395" t="s">
        <v>732</v>
      </c>
      <c r="H395" t="s">
        <v>60</v>
      </c>
      <c r="J395" t="s">
        <v>1472</v>
      </c>
    </row>
    <row r="396" spans="1:10" x14ac:dyDescent="0.3">
      <c r="A396" t="s">
        <v>282</v>
      </c>
      <c r="B396" s="1">
        <v>650000</v>
      </c>
      <c r="C396">
        <v>163</v>
      </c>
      <c r="E396" t="s">
        <v>4</v>
      </c>
      <c r="F396">
        <v>76600</v>
      </c>
      <c r="G396" t="s">
        <v>733</v>
      </c>
      <c r="H396" t="s">
        <v>283</v>
      </c>
      <c r="J396" t="s">
        <v>1473</v>
      </c>
    </row>
    <row r="397" spans="1:10" x14ac:dyDescent="0.3">
      <c r="A397" t="s">
        <v>19</v>
      </c>
      <c r="B397" s="1">
        <v>540000</v>
      </c>
      <c r="C397">
        <v>220</v>
      </c>
      <c r="D397">
        <v>9</v>
      </c>
      <c r="E397" t="s">
        <v>961</v>
      </c>
      <c r="F397">
        <v>27120</v>
      </c>
      <c r="G397" t="s">
        <v>734</v>
      </c>
      <c r="H397" t="s">
        <v>284</v>
      </c>
      <c r="J397" t="s">
        <v>1474</v>
      </c>
    </row>
    <row r="398" spans="1:10" x14ac:dyDescent="0.3">
      <c r="A398" t="s">
        <v>3</v>
      </c>
      <c r="B398" s="1">
        <v>215000</v>
      </c>
      <c r="C398">
        <v>75</v>
      </c>
      <c r="D398">
        <v>3</v>
      </c>
      <c r="E398" t="s">
        <v>1053</v>
      </c>
      <c r="F398">
        <v>76720</v>
      </c>
      <c r="G398" t="s">
        <v>735</v>
      </c>
      <c r="H398" t="s">
        <v>59</v>
      </c>
      <c r="J398" t="s">
        <v>1475</v>
      </c>
    </row>
    <row r="399" spans="1:10" x14ac:dyDescent="0.3">
      <c r="A399" t="s">
        <v>0</v>
      </c>
      <c r="B399" s="1">
        <v>70000</v>
      </c>
      <c r="C399">
        <v>600</v>
      </c>
      <c r="E399" t="s">
        <v>962</v>
      </c>
      <c r="F399">
        <v>27930</v>
      </c>
      <c r="G399" t="s">
        <v>736</v>
      </c>
      <c r="H399" t="s">
        <v>60</v>
      </c>
      <c r="J399" t="s">
        <v>1476</v>
      </c>
    </row>
    <row r="400" spans="1:10" x14ac:dyDescent="0.3">
      <c r="A400" t="s">
        <v>19</v>
      </c>
      <c r="B400" s="1">
        <v>82500</v>
      </c>
      <c r="E400" t="s">
        <v>970</v>
      </c>
      <c r="F400">
        <v>27800</v>
      </c>
      <c r="G400" t="s">
        <v>737</v>
      </c>
      <c r="H400" t="s">
        <v>285</v>
      </c>
      <c r="I400" t="s">
        <v>286</v>
      </c>
      <c r="J400" t="s">
        <v>1477</v>
      </c>
    </row>
    <row r="401" spans="1:10" x14ac:dyDescent="0.3">
      <c r="A401" t="s">
        <v>19</v>
      </c>
      <c r="B401" s="1">
        <v>546000</v>
      </c>
      <c r="C401">
        <v>160</v>
      </c>
      <c r="D401">
        <v>9</v>
      </c>
      <c r="E401" t="s">
        <v>961</v>
      </c>
      <c r="F401">
        <v>27120</v>
      </c>
      <c r="G401" t="s">
        <v>738</v>
      </c>
      <c r="H401" t="s">
        <v>97</v>
      </c>
      <c r="I401" t="s">
        <v>98</v>
      </c>
      <c r="J401" t="s">
        <v>1478</v>
      </c>
    </row>
    <row r="402" spans="1:10" x14ac:dyDescent="0.3">
      <c r="A402" t="s">
        <v>19</v>
      </c>
      <c r="B402" s="1">
        <v>137500</v>
      </c>
      <c r="C402">
        <v>91</v>
      </c>
      <c r="D402">
        <v>4</v>
      </c>
      <c r="E402" t="s">
        <v>1036</v>
      </c>
      <c r="F402">
        <v>76580</v>
      </c>
      <c r="G402" t="s">
        <v>739</v>
      </c>
      <c r="H402" t="s">
        <v>199</v>
      </c>
      <c r="I402" t="s">
        <v>207</v>
      </c>
      <c r="J402" t="s">
        <v>1479</v>
      </c>
    </row>
    <row r="403" spans="1:10" x14ac:dyDescent="0.3">
      <c r="A403" t="s">
        <v>19</v>
      </c>
      <c r="B403" s="1">
        <v>95000</v>
      </c>
      <c r="C403">
        <v>63</v>
      </c>
      <c r="D403">
        <v>4</v>
      </c>
      <c r="E403" t="s">
        <v>1053</v>
      </c>
      <c r="F403">
        <v>76720</v>
      </c>
      <c r="G403" t="s">
        <v>740</v>
      </c>
      <c r="H403" t="s">
        <v>84</v>
      </c>
      <c r="I403" t="s">
        <v>287</v>
      </c>
      <c r="J403" t="s">
        <v>1480</v>
      </c>
    </row>
    <row r="404" spans="1:10" x14ac:dyDescent="0.3">
      <c r="A404" t="s">
        <v>0</v>
      </c>
      <c r="B404" s="1">
        <v>47700</v>
      </c>
      <c r="C404">
        <v>1360</v>
      </c>
      <c r="D404">
        <v>1</v>
      </c>
      <c r="E404" t="s">
        <v>982</v>
      </c>
      <c r="F404">
        <v>27210</v>
      </c>
      <c r="G404" t="s">
        <v>741</v>
      </c>
      <c r="H404" t="s">
        <v>87</v>
      </c>
      <c r="I404" t="s">
        <v>88</v>
      </c>
      <c r="J404" t="s">
        <v>1481</v>
      </c>
    </row>
    <row r="405" spans="1:10" x14ac:dyDescent="0.3">
      <c r="A405" t="s">
        <v>3</v>
      </c>
      <c r="B405" s="1">
        <v>184000</v>
      </c>
      <c r="C405">
        <v>87</v>
      </c>
      <c r="D405">
        <v>1</v>
      </c>
      <c r="E405" t="s">
        <v>979</v>
      </c>
      <c r="F405">
        <v>27500</v>
      </c>
      <c r="G405" t="s">
        <v>742</v>
      </c>
      <c r="H405" t="s">
        <v>288</v>
      </c>
      <c r="J405" t="s">
        <v>1482</v>
      </c>
    </row>
    <row r="406" spans="1:10" x14ac:dyDescent="0.3">
      <c r="A406" t="s">
        <v>0</v>
      </c>
      <c r="B406" s="1">
        <v>74000</v>
      </c>
      <c r="C406">
        <v>800</v>
      </c>
      <c r="E406" t="s">
        <v>988</v>
      </c>
      <c r="F406">
        <v>27430</v>
      </c>
      <c r="G406" t="s">
        <v>743</v>
      </c>
      <c r="H406" t="s">
        <v>190</v>
      </c>
      <c r="J406" t="s">
        <v>1483</v>
      </c>
    </row>
    <row r="407" spans="1:10" x14ac:dyDescent="0.3">
      <c r="A407" t="s">
        <v>19</v>
      </c>
      <c r="B407" s="1">
        <v>246000</v>
      </c>
      <c r="C407">
        <v>190</v>
      </c>
      <c r="D407">
        <v>9</v>
      </c>
      <c r="E407" t="s">
        <v>979</v>
      </c>
      <c r="F407">
        <v>27500</v>
      </c>
      <c r="G407" t="s">
        <v>744</v>
      </c>
      <c r="H407" t="s">
        <v>32</v>
      </c>
      <c r="J407" t="s">
        <v>1484</v>
      </c>
    </row>
    <row r="408" spans="1:10" x14ac:dyDescent="0.3">
      <c r="A408" t="s">
        <v>37</v>
      </c>
      <c r="B408" s="1">
        <v>180000</v>
      </c>
      <c r="C408">
        <v>85</v>
      </c>
      <c r="D408">
        <v>4</v>
      </c>
      <c r="E408" t="s">
        <v>979</v>
      </c>
      <c r="F408">
        <v>27500</v>
      </c>
      <c r="G408" t="s">
        <v>745</v>
      </c>
      <c r="H408" t="s">
        <v>289</v>
      </c>
      <c r="J408" t="s">
        <v>1485</v>
      </c>
    </row>
    <row r="409" spans="1:10" x14ac:dyDescent="0.3">
      <c r="A409" t="s">
        <v>19</v>
      </c>
      <c r="B409" s="1">
        <v>156000</v>
      </c>
      <c r="C409">
        <v>89</v>
      </c>
      <c r="E409" t="s">
        <v>956</v>
      </c>
      <c r="F409">
        <v>27240</v>
      </c>
      <c r="G409" t="s">
        <v>746</v>
      </c>
      <c r="H409" t="s">
        <v>11</v>
      </c>
      <c r="J409" t="s">
        <v>1486</v>
      </c>
    </row>
    <row r="410" spans="1:10" x14ac:dyDescent="0.3">
      <c r="A410" t="s">
        <v>19</v>
      </c>
      <c r="B410" s="1">
        <v>279900</v>
      </c>
      <c r="C410">
        <v>165</v>
      </c>
      <c r="D410">
        <v>7</v>
      </c>
      <c r="E410" t="s">
        <v>182</v>
      </c>
      <c r="F410" t="e">
        <v>#REF!</v>
      </c>
      <c r="G410" t="s">
        <v>747</v>
      </c>
      <c r="H410" t="s">
        <v>31</v>
      </c>
      <c r="J410" t="s">
        <v>1487</v>
      </c>
    </row>
    <row r="411" spans="1:10" x14ac:dyDescent="0.3">
      <c r="A411" t="s">
        <v>19</v>
      </c>
      <c r="B411" s="1">
        <v>99000</v>
      </c>
      <c r="C411">
        <v>60</v>
      </c>
      <c r="E411" t="s">
        <v>1052</v>
      </c>
      <c r="F411">
        <v>76450</v>
      </c>
      <c r="G411" t="s">
        <v>748</v>
      </c>
      <c r="H411" t="s">
        <v>84</v>
      </c>
      <c r="J411" t="s">
        <v>1488</v>
      </c>
    </row>
    <row r="412" spans="1:10" x14ac:dyDescent="0.3">
      <c r="A412" t="s">
        <v>19</v>
      </c>
      <c r="B412" s="1">
        <v>279900</v>
      </c>
      <c r="C412">
        <v>196</v>
      </c>
      <c r="D412">
        <v>7</v>
      </c>
      <c r="E412" t="s">
        <v>960</v>
      </c>
      <c r="F412">
        <v>27000</v>
      </c>
      <c r="G412" t="s">
        <v>749</v>
      </c>
      <c r="H412" t="s">
        <v>31</v>
      </c>
      <c r="I412" t="s">
        <v>249</v>
      </c>
      <c r="J412" t="s">
        <v>1489</v>
      </c>
    </row>
    <row r="413" spans="1:10" x14ac:dyDescent="0.3">
      <c r="A413" t="s">
        <v>3</v>
      </c>
      <c r="B413" s="1">
        <v>102500</v>
      </c>
      <c r="C413">
        <v>44</v>
      </c>
      <c r="D413">
        <v>2</v>
      </c>
      <c r="E413" t="s">
        <v>904</v>
      </c>
      <c r="F413">
        <v>76000</v>
      </c>
      <c r="G413" t="s">
        <v>750</v>
      </c>
      <c r="H413" t="s">
        <v>66</v>
      </c>
      <c r="I413" t="s">
        <v>116</v>
      </c>
      <c r="J413" t="s">
        <v>1490</v>
      </c>
    </row>
    <row r="414" spans="1:10" x14ac:dyDescent="0.3">
      <c r="A414" t="s">
        <v>19</v>
      </c>
      <c r="B414" s="1">
        <v>214000</v>
      </c>
      <c r="C414">
        <v>90</v>
      </c>
      <c r="D414">
        <v>5</v>
      </c>
      <c r="E414" t="s">
        <v>1017</v>
      </c>
      <c r="F414">
        <v>76800</v>
      </c>
      <c r="G414" t="s">
        <v>751</v>
      </c>
      <c r="H414" t="s">
        <v>161</v>
      </c>
      <c r="J414" t="s">
        <v>1491</v>
      </c>
    </row>
    <row r="415" spans="1:10" x14ac:dyDescent="0.3">
      <c r="A415" t="s">
        <v>0</v>
      </c>
      <c r="B415" s="1">
        <v>25000</v>
      </c>
      <c r="C415">
        <v>2409</v>
      </c>
      <c r="D415">
        <v>2</v>
      </c>
      <c r="E415" t="s">
        <v>1058</v>
      </c>
      <c r="F415">
        <v>76590</v>
      </c>
      <c r="G415" t="s">
        <v>752</v>
      </c>
      <c r="H415" t="s">
        <v>146</v>
      </c>
      <c r="J415" t="s">
        <v>1492</v>
      </c>
    </row>
    <row r="416" spans="1:10" x14ac:dyDescent="0.3">
      <c r="A416" t="s">
        <v>0</v>
      </c>
      <c r="B416" s="1">
        <v>59900</v>
      </c>
      <c r="C416">
        <v>1150</v>
      </c>
      <c r="D416">
        <v>1</v>
      </c>
      <c r="E416" t="s">
        <v>182</v>
      </c>
      <c r="F416" t="e">
        <v>#REF!</v>
      </c>
      <c r="G416" t="s">
        <v>753</v>
      </c>
      <c r="H416" t="s">
        <v>31</v>
      </c>
      <c r="J416" t="s">
        <v>1493</v>
      </c>
    </row>
    <row r="417" spans="1:10" x14ac:dyDescent="0.3">
      <c r="A417" t="s">
        <v>19</v>
      </c>
      <c r="B417" s="1">
        <v>147200</v>
      </c>
      <c r="C417">
        <v>89</v>
      </c>
      <c r="D417">
        <v>4</v>
      </c>
      <c r="E417" t="s">
        <v>990</v>
      </c>
      <c r="F417">
        <v>27490</v>
      </c>
      <c r="G417" t="s">
        <v>754</v>
      </c>
      <c r="H417" t="s">
        <v>60</v>
      </c>
      <c r="J417" t="s">
        <v>1494</v>
      </c>
    </row>
    <row r="418" spans="1:10" x14ac:dyDescent="0.3">
      <c r="A418" t="s">
        <v>37</v>
      </c>
      <c r="B418" s="1">
        <v>296000</v>
      </c>
      <c r="C418">
        <v>128</v>
      </c>
      <c r="D418">
        <v>6</v>
      </c>
      <c r="E418" t="s">
        <v>1006</v>
      </c>
      <c r="F418">
        <v>76116</v>
      </c>
      <c r="G418" t="s">
        <v>755</v>
      </c>
      <c r="H418" t="s">
        <v>152</v>
      </c>
      <c r="I418" t="s">
        <v>235</v>
      </c>
      <c r="J418" t="s">
        <v>1495</v>
      </c>
    </row>
    <row r="419" spans="1:10" x14ac:dyDescent="0.3">
      <c r="A419" t="s">
        <v>19</v>
      </c>
      <c r="B419" s="1">
        <v>159000</v>
      </c>
      <c r="C419">
        <v>120</v>
      </c>
      <c r="D419">
        <v>7</v>
      </c>
      <c r="E419" t="s">
        <v>973</v>
      </c>
      <c r="F419">
        <v>27190</v>
      </c>
      <c r="G419" t="s">
        <v>756</v>
      </c>
      <c r="H419" t="s">
        <v>279</v>
      </c>
      <c r="I419" t="s">
        <v>280</v>
      </c>
      <c r="J419" t="s">
        <v>1496</v>
      </c>
    </row>
    <row r="420" spans="1:10" x14ac:dyDescent="0.3">
      <c r="A420" t="s">
        <v>64</v>
      </c>
      <c r="B420" s="1">
        <v>330000</v>
      </c>
      <c r="C420">
        <v>400</v>
      </c>
      <c r="E420" t="s">
        <v>1028</v>
      </c>
      <c r="F420">
        <v>76890</v>
      </c>
      <c r="G420" t="s">
        <v>757</v>
      </c>
      <c r="H420" t="s">
        <v>174</v>
      </c>
      <c r="J420" t="s">
        <v>1497</v>
      </c>
    </row>
    <row r="421" spans="1:10" x14ac:dyDescent="0.3">
      <c r="A421" t="s">
        <v>3</v>
      </c>
      <c r="B421" s="1">
        <v>55000</v>
      </c>
      <c r="C421">
        <v>62</v>
      </c>
      <c r="D421">
        <v>2</v>
      </c>
      <c r="E421" t="s">
        <v>4</v>
      </c>
      <c r="F421">
        <v>76600</v>
      </c>
      <c r="G421" t="s">
        <v>758</v>
      </c>
      <c r="H421" t="s">
        <v>11</v>
      </c>
      <c r="J421" t="s">
        <v>1498</v>
      </c>
    </row>
    <row r="422" spans="1:10" x14ac:dyDescent="0.3">
      <c r="A422" t="s">
        <v>3</v>
      </c>
      <c r="B422" s="1">
        <v>190000</v>
      </c>
      <c r="C422">
        <v>81</v>
      </c>
      <c r="D422">
        <v>4</v>
      </c>
      <c r="E422" t="s">
        <v>4</v>
      </c>
      <c r="F422">
        <v>76600</v>
      </c>
      <c r="G422" t="s">
        <v>759</v>
      </c>
      <c r="H422" t="s">
        <v>205</v>
      </c>
      <c r="J422" t="s">
        <v>1499</v>
      </c>
    </row>
    <row r="423" spans="1:10" x14ac:dyDescent="0.3">
      <c r="A423" t="s">
        <v>19</v>
      </c>
      <c r="B423" s="1">
        <v>222000</v>
      </c>
      <c r="C423">
        <v>110</v>
      </c>
      <c r="D423">
        <v>4</v>
      </c>
      <c r="E423" t="s">
        <v>985</v>
      </c>
      <c r="F423">
        <v>27600</v>
      </c>
      <c r="G423" t="s">
        <v>760</v>
      </c>
      <c r="H423" t="s">
        <v>178</v>
      </c>
      <c r="J423" t="s">
        <v>1500</v>
      </c>
    </row>
    <row r="424" spans="1:10" x14ac:dyDescent="0.3">
      <c r="A424" t="s">
        <v>19</v>
      </c>
      <c r="B424" s="1">
        <v>155000</v>
      </c>
      <c r="C424">
        <v>70</v>
      </c>
      <c r="D424">
        <v>3</v>
      </c>
      <c r="E424" t="s">
        <v>1052</v>
      </c>
      <c r="F424">
        <v>76450</v>
      </c>
      <c r="G424" t="s">
        <v>761</v>
      </c>
      <c r="H424" t="s">
        <v>290</v>
      </c>
      <c r="I424" t="s">
        <v>291</v>
      </c>
      <c r="J424" t="s">
        <v>1501</v>
      </c>
    </row>
    <row r="425" spans="1:10" x14ac:dyDescent="0.3">
      <c r="A425" t="s">
        <v>19</v>
      </c>
      <c r="B425" s="1">
        <v>96000</v>
      </c>
      <c r="C425">
        <v>37</v>
      </c>
      <c r="E425" t="s">
        <v>1017</v>
      </c>
      <c r="F425">
        <v>76800</v>
      </c>
      <c r="G425" t="s">
        <v>762</v>
      </c>
      <c r="H425" t="s">
        <v>161</v>
      </c>
      <c r="I425" t="s">
        <v>162</v>
      </c>
      <c r="J425" t="s">
        <v>1502</v>
      </c>
    </row>
    <row r="426" spans="1:10" x14ac:dyDescent="0.3">
      <c r="A426" t="s">
        <v>43</v>
      </c>
      <c r="B426" s="1">
        <v>220000</v>
      </c>
      <c r="C426">
        <v>128</v>
      </c>
      <c r="D426">
        <v>7</v>
      </c>
      <c r="E426" t="s">
        <v>976</v>
      </c>
      <c r="F426">
        <v>76570</v>
      </c>
      <c r="G426" t="s">
        <v>763</v>
      </c>
      <c r="H426" t="s">
        <v>99</v>
      </c>
      <c r="J426" t="s">
        <v>1503</v>
      </c>
    </row>
    <row r="427" spans="1:10" x14ac:dyDescent="0.3">
      <c r="A427" t="s">
        <v>19</v>
      </c>
      <c r="B427" s="1">
        <v>330000</v>
      </c>
      <c r="C427">
        <v>233</v>
      </c>
      <c r="E427" t="s">
        <v>965</v>
      </c>
      <c r="F427">
        <v>27320</v>
      </c>
      <c r="G427" t="s">
        <v>764</v>
      </c>
      <c r="H427" t="s">
        <v>39</v>
      </c>
      <c r="J427" t="s">
        <v>1504</v>
      </c>
    </row>
    <row r="428" spans="1:10" x14ac:dyDescent="0.3">
      <c r="A428" t="s">
        <v>0</v>
      </c>
      <c r="B428" s="1">
        <v>78750</v>
      </c>
      <c r="C428">
        <v>700</v>
      </c>
      <c r="E428" t="s">
        <v>996</v>
      </c>
      <c r="F428">
        <v>27140</v>
      </c>
      <c r="G428" t="s">
        <v>765</v>
      </c>
      <c r="H428" t="s">
        <v>292</v>
      </c>
      <c r="J428" t="s">
        <v>1505</v>
      </c>
    </row>
    <row r="429" spans="1:10" x14ac:dyDescent="0.3">
      <c r="A429" t="s">
        <v>19</v>
      </c>
      <c r="B429" s="1">
        <v>64000</v>
      </c>
      <c r="C429">
        <v>110</v>
      </c>
      <c r="D429">
        <v>4</v>
      </c>
      <c r="E429" t="s">
        <v>992</v>
      </c>
      <c r="F429">
        <v>27520</v>
      </c>
      <c r="G429" t="s">
        <v>766</v>
      </c>
      <c r="H429" t="s">
        <v>31</v>
      </c>
      <c r="I429" t="s">
        <v>249</v>
      </c>
      <c r="J429" t="s">
        <v>1506</v>
      </c>
    </row>
    <row r="430" spans="1:10" x14ac:dyDescent="0.3">
      <c r="A430" t="s">
        <v>19</v>
      </c>
      <c r="B430" s="1">
        <v>105000</v>
      </c>
      <c r="C430">
        <v>55</v>
      </c>
      <c r="E430" t="s">
        <v>1016</v>
      </c>
      <c r="F430">
        <v>76350</v>
      </c>
      <c r="G430" t="s">
        <v>767</v>
      </c>
      <c r="H430" t="s">
        <v>11</v>
      </c>
      <c r="J430" t="s">
        <v>1507</v>
      </c>
    </row>
    <row r="431" spans="1:10" x14ac:dyDescent="0.3">
      <c r="A431" t="s">
        <v>293</v>
      </c>
      <c r="B431" s="1">
        <v>175000</v>
      </c>
      <c r="C431">
        <v>65</v>
      </c>
      <c r="E431" t="s">
        <v>1029</v>
      </c>
      <c r="F431">
        <v>76190</v>
      </c>
      <c r="G431" t="s">
        <v>768</v>
      </c>
      <c r="H431" t="s">
        <v>283</v>
      </c>
      <c r="I431" t="s">
        <v>294</v>
      </c>
      <c r="J431" t="s">
        <v>1508</v>
      </c>
    </row>
    <row r="432" spans="1:10" x14ac:dyDescent="0.3">
      <c r="A432" t="s">
        <v>0</v>
      </c>
      <c r="B432" s="1">
        <v>34500</v>
      </c>
      <c r="C432">
        <v>800</v>
      </c>
      <c r="E432" t="s">
        <v>956</v>
      </c>
      <c r="F432">
        <v>27240</v>
      </c>
      <c r="G432" t="s">
        <v>769</v>
      </c>
      <c r="H432" t="s">
        <v>60</v>
      </c>
      <c r="J432" t="s">
        <v>1509</v>
      </c>
    </row>
    <row r="433" spans="1:10" x14ac:dyDescent="0.3">
      <c r="A433" t="s">
        <v>64</v>
      </c>
      <c r="B433" s="1">
        <v>216000</v>
      </c>
      <c r="C433">
        <v>188</v>
      </c>
      <c r="E433" t="s">
        <v>1021</v>
      </c>
      <c r="F433">
        <v>76500</v>
      </c>
      <c r="G433" t="s">
        <v>770</v>
      </c>
      <c r="H433" t="s">
        <v>25</v>
      </c>
      <c r="I433" t="s">
        <v>295</v>
      </c>
      <c r="J433" t="s">
        <v>1510</v>
      </c>
    </row>
    <row r="434" spans="1:10" x14ac:dyDescent="0.3">
      <c r="A434" t="s">
        <v>19</v>
      </c>
      <c r="B434" s="1">
        <v>167981</v>
      </c>
      <c r="C434">
        <v>89</v>
      </c>
      <c r="D434">
        <v>4</v>
      </c>
      <c r="E434" t="s">
        <v>961</v>
      </c>
      <c r="F434">
        <v>27120</v>
      </c>
      <c r="G434" t="s">
        <v>771</v>
      </c>
      <c r="H434" t="s">
        <v>60</v>
      </c>
      <c r="J434" t="s">
        <v>1511</v>
      </c>
    </row>
    <row r="435" spans="1:10" x14ac:dyDescent="0.3">
      <c r="A435" t="s">
        <v>19</v>
      </c>
      <c r="B435" s="1">
        <v>261500</v>
      </c>
      <c r="C435">
        <v>150</v>
      </c>
      <c r="D435">
        <v>6</v>
      </c>
      <c r="E435" t="s">
        <v>1055</v>
      </c>
      <c r="F435">
        <v>76690</v>
      </c>
      <c r="G435" t="s">
        <v>772</v>
      </c>
      <c r="H435" t="s">
        <v>99</v>
      </c>
      <c r="I435" t="s">
        <v>168</v>
      </c>
      <c r="J435" t="s">
        <v>1512</v>
      </c>
    </row>
    <row r="436" spans="1:10" x14ac:dyDescent="0.3">
      <c r="A436" t="s">
        <v>19</v>
      </c>
      <c r="B436" s="1">
        <v>164427</v>
      </c>
      <c r="C436">
        <v>84</v>
      </c>
      <c r="D436">
        <v>4</v>
      </c>
      <c r="E436" t="s">
        <v>1057</v>
      </c>
      <c r="F436">
        <v>76850</v>
      </c>
      <c r="G436" t="s">
        <v>773</v>
      </c>
      <c r="H436" t="s">
        <v>173</v>
      </c>
      <c r="J436" t="s">
        <v>1513</v>
      </c>
    </row>
    <row r="437" spans="1:10" x14ac:dyDescent="0.3">
      <c r="A437" t="s">
        <v>0</v>
      </c>
      <c r="B437" s="1">
        <v>52700</v>
      </c>
      <c r="C437">
        <v>581</v>
      </c>
      <c r="E437" t="s">
        <v>962</v>
      </c>
      <c r="F437">
        <v>27930</v>
      </c>
      <c r="G437" t="s">
        <v>774</v>
      </c>
      <c r="H437" t="s">
        <v>60</v>
      </c>
      <c r="I437" t="s">
        <v>71</v>
      </c>
      <c r="J437" t="s">
        <v>1514</v>
      </c>
    </row>
    <row r="438" spans="1:10" x14ac:dyDescent="0.3">
      <c r="A438" t="s">
        <v>3</v>
      </c>
      <c r="B438" s="1">
        <v>82600</v>
      </c>
      <c r="C438">
        <v>79</v>
      </c>
      <c r="D438">
        <v>3</v>
      </c>
      <c r="E438" t="s">
        <v>1065</v>
      </c>
      <c r="F438">
        <v>76200</v>
      </c>
      <c r="G438" t="s">
        <v>775</v>
      </c>
      <c r="H438" t="s">
        <v>77</v>
      </c>
      <c r="J438" t="s">
        <v>1515</v>
      </c>
    </row>
    <row r="439" spans="1:10" x14ac:dyDescent="0.3">
      <c r="A439" t="s">
        <v>19</v>
      </c>
      <c r="B439" s="1">
        <v>425000</v>
      </c>
      <c r="C439">
        <v>247</v>
      </c>
      <c r="D439">
        <v>8</v>
      </c>
      <c r="E439" t="s">
        <v>973</v>
      </c>
      <c r="F439">
        <v>27190</v>
      </c>
      <c r="G439" t="s">
        <v>776</v>
      </c>
      <c r="H439" t="s">
        <v>279</v>
      </c>
      <c r="J439" t="s">
        <v>1516</v>
      </c>
    </row>
    <row r="440" spans="1:10" x14ac:dyDescent="0.3">
      <c r="A440" t="s">
        <v>19</v>
      </c>
      <c r="B440" s="1">
        <v>191860</v>
      </c>
      <c r="C440">
        <v>82</v>
      </c>
      <c r="D440">
        <v>5</v>
      </c>
      <c r="E440" t="s">
        <v>999</v>
      </c>
      <c r="F440">
        <v>27150</v>
      </c>
      <c r="G440" t="s">
        <v>777</v>
      </c>
      <c r="H440" t="s">
        <v>198</v>
      </c>
      <c r="I440" t="s">
        <v>296</v>
      </c>
      <c r="J440" t="s">
        <v>1517</v>
      </c>
    </row>
    <row r="441" spans="1:10" x14ac:dyDescent="0.3">
      <c r="A441" t="s">
        <v>19</v>
      </c>
      <c r="B441" s="1">
        <v>95500</v>
      </c>
      <c r="C441">
        <v>55</v>
      </c>
      <c r="D441">
        <v>3</v>
      </c>
      <c r="E441" t="s">
        <v>981</v>
      </c>
      <c r="F441">
        <v>27300</v>
      </c>
      <c r="G441" t="s">
        <v>778</v>
      </c>
      <c r="H441" t="s">
        <v>297</v>
      </c>
      <c r="J441" t="s">
        <v>1518</v>
      </c>
    </row>
    <row r="442" spans="1:10" x14ac:dyDescent="0.3">
      <c r="A442" t="s">
        <v>19</v>
      </c>
      <c r="B442" s="1">
        <v>107000</v>
      </c>
      <c r="C442">
        <v>67</v>
      </c>
      <c r="D442">
        <v>3</v>
      </c>
      <c r="E442" t="s">
        <v>1072</v>
      </c>
      <c r="F442">
        <v>76440</v>
      </c>
      <c r="G442" t="s">
        <v>779</v>
      </c>
      <c r="H442" t="s">
        <v>38</v>
      </c>
      <c r="J442" t="s">
        <v>1519</v>
      </c>
    </row>
    <row r="443" spans="1:10" x14ac:dyDescent="0.3">
      <c r="A443" t="s">
        <v>3</v>
      </c>
      <c r="B443" s="1">
        <v>66500</v>
      </c>
      <c r="C443">
        <v>28</v>
      </c>
      <c r="D443">
        <v>1</v>
      </c>
      <c r="E443" t="s">
        <v>1049</v>
      </c>
      <c r="F443">
        <v>76290</v>
      </c>
      <c r="G443" t="s">
        <v>780</v>
      </c>
      <c r="H443" t="s">
        <v>11</v>
      </c>
      <c r="J443" t="s">
        <v>1520</v>
      </c>
    </row>
    <row r="444" spans="1:10" x14ac:dyDescent="0.3">
      <c r="A444" t="s">
        <v>64</v>
      </c>
      <c r="B444" s="1">
        <v>158000</v>
      </c>
      <c r="E444" t="s">
        <v>1070</v>
      </c>
      <c r="F444">
        <v>76220</v>
      </c>
      <c r="G444" t="s">
        <v>781</v>
      </c>
      <c r="H444" t="s">
        <v>298</v>
      </c>
      <c r="J444" t="s">
        <v>1521</v>
      </c>
    </row>
    <row r="445" spans="1:10" x14ac:dyDescent="0.3">
      <c r="A445" t="s">
        <v>37</v>
      </c>
      <c r="B445" s="1">
        <v>136000</v>
      </c>
      <c r="C445">
        <v>75</v>
      </c>
      <c r="D445">
        <v>4</v>
      </c>
      <c r="E445" t="s">
        <v>968</v>
      </c>
      <c r="F445">
        <v>27180</v>
      </c>
      <c r="G445" t="s">
        <v>782</v>
      </c>
      <c r="H445" t="s">
        <v>7</v>
      </c>
      <c r="I445" t="s">
        <v>8</v>
      </c>
      <c r="J445" t="s">
        <v>1522</v>
      </c>
    </row>
    <row r="446" spans="1:10" x14ac:dyDescent="0.3">
      <c r="A446" t="s">
        <v>19</v>
      </c>
      <c r="B446" s="1">
        <v>128000</v>
      </c>
      <c r="C446">
        <v>86</v>
      </c>
      <c r="E446" t="s">
        <v>1059</v>
      </c>
      <c r="F446">
        <v>76810</v>
      </c>
      <c r="G446" t="s">
        <v>783</v>
      </c>
      <c r="H446" t="s">
        <v>77</v>
      </c>
      <c r="J446" t="s">
        <v>1523</v>
      </c>
    </row>
    <row r="447" spans="1:10" x14ac:dyDescent="0.3">
      <c r="A447" t="s">
        <v>19</v>
      </c>
      <c r="B447" s="1">
        <v>210500</v>
      </c>
      <c r="C447">
        <v>130</v>
      </c>
      <c r="D447">
        <v>6</v>
      </c>
      <c r="E447" t="s">
        <v>975</v>
      </c>
      <c r="F447">
        <v>27400</v>
      </c>
      <c r="G447" t="s">
        <v>784</v>
      </c>
      <c r="H447" t="s">
        <v>105</v>
      </c>
      <c r="J447" t="s">
        <v>1524</v>
      </c>
    </row>
    <row r="448" spans="1:10" x14ac:dyDescent="0.3">
      <c r="A448" t="s">
        <v>0</v>
      </c>
      <c r="B448" s="1">
        <v>45000</v>
      </c>
      <c r="C448">
        <v>1070</v>
      </c>
      <c r="D448">
        <v>1</v>
      </c>
      <c r="E448" t="s">
        <v>1021</v>
      </c>
      <c r="F448">
        <v>76500</v>
      </c>
      <c r="G448" t="s">
        <v>785</v>
      </c>
      <c r="H448" t="s">
        <v>36</v>
      </c>
      <c r="I448" t="s">
        <v>74</v>
      </c>
      <c r="J448" t="s">
        <v>1525</v>
      </c>
    </row>
    <row r="449" spans="1:10" x14ac:dyDescent="0.3">
      <c r="A449" t="s">
        <v>19</v>
      </c>
      <c r="B449" s="1">
        <v>209000</v>
      </c>
      <c r="C449">
        <v>105</v>
      </c>
      <c r="D449">
        <v>4</v>
      </c>
      <c r="E449" t="s">
        <v>1064</v>
      </c>
      <c r="F449">
        <v>76510</v>
      </c>
      <c r="G449" t="s">
        <v>786</v>
      </c>
      <c r="H449" t="s">
        <v>299</v>
      </c>
      <c r="I449" t="s">
        <v>300</v>
      </c>
      <c r="J449" t="s">
        <v>1526</v>
      </c>
    </row>
    <row r="450" spans="1:10" x14ac:dyDescent="0.3">
      <c r="A450" t="s">
        <v>3</v>
      </c>
      <c r="B450" s="1">
        <v>73000</v>
      </c>
      <c r="C450">
        <v>42</v>
      </c>
      <c r="D450">
        <v>2</v>
      </c>
      <c r="E450" t="s">
        <v>904</v>
      </c>
      <c r="F450">
        <v>76000</v>
      </c>
      <c r="G450" t="s">
        <v>787</v>
      </c>
      <c r="H450" t="s">
        <v>301</v>
      </c>
      <c r="I450" t="s">
        <v>302</v>
      </c>
      <c r="J450" t="s">
        <v>1527</v>
      </c>
    </row>
    <row r="451" spans="1:10" x14ac:dyDescent="0.3">
      <c r="A451" t="s">
        <v>19</v>
      </c>
      <c r="B451" s="1">
        <v>169500</v>
      </c>
      <c r="C451">
        <v>117</v>
      </c>
      <c r="D451">
        <v>5</v>
      </c>
      <c r="E451" t="s">
        <v>979</v>
      </c>
      <c r="F451">
        <v>27500</v>
      </c>
      <c r="G451" t="s">
        <v>788</v>
      </c>
      <c r="H451" t="s">
        <v>23</v>
      </c>
      <c r="I451" t="s">
        <v>24</v>
      </c>
      <c r="J451" t="s">
        <v>1528</v>
      </c>
    </row>
    <row r="452" spans="1:10" x14ac:dyDescent="0.3">
      <c r="A452" t="s">
        <v>0</v>
      </c>
      <c r="B452" s="1">
        <v>41500</v>
      </c>
      <c r="C452">
        <v>1200</v>
      </c>
      <c r="D452">
        <v>1</v>
      </c>
      <c r="E452" t="s">
        <v>994</v>
      </c>
      <c r="F452" t="e">
        <v>#REF!</v>
      </c>
      <c r="G452" t="s">
        <v>789</v>
      </c>
      <c r="H452" t="s">
        <v>31</v>
      </c>
      <c r="J452" t="s">
        <v>1529</v>
      </c>
    </row>
    <row r="453" spans="1:10" x14ac:dyDescent="0.3">
      <c r="A453" t="s">
        <v>19</v>
      </c>
      <c r="B453" s="1">
        <v>173000</v>
      </c>
      <c r="C453">
        <v>102</v>
      </c>
      <c r="D453">
        <v>5</v>
      </c>
      <c r="E453" t="s">
        <v>1004</v>
      </c>
      <c r="F453">
        <v>76610</v>
      </c>
      <c r="G453" t="s">
        <v>790</v>
      </c>
      <c r="H453" t="s">
        <v>79</v>
      </c>
      <c r="I453" t="s">
        <v>223</v>
      </c>
      <c r="J453" t="s">
        <v>1530</v>
      </c>
    </row>
    <row r="454" spans="1:10" x14ac:dyDescent="0.3">
      <c r="A454" t="s">
        <v>19</v>
      </c>
      <c r="B454" s="1">
        <v>229000</v>
      </c>
      <c r="C454">
        <v>135</v>
      </c>
      <c r="D454">
        <v>6</v>
      </c>
      <c r="E454" t="s">
        <v>1065</v>
      </c>
      <c r="F454">
        <v>76200</v>
      </c>
      <c r="G454" t="s">
        <v>791</v>
      </c>
      <c r="H454" t="s">
        <v>171</v>
      </c>
      <c r="I454" t="s">
        <v>303</v>
      </c>
      <c r="J454" t="s">
        <v>1531</v>
      </c>
    </row>
    <row r="455" spans="1:10" x14ac:dyDescent="0.3">
      <c r="A455" t="s">
        <v>19</v>
      </c>
      <c r="B455" s="1">
        <v>143000</v>
      </c>
      <c r="C455">
        <v>75</v>
      </c>
      <c r="D455">
        <v>5</v>
      </c>
      <c r="E455" t="s">
        <v>1062</v>
      </c>
      <c r="F455">
        <v>76260</v>
      </c>
      <c r="G455" t="s">
        <v>792</v>
      </c>
      <c r="H455" t="s">
        <v>113</v>
      </c>
      <c r="J455" t="s">
        <v>1532</v>
      </c>
    </row>
    <row r="456" spans="1:10" x14ac:dyDescent="0.3">
      <c r="A456" t="s">
        <v>3</v>
      </c>
      <c r="B456" s="1">
        <v>95040</v>
      </c>
      <c r="C456">
        <v>71</v>
      </c>
      <c r="D456">
        <v>4</v>
      </c>
      <c r="E456" t="s">
        <v>1066</v>
      </c>
      <c r="F456" t="e">
        <v>#REF!</v>
      </c>
      <c r="G456" t="s">
        <v>793</v>
      </c>
      <c r="H456" t="s">
        <v>140</v>
      </c>
      <c r="I456" t="s">
        <v>141</v>
      </c>
      <c r="J456" t="s">
        <v>1533</v>
      </c>
    </row>
    <row r="457" spans="1:10" x14ac:dyDescent="0.3">
      <c r="A457" t="s">
        <v>19</v>
      </c>
      <c r="B457" s="1">
        <v>260000</v>
      </c>
      <c r="C457">
        <v>180</v>
      </c>
      <c r="D457">
        <v>6</v>
      </c>
      <c r="E457" t="s">
        <v>959</v>
      </c>
      <c r="F457">
        <v>76630</v>
      </c>
      <c r="G457" t="s">
        <v>794</v>
      </c>
      <c r="H457" t="s">
        <v>231</v>
      </c>
      <c r="J457" t="s">
        <v>1534</v>
      </c>
    </row>
    <row r="458" spans="1:10" x14ac:dyDescent="0.3">
      <c r="A458" t="s">
        <v>19</v>
      </c>
      <c r="B458" s="1">
        <v>175000</v>
      </c>
      <c r="C458">
        <v>76</v>
      </c>
      <c r="E458" t="s">
        <v>1017</v>
      </c>
      <c r="F458">
        <v>76800</v>
      </c>
      <c r="G458" t="s">
        <v>795</v>
      </c>
      <c r="H458" t="s">
        <v>161</v>
      </c>
      <c r="I458" t="s">
        <v>162</v>
      </c>
      <c r="J458" t="s">
        <v>1535</v>
      </c>
    </row>
    <row r="459" spans="1:10" x14ac:dyDescent="0.3">
      <c r="A459" t="s">
        <v>0</v>
      </c>
      <c r="B459" s="1">
        <v>45500</v>
      </c>
      <c r="C459">
        <v>2000</v>
      </c>
      <c r="D459">
        <v>2</v>
      </c>
      <c r="E459" t="s">
        <v>182</v>
      </c>
      <c r="F459" t="e">
        <v>#REF!</v>
      </c>
      <c r="G459" t="s">
        <v>796</v>
      </c>
      <c r="H459" t="s">
        <v>31</v>
      </c>
      <c r="I459" t="s">
        <v>249</v>
      </c>
      <c r="J459" t="s">
        <v>1536</v>
      </c>
    </row>
    <row r="460" spans="1:10" x14ac:dyDescent="0.3">
      <c r="A460" t="s">
        <v>19</v>
      </c>
      <c r="B460" s="1">
        <v>211000</v>
      </c>
      <c r="C460">
        <v>76</v>
      </c>
      <c r="D460">
        <v>4</v>
      </c>
      <c r="E460" t="s">
        <v>961</v>
      </c>
      <c r="F460">
        <v>27120</v>
      </c>
      <c r="G460" t="s">
        <v>797</v>
      </c>
      <c r="H460" t="s">
        <v>304</v>
      </c>
      <c r="I460" t="s">
        <v>305</v>
      </c>
      <c r="J460" t="s">
        <v>1537</v>
      </c>
    </row>
    <row r="461" spans="1:10" x14ac:dyDescent="0.3">
      <c r="A461" t="s">
        <v>19</v>
      </c>
      <c r="B461" s="1">
        <v>200000</v>
      </c>
      <c r="C461">
        <v>200</v>
      </c>
      <c r="D461">
        <v>5</v>
      </c>
      <c r="E461" t="s">
        <v>965</v>
      </c>
      <c r="F461">
        <v>27320</v>
      </c>
      <c r="G461" t="s">
        <v>798</v>
      </c>
      <c r="H461" t="s">
        <v>39</v>
      </c>
      <c r="I461" t="s">
        <v>144</v>
      </c>
      <c r="J461" t="s">
        <v>1538</v>
      </c>
    </row>
    <row r="462" spans="1:10" x14ac:dyDescent="0.3">
      <c r="A462" t="s">
        <v>3</v>
      </c>
      <c r="B462" s="1">
        <v>119000</v>
      </c>
      <c r="C462">
        <v>60</v>
      </c>
      <c r="D462">
        <v>3</v>
      </c>
      <c r="E462" t="s">
        <v>1015</v>
      </c>
      <c r="F462" t="e">
        <v>#REF!</v>
      </c>
      <c r="G462" t="s">
        <v>799</v>
      </c>
      <c r="H462" t="s">
        <v>306</v>
      </c>
      <c r="J462" t="s">
        <v>1539</v>
      </c>
    </row>
    <row r="463" spans="1:10" x14ac:dyDescent="0.3">
      <c r="A463" t="s">
        <v>0</v>
      </c>
      <c r="B463" s="1">
        <v>52240</v>
      </c>
      <c r="C463">
        <v>1181</v>
      </c>
      <c r="D463">
        <v>1</v>
      </c>
      <c r="E463" t="s">
        <v>1056</v>
      </c>
      <c r="F463">
        <v>76460</v>
      </c>
      <c r="G463" t="s">
        <v>800</v>
      </c>
      <c r="H463" t="s">
        <v>120</v>
      </c>
      <c r="J463" t="s">
        <v>1540</v>
      </c>
    </row>
    <row r="464" spans="1:10" x14ac:dyDescent="0.3">
      <c r="A464" t="s">
        <v>64</v>
      </c>
      <c r="B464" s="1">
        <v>388000</v>
      </c>
      <c r="C464">
        <v>250</v>
      </c>
      <c r="D464">
        <v>11</v>
      </c>
      <c r="E464" t="s">
        <v>1056</v>
      </c>
      <c r="F464">
        <v>76460</v>
      </c>
      <c r="G464" t="s">
        <v>801</v>
      </c>
      <c r="H464" t="s">
        <v>99</v>
      </c>
      <c r="J464" t="s">
        <v>1541</v>
      </c>
    </row>
    <row r="465" spans="1:10" x14ac:dyDescent="0.3">
      <c r="A465" t="s">
        <v>19</v>
      </c>
      <c r="B465" s="1">
        <v>158000</v>
      </c>
      <c r="C465">
        <v>74</v>
      </c>
      <c r="D465">
        <v>3</v>
      </c>
      <c r="E465" t="s">
        <v>1029</v>
      </c>
      <c r="F465">
        <v>76190</v>
      </c>
      <c r="G465" t="s">
        <v>802</v>
      </c>
      <c r="H465" t="s">
        <v>150</v>
      </c>
      <c r="J465" t="s">
        <v>1542</v>
      </c>
    </row>
    <row r="466" spans="1:10" x14ac:dyDescent="0.3">
      <c r="A466" t="s">
        <v>19</v>
      </c>
      <c r="B466" s="1">
        <v>191489</v>
      </c>
      <c r="C466">
        <v>90</v>
      </c>
      <c r="D466">
        <v>4</v>
      </c>
      <c r="E466" t="s">
        <v>1060</v>
      </c>
      <c r="F466">
        <v>76370</v>
      </c>
      <c r="G466" t="s">
        <v>803</v>
      </c>
      <c r="H466" t="s">
        <v>185</v>
      </c>
      <c r="J466" t="s">
        <v>1543</v>
      </c>
    </row>
    <row r="467" spans="1:10" x14ac:dyDescent="0.3">
      <c r="A467" t="s">
        <v>37</v>
      </c>
      <c r="B467" s="1">
        <v>168000</v>
      </c>
      <c r="C467">
        <v>100</v>
      </c>
      <c r="D467">
        <v>5</v>
      </c>
      <c r="E467" t="s">
        <v>981</v>
      </c>
      <c r="F467">
        <v>27300</v>
      </c>
      <c r="G467" t="s">
        <v>804</v>
      </c>
      <c r="H467" t="s">
        <v>307</v>
      </c>
      <c r="I467" t="s">
        <v>308</v>
      </c>
      <c r="J467" t="s">
        <v>1544</v>
      </c>
    </row>
    <row r="468" spans="1:10" x14ac:dyDescent="0.3">
      <c r="A468" t="s">
        <v>19</v>
      </c>
      <c r="B468" s="1">
        <v>136400</v>
      </c>
      <c r="C468">
        <v>105</v>
      </c>
      <c r="D468">
        <v>6</v>
      </c>
      <c r="E468" t="s">
        <v>970</v>
      </c>
      <c r="F468">
        <v>27800</v>
      </c>
      <c r="G468" t="s">
        <v>805</v>
      </c>
      <c r="H468" t="s">
        <v>262</v>
      </c>
      <c r="J468" t="s">
        <v>1545</v>
      </c>
    </row>
    <row r="469" spans="1:10" x14ac:dyDescent="0.3">
      <c r="A469" t="s">
        <v>19</v>
      </c>
      <c r="B469" s="1">
        <v>131500</v>
      </c>
      <c r="C469">
        <v>72</v>
      </c>
      <c r="D469">
        <v>3</v>
      </c>
      <c r="E469" t="s">
        <v>1025</v>
      </c>
      <c r="F469">
        <v>76480</v>
      </c>
      <c r="G469" t="s">
        <v>806</v>
      </c>
      <c r="H469" t="s">
        <v>199</v>
      </c>
      <c r="J469" t="s">
        <v>1546</v>
      </c>
    </row>
    <row r="470" spans="1:10" x14ac:dyDescent="0.3">
      <c r="A470" t="s">
        <v>43</v>
      </c>
      <c r="B470" s="1">
        <v>240000</v>
      </c>
      <c r="C470">
        <v>142</v>
      </c>
      <c r="D470">
        <v>6</v>
      </c>
      <c r="E470" t="s">
        <v>1074</v>
      </c>
      <c r="F470" t="e">
        <v>#REF!</v>
      </c>
      <c r="G470" t="s">
        <v>807</v>
      </c>
      <c r="H470" t="s">
        <v>77</v>
      </c>
      <c r="J470" t="s">
        <v>1547</v>
      </c>
    </row>
    <row r="471" spans="1:10" x14ac:dyDescent="0.3">
      <c r="A471" t="s">
        <v>0</v>
      </c>
      <c r="B471" s="1">
        <v>65000</v>
      </c>
      <c r="E471" t="s">
        <v>993</v>
      </c>
      <c r="F471">
        <v>27670</v>
      </c>
      <c r="G471" t="s">
        <v>808</v>
      </c>
      <c r="H471" t="s">
        <v>175</v>
      </c>
      <c r="J471" t="s">
        <v>1548</v>
      </c>
    </row>
    <row r="472" spans="1:10" x14ac:dyDescent="0.3">
      <c r="A472" t="s">
        <v>19</v>
      </c>
      <c r="B472" s="1">
        <v>169000</v>
      </c>
      <c r="C472">
        <v>89</v>
      </c>
      <c r="D472">
        <v>4</v>
      </c>
      <c r="E472" t="s">
        <v>1018</v>
      </c>
      <c r="F472">
        <v>76300</v>
      </c>
      <c r="G472" t="s">
        <v>809</v>
      </c>
      <c r="H472" t="s">
        <v>99</v>
      </c>
      <c r="J472" t="s">
        <v>1549</v>
      </c>
    </row>
    <row r="473" spans="1:10" x14ac:dyDescent="0.3">
      <c r="A473" t="s">
        <v>110</v>
      </c>
      <c r="B473" s="1">
        <v>204500</v>
      </c>
      <c r="C473">
        <v>92</v>
      </c>
      <c r="D473">
        <v>4</v>
      </c>
      <c r="E473" t="s">
        <v>1057</v>
      </c>
      <c r="F473">
        <v>76850</v>
      </c>
      <c r="G473" t="s">
        <v>810</v>
      </c>
      <c r="H473" t="s">
        <v>111</v>
      </c>
      <c r="I473" t="s">
        <v>309</v>
      </c>
      <c r="J473" t="s">
        <v>1550</v>
      </c>
    </row>
    <row r="474" spans="1:10" x14ac:dyDescent="0.3">
      <c r="A474" t="s">
        <v>0</v>
      </c>
      <c r="B474" s="1">
        <v>60000</v>
      </c>
      <c r="C474">
        <v>1024</v>
      </c>
      <c r="D474">
        <v>1</v>
      </c>
      <c r="E474" t="s">
        <v>1070</v>
      </c>
      <c r="F474">
        <v>76220</v>
      </c>
      <c r="G474" t="s">
        <v>811</v>
      </c>
      <c r="H474" t="s">
        <v>84</v>
      </c>
      <c r="J474" t="s">
        <v>1551</v>
      </c>
    </row>
    <row r="475" spans="1:10" x14ac:dyDescent="0.3">
      <c r="A475" t="s">
        <v>19</v>
      </c>
      <c r="B475" s="1">
        <v>315000</v>
      </c>
      <c r="C475">
        <v>165</v>
      </c>
      <c r="D475">
        <v>7</v>
      </c>
      <c r="E475" t="s">
        <v>1008</v>
      </c>
      <c r="F475">
        <v>76420</v>
      </c>
      <c r="G475" t="s">
        <v>812</v>
      </c>
      <c r="H475" t="s">
        <v>34</v>
      </c>
      <c r="J475" t="s">
        <v>1552</v>
      </c>
    </row>
    <row r="476" spans="1:10" x14ac:dyDescent="0.3">
      <c r="A476" t="s">
        <v>19</v>
      </c>
      <c r="B476" s="1">
        <v>181205</v>
      </c>
      <c r="C476">
        <v>89</v>
      </c>
      <c r="D476">
        <v>4</v>
      </c>
      <c r="E476" t="s">
        <v>968</v>
      </c>
      <c r="F476">
        <v>27180</v>
      </c>
      <c r="G476" t="s">
        <v>813</v>
      </c>
      <c r="H476" t="s">
        <v>60</v>
      </c>
      <c r="J476" t="s">
        <v>1553</v>
      </c>
    </row>
    <row r="477" spans="1:10" x14ac:dyDescent="0.3">
      <c r="A477" t="s">
        <v>19</v>
      </c>
      <c r="B477" s="1">
        <v>44000</v>
      </c>
      <c r="C477">
        <v>40</v>
      </c>
      <c r="D477">
        <v>3</v>
      </c>
      <c r="E477" t="s">
        <v>1068</v>
      </c>
      <c r="F477">
        <v>76340</v>
      </c>
      <c r="G477" t="s">
        <v>814</v>
      </c>
      <c r="H477" t="s">
        <v>310</v>
      </c>
      <c r="I477" t="s">
        <v>311</v>
      </c>
      <c r="J477" t="s">
        <v>1554</v>
      </c>
    </row>
    <row r="478" spans="1:10" x14ac:dyDescent="0.3">
      <c r="A478" t="s">
        <v>19</v>
      </c>
      <c r="B478" s="1">
        <v>81750</v>
      </c>
      <c r="C478">
        <v>84</v>
      </c>
      <c r="D478">
        <v>5</v>
      </c>
      <c r="E478" t="s">
        <v>1066</v>
      </c>
      <c r="F478" t="e">
        <v>#REF!</v>
      </c>
      <c r="G478" t="s">
        <v>815</v>
      </c>
      <c r="H478" t="s">
        <v>221</v>
      </c>
      <c r="J478" t="s">
        <v>1555</v>
      </c>
    </row>
    <row r="479" spans="1:10" x14ac:dyDescent="0.3">
      <c r="A479" t="s">
        <v>163</v>
      </c>
      <c r="B479" s="1">
        <v>194800</v>
      </c>
      <c r="C479">
        <v>102</v>
      </c>
      <c r="E479" t="s">
        <v>982</v>
      </c>
      <c r="F479">
        <v>27210</v>
      </c>
      <c r="G479" t="s">
        <v>816</v>
      </c>
      <c r="H479" t="s">
        <v>11</v>
      </c>
      <c r="I479" t="s">
        <v>312</v>
      </c>
      <c r="J479" t="s">
        <v>1556</v>
      </c>
    </row>
    <row r="480" spans="1:10" x14ac:dyDescent="0.3">
      <c r="A480" t="s">
        <v>19</v>
      </c>
      <c r="B480" s="1">
        <v>168811</v>
      </c>
      <c r="C480">
        <v>89</v>
      </c>
      <c r="D480">
        <v>4</v>
      </c>
      <c r="E480" t="s">
        <v>962</v>
      </c>
      <c r="F480">
        <v>27930</v>
      </c>
      <c r="G480" t="s">
        <v>817</v>
      </c>
      <c r="H480" t="s">
        <v>60</v>
      </c>
      <c r="J480" t="s">
        <v>1557</v>
      </c>
    </row>
    <row r="481" spans="1:10" x14ac:dyDescent="0.3">
      <c r="A481" t="s">
        <v>19</v>
      </c>
      <c r="B481" s="1">
        <v>250000</v>
      </c>
      <c r="C481">
        <v>100</v>
      </c>
      <c r="D481">
        <v>6</v>
      </c>
      <c r="E481" t="s">
        <v>1023</v>
      </c>
      <c r="F481" t="e">
        <v>#REF!</v>
      </c>
      <c r="G481" t="s">
        <v>818</v>
      </c>
      <c r="H481" t="s">
        <v>152</v>
      </c>
      <c r="I481" t="s">
        <v>235</v>
      </c>
      <c r="J481" t="s">
        <v>1558</v>
      </c>
    </row>
    <row r="482" spans="1:10" x14ac:dyDescent="0.3">
      <c r="A482" t="s">
        <v>19</v>
      </c>
      <c r="B482" s="1">
        <v>226000</v>
      </c>
      <c r="C482">
        <v>300</v>
      </c>
      <c r="D482">
        <v>14</v>
      </c>
      <c r="E482" t="s">
        <v>980</v>
      </c>
      <c r="F482">
        <v>27310</v>
      </c>
      <c r="G482" t="s">
        <v>819</v>
      </c>
      <c r="H482" t="s">
        <v>2</v>
      </c>
      <c r="J482" t="s">
        <v>1559</v>
      </c>
    </row>
    <row r="483" spans="1:10" x14ac:dyDescent="0.3">
      <c r="A483" t="s">
        <v>37</v>
      </c>
      <c r="B483" s="1">
        <v>159000</v>
      </c>
      <c r="C483">
        <v>129</v>
      </c>
      <c r="D483">
        <v>5</v>
      </c>
      <c r="E483" t="s">
        <v>1025</v>
      </c>
      <c r="F483">
        <v>76480</v>
      </c>
      <c r="G483" t="s">
        <v>820</v>
      </c>
      <c r="H483" t="s">
        <v>199</v>
      </c>
      <c r="J483" t="s">
        <v>1560</v>
      </c>
    </row>
    <row r="484" spans="1:10" x14ac:dyDescent="0.3">
      <c r="A484" t="s">
        <v>19</v>
      </c>
      <c r="B484" s="1">
        <v>167563</v>
      </c>
      <c r="C484">
        <v>100</v>
      </c>
      <c r="D484">
        <v>5</v>
      </c>
      <c r="E484" t="s">
        <v>1039</v>
      </c>
      <c r="F484">
        <v>76210</v>
      </c>
      <c r="G484" t="s">
        <v>821</v>
      </c>
      <c r="H484" t="s">
        <v>313</v>
      </c>
      <c r="I484" t="s">
        <v>314</v>
      </c>
      <c r="J484" t="s">
        <v>1561</v>
      </c>
    </row>
    <row r="485" spans="1:10" x14ac:dyDescent="0.3">
      <c r="A485" t="s">
        <v>37</v>
      </c>
      <c r="B485" s="1">
        <v>271000</v>
      </c>
      <c r="D485">
        <v>6</v>
      </c>
      <c r="E485" t="s">
        <v>1045</v>
      </c>
      <c r="F485">
        <v>76110</v>
      </c>
      <c r="G485" t="s">
        <v>822</v>
      </c>
      <c r="H485" t="s">
        <v>167</v>
      </c>
      <c r="J485" t="s">
        <v>1562</v>
      </c>
    </row>
    <row r="486" spans="1:10" x14ac:dyDescent="0.3">
      <c r="A486" t="s">
        <v>3</v>
      </c>
      <c r="B486" s="1">
        <v>58500</v>
      </c>
      <c r="C486">
        <v>17</v>
      </c>
      <c r="D486">
        <v>1</v>
      </c>
      <c r="E486" t="s">
        <v>904</v>
      </c>
      <c r="F486">
        <v>76000</v>
      </c>
      <c r="G486" t="s">
        <v>823</v>
      </c>
      <c r="H486" t="s">
        <v>66</v>
      </c>
      <c r="I486" t="s">
        <v>116</v>
      </c>
      <c r="J486" t="s">
        <v>1563</v>
      </c>
    </row>
    <row r="487" spans="1:10" x14ac:dyDescent="0.3">
      <c r="A487" t="s">
        <v>43</v>
      </c>
      <c r="B487" s="1">
        <v>272000</v>
      </c>
      <c r="C487">
        <v>190</v>
      </c>
      <c r="D487">
        <v>7</v>
      </c>
      <c r="E487" t="s">
        <v>965</v>
      </c>
      <c r="F487">
        <v>27320</v>
      </c>
      <c r="G487" t="s">
        <v>824</v>
      </c>
      <c r="H487" t="s">
        <v>39</v>
      </c>
      <c r="J487" t="s">
        <v>1564</v>
      </c>
    </row>
    <row r="488" spans="1:10" x14ac:dyDescent="0.3">
      <c r="A488" t="s">
        <v>19</v>
      </c>
      <c r="B488" s="1">
        <v>194000</v>
      </c>
      <c r="C488">
        <v>91</v>
      </c>
      <c r="E488" t="s">
        <v>1038</v>
      </c>
      <c r="F488">
        <v>76170</v>
      </c>
      <c r="G488" t="s">
        <v>825</v>
      </c>
      <c r="H488" t="s">
        <v>112</v>
      </c>
      <c r="I488" t="s">
        <v>315</v>
      </c>
      <c r="J488" t="s">
        <v>1565</v>
      </c>
    </row>
    <row r="489" spans="1:10" x14ac:dyDescent="0.3">
      <c r="A489" t="s">
        <v>3</v>
      </c>
      <c r="B489" s="1">
        <v>114000</v>
      </c>
      <c r="C489">
        <v>39</v>
      </c>
      <c r="D489">
        <v>2</v>
      </c>
      <c r="E489" t="s">
        <v>904</v>
      </c>
      <c r="F489">
        <v>76100</v>
      </c>
      <c r="G489" t="s">
        <v>826</v>
      </c>
      <c r="H489" t="s">
        <v>228</v>
      </c>
      <c r="I489" t="s">
        <v>244</v>
      </c>
      <c r="J489" t="s">
        <v>1566</v>
      </c>
    </row>
    <row r="490" spans="1:10" x14ac:dyDescent="0.3">
      <c r="A490" t="s">
        <v>0</v>
      </c>
      <c r="B490" s="1">
        <v>52000</v>
      </c>
      <c r="C490">
        <v>519</v>
      </c>
      <c r="E490" t="s">
        <v>990</v>
      </c>
      <c r="F490">
        <v>27490</v>
      </c>
      <c r="G490" t="s">
        <v>827</v>
      </c>
      <c r="H490" t="s">
        <v>60</v>
      </c>
      <c r="J490" t="s">
        <v>1567</v>
      </c>
    </row>
    <row r="491" spans="1:10" x14ac:dyDescent="0.3">
      <c r="A491" t="s">
        <v>19</v>
      </c>
      <c r="B491" s="1">
        <v>250800</v>
      </c>
      <c r="C491">
        <v>150</v>
      </c>
      <c r="D491">
        <v>8</v>
      </c>
      <c r="E491" t="s">
        <v>1028</v>
      </c>
      <c r="F491">
        <v>76890</v>
      </c>
      <c r="G491" t="s">
        <v>828</v>
      </c>
      <c r="H491" t="s">
        <v>316</v>
      </c>
      <c r="J491" t="s">
        <v>1568</v>
      </c>
    </row>
    <row r="492" spans="1:10" x14ac:dyDescent="0.3">
      <c r="A492" t="s">
        <v>143</v>
      </c>
      <c r="B492" s="1">
        <v>43000</v>
      </c>
      <c r="C492">
        <v>13</v>
      </c>
      <c r="D492">
        <v>1</v>
      </c>
      <c r="E492" t="s">
        <v>4</v>
      </c>
      <c r="F492">
        <v>76600</v>
      </c>
      <c r="G492" t="s">
        <v>829</v>
      </c>
      <c r="H492" t="s">
        <v>11</v>
      </c>
      <c r="I492" t="s">
        <v>89</v>
      </c>
      <c r="J492" t="s">
        <v>1569</v>
      </c>
    </row>
    <row r="493" spans="1:10" x14ac:dyDescent="0.3">
      <c r="A493" t="s">
        <v>0</v>
      </c>
      <c r="B493" s="1">
        <v>29990</v>
      </c>
      <c r="C493">
        <v>1308</v>
      </c>
      <c r="D493">
        <v>1</v>
      </c>
      <c r="E493" t="s">
        <v>973</v>
      </c>
      <c r="F493">
        <v>27190</v>
      </c>
      <c r="G493" t="s">
        <v>830</v>
      </c>
      <c r="H493" t="s">
        <v>31</v>
      </c>
      <c r="J493" t="s">
        <v>1570</v>
      </c>
    </row>
    <row r="494" spans="1:10" x14ac:dyDescent="0.3">
      <c r="A494" t="s">
        <v>19</v>
      </c>
      <c r="B494" s="1">
        <v>147500</v>
      </c>
      <c r="C494">
        <v>135</v>
      </c>
      <c r="D494">
        <v>7</v>
      </c>
      <c r="E494" t="s">
        <v>1069</v>
      </c>
      <c r="F494">
        <v>76270</v>
      </c>
      <c r="G494" t="s">
        <v>831</v>
      </c>
      <c r="H494" t="s">
        <v>317</v>
      </c>
      <c r="I494" t="s">
        <v>318</v>
      </c>
      <c r="J494" t="s">
        <v>1571</v>
      </c>
    </row>
    <row r="495" spans="1:10" x14ac:dyDescent="0.3">
      <c r="A495" t="s">
        <v>19</v>
      </c>
      <c r="B495" s="1">
        <v>299500</v>
      </c>
      <c r="C495">
        <v>250</v>
      </c>
      <c r="D495">
        <v>10</v>
      </c>
      <c r="E495" t="s">
        <v>1029</v>
      </c>
      <c r="F495">
        <v>76190</v>
      </c>
      <c r="G495" t="s">
        <v>832</v>
      </c>
      <c r="H495" t="s">
        <v>99</v>
      </c>
      <c r="J495" t="s">
        <v>1572</v>
      </c>
    </row>
    <row r="496" spans="1:10" x14ac:dyDescent="0.3">
      <c r="A496" t="s">
        <v>19</v>
      </c>
      <c r="B496" s="1">
        <v>299000</v>
      </c>
      <c r="C496">
        <v>144</v>
      </c>
      <c r="D496">
        <v>5</v>
      </c>
      <c r="E496" t="s">
        <v>182</v>
      </c>
      <c r="F496" t="e">
        <v>#REF!</v>
      </c>
      <c r="G496" t="s">
        <v>833</v>
      </c>
      <c r="H496" t="s">
        <v>319</v>
      </c>
      <c r="I496" t="s">
        <v>196</v>
      </c>
      <c r="J496" t="s">
        <v>1573</v>
      </c>
    </row>
    <row r="497" spans="1:10" x14ac:dyDescent="0.3">
      <c r="A497" t="s">
        <v>3</v>
      </c>
      <c r="B497" s="1">
        <v>59950</v>
      </c>
      <c r="C497">
        <v>30</v>
      </c>
      <c r="D497">
        <v>2</v>
      </c>
      <c r="E497" t="s">
        <v>1062</v>
      </c>
      <c r="F497">
        <v>76260</v>
      </c>
      <c r="G497" t="s">
        <v>834</v>
      </c>
      <c r="H497" t="s">
        <v>221</v>
      </c>
      <c r="J497" t="s">
        <v>1574</v>
      </c>
    </row>
    <row r="498" spans="1:10" x14ac:dyDescent="0.3">
      <c r="A498" t="s">
        <v>3</v>
      </c>
      <c r="B498" s="1">
        <v>131000</v>
      </c>
      <c r="C498">
        <v>87</v>
      </c>
      <c r="D498">
        <v>4</v>
      </c>
      <c r="E498" t="s">
        <v>960</v>
      </c>
      <c r="F498">
        <v>27000</v>
      </c>
      <c r="G498" t="s">
        <v>835</v>
      </c>
      <c r="H498" t="s">
        <v>7</v>
      </c>
      <c r="J498" t="s">
        <v>1575</v>
      </c>
    </row>
    <row r="499" spans="1:10" x14ac:dyDescent="0.3">
      <c r="A499" t="s">
        <v>19</v>
      </c>
      <c r="B499" s="1">
        <v>146000</v>
      </c>
      <c r="C499">
        <v>70</v>
      </c>
      <c r="D499">
        <v>4</v>
      </c>
      <c r="E499" t="s">
        <v>974</v>
      </c>
      <c r="F499">
        <v>27110</v>
      </c>
      <c r="G499" t="s">
        <v>836</v>
      </c>
      <c r="H499" t="s">
        <v>195</v>
      </c>
      <c r="J499" t="s">
        <v>1576</v>
      </c>
    </row>
    <row r="500" spans="1:10" x14ac:dyDescent="0.3">
      <c r="A500" t="s">
        <v>19</v>
      </c>
      <c r="B500" s="1">
        <v>177810</v>
      </c>
      <c r="C500">
        <v>94</v>
      </c>
      <c r="D500">
        <v>4</v>
      </c>
      <c r="E500" t="s">
        <v>964</v>
      </c>
      <c r="F500">
        <v>27220</v>
      </c>
      <c r="G500" t="s">
        <v>837</v>
      </c>
      <c r="H500" t="s">
        <v>60</v>
      </c>
      <c r="I500" t="s">
        <v>71</v>
      </c>
      <c r="J500" t="s">
        <v>1577</v>
      </c>
    </row>
    <row r="501" spans="1:10" x14ac:dyDescent="0.3">
      <c r="A501" t="s">
        <v>19</v>
      </c>
      <c r="B501" s="1">
        <v>246500</v>
      </c>
      <c r="C501">
        <v>113</v>
      </c>
      <c r="D501">
        <v>4</v>
      </c>
      <c r="E501" t="s">
        <v>1025</v>
      </c>
      <c r="F501">
        <v>76480</v>
      </c>
      <c r="G501" t="s">
        <v>838</v>
      </c>
      <c r="H501" t="s">
        <v>199</v>
      </c>
      <c r="I501" t="s">
        <v>207</v>
      </c>
      <c r="J501" t="s">
        <v>1578</v>
      </c>
    </row>
    <row r="502" spans="1:10" x14ac:dyDescent="0.3">
      <c r="A502" t="s">
        <v>3</v>
      </c>
      <c r="B502" s="1">
        <v>64000</v>
      </c>
      <c r="C502">
        <v>45</v>
      </c>
      <c r="D502">
        <v>3</v>
      </c>
      <c r="E502" t="s">
        <v>182</v>
      </c>
      <c r="F502" t="e">
        <v>#REF!</v>
      </c>
      <c r="G502" t="s">
        <v>839</v>
      </c>
      <c r="H502" t="s">
        <v>319</v>
      </c>
      <c r="J502" t="s">
        <v>1579</v>
      </c>
    </row>
    <row r="503" spans="1:10" x14ac:dyDescent="0.3">
      <c r="A503" t="s">
        <v>19</v>
      </c>
      <c r="B503" s="1">
        <v>183000</v>
      </c>
      <c r="C503">
        <v>74</v>
      </c>
      <c r="D503">
        <v>4</v>
      </c>
      <c r="E503" t="s">
        <v>1037</v>
      </c>
      <c r="F503">
        <v>76960</v>
      </c>
      <c r="G503" t="s">
        <v>840</v>
      </c>
      <c r="H503" t="s">
        <v>42</v>
      </c>
      <c r="I503" t="s">
        <v>240</v>
      </c>
      <c r="J503" t="s">
        <v>1580</v>
      </c>
    </row>
    <row r="504" spans="1:10" x14ac:dyDescent="0.3">
      <c r="A504" t="s">
        <v>3</v>
      </c>
      <c r="B504" s="1">
        <v>128000</v>
      </c>
      <c r="C504">
        <v>53</v>
      </c>
      <c r="D504">
        <v>3</v>
      </c>
      <c r="E504" t="s">
        <v>4</v>
      </c>
      <c r="F504">
        <v>76600</v>
      </c>
      <c r="G504" t="s">
        <v>841</v>
      </c>
      <c r="H504" t="s">
        <v>79</v>
      </c>
      <c r="J504" t="s">
        <v>1581</v>
      </c>
    </row>
    <row r="505" spans="1:10" x14ac:dyDescent="0.3">
      <c r="A505" t="s">
        <v>19</v>
      </c>
      <c r="B505" s="1">
        <v>315000</v>
      </c>
      <c r="C505">
        <v>220</v>
      </c>
      <c r="D505">
        <v>7</v>
      </c>
      <c r="E505" t="s">
        <v>998</v>
      </c>
      <c r="F505">
        <v>27440</v>
      </c>
      <c r="G505" t="s">
        <v>842</v>
      </c>
      <c r="H505" t="s">
        <v>36</v>
      </c>
      <c r="I505" t="s">
        <v>74</v>
      </c>
      <c r="J505" t="s">
        <v>1582</v>
      </c>
    </row>
    <row r="506" spans="1:10" x14ac:dyDescent="0.3">
      <c r="A506" t="s">
        <v>19</v>
      </c>
      <c r="B506" s="1">
        <v>240000</v>
      </c>
      <c r="C506">
        <v>142</v>
      </c>
      <c r="D506">
        <v>6</v>
      </c>
      <c r="E506" t="s">
        <v>961</v>
      </c>
      <c r="F506">
        <v>27120</v>
      </c>
      <c r="G506" t="s">
        <v>843</v>
      </c>
      <c r="H506" t="s">
        <v>320</v>
      </c>
      <c r="J506" t="s">
        <v>1583</v>
      </c>
    </row>
    <row r="507" spans="1:10" x14ac:dyDescent="0.3">
      <c r="A507" t="s">
        <v>19</v>
      </c>
      <c r="B507" s="1">
        <v>599000</v>
      </c>
      <c r="C507">
        <v>210</v>
      </c>
      <c r="D507">
        <v>8</v>
      </c>
      <c r="E507" t="s">
        <v>1014</v>
      </c>
      <c r="F507">
        <v>76130</v>
      </c>
      <c r="G507" t="s">
        <v>844</v>
      </c>
      <c r="H507" t="s">
        <v>18</v>
      </c>
      <c r="I507" t="s">
        <v>180</v>
      </c>
      <c r="J507" t="s">
        <v>1584</v>
      </c>
    </row>
    <row r="508" spans="1:10" x14ac:dyDescent="0.3">
      <c r="A508" t="s">
        <v>19</v>
      </c>
      <c r="B508" s="1">
        <v>359000</v>
      </c>
      <c r="C508">
        <v>230</v>
      </c>
      <c r="D508">
        <v>9</v>
      </c>
      <c r="E508" t="s">
        <v>1055</v>
      </c>
      <c r="F508">
        <v>76690</v>
      </c>
      <c r="G508" t="s">
        <v>845</v>
      </c>
      <c r="H508" t="s">
        <v>317</v>
      </c>
      <c r="J508" t="s">
        <v>1585</v>
      </c>
    </row>
    <row r="509" spans="1:10" x14ac:dyDescent="0.3">
      <c r="A509" t="s">
        <v>19</v>
      </c>
      <c r="B509" s="1">
        <v>165850</v>
      </c>
      <c r="C509">
        <v>99</v>
      </c>
      <c r="D509">
        <v>4</v>
      </c>
      <c r="E509" t="s">
        <v>970</v>
      </c>
      <c r="F509">
        <v>27800</v>
      </c>
      <c r="G509" t="s">
        <v>846</v>
      </c>
      <c r="H509" t="s">
        <v>262</v>
      </c>
      <c r="J509" t="s">
        <v>1586</v>
      </c>
    </row>
    <row r="510" spans="1:10" x14ac:dyDescent="0.3">
      <c r="A510" t="s">
        <v>19</v>
      </c>
      <c r="B510" s="1">
        <v>205000</v>
      </c>
      <c r="C510">
        <v>236</v>
      </c>
      <c r="D510">
        <v>10</v>
      </c>
      <c r="E510" t="s">
        <v>898</v>
      </c>
      <c r="F510">
        <v>27320</v>
      </c>
      <c r="G510" t="s">
        <v>847</v>
      </c>
      <c r="H510" t="s">
        <v>39</v>
      </c>
      <c r="J510" t="s">
        <v>1587</v>
      </c>
    </row>
    <row r="511" spans="1:10" x14ac:dyDescent="0.3">
      <c r="A511" t="s">
        <v>0</v>
      </c>
      <c r="B511" s="1">
        <v>40600</v>
      </c>
      <c r="C511">
        <v>2081</v>
      </c>
      <c r="D511">
        <v>2</v>
      </c>
      <c r="E511" t="s">
        <v>900</v>
      </c>
      <c r="F511">
        <v>76120</v>
      </c>
      <c r="G511" s="2" t="s">
        <v>848</v>
      </c>
      <c r="H511" t="s">
        <v>321</v>
      </c>
      <c r="I511" t="s">
        <v>322</v>
      </c>
      <c r="J511" t="s">
        <v>1588</v>
      </c>
    </row>
    <row r="512" spans="1:10" x14ac:dyDescent="0.3">
      <c r="A512" t="s">
        <v>37</v>
      </c>
      <c r="B512" s="1">
        <v>522500</v>
      </c>
      <c r="C512">
        <v>180</v>
      </c>
      <c r="E512" t="s">
        <v>901</v>
      </c>
      <c r="F512">
        <v>76230</v>
      </c>
      <c r="G512" t="s">
        <v>849</v>
      </c>
      <c r="H512" t="s">
        <v>11</v>
      </c>
      <c r="J512" t="s">
        <v>1589</v>
      </c>
    </row>
    <row r="513" spans="1:10" x14ac:dyDescent="0.3">
      <c r="A513" t="s">
        <v>19</v>
      </c>
      <c r="B513" s="1">
        <v>149000</v>
      </c>
      <c r="C513">
        <v>90</v>
      </c>
      <c r="E513" t="s">
        <v>1015</v>
      </c>
      <c r="F513">
        <v>76140</v>
      </c>
      <c r="G513" t="s">
        <v>850</v>
      </c>
      <c r="H513" t="s">
        <v>36</v>
      </c>
      <c r="J513" t="s">
        <v>1590</v>
      </c>
    </row>
    <row r="514" spans="1:10" x14ac:dyDescent="0.3">
      <c r="A514" t="s">
        <v>0</v>
      </c>
      <c r="B514" s="1">
        <v>60155</v>
      </c>
      <c r="C514">
        <v>680</v>
      </c>
      <c r="E514" t="s">
        <v>1043</v>
      </c>
      <c r="F514">
        <v>76640</v>
      </c>
      <c r="G514" t="s">
        <v>851</v>
      </c>
      <c r="H514" t="s">
        <v>69</v>
      </c>
      <c r="I514" t="s">
        <v>70</v>
      </c>
      <c r="J514" t="s">
        <v>1591</v>
      </c>
    </row>
    <row r="515" spans="1:10" x14ac:dyDescent="0.3">
      <c r="A515" t="s">
        <v>19</v>
      </c>
      <c r="B515" s="1">
        <v>540000</v>
      </c>
      <c r="C515">
        <v>310</v>
      </c>
      <c r="D515">
        <v>10</v>
      </c>
      <c r="E515" t="s">
        <v>1046</v>
      </c>
      <c r="F515">
        <v>76400</v>
      </c>
      <c r="G515" t="s">
        <v>852</v>
      </c>
      <c r="H515" t="s">
        <v>323</v>
      </c>
      <c r="J515" t="s">
        <v>1592</v>
      </c>
    </row>
    <row r="516" spans="1:10" x14ac:dyDescent="0.3">
      <c r="A516" t="s">
        <v>0</v>
      </c>
      <c r="B516" s="1">
        <v>55000</v>
      </c>
      <c r="C516">
        <v>1670</v>
      </c>
      <c r="D516">
        <v>1</v>
      </c>
      <c r="E516" t="s">
        <v>1021</v>
      </c>
      <c r="F516">
        <v>76500</v>
      </c>
      <c r="G516" t="s">
        <v>853</v>
      </c>
      <c r="H516" t="s">
        <v>36</v>
      </c>
      <c r="J516" t="s">
        <v>1593</v>
      </c>
    </row>
    <row r="517" spans="1:10" x14ac:dyDescent="0.3">
      <c r="A517" t="s">
        <v>19</v>
      </c>
      <c r="B517" s="1">
        <v>174400</v>
      </c>
      <c r="C517">
        <v>80</v>
      </c>
      <c r="D517">
        <v>5</v>
      </c>
      <c r="E517" t="s">
        <v>1025</v>
      </c>
      <c r="F517">
        <v>76480</v>
      </c>
      <c r="G517" t="s">
        <v>854</v>
      </c>
      <c r="H517" t="s">
        <v>26</v>
      </c>
      <c r="J517" t="s">
        <v>1594</v>
      </c>
    </row>
    <row r="518" spans="1:10" x14ac:dyDescent="0.3">
      <c r="A518" t="s">
        <v>19</v>
      </c>
      <c r="B518" s="1">
        <v>138000</v>
      </c>
      <c r="C518">
        <v>129</v>
      </c>
      <c r="D518">
        <v>7</v>
      </c>
      <c r="E518" t="s">
        <v>963</v>
      </c>
      <c r="F518">
        <v>27130</v>
      </c>
      <c r="G518" t="s">
        <v>855</v>
      </c>
      <c r="H518" t="s">
        <v>324</v>
      </c>
      <c r="I518" t="s">
        <v>325</v>
      </c>
      <c r="J518" t="s">
        <v>1595</v>
      </c>
    </row>
    <row r="519" spans="1:10" x14ac:dyDescent="0.3">
      <c r="A519" t="s">
        <v>37</v>
      </c>
      <c r="B519" s="1">
        <v>212000</v>
      </c>
      <c r="C519">
        <v>166</v>
      </c>
      <c r="D519">
        <v>7</v>
      </c>
      <c r="E519" t="s">
        <v>992</v>
      </c>
      <c r="F519">
        <v>27520</v>
      </c>
      <c r="G519" t="s">
        <v>856</v>
      </c>
      <c r="H519" t="s">
        <v>32</v>
      </c>
      <c r="I519" t="s">
        <v>33</v>
      </c>
      <c r="J519" t="s">
        <v>1596</v>
      </c>
    </row>
    <row r="520" spans="1:10" x14ac:dyDescent="0.3">
      <c r="A520" t="s">
        <v>3</v>
      </c>
      <c r="B520" s="1">
        <v>170000</v>
      </c>
      <c r="C520">
        <v>96</v>
      </c>
      <c r="D520">
        <v>4</v>
      </c>
      <c r="E520" t="s">
        <v>1010</v>
      </c>
      <c r="F520">
        <v>76230</v>
      </c>
      <c r="G520" t="s">
        <v>857</v>
      </c>
      <c r="H520" t="s">
        <v>326</v>
      </c>
      <c r="J520" t="s">
        <v>1597</v>
      </c>
    </row>
    <row r="521" spans="1:10" x14ac:dyDescent="0.3">
      <c r="A521" t="s">
        <v>19</v>
      </c>
      <c r="B521" s="1">
        <v>147000</v>
      </c>
      <c r="C521">
        <v>81</v>
      </c>
      <c r="D521">
        <v>4</v>
      </c>
      <c r="E521" t="s">
        <v>1028</v>
      </c>
      <c r="F521">
        <v>76890</v>
      </c>
      <c r="G521" t="s">
        <v>858</v>
      </c>
      <c r="H521" t="s">
        <v>59</v>
      </c>
      <c r="I521" t="s">
        <v>108</v>
      </c>
      <c r="J521" t="s">
        <v>1598</v>
      </c>
    </row>
    <row r="522" spans="1:10" x14ac:dyDescent="0.3">
      <c r="A522" t="s">
        <v>3</v>
      </c>
      <c r="B522" s="1">
        <v>77680</v>
      </c>
      <c r="C522">
        <v>54</v>
      </c>
      <c r="D522">
        <v>3</v>
      </c>
      <c r="E522" t="s">
        <v>1062</v>
      </c>
      <c r="F522">
        <v>76260</v>
      </c>
      <c r="G522" t="s">
        <v>859</v>
      </c>
      <c r="H522" t="s">
        <v>221</v>
      </c>
      <c r="J522" t="s">
        <v>1599</v>
      </c>
    </row>
    <row r="523" spans="1:10" x14ac:dyDescent="0.3">
      <c r="A523" t="s">
        <v>19</v>
      </c>
      <c r="B523" s="1">
        <v>243990</v>
      </c>
      <c r="C523">
        <v>102</v>
      </c>
      <c r="D523">
        <v>5</v>
      </c>
      <c r="E523" t="s">
        <v>957</v>
      </c>
      <c r="F523">
        <v>27200</v>
      </c>
      <c r="G523" t="s">
        <v>860</v>
      </c>
      <c r="H523" t="s">
        <v>172</v>
      </c>
      <c r="J523" t="s">
        <v>1600</v>
      </c>
    </row>
    <row r="524" spans="1:10" x14ac:dyDescent="0.3">
      <c r="A524" t="s">
        <v>19</v>
      </c>
      <c r="B524" s="1">
        <v>214000</v>
      </c>
      <c r="C524">
        <v>106</v>
      </c>
      <c r="D524">
        <v>5</v>
      </c>
      <c r="E524" t="s">
        <v>1060</v>
      </c>
      <c r="F524">
        <v>76370</v>
      </c>
      <c r="G524" t="s">
        <v>861</v>
      </c>
      <c r="H524" t="s">
        <v>299</v>
      </c>
      <c r="J524" t="s">
        <v>1601</v>
      </c>
    </row>
    <row r="525" spans="1:10" x14ac:dyDescent="0.3">
      <c r="A525" t="s">
        <v>19</v>
      </c>
      <c r="B525" s="1">
        <v>370000</v>
      </c>
      <c r="C525">
        <v>166</v>
      </c>
      <c r="D525">
        <v>9</v>
      </c>
      <c r="E525" t="s">
        <v>1003</v>
      </c>
      <c r="F525">
        <v>76520</v>
      </c>
      <c r="G525" t="s">
        <v>862</v>
      </c>
      <c r="H525" t="s">
        <v>107</v>
      </c>
      <c r="J525" t="s">
        <v>1602</v>
      </c>
    </row>
    <row r="526" spans="1:10" x14ac:dyDescent="0.3">
      <c r="A526" t="s">
        <v>19</v>
      </c>
      <c r="B526" s="1">
        <v>166000</v>
      </c>
      <c r="C526">
        <v>104</v>
      </c>
      <c r="D526">
        <v>5</v>
      </c>
      <c r="E526" t="s">
        <v>1065</v>
      </c>
      <c r="F526">
        <v>76200</v>
      </c>
      <c r="G526" t="s">
        <v>863</v>
      </c>
      <c r="H526" t="s">
        <v>46</v>
      </c>
      <c r="J526" t="s">
        <v>1603</v>
      </c>
    </row>
    <row r="527" spans="1:10" x14ac:dyDescent="0.3">
      <c r="A527" t="s">
        <v>19</v>
      </c>
      <c r="B527" s="1">
        <v>280000</v>
      </c>
      <c r="C527">
        <v>150</v>
      </c>
      <c r="D527">
        <v>7</v>
      </c>
      <c r="E527" t="s">
        <v>975</v>
      </c>
      <c r="F527">
        <v>27400</v>
      </c>
      <c r="G527" t="s">
        <v>864</v>
      </c>
      <c r="H527" t="s">
        <v>83</v>
      </c>
      <c r="I527" t="s">
        <v>118</v>
      </c>
      <c r="J527" t="s">
        <v>1604</v>
      </c>
    </row>
    <row r="528" spans="1:10" x14ac:dyDescent="0.3">
      <c r="A528" t="s">
        <v>19</v>
      </c>
      <c r="B528" s="1">
        <v>158000</v>
      </c>
      <c r="C528">
        <v>112</v>
      </c>
      <c r="D528">
        <v>5</v>
      </c>
      <c r="E528" t="s">
        <v>1016</v>
      </c>
      <c r="F528">
        <v>76350</v>
      </c>
      <c r="G528" t="s">
        <v>865</v>
      </c>
      <c r="H528" t="s">
        <v>52</v>
      </c>
      <c r="I528" t="s">
        <v>53</v>
      </c>
      <c r="J528" t="s">
        <v>1605</v>
      </c>
    </row>
    <row r="529" spans="1:10" x14ac:dyDescent="0.3">
      <c r="A529" t="s">
        <v>19</v>
      </c>
      <c r="B529" s="1">
        <v>164950</v>
      </c>
      <c r="C529">
        <v>86</v>
      </c>
      <c r="D529">
        <v>5</v>
      </c>
      <c r="E529" t="s">
        <v>962</v>
      </c>
      <c r="F529">
        <v>27930</v>
      </c>
      <c r="G529" t="s">
        <v>866</v>
      </c>
      <c r="H529" t="s">
        <v>60</v>
      </c>
      <c r="J529" t="s">
        <v>1606</v>
      </c>
    </row>
    <row r="530" spans="1:10" x14ac:dyDescent="0.3">
      <c r="A530" t="s">
        <v>19</v>
      </c>
      <c r="B530" s="1">
        <v>198000</v>
      </c>
      <c r="C530">
        <v>100</v>
      </c>
      <c r="E530" t="s">
        <v>904</v>
      </c>
      <c r="F530">
        <v>76000</v>
      </c>
      <c r="G530" t="s">
        <v>867</v>
      </c>
      <c r="H530" t="s">
        <v>327</v>
      </c>
      <c r="I530" t="s">
        <v>328</v>
      </c>
      <c r="J530" t="s">
        <v>1607</v>
      </c>
    </row>
    <row r="531" spans="1:10" x14ac:dyDescent="0.3">
      <c r="A531" t="s">
        <v>19</v>
      </c>
      <c r="B531" s="1">
        <v>178500</v>
      </c>
      <c r="C531">
        <v>176</v>
      </c>
      <c r="D531">
        <v>6</v>
      </c>
      <c r="E531" t="s">
        <v>973</v>
      </c>
      <c r="F531">
        <v>27190</v>
      </c>
      <c r="G531" t="s">
        <v>868</v>
      </c>
      <c r="H531" t="s">
        <v>84</v>
      </c>
      <c r="I531" t="s">
        <v>329</v>
      </c>
      <c r="J531" t="s">
        <v>1608</v>
      </c>
    </row>
    <row r="532" spans="1:10" x14ac:dyDescent="0.3">
      <c r="A532" t="s">
        <v>143</v>
      </c>
      <c r="B532" s="1">
        <v>49000</v>
      </c>
      <c r="C532">
        <v>24</v>
      </c>
      <c r="D532">
        <v>1</v>
      </c>
      <c r="E532" t="s">
        <v>4</v>
      </c>
      <c r="F532">
        <v>76600</v>
      </c>
      <c r="G532" t="s">
        <v>869</v>
      </c>
      <c r="H532" t="s">
        <v>330</v>
      </c>
      <c r="J532" t="s">
        <v>1609</v>
      </c>
    </row>
    <row r="533" spans="1:10" x14ac:dyDescent="0.3">
      <c r="A533" t="s">
        <v>3</v>
      </c>
      <c r="B533" s="1">
        <v>89500</v>
      </c>
      <c r="C533">
        <v>69</v>
      </c>
      <c r="E533" t="s">
        <v>1039</v>
      </c>
      <c r="F533">
        <v>76210</v>
      </c>
      <c r="G533" t="s">
        <v>870</v>
      </c>
      <c r="H533" t="s">
        <v>65</v>
      </c>
      <c r="J533" t="s">
        <v>1610</v>
      </c>
    </row>
    <row r="534" spans="1:10" x14ac:dyDescent="0.3">
      <c r="A534" t="s">
        <v>19</v>
      </c>
      <c r="B534" s="1">
        <v>201420</v>
      </c>
      <c r="C534">
        <v>99</v>
      </c>
      <c r="D534">
        <v>5</v>
      </c>
      <c r="E534" t="s">
        <v>964</v>
      </c>
      <c r="F534">
        <v>27220</v>
      </c>
      <c r="G534" t="s">
        <v>871</v>
      </c>
      <c r="H534" t="s">
        <v>60</v>
      </c>
      <c r="J534" t="s">
        <v>1611</v>
      </c>
    </row>
    <row r="535" spans="1:10" x14ac:dyDescent="0.3">
      <c r="A535" t="s">
        <v>19</v>
      </c>
      <c r="B535" s="1">
        <v>179500</v>
      </c>
      <c r="C535">
        <v>280</v>
      </c>
      <c r="E535" t="s">
        <v>1070</v>
      </c>
      <c r="F535">
        <v>76220</v>
      </c>
      <c r="G535" t="s">
        <v>872</v>
      </c>
      <c r="H535" t="s">
        <v>44</v>
      </c>
      <c r="I535" t="s">
        <v>45</v>
      </c>
      <c r="J535" t="s">
        <v>1612</v>
      </c>
    </row>
    <row r="536" spans="1:10" x14ac:dyDescent="0.3">
      <c r="A536" t="s">
        <v>110</v>
      </c>
      <c r="B536" s="1">
        <v>311600</v>
      </c>
      <c r="C536">
        <v>120</v>
      </c>
      <c r="D536">
        <v>5</v>
      </c>
      <c r="E536" t="s">
        <v>1010</v>
      </c>
      <c r="F536">
        <v>76230</v>
      </c>
      <c r="G536" t="s">
        <v>873</v>
      </c>
      <c r="H536" t="s">
        <v>111</v>
      </c>
      <c r="J536" t="s">
        <v>1613</v>
      </c>
    </row>
    <row r="537" spans="1:10" x14ac:dyDescent="0.3">
      <c r="A537" t="s">
        <v>3</v>
      </c>
      <c r="B537" s="1">
        <v>57000</v>
      </c>
      <c r="C537">
        <v>66</v>
      </c>
      <c r="D537">
        <v>3</v>
      </c>
      <c r="E537" t="s">
        <v>1015</v>
      </c>
      <c r="F537" t="e">
        <v>#REF!</v>
      </c>
      <c r="G537" t="s">
        <v>874</v>
      </c>
      <c r="H537" t="s">
        <v>36</v>
      </c>
      <c r="J537" t="s">
        <v>1614</v>
      </c>
    </row>
    <row r="538" spans="1:10" x14ac:dyDescent="0.3">
      <c r="A538" t="s">
        <v>19</v>
      </c>
      <c r="B538" s="1">
        <v>180200</v>
      </c>
      <c r="C538">
        <v>110</v>
      </c>
      <c r="D538">
        <v>5</v>
      </c>
      <c r="E538" t="s">
        <v>1054</v>
      </c>
      <c r="F538">
        <v>76730</v>
      </c>
      <c r="G538" t="s">
        <v>875</v>
      </c>
      <c r="H538" t="s">
        <v>188</v>
      </c>
      <c r="J538" t="s">
        <v>1615</v>
      </c>
    </row>
    <row r="539" spans="1:10" x14ac:dyDescent="0.3">
      <c r="A539" t="s">
        <v>19</v>
      </c>
      <c r="B539" s="1">
        <v>287000</v>
      </c>
      <c r="C539">
        <v>162</v>
      </c>
      <c r="D539">
        <v>8</v>
      </c>
      <c r="E539" t="s">
        <v>1033</v>
      </c>
      <c r="F539" t="e">
        <v>#REF!</v>
      </c>
      <c r="G539" t="s">
        <v>876</v>
      </c>
      <c r="H539" t="s">
        <v>99</v>
      </c>
      <c r="I539" t="s">
        <v>119</v>
      </c>
      <c r="J539" t="s">
        <v>1616</v>
      </c>
    </row>
    <row r="540" spans="1:10" x14ac:dyDescent="0.3">
      <c r="A540" t="s">
        <v>19</v>
      </c>
      <c r="B540" s="1">
        <v>109000</v>
      </c>
      <c r="C540">
        <v>57</v>
      </c>
      <c r="E540" t="s">
        <v>1017</v>
      </c>
      <c r="F540">
        <v>76800</v>
      </c>
      <c r="G540" t="s">
        <v>877</v>
      </c>
      <c r="H540" t="s">
        <v>99</v>
      </c>
      <c r="J540" t="s">
        <v>1617</v>
      </c>
    </row>
    <row r="541" spans="1:10" x14ac:dyDescent="0.3">
      <c r="A541" t="s">
        <v>19</v>
      </c>
      <c r="B541" s="1">
        <v>365000</v>
      </c>
      <c r="C541">
        <v>220</v>
      </c>
      <c r="D541">
        <v>7</v>
      </c>
      <c r="E541" t="s">
        <v>998</v>
      </c>
      <c r="F541">
        <v>27440</v>
      </c>
      <c r="G541" t="s">
        <v>878</v>
      </c>
      <c r="H541" t="s">
        <v>36</v>
      </c>
      <c r="J541" t="s">
        <v>1618</v>
      </c>
    </row>
    <row r="542" spans="1:10" x14ac:dyDescent="0.3">
      <c r="A542" t="s">
        <v>19</v>
      </c>
      <c r="B542" s="1">
        <v>171900</v>
      </c>
      <c r="C542">
        <v>104</v>
      </c>
      <c r="D542">
        <v>4</v>
      </c>
      <c r="E542" t="s">
        <v>960</v>
      </c>
      <c r="F542">
        <v>27000</v>
      </c>
      <c r="G542" t="s">
        <v>879</v>
      </c>
      <c r="H542" t="s">
        <v>84</v>
      </c>
      <c r="J542" t="s">
        <v>1619</v>
      </c>
    </row>
    <row r="543" spans="1:10" x14ac:dyDescent="0.3">
      <c r="A543" t="s">
        <v>0</v>
      </c>
      <c r="B543" s="1">
        <v>45000</v>
      </c>
      <c r="C543">
        <v>1326</v>
      </c>
      <c r="D543">
        <v>1</v>
      </c>
      <c r="E543" t="s">
        <v>1071</v>
      </c>
      <c r="F543">
        <v>76660</v>
      </c>
      <c r="G543" t="s">
        <v>880</v>
      </c>
      <c r="H543" t="s">
        <v>36</v>
      </c>
      <c r="J543" t="s">
        <v>1620</v>
      </c>
    </row>
    <row r="544" spans="1:10" x14ac:dyDescent="0.3">
      <c r="A544" t="s">
        <v>19</v>
      </c>
      <c r="B544" s="1">
        <v>36000</v>
      </c>
      <c r="C544">
        <v>91</v>
      </c>
      <c r="E544" t="s">
        <v>965</v>
      </c>
      <c r="F544">
        <v>27320</v>
      </c>
      <c r="G544" t="s">
        <v>881</v>
      </c>
      <c r="H544" t="s">
        <v>39</v>
      </c>
      <c r="I544" t="s">
        <v>144</v>
      </c>
      <c r="J544" t="s">
        <v>1621</v>
      </c>
    </row>
    <row r="545" spans="1:10" x14ac:dyDescent="0.3">
      <c r="A545" t="s">
        <v>37</v>
      </c>
      <c r="B545" s="1">
        <v>189500</v>
      </c>
      <c r="C545">
        <v>110</v>
      </c>
      <c r="D545">
        <v>5</v>
      </c>
      <c r="E545" t="s">
        <v>1061</v>
      </c>
      <c r="F545">
        <v>76880</v>
      </c>
      <c r="G545" t="s">
        <v>882</v>
      </c>
      <c r="H545" t="s">
        <v>231</v>
      </c>
      <c r="J545" t="s">
        <v>1622</v>
      </c>
    </row>
    <row r="546" spans="1:10" x14ac:dyDescent="0.3">
      <c r="A546" t="s">
        <v>3</v>
      </c>
      <c r="B546" s="1">
        <v>47000</v>
      </c>
      <c r="C546">
        <v>19</v>
      </c>
      <c r="D546">
        <v>1</v>
      </c>
      <c r="E546" t="s">
        <v>4</v>
      </c>
      <c r="F546">
        <v>76600</v>
      </c>
      <c r="G546" t="s">
        <v>883</v>
      </c>
      <c r="H546" t="s">
        <v>11</v>
      </c>
      <c r="I546" t="s">
        <v>89</v>
      </c>
      <c r="J546" t="s">
        <v>1623</v>
      </c>
    </row>
    <row r="547" spans="1:10" x14ac:dyDescent="0.3">
      <c r="A547" t="s">
        <v>3</v>
      </c>
      <c r="B547" s="1">
        <v>165000</v>
      </c>
      <c r="C547">
        <v>101</v>
      </c>
      <c r="E547" t="s">
        <v>1023</v>
      </c>
      <c r="F547">
        <v>76120</v>
      </c>
      <c r="G547" t="s">
        <v>884</v>
      </c>
      <c r="H547" t="s">
        <v>11</v>
      </c>
      <c r="J547" t="s">
        <v>1624</v>
      </c>
    </row>
    <row r="548" spans="1:10" x14ac:dyDescent="0.3">
      <c r="A548" t="s">
        <v>19</v>
      </c>
      <c r="B548" s="1">
        <v>375000</v>
      </c>
      <c r="C548">
        <v>160</v>
      </c>
      <c r="D548">
        <v>5</v>
      </c>
      <c r="E548" t="s">
        <v>981</v>
      </c>
      <c r="F548">
        <v>27300</v>
      </c>
      <c r="G548" t="s">
        <v>885</v>
      </c>
      <c r="H548" t="s">
        <v>153</v>
      </c>
      <c r="I548" t="s">
        <v>331</v>
      </c>
      <c r="J548" t="s">
        <v>1625</v>
      </c>
    </row>
    <row r="549" spans="1:10" x14ac:dyDescent="0.3">
      <c r="A549" t="s">
        <v>3</v>
      </c>
      <c r="B549" s="1">
        <v>45000</v>
      </c>
      <c r="C549">
        <v>63</v>
      </c>
      <c r="D549">
        <v>3</v>
      </c>
      <c r="E549" t="s">
        <v>965</v>
      </c>
      <c r="F549">
        <v>27320</v>
      </c>
      <c r="G549" t="s">
        <v>886</v>
      </c>
      <c r="H549" t="s">
        <v>39</v>
      </c>
      <c r="J549" t="s">
        <v>1626</v>
      </c>
    </row>
    <row r="550" spans="1:10" x14ac:dyDescent="0.3">
      <c r="A550" t="s">
        <v>19</v>
      </c>
      <c r="B550" s="1">
        <v>215000</v>
      </c>
      <c r="C550">
        <v>95</v>
      </c>
      <c r="D550">
        <v>4</v>
      </c>
      <c r="E550" t="s">
        <v>960</v>
      </c>
      <c r="F550">
        <v>27000</v>
      </c>
      <c r="G550" t="s">
        <v>887</v>
      </c>
      <c r="H550" t="s">
        <v>332</v>
      </c>
      <c r="J550" t="s">
        <v>1627</v>
      </c>
    </row>
    <row r="551" spans="1:10" x14ac:dyDescent="0.3">
      <c r="A551" t="s">
        <v>19</v>
      </c>
      <c r="B551" s="1">
        <v>249000</v>
      </c>
      <c r="C551">
        <v>113</v>
      </c>
      <c r="D551">
        <v>5</v>
      </c>
      <c r="E551" t="s">
        <v>982</v>
      </c>
      <c r="F551">
        <v>27210</v>
      </c>
      <c r="G551" t="s">
        <v>888</v>
      </c>
      <c r="H551" t="s">
        <v>153</v>
      </c>
      <c r="I551" t="s">
        <v>333</v>
      </c>
      <c r="J551" t="s">
        <v>1628</v>
      </c>
    </row>
    <row r="552" spans="1:10" x14ac:dyDescent="0.3">
      <c r="A552" t="s">
        <v>0</v>
      </c>
      <c r="B552" s="1">
        <v>49000</v>
      </c>
      <c r="C552">
        <v>806</v>
      </c>
      <c r="E552" t="s">
        <v>962</v>
      </c>
      <c r="F552">
        <v>27930</v>
      </c>
      <c r="G552" t="s">
        <v>889</v>
      </c>
      <c r="H552" t="s">
        <v>60</v>
      </c>
      <c r="I552" t="s">
        <v>71</v>
      </c>
      <c r="J552" t="s">
        <v>1629</v>
      </c>
    </row>
    <row r="553" spans="1:10" x14ac:dyDescent="0.3">
      <c r="A553" t="s">
        <v>0</v>
      </c>
      <c r="B553" s="1">
        <v>43000</v>
      </c>
      <c r="C553">
        <v>1070</v>
      </c>
      <c r="D553">
        <v>1</v>
      </c>
      <c r="E553" t="s">
        <v>182</v>
      </c>
      <c r="F553" t="e">
        <v>#REF!</v>
      </c>
      <c r="G553" t="s">
        <v>890</v>
      </c>
      <c r="H553" t="s">
        <v>36</v>
      </c>
      <c r="J553" t="s">
        <v>1630</v>
      </c>
    </row>
    <row r="554" spans="1:10" x14ac:dyDescent="0.3">
      <c r="A554" t="s">
        <v>19</v>
      </c>
      <c r="B554" s="1">
        <v>288000</v>
      </c>
      <c r="C554">
        <v>111</v>
      </c>
      <c r="D554">
        <v>6</v>
      </c>
      <c r="E554" t="s">
        <v>961</v>
      </c>
      <c r="F554">
        <v>27120</v>
      </c>
      <c r="G554" t="s">
        <v>891</v>
      </c>
      <c r="H554" t="s">
        <v>97</v>
      </c>
      <c r="J554" t="s">
        <v>1631</v>
      </c>
    </row>
    <row r="555" spans="1:10" x14ac:dyDescent="0.3">
      <c r="A555" t="s">
        <v>3</v>
      </c>
      <c r="B555" s="1">
        <v>96000</v>
      </c>
      <c r="C555">
        <v>59</v>
      </c>
      <c r="D555">
        <v>2</v>
      </c>
      <c r="E555" t="s">
        <v>1002</v>
      </c>
      <c r="F555">
        <v>27610</v>
      </c>
      <c r="G555" t="s">
        <v>892</v>
      </c>
      <c r="H555" t="s">
        <v>269</v>
      </c>
      <c r="I555" t="s">
        <v>270</v>
      </c>
      <c r="J555" t="s">
        <v>1632</v>
      </c>
    </row>
    <row r="556" spans="1:10" x14ac:dyDescent="0.3">
      <c r="A556" t="s">
        <v>19</v>
      </c>
      <c r="B556" s="1">
        <v>180000</v>
      </c>
      <c r="D556">
        <v>4</v>
      </c>
      <c r="E556" t="s">
        <v>1040</v>
      </c>
      <c r="F556">
        <v>76430</v>
      </c>
      <c r="G556" t="s">
        <v>893</v>
      </c>
      <c r="H556" t="s">
        <v>167</v>
      </c>
      <c r="I556" t="s">
        <v>255</v>
      </c>
      <c r="J556" t="s">
        <v>1633</v>
      </c>
    </row>
    <row r="557" spans="1:10" x14ac:dyDescent="0.3">
      <c r="A557" t="s">
        <v>334</v>
      </c>
      <c r="B557" s="1">
        <v>241000</v>
      </c>
      <c r="C557">
        <v>106</v>
      </c>
      <c r="D557">
        <v>6</v>
      </c>
      <c r="E557" t="s">
        <v>182</v>
      </c>
      <c r="F557" t="e">
        <v>#REF!</v>
      </c>
      <c r="G557" t="s">
        <v>894</v>
      </c>
      <c r="H557" t="s">
        <v>335</v>
      </c>
      <c r="I557" t="s">
        <v>213</v>
      </c>
      <c r="J557" t="s">
        <v>1634</v>
      </c>
    </row>
    <row r="558" spans="1:10" x14ac:dyDescent="0.3">
      <c r="A558" t="s">
        <v>19</v>
      </c>
      <c r="B558" s="1">
        <v>180000</v>
      </c>
      <c r="C558">
        <v>195</v>
      </c>
      <c r="D558">
        <v>5</v>
      </c>
      <c r="E558" t="s">
        <v>965</v>
      </c>
      <c r="F558">
        <v>27320</v>
      </c>
      <c r="G558" t="s">
        <v>895</v>
      </c>
      <c r="H558" t="s">
        <v>39</v>
      </c>
      <c r="J558" t="s">
        <v>1635</v>
      </c>
    </row>
    <row r="559" spans="1:10" x14ac:dyDescent="0.3">
      <c r="A559" t="s">
        <v>336</v>
      </c>
      <c r="B559" s="1">
        <v>75000</v>
      </c>
      <c r="C559">
        <v>45</v>
      </c>
      <c r="D559">
        <v>2</v>
      </c>
      <c r="E559" t="s">
        <v>4</v>
      </c>
      <c r="F559">
        <v>76600</v>
      </c>
      <c r="G559" t="s">
        <v>896</v>
      </c>
      <c r="J559" t="s">
        <v>1636</v>
      </c>
    </row>
    <row r="560" spans="1:10" x14ac:dyDescent="0.3">
      <c r="A560" t="s">
        <v>19</v>
      </c>
      <c r="B560" s="1">
        <v>128000</v>
      </c>
      <c r="C560">
        <v>70</v>
      </c>
      <c r="E560" t="s">
        <v>337</v>
      </c>
      <c r="F560">
        <v>76570</v>
      </c>
      <c r="G560" t="s">
        <v>897</v>
      </c>
      <c r="H560" t="s">
        <v>99</v>
      </c>
      <c r="I560" t="s">
        <v>158</v>
      </c>
      <c r="J560" t="s">
        <v>1637</v>
      </c>
    </row>
  </sheetData>
  <phoneticPr fontId="3" type="noConversion"/>
  <hyperlinks>
    <hyperlink ref="G305" r:id="rId1" display="https://www.leboncoin.fr/ventes_immobilieres/1676733074.htm/" xr:uid="{84B145B8-3D9E-4743-BC5A-08CF935DF2D4}"/>
    <hyperlink ref="G511" r:id="rId2" display="https://www.leboncoin.fr/ventes_immobilieres/1732010817.htm/" xr:uid="{FA938086-BC5D-4ADB-AC64-BC971BD6E5D4}"/>
    <hyperlink ref="G2" r:id="rId3" display="https://www.leboncoin.fr/ventes_immobilieres/1580550854.htm/" xr:uid="{2A1B5D77-A550-4230-BD50-5D475D897D14}"/>
  </hyperlinks>
  <pageMargins left="0.7" right="0.7" top="0.75" bottom="0.75" header="0.3" footer="0.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8C44C-EB51-413A-AAD7-DCA46B2A2EE5}">
  <sheetPr codeName="Feuil1"/>
  <dimension ref="C1:AMI16"/>
  <sheetViews>
    <sheetView tabSelected="1" topLeftCell="Q1" workbookViewId="0">
      <selection activeCell="X16" sqref="X16"/>
    </sheetView>
  </sheetViews>
  <sheetFormatPr baseColWidth="10" defaultRowHeight="14.4" x14ac:dyDescent="0.3"/>
  <cols>
    <col min="3" max="3" width="16.109375" bestFit="1" customWidth="1"/>
    <col min="7" max="7" width="17.44140625" customWidth="1"/>
    <col min="8" max="8" width="17.88671875" customWidth="1"/>
    <col min="9" max="9" width="24.44140625" customWidth="1"/>
    <col min="10" max="10" width="14" customWidth="1"/>
    <col min="11" max="11" width="26.88671875" customWidth="1"/>
    <col min="12" max="12" width="17.77734375" customWidth="1"/>
    <col min="13" max="13" width="18.21875" customWidth="1"/>
    <col min="14" max="14" width="17.109375" customWidth="1"/>
    <col min="15" max="15" width="27.21875" customWidth="1"/>
    <col min="16" max="16" width="27.6640625" customWidth="1"/>
    <col min="17" max="17" width="19.33203125" style="12" bestFit="1" customWidth="1"/>
    <col min="18" max="18" width="15.5546875" customWidth="1"/>
    <col min="19" max="20" width="26" customWidth="1"/>
    <col min="21" max="21" width="47.77734375" customWidth="1"/>
    <col min="22" max="23" width="11.44140625" bestFit="1" customWidth="1"/>
    <col min="24" max="1076" width="11.5546875" customWidth="1"/>
  </cols>
  <sheetData>
    <row r="1" spans="3:1023" x14ac:dyDescent="0.3">
      <c r="X1" s="17" t="s">
        <v>1644</v>
      </c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  <c r="AQ1" s="17"/>
      <c r="AR1" s="17"/>
      <c r="AS1" s="17"/>
      <c r="AT1" s="17"/>
      <c r="AU1" s="17"/>
      <c r="AV1" s="17"/>
      <c r="AW1" s="17"/>
      <c r="AX1" s="17"/>
      <c r="AY1" s="17"/>
      <c r="AZ1" s="17"/>
      <c r="BA1" s="17"/>
      <c r="BB1" s="17"/>
      <c r="BC1" s="17"/>
      <c r="BD1" s="17"/>
      <c r="BE1" s="17"/>
      <c r="BF1" s="17"/>
      <c r="BG1" s="17"/>
      <c r="BH1" s="17"/>
      <c r="BI1" s="17"/>
      <c r="BJ1" s="17"/>
      <c r="BK1" s="17"/>
      <c r="BL1" s="17"/>
      <c r="BM1" s="17"/>
      <c r="BN1" s="17"/>
      <c r="BO1" s="17"/>
      <c r="BP1" s="17"/>
      <c r="BQ1" s="17"/>
      <c r="BR1" s="17"/>
      <c r="BS1" s="17"/>
      <c r="BT1" s="17"/>
      <c r="BU1" s="17"/>
      <c r="BV1" s="17"/>
      <c r="BW1" s="17"/>
      <c r="BX1" s="17"/>
      <c r="BY1" s="17"/>
      <c r="BZ1" s="17"/>
      <c r="CA1" s="17"/>
      <c r="CB1" s="17"/>
      <c r="CC1" s="17"/>
      <c r="CD1" s="17"/>
      <c r="CE1" s="17"/>
      <c r="CF1" s="17"/>
      <c r="CG1" s="17"/>
      <c r="CH1" s="17"/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17"/>
      <c r="CX1" s="17"/>
      <c r="CY1" s="17"/>
      <c r="CZ1" s="17"/>
      <c r="DA1" s="17"/>
      <c r="DB1" s="17"/>
      <c r="DC1" s="17"/>
      <c r="DD1" s="17"/>
      <c r="DE1" s="17"/>
      <c r="DF1" s="17"/>
      <c r="DG1" s="17"/>
      <c r="DH1" s="17"/>
      <c r="DI1" s="17"/>
      <c r="DJ1" s="17"/>
      <c r="DK1" s="17"/>
      <c r="DL1" s="17"/>
      <c r="DM1" s="17"/>
      <c r="DN1" s="17"/>
      <c r="DO1" s="17"/>
      <c r="DP1" s="17"/>
      <c r="DQ1" s="17"/>
      <c r="DR1" s="17"/>
      <c r="DS1" s="17"/>
      <c r="DT1" s="17"/>
      <c r="DU1" s="17"/>
      <c r="DV1" s="17"/>
      <c r="DW1" s="17"/>
      <c r="DX1" s="17"/>
      <c r="DY1" s="17"/>
      <c r="DZ1" s="17"/>
      <c r="EA1" s="17"/>
      <c r="EB1" s="17"/>
      <c r="EC1" s="17"/>
      <c r="ED1" s="17"/>
      <c r="EE1" s="17"/>
      <c r="EF1" s="17"/>
      <c r="EG1" s="17"/>
      <c r="EH1" s="17"/>
      <c r="EI1" s="17"/>
      <c r="EJ1" s="17"/>
      <c r="EK1" s="17"/>
      <c r="EL1" s="17"/>
      <c r="EM1" s="17"/>
      <c r="EN1" s="17"/>
      <c r="EO1" s="17"/>
      <c r="EP1" s="17"/>
      <c r="EQ1" s="17"/>
      <c r="ER1" s="17"/>
      <c r="ES1" s="17"/>
      <c r="ET1" s="17"/>
      <c r="EU1" s="17"/>
      <c r="EV1" s="17"/>
      <c r="EW1" s="17"/>
      <c r="EX1" s="17"/>
      <c r="EY1" s="17"/>
      <c r="EZ1" s="17"/>
      <c r="FA1" s="17"/>
      <c r="FB1" s="17"/>
      <c r="FC1" s="17"/>
      <c r="FD1" s="17"/>
      <c r="FE1" s="17"/>
      <c r="FF1" s="17"/>
      <c r="FG1" s="17"/>
      <c r="FH1" s="17"/>
      <c r="FI1" s="17"/>
      <c r="FJ1" s="17"/>
      <c r="FK1" s="17"/>
      <c r="FL1" s="17"/>
      <c r="FM1" s="17"/>
      <c r="FN1" s="17"/>
      <c r="FO1" s="17"/>
      <c r="FP1" s="17"/>
      <c r="FQ1" s="17"/>
      <c r="FR1" s="17"/>
      <c r="FS1" s="17"/>
      <c r="FT1" s="17"/>
      <c r="FU1" s="17"/>
      <c r="FV1" s="17"/>
      <c r="FW1" s="17"/>
      <c r="FX1" s="17"/>
      <c r="FY1" s="17"/>
      <c r="FZ1" s="17"/>
      <c r="GA1" s="17"/>
      <c r="GB1" s="17"/>
      <c r="GC1" s="17"/>
      <c r="GD1" s="17"/>
      <c r="GE1" s="17"/>
      <c r="GF1" s="17"/>
      <c r="GG1" s="17"/>
      <c r="GH1" s="17"/>
      <c r="GI1" s="17"/>
      <c r="GJ1" s="17"/>
      <c r="GK1" s="17"/>
      <c r="GL1" s="17"/>
      <c r="GM1" s="17"/>
      <c r="GN1" s="17"/>
      <c r="GO1" s="17"/>
      <c r="GP1" s="17"/>
      <c r="GQ1" s="17"/>
      <c r="GR1" s="17"/>
      <c r="GS1" s="17"/>
      <c r="GT1" s="17"/>
      <c r="GU1" s="17"/>
      <c r="GV1" s="17"/>
      <c r="GW1" s="17"/>
      <c r="GX1" s="17"/>
      <c r="GY1" s="17"/>
      <c r="GZ1" s="17"/>
      <c r="HA1" s="17"/>
      <c r="HB1" s="17"/>
      <c r="HC1" s="17"/>
      <c r="HD1" s="17"/>
      <c r="HE1" s="17"/>
      <c r="HF1" s="17"/>
      <c r="HG1" s="17"/>
      <c r="HH1" s="17"/>
      <c r="HI1" s="17"/>
      <c r="HJ1" s="17"/>
      <c r="HK1" s="17"/>
      <c r="HL1" s="17"/>
      <c r="HM1" s="17"/>
      <c r="HN1" s="17"/>
      <c r="HO1" s="17"/>
      <c r="HP1" s="17"/>
      <c r="HQ1" s="17"/>
      <c r="HR1" s="17"/>
      <c r="HS1" s="17"/>
      <c r="HT1" s="17"/>
      <c r="HU1" s="17"/>
      <c r="HV1" s="17"/>
      <c r="HW1" s="17"/>
      <c r="HX1" s="17"/>
      <c r="HY1" s="17"/>
      <c r="HZ1" s="17"/>
      <c r="IA1" s="17"/>
      <c r="IB1" s="17"/>
      <c r="IC1" s="17"/>
      <c r="ID1" s="17"/>
      <c r="IE1" s="17"/>
      <c r="IF1" s="17"/>
      <c r="IG1" s="17"/>
      <c r="IH1" s="17"/>
      <c r="II1" s="17"/>
      <c r="IJ1" s="17"/>
      <c r="IK1" s="17"/>
      <c r="IL1" s="17"/>
      <c r="IM1" s="17"/>
      <c r="IN1" s="17"/>
      <c r="IO1" s="17"/>
      <c r="IP1" s="17"/>
      <c r="IQ1" s="17"/>
      <c r="IR1" s="17"/>
      <c r="IS1" s="17"/>
      <c r="IT1" s="17"/>
      <c r="IU1" s="17"/>
      <c r="IV1" s="17"/>
      <c r="IW1" s="17"/>
      <c r="IX1" s="17"/>
      <c r="IY1" s="17"/>
      <c r="IZ1" s="17"/>
      <c r="JA1" s="17"/>
      <c r="JB1" s="17"/>
      <c r="JC1" s="17"/>
      <c r="JD1" s="17"/>
      <c r="JE1" s="17"/>
      <c r="JF1" s="17"/>
      <c r="JG1" s="17"/>
      <c r="JH1" s="17"/>
      <c r="JI1" s="17"/>
      <c r="JJ1" s="17"/>
      <c r="JK1" s="17"/>
      <c r="JL1" s="17"/>
      <c r="JM1" s="17"/>
      <c r="JN1" s="17"/>
      <c r="JO1" s="17"/>
      <c r="JP1" s="17"/>
      <c r="JQ1" s="17"/>
      <c r="JR1" s="17"/>
      <c r="JS1" s="17"/>
      <c r="JT1" s="17"/>
      <c r="JU1" s="17"/>
      <c r="JV1" s="17"/>
      <c r="JW1" s="17"/>
      <c r="JX1" s="17"/>
      <c r="JY1" s="17"/>
      <c r="JZ1" s="17"/>
      <c r="KA1" s="17"/>
      <c r="KB1" s="17"/>
      <c r="KC1" s="17"/>
      <c r="KD1" s="17"/>
      <c r="KE1" s="17"/>
      <c r="KF1" s="17"/>
      <c r="KG1" s="17"/>
      <c r="KH1" s="17"/>
      <c r="KI1" s="17"/>
      <c r="KJ1" s="17"/>
      <c r="KK1" s="17"/>
      <c r="KL1" s="17"/>
      <c r="KM1" s="17"/>
      <c r="KN1" s="17"/>
      <c r="KO1" s="17"/>
      <c r="KP1" s="17"/>
      <c r="KQ1" s="17"/>
      <c r="KR1" s="17"/>
      <c r="KS1" s="17"/>
      <c r="KT1" s="17"/>
      <c r="KU1" s="17"/>
      <c r="KV1" s="17"/>
      <c r="KW1" s="17"/>
      <c r="KX1" s="17"/>
      <c r="KY1" s="17"/>
      <c r="KZ1" s="17"/>
      <c r="LA1" s="17"/>
      <c r="LB1" s="17"/>
      <c r="LC1" s="17"/>
      <c r="LD1" s="17"/>
      <c r="LE1" s="17"/>
      <c r="LF1" s="17"/>
      <c r="LG1" s="17"/>
      <c r="LH1" s="17"/>
      <c r="LI1" s="17"/>
      <c r="LJ1" s="17"/>
      <c r="LK1" s="17"/>
      <c r="LL1" s="17"/>
      <c r="LM1" s="17"/>
      <c r="LN1" s="17"/>
      <c r="LO1" s="17"/>
      <c r="LP1" s="17"/>
      <c r="LQ1" s="17"/>
      <c r="LR1" s="17"/>
      <c r="LS1" s="17"/>
      <c r="LT1" s="17"/>
      <c r="LU1" s="17"/>
      <c r="LV1" s="17"/>
      <c r="LW1" s="17"/>
      <c r="LX1" s="17"/>
      <c r="LY1" s="17"/>
      <c r="LZ1" s="17"/>
      <c r="MA1" s="17"/>
      <c r="MB1" s="17"/>
      <c r="MC1" s="17"/>
      <c r="MD1" s="17"/>
      <c r="ME1" s="17"/>
      <c r="MF1" s="17"/>
      <c r="MG1" s="17"/>
      <c r="MH1" s="17"/>
      <c r="MI1" s="17"/>
      <c r="MJ1" s="17"/>
      <c r="MK1" s="17"/>
      <c r="ML1" s="17"/>
      <c r="MM1" s="17"/>
      <c r="MN1" s="17"/>
      <c r="MO1" s="17"/>
      <c r="MP1" s="17"/>
      <c r="MQ1" s="17"/>
      <c r="MR1" s="17"/>
      <c r="MS1" s="17"/>
      <c r="MT1" s="17"/>
      <c r="MU1" s="17"/>
      <c r="MV1" s="17"/>
      <c r="MW1" s="17"/>
      <c r="MX1" s="17"/>
      <c r="MY1" s="17"/>
      <c r="MZ1" s="17"/>
      <c r="NA1" s="17"/>
      <c r="NB1" s="17"/>
      <c r="NC1" s="17"/>
      <c r="ND1" s="17"/>
      <c r="NE1" s="17"/>
      <c r="NF1" s="17"/>
      <c r="NG1" s="17"/>
      <c r="NH1" s="17"/>
      <c r="NI1" s="17"/>
      <c r="NJ1" s="17"/>
      <c r="NK1" s="17"/>
      <c r="NL1" s="17"/>
      <c r="NM1" s="17"/>
      <c r="NN1" s="17"/>
      <c r="NO1" s="17"/>
      <c r="NP1" s="17"/>
      <c r="NQ1" s="17"/>
      <c r="NR1" s="17"/>
      <c r="NS1" s="17"/>
      <c r="NT1" s="17"/>
      <c r="NU1" s="17"/>
      <c r="NV1" s="17"/>
      <c r="NW1" s="17"/>
      <c r="NX1" s="17"/>
      <c r="NY1" s="17"/>
      <c r="NZ1" s="17"/>
      <c r="OA1" s="17"/>
      <c r="OB1" s="17"/>
      <c r="OC1" s="17"/>
      <c r="OD1" s="17"/>
      <c r="OE1" s="17"/>
      <c r="OF1" s="17"/>
      <c r="OG1" s="17"/>
      <c r="OH1" s="17"/>
      <c r="OI1" s="17"/>
      <c r="OJ1" s="17"/>
      <c r="OK1" s="17"/>
      <c r="OL1" s="17"/>
      <c r="OM1" s="17"/>
      <c r="ON1" s="17"/>
      <c r="OO1" s="17"/>
      <c r="OP1" s="17"/>
      <c r="OQ1" s="17"/>
      <c r="OR1" s="17"/>
      <c r="OS1" s="17"/>
      <c r="OT1" s="17"/>
      <c r="OU1" s="17"/>
      <c r="OV1" s="17"/>
      <c r="OW1" s="17"/>
      <c r="OX1" s="17"/>
      <c r="OY1" s="17"/>
      <c r="OZ1" s="17"/>
      <c r="PA1" s="17"/>
      <c r="PB1" s="17"/>
      <c r="PC1" s="17"/>
      <c r="PD1" s="17"/>
      <c r="PE1" s="17"/>
      <c r="PF1" s="17"/>
      <c r="PG1" s="17"/>
      <c r="PH1" s="17"/>
      <c r="PI1" s="17"/>
      <c r="PJ1" s="17"/>
      <c r="PK1" s="17"/>
      <c r="PL1" s="17"/>
      <c r="PM1" s="17"/>
      <c r="PN1" s="17"/>
      <c r="PO1" s="17"/>
      <c r="PP1" s="17"/>
      <c r="PQ1" s="17"/>
      <c r="PR1" s="17"/>
      <c r="PS1" s="17"/>
      <c r="PT1" s="17"/>
      <c r="PU1" s="17"/>
      <c r="PV1" s="17"/>
      <c r="PW1" s="17"/>
      <c r="PX1" s="17"/>
      <c r="PY1" s="17"/>
      <c r="PZ1" s="17"/>
      <c r="QA1" s="17"/>
      <c r="QB1" s="17"/>
      <c r="QC1" s="17"/>
      <c r="QD1" s="17"/>
      <c r="QE1" s="17"/>
      <c r="QF1" s="17"/>
      <c r="QG1" s="17"/>
      <c r="QH1" s="17"/>
      <c r="QI1" s="17"/>
      <c r="QJ1" s="17"/>
      <c r="QK1" s="17"/>
      <c r="QL1" s="17"/>
      <c r="QM1" s="17"/>
      <c r="QN1" s="17"/>
      <c r="QO1" s="17"/>
      <c r="QP1" s="17"/>
      <c r="QQ1" s="17"/>
      <c r="QR1" s="17"/>
      <c r="QS1" s="17"/>
      <c r="QT1" s="17"/>
      <c r="QU1" s="17"/>
      <c r="QV1" s="17"/>
      <c r="QW1" s="17"/>
      <c r="QX1" s="17"/>
      <c r="QY1" s="17"/>
      <c r="QZ1" s="17"/>
      <c r="RA1" s="17"/>
      <c r="RB1" s="17"/>
      <c r="RC1" s="17"/>
      <c r="RD1" s="17"/>
      <c r="RE1" s="17"/>
      <c r="RF1" s="17"/>
      <c r="RG1" s="17"/>
      <c r="RH1" s="17"/>
      <c r="RI1" s="17"/>
      <c r="RJ1" s="17"/>
      <c r="RK1" s="17"/>
      <c r="RL1" s="17"/>
      <c r="RM1" s="17"/>
      <c r="RN1" s="17"/>
      <c r="RO1" s="17"/>
      <c r="RP1" s="17"/>
      <c r="RQ1" s="17"/>
      <c r="RR1" s="17"/>
      <c r="RS1" s="17"/>
      <c r="RT1" s="17"/>
      <c r="RU1" s="17"/>
      <c r="RV1" s="17"/>
      <c r="RW1" s="17"/>
      <c r="RX1" s="17"/>
      <c r="RY1" s="17"/>
      <c r="RZ1" s="17"/>
      <c r="SA1" s="17"/>
      <c r="SB1" s="17"/>
      <c r="SC1" s="17"/>
      <c r="SD1" s="17"/>
      <c r="SE1" s="17"/>
      <c r="SF1" s="17"/>
      <c r="SG1" s="17"/>
      <c r="SH1" s="17"/>
      <c r="SI1" s="17"/>
      <c r="SJ1" s="17"/>
      <c r="SK1" s="17"/>
      <c r="SL1" s="17"/>
      <c r="SM1" s="17"/>
      <c r="SN1" s="17"/>
      <c r="SO1" s="17"/>
      <c r="SP1" s="17"/>
      <c r="SQ1" s="17"/>
      <c r="SR1" s="17"/>
      <c r="SS1" s="17"/>
      <c r="ST1" s="17"/>
      <c r="SU1" s="17"/>
      <c r="SV1" s="17"/>
      <c r="SW1" s="17"/>
      <c r="SX1" s="17"/>
      <c r="SY1" s="17"/>
      <c r="SZ1" s="17"/>
      <c r="TA1" s="17"/>
      <c r="TB1" s="17"/>
      <c r="TC1" s="17"/>
      <c r="TD1" s="17"/>
      <c r="TE1" s="17"/>
      <c r="TF1" s="17"/>
      <c r="TG1" s="17"/>
      <c r="TH1" s="17"/>
      <c r="TI1" s="17"/>
      <c r="TJ1" s="17"/>
      <c r="TK1" s="17"/>
      <c r="TL1" s="17"/>
      <c r="TM1" s="17"/>
      <c r="TN1" s="17"/>
      <c r="TO1" s="17"/>
      <c r="TP1" s="17"/>
      <c r="TQ1" s="17"/>
      <c r="TR1" s="17"/>
      <c r="TS1" s="17"/>
      <c r="TT1" s="17"/>
      <c r="TU1" s="17"/>
      <c r="TV1" s="17"/>
      <c r="TW1" s="17"/>
      <c r="TX1" s="17"/>
      <c r="TY1" s="17"/>
      <c r="TZ1" s="17"/>
      <c r="UA1" s="17"/>
      <c r="UB1" s="17"/>
      <c r="UC1" s="17"/>
      <c r="UD1" s="17"/>
      <c r="UE1" s="17"/>
      <c r="UF1" s="17"/>
      <c r="UG1" s="17"/>
      <c r="UH1" s="17"/>
      <c r="UI1" s="17"/>
      <c r="UJ1" s="17"/>
      <c r="UK1" s="17"/>
      <c r="UL1" s="17"/>
      <c r="UM1" s="17"/>
      <c r="UN1" s="17"/>
      <c r="UO1" s="17"/>
      <c r="UP1" s="17"/>
      <c r="UQ1" s="17"/>
      <c r="UR1" s="17"/>
      <c r="US1" s="17"/>
      <c r="UT1" s="17"/>
      <c r="UU1" s="17"/>
      <c r="UV1" s="17"/>
      <c r="UW1" s="17"/>
      <c r="UX1" s="17"/>
      <c r="UY1" s="17"/>
      <c r="UZ1" s="17"/>
      <c r="VA1" s="17"/>
      <c r="VB1" s="17"/>
      <c r="VC1" s="17"/>
      <c r="VD1" s="17"/>
      <c r="VE1" s="17"/>
      <c r="VF1" s="17"/>
      <c r="VG1" s="17"/>
      <c r="VH1" s="17"/>
      <c r="VI1" s="17"/>
      <c r="VJ1" s="17"/>
      <c r="VK1" s="17"/>
      <c r="VL1" s="17"/>
      <c r="VM1" s="17"/>
      <c r="VN1" s="17"/>
      <c r="VO1" s="17"/>
      <c r="VP1" s="17"/>
      <c r="VQ1" s="17"/>
      <c r="VR1" s="17"/>
      <c r="VS1" s="17"/>
      <c r="VT1" s="17"/>
      <c r="VU1" s="17"/>
      <c r="VV1" s="17"/>
      <c r="VW1" s="17"/>
      <c r="VX1" s="17"/>
      <c r="VY1" s="17"/>
      <c r="VZ1" s="17"/>
      <c r="WA1" s="17"/>
      <c r="WB1" s="17"/>
      <c r="WC1" s="17"/>
      <c r="WD1" s="17"/>
      <c r="WE1" s="17"/>
      <c r="WF1" s="17"/>
      <c r="WG1" s="17"/>
      <c r="WH1" s="17"/>
      <c r="WI1" s="17"/>
      <c r="WJ1" s="17"/>
      <c r="WK1" s="17"/>
      <c r="WL1" s="17"/>
      <c r="WM1" s="17"/>
      <c r="WN1" s="17"/>
      <c r="WO1" s="17"/>
      <c r="WP1" s="17"/>
      <c r="WQ1" s="17"/>
      <c r="WR1" s="17"/>
      <c r="WS1" s="17"/>
      <c r="WT1" s="17"/>
      <c r="WU1" s="17"/>
      <c r="WV1" s="17"/>
      <c r="WW1" s="17"/>
      <c r="WX1" s="17"/>
      <c r="WY1" s="17"/>
      <c r="WZ1" s="17"/>
      <c r="XA1" s="17"/>
      <c r="XB1" s="17"/>
      <c r="XC1" s="17"/>
      <c r="XD1" s="17"/>
      <c r="XE1" s="17"/>
      <c r="XF1" s="17"/>
      <c r="XG1" s="17"/>
      <c r="XH1" s="17"/>
      <c r="XI1" s="17"/>
      <c r="XJ1" s="17"/>
      <c r="XK1" s="17"/>
      <c r="XL1" s="17"/>
      <c r="XM1" s="17"/>
      <c r="XN1" s="17"/>
      <c r="XO1" s="17"/>
      <c r="XP1" s="17"/>
      <c r="XQ1" s="17"/>
      <c r="XR1" s="17"/>
      <c r="XS1" s="17"/>
      <c r="XT1" s="17"/>
      <c r="XU1" s="17"/>
      <c r="XV1" s="17"/>
      <c r="XW1" s="17"/>
      <c r="XX1" s="17"/>
      <c r="XY1" s="17"/>
      <c r="XZ1" s="17"/>
      <c r="YA1" s="17"/>
      <c r="YB1" s="17"/>
      <c r="YC1" s="17"/>
      <c r="YD1" s="17"/>
      <c r="YE1" s="17"/>
      <c r="YF1" s="17"/>
      <c r="YG1" s="17"/>
      <c r="YH1" s="17"/>
      <c r="YI1" s="17"/>
      <c r="YJ1" s="17"/>
      <c r="YK1" s="17"/>
      <c r="YL1" s="17"/>
      <c r="YM1" s="17"/>
      <c r="YN1" s="17"/>
      <c r="YO1" s="17"/>
      <c r="YP1" s="17"/>
      <c r="YQ1" s="17"/>
      <c r="YR1" s="17"/>
      <c r="YS1" s="17"/>
      <c r="YT1" s="17"/>
      <c r="YU1" s="17"/>
      <c r="YV1" s="17"/>
      <c r="YW1" s="17"/>
      <c r="YX1" s="17"/>
      <c r="YY1" s="17"/>
      <c r="YZ1" s="17"/>
      <c r="ZA1" s="17"/>
      <c r="ZB1" s="17"/>
      <c r="ZC1" s="17"/>
      <c r="ZD1" s="17"/>
      <c r="ZE1" s="17"/>
      <c r="ZF1" s="17"/>
      <c r="ZG1" s="17"/>
      <c r="ZH1" s="17"/>
      <c r="ZI1" s="17"/>
      <c r="ZJ1" s="17"/>
      <c r="ZK1" s="17"/>
      <c r="ZL1" s="17"/>
      <c r="ZM1" s="17"/>
      <c r="ZN1" s="17"/>
      <c r="ZO1" s="17"/>
      <c r="ZP1" s="17"/>
      <c r="ZQ1" s="17"/>
      <c r="ZR1" s="17"/>
      <c r="ZS1" s="17"/>
      <c r="ZT1" s="17"/>
      <c r="ZU1" s="17"/>
      <c r="ZV1" s="17"/>
      <c r="ZW1" s="17"/>
      <c r="ZX1" s="17"/>
      <c r="ZY1" s="17"/>
      <c r="ZZ1" s="17"/>
      <c r="AAA1" s="17"/>
      <c r="AAB1" s="17"/>
      <c r="AAC1" s="17"/>
      <c r="AAD1" s="17"/>
      <c r="AAE1" s="17"/>
      <c r="AAF1" s="17"/>
      <c r="AAG1" s="17"/>
      <c r="AAH1" s="17"/>
      <c r="AAI1" s="17"/>
      <c r="AAJ1" s="17"/>
      <c r="AAK1" s="17"/>
      <c r="AAL1" s="17"/>
      <c r="AAM1" s="17"/>
      <c r="AAN1" s="17"/>
      <c r="AAO1" s="17"/>
      <c r="AAP1" s="17"/>
      <c r="AAQ1" s="17"/>
      <c r="AAR1" s="17"/>
      <c r="AAS1" s="17"/>
      <c r="AAT1" s="17"/>
      <c r="AAU1" s="17"/>
      <c r="AAV1" s="17"/>
      <c r="AAW1" s="17"/>
      <c r="AAX1" s="17"/>
      <c r="AAY1" s="17"/>
      <c r="AAZ1" s="17"/>
      <c r="ABA1" s="17"/>
      <c r="ABB1" s="17"/>
      <c r="ABC1" s="17"/>
      <c r="ABD1" s="17"/>
      <c r="ABE1" s="17"/>
      <c r="ABF1" s="17"/>
      <c r="ABG1" s="17"/>
      <c r="ABH1" s="17"/>
      <c r="ABI1" s="17"/>
      <c r="ABJ1" s="17"/>
      <c r="ABK1" s="17"/>
      <c r="ABL1" s="17"/>
      <c r="ABM1" s="17"/>
      <c r="ABN1" s="17"/>
      <c r="ABO1" s="17"/>
      <c r="ABP1" s="17"/>
      <c r="ABQ1" s="17"/>
      <c r="ABR1" s="17"/>
      <c r="ABS1" s="17"/>
      <c r="ABT1" s="17"/>
      <c r="ABU1" s="17"/>
      <c r="ABV1" s="17"/>
      <c r="ABW1" s="17"/>
      <c r="ABX1" s="17"/>
      <c r="ABY1" s="17"/>
      <c r="ABZ1" s="17"/>
      <c r="ACA1" s="17"/>
      <c r="ACB1" s="17"/>
      <c r="ACC1" s="17"/>
      <c r="ACD1" s="17"/>
      <c r="ACE1" s="17"/>
      <c r="ACF1" s="17"/>
      <c r="ACG1" s="17"/>
      <c r="ACH1" s="17"/>
      <c r="ACI1" s="17"/>
      <c r="ACJ1" s="17"/>
      <c r="ACK1" s="17"/>
      <c r="ACL1" s="17"/>
      <c r="ACM1" s="17"/>
      <c r="ACN1" s="17"/>
      <c r="ACO1" s="17"/>
      <c r="ACP1" s="17"/>
      <c r="ACQ1" s="17"/>
      <c r="ACR1" s="17"/>
      <c r="ACS1" s="17"/>
      <c r="ACT1" s="17"/>
      <c r="ACU1" s="17"/>
      <c r="ACV1" s="17"/>
      <c r="ACW1" s="17"/>
      <c r="ACX1" s="17"/>
      <c r="ACY1" s="17"/>
      <c r="ACZ1" s="17"/>
      <c r="ADA1" s="17"/>
      <c r="ADB1" s="17"/>
      <c r="ADC1" s="17"/>
      <c r="ADD1" s="17"/>
      <c r="ADE1" s="17"/>
      <c r="ADF1" s="17"/>
      <c r="ADG1" s="17"/>
      <c r="ADH1" s="17"/>
      <c r="ADI1" s="17"/>
      <c r="ADJ1" s="17"/>
      <c r="ADK1" s="17"/>
      <c r="ADL1" s="17"/>
      <c r="ADM1" s="17"/>
      <c r="ADN1" s="17"/>
      <c r="ADO1" s="17"/>
      <c r="ADP1" s="17"/>
      <c r="ADQ1" s="17"/>
      <c r="ADR1" s="17"/>
      <c r="ADS1" s="17"/>
      <c r="ADT1" s="17"/>
      <c r="ADU1" s="17"/>
      <c r="ADV1" s="17"/>
      <c r="ADW1" s="17"/>
      <c r="ADX1" s="17"/>
      <c r="ADY1" s="17"/>
      <c r="ADZ1" s="17"/>
      <c r="AEA1" s="17"/>
      <c r="AEB1" s="17"/>
      <c r="AEC1" s="17"/>
      <c r="AED1" s="17"/>
      <c r="AEE1" s="17"/>
      <c r="AEF1" s="17"/>
      <c r="AEG1" s="17"/>
      <c r="AEH1" s="17"/>
      <c r="AEI1" s="17"/>
      <c r="AEJ1" s="17"/>
      <c r="AEK1" s="17"/>
      <c r="AEL1" s="17"/>
      <c r="AEM1" s="17"/>
      <c r="AEN1" s="17"/>
      <c r="AEO1" s="17"/>
      <c r="AEP1" s="17"/>
      <c r="AEQ1" s="17"/>
      <c r="AER1" s="17"/>
      <c r="AES1" s="17"/>
      <c r="AET1" s="17"/>
      <c r="AEU1" s="17"/>
      <c r="AEV1" s="17"/>
      <c r="AEW1" s="17"/>
      <c r="AEX1" s="17"/>
      <c r="AEY1" s="17"/>
      <c r="AEZ1" s="17"/>
      <c r="AFA1" s="17"/>
      <c r="AFB1" s="17"/>
      <c r="AFC1" s="17"/>
      <c r="AFD1" s="17"/>
      <c r="AFE1" s="17"/>
      <c r="AFF1" s="17"/>
      <c r="AFG1" s="17"/>
      <c r="AFH1" s="17"/>
      <c r="AFI1" s="17"/>
      <c r="AFJ1" s="17"/>
      <c r="AFK1" s="17"/>
      <c r="AFL1" s="17"/>
      <c r="AFM1" s="17"/>
      <c r="AFN1" s="17"/>
      <c r="AFO1" s="17"/>
      <c r="AFP1" s="17"/>
      <c r="AFQ1" s="17"/>
      <c r="AFR1" s="17"/>
      <c r="AFS1" s="17"/>
      <c r="AFT1" s="17"/>
      <c r="AFU1" s="17"/>
      <c r="AFV1" s="17"/>
      <c r="AFW1" s="17"/>
      <c r="AFX1" s="17"/>
      <c r="AFY1" s="17"/>
      <c r="AFZ1" s="17"/>
      <c r="AGA1" s="17"/>
      <c r="AGB1" s="17"/>
      <c r="AGC1" s="17"/>
      <c r="AGD1" s="17"/>
      <c r="AGE1" s="17"/>
      <c r="AGF1" s="17"/>
      <c r="AGG1" s="17"/>
      <c r="AGH1" s="17"/>
      <c r="AGI1" s="17"/>
      <c r="AGJ1" s="17"/>
      <c r="AGK1" s="17"/>
      <c r="AGL1" s="17"/>
      <c r="AGM1" s="17"/>
      <c r="AGN1" s="17"/>
      <c r="AGO1" s="17"/>
      <c r="AGP1" s="17"/>
      <c r="AGQ1" s="17"/>
      <c r="AGR1" s="17"/>
      <c r="AGS1" s="17"/>
      <c r="AGT1" s="17"/>
      <c r="AGU1" s="17"/>
      <c r="AGV1" s="17"/>
      <c r="AGW1" s="17"/>
      <c r="AGX1" s="17"/>
      <c r="AGY1" s="17"/>
      <c r="AGZ1" s="17"/>
      <c r="AHA1" s="17"/>
      <c r="AHB1" s="17"/>
      <c r="AHC1" s="17"/>
      <c r="AHD1" s="17"/>
      <c r="AHE1" s="17"/>
      <c r="AHF1" s="17"/>
      <c r="AHG1" s="17"/>
      <c r="AHH1" s="17"/>
      <c r="AHI1" s="17"/>
      <c r="AHJ1" s="17"/>
      <c r="AHK1" s="17"/>
      <c r="AHL1" s="17"/>
      <c r="AHM1" s="17"/>
      <c r="AHN1" s="17"/>
      <c r="AHO1" s="17"/>
      <c r="AHP1" s="17"/>
      <c r="AHQ1" s="17"/>
      <c r="AHR1" s="17"/>
      <c r="AHS1" s="17"/>
      <c r="AHT1" s="17"/>
      <c r="AHU1" s="17"/>
      <c r="AHV1" s="17"/>
      <c r="AHW1" s="17"/>
      <c r="AHX1" s="17"/>
      <c r="AHY1" s="17"/>
      <c r="AHZ1" s="17"/>
      <c r="AIA1" s="17"/>
      <c r="AIB1" s="17"/>
      <c r="AIC1" s="17"/>
      <c r="AID1" s="17"/>
      <c r="AIE1" s="17"/>
      <c r="AIF1" s="17"/>
      <c r="AIG1" s="17"/>
      <c r="AIH1" s="17"/>
      <c r="AII1" s="17"/>
      <c r="AIJ1" s="17"/>
      <c r="AIK1" s="17"/>
      <c r="AIL1" s="17"/>
      <c r="AIM1" s="17"/>
      <c r="AIN1" s="17"/>
      <c r="AIO1" s="17"/>
      <c r="AIP1" s="17"/>
      <c r="AIQ1" s="17"/>
      <c r="AIR1" s="17"/>
      <c r="AIS1" s="17"/>
      <c r="AIT1" s="17"/>
      <c r="AIU1" s="17"/>
      <c r="AIV1" s="17"/>
      <c r="AIW1" s="17"/>
      <c r="AIX1" s="17"/>
      <c r="AIY1" s="17"/>
      <c r="AIZ1" s="17"/>
      <c r="AJA1" s="17"/>
      <c r="AJB1" s="17"/>
      <c r="AJC1" s="17"/>
      <c r="AJD1" s="17"/>
      <c r="AJE1" s="17"/>
      <c r="AJF1" s="17"/>
      <c r="AJG1" s="17"/>
      <c r="AJH1" s="17"/>
      <c r="AJI1" s="17"/>
      <c r="AJJ1" s="17"/>
      <c r="AJK1" s="17"/>
      <c r="AJL1" s="17"/>
      <c r="AJM1" s="17"/>
      <c r="AJN1" s="17"/>
      <c r="AJO1" s="17"/>
      <c r="AJP1" s="17"/>
      <c r="AJQ1" s="17"/>
      <c r="AJR1" s="17"/>
      <c r="AJS1" s="17"/>
      <c r="AJT1" s="17"/>
      <c r="AJU1" s="17"/>
      <c r="AJV1" s="17"/>
      <c r="AJW1" s="17"/>
      <c r="AJX1" s="17"/>
      <c r="AJY1" s="17"/>
      <c r="AJZ1" s="17"/>
      <c r="AKA1" s="17"/>
      <c r="AKB1" s="17"/>
      <c r="AKC1" s="17"/>
      <c r="AKD1" s="17"/>
      <c r="AKE1" s="17"/>
      <c r="AKF1" s="17"/>
      <c r="AKG1" s="17"/>
      <c r="AKH1" s="17"/>
      <c r="AKI1" s="17"/>
      <c r="AKJ1" s="17"/>
      <c r="AKK1" s="17"/>
      <c r="AKL1" s="17"/>
      <c r="AKM1" s="17"/>
      <c r="AKN1" s="17"/>
      <c r="AKO1" s="17"/>
      <c r="AKP1" s="17"/>
      <c r="AKQ1" s="17"/>
      <c r="AKR1" s="17"/>
      <c r="AKS1" s="17"/>
      <c r="AKT1" s="17"/>
      <c r="AKU1" s="17"/>
      <c r="AKV1" s="17"/>
      <c r="AKW1" s="17"/>
      <c r="AKX1" s="17"/>
      <c r="AKY1" s="17"/>
      <c r="AKZ1" s="17"/>
      <c r="ALA1" s="17"/>
      <c r="ALB1" s="17"/>
      <c r="ALC1" s="17"/>
      <c r="ALD1" s="17"/>
      <c r="ALE1" s="17"/>
      <c r="ALF1" s="17"/>
      <c r="ALG1" s="17"/>
      <c r="ALH1" s="17"/>
      <c r="ALI1" s="17"/>
      <c r="ALJ1" s="17"/>
      <c r="ALK1" s="17"/>
      <c r="ALL1" s="17"/>
      <c r="ALM1" s="17"/>
      <c r="ALN1" s="17"/>
      <c r="ALO1" s="17"/>
      <c r="ALP1" s="17"/>
      <c r="ALQ1" s="17"/>
      <c r="ALR1" s="17"/>
      <c r="ALS1" s="17"/>
      <c r="ALT1" s="17"/>
      <c r="ALU1" s="17"/>
      <c r="ALV1" s="17"/>
      <c r="ALW1" s="17"/>
      <c r="ALX1" s="17"/>
      <c r="ALY1" s="17"/>
      <c r="ALZ1" s="17"/>
      <c r="AMA1" s="17"/>
      <c r="AMB1" s="17"/>
      <c r="AMC1" s="17"/>
      <c r="AMD1" s="17"/>
      <c r="AME1" s="17"/>
      <c r="AMF1" s="17"/>
      <c r="AMG1" s="17"/>
      <c r="AMH1" s="17"/>
      <c r="AMI1" s="17"/>
    </row>
    <row r="2" spans="3:1023" ht="40.799999999999997" thickBot="1" x14ac:dyDescent="0.35">
      <c r="C2" s="7" t="s">
        <v>942</v>
      </c>
      <c r="D2" s="7" t="s">
        <v>943</v>
      </c>
      <c r="E2" s="7" t="s">
        <v>944</v>
      </c>
      <c r="F2" s="7" t="s">
        <v>1638</v>
      </c>
      <c r="G2" s="7" t="s">
        <v>1639</v>
      </c>
      <c r="H2" s="7" t="s">
        <v>945</v>
      </c>
      <c r="I2" s="7" t="s">
        <v>1642</v>
      </c>
      <c r="J2" s="7" t="s">
        <v>1643</v>
      </c>
      <c r="K2" s="7" t="s">
        <v>946</v>
      </c>
      <c r="L2" s="7" t="s">
        <v>947</v>
      </c>
      <c r="M2" s="7" t="s">
        <v>948</v>
      </c>
      <c r="N2" s="7" t="s">
        <v>949</v>
      </c>
      <c r="O2" s="7" t="s">
        <v>950</v>
      </c>
      <c r="P2" s="7" t="s">
        <v>951</v>
      </c>
      <c r="Q2" s="7" t="s">
        <v>952</v>
      </c>
      <c r="R2" s="7" t="s">
        <v>953</v>
      </c>
      <c r="S2" s="7" t="s">
        <v>954</v>
      </c>
      <c r="T2" s="8" t="s">
        <v>955</v>
      </c>
      <c r="U2" s="8" t="s">
        <v>1640</v>
      </c>
      <c r="V2" s="8" t="s">
        <v>1641</v>
      </c>
      <c r="W2" s="7" t="s">
        <v>1078</v>
      </c>
      <c r="X2" s="7" t="s">
        <v>1079</v>
      </c>
      <c r="Y2" s="7" t="s">
        <v>1080</v>
      </c>
      <c r="Z2" s="7" t="s">
        <v>1081</v>
      </c>
      <c r="AA2" s="7" t="s">
        <v>1082</v>
      </c>
      <c r="AB2" s="7" t="s">
        <v>1083</v>
      </c>
      <c r="AC2" s="7" t="s">
        <v>1084</v>
      </c>
      <c r="AD2" s="7" t="s">
        <v>1085</v>
      </c>
      <c r="AE2" s="7" t="s">
        <v>1086</v>
      </c>
      <c r="AF2" s="7" t="s">
        <v>1087</v>
      </c>
      <c r="AG2" s="7" t="s">
        <v>1088</v>
      </c>
      <c r="AH2" s="7" t="s">
        <v>1089</v>
      </c>
      <c r="AI2" s="7" t="s">
        <v>1090</v>
      </c>
      <c r="AJ2" s="7" t="s">
        <v>1091</v>
      </c>
      <c r="AK2" s="7" t="s">
        <v>1092</v>
      </c>
      <c r="AL2" s="7" t="s">
        <v>1093</v>
      </c>
      <c r="AM2" s="7" t="s">
        <v>1094</v>
      </c>
      <c r="AN2" s="7" t="s">
        <v>1095</v>
      </c>
      <c r="AO2" s="7" t="s">
        <v>1096</v>
      </c>
      <c r="AP2" s="7" t="s">
        <v>1097</v>
      </c>
      <c r="AQ2" s="7" t="s">
        <v>1098</v>
      </c>
      <c r="AR2" s="7" t="s">
        <v>1099</v>
      </c>
      <c r="AS2" s="7" t="s">
        <v>1100</v>
      </c>
      <c r="AT2" s="7" t="s">
        <v>1101</v>
      </c>
      <c r="AU2" s="7" t="s">
        <v>1102</v>
      </c>
      <c r="AV2" s="7" t="s">
        <v>1103</v>
      </c>
      <c r="AW2" s="7" t="s">
        <v>1104</v>
      </c>
      <c r="AX2" s="7" t="s">
        <v>1105</v>
      </c>
      <c r="AY2" s="7" t="s">
        <v>1106</v>
      </c>
      <c r="AZ2" s="7" t="s">
        <v>1107</v>
      </c>
      <c r="BA2" s="7" t="s">
        <v>1108</v>
      </c>
      <c r="BB2" s="7" t="s">
        <v>1109</v>
      </c>
      <c r="BC2" s="7" t="s">
        <v>1110</v>
      </c>
      <c r="BD2" s="7" t="s">
        <v>1111</v>
      </c>
      <c r="BE2" s="7" t="s">
        <v>1112</v>
      </c>
      <c r="BF2" s="7" t="s">
        <v>1113</v>
      </c>
      <c r="BG2" s="7" t="s">
        <v>1114</v>
      </c>
      <c r="BH2" s="7" t="s">
        <v>1115</v>
      </c>
      <c r="BI2" s="7" t="s">
        <v>1116</v>
      </c>
      <c r="BJ2" s="7" t="s">
        <v>1117</v>
      </c>
      <c r="BK2" s="7" t="s">
        <v>1118</v>
      </c>
      <c r="BL2" s="7" t="s">
        <v>1119</v>
      </c>
      <c r="BM2" s="7" t="s">
        <v>1120</v>
      </c>
      <c r="BN2" s="7" t="s">
        <v>1121</v>
      </c>
      <c r="BO2" s="7" t="s">
        <v>1122</v>
      </c>
      <c r="BP2" s="7" t="s">
        <v>1123</v>
      </c>
      <c r="BQ2" s="7" t="s">
        <v>1124</v>
      </c>
      <c r="BR2" s="7" t="s">
        <v>1125</v>
      </c>
      <c r="BS2" s="7" t="s">
        <v>1126</v>
      </c>
      <c r="BT2" s="7" t="s">
        <v>1127</v>
      </c>
      <c r="BU2" s="7" t="s">
        <v>1128</v>
      </c>
      <c r="BV2" s="7" t="s">
        <v>1129</v>
      </c>
      <c r="BW2" s="7" t="s">
        <v>1130</v>
      </c>
      <c r="BX2" s="7" t="s">
        <v>1131</v>
      </c>
      <c r="BY2" s="7" t="s">
        <v>1132</v>
      </c>
      <c r="BZ2" s="7" t="s">
        <v>1133</v>
      </c>
      <c r="CA2" s="7" t="s">
        <v>1134</v>
      </c>
      <c r="CB2" s="7" t="s">
        <v>1135</v>
      </c>
      <c r="CC2" s="7" t="s">
        <v>1136</v>
      </c>
      <c r="CD2" s="7" t="s">
        <v>1137</v>
      </c>
      <c r="CE2" s="7" t="s">
        <v>1138</v>
      </c>
      <c r="CF2" s="7" t="s">
        <v>1139</v>
      </c>
      <c r="CG2" s="7" t="s">
        <v>1140</v>
      </c>
      <c r="CH2" s="7" t="s">
        <v>1141</v>
      </c>
      <c r="CI2" s="7" t="s">
        <v>1142</v>
      </c>
      <c r="CJ2" s="7" t="s">
        <v>1143</v>
      </c>
      <c r="CK2" s="7" t="s">
        <v>1144</v>
      </c>
      <c r="CL2" s="7" t="s">
        <v>1145</v>
      </c>
      <c r="CM2" s="7" t="s">
        <v>1146</v>
      </c>
      <c r="CN2" s="7" t="s">
        <v>1147</v>
      </c>
      <c r="CO2" s="7" t="s">
        <v>1148</v>
      </c>
      <c r="CP2" s="7" t="s">
        <v>1149</v>
      </c>
      <c r="CQ2" s="7" t="s">
        <v>1150</v>
      </c>
      <c r="CR2" s="7" t="s">
        <v>1151</v>
      </c>
      <c r="CS2" s="7" t="s">
        <v>1152</v>
      </c>
      <c r="CT2" s="7" t="s">
        <v>1153</v>
      </c>
      <c r="CU2" s="7" t="s">
        <v>1154</v>
      </c>
      <c r="CV2" s="7" t="s">
        <v>1155</v>
      </c>
      <c r="CW2" s="7" t="s">
        <v>1156</v>
      </c>
      <c r="CX2" s="7" t="s">
        <v>1157</v>
      </c>
      <c r="CY2" s="7" t="s">
        <v>1158</v>
      </c>
      <c r="CZ2" s="7" t="s">
        <v>1159</v>
      </c>
      <c r="DA2" s="7" t="s">
        <v>1160</v>
      </c>
      <c r="DB2" s="7" t="s">
        <v>1161</v>
      </c>
      <c r="DC2" s="7" t="s">
        <v>1162</v>
      </c>
      <c r="DD2" s="7" t="s">
        <v>1163</v>
      </c>
      <c r="DE2" s="7" t="s">
        <v>1164</v>
      </c>
      <c r="DF2" s="7" t="s">
        <v>1165</v>
      </c>
      <c r="DG2" s="7" t="s">
        <v>1166</v>
      </c>
      <c r="DH2" s="7" t="s">
        <v>1167</v>
      </c>
      <c r="DI2" s="7" t="s">
        <v>1168</v>
      </c>
      <c r="DJ2" s="7" t="s">
        <v>1169</v>
      </c>
      <c r="DK2" s="7" t="s">
        <v>1170</v>
      </c>
      <c r="DL2" s="7" t="s">
        <v>1171</v>
      </c>
      <c r="DM2" s="7" t="s">
        <v>1172</v>
      </c>
      <c r="DN2" s="7" t="s">
        <v>1173</v>
      </c>
      <c r="DO2" s="7" t="s">
        <v>1174</v>
      </c>
      <c r="DP2" s="7" t="s">
        <v>1175</v>
      </c>
      <c r="DQ2" s="7" t="s">
        <v>1176</v>
      </c>
      <c r="DR2" s="7" t="s">
        <v>1177</v>
      </c>
      <c r="DS2" s="7" t="s">
        <v>1178</v>
      </c>
      <c r="DT2" s="7" t="s">
        <v>1179</v>
      </c>
      <c r="DU2" s="7" t="s">
        <v>1180</v>
      </c>
      <c r="DV2" s="7" t="s">
        <v>1181</v>
      </c>
      <c r="DW2" s="7" t="s">
        <v>1182</v>
      </c>
      <c r="DX2" s="7" t="s">
        <v>1183</v>
      </c>
      <c r="DY2" s="7" t="s">
        <v>1184</v>
      </c>
      <c r="DZ2" s="7" t="s">
        <v>1185</v>
      </c>
      <c r="EA2" s="7" t="s">
        <v>1186</v>
      </c>
      <c r="EB2" s="7" t="s">
        <v>1187</v>
      </c>
      <c r="EC2" s="7" t="s">
        <v>1188</v>
      </c>
      <c r="ED2" s="7" t="s">
        <v>1189</v>
      </c>
      <c r="EE2" s="7" t="s">
        <v>1190</v>
      </c>
      <c r="EF2" s="7" t="s">
        <v>1191</v>
      </c>
      <c r="EG2" s="7" t="s">
        <v>1192</v>
      </c>
      <c r="EH2" s="7" t="s">
        <v>1193</v>
      </c>
      <c r="EI2" s="7" t="s">
        <v>1194</v>
      </c>
      <c r="EJ2" s="7" t="s">
        <v>1195</v>
      </c>
      <c r="EK2" s="7" t="s">
        <v>1196</v>
      </c>
      <c r="EL2" s="7" t="s">
        <v>1197</v>
      </c>
      <c r="EM2" s="7" t="s">
        <v>1198</v>
      </c>
      <c r="EN2" s="7" t="s">
        <v>1199</v>
      </c>
      <c r="EO2" s="7" t="s">
        <v>1200</v>
      </c>
      <c r="EP2" s="7" t="s">
        <v>1201</v>
      </c>
      <c r="EQ2" s="7" t="s">
        <v>1202</v>
      </c>
      <c r="ER2" s="7" t="s">
        <v>1203</v>
      </c>
      <c r="ES2" s="7" t="s">
        <v>1204</v>
      </c>
      <c r="ET2" s="7" t="s">
        <v>1205</v>
      </c>
      <c r="EU2" s="7" t="s">
        <v>1206</v>
      </c>
      <c r="EV2" s="7" t="s">
        <v>1207</v>
      </c>
      <c r="EW2" s="7" t="s">
        <v>1208</v>
      </c>
      <c r="EX2" s="7" t="s">
        <v>1209</v>
      </c>
      <c r="EY2" s="7" t="s">
        <v>1210</v>
      </c>
      <c r="EZ2" s="7" t="s">
        <v>1211</v>
      </c>
      <c r="FA2" s="7" t="s">
        <v>1212</v>
      </c>
      <c r="FB2" s="7" t="s">
        <v>1213</v>
      </c>
      <c r="FC2" s="7" t="s">
        <v>1214</v>
      </c>
      <c r="FD2" s="7" t="s">
        <v>1215</v>
      </c>
      <c r="FE2" s="7" t="s">
        <v>1216</v>
      </c>
      <c r="FF2" s="7" t="s">
        <v>1217</v>
      </c>
      <c r="FG2" s="7" t="s">
        <v>1218</v>
      </c>
      <c r="FH2" s="7" t="s">
        <v>1219</v>
      </c>
      <c r="FI2" s="7" t="s">
        <v>1220</v>
      </c>
      <c r="FJ2" s="7" t="s">
        <v>1221</v>
      </c>
      <c r="FK2" s="7" t="s">
        <v>1222</v>
      </c>
      <c r="FL2" s="7" t="s">
        <v>1223</v>
      </c>
      <c r="FM2" s="7" t="s">
        <v>1224</v>
      </c>
      <c r="FN2" s="7" t="s">
        <v>1225</v>
      </c>
      <c r="FO2" s="7" t="s">
        <v>1226</v>
      </c>
      <c r="FP2" s="7" t="s">
        <v>1227</v>
      </c>
      <c r="FQ2" s="7" t="s">
        <v>1228</v>
      </c>
      <c r="FR2" s="7" t="s">
        <v>1229</v>
      </c>
      <c r="FS2" s="7" t="s">
        <v>1230</v>
      </c>
      <c r="FT2" s="7" t="s">
        <v>1231</v>
      </c>
      <c r="FU2" s="7" t="s">
        <v>1232</v>
      </c>
      <c r="FV2" s="7" t="s">
        <v>1233</v>
      </c>
      <c r="FW2" s="7" t="s">
        <v>1234</v>
      </c>
      <c r="FX2" s="7" t="s">
        <v>1235</v>
      </c>
      <c r="FY2" s="7" t="s">
        <v>1236</v>
      </c>
      <c r="FZ2" s="7" t="s">
        <v>1237</v>
      </c>
      <c r="GA2" s="7" t="s">
        <v>1238</v>
      </c>
      <c r="GB2" s="7" t="s">
        <v>1239</v>
      </c>
      <c r="GC2" s="7" t="s">
        <v>1240</v>
      </c>
      <c r="GD2" s="7" t="s">
        <v>1241</v>
      </c>
      <c r="GE2" s="7" t="s">
        <v>1242</v>
      </c>
      <c r="GF2" s="7" t="s">
        <v>1243</v>
      </c>
      <c r="GG2" s="7" t="s">
        <v>1244</v>
      </c>
      <c r="GH2" s="7" t="s">
        <v>1245</v>
      </c>
      <c r="GI2" s="7" t="s">
        <v>1246</v>
      </c>
      <c r="GJ2" s="7" t="s">
        <v>1247</v>
      </c>
      <c r="GK2" s="7" t="s">
        <v>1248</v>
      </c>
      <c r="GL2" s="7" t="s">
        <v>1249</v>
      </c>
      <c r="GM2" s="7" t="s">
        <v>1250</v>
      </c>
      <c r="GN2" s="7" t="s">
        <v>1251</v>
      </c>
      <c r="GO2" s="7" t="s">
        <v>1252</v>
      </c>
      <c r="GP2" s="7" t="s">
        <v>1253</v>
      </c>
      <c r="GQ2" s="7" t="s">
        <v>1254</v>
      </c>
      <c r="GR2" s="7" t="s">
        <v>1255</v>
      </c>
      <c r="GS2" s="7" t="s">
        <v>1256</v>
      </c>
      <c r="GT2" s="7" t="s">
        <v>1257</v>
      </c>
      <c r="GU2" s="7" t="s">
        <v>1258</v>
      </c>
      <c r="GV2" s="7" t="s">
        <v>1259</v>
      </c>
      <c r="GW2" s="7" t="s">
        <v>1260</v>
      </c>
      <c r="GX2" s="7" t="s">
        <v>1261</v>
      </c>
      <c r="GY2" s="7" t="s">
        <v>1262</v>
      </c>
      <c r="GZ2" s="7" t="s">
        <v>1263</v>
      </c>
      <c r="HA2" s="7" t="s">
        <v>1264</v>
      </c>
      <c r="HB2" s="7" t="s">
        <v>1265</v>
      </c>
      <c r="HC2" s="7" t="s">
        <v>1266</v>
      </c>
      <c r="HD2" s="7" t="s">
        <v>1267</v>
      </c>
      <c r="HE2" s="7" t="s">
        <v>1268</v>
      </c>
      <c r="HF2" s="7" t="s">
        <v>1269</v>
      </c>
      <c r="HG2" s="7" t="s">
        <v>1270</v>
      </c>
      <c r="HH2" s="7" t="s">
        <v>1271</v>
      </c>
      <c r="HI2" s="7" t="s">
        <v>1272</v>
      </c>
      <c r="HJ2" s="7" t="s">
        <v>1273</v>
      </c>
      <c r="HK2" s="7" t="s">
        <v>1274</v>
      </c>
      <c r="HL2" s="7" t="s">
        <v>1275</v>
      </c>
      <c r="HM2" s="7" t="s">
        <v>1276</v>
      </c>
      <c r="HN2" s="7" t="s">
        <v>1277</v>
      </c>
      <c r="HO2" s="7" t="s">
        <v>1278</v>
      </c>
      <c r="HP2" s="7" t="s">
        <v>1279</v>
      </c>
      <c r="HQ2" s="7" t="s">
        <v>1280</v>
      </c>
      <c r="HR2" s="7" t="s">
        <v>1281</v>
      </c>
      <c r="HS2" s="7" t="s">
        <v>1282</v>
      </c>
      <c r="HT2" s="7" t="s">
        <v>1283</v>
      </c>
      <c r="HU2" s="7" t="s">
        <v>1284</v>
      </c>
      <c r="HV2" s="7" t="s">
        <v>1285</v>
      </c>
      <c r="HW2" s="7" t="s">
        <v>1286</v>
      </c>
      <c r="HX2" s="7" t="s">
        <v>1287</v>
      </c>
      <c r="HY2" s="7" t="s">
        <v>1288</v>
      </c>
      <c r="HZ2" s="7" t="s">
        <v>1289</v>
      </c>
      <c r="IA2" s="7" t="s">
        <v>1290</v>
      </c>
      <c r="IB2" s="7" t="s">
        <v>1291</v>
      </c>
      <c r="IC2" s="7" t="s">
        <v>1292</v>
      </c>
      <c r="ID2" s="7" t="s">
        <v>1293</v>
      </c>
      <c r="IE2" s="7" t="s">
        <v>1294</v>
      </c>
      <c r="IF2" s="7" t="s">
        <v>1295</v>
      </c>
      <c r="IG2" s="7" t="s">
        <v>1296</v>
      </c>
      <c r="IH2" s="7" t="s">
        <v>1297</v>
      </c>
      <c r="II2" s="7" t="s">
        <v>1298</v>
      </c>
      <c r="IJ2" s="7" t="s">
        <v>1299</v>
      </c>
      <c r="IK2" s="7" t="s">
        <v>1300</v>
      </c>
      <c r="IL2" s="7" t="s">
        <v>1301</v>
      </c>
      <c r="IM2" s="7" t="s">
        <v>1302</v>
      </c>
      <c r="IN2" s="7" t="s">
        <v>1303</v>
      </c>
      <c r="IO2" s="7" t="s">
        <v>1304</v>
      </c>
      <c r="IP2" s="7" t="s">
        <v>1305</v>
      </c>
      <c r="IQ2" s="7" t="s">
        <v>1306</v>
      </c>
      <c r="IR2" s="7" t="s">
        <v>1307</v>
      </c>
      <c r="IS2" s="7" t="s">
        <v>1308</v>
      </c>
      <c r="IT2" s="7" t="s">
        <v>1309</v>
      </c>
      <c r="IU2" s="7" t="s">
        <v>1310</v>
      </c>
      <c r="IV2" s="7" t="s">
        <v>1311</v>
      </c>
      <c r="IW2" s="7" t="s">
        <v>1312</v>
      </c>
      <c r="IX2" s="7" t="s">
        <v>1313</v>
      </c>
      <c r="IY2" s="7" t="s">
        <v>1314</v>
      </c>
      <c r="IZ2" s="7" t="s">
        <v>1315</v>
      </c>
      <c r="JA2" s="7" t="s">
        <v>1316</v>
      </c>
      <c r="JB2" s="7" t="s">
        <v>1317</v>
      </c>
      <c r="JC2" s="7" t="s">
        <v>1318</v>
      </c>
      <c r="JD2" s="7" t="s">
        <v>1319</v>
      </c>
      <c r="JE2" s="7" t="s">
        <v>1320</v>
      </c>
      <c r="JF2" s="7" t="s">
        <v>1321</v>
      </c>
      <c r="JG2" s="7" t="s">
        <v>1322</v>
      </c>
      <c r="JH2" s="7" t="s">
        <v>1323</v>
      </c>
      <c r="JI2" s="7" t="s">
        <v>1324</v>
      </c>
      <c r="JJ2" s="7" t="s">
        <v>1325</v>
      </c>
      <c r="JK2" s="7" t="s">
        <v>1326</v>
      </c>
      <c r="JL2" s="7" t="s">
        <v>1327</v>
      </c>
      <c r="JM2" s="7" t="s">
        <v>1328</v>
      </c>
      <c r="JN2" s="7" t="s">
        <v>1329</v>
      </c>
      <c r="JO2" s="7" t="s">
        <v>1330</v>
      </c>
      <c r="JP2" s="7" t="s">
        <v>1331</v>
      </c>
      <c r="JQ2" s="7" t="s">
        <v>1332</v>
      </c>
      <c r="JR2" s="7" t="s">
        <v>1333</v>
      </c>
      <c r="JS2" s="7" t="s">
        <v>1334</v>
      </c>
      <c r="JT2" s="7" t="s">
        <v>1335</v>
      </c>
      <c r="JU2" s="7" t="s">
        <v>1336</v>
      </c>
      <c r="JV2" s="7" t="s">
        <v>1337</v>
      </c>
      <c r="JW2" s="7" t="s">
        <v>1338</v>
      </c>
      <c r="JX2" s="7" t="s">
        <v>1339</v>
      </c>
      <c r="JY2" s="7" t="s">
        <v>1340</v>
      </c>
      <c r="JZ2" s="7" t="s">
        <v>1341</v>
      </c>
      <c r="KA2" s="7" t="s">
        <v>1342</v>
      </c>
      <c r="KB2" s="7" t="s">
        <v>1343</v>
      </c>
      <c r="KC2" s="7" t="s">
        <v>1344</v>
      </c>
      <c r="KD2" s="7" t="s">
        <v>1345</v>
      </c>
      <c r="KE2" s="7" t="s">
        <v>1346</v>
      </c>
      <c r="KF2" s="7" t="s">
        <v>1347</v>
      </c>
      <c r="KG2" s="7" t="s">
        <v>1348</v>
      </c>
      <c r="KH2" s="7" t="s">
        <v>1349</v>
      </c>
      <c r="KI2" s="7" t="s">
        <v>1350</v>
      </c>
      <c r="KJ2" s="7" t="s">
        <v>1351</v>
      </c>
      <c r="KK2" s="7" t="s">
        <v>1352</v>
      </c>
      <c r="KL2" s="7" t="s">
        <v>1353</v>
      </c>
      <c r="KM2" s="7" t="s">
        <v>1354</v>
      </c>
      <c r="KN2" s="7" t="s">
        <v>1355</v>
      </c>
      <c r="KO2" s="7" t="s">
        <v>1356</v>
      </c>
      <c r="KP2" s="7" t="s">
        <v>1357</v>
      </c>
      <c r="KQ2" s="7" t="s">
        <v>1358</v>
      </c>
      <c r="KR2" s="7" t="s">
        <v>1359</v>
      </c>
      <c r="KS2" s="7" t="s">
        <v>1360</v>
      </c>
      <c r="KT2" s="7" t="s">
        <v>1361</v>
      </c>
      <c r="KU2" s="7" t="s">
        <v>1362</v>
      </c>
      <c r="KV2" s="7" t="s">
        <v>1363</v>
      </c>
      <c r="KW2" s="7" t="s">
        <v>1364</v>
      </c>
      <c r="KX2" s="7" t="s">
        <v>1365</v>
      </c>
      <c r="KY2" s="7" t="s">
        <v>1366</v>
      </c>
      <c r="KZ2" s="7" t="s">
        <v>1367</v>
      </c>
      <c r="LA2" s="7" t="s">
        <v>1368</v>
      </c>
      <c r="LB2" s="7" t="s">
        <v>1369</v>
      </c>
      <c r="LC2" s="7" t="s">
        <v>1370</v>
      </c>
      <c r="LD2" s="7" t="s">
        <v>1371</v>
      </c>
      <c r="LE2" s="7" t="s">
        <v>1372</v>
      </c>
      <c r="LF2" s="7" t="s">
        <v>1373</v>
      </c>
      <c r="LG2" s="7" t="s">
        <v>1374</v>
      </c>
      <c r="LH2" s="7" t="s">
        <v>1375</v>
      </c>
      <c r="LI2" s="7" t="s">
        <v>1376</v>
      </c>
      <c r="LJ2" s="7" t="s">
        <v>1377</v>
      </c>
      <c r="LK2" s="7" t="s">
        <v>1378</v>
      </c>
      <c r="LL2" s="7" t="s">
        <v>1379</v>
      </c>
      <c r="LM2" s="7" t="s">
        <v>1380</v>
      </c>
      <c r="LN2" s="7" t="s">
        <v>1381</v>
      </c>
      <c r="LO2" s="7" t="s">
        <v>1382</v>
      </c>
      <c r="LP2" s="7" t="s">
        <v>1383</v>
      </c>
      <c r="LQ2" s="7" t="s">
        <v>1384</v>
      </c>
      <c r="LR2" s="7" t="s">
        <v>1385</v>
      </c>
      <c r="LS2" s="7" t="s">
        <v>1386</v>
      </c>
      <c r="LT2" s="7" t="s">
        <v>1387</v>
      </c>
      <c r="LU2" s="7" t="s">
        <v>1388</v>
      </c>
      <c r="LV2" s="7" t="s">
        <v>1389</v>
      </c>
      <c r="LW2" s="7" t="s">
        <v>1390</v>
      </c>
      <c r="LX2" s="7" t="s">
        <v>1391</v>
      </c>
      <c r="LY2" s="7" t="s">
        <v>1392</v>
      </c>
      <c r="LZ2" s="7" t="s">
        <v>1393</v>
      </c>
      <c r="MA2" s="7" t="s">
        <v>1394</v>
      </c>
      <c r="MB2" s="7" t="s">
        <v>1395</v>
      </c>
      <c r="MC2" s="7" t="s">
        <v>1396</v>
      </c>
      <c r="MD2" s="7" t="s">
        <v>1397</v>
      </c>
      <c r="ME2" s="7" t="s">
        <v>1398</v>
      </c>
      <c r="MF2" s="7" t="s">
        <v>1399</v>
      </c>
      <c r="MG2" s="7" t="s">
        <v>1400</v>
      </c>
      <c r="MH2" s="7" t="s">
        <v>1401</v>
      </c>
      <c r="MI2" s="7" t="s">
        <v>1402</v>
      </c>
      <c r="MJ2" s="7" t="s">
        <v>1403</v>
      </c>
      <c r="MK2" s="7" t="s">
        <v>1404</v>
      </c>
      <c r="ML2" s="7" t="s">
        <v>1405</v>
      </c>
      <c r="MM2" s="7" t="s">
        <v>1406</v>
      </c>
      <c r="MN2" s="7" t="s">
        <v>1407</v>
      </c>
      <c r="MO2" s="7" t="s">
        <v>1408</v>
      </c>
      <c r="MP2" s="7" t="s">
        <v>1409</v>
      </c>
      <c r="MQ2" s="7" t="s">
        <v>1410</v>
      </c>
      <c r="MR2" s="7" t="s">
        <v>1411</v>
      </c>
      <c r="MS2" s="7" t="s">
        <v>1412</v>
      </c>
      <c r="MT2" s="7" t="s">
        <v>1413</v>
      </c>
      <c r="MU2" s="7" t="s">
        <v>1414</v>
      </c>
      <c r="MV2" s="7" t="s">
        <v>1415</v>
      </c>
      <c r="MW2" s="7" t="s">
        <v>1416</v>
      </c>
      <c r="MX2" s="7" t="s">
        <v>1417</v>
      </c>
      <c r="MY2" s="7" t="s">
        <v>1418</v>
      </c>
      <c r="MZ2" s="7" t="s">
        <v>1419</v>
      </c>
      <c r="NA2" s="7" t="s">
        <v>1420</v>
      </c>
      <c r="NB2" s="7" t="s">
        <v>1421</v>
      </c>
      <c r="NC2" s="7" t="s">
        <v>1422</v>
      </c>
      <c r="ND2" s="7" t="s">
        <v>1423</v>
      </c>
      <c r="NE2" s="7" t="s">
        <v>1424</v>
      </c>
      <c r="NF2" s="7" t="s">
        <v>1425</v>
      </c>
      <c r="NG2" s="7" t="s">
        <v>1426</v>
      </c>
      <c r="NH2" s="7" t="s">
        <v>1427</v>
      </c>
      <c r="NI2" s="7" t="s">
        <v>1428</v>
      </c>
      <c r="NJ2" s="7" t="s">
        <v>1429</v>
      </c>
      <c r="NK2" s="7" t="s">
        <v>1430</v>
      </c>
      <c r="NL2" s="7" t="s">
        <v>1431</v>
      </c>
      <c r="NM2" s="7" t="s">
        <v>1432</v>
      </c>
      <c r="NN2" s="7" t="s">
        <v>1433</v>
      </c>
      <c r="NO2" s="7" t="s">
        <v>1434</v>
      </c>
      <c r="NP2" s="7" t="s">
        <v>1435</v>
      </c>
      <c r="NQ2" s="7" t="s">
        <v>1436</v>
      </c>
      <c r="NR2" s="7" t="s">
        <v>1437</v>
      </c>
      <c r="NS2" s="7" t="s">
        <v>1438</v>
      </c>
      <c r="NT2" s="7" t="s">
        <v>1439</v>
      </c>
      <c r="NU2" s="7" t="s">
        <v>1440</v>
      </c>
      <c r="NV2" s="7" t="s">
        <v>1441</v>
      </c>
      <c r="NW2" s="7" t="s">
        <v>1442</v>
      </c>
      <c r="NX2" s="7" t="s">
        <v>1443</v>
      </c>
      <c r="NY2" s="7" t="s">
        <v>1444</v>
      </c>
      <c r="NZ2" s="7" t="s">
        <v>1445</v>
      </c>
      <c r="OA2" s="7" t="s">
        <v>1446</v>
      </c>
      <c r="OB2" s="7" t="s">
        <v>1447</v>
      </c>
      <c r="OC2" s="7" t="s">
        <v>1448</v>
      </c>
      <c r="OD2" s="7" t="s">
        <v>1449</v>
      </c>
      <c r="OE2" s="7" t="s">
        <v>1450</v>
      </c>
      <c r="OF2" s="7" t="s">
        <v>1451</v>
      </c>
      <c r="OG2" s="7" t="s">
        <v>1452</v>
      </c>
      <c r="OH2" s="7" t="s">
        <v>1453</v>
      </c>
      <c r="OI2" s="7" t="s">
        <v>1454</v>
      </c>
      <c r="OJ2" s="7" t="s">
        <v>1455</v>
      </c>
      <c r="OK2" s="7" t="s">
        <v>1456</v>
      </c>
      <c r="OL2" s="7" t="s">
        <v>1457</v>
      </c>
      <c r="OM2" s="7" t="s">
        <v>1458</v>
      </c>
      <c r="ON2" s="7" t="s">
        <v>1459</v>
      </c>
      <c r="OO2" s="7" t="s">
        <v>1460</v>
      </c>
      <c r="OP2" s="7" t="s">
        <v>1461</v>
      </c>
      <c r="OQ2" s="7" t="s">
        <v>1462</v>
      </c>
      <c r="OR2" s="7" t="s">
        <v>1463</v>
      </c>
      <c r="OS2" s="7" t="s">
        <v>1464</v>
      </c>
      <c r="OT2" s="7" t="s">
        <v>1465</v>
      </c>
      <c r="OU2" s="7" t="s">
        <v>1466</v>
      </c>
      <c r="OV2" s="7" t="s">
        <v>1467</v>
      </c>
      <c r="OW2" s="7" t="s">
        <v>1468</v>
      </c>
      <c r="OX2" s="7" t="s">
        <v>1469</v>
      </c>
      <c r="OY2" s="7" t="s">
        <v>1470</v>
      </c>
      <c r="OZ2" s="7" t="s">
        <v>1471</v>
      </c>
      <c r="PA2" s="7" t="s">
        <v>1472</v>
      </c>
      <c r="PB2" s="7" t="s">
        <v>1473</v>
      </c>
      <c r="PC2" s="7" t="s">
        <v>1474</v>
      </c>
      <c r="PD2" s="7" t="s">
        <v>1475</v>
      </c>
      <c r="PE2" s="7" t="s">
        <v>1476</v>
      </c>
      <c r="PF2" s="7" t="s">
        <v>1477</v>
      </c>
      <c r="PG2" s="7" t="s">
        <v>1478</v>
      </c>
      <c r="PH2" s="7" t="s">
        <v>1479</v>
      </c>
      <c r="PI2" s="7" t="s">
        <v>1480</v>
      </c>
      <c r="PJ2" s="7" t="s">
        <v>1481</v>
      </c>
      <c r="PK2" s="7" t="s">
        <v>1482</v>
      </c>
      <c r="PL2" s="7" t="s">
        <v>1483</v>
      </c>
      <c r="PM2" s="7" t="s">
        <v>1484</v>
      </c>
      <c r="PN2" s="7" t="s">
        <v>1485</v>
      </c>
      <c r="PO2" s="7" t="s">
        <v>1486</v>
      </c>
      <c r="PP2" s="7" t="s">
        <v>1487</v>
      </c>
      <c r="PQ2" s="7" t="s">
        <v>1488</v>
      </c>
      <c r="PR2" s="7" t="s">
        <v>1489</v>
      </c>
      <c r="PS2" s="7" t="s">
        <v>1490</v>
      </c>
      <c r="PT2" s="7" t="s">
        <v>1491</v>
      </c>
      <c r="PU2" s="7" t="s">
        <v>1492</v>
      </c>
      <c r="PV2" s="7" t="s">
        <v>1493</v>
      </c>
      <c r="PW2" s="7" t="s">
        <v>1494</v>
      </c>
      <c r="PX2" s="7" t="s">
        <v>1495</v>
      </c>
      <c r="PY2" s="7" t="s">
        <v>1496</v>
      </c>
      <c r="PZ2" s="7" t="s">
        <v>1497</v>
      </c>
      <c r="QA2" s="7" t="s">
        <v>1498</v>
      </c>
      <c r="QB2" s="7" t="s">
        <v>1499</v>
      </c>
      <c r="QC2" s="7" t="s">
        <v>1500</v>
      </c>
      <c r="QD2" s="7" t="s">
        <v>1501</v>
      </c>
      <c r="QE2" s="7" t="s">
        <v>1502</v>
      </c>
      <c r="QF2" s="7" t="s">
        <v>1503</v>
      </c>
      <c r="QG2" s="7" t="s">
        <v>1504</v>
      </c>
      <c r="QH2" s="7" t="s">
        <v>1505</v>
      </c>
      <c r="QI2" s="7" t="s">
        <v>1506</v>
      </c>
      <c r="QJ2" s="7" t="s">
        <v>1507</v>
      </c>
      <c r="QK2" s="7" t="s">
        <v>1508</v>
      </c>
      <c r="QL2" s="7" t="s">
        <v>1509</v>
      </c>
      <c r="QM2" s="7" t="s">
        <v>1510</v>
      </c>
      <c r="QN2" s="7" t="s">
        <v>1511</v>
      </c>
      <c r="QO2" s="7" t="s">
        <v>1512</v>
      </c>
      <c r="QP2" s="7" t="s">
        <v>1513</v>
      </c>
      <c r="QQ2" s="7" t="s">
        <v>1514</v>
      </c>
      <c r="QR2" s="7" t="s">
        <v>1515</v>
      </c>
      <c r="QS2" s="7" t="s">
        <v>1516</v>
      </c>
      <c r="QT2" s="7" t="s">
        <v>1517</v>
      </c>
      <c r="QU2" s="7" t="s">
        <v>1518</v>
      </c>
      <c r="QV2" s="7" t="s">
        <v>1519</v>
      </c>
      <c r="QW2" s="7" t="s">
        <v>1520</v>
      </c>
      <c r="QX2" s="7" t="s">
        <v>1521</v>
      </c>
      <c r="QY2" s="7" t="s">
        <v>1522</v>
      </c>
      <c r="QZ2" s="7" t="s">
        <v>1523</v>
      </c>
      <c r="RA2" s="7" t="s">
        <v>1524</v>
      </c>
      <c r="RB2" s="7" t="s">
        <v>1525</v>
      </c>
      <c r="RC2" s="7" t="s">
        <v>1526</v>
      </c>
      <c r="RD2" s="7" t="s">
        <v>1527</v>
      </c>
      <c r="RE2" s="7" t="s">
        <v>1528</v>
      </c>
      <c r="RF2" s="7" t="s">
        <v>1529</v>
      </c>
      <c r="RG2" s="7" t="s">
        <v>1530</v>
      </c>
      <c r="RH2" s="7" t="s">
        <v>1531</v>
      </c>
      <c r="RI2" s="7" t="s">
        <v>1532</v>
      </c>
      <c r="RJ2" s="7" t="s">
        <v>1533</v>
      </c>
      <c r="RK2" s="7" t="s">
        <v>1534</v>
      </c>
      <c r="RL2" s="7" t="s">
        <v>1535</v>
      </c>
      <c r="RM2" s="7" t="s">
        <v>1536</v>
      </c>
      <c r="RN2" s="7" t="s">
        <v>1537</v>
      </c>
      <c r="RO2" s="7" t="s">
        <v>1538</v>
      </c>
      <c r="RP2" s="7" t="s">
        <v>1539</v>
      </c>
      <c r="RQ2" s="7" t="s">
        <v>1540</v>
      </c>
      <c r="RR2" s="7" t="s">
        <v>1541</v>
      </c>
      <c r="RS2" s="7" t="s">
        <v>1542</v>
      </c>
      <c r="RT2" s="7" t="s">
        <v>1543</v>
      </c>
      <c r="RU2" s="7" t="s">
        <v>1544</v>
      </c>
      <c r="RV2" s="7" t="s">
        <v>1545</v>
      </c>
      <c r="RW2" s="7" t="s">
        <v>1546</v>
      </c>
      <c r="RX2" s="7" t="s">
        <v>1547</v>
      </c>
      <c r="RY2" s="7" t="s">
        <v>1548</v>
      </c>
      <c r="RZ2" s="7" t="s">
        <v>1549</v>
      </c>
      <c r="SA2" s="7" t="s">
        <v>1550</v>
      </c>
      <c r="SB2" s="7" t="s">
        <v>1551</v>
      </c>
      <c r="SC2" s="7" t="s">
        <v>1552</v>
      </c>
      <c r="SD2" s="7" t="s">
        <v>1553</v>
      </c>
      <c r="SE2" s="7" t="s">
        <v>1554</v>
      </c>
      <c r="SF2" s="7" t="s">
        <v>1555</v>
      </c>
      <c r="SG2" s="7" t="s">
        <v>1556</v>
      </c>
      <c r="SH2" s="7" t="s">
        <v>1557</v>
      </c>
      <c r="SI2" s="7" t="s">
        <v>1558</v>
      </c>
      <c r="SJ2" s="7" t="s">
        <v>1559</v>
      </c>
      <c r="SK2" s="7" t="s">
        <v>1560</v>
      </c>
      <c r="SL2" s="7" t="s">
        <v>1561</v>
      </c>
      <c r="SM2" s="7" t="s">
        <v>1562</v>
      </c>
      <c r="SN2" s="7" t="s">
        <v>1563</v>
      </c>
      <c r="SO2" s="7" t="s">
        <v>1564</v>
      </c>
      <c r="SP2" s="7" t="s">
        <v>1565</v>
      </c>
      <c r="SQ2" s="7" t="s">
        <v>1566</v>
      </c>
      <c r="SR2" s="7" t="s">
        <v>1567</v>
      </c>
      <c r="SS2" s="7" t="s">
        <v>1568</v>
      </c>
      <c r="ST2" s="7" t="s">
        <v>1569</v>
      </c>
      <c r="SU2" s="7" t="s">
        <v>1570</v>
      </c>
      <c r="SV2" s="7" t="s">
        <v>1571</v>
      </c>
      <c r="SW2" s="7" t="s">
        <v>1572</v>
      </c>
      <c r="SX2" s="7" t="s">
        <v>1573</v>
      </c>
      <c r="SY2" s="7" t="s">
        <v>1574</v>
      </c>
      <c r="SZ2" s="7" t="s">
        <v>1575</v>
      </c>
      <c r="TA2" s="7" t="s">
        <v>1576</v>
      </c>
      <c r="TB2" s="7" t="s">
        <v>1577</v>
      </c>
      <c r="TC2" s="7" t="s">
        <v>1578</v>
      </c>
      <c r="TD2" s="7" t="s">
        <v>1579</v>
      </c>
      <c r="TE2" s="7" t="s">
        <v>1580</v>
      </c>
      <c r="TF2" s="7" t="s">
        <v>1581</v>
      </c>
      <c r="TG2" s="7" t="s">
        <v>1582</v>
      </c>
      <c r="TH2" s="7" t="s">
        <v>1583</v>
      </c>
      <c r="TI2" s="7" t="s">
        <v>1584</v>
      </c>
      <c r="TJ2" s="7" t="s">
        <v>1585</v>
      </c>
      <c r="TK2" s="7" t="s">
        <v>1586</v>
      </c>
      <c r="TL2" s="7" t="s">
        <v>1587</v>
      </c>
      <c r="TM2" s="7" t="s">
        <v>1588</v>
      </c>
      <c r="TN2" s="7" t="s">
        <v>1589</v>
      </c>
      <c r="TO2" s="7" t="s">
        <v>1590</v>
      </c>
      <c r="TP2" s="7" t="s">
        <v>1591</v>
      </c>
      <c r="TQ2" s="7" t="s">
        <v>1592</v>
      </c>
      <c r="TR2" s="7" t="s">
        <v>1593</v>
      </c>
      <c r="TS2" s="7" t="s">
        <v>1594</v>
      </c>
      <c r="TT2" s="7" t="s">
        <v>1595</v>
      </c>
      <c r="TU2" s="7" t="s">
        <v>1596</v>
      </c>
      <c r="TV2" s="7" t="s">
        <v>1597</v>
      </c>
      <c r="TW2" s="7" t="s">
        <v>1598</v>
      </c>
      <c r="TX2" s="7" t="s">
        <v>1599</v>
      </c>
      <c r="TY2" s="7" t="s">
        <v>1600</v>
      </c>
      <c r="TZ2" s="7" t="s">
        <v>1601</v>
      </c>
      <c r="UA2" s="7" t="s">
        <v>1602</v>
      </c>
      <c r="UB2" s="7" t="s">
        <v>1603</v>
      </c>
      <c r="UC2" s="7" t="s">
        <v>1604</v>
      </c>
      <c r="UD2" s="7" t="s">
        <v>1605</v>
      </c>
      <c r="UE2" s="7" t="s">
        <v>1606</v>
      </c>
      <c r="UF2" s="7" t="s">
        <v>1607</v>
      </c>
      <c r="UG2" s="7" t="s">
        <v>1608</v>
      </c>
      <c r="UH2" s="7" t="s">
        <v>1609</v>
      </c>
      <c r="UI2" s="7" t="s">
        <v>1610</v>
      </c>
      <c r="UJ2" s="7" t="s">
        <v>1611</v>
      </c>
      <c r="UK2" s="7" t="s">
        <v>1612</v>
      </c>
      <c r="UL2" s="7" t="s">
        <v>1613</v>
      </c>
      <c r="UM2" s="7" t="s">
        <v>1614</v>
      </c>
      <c r="UN2" s="7" t="s">
        <v>1615</v>
      </c>
      <c r="UO2" s="7" t="s">
        <v>1616</v>
      </c>
      <c r="UP2" s="7" t="s">
        <v>1617</v>
      </c>
      <c r="UQ2" s="7" t="s">
        <v>1618</v>
      </c>
      <c r="UR2" s="7" t="s">
        <v>1619</v>
      </c>
      <c r="US2" s="7" t="s">
        <v>1620</v>
      </c>
      <c r="UT2" s="7" t="s">
        <v>1621</v>
      </c>
      <c r="UU2" s="7" t="s">
        <v>1622</v>
      </c>
      <c r="UV2" s="7" t="s">
        <v>1623</v>
      </c>
      <c r="UW2" s="7" t="s">
        <v>1624</v>
      </c>
      <c r="UX2" s="7" t="s">
        <v>1625</v>
      </c>
      <c r="UY2" s="7" t="s">
        <v>1626</v>
      </c>
      <c r="UZ2" s="7" t="s">
        <v>1627</v>
      </c>
      <c r="VA2" s="7" t="s">
        <v>1628</v>
      </c>
      <c r="VB2" s="7" t="s">
        <v>1629</v>
      </c>
      <c r="VC2" s="7" t="s">
        <v>1630</v>
      </c>
      <c r="VD2" s="7" t="s">
        <v>1631</v>
      </c>
      <c r="VE2" s="7" t="s">
        <v>1632</v>
      </c>
      <c r="VF2" s="7" t="s">
        <v>1633</v>
      </c>
      <c r="VG2" s="7" t="s">
        <v>1634</v>
      </c>
      <c r="VH2" s="7" t="s">
        <v>1635</v>
      </c>
    </row>
    <row r="3" spans="3:1023" ht="15" thickBot="1" x14ac:dyDescent="0.35">
      <c r="C3" s="3" t="s">
        <v>2207</v>
      </c>
      <c r="D3" s="3" t="s">
        <v>2208</v>
      </c>
      <c r="E3" s="3" t="s">
        <v>903</v>
      </c>
      <c r="F3" s="3"/>
      <c r="G3" s="4">
        <v>150000</v>
      </c>
      <c r="H3" s="3" t="s">
        <v>904</v>
      </c>
      <c r="I3" s="3" t="s">
        <v>3</v>
      </c>
      <c r="J3" s="4">
        <v>1</v>
      </c>
      <c r="K3" s="4">
        <v>30</v>
      </c>
      <c r="L3" s="3"/>
      <c r="M3" s="3" t="s">
        <v>905</v>
      </c>
      <c r="N3" s="3"/>
      <c r="O3" s="3"/>
      <c r="P3" s="3" t="s">
        <v>906</v>
      </c>
      <c r="Q3" s="3"/>
      <c r="R3" s="3"/>
      <c r="S3" s="3"/>
      <c r="T3" s="6"/>
      <c r="U3" s="6" t="e">
        <f>IF(Tableau2[[#This Row],[Nb de match]]&gt;0,"MATCH","")</f>
        <v>#REF!</v>
      </c>
      <c r="V3" s="6" t="e">
        <f>COUNTIF(#REF!,"MATCH")</f>
        <v>#REF!</v>
      </c>
      <c r="W3" s="14" t="str">
        <f>IF(AND($G3&gt;=Biens!$B$2,$H3=Biens!$E$2,$I3=Biens!$A$2,$J3&lt;=Biens!$D$2,$K3&lt;=Biens!$C$2),"MATCH","")</f>
        <v/>
      </c>
      <c r="X3" s="14" t="str">
        <f>IF(AND($G3&gt;=Biens!$B$3,$H3=Biens!$E$3,$I3=Biens!$A$3,$J3&lt;=Biens!$D$3,$K3&lt;=Biens!$C$3),"MATCH","")</f>
        <v/>
      </c>
      <c r="Y3" s="14" t="str">
        <f>IF(AND($G3&gt;=Biens!$B$4,$H3=Biens!$E$4,$I3=Biens!$A$4,$J3&lt;=Biens!$D$4,$K3&lt;=Biens!$C$4),"MATCH","")</f>
        <v/>
      </c>
      <c r="Z3" s="14" t="str">
        <f>IF(AND($G3&gt;=Biens!$B$5,$H3=Biens!$E$5,$I3=Biens!$A$5,$J3&lt;=Biens!$D$5,$K3&lt;=Biens!$C$5),"MATCH","")</f>
        <v/>
      </c>
      <c r="AA3" s="14" t="str">
        <f>IF(AND($G3&gt;=Biens!$B$6,$H3=Biens!$E$6,$I3=Biens!$A$6,$J3&lt;=Biens!$D$6,$K3&lt;=Biens!$C$6),"MATCH","")</f>
        <v/>
      </c>
      <c r="AB3" s="14" t="str">
        <f>IF(AND($G3&gt;=Biens!$B$7,$H3=Biens!$E$7,$I3=Biens!$A$7,$J3&lt;=Biens!$D$7,$K3&lt;=Biens!$C$7),"MATCH","")</f>
        <v/>
      </c>
      <c r="AC3" s="14" t="str">
        <f>IF(AND($G3&gt;=Biens!$B$8,$H3=Biens!$E$8,$I3=Biens!$A$8,$J3&lt;=Biens!$D$8,$K3&lt;=Biens!$C$8),"MATCH","")</f>
        <v/>
      </c>
      <c r="AD3" s="14" t="str">
        <f>IF(AND($G3&gt;=Biens!$B$9,$H3=Biens!$E$9,$I3=Biens!$A$9,$J3&lt;=Biens!$D$9,$K3&lt;=Biens!$C$9),"MATCH","")</f>
        <v/>
      </c>
      <c r="AE3" s="14" t="str">
        <f>IF(AND($G3&gt;=Biens!$B$10,$H3=Biens!$E$10,$I3=Biens!$A$10,$J3&lt;=Biens!$D$10,$K3&lt;=Biens!$C$10),"MATCH","")</f>
        <v/>
      </c>
      <c r="AF3" s="14" t="str">
        <f>IF(AND($G3&gt;=Biens!$B$11,$H3=Biens!$E$11,$I3=Biens!$A$11,$J3&lt;=Biens!$D$11,$K3&lt;=Biens!$C$11),"MATCH","")</f>
        <v/>
      </c>
      <c r="AG3" s="14" t="str">
        <f>IF(AND($G3&gt;=Biens!$B$12,$H3=Biens!$E$12,$I3=Biens!$A$12,$J3&lt;=Biens!$D$12,$K3&lt;=Biens!$C$12),"MATCH","")</f>
        <v/>
      </c>
      <c r="AH3" s="14" t="str">
        <f>IF(AND($G3&gt;=Biens!$B$13,$H3=Biens!$E$13,$I3=Biens!$A$13,$J3&lt;=Biens!$D$13,$K3&lt;=Biens!$C$13),"MATCH","")</f>
        <v/>
      </c>
      <c r="AI3" s="14" t="str">
        <f>IF(AND($G3&gt;=Biens!$B$14,$H3=Biens!$E$14,$I3=Biens!$A$14,$J3&lt;=Biens!$D$14,$K3&lt;=Biens!$C$14),"MATCH","")</f>
        <v/>
      </c>
      <c r="AJ3" s="14" t="str">
        <f>IF(AND($G3&gt;=Biens!$B$15,$H3=Biens!$E$15,$I3=Biens!$A$15,$J3&lt;=Biens!$D$15,$K3&lt;=Biens!$C$15),"MATCH","")</f>
        <v/>
      </c>
      <c r="AK3" s="14" t="str">
        <f>IF(AND($G3&gt;=Biens!$B$16,$H3=Biens!$E$16,$I3=Biens!$A$16,$J3&lt;=Biens!$D$16,$K3&lt;=Biens!$C$16),"MATCH","")</f>
        <v/>
      </c>
      <c r="AL3" s="14" t="str">
        <f>IF(AND($G3&gt;=Biens!$B$17,$H3=Biens!$E$17,$I3=Biens!$A$17,$J3&lt;=Biens!$D$17,$K3&lt;=Biens!$C$17),"MATCH","")</f>
        <v/>
      </c>
      <c r="AM3" s="14" t="str">
        <f>IF(AND($G3&gt;=Biens!$B$18,$H3=Biens!$E$18,$I3=Biens!$A$18,$J3&lt;=Biens!$D$18,$K3&lt;=Biens!$C$18),"MATCH","")</f>
        <v/>
      </c>
      <c r="AN3" s="14" t="str">
        <f>IF(AND($G3&gt;=Biens!$B$19,$H3=Biens!$E$19,$I3=Biens!$A$19,$J3&lt;=Biens!$D$19,$K3&lt;=Biens!$C$19),"MATCH","")</f>
        <v/>
      </c>
      <c r="AO3" s="14" t="str">
        <f>IF(AND($G3&gt;=Biens!$B$20,$H3=Biens!$E$20,$I3=Biens!$A$20,$J3&lt;=Biens!$D$20,$K3&lt;=Biens!$C$20),"MATCH","")</f>
        <v/>
      </c>
      <c r="AP3" s="14" t="str">
        <f>IF(AND($G3&gt;=Biens!$B$21,$H3=Biens!$E$21,$I3=Biens!$A$21,$J3&lt;=Biens!$D$21,$K3&lt;=Biens!$C$21),"MATCH","")</f>
        <v/>
      </c>
      <c r="AQ3" s="14" t="str">
        <f>IF(AND($G3&gt;=Biens!$B$22,$H3=Biens!$E$22,$I3=Biens!$A$22,$J3&lt;=Biens!$D$22,$K3&lt;=Biens!$C$22),"MATCH","")</f>
        <v/>
      </c>
      <c r="AR3" s="14" t="str">
        <f>IF(AND($G3&gt;=Biens!$B$23,$H3=Biens!$E$23,$I3=Biens!$A$23,$J3&lt;=Biens!$D$23,$K3&lt;=Biens!$C$23),"MATCH","")</f>
        <v/>
      </c>
      <c r="AS3" s="14" t="str">
        <f>IF(AND($G3&gt;=Biens!$B$24,$H3=Biens!$E$24,$I3=Biens!$A$24,$J3&lt;=Biens!$D$24,$K3&lt;=Biens!$C$24),"MATCH","")</f>
        <v/>
      </c>
      <c r="AT3" s="14" t="str">
        <f>IF(AND($G3&gt;=Biens!$B$25,$H3=Biens!$E$25,$I3=Biens!$A$25,$J3&lt;=Biens!$D$25,$K3&lt;=Biens!$C$25),"MATCH","")</f>
        <v/>
      </c>
      <c r="AU3" s="14" t="str">
        <f>IF(AND($G3&gt;=Biens!$B$26,$H3=Biens!$E$26,$I3=Biens!$A$26,$J3&lt;=Biens!$D$26,$K3&lt;=Biens!$C$26),"MATCH","")</f>
        <v/>
      </c>
      <c r="AV3" s="14" t="str">
        <f>IF(AND($G3&gt;=Biens!$B$27,$H3=Biens!$E$27,$I3=Biens!$A$27,$J3&lt;=Biens!$D$27,$K3&lt;=Biens!$C$27),"MATCH","")</f>
        <v/>
      </c>
      <c r="AW3" s="14" t="str">
        <f>IF(AND($G3&gt;=Biens!$B$28,$H3=Biens!$E$28,$I3=Biens!$A$28,$J3&lt;=Biens!$D$28,$K3&lt;=Biens!$C$28),"MATCH","")</f>
        <v/>
      </c>
      <c r="AX3" s="14" t="str">
        <f>IF(AND($G3&gt;=Biens!$B$29,$H3=Biens!$E$29,$I3=Biens!$A$29,$J3&lt;=Biens!$D$29,$K3&lt;=Biens!$C$29),"MATCH","")</f>
        <v/>
      </c>
      <c r="AY3" s="14" t="str">
        <f>IF(AND($G3&gt;=Biens!$B$30,$H3=Biens!$E$30,$I3=Biens!$A$30,$J3&lt;=Biens!$D$30,$K3&lt;=Biens!$C$30),"MATCH","")</f>
        <v/>
      </c>
      <c r="AZ3" s="14" t="str">
        <f>IF(AND($G3&gt;=Biens!$B$31,$H3=Biens!$E$31,$I3=Biens!$A$31,$J3&lt;=Biens!$D$31,$K3&lt;=Biens!$C$31),"MATCH","")</f>
        <v/>
      </c>
      <c r="BA3" s="14" t="str">
        <f>IF(AND($G3&gt;=Biens!$B$32,$H3=Biens!$E$32,$I3=Biens!$A$32,$J3&lt;=Biens!$D$32,$K3&lt;=Biens!$C$32),"MATCH","")</f>
        <v/>
      </c>
      <c r="BB3" s="14" t="str">
        <f>IF(AND($G3&gt;=Biens!$B$33,$H3=Biens!$E$33,$I3=Biens!$A$33,$J3&lt;=Biens!$D$33,$K3&lt;=Biens!$C$33),"MATCH","")</f>
        <v/>
      </c>
      <c r="BC3" s="14" t="str">
        <f>IF(AND($G3&gt;=Biens!$B$34,$H3=Biens!$E$34,$I3=Biens!$A$34,$J3&lt;=Biens!$D$34,$K3&lt;=Biens!$C$34),"MATCH","")</f>
        <v/>
      </c>
      <c r="BD3" s="14" t="str">
        <f>IF(AND($G3&gt;=Biens!$B$35,$H3=Biens!$E$35,$I3=Biens!$A$35,$J3&lt;=Biens!$D$35,$K3&lt;=Biens!$C$35),"MATCH","")</f>
        <v/>
      </c>
      <c r="BE3" s="14" t="str">
        <f>IF(AND($G3&gt;=Biens!$B$36,$H3=Biens!$E$36,$I3=Biens!$A$36,$J3&lt;=Biens!$D$36,$K3&lt;=Biens!$C$36),"MATCH","")</f>
        <v/>
      </c>
      <c r="BF3" s="14" t="str">
        <f>IF(AND($G3&gt;=Biens!$B$37,$H3=Biens!$E$37,$I3=Biens!$A$37,$J3&lt;=Biens!$D$37,$K3&lt;=Biens!$C$37),"MATCH","")</f>
        <v/>
      </c>
      <c r="BG3" s="14" t="str">
        <f>IF(AND($G3&gt;=Biens!$B$38,$H3=Biens!$E$38,$I3=Biens!$A$38,$J3&lt;=Biens!$D$38,$K3&lt;=Biens!$C$38),"MATCH","")</f>
        <v/>
      </c>
      <c r="BH3" s="14" t="str">
        <f>IF(AND($G3&gt;=Biens!$B$39,$H3=Biens!$E$39,$I3=Biens!$A$39,$J3&lt;=Biens!$D$39,$K3&lt;=Biens!$C$39),"MATCH","")</f>
        <v/>
      </c>
      <c r="BI3" s="14" t="str">
        <f>IF(AND($G3&gt;=Biens!$B$40,$H3=Biens!$E$40,$I3=Biens!$A$40,$J3&lt;=Biens!$D$40,$K3&lt;=Biens!$C$40),"MATCH","")</f>
        <v/>
      </c>
      <c r="BJ3" s="14" t="str">
        <f>IF(AND($G3&gt;=Biens!$B$41,$H3=Biens!$E$41,$I3=Biens!$A$41,$J3&lt;=Biens!$D$41,$K3&lt;=Biens!$C$41),"MATCH","")</f>
        <v/>
      </c>
      <c r="BK3" s="14" t="str">
        <f>IF(AND($G3&gt;=Biens!$B$42,$H3=Biens!$E$42,$I3=Biens!$A$42,$J3&lt;=Biens!$D$42,$K3&lt;=Biens!$C$42),"MATCH","")</f>
        <v/>
      </c>
      <c r="BL3" s="14" t="str">
        <f>IF(AND($G3&gt;=Biens!$B$43,$H3=Biens!$E$43,$I3=Biens!$A$43,$J3&lt;=Biens!$D$43,$K3&lt;=Biens!$C$43),"MATCH","")</f>
        <v/>
      </c>
      <c r="BM3" s="14" t="str">
        <f>IF(AND($G3&gt;=Biens!$B$44,$H3=Biens!$E$44,$I3=Biens!$A$44,$J3&lt;=Biens!$D$44,$K3&lt;=Biens!$C$44),"MATCH","")</f>
        <v/>
      </c>
      <c r="BN3" s="14" t="str">
        <f>IF(AND($G3&gt;=Biens!$B$45,$H3=Biens!$E$45,$I3=Biens!$A$45,$J3&lt;=Biens!$D$45,$K3&lt;=Biens!$C$45),"MATCH","")</f>
        <v/>
      </c>
      <c r="BO3" s="14" t="str">
        <f>IF(AND($G3&gt;=Biens!$B$46,$H3=Biens!$E$46,$I3=Biens!$A$46,$J3&lt;=Biens!$D$46,$K3&lt;=Biens!$C$46),"MATCH","")</f>
        <v/>
      </c>
      <c r="BP3" s="14" t="str">
        <f>IF(AND($G3&gt;=Biens!$B$47,$H3=Biens!$E$47,$I3=Biens!$A$47,$J3&lt;=Biens!$D$47,$K3&lt;=Biens!$C$47),"MATCH","")</f>
        <v/>
      </c>
      <c r="BQ3" s="14" t="str">
        <f>IF(AND($G3&gt;=Biens!$B$48,$H3=Biens!$E$48,$I3=Biens!$A$48,$J3&lt;=Biens!$D$48,$K3&lt;=Biens!$C$48),"MATCH","")</f>
        <v/>
      </c>
      <c r="BR3" s="14" t="str">
        <f>IF(AND($G3&gt;=Biens!$B$49,$H3=Biens!$E$49,$I3=Biens!$A$49,$J3&lt;=Biens!$D$49,$K3&lt;=Biens!$C$49),"MATCH","")</f>
        <v/>
      </c>
      <c r="BS3" s="14" t="str">
        <f>IF(AND($G3&gt;=Biens!$B$50,$H3=Biens!$E$50,$I3=Biens!$A$50,$J3&lt;=Biens!$D$50,$K3&lt;=Biens!$C$50),"MATCH","")</f>
        <v/>
      </c>
      <c r="BT3" s="14" t="str">
        <f>IF(AND($G3&gt;=Biens!$B$51,$H3=Biens!$E$51,$I3=Biens!$A$51,$J3&lt;=Biens!$D$51,$K3&lt;=Biens!$C$51),"MATCH","")</f>
        <v/>
      </c>
      <c r="BU3" s="14" t="str">
        <f>IF(AND($G3&gt;=Biens!$B$52,$H3=Biens!$E$52,$I3=Biens!$A$52,$J3&lt;=Biens!$D$52,$K3&lt;=Biens!$C$52),"MATCH","")</f>
        <v/>
      </c>
      <c r="BV3" s="14" t="str">
        <f>IF(AND($G3&gt;=Biens!$B$53,$H3=Biens!$E$53,$I3=Biens!$A$53,$J3&lt;=Biens!$D$53,$K3&lt;=Biens!$C$53),"MATCH","")</f>
        <v/>
      </c>
      <c r="BW3" s="14" t="str">
        <f>IF(AND($G3&gt;=Biens!$B$54,$H3=Biens!$E$54,$I3=Biens!$A$54,$J3&lt;=Biens!$D$54,$K3&lt;=Biens!$C$54),"MATCH","")</f>
        <v/>
      </c>
      <c r="BX3" s="14" t="str">
        <f>IF(AND($G3&gt;=Biens!$B$55,$H3=Biens!$E$55,$I3=Biens!$A$55,$J3&lt;=Biens!$D$55,$K3&lt;=Biens!$C$55),"MATCH","")</f>
        <v/>
      </c>
      <c r="BY3" s="14" t="str">
        <f>IF(AND($G3&gt;=Biens!$B$56,$H3=Biens!$E$56,$I3=Biens!$A$56,$J3&lt;=Biens!$D$56,$K3&lt;=Biens!$C$56),"MATCH","")</f>
        <v/>
      </c>
      <c r="BZ3" s="14" t="str">
        <f>IF(AND($G3&gt;=Biens!$B$57,$H3=Biens!$E$57,$I3=Biens!$A$57,$J3&lt;=Biens!$D$57,$K3&lt;=Biens!$C$57),"MATCH","")</f>
        <v/>
      </c>
      <c r="CA3" s="14" t="str">
        <f>IF(AND($G3&gt;=Biens!$B$58,$H3=Biens!$E$58,$I3=Biens!$A$58,$J3&lt;=Biens!$D$58,$K3&lt;=Biens!$C$58),"MATCH","")</f>
        <v/>
      </c>
      <c r="CB3" s="14" t="str">
        <f>IF(AND($G3&gt;=Biens!$B$59,$H3=Biens!$E$59,$I3=Biens!$A$59,$J3&lt;=Biens!$D$59,$K3&lt;=Biens!$C$59),"MATCH","")</f>
        <v/>
      </c>
      <c r="CC3" s="14" t="str">
        <f>IF(AND($G3&gt;=Biens!$B$60,$H3=Biens!$E$60,$I3=Biens!$A$60,$J3&lt;=Biens!$D$60,$K3&lt;=Biens!$C$60),"MATCH","")</f>
        <v/>
      </c>
      <c r="CD3" s="14" t="str">
        <f>IF(AND($G3&gt;=Biens!$B$61,$H3=Biens!$E$61,$I3=Biens!$A$61,$J3&lt;=Biens!$D$61,$K3&lt;=Biens!$C$61),"MATCH","")</f>
        <v/>
      </c>
      <c r="CE3" s="14" t="str">
        <f>IF(AND($G3&gt;=Biens!$B$62,$H3=Biens!$E$62,$I3=Biens!$A$62,$J3&lt;=Biens!$D$62,$K3&lt;=Biens!$C$62),"MATCH","")</f>
        <v/>
      </c>
      <c r="CF3" s="14" t="str">
        <f>IF(AND($G3&gt;=Biens!$B$63,$H3=Biens!$E$63,$I3=Biens!$A$63,$J3&lt;=Biens!$D$63,$K3&lt;=Biens!$C$63),"MATCH","")</f>
        <v/>
      </c>
      <c r="CG3" s="14" t="str">
        <f>IF(AND($G3&gt;=Biens!$B$64,$H3=Biens!$E$64,$I3=Biens!$A$64,$J3&lt;=Biens!$D$64,$K3&lt;=Biens!$C$64),"MATCH","")</f>
        <v/>
      </c>
      <c r="CH3" s="14" t="str">
        <f>IF(AND($G3&gt;=Biens!$B$65,$H3=Biens!$E$65,$I3=Biens!$A$65,$J3&lt;=Biens!$D$65,$K3&lt;=Biens!$C$65),"MATCH","")</f>
        <v/>
      </c>
      <c r="CI3" s="14" t="str">
        <f>IF(AND($G3&gt;=Biens!$B$66,$H3=Biens!$E$66,$I3=Biens!$A$66,$J3&lt;=Biens!$D$66,$K3&lt;=Biens!$C$66),"MATCH","")</f>
        <v/>
      </c>
      <c r="CJ3" s="14" t="str">
        <f>IF(AND($G3&gt;=Biens!$B$67,$H3=Biens!$E$67,$I3=Biens!$A$67,$J3&lt;=Biens!$D$67,$K3&lt;=Biens!$C$67),"MATCH","")</f>
        <v/>
      </c>
      <c r="CK3" s="14" t="str">
        <f>IF(AND($G3&gt;=Biens!$B$68,$H3=Biens!$E$68,$I3=Biens!$A$68,$J3&lt;=Biens!$D$68,$K3&lt;=Biens!$C$68),"MATCH","")</f>
        <v/>
      </c>
      <c r="CL3" s="14" t="str">
        <f>IF(AND($G3&gt;=Biens!$B$69,$H3=Biens!$E$69,$I3=Biens!$A$69,$J3&lt;=Biens!$D$69,$K3&lt;=Biens!$C$69),"MATCH","")</f>
        <v/>
      </c>
      <c r="CM3" s="14" t="str">
        <f>IF(AND($G3&gt;=Biens!$B$70,$H3=Biens!$E$70,$I3=Biens!$A$70,$J3&lt;=Biens!$D$70,$K3&lt;=Biens!$C$70),"MATCH","")</f>
        <v/>
      </c>
      <c r="CN3" s="14" t="str">
        <f>IF(AND($G3&gt;=Biens!$B$71,$H3=Biens!$E$71,$I3=Biens!$A$71,$J3&lt;=Biens!$D$71,$K3&lt;=Biens!$C$71),"MATCH","")</f>
        <v/>
      </c>
      <c r="CO3" s="14" t="str">
        <f>IF(AND($G3&gt;=Biens!$B$72,$H3=Biens!$E$72,$I3=Biens!$A$72,$J3&lt;=Biens!$D$72,$K3&lt;=Biens!$C$72),"MATCH","")</f>
        <v/>
      </c>
      <c r="CP3" s="14" t="str">
        <f>IF(AND($G3&gt;=Biens!$B$73,$H3=Biens!$E$73,$I3=Biens!$A$73,$J3&lt;=Biens!$D$73,$K3&lt;=Biens!$C$73),"MATCH","")</f>
        <v/>
      </c>
      <c r="CQ3" s="14" t="str">
        <f>IF(AND($G3&gt;=Biens!$B$74,$H3=Biens!$E$74,$I3=Biens!$A$74,$J3&lt;=Biens!$D$74,$K3&lt;=Biens!$C$74),"MATCH","")</f>
        <v/>
      </c>
      <c r="CR3" s="14" t="str">
        <f>IF(AND($G3&gt;=Biens!$B$75,$H3=Biens!$E$75,$I3=Biens!$A$75,$J3&lt;=Biens!$D$75,$K3&lt;=Biens!$C$75),"MATCH","")</f>
        <v/>
      </c>
      <c r="CS3" s="14" t="str">
        <f>IF(AND($G3&gt;=Biens!$B$76,$H3=Biens!$E$76,$I3=Biens!$A$76,$J3&lt;=Biens!$D$76,$K3&lt;=Biens!$C$76),"MATCH","")</f>
        <v/>
      </c>
      <c r="CT3" s="14" t="str">
        <f>IF(AND($G3&gt;=Biens!$B$77,$H3=Biens!$E$77,$I3=Biens!$A$77,$J3&lt;=Biens!$D$77,$K3&lt;=Biens!$C$77),"MATCH","")</f>
        <v/>
      </c>
      <c r="CU3" s="14" t="str">
        <f>IF(AND($G3&gt;=Biens!$B$78,$H3=Biens!$E$78,$I3=Biens!$A$78,$J3&lt;=Biens!$D$78,$K3&lt;=Biens!$C$78),"MATCH","")</f>
        <v/>
      </c>
      <c r="CV3" s="14" t="str">
        <f>IF(AND($G3&gt;=Biens!$B$79,$H3=Biens!$E$79,$I3=Biens!$A$79,$J3&lt;=Biens!$D$79,$K3&lt;=Biens!$C$79),"MATCH","")</f>
        <v/>
      </c>
      <c r="CW3" s="14" t="str">
        <f>IF(AND($G3&gt;=Biens!$B$80,$H3=Biens!$E$80,$I3=Biens!$A$80,$J3&lt;=Biens!$D$80,$K3&lt;=Biens!$C$80),"MATCH","")</f>
        <v/>
      </c>
      <c r="CX3" s="14" t="str">
        <f>IF(AND($G3&gt;=Biens!$B$81,$H3=Biens!$E$81,$I3=Biens!$A$81,$J3&lt;=Biens!$D$81,$K3&lt;=Biens!$C$81),"MATCH","")</f>
        <v/>
      </c>
      <c r="CY3" s="14" t="str">
        <f>IF(AND($G3&gt;=Biens!$B$82,$H3=Biens!$E$82,$I3=Biens!$A$82,$J3&lt;=Biens!$D$82,$K3&lt;=Biens!$C$82),"MATCH","")</f>
        <v/>
      </c>
      <c r="CZ3" s="14" t="str">
        <f>IF(AND($G3&gt;=Biens!$B$83,$H3=Biens!$E$83,$I3=Biens!$A$83,$J3&lt;=Biens!$D$83,$K3&lt;=Biens!$C$83),"MATCH","")</f>
        <v/>
      </c>
      <c r="DA3" s="14" t="str">
        <f>IF(AND($G3&gt;=Biens!$B$84,$H3=Biens!$E$84,$I3=Biens!$A$84,$J3&lt;=Biens!$D$84,$K3&lt;=Biens!$C$84),"MATCH","")</f>
        <v/>
      </c>
      <c r="DB3" s="14" t="str">
        <f>IF(AND($G3&gt;=Biens!$B$85,$H3=Biens!$E$85,$I3=Biens!$A$85,$J3&lt;=Biens!$D$85,$K3&lt;=Biens!$C$85),"MATCH","")</f>
        <v/>
      </c>
      <c r="DC3" s="14" t="str">
        <f>IF(AND($G3&gt;=Biens!$B$86,$H3=Biens!$E$86,$I3=Biens!$A$86,$J3&lt;=Biens!$D$86,$K3&lt;=Biens!$C$86),"MATCH","")</f>
        <v/>
      </c>
      <c r="DD3" s="14" t="str">
        <f>IF(AND($G3&gt;=Biens!$B$87,$H3=Biens!$E$87,$I3=Biens!$A$87,$J3&lt;=Biens!$D$87,$K3&lt;=Biens!$C$87),"MATCH","")</f>
        <v/>
      </c>
      <c r="DE3" s="14" t="str">
        <f>IF(AND($G3&gt;=Biens!$B$88,$H3=Biens!$E$88,$I3=Biens!$A$88,$J3&lt;=Biens!$D$88,$K3&lt;=Biens!$C$88),"MATCH","")</f>
        <v/>
      </c>
      <c r="DF3" s="14" t="str">
        <f>IF(AND($G3&gt;=Biens!$B$89,$H3=Biens!$E$89,$I3=Biens!$A$89,$J3&lt;=Biens!$D$89,$K3&lt;=Biens!$C$89),"MATCH","")</f>
        <v/>
      </c>
      <c r="DG3" s="14" t="str">
        <f>IF(AND($G3&gt;=Biens!$B$90,$H3=Biens!$E$90,$I3=Biens!$A$90,$J3&lt;=Biens!$D$90,$K3&lt;=Biens!$C$90),"MATCH","")</f>
        <v/>
      </c>
      <c r="DH3" s="14" t="str">
        <f>IF(AND($G3&gt;=Biens!$B$91,$H3=Biens!$E$91,$I3=Biens!$A$91,$J3&lt;=Biens!$D$91,$K3&lt;=Biens!$C$91),"MATCH","")</f>
        <v/>
      </c>
      <c r="DI3" s="14" t="str">
        <f>IF(AND($G3&gt;=Biens!$B$92,$H3=Biens!$E$92,$I3=Biens!$A$92,$J3&lt;=Biens!$D$92,$K3&lt;=Biens!$C$92),"MATCH","")</f>
        <v/>
      </c>
      <c r="DJ3" s="14" t="str">
        <f>IF(AND($G3&gt;=Biens!$B$93,$H3=Biens!$E$93,$I3=Biens!$A$93,$J3&lt;=Biens!$D$93,$K3&lt;=Biens!$C$93),"MATCH","")</f>
        <v/>
      </c>
      <c r="DK3" s="14" t="str">
        <f>IF(AND($G3&gt;=Biens!$B$94,$H3=Biens!$E$94,$I3=Biens!$A$94,$J3&lt;=Biens!$D$94,$K3&lt;=Biens!$C$94),"MATCH","")</f>
        <v/>
      </c>
      <c r="DL3" s="14" t="str">
        <f>IF(AND($G3&gt;=Biens!$B$95,$H3=Biens!$E$95,$I3=Biens!$A$95,$J3&lt;=Biens!$D$95,$K3&lt;=Biens!$C$95),"MATCH","")</f>
        <v/>
      </c>
      <c r="DM3" s="14" t="str">
        <f>IF(AND($G3&gt;=Biens!$B$96,$H3=Biens!$E$96,$I3=Biens!$A$96,$J3&lt;=Biens!$D$96,$K3&lt;=Biens!$C$96),"MATCH","")</f>
        <v/>
      </c>
      <c r="DN3" s="14" t="str">
        <f>IF(AND($G3&gt;=Biens!$B$97,$H3=Biens!$E$97,$I3=Biens!$A$97,$J3&lt;=Biens!$D$97,$K3&lt;=Biens!$C$97),"MATCH","")</f>
        <v/>
      </c>
      <c r="DO3" s="14" t="str">
        <f>IF(AND($G3&gt;=Biens!$B$98,$H3=Biens!$E$98,$I3=Biens!$A$98,$J3&lt;=Biens!$D$98,$K3&lt;=Biens!$C$98),"MATCH","")</f>
        <v/>
      </c>
      <c r="DP3" s="14" t="str">
        <f>IF(AND($G3&gt;=Biens!$B$99,$H3=Biens!$E$99,$I3=Biens!$A$99,$J3&lt;=Biens!$D$99,$K3&lt;=Biens!$C$99),"MATCH","")</f>
        <v/>
      </c>
      <c r="DQ3" s="14" t="str">
        <f>IF(AND($G3&gt;=Biens!$B$100,$H3=Biens!$E$100,$I3=Biens!$A$100,$J3&lt;=Biens!$D$100,$K3&lt;=Biens!$C$100),"MATCH","")</f>
        <v/>
      </c>
      <c r="DR3" s="14" t="str">
        <f>IF(AND($G3&gt;=Biens!$B$101,$H3=Biens!$E$101,$I3=Biens!$A$101,$J3&lt;=Biens!$D$101,$K3&lt;=Biens!$C$101),"MATCH","")</f>
        <v/>
      </c>
      <c r="DS3" s="14" t="str">
        <f>IF(AND($G3&gt;=Biens!$B$102,$H3=Biens!$E$102,$I3=Biens!$A$102,$J3&lt;=Biens!$D$102,$K3&lt;=Biens!$C$102),"MATCH","")</f>
        <v/>
      </c>
      <c r="DT3" s="14" t="str">
        <f>IF(AND($G3&gt;=Biens!$B$103,$H3=Biens!$E$103,$I3=Biens!$A$103,$J3&lt;=Biens!$D$103,$K3&lt;=Biens!$C$103),"MATCH","")</f>
        <v/>
      </c>
      <c r="DU3" s="14" t="str">
        <f>IF(AND($G3&gt;=Biens!$B$104,$H3=Biens!$E$104,$I3=Biens!$A$104,$J3&lt;=Biens!$D$104,$K3&lt;=Biens!$C$104),"MATCH","")</f>
        <v/>
      </c>
      <c r="DV3" s="14" t="str">
        <f>IF(AND($G3&gt;=Biens!$B$105,$H3=Biens!$E$105,$I3=Biens!$A$105,$J3&lt;=Biens!$D$105,$K3&lt;=Biens!$C$105),"MATCH","")</f>
        <v/>
      </c>
      <c r="DW3" s="14" t="str">
        <f>IF(AND($G3&gt;=Biens!$B$106,$H3=Biens!$E$106,$I3=Biens!$A$106,$J3&lt;=Biens!$D$106,$K3&lt;=Biens!$C$106),"MATCH","")</f>
        <v/>
      </c>
      <c r="DX3" s="14" t="str">
        <f>IF(AND($G3&gt;=Biens!$B$107,$H3=Biens!$E$107,$I3=Biens!$A$107,$J3&lt;=Biens!$D$107,$K3&lt;=Biens!$C$107),"MATCH","")</f>
        <v/>
      </c>
      <c r="DY3" s="14" t="str">
        <f>IF(AND($G3&gt;=Biens!$B$108,$H3=Biens!$E$108,$I3=Biens!$A$108,$J3&lt;=Biens!$D$108,$K3&lt;=Biens!$C$108),"MATCH","")</f>
        <v/>
      </c>
      <c r="DZ3" s="14" t="str">
        <f>IF(AND($G3&gt;=Biens!$B$109,$H3=Biens!$E$109,$I3=Biens!$A$109,$J3&lt;=Biens!$D$109,$K3&lt;=Biens!$C$109),"MATCH","")</f>
        <v/>
      </c>
      <c r="EA3" s="14" t="str">
        <f>IF(AND($G3&gt;=Biens!$B$110,$H3=Biens!$E$110,$I3=Biens!$A$110,$J3&lt;=Biens!$D$110,$K3&lt;=Biens!$C$110),"MATCH","")</f>
        <v/>
      </c>
      <c r="EB3" s="14" t="str">
        <f>IF(AND($G3&gt;=Biens!$B$111,$H3=Biens!$E$111,$I3=Biens!$A$111,$J3&lt;=Biens!$D$111,$K3&lt;=Biens!$C$111),"MATCH","")</f>
        <v/>
      </c>
      <c r="EC3" s="14" t="str">
        <f>IF(AND($G3&gt;=Biens!$B$112,$H3=Biens!$E$112,$I3=Biens!$A$112,$J3&lt;=Biens!$D$112,$K3&lt;=Biens!$C$112),"MATCH","")</f>
        <v/>
      </c>
      <c r="ED3" s="14" t="str">
        <f>IF(AND($G3&gt;=Biens!$B$113,$H3=Biens!$E$113,$I3=Biens!$A$113,$J3&lt;=Biens!$D$113,$K3&lt;=Biens!$C$113),"MATCH","")</f>
        <v/>
      </c>
      <c r="EE3" s="14" t="str">
        <f>IF(AND($G3&gt;=Biens!$B$114,$H3=Biens!$E$114,$I3=Biens!$A$114,$J3&lt;=Biens!$D$114,$K3&lt;=Biens!$C$114),"MATCH","")</f>
        <v/>
      </c>
      <c r="EF3" s="14" t="str">
        <f>IF(AND($G3&gt;=Biens!$B$115,$H3=Biens!$E$115,$I3=Biens!$A$115,$J3&lt;=Biens!$D$115,$K3&lt;=Biens!$C$115),"MATCH","")</f>
        <v/>
      </c>
      <c r="EG3" s="14" t="str">
        <f>IF(AND($G3&gt;=Biens!$B$116,$H3=Biens!$E$116,$I3=Biens!$A$116,$J3&lt;=Biens!$D$116,$K3&lt;=Biens!$C$116),"MATCH","")</f>
        <v/>
      </c>
      <c r="EH3" s="14" t="str">
        <f>IF(AND($G3&gt;=Biens!$B$117,$H3=Biens!$E$117,$I3=Biens!$A$117,$J3&lt;=Biens!$D$117,$K3&lt;=Biens!$C$117),"MATCH","")</f>
        <v/>
      </c>
      <c r="EI3" s="14" t="str">
        <f>IF(AND($G3&gt;=Biens!$B$118,$H3=Biens!$E$118,$I3=Biens!$A$118,$J3&lt;=Biens!$D$118,$K3&lt;=Biens!$C$118),"MATCH","")</f>
        <v/>
      </c>
      <c r="EJ3" s="14" t="str">
        <f>IF(AND($G3&gt;=Biens!$B$119,$H3=Biens!$E$119,$I3=Biens!$A$119,$J3&lt;=Biens!$D$119,$K3&lt;=Biens!$C$119),"MATCH","")</f>
        <v/>
      </c>
      <c r="EK3" s="14" t="str">
        <f>IF(AND($G3&gt;=Biens!$B$120,$H3=Biens!$E$120,$I3=Biens!$A$120,$J3&lt;=Biens!$D$120,$K3&lt;=Biens!$C$120),"MATCH","")</f>
        <v/>
      </c>
      <c r="EL3" s="14" t="str">
        <f>IF(AND($G3&gt;=Biens!$B$121,$H3=Biens!$E$121,$I3=Biens!$A$121,$J3&lt;=Biens!$D$121,$K3&lt;=Biens!$C$121),"MATCH","")</f>
        <v/>
      </c>
      <c r="EM3" s="14" t="str">
        <f>IF(AND($G3&gt;=Biens!$B$122,$H3=Biens!$E$122,$I3=Biens!$A$122,$J3&lt;=Biens!$D$122,$K3&lt;=Biens!$C$122),"MATCH","")</f>
        <v/>
      </c>
      <c r="EN3" s="14" t="str">
        <f>IF(AND($G3&gt;=Biens!$B$123,$H3=Biens!$E$123,$I3=Biens!$A$123,$J3&lt;=Biens!$D$123,$K3&lt;=Biens!$C$123),"MATCH","")</f>
        <v/>
      </c>
      <c r="EO3" s="14" t="str">
        <f>IF(AND($G3&gt;=Biens!$B$124,$H3=Biens!$E$124,$I3=Biens!$A$124,$J3&lt;=Biens!$D$124,$K3&lt;=Biens!$C$124),"MATCH","")</f>
        <v/>
      </c>
      <c r="EP3" s="14" t="str">
        <f>IF(AND($G3&gt;=Biens!$B$125,$H3=Biens!$E$125,$I3=Biens!$A$125,$J3&lt;=Biens!$D$125,$K3&lt;=Biens!$C$125),"MATCH","")</f>
        <v/>
      </c>
      <c r="EQ3" s="14" t="str">
        <f>IF(AND($G3&gt;=Biens!$B$126,$H3=Biens!$E$126,$I3=Biens!$A$126,$J3&lt;=Biens!$D$126,$K3&lt;=Biens!$C$126),"MATCH","")</f>
        <v/>
      </c>
      <c r="ER3" s="14" t="str">
        <f>IF(AND($G3&gt;=Biens!$B$127,$H3=Biens!$E$127,$I3=Biens!$A$127,$J3&lt;=Biens!$D$127,$K3&lt;=Biens!$C$127),"MATCH","")</f>
        <v/>
      </c>
      <c r="ES3" s="14" t="str">
        <f>IF(AND($G3&gt;=Biens!$B$128,$H3=Biens!$E$128,$I3=Biens!$A$128,$J3&lt;=Biens!$D$128,$K3&lt;=Biens!$C$128),"MATCH","")</f>
        <v/>
      </c>
      <c r="ET3" s="14" t="str">
        <f>IF(AND($G3&gt;=Biens!$B$129,$H3=Biens!$E$129,$I3=Biens!$A$129,$J3&lt;=Biens!$D$129,$K3&lt;=Biens!$C$129),"MATCH","")</f>
        <v/>
      </c>
      <c r="EU3" s="14" t="str">
        <f>IF(AND($G3&gt;=Biens!$B$130,$H3=Biens!$E$130,$I3=Biens!$A$130,$J3&lt;=Biens!$D$130,$K3&lt;=Biens!$C$130),"MATCH","")</f>
        <v/>
      </c>
      <c r="EV3" s="14" t="str">
        <f>IF(AND($G3&gt;=Biens!$B$131,$H3=Biens!$E$131,$I3=Biens!$A$131,$J3&lt;=Biens!$D$131,$K3&lt;=Biens!$C$131),"MATCH","")</f>
        <v/>
      </c>
      <c r="EW3" s="14" t="str">
        <f>IF(AND($G3&gt;=Biens!$B$132,$H3=Biens!$E$132,$I3=Biens!$A$132,$J3&lt;=Biens!$D$132,$K3&lt;=Biens!$C$132),"MATCH","")</f>
        <v/>
      </c>
      <c r="EX3" s="14" t="str">
        <f>IF(AND($G3&gt;=Biens!$B$133,$H3=Biens!$E$133,$I3=Biens!$A$133,$J3&lt;=Biens!$D$133,$K3&lt;=Biens!$C$133),"MATCH","")</f>
        <v/>
      </c>
      <c r="EY3" s="14" t="str">
        <f>IF(AND($G3&gt;=Biens!$B$134,$H3=Biens!$E$134,$I3=Biens!$A$134,$J3&lt;=Biens!$D$134,$K3&lt;=Biens!$C$134),"MATCH","")</f>
        <v/>
      </c>
      <c r="EZ3" s="14" t="str">
        <f>IF(AND($G3&gt;=Biens!$B$135,$H3=Biens!$E$135,$I3=Biens!$A$135,$J3&lt;=Biens!$D$135,$K3&lt;=Biens!$C$135),"MATCH","")</f>
        <v/>
      </c>
      <c r="FA3" s="14" t="str">
        <f>IF(AND($G3&gt;=Biens!$B$136,$H3=Biens!$E$136,$I3=Biens!$A$136,$J3&lt;=Biens!$D$136,$K3&lt;=Biens!$C$136),"MATCH","")</f>
        <v/>
      </c>
      <c r="FB3" s="14" t="str">
        <f>IF(AND($G3&gt;=Biens!$B$137,$H3=Biens!$E$137,$I3=Biens!$A$137,$J3&lt;=Biens!$D$137,$K3&lt;=Biens!$C$137),"MATCH","")</f>
        <v/>
      </c>
      <c r="FC3" s="14" t="str">
        <f>IF(AND($G3&gt;=Biens!$B$138,$H3=Biens!$E$138,$I3=Biens!$A$138,$J3&lt;=Biens!$D$138,$K3&lt;=Biens!$C$138),"MATCH","")</f>
        <v/>
      </c>
      <c r="FD3" s="14" t="str">
        <f>IF(AND($G3&gt;=Biens!$B$139,$H3=Biens!$E$139,$I3=Biens!$A$139,$J3&lt;=Biens!$D$139,$K3&lt;=Biens!$C$139),"MATCH","")</f>
        <v/>
      </c>
      <c r="FE3" s="14" t="str">
        <f>IF(AND($G3&gt;=Biens!$B$140,$H3=Biens!$E$140,$I3=Biens!$A$140,$J3&lt;=Biens!$D$140,$K3&lt;=Biens!$C$140),"MATCH","")</f>
        <v/>
      </c>
      <c r="FF3" s="14" t="str">
        <f>IF(AND($G3&gt;=Biens!$B$141,$H3=Biens!$E$141,$I3=Biens!$A$141,$J3&lt;=Biens!$D$141,$K3&lt;=Biens!$C$141),"MATCH","")</f>
        <v/>
      </c>
      <c r="FG3" s="14" t="str">
        <f>IF(AND($G3&gt;=Biens!$B$142,$H3=Biens!$E$142,$I3=Biens!$A$142,$J3&lt;=Biens!$D$142,$K3&lt;=Biens!$C$142),"MATCH","")</f>
        <v/>
      </c>
      <c r="FH3" s="14" t="str">
        <f>IF(AND($G3&gt;=Biens!$B$143,$H3=Biens!$E$143,$I3=Biens!$A$143,$J3&lt;=Biens!$D$143,$K3&lt;=Biens!$C$143),"MATCH","")</f>
        <v/>
      </c>
      <c r="FI3" s="14" t="str">
        <f>IF(AND($G3&gt;=Biens!$B$144,$H3=Biens!$E$144,$I3=Biens!$A$144,$J3&lt;=Biens!$D$144,$K3&lt;=Biens!$C$144),"MATCH","")</f>
        <v/>
      </c>
      <c r="FJ3" s="14" t="str">
        <f>IF(AND($G3&gt;=Biens!$B$145,$H3=Biens!$E$145,$I3=Biens!$A$145,$J3&lt;=Biens!$D$145,$K3&lt;=Biens!$C$145),"MATCH","")</f>
        <v/>
      </c>
      <c r="FK3" s="14" t="str">
        <f>IF(AND($G3&gt;=Biens!$B$146,$H3=Biens!$E$146,$I3=Biens!$A$146,$J3&lt;=Biens!$D$146,$K3&lt;=Biens!$C$146),"MATCH","")</f>
        <v/>
      </c>
      <c r="FL3" s="14" t="str">
        <f>IF(AND($G3&gt;=Biens!$B$147,$H3=Biens!$E$147,$I3=Biens!$A$147,$J3&lt;=Biens!$D$147,$K3&lt;=Biens!$C$147),"MATCH","")</f>
        <v/>
      </c>
      <c r="FM3" s="14" t="str">
        <f>IF(AND($G3&gt;=Biens!$B$148,$H3=Biens!$E$148,$I3=Biens!$A$148,$J3&lt;=Biens!$D$148,$K3&lt;=Biens!$C$148),"MATCH","")</f>
        <v/>
      </c>
      <c r="FN3" s="14" t="str">
        <f>IF(AND($G3&gt;=Biens!$B$149,$H3=Biens!$E$149,$I3=Biens!$A$149,$J3&lt;=Biens!$D$149,$K3&lt;=Biens!$C$149),"MATCH","")</f>
        <v/>
      </c>
      <c r="FO3" s="14" t="str">
        <f>IF(AND($G3&gt;=Biens!$B$150,$H3=Biens!$E$150,$I3=Biens!$A$150,$J3&lt;=Biens!$D$150,$K3&lt;=Biens!$C$150),"MATCH","")</f>
        <v/>
      </c>
      <c r="FP3" s="14" t="str">
        <f>IF(AND($G3&gt;=Biens!$B$151,$H3=Biens!$E$151,$I3=Biens!$A$151,$J3&lt;=Biens!$D$151,$K3&lt;=Biens!$C$151),"MATCH","")</f>
        <v/>
      </c>
      <c r="FQ3" s="14" t="str">
        <f>IF(AND($G3&gt;=Biens!$B$152,$H3=Biens!$E$152,$I3=Biens!$A$152,$J3&lt;=Biens!$D$152,$K3&lt;=Biens!$C$152),"MATCH","")</f>
        <v/>
      </c>
      <c r="FR3" s="14" t="str">
        <f>IF(AND($G3&gt;=Biens!$B$153,$H3=Biens!$E$153,$I3=Biens!$A$153,$J3&lt;=Biens!$D$153,$K3&lt;=Biens!$C$153),"MATCH","")</f>
        <v/>
      </c>
      <c r="FS3" s="14" t="str">
        <f>IF(AND($G3&gt;=Biens!$B$154,$H3=Biens!$E$154,$I3=Biens!$A$154,$J3&lt;=Biens!$D$154,$K3&lt;=Biens!$C$154),"MATCH","")</f>
        <v/>
      </c>
      <c r="FT3" s="14" t="str">
        <f>IF(AND($G3&gt;=Biens!$B$155,$H3=Biens!$E$155,$I3=Biens!$A$155,$J3&lt;=Biens!$D$155,$K3&lt;=Biens!$C$155),"MATCH","")</f>
        <v/>
      </c>
      <c r="FU3" s="14" t="str">
        <f>IF(AND($G3&gt;=Biens!$B$156,$H3=Biens!$E$156,$I3=Biens!$A$156,$J3&lt;=Biens!$D$156,$K3&lt;=Biens!$C$156),"MATCH","")</f>
        <v/>
      </c>
      <c r="FV3" s="14" t="str">
        <f>IF(AND($G3&gt;=Biens!$B$157,$H3=Biens!$E$157,$I3=Biens!$A$157,$J3&lt;=Biens!$D$157,$K3&lt;=Biens!$C$157),"MATCH","")</f>
        <v/>
      </c>
      <c r="FW3" s="14" t="str">
        <f>IF(AND($G3&gt;=Biens!$B$158,$H3=Biens!$E$158,$I3=Biens!$A$158,$J3&lt;=Biens!$D$158,$K3&lt;=Biens!$C$158),"MATCH","")</f>
        <v/>
      </c>
      <c r="FX3" s="14" t="str">
        <f>IF(AND($G3&gt;=Biens!$B$159,$H3=Biens!$E$159,$I3=Biens!$A$159,$J3&lt;=Biens!$D$159,$K3&lt;=Biens!$C$159),"MATCH","")</f>
        <v/>
      </c>
      <c r="FY3" s="14" t="str">
        <f>IF(AND($G3&gt;=Biens!$B$160,$H3=Biens!$E$160,$I3=Biens!$A$160,$J3&lt;=Biens!$D$160,$K3&lt;=Biens!$C$160),"MATCH","")</f>
        <v/>
      </c>
      <c r="FZ3" s="14" t="str">
        <f>IF(AND($G3&gt;=Biens!$B$161,$H3=Biens!$E$161,$I3=Biens!$A$161,$J3&lt;=Biens!$D$161,$K3&lt;=Biens!$C$161),"MATCH","")</f>
        <v/>
      </c>
      <c r="GA3" s="14" t="str">
        <f>IF(AND($G3&gt;=Biens!$B$162,$H3=Biens!$E$162,$I3=Biens!$A$162,$J3&lt;=Biens!$D$162,$K3&lt;=Biens!$C$162),"MATCH","")</f>
        <v/>
      </c>
      <c r="GB3" s="14" t="str">
        <f>IF(AND($G3&gt;=Biens!$B$163,$H3=Biens!$E$163,$I3=Biens!$A$163,$J3&lt;=Biens!$D$163,$K3&lt;=Biens!$C$163),"MATCH","")</f>
        <v/>
      </c>
      <c r="GC3" s="14" t="str">
        <f>IF(AND($G3&gt;=Biens!$B$164,$H3=Biens!$E$164,$I3=Biens!$A$164,$J3&lt;=Biens!$D$164,$K3&lt;=Biens!$C$164),"MATCH","")</f>
        <v/>
      </c>
      <c r="GD3" s="14" t="str">
        <f>IF(AND($G3&gt;=Biens!$B$165,$H3=Biens!$E$165,$I3=Biens!$A$165,$J3&lt;=Biens!$D$165,$K3&lt;=Biens!$C$165),"MATCH","")</f>
        <v/>
      </c>
      <c r="GE3" s="14" t="str">
        <f>IF(AND($G3&gt;=Biens!$B$166,$H3=Biens!$E$166,$I3=Biens!$A$166,$J3&lt;=Biens!$D$166,$K3&lt;=Biens!$C$166),"MATCH","")</f>
        <v/>
      </c>
      <c r="GF3" s="14" t="str">
        <f>IF(AND($G3&gt;=Biens!$B$167,$H3=Biens!$E$167,$I3=Biens!$A$167,$J3&lt;=Biens!$D$167,$K3&lt;=Biens!$C$167),"MATCH","")</f>
        <v/>
      </c>
      <c r="GG3" s="14" t="str">
        <f>IF(AND($G3&gt;=Biens!$B$168,$H3=Biens!$E$168,$I3=Biens!$A$168,$J3&lt;=Biens!$D$168,$K3&lt;=Biens!$C$168),"MATCH","")</f>
        <v/>
      </c>
      <c r="GH3" s="14" t="str">
        <f>IF(AND($G3&gt;=Biens!$B$169,$H3=Biens!$E$169,$I3=Biens!$A$169,$J3&lt;=Biens!$D$169,$K3&lt;=Biens!$C$169),"MATCH","")</f>
        <v/>
      </c>
      <c r="GI3" s="14" t="str">
        <f>IF(AND($G3&gt;=Biens!$B$170,$H3=Biens!$E$170,$I3=Biens!$A$170,$J3&lt;=Biens!$D$170,$K3&lt;=Biens!$C$170),"MATCH","")</f>
        <v/>
      </c>
      <c r="GJ3" s="14" t="str">
        <f>IF(AND($G3&gt;=Biens!$B$171,$H3=Biens!$E$171,$I3=Biens!$A$171,$J3&lt;=Biens!$D$171,$K3&lt;=Biens!$C$171),"MATCH","")</f>
        <v/>
      </c>
      <c r="GK3" s="14" t="str">
        <f>IF(AND($G3&gt;=Biens!$B$172,$H3=Biens!$E$172,$I3=Biens!$A$172,$J3&lt;=Biens!$D$172,$K3&lt;=Biens!$C$172),"MATCH","")</f>
        <v/>
      </c>
      <c r="GL3" s="14" t="str">
        <f>IF(AND($G3&gt;=Biens!$B$173,$H3=Biens!$E$173,$I3=Biens!$A$173,$J3&lt;=Biens!$D$173,$K3&lt;=Biens!$C$173),"MATCH","")</f>
        <v/>
      </c>
      <c r="GM3" s="14" t="str">
        <f>IF(AND($G3&gt;=Biens!$B$174,$H3=Biens!$E$174,$I3=Biens!$A$174,$J3&lt;=Biens!$D$174,$K3&lt;=Biens!$C$174),"MATCH","")</f>
        <v/>
      </c>
      <c r="GN3" s="14" t="str">
        <f>IF(AND($G3&gt;=Biens!$B$175,$H3=Biens!$E$175,$I3=Biens!$A$175,$J3&lt;=Biens!$D$175,$K3&lt;=Biens!$C$175),"MATCH","")</f>
        <v/>
      </c>
      <c r="GO3" s="14" t="str">
        <f>IF(AND($G3&gt;=Biens!$B$176,$H3=Biens!$E$176,$I3=Biens!$A$176,$J3&lt;=Biens!$D$176,$K3&lt;=Biens!$C$176),"MATCH","")</f>
        <v/>
      </c>
      <c r="GP3" s="14" t="str">
        <f>IF(AND($G3&gt;=Biens!$B$177,$H3=Biens!$E$177,$I3=Biens!$A$177,$J3&lt;=Biens!$D$177,$K3&lt;=Biens!$C$177),"MATCH","")</f>
        <v/>
      </c>
      <c r="GQ3" s="14" t="str">
        <f>IF(AND($G3&gt;=Biens!$B$178,$H3=Biens!$E$178,$I3=Biens!$A$178,$J3&lt;=Biens!$D$178,$K3&lt;=Biens!$C$178),"MATCH","")</f>
        <v/>
      </c>
      <c r="GR3" s="14" t="str">
        <f>IF(AND($G3&gt;=Biens!$B$179,$H3=Biens!$E$179,$I3=Biens!$A$179,$J3&lt;=Biens!$D$179,$K3&lt;=Biens!$C$179),"MATCH","")</f>
        <v/>
      </c>
      <c r="GS3" s="14" t="str">
        <f>IF(AND($G3&gt;=Biens!$B$180,$H3=Biens!$E$180,$I3=Biens!$A$180,$J3&lt;=Biens!$D$180,$K3&lt;=Biens!$C$180),"MATCH","")</f>
        <v/>
      </c>
      <c r="GT3" s="14" t="str">
        <f>IF(AND($G3&gt;=Biens!$B$181,$H3=Biens!$E$181,$I3=Biens!$A$181,$J3&lt;=Biens!$D$181,$K3&lt;=Biens!$C$181),"MATCH","")</f>
        <v/>
      </c>
      <c r="GU3" s="14" t="str">
        <f>IF(AND($G3&gt;=Biens!$B$182,$H3=Biens!$E$182,$I3=Biens!$A$182,$J3&lt;=Biens!$D$182,$K3&lt;=Biens!$C$182),"MATCH","")</f>
        <v/>
      </c>
      <c r="GV3" s="14" t="str">
        <f>IF(AND($G3&gt;=Biens!$B$183,$H3=Biens!$E$183,$I3=Biens!$A$183,$J3&lt;=Biens!$D$183,$K3&lt;=Biens!$C$183),"MATCH","")</f>
        <v/>
      </c>
      <c r="GW3" s="14" t="str">
        <f>IF(AND($G3&gt;=Biens!$B$184,$H3=Biens!$E$184,$I3=Biens!$A$184,$J3&lt;=Biens!$D$184,$K3&lt;=Biens!$C$184),"MATCH","")</f>
        <v/>
      </c>
      <c r="GX3" s="14" t="str">
        <f>IF(AND($G3&gt;=Biens!$B$185,$H3=Biens!$E$185,$I3=Biens!$A$185,$J3&lt;=Biens!$D$185,$K3&lt;=Biens!$C$185),"MATCH","")</f>
        <v/>
      </c>
      <c r="GY3" s="14" t="str">
        <f>IF(AND($G3&gt;=Biens!$B$186,$H3=Biens!$E$186,$I3=Biens!$A$186,$J3&lt;=Biens!$D$186,$K3&lt;=Biens!$C$186),"MATCH","")</f>
        <v/>
      </c>
      <c r="GZ3" s="14" t="str">
        <f>IF(AND($G3&gt;=Biens!$B$187,$H3=Biens!$E$187,$I3=Biens!$A$187,$J3&lt;=Biens!$D$187,$K3&lt;=Biens!$C$187),"MATCH","")</f>
        <v/>
      </c>
      <c r="HA3" s="14" t="str">
        <f>IF(AND($G3&gt;=Biens!$B$188,$H3=Biens!$E$188,$I3=Biens!$A$188,$J3&lt;=Biens!$D$188,$K3&lt;=Biens!$C$188),"MATCH","")</f>
        <v/>
      </c>
      <c r="HB3" s="14" t="str">
        <f>IF(AND($G3&gt;=Biens!$B$189,$H3=Biens!$E$189,$I3=Biens!$A$189,$J3&lt;=Biens!$D$189,$K3&lt;=Biens!$C$189),"MATCH","")</f>
        <v/>
      </c>
      <c r="HC3" s="14" t="str">
        <f>IF(AND($G3&gt;=Biens!$B$190,$H3=Biens!$E$190,$I3=Biens!$A$190,$J3&lt;=Biens!$D$190,$K3&lt;=Biens!$C$190),"MATCH","")</f>
        <v/>
      </c>
      <c r="HD3" s="14" t="str">
        <f>IF(AND($G3&gt;=Biens!$B$191,$H3=Biens!$E$191,$I3=Biens!$A$191,$J3&lt;=Biens!$D$191,$K3&lt;=Biens!$C$191),"MATCH","")</f>
        <v/>
      </c>
      <c r="HE3" s="14" t="str">
        <f>IF(AND($G3&gt;=Biens!$B$192,$H3=Biens!$E$192,$I3=Biens!$A$192,$J3&lt;=Biens!$D$192,$K3&lt;=Biens!$C$192),"MATCH","")</f>
        <v/>
      </c>
      <c r="HF3" s="14" t="str">
        <f>IF(AND($G3&gt;=Biens!$B$193,$H3=Biens!$E$193,$I3=Biens!$A$193,$J3&lt;=Biens!$D$193,$K3&lt;=Biens!$C$193),"MATCH","")</f>
        <v/>
      </c>
      <c r="HG3" s="14" t="str">
        <f>IF(AND($G3&gt;=Biens!$B$194,$H3=Biens!$E$194,$I3=Biens!$A$194,$J3&lt;=Biens!$D$194,$K3&lt;=Biens!$C$194),"MATCH","")</f>
        <v/>
      </c>
      <c r="HH3" s="14" t="str">
        <f>IF(AND($G3&gt;=Biens!$B$195,$H3=Biens!$E$195,$I3=Biens!$A$195,$J3&lt;=Biens!$D$195,$K3&lt;=Biens!$C$195),"MATCH","")</f>
        <v/>
      </c>
      <c r="HI3" s="14" t="str">
        <f>IF(AND($G3&gt;=Biens!$B$196,$H3=Biens!$E$196,$I3=Biens!$A$196,$J3&lt;=Biens!$D$196,$K3&lt;=Biens!$C$196),"MATCH","")</f>
        <v/>
      </c>
      <c r="HJ3" s="14" t="str">
        <f>IF(AND($G3&gt;=Biens!$B$197,$H3=Biens!$E$197,$I3=Biens!$A$197,$J3&lt;=Biens!$D$197,$K3&lt;=Biens!$C$197),"MATCH","")</f>
        <v/>
      </c>
      <c r="HK3" s="14" t="str">
        <f>IF(AND($G3&gt;=Biens!$B$198,$H3=Biens!$E$198,$I3=Biens!$A$198,$J3&lt;=Biens!$D$198,$K3&lt;=Biens!$C$198),"MATCH","")</f>
        <v/>
      </c>
      <c r="HL3" s="14" t="str">
        <f>IF(AND($G3&gt;=Biens!$B$199,$H3=Biens!$E$199,$I3=Biens!$A$199,$J3&lt;=Biens!$D$199,$K3&lt;=Biens!$C$199),"MATCH","")</f>
        <v/>
      </c>
      <c r="HM3" s="14" t="str">
        <f>IF(AND($G3&gt;=Biens!$B$200,$H3=Biens!$E$200,$I3=Biens!$A$200,$J3&lt;=Biens!$D$200,$K3&lt;=Biens!$C$200),"MATCH","")</f>
        <v/>
      </c>
      <c r="HN3" s="14" t="str">
        <f>IF(AND($G3&gt;=Biens!$B$201,$H3=Biens!$E$201,$I3=Biens!$A$201,$J3&lt;=Biens!$D$201,$K3&lt;=Biens!$C$201),"MATCH","")</f>
        <v/>
      </c>
      <c r="HO3" s="14" t="str">
        <f>IF(AND($G3&gt;=Biens!$B$202,$H3=Biens!$E$202,$I3=Biens!$A$202,$J3&lt;=Biens!$D$202,$K3&lt;=Biens!$C$202),"MATCH","")</f>
        <v/>
      </c>
      <c r="HP3" s="14" t="str">
        <f>IF(AND($G3&gt;=Biens!$B$203,$H3=Biens!$E$203,$I3=Biens!$A$203,$J3&lt;=Biens!$D$203,$K3&lt;=Biens!$C$203),"MATCH","")</f>
        <v/>
      </c>
      <c r="HQ3" s="14" t="str">
        <f>IF(AND($G3&gt;=Biens!$B$204,$H3=Biens!$E$204,$I3=Biens!$A$204,$J3&lt;=Biens!$D$204,$K3&lt;=Biens!$C$204),"MATCH","")</f>
        <v/>
      </c>
      <c r="HR3" s="14" t="str">
        <f>IF(AND($G3&gt;=Biens!$B$205,$H3=Biens!$E$205,$I3=Biens!$A$205,$J3&lt;=Biens!$D$205,$K3&lt;=Biens!$C$205),"MATCH","")</f>
        <v/>
      </c>
      <c r="HS3" s="14" t="str">
        <f>IF(AND($G3&gt;=Biens!$B$206,$H3=Biens!$E$206,$I3=Biens!$A$206,$J3&lt;=Biens!$D$206,$K3&lt;=Biens!$C$206),"MATCH","")</f>
        <v/>
      </c>
      <c r="HT3" s="14" t="str">
        <f>IF(AND($G3&gt;=Biens!$B$207,$H3=Biens!$E$207,$I3=Biens!$A$207,$J3&lt;=Biens!$D$207,$K3&lt;=Biens!$C$207),"MATCH","")</f>
        <v/>
      </c>
      <c r="HU3" s="14" t="str">
        <f>IF(AND($G3&gt;=Biens!$B$208,$H3=Biens!$E$208,$I3=Biens!$A$208,$J3&lt;=Biens!$D$208,$K3&lt;=Biens!$C$208),"MATCH","")</f>
        <v/>
      </c>
      <c r="HV3" s="14" t="str">
        <f>IF(AND($G3&gt;=Biens!$B$209,$H3=Biens!$E$209,$I3=Biens!$A$209,$J3&lt;=Biens!$D$209,$K3&lt;=Biens!$C$209),"MATCH","")</f>
        <v/>
      </c>
      <c r="HW3" s="14" t="str">
        <f>IF(AND($G3&gt;=Biens!$B$210,$H3=Biens!$E$210,$I3=Biens!$A$210,$J3&lt;=Biens!$D$210,$K3&lt;=Biens!$C$210),"MATCH","")</f>
        <v/>
      </c>
      <c r="HX3" s="14" t="str">
        <f>IF(AND($G3&gt;=Biens!$B$211,$H3=Biens!$E$211,$I3=Biens!$A$211,$J3&lt;=Biens!$D$211,$K3&lt;=Biens!$C$211),"MATCH","")</f>
        <v/>
      </c>
      <c r="HY3" s="14" t="str">
        <f>IF(AND($G3&gt;=Biens!$B$212,$H3=Biens!$E$212,$I3=Biens!$A$212,$J3&lt;=Biens!$D$212,$K3&lt;=Biens!$C$212),"MATCH","")</f>
        <v/>
      </c>
      <c r="HZ3" s="14" t="str">
        <f>IF(AND($G3&gt;=Biens!$B$213,$H3=Biens!$E$213,$I3=Biens!$A$213,$J3&lt;=Biens!$D$213,$K3&lt;=Biens!$C$213),"MATCH","")</f>
        <v/>
      </c>
      <c r="IA3" s="14" t="str">
        <f>IF(AND($G3&gt;=Biens!$B$214,$H3=Biens!$E$214,$I3=Biens!$A$214,$J3&lt;=Biens!$D$214,$K3&lt;=Biens!$C$214),"MATCH","")</f>
        <v/>
      </c>
      <c r="IB3" s="14" t="str">
        <f>IF(AND($G3&gt;=Biens!$B$215,$H3=Biens!$E$215,$I3=Biens!$A$215,$J3&lt;=Biens!$D$215,$K3&lt;=Biens!$C$215),"MATCH","")</f>
        <v/>
      </c>
      <c r="IC3" s="14" t="str">
        <f>IF(AND($G3&gt;=Biens!$B$216,$H3=Biens!$E$216,$I3=Biens!$A$216,$J3&lt;=Biens!$D$216,$K3&lt;=Biens!$C$216),"MATCH","")</f>
        <v/>
      </c>
      <c r="ID3" s="14" t="str">
        <f>IF(AND($G3&gt;=Biens!$B$217,$H3=Biens!$E$217,$I3=Biens!$A$217,$J3&lt;=Biens!$D$217,$K3&lt;=Biens!$C$217),"MATCH","")</f>
        <v/>
      </c>
      <c r="IE3" s="14" t="str">
        <f>IF(AND($G3&gt;=Biens!$B$218,$H3=Biens!$E$218,$I3=Biens!$A$218,$J3&lt;=Biens!$D$218,$K3&lt;=Biens!$C$218),"MATCH","")</f>
        <v/>
      </c>
      <c r="IF3" s="14" t="str">
        <f>IF(AND($G3&gt;=Biens!$B$219,$H3=Biens!$E$219,$I3=Biens!$A$219,$J3&lt;=Biens!$D$219,$K3&lt;=Biens!$C$219),"MATCH","")</f>
        <v/>
      </c>
      <c r="IG3" s="14" t="str">
        <f>IF(AND($G3&gt;=Biens!$B$220,$H3=Biens!$E$220,$I3=Biens!$A$220,$J3&lt;=Biens!$D$220,$K3&lt;=Biens!$C$220),"MATCH","")</f>
        <v/>
      </c>
      <c r="IH3" s="14" t="str">
        <f>IF(AND($G3&gt;=Biens!$B$221,$H3=Biens!$E$221,$I3=Biens!$A$221,$J3&lt;=Biens!$D$221,$K3&lt;=Biens!$C$221),"MATCH","")</f>
        <v/>
      </c>
      <c r="II3" s="14" t="str">
        <f>IF(AND($G3&gt;=Biens!$B$222,$H3=Biens!$E$222,$I3=Biens!$A$222,$J3&lt;=Biens!$D$222,$K3&lt;=Biens!$C$222),"MATCH","")</f>
        <v/>
      </c>
      <c r="IJ3" s="14" t="str">
        <f>IF(AND($G3&gt;=Biens!$B$223,$H3=Biens!$E$223,$I3=Biens!$A$223,$J3&lt;=Biens!$D$223,$K3&lt;=Biens!$C$223),"MATCH","")</f>
        <v/>
      </c>
      <c r="IK3" s="14" t="str">
        <f>IF(AND($G3&gt;=Biens!$B$224,$H3=Biens!$E$224,$I3=Biens!$A$224,$J3&lt;=Biens!$D$224,$K3&lt;=Biens!$C$224),"MATCH","")</f>
        <v/>
      </c>
      <c r="IL3" s="14" t="str">
        <f>IF(AND($G3&gt;=Biens!$B$225,$H3=Biens!$E$225,$I3=Biens!$A$225,$J3&lt;=Biens!$D$225,$K3&lt;=Biens!$C$225),"MATCH","")</f>
        <v/>
      </c>
      <c r="IM3" s="14" t="str">
        <f>IF(AND($G3&gt;=Biens!$B$226,$H3=Biens!$E$226,$I3=Biens!$A$226,$J3&lt;=Biens!$D$226,$K3&lt;=Biens!$C$226),"MATCH","")</f>
        <v/>
      </c>
      <c r="IN3" s="14" t="str">
        <f>IF(AND($G3&gt;=Biens!$B$227,$H3=Biens!$E$227,$I3=Biens!$A$227,$J3&lt;=Biens!$D$227,$K3&lt;=Biens!$C$227),"MATCH","")</f>
        <v/>
      </c>
      <c r="IO3" s="14" t="str">
        <f>IF(AND($G3&gt;=Biens!$B$228,$H3=Biens!$E$228,$I3=Biens!$A$228,$J3&lt;=Biens!$D$228,$K3&lt;=Biens!$C$228),"MATCH","")</f>
        <v/>
      </c>
      <c r="IP3" s="14" t="str">
        <f>IF(AND($G3&gt;=Biens!$B$229,$H3=Biens!$E$229,$I3=Biens!$A$229,$J3&lt;=Biens!$D$229,$K3&lt;=Biens!$C$229),"MATCH","")</f>
        <v/>
      </c>
      <c r="IQ3" s="14" t="str">
        <f>IF(AND($G3&gt;=Biens!$B$230,$H3=Biens!$E$230,$I3=Biens!$A$230,$J3&lt;=Biens!$D$230,$K3&lt;=Biens!$C$230),"MATCH","")</f>
        <v/>
      </c>
      <c r="IR3" s="14" t="str">
        <f>IF(AND($G3&gt;=Biens!$B$231,$H3=Biens!$E$231,$I3=Biens!$A$231,$J3&lt;=Biens!$D$231,$K3&lt;=Biens!$C$231),"MATCH","")</f>
        <v/>
      </c>
      <c r="IS3" s="14" t="str">
        <f>IF(AND($G3&gt;=Biens!$B$232,$H3=Biens!$E$232,$I3=Biens!$A$232,$J3&lt;=Biens!$D$232,$K3&lt;=Biens!$C$232),"MATCH","")</f>
        <v/>
      </c>
      <c r="IT3" s="14" t="str">
        <f>IF(AND($G3&gt;=Biens!$B$233,$H3=Biens!$E$233,$I3=Biens!$A$233,$J3&lt;=Biens!$D$233,$K3&lt;=Biens!$C$233),"MATCH","")</f>
        <v/>
      </c>
      <c r="IU3" s="14" t="str">
        <f>IF(AND($G3&gt;=Biens!$B$234,$H3=Biens!$E$234,$I3=Biens!$A$234,$J3&lt;=Biens!$D$234,$K3&lt;=Biens!$C$234),"MATCH","")</f>
        <v/>
      </c>
      <c r="IV3" s="14" t="str">
        <f>IF(AND($G3&gt;=Biens!$B$235,$H3=Biens!$E$235,$I3=Biens!$A$235,$J3&lt;=Biens!$D$235,$K3&lt;=Biens!$C$235),"MATCH","")</f>
        <v/>
      </c>
      <c r="IW3" s="14" t="str">
        <f>IF(AND($G3&gt;=Biens!$B$236,$H3=Biens!$E$236,$I3=Biens!$A$236,$J3&lt;=Biens!$D$236,$K3&lt;=Biens!$C$236),"MATCH","")</f>
        <v/>
      </c>
      <c r="IX3" s="14" t="str">
        <f>IF(AND($G3&gt;=Biens!$B$237,$H3=Biens!$E$237,$I3=Biens!$A$237,$J3&lt;=Biens!$D$237,$K3&lt;=Biens!$C$237),"MATCH","")</f>
        <v/>
      </c>
      <c r="IY3" s="14" t="str">
        <f>IF(AND($G3&gt;=Biens!$B$238,$H3=Biens!$E$238,$I3=Biens!$A$238,$J3&lt;=Biens!$D$238,$K3&lt;=Biens!$C$238),"MATCH","")</f>
        <v/>
      </c>
      <c r="IZ3" s="14" t="str">
        <f>IF(AND($G3&gt;=Biens!$B$239,$H3=Biens!$E$239,$I3=Biens!$A$239,$J3&lt;=Biens!$D$239,$K3&lt;=Biens!$C$239),"MATCH","")</f>
        <v/>
      </c>
      <c r="JA3" s="14" t="str">
        <f>IF(AND($G3&gt;=Biens!$B$240,$H3=Biens!$E$240,$I3=Biens!$A$240,$J3&lt;=Biens!$D$240,$K3&lt;=Biens!$C$240),"MATCH","")</f>
        <v/>
      </c>
      <c r="JB3" s="14" t="str">
        <f>IF(AND($G3&gt;=Biens!$B$241,$H3=Biens!$E$241,$I3=Biens!$A$241,$J3&lt;=Biens!$D$241,$K3&lt;=Biens!$C$241),"MATCH","")</f>
        <v/>
      </c>
      <c r="JC3" s="14" t="str">
        <f>IF(AND($G3&gt;=Biens!$B$242,$H3=Biens!$E$242,$I3=Biens!$A$242,$J3&lt;=Biens!$D$242,$K3&lt;=Biens!$C$242),"MATCH","")</f>
        <v/>
      </c>
      <c r="JD3" s="14" t="str">
        <f>IF(AND($G3&gt;=Biens!$B$243,$H3=Biens!$E$243,$I3=Biens!$A$243,$J3&lt;=Biens!$D$243,$K3&lt;=Biens!$C$243),"MATCH","")</f>
        <v/>
      </c>
      <c r="JE3" s="14" t="str">
        <f>IF(AND($G3&gt;=Biens!$B$244,$H3=Biens!$E$244,$I3=Biens!$A$244,$J3&lt;=Biens!$D$244,$K3&lt;=Biens!$C$244),"MATCH","")</f>
        <v/>
      </c>
      <c r="JF3" s="14" t="str">
        <f>IF(AND($G3&gt;=Biens!$B$245,$H3=Biens!$E$245,$I3=Biens!$A$245,$J3&lt;=Biens!$D$245,$K3&lt;=Biens!$C$245),"MATCH","")</f>
        <v/>
      </c>
      <c r="JG3" s="14" t="str">
        <f>IF(AND($G3&gt;=Biens!$B$246,$H3=Biens!$E$246,$I3=Biens!$A$246,$J3&lt;=Biens!$D$246,$K3&lt;=Biens!$C$246),"MATCH","")</f>
        <v/>
      </c>
      <c r="JH3" s="14" t="str">
        <f>IF(AND($G3&gt;=Biens!$B$247,$H3=Biens!$E$247,$I3=Biens!$A$247,$J3&lt;=Biens!$D$247,$K3&lt;=Biens!$C$247),"MATCH","")</f>
        <v/>
      </c>
      <c r="JI3" s="14" t="str">
        <f>IF(AND($G3&gt;=Biens!$B$248,$H3=Biens!$E$248,$I3=Biens!$A$248,$J3&lt;=Biens!$D$248,$K3&lt;=Biens!$C$248),"MATCH","")</f>
        <v/>
      </c>
      <c r="JJ3" s="14" t="str">
        <f>IF(AND($G3&gt;=Biens!$B$249,$H3=Biens!$E$249,$I3=Biens!$A$249,$J3&lt;=Biens!$D$249,$K3&lt;=Biens!$C$249),"MATCH","")</f>
        <v/>
      </c>
      <c r="JK3" s="14" t="str">
        <f>IF(AND($G3&gt;=Biens!$B$250,$H3=Biens!$E$250,$I3=Biens!$A$250,$J3&lt;=Biens!$D$250,$K3&lt;=Biens!$C$250),"MATCH","")</f>
        <v/>
      </c>
      <c r="JL3" s="14" t="str">
        <f>IF(AND($G3&gt;=Biens!$B$251,$H3=Biens!$E$251,$I3=Biens!$A$251,$J3&lt;=Biens!$D$251,$K3&lt;=Biens!$C$251),"MATCH","")</f>
        <v/>
      </c>
      <c r="JM3" s="14" t="str">
        <f>IF(AND($G3&gt;=Biens!$B$252,$H3=Biens!$E$252,$I3=Biens!$A$252,$J3&lt;=Biens!$D$252,$K3&lt;=Biens!$C$252),"MATCH","")</f>
        <v/>
      </c>
      <c r="JN3" s="14" t="str">
        <f>IF(AND($G3&gt;=Biens!$B$253,$H3=Biens!$E$253,$I3=Biens!$A$253,$J3&lt;=Biens!$D$253,$K3&lt;=Biens!$C$253),"MATCH","")</f>
        <v/>
      </c>
      <c r="JO3" s="14" t="str">
        <f>IF(AND($G3&gt;=Biens!$B$254,$H3=Biens!$E$254,$I3=Biens!$A$254,$J3&lt;=Biens!$D$254,$K3&lt;=Biens!$C$254),"MATCH","")</f>
        <v/>
      </c>
      <c r="JP3" s="14" t="str">
        <f>IF(AND($G3&gt;=Biens!$B$255,$H3=Biens!$E$255,$I3=Biens!$A$255,$J3&lt;=Biens!$D$255,$K3&lt;=Biens!$C$255),"MATCH","")</f>
        <v/>
      </c>
      <c r="JQ3" s="14" t="str">
        <f>IF(AND($G3&gt;=Biens!$B$256,$H3=Biens!$E$256,$I3=Biens!$A$256,$J3&lt;=Biens!$D$256,$K3&lt;=Biens!$C$256),"MATCH","")</f>
        <v/>
      </c>
      <c r="JR3" s="14" t="str">
        <f>IF(AND($G3&gt;=Biens!$B$257,$H3=Biens!$E$257,$I3=Biens!$A$257,$J3&lt;=Biens!$D$257,$K3&lt;=Biens!$C$257),"MATCH","")</f>
        <v/>
      </c>
      <c r="JS3" s="14" t="str">
        <f>IF(AND($G3&gt;=Biens!$B$258,$H3=Biens!$E$258,$I3=Biens!$A$258,$J3&lt;=Biens!$D$258,$K3&lt;=Biens!$C$258),"MATCH","")</f>
        <v/>
      </c>
      <c r="JT3" s="14" t="str">
        <f>IF(AND($G3&gt;=Biens!$B$259,$H3=Biens!$E$259,$I3=Biens!$A$259,$J3&lt;=Biens!$D$259,$K3&lt;=Biens!$C$259),"MATCH","")</f>
        <v/>
      </c>
      <c r="JU3" s="14" t="str">
        <f>IF(AND($G3&gt;=Biens!$B$260,$H3=Biens!$E$260,$I3=Biens!$A$260,$J3&lt;=Biens!$D$260,$K3&lt;=Biens!$C$260),"MATCH","")</f>
        <v/>
      </c>
      <c r="JV3" s="14" t="str">
        <f>IF(AND($G3&gt;=Biens!$B$261,$H3=Biens!$E$261,$I3=Biens!$A$261,$J3&lt;=Biens!$D$261,$K3&lt;=Biens!$C$261),"MATCH","")</f>
        <v/>
      </c>
      <c r="JW3" s="14" t="str">
        <f>IF(AND($G3&gt;=Biens!$B$262,$H3=Biens!$E$262,$I3=Biens!$A$262,$J3&lt;=Biens!$D$262,$K3&lt;=Biens!$C$262),"MATCH","")</f>
        <v/>
      </c>
      <c r="JX3" s="14" t="str">
        <f>IF(AND($G3&gt;=Biens!$B$263,$H3=Biens!$E$263,$I3=Biens!$A$263,$J3&lt;=Biens!$D$263,$K3&lt;=Biens!$C$263),"MATCH","")</f>
        <v>MATCH</v>
      </c>
      <c r="JY3" s="14" t="str">
        <f>IF(AND($G3&gt;=Biens!$B$264,$H3=Biens!$E$264,$I3=Biens!$A$264,$J3&lt;=Biens!$D$264,$K3&lt;=Biens!$C$264),"MATCH","")</f>
        <v/>
      </c>
      <c r="JZ3" s="14" t="str">
        <f>IF(AND($G3&gt;=Biens!$B$265,$H3=Biens!$E$265,$I3=Biens!$A$265,$J3&lt;=Biens!$D$265,$K3&lt;=Biens!$C$265),"MATCH","")</f>
        <v/>
      </c>
      <c r="KA3" s="14" t="str">
        <f>IF(AND($G3&gt;=Biens!$B$266,$H3=Biens!$E$266,$I3=Biens!$A$266,$J3&lt;=Biens!$D$266,$K3&lt;=Biens!$C$266),"MATCH","")</f>
        <v/>
      </c>
      <c r="KB3" s="14" t="str">
        <f>IF(AND($G3&gt;=Biens!$B$267,$H3=Biens!$E$267,$I3=Biens!$A$267,$J3&lt;=Biens!$D$267,$K3&lt;=Biens!$C$267),"MATCH","")</f>
        <v/>
      </c>
      <c r="KC3" s="14" t="str">
        <f>IF(AND($G3&gt;=Biens!$B$268,$H3=Biens!$E$268,$I3=Biens!$A$268,$J3&lt;=Biens!$D$268,$K3&lt;=Biens!$C$268),"MATCH","")</f>
        <v/>
      </c>
      <c r="KD3" s="14" t="str">
        <f>IF(AND($G3&gt;=Biens!$B$269,$H3=Biens!$E$269,$I3=Biens!$A$269,$J3&lt;=Biens!$D$269,$K3&lt;=Biens!$C$269),"MATCH","")</f>
        <v/>
      </c>
      <c r="KE3" s="14" t="str">
        <f>IF(AND($G3&gt;=Biens!$B$270,$H3=Biens!$E$270,$I3=Biens!$A$270,$J3&lt;=Biens!$D$270,$K3&lt;=Biens!$C$270),"MATCH","")</f>
        <v/>
      </c>
      <c r="KF3" s="14" t="str">
        <f>IF(AND($G3&gt;=Biens!$B$271,$H3=Biens!$E$271,$I3=Biens!$A$271,$J3&lt;=Biens!$D$271,$K3&lt;=Biens!$C$271),"MATCH","")</f>
        <v/>
      </c>
      <c r="KG3" s="14" t="str">
        <f>IF(AND($G3&gt;=Biens!$B$272,$H3=Biens!$E$272,$I3=Biens!$A$272,$J3&lt;=Biens!$D$272,$K3&lt;=Biens!$C$272),"MATCH","")</f>
        <v/>
      </c>
      <c r="KH3" s="14" t="str">
        <f>IF(AND($G3&gt;=Biens!$B$273,$H3=Biens!$E$273,$I3=Biens!$A$273,$J3&lt;=Biens!$D$273,$K3&lt;=Biens!$C$273),"MATCH","")</f>
        <v/>
      </c>
      <c r="KI3" s="14" t="str">
        <f>IF(AND($G3&gt;=Biens!$B$274,$H3=Biens!$E$274,$I3=Biens!$A$274,$J3&lt;=Biens!$D$274,$K3&lt;=Biens!$C$274),"MATCH","")</f>
        <v/>
      </c>
      <c r="KJ3" s="14" t="str">
        <f>IF(AND($G3&gt;=Biens!$B$275,$H3=Biens!$E$275,$I3=Biens!$A$275,$J3&lt;=Biens!$D$275,$K3&lt;=Biens!$C$275),"MATCH","")</f>
        <v/>
      </c>
      <c r="KK3" s="14" t="str">
        <f>IF(AND($G3&gt;=Biens!$B$276,$H3=Biens!$E$276,$I3=Biens!$A$276,$J3&lt;=Biens!$D$276,$K3&lt;=Biens!$C$276),"MATCH","")</f>
        <v/>
      </c>
      <c r="KL3" s="14" t="str">
        <f>IF(AND($G3&gt;=Biens!$B$277,$H3=Biens!$E$277,$I3=Biens!$A$277,$J3&lt;=Biens!$D$277,$K3&lt;=Biens!$C$277),"MATCH","")</f>
        <v/>
      </c>
      <c r="KM3" s="14" t="str">
        <f>IF(AND($G3&gt;=Biens!$B$278,$H3=Biens!$E$278,$I3=Biens!$A$278,$J3&lt;=Biens!$D$278,$K3&lt;=Biens!$C$278),"MATCH","")</f>
        <v/>
      </c>
      <c r="KN3" s="14" t="str">
        <f>IF(AND($G3&gt;=Biens!$B$279,$H3=Biens!$E$279,$I3=Biens!$A$279,$J3&lt;=Biens!$D$279,$K3&lt;=Biens!$C$279),"MATCH","")</f>
        <v/>
      </c>
      <c r="KO3" s="14" t="str">
        <f>IF(AND($G3&gt;=Biens!$B$280,$H3=Biens!$E$280,$I3=Biens!$A$280,$J3&lt;=Biens!$D$280,$K3&lt;=Biens!$C$280),"MATCH","")</f>
        <v/>
      </c>
      <c r="KP3" s="14" t="str">
        <f>IF(AND($G3&gt;=Biens!$B$281,$H3=Biens!$E$281,$I3=Biens!$A$281,$J3&lt;=Biens!$D$281,$K3&lt;=Biens!$C$281),"MATCH","")</f>
        <v/>
      </c>
      <c r="KQ3" s="14" t="str">
        <f>IF(AND($G3&gt;=Biens!$B$282,$H3=Biens!$E$282,$I3=Biens!$A$282,$J3&lt;=Biens!$D$282,$K3&lt;=Biens!$C$282),"MATCH","")</f>
        <v/>
      </c>
      <c r="KR3" s="14" t="str">
        <f>IF(AND($G3&gt;=Biens!$B$283,$H3=Biens!$E$283,$I3=Biens!$A$283,$J3&lt;=Biens!$D$283,$K3&lt;=Biens!$C$283),"MATCH","")</f>
        <v/>
      </c>
      <c r="KS3" s="14" t="str">
        <f>IF(AND($G3&gt;=Biens!$B$284,$H3=Biens!$E$284,$I3=Biens!$A$284,$J3&lt;=Biens!$D$284,$K3&lt;=Biens!$C$284),"MATCH","")</f>
        <v/>
      </c>
      <c r="KT3" s="14" t="str">
        <f>IF(AND($G3&gt;=Biens!$B$285,$H3=Biens!$E$285,$I3=Biens!$A$285,$J3&lt;=Biens!$D$285,$K3&lt;=Biens!$C$285),"MATCH","")</f>
        <v/>
      </c>
      <c r="KU3" s="14" t="str">
        <f>IF(AND($G3&gt;=Biens!$B$286,$H3=Biens!$E$286,$I3=Biens!$A$286,$J3&lt;=Biens!$D$286,$K3&lt;=Biens!$C$286),"MATCH","")</f>
        <v/>
      </c>
      <c r="KV3" s="14" t="str">
        <f>IF(AND($G3&gt;=Biens!$B$287,$H3=Biens!$E$287,$I3=Biens!$A$287,$J3&lt;=Biens!$D$287,$K3&lt;=Biens!$C$287),"MATCH","")</f>
        <v/>
      </c>
      <c r="KW3" s="14" t="str">
        <f>IF(AND($G3&gt;=Biens!$B$288,$H3=Biens!$E$288,$I3=Biens!$A$288,$J3&lt;=Biens!$D$288,$K3&lt;=Biens!$C$288),"MATCH","")</f>
        <v/>
      </c>
      <c r="KX3" s="14" t="str">
        <f>IF(AND($G3&gt;=Biens!$B$289,$H3=Biens!$E$289,$I3=Biens!$A$289,$J3&lt;=Biens!$D$289,$K3&lt;=Biens!$C$289),"MATCH","")</f>
        <v/>
      </c>
      <c r="KY3" s="14" t="str">
        <f>IF(AND($G3&gt;=Biens!$B$290,$H3=Biens!$E$290,$I3=Biens!$A$290,$J3&lt;=Biens!$D$290,$K3&lt;=Biens!$C$290),"MATCH","")</f>
        <v/>
      </c>
      <c r="KZ3" s="14" t="str">
        <f>IF(AND($G3&gt;=Biens!$B$291,$H3=Biens!$E$291,$I3=Biens!$A$291,$J3&lt;=Biens!$D$291,$K3&lt;=Biens!$C$291),"MATCH","")</f>
        <v/>
      </c>
      <c r="LA3" s="14" t="str">
        <f>IF(AND($G3&gt;=Biens!$B$292,$H3=Biens!$E$292,$I3=Biens!$A$292,$J3&lt;=Biens!$D$292,$K3&lt;=Biens!$C$292),"MATCH","")</f>
        <v/>
      </c>
      <c r="LB3" s="14" t="str">
        <f>IF(AND($G3&gt;=Biens!$B$293,$H3=Biens!$E$293,$I3=Biens!$A$293,$J3&lt;=Biens!$D$293,$K3&lt;=Biens!$C$293),"MATCH","")</f>
        <v/>
      </c>
      <c r="LC3" s="14" t="str">
        <f>IF(AND($G3&gt;=Biens!$B$294,$H3=Biens!$E$294,$I3=Biens!$A$294,$J3&lt;=Biens!$D$294,$K3&lt;=Biens!$C$294),"MATCH","")</f>
        <v/>
      </c>
      <c r="LD3" s="14" t="str">
        <f>IF(AND($G3&gt;=Biens!$B$295,$H3=Biens!$E$295,$I3=Biens!$A$295,$J3&lt;=Biens!$D$295,$K3&lt;=Biens!$C$295),"MATCH","")</f>
        <v/>
      </c>
      <c r="LE3" s="14" t="str">
        <f>IF(AND($G3&gt;=Biens!$B$296,$H3=Biens!$E$296,$I3=Biens!$A$296,$J3&lt;=Biens!$D$296,$K3&lt;=Biens!$C$296),"MATCH","")</f>
        <v/>
      </c>
      <c r="LF3" s="14" t="str">
        <f>IF(AND($G3&gt;=Biens!$B$297,$H3=Biens!$E$297,$I3=Biens!$A$297,$J3&lt;=Biens!$D$297,$K3&lt;=Biens!$C$297),"MATCH","")</f>
        <v/>
      </c>
      <c r="LG3" s="14" t="str">
        <f>IF(AND($G3&gt;=Biens!$B$298,$H3=Biens!$E$298,$I3=Biens!$A$298,$J3&lt;=Biens!$D$298,$K3&lt;=Biens!$C$298),"MATCH","")</f>
        <v/>
      </c>
      <c r="LH3" s="14" t="str">
        <f>IF(AND($G3&gt;=Biens!$B$299,$H3=Biens!$E$299,$I3=Biens!$A$299,$J3&lt;=Biens!$D$299,$K3&lt;=Biens!$C$299),"MATCH","")</f>
        <v/>
      </c>
      <c r="LI3" s="14" t="str">
        <f>IF(AND($G3&gt;=Biens!$B$300,$H3=Biens!$E$300,$I3=Biens!$A$300,$J3&lt;=Biens!$D$300,$K3&lt;=Biens!$C$300),"MATCH","")</f>
        <v/>
      </c>
      <c r="LJ3" s="14" t="str">
        <f>IF(AND($G3&gt;=Biens!$B$301,$H3=Biens!$E$301,$I3=Biens!$A$301,$J3&lt;=Biens!$D$301,$K3&lt;=Biens!$C$301),"MATCH","")</f>
        <v/>
      </c>
      <c r="LK3" s="14" t="str">
        <f>IF(AND($G3&gt;=Biens!$B$302,$H3=Biens!$E$302,$I3=Biens!$A$302,$J3&lt;=Biens!$D$302,$K3&lt;=Biens!$C$302),"MATCH","")</f>
        <v/>
      </c>
      <c r="LL3" s="14" t="str">
        <f>IF(AND($G3&gt;=Biens!$B$303,$H3=Biens!$E$303,$I3=Biens!$A$303,$J3&lt;=Biens!$D$303,$K3&lt;=Biens!$C$303),"MATCH","")</f>
        <v/>
      </c>
      <c r="LM3" s="14" t="str">
        <f>IF(AND($G3&gt;=Biens!$B$304,$H3=Biens!$E$304,$I3=Biens!$A$304,$J3&lt;=Biens!$D$304,$K3&lt;=Biens!$C$304),"MATCH","")</f>
        <v/>
      </c>
      <c r="LN3" s="14" t="str">
        <f>IF(AND($G3&gt;=Biens!$B$305,$H3=Biens!$E$305,$I3=Biens!$A$305,$J3&lt;=Biens!$D$305,$K3&lt;=Biens!$C$305),"MATCH","")</f>
        <v/>
      </c>
      <c r="LO3" s="14" t="str">
        <f>IF(AND($G3&gt;=Biens!$B$306,$H3=Biens!$E$306,$I3=Biens!$A$306,$J3&lt;=Biens!$D$306,$K3&lt;=Biens!$C$306),"MATCH","")</f>
        <v/>
      </c>
      <c r="LP3" s="14" t="str">
        <f>IF(AND($G3&gt;=Biens!$B$307,$H3=Biens!$E$307,$I3=Biens!$A$307,$J3&lt;=Biens!$D$307,$K3&lt;=Biens!$C$307),"MATCH","")</f>
        <v/>
      </c>
      <c r="LQ3" s="14" t="str">
        <f>IF(AND($G3&gt;=Biens!$B$308,$H3=Biens!$E$308,$I3=Biens!$A$308,$J3&lt;=Biens!$D$308,$K3&lt;=Biens!$C$308),"MATCH","")</f>
        <v/>
      </c>
      <c r="LR3" s="14" t="str">
        <f>IF(AND($G3&gt;=Biens!$B$309,$H3=Biens!$E$309,$I3=Biens!$A$309,$J3&lt;=Biens!$D$309,$K3&lt;=Biens!$C$309),"MATCH","")</f>
        <v/>
      </c>
      <c r="LS3" s="14" t="str">
        <f>IF(AND($G3&gt;=Biens!$B$310,$H3=Biens!$E$310,$I3=Biens!$A$310,$J3&lt;=Biens!$D$310,$K3&lt;=Biens!$C$310),"MATCH","")</f>
        <v/>
      </c>
      <c r="LT3" s="14" t="str">
        <f>IF(AND($G3&gt;=Biens!$B$311,$H3=Biens!$E$311,$I3=Biens!$A$311,$J3&lt;=Biens!$D$311,$K3&lt;=Biens!$C$311),"MATCH","")</f>
        <v/>
      </c>
      <c r="LU3" s="14" t="str">
        <f>IF(AND($G3&gt;=Biens!$B$312,$H3=Biens!$E$312,$I3=Biens!$A$312,$J3&lt;=Biens!$D$312,$K3&lt;=Biens!$C$312),"MATCH","")</f>
        <v/>
      </c>
      <c r="LV3" s="14" t="str">
        <f>IF(AND($G3&gt;=Biens!$B$313,$H3=Biens!$E$313,$I3=Biens!$A$313,$J3&lt;=Biens!$D$313,$K3&lt;=Biens!$C$313),"MATCH","")</f>
        <v/>
      </c>
      <c r="LW3" s="14" t="str">
        <f>IF(AND($G3&gt;=Biens!$B$314,$H3=Biens!$E$314,$I3=Biens!$A$314,$J3&lt;=Biens!$D$314,$K3&lt;=Biens!$C$314),"MATCH","")</f>
        <v/>
      </c>
      <c r="LX3" s="14" t="str">
        <f>IF(AND($G3&gt;=Biens!$B$315,$H3=Biens!$E$315,$I3=Biens!$A$315,$J3&lt;=Biens!$D$315,$K3&lt;=Biens!$C$315),"MATCH","")</f>
        <v/>
      </c>
      <c r="LY3" s="14" t="str">
        <f>IF(AND($G3&gt;=Biens!$B$316,$H3=Biens!$E$316,$I3=Biens!$A$316,$J3&lt;=Biens!$D$316,$K3&lt;=Biens!$C$316),"MATCH","")</f>
        <v/>
      </c>
      <c r="LZ3" s="14" t="str">
        <f>IF(AND($G3&gt;=Biens!$B$317,$H3=Biens!$E$317,$I3=Biens!$A$317,$J3&lt;=Biens!$D$317,$K3&lt;=Biens!$C$317),"MATCH","")</f>
        <v/>
      </c>
      <c r="MA3" s="14" t="str">
        <f>IF(AND($G3&gt;=Biens!$B$318,$H3=Biens!$E$318,$I3=Biens!$A$318,$J3&lt;=Biens!$D$318,$K3&lt;=Biens!$C$318),"MATCH","")</f>
        <v/>
      </c>
      <c r="MB3" s="14" t="str">
        <f>IF(AND($G3&gt;=Biens!$B$319,$H3=Biens!$E$319,$I3=Biens!$A$319,$J3&lt;=Biens!$D$319,$K3&lt;=Biens!$C$319),"MATCH","")</f>
        <v/>
      </c>
      <c r="MC3" s="14" t="str">
        <f>IF(AND($G3&gt;=Biens!$B$320,$H3=Biens!$E$320,$I3=Biens!$A$320,$J3&lt;=Biens!$D$320,$K3&lt;=Biens!$C$320),"MATCH","")</f>
        <v/>
      </c>
      <c r="MD3" s="14" t="str">
        <f>IF(AND($G3&gt;=Biens!$B$321,$H3=Biens!$E$321,$I3=Biens!$A$321,$J3&lt;=Biens!$D$321,$K3&lt;=Biens!$C$321),"MATCH","")</f>
        <v/>
      </c>
      <c r="ME3" s="14" t="str">
        <f>IF(AND($G3&gt;=Biens!$B$322,$H3=Biens!$E$322,$I3=Biens!$A$322,$J3&lt;=Biens!$D$322,$K3&lt;=Biens!$C$322),"MATCH","")</f>
        <v/>
      </c>
      <c r="MF3" s="14" t="str">
        <f>IF(AND($G3&gt;=Biens!$B$323,$H3=Biens!$E$323,$I3=Biens!$A$323,$J3&lt;=Biens!$D$323,$K3&lt;=Biens!$C$323),"MATCH","")</f>
        <v/>
      </c>
      <c r="MG3" s="14" t="str">
        <f>IF(AND($G3&gt;=Biens!$B$324,$H3=Biens!$E$324,$I3=Biens!$A$324,$J3&lt;=Biens!$D$324,$K3&lt;=Biens!$C$324),"MATCH","")</f>
        <v/>
      </c>
      <c r="MH3" s="14" t="str">
        <f>IF(AND($G3&gt;=Biens!$B$325,$H3=Biens!$E$325,$I3=Biens!$A$325,$J3&lt;=Biens!$D$325,$K3&lt;=Biens!$C$325),"MATCH","")</f>
        <v/>
      </c>
      <c r="MI3" s="14" t="str">
        <f>IF(AND($G3&gt;=Biens!$B$326,$H3=Biens!$E$326,$I3=Biens!$A$326,$J3&lt;=Biens!$D$326,$K3&lt;=Biens!$C$326),"MATCH","")</f>
        <v/>
      </c>
      <c r="MJ3" s="14" t="str">
        <f>IF(AND($G3&gt;=Biens!$B$327,$H3=Biens!$E$327,$I3=Biens!$A$327,$J3&lt;=Biens!$D$327,$K3&lt;=Biens!$C$327),"MATCH","")</f>
        <v/>
      </c>
      <c r="MK3" s="14" t="str">
        <f>IF(AND($G3&gt;=Biens!$B$328,$H3=Biens!$E$328,$I3=Biens!$A$328,$J3&lt;=Biens!$D$328,$K3&lt;=Biens!$C$328),"MATCH","")</f>
        <v/>
      </c>
      <c r="ML3" s="14" t="str">
        <f>IF(AND($G3&gt;=Biens!$B$329,$H3=Biens!$E$329,$I3=Biens!$A$329,$J3&lt;=Biens!$D$329,$K3&lt;=Biens!$C$329),"MATCH","")</f>
        <v/>
      </c>
      <c r="MM3" s="14" t="str">
        <f>IF(AND($G3&gt;=Biens!$B$330,$H3=Biens!$E$330,$I3=Biens!$A$330,$J3&lt;=Biens!$D$330,$K3&lt;=Biens!$C$330),"MATCH","")</f>
        <v/>
      </c>
      <c r="MN3" s="14" t="str">
        <f>IF(AND($G3&gt;=Biens!$B$331,$H3=Biens!$E$331,$I3=Biens!$A$331,$J3&lt;=Biens!$D$331,$K3&lt;=Biens!$C$331),"MATCH","")</f>
        <v/>
      </c>
      <c r="MO3" s="14" t="str">
        <f>IF(AND($G3&gt;=Biens!$B$332,$H3=Biens!$E$332,$I3=Biens!$A$332,$J3&lt;=Biens!$D$332,$K3&lt;=Biens!$C$332),"MATCH","")</f>
        <v/>
      </c>
      <c r="MP3" s="14" t="str">
        <f>IF(AND($G3&gt;=Biens!$B$333,$H3=Biens!$E$333,$I3=Biens!$A$333,$J3&lt;=Biens!$D$333,$K3&lt;=Biens!$C$333),"MATCH","")</f>
        <v/>
      </c>
      <c r="MQ3" s="14" t="str">
        <f>IF(AND($G3&gt;=Biens!$B$334,$H3=Biens!$E$334,$I3=Biens!$A$334,$J3&lt;=Biens!$D$334,$K3&lt;=Biens!$C$334),"MATCH","")</f>
        <v/>
      </c>
      <c r="MR3" s="14" t="str">
        <f>IF(AND($G3&gt;=Biens!$B$335,$H3=Biens!$E$335,$I3=Biens!$A$335,$J3&lt;=Biens!$D$335,$K3&lt;=Biens!$C$335),"MATCH","")</f>
        <v/>
      </c>
      <c r="MS3" s="14" t="str">
        <f>IF(AND($G3&gt;=Biens!$B$336,$H3=Biens!$E$336,$I3=Biens!$A$336,$J3&lt;=Biens!$D$336,$K3&lt;=Biens!$C$336),"MATCH","")</f>
        <v/>
      </c>
      <c r="MT3" s="14" t="str">
        <f>IF(AND($G3&gt;=Biens!$B$337,$H3=Biens!$E$337,$I3=Biens!$A$337,$J3&lt;=Biens!$D$337,$K3&lt;=Biens!$C$337),"MATCH","")</f>
        <v/>
      </c>
      <c r="MU3" s="14" t="str">
        <f>IF(AND($G3&gt;=Biens!$B$338,$H3=Biens!$E$338,$I3=Biens!$A$338,$J3&lt;=Biens!$D$338,$K3&lt;=Biens!$C$338),"MATCH","")</f>
        <v/>
      </c>
      <c r="MV3" s="14" t="str">
        <f>IF(AND($G3&gt;=Biens!$B$339,$H3=Biens!$E$339,$I3=Biens!$A$339,$J3&lt;=Biens!$D$339,$K3&lt;=Biens!$C$339),"MATCH","")</f>
        <v/>
      </c>
      <c r="MW3" s="14" t="str">
        <f>IF(AND($G3&gt;=Biens!$B$340,$H3=Biens!$E$340,$I3=Biens!$A$340,$J3&lt;=Biens!$D$340,$K3&lt;=Biens!$C$340),"MATCH","")</f>
        <v/>
      </c>
      <c r="MX3" s="14" t="str">
        <f>IF(AND($G3&gt;=Biens!$B$341,$H3=Biens!$E$341,$I3=Biens!$A$341,$J3&lt;=Biens!$D$341,$K3&lt;=Biens!$C$341),"MATCH","")</f>
        <v/>
      </c>
      <c r="MY3" s="14" t="str">
        <f>IF(AND($G3&gt;=Biens!$B$342,$H3=Biens!$E$342,$I3=Biens!$A$342,$J3&lt;=Biens!$D$342,$K3&lt;=Biens!$C$342),"MATCH","")</f>
        <v/>
      </c>
      <c r="MZ3" s="14" t="str">
        <f>IF(AND($G3&gt;=Biens!$B$343,$H3=Biens!$E$343,$I3=Biens!$A$343,$J3&lt;=Biens!$D$343,$K3&lt;=Biens!$C$343),"MATCH","")</f>
        <v/>
      </c>
      <c r="NA3" s="14" t="str">
        <f>IF(AND($G3&gt;=Biens!$B$344,$H3=Biens!$E$344,$I3=Biens!$A$344,$J3&lt;=Biens!$D$344,$K3&lt;=Biens!$C$344),"MATCH","")</f>
        <v>MATCH</v>
      </c>
      <c r="NB3" s="14" t="str">
        <f>IF(AND($G3&gt;=Biens!$B$345,$H3=Biens!$E$345,$I3=Biens!$A$345,$J3&lt;=Biens!$D$345,$K3&lt;=Biens!$C$345),"MATCH","")</f>
        <v/>
      </c>
      <c r="NC3" s="14" t="str">
        <f>IF(AND($G3&gt;=Biens!$B$346,$H3=Biens!$E$346,$I3=Biens!$A$346,$J3&lt;=Biens!$D$346,$K3&lt;=Biens!$C$346),"MATCH","")</f>
        <v/>
      </c>
      <c r="ND3" s="14" t="str">
        <f>IF(AND($G3&gt;=Biens!$B$347,$H3=Biens!$E$347,$I3=Biens!$A$347,$J3&lt;=Biens!$D$347,$K3&lt;=Biens!$C$347),"MATCH","")</f>
        <v/>
      </c>
      <c r="NE3" s="14" t="str">
        <f>IF(AND($G3&gt;=Biens!$B$348,$H3=Biens!$E$348,$I3=Biens!$A$348,$J3&lt;=Biens!$D$348,$K3&lt;=Biens!$C$348),"MATCH","")</f>
        <v/>
      </c>
      <c r="NF3" s="14" t="str">
        <f>IF(AND($G3&gt;=Biens!$B$349,$H3=Biens!$E$349,$I3=Biens!$A$349,$J3&lt;=Biens!$D$349,$K3&lt;=Biens!$C$349),"MATCH","")</f>
        <v/>
      </c>
      <c r="NG3" s="14" t="str">
        <f>IF(AND($G3&gt;=Biens!$B$350,$H3=Biens!$E$350,$I3=Biens!$A$350,$J3&lt;=Biens!$D$350,$K3&lt;=Biens!$C$350),"MATCH","")</f>
        <v/>
      </c>
      <c r="NH3" s="14" t="str">
        <f>IF(AND($G3&gt;=Biens!$B$351,$H3=Biens!$E$351,$I3=Biens!$A$351,$J3&lt;=Biens!$D$351,$K3&lt;=Biens!$C$351),"MATCH","")</f>
        <v/>
      </c>
      <c r="NI3" s="14" t="str">
        <f>IF(AND($G3&gt;=Biens!$B$352,$H3=Biens!$E$352,$I3=Biens!$A$352,$J3&lt;=Biens!$D$352,$K3&lt;=Biens!$C$352),"MATCH","")</f>
        <v/>
      </c>
      <c r="NJ3" s="14" t="str">
        <f>IF(AND($G3&gt;=Biens!$B$353,$H3=Biens!$E$353,$I3=Biens!$A$353,$J3&lt;=Biens!$D$353,$K3&lt;=Biens!$C$353),"MATCH","")</f>
        <v/>
      </c>
      <c r="NK3" s="14" t="str">
        <f>IF(AND($G3&gt;=Biens!$B$354,$H3=Biens!$E$354,$I3=Biens!$A$354,$J3&lt;=Biens!$D$354,$K3&lt;=Biens!$C$354),"MATCH","")</f>
        <v/>
      </c>
      <c r="NL3" s="14" t="str">
        <f>IF(AND($G3&gt;=Biens!$B$355,$H3=Biens!$E$355,$I3=Biens!$A$355,$J3&lt;=Biens!$D$355,$K3&lt;=Biens!$C$355),"MATCH","")</f>
        <v/>
      </c>
      <c r="NM3" s="14" t="str">
        <f>IF(AND($G3&gt;=Biens!$B$356,$H3=Biens!$E$356,$I3=Biens!$A$356,$J3&lt;=Biens!$D$356,$K3&lt;=Biens!$C$356),"MATCH","")</f>
        <v/>
      </c>
      <c r="NN3" s="14" t="str">
        <f>IF(AND($G3&gt;=Biens!$B$357,$H3=Biens!$E$357,$I3=Biens!$A$357,$J3&lt;=Biens!$D$357,$K3&lt;=Biens!$C$357),"MATCH","")</f>
        <v/>
      </c>
      <c r="NO3" s="14" t="str">
        <f>IF(AND($G3&gt;=Biens!$B$358,$H3=Biens!$E$358,$I3=Biens!$A$358,$J3&lt;=Biens!$D$358,$K3&lt;=Biens!$C$358),"MATCH","")</f>
        <v/>
      </c>
      <c r="NP3" s="14" t="str">
        <f>IF(AND($G3&gt;=Biens!$B$359,$H3=Biens!$E$359,$I3=Biens!$A$359,$J3&lt;=Biens!$D$359,$K3&lt;=Biens!$C$359),"MATCH","")</f>
        <v/>
      </c>
      <c r="NQ3" s="14" t="str">
        <f>IF(AND($G3&gt;=Biens!$B$360,$H3=Biens!$E$360,$I3=Biens!$A$360,$J3&lt;=Biens!$D$360,$K3&lt;=Biens!$C$360),"MATCH","")</f>
        <v/>
      </c>
      <c r="NR3" s="14" t="str">
        <f>IF(AND($G3&gt;=Biens!$B$361,$H3=Biens!$E$361,$I3=Biens!$A$361,$J3&lt;=Biens!$D$361,$K3&lt;=Biens!$C$361),"MATCH","")</f>
        <v/>
      </c>
      <c r="NS3" s="14" t="str">
        <f>IF(AND($G3&gt;=Biens!$B$362,$H3=Biens!$E$362,$I3=Biens!$A$362,$J3&lt;=Biens!$D$362,$K3&lt;=Biens!$C$362),"MATCH","")</f>
        <v/>
      </c>
      <c r="NT3" s="14" t="str">
        <f>IF(AND($G3&gt;=Biens!$B$363,$H3=Biens!$E$363,$I3=Biens!$A$363,$J3&lt;=Biens!$D$363,$K3&lt;=Biens!$C$363),"MATCH","")</f>
        <v/>
      </c>
      <c r="NU3" s="14" t="str">
        <f>IF(AND($G3&gt;=Biens!$B$364,$H3=Biens!$E$364,$I3=Biens!$A$364,$J3&lt;=Biens!$D$364,$K3&lt;=Biens!$C$364),"MATCH","")</f>
        <v/>
      </c>
      <c r="NV3" s="14" t="str">
        <f>IF(AND($G3&gt;=Biens!$B$365,$H3=Biens!$E$365,$I3=Biens!$A$365,$J3&lt;=Biens!$D$365,$K3&lt;=Biens!$C$365),"MATCH","")</f>
        <v>MATCH</v>
      </c>
      <c r="NW3" s="14" t="str">
        <f>IF(AND($G3&gt;=Biens!$B$366,$H3=Biens!$E$366,$I3=Biens!$A$366,$J3&lt;=Biens!$D$366,$K3&lt;=Biens!$C$366),"MATCH","")</f>
        <v/>
      </c>
      <c r="NX3" s="14" t="str">
        <f>IF(AND($G3&gt;=Biens!$B$367,$H3=Biens!$E$367,$I3=Biens!$A$367,$J3&lt;=Biens!$D$367,$K3&lt;=Biens!$C$367),"MATCH","")</f>
        <v/>
      </c>
      <c r="NY3" s="14" t="str">
        <f>IF(AND($G3&gt;=Biens!$B$368,$H3=Biens!$E$368,$I3=Biens!$A$368,$J3&lt;=Biens!$D$368,$K3&lt;=Biens!$C$368),"MATCH","")</f>
        <v/>
      </c>
      <c r="NZ3" s="14" t="str">
        <f>IF(AND($G3&gt;=Biens!$B$369,$H3=Biens!$E$369,$I3=Biens!$A$369,$J3&lt;=Biens!$D$369,$K3&lt;=Biens!$C$369),"MATCH","")</f>
        <v/>
      </c>
      <c r="OA3" s="14" t="str">
        <f>IF(AND($G3&gt;=Biens!$B$370,$H3=Biens!$E$370,$I3=Biens!$A$370,$J3&lt;=Biens!$D$370,$K3&lt;=Biens!$C$370),"MATCH","")</f>
        <v/>
      </c>
      <c r="OB3" s="14" t="str">
        <f>IF(AND($G3&gt;=Biens!$B$371,$H3=Biens!$E$371,$I3=Biens!$A$371,$J3&lt;=Biens!$D$371,$K3&lt;=Biens!$C$371),"MATCH","")</f>
        <v/>
      </c>
      <c r="OC3" s="14" t="str">
        <f>IF(AND($G3&gt;=Biens!$B$372,$H3=Biens!$E$372,$I3=Biens!$A$372,$J3&lt;=Biens!$D$372,$K3&lt;=Biens!$C$372),"MATCH","")</f>
        <v/>
      </c>
      <c r="OD3" s="14" t="str">
        <f>IF(AND($G3&gt;=Biens!$B$373,$H3=Biens!$E$373,$I3=Biens!$A$373,$J3&lt;=Biens!$D$373,$K3&lt;=Biens!$C$373),"MATCH","")</f>
        <v/>
      </c>
      <c r="OE3" s="14" t="str">
        <f>IF(AND($G3&gt;=Biens!$B$374,$H3=Biens!$E$374,$I3=Biens!$A$374,$J3&lt;=Biens!$D$374,$K3&lt;=Biens!$C$374),"MATCH","")</f>
        <v/>
      </c>
      <c r="OF3" s="14" t="str">
        <f>IF(AND($G3&gt;=Biens!$B$375,$H3=Biens!$E$375,$I3=Biens!$A$375,$J3&lt;=Biens!$D$375,$K3&lt;=Biens!$C$375),"MATCH","")</f>
        <v/>
      </c>
      <c r="OG3" s="14" t="str">
        <f>IF(AND($G3&gt;=Biens!$B$376,$H3=Biens!$E$376,$I3=Biens!$A$376,$J3&lt;=Biens!$D$376,$K3&lt;=Biens!$C$376),"MATCH","")</f>
        <v/>
      </c>
      <c r="OH3" s="14" t="str">
        <f>IF(AND($G3&gt;=Biens!$B$377,$H3=Biens!$E$377,$I3=Biens!$A$377,$J3&lt;=Biens!$D$377,$K3&lt;=Biens!$C$377),"MATCH","")</f>
        <v/>
      </c>
      <c r="OI3" s="14" t="str">
        <f>IF(AND($G3&gt;=Biens!$B$378,$H3=Biens!$E$378,$I3=Biens!$A$378,$J3&lt;=Biens!$D$378,$K3&lt;=Biens!$C$378),"MATCH","")</f>
        <v/>
      </c>
      <c r="OJ3" s="14" t="str">
        <f>IF(AND($G3&gt;=Biens!$B$379,$H3=Biens!$E$379,$I3=Biens!$A$379,$J3&lt;=Biens!$D$379,$K3&lt;=Biens!$C$379),"MATCH","")</f>
        <v/>
      </c>
      <c r="OK3" s="14" t="str">
        <f>IF(AND($G3&gt;=Biens!$B$380,$H3=Biens!$E$380,$I3=Biens!$A$380,$J3&lt;=Biens!$D$380,$K3&lt;=Biens!$C$380),"MATCH","")</f>
        <v/>
      </c>
      <c r="OL3" s="14" t="str">
        <f>IF(AND($G3&gt;=Biens!$B$381,$H3=Biens!$E$381,$I3=Biens!$A$381,$J3&lt;=Biens!$D$381,$K3&lt;=Biens!$C$381),"MATCH","")</f>
        <v/>
      </c>
      <c r="OM3" s="14" t="str">
        <f>IF(AND($G3&gt;=Biens!$B$382,$H3=Biens!$E$382,$I3=Biens!$A$382,$J3&lt;=Biens!$D$382,$K3&lt;=Biens!$C$382),"MATCH","")</f>
        <v/>
      </c>
      <c r="ON3" s="14" t="str">
        <f>IF(AND($G3&gt;=Biens!$B$383,$H3=Biens!$E$383,$I3=Biens!$A$383,$J3&lt;=Biens!$D$383,$K3&lt;=Biens!$C$383),"MATCH","")</f>
        <v/>
      </c>
      <c r="OO3" s="14" t="str">
        <f>IF(AND($G3&gt;=Biens!$B$384,$H3=Biens!$E$384,$I3=Biens!$A$384,$J3&lt;=Biens!$D$384,$K3&lt;=Biens!$C$384),"MATCH","")</f>
        <v/>
      </c>
      <c r="OP3" s="14" t="str">
        <f>IF(AND($G3&gt;=Biens!$B$385,$H3=Biens!$E$385,$I3=Biens!$A$385,$J3&lt;=Biens!$D$385,$K3&lt;=Biens!$C$385),"MATCH","")</f>
        <v/>
      </c>
      <c r="OQ3" s="14" t="str">
        <f>IF(AND($G3&gt;=Biens!$B$386,$H3=Biens!$E$386,$I3=Biens!$A$386,$J3&lt;=Biens!$D$386,$K3&lt;=Biens!$C$386),"MATCH","")</f>
        <v/>
      </c>
      <c r="OR3" s="14" t="str">
        <f>IF(AND($G3&gt;=Biens!$B$387,$H3=Biens!$E$387,$I3=Biens!$A$387,$J3&lt;=Biens!$D$387,$K3&lt;=Biens!$C$387),"MATCH","")</f>
        <v/>
      </c>
      <c r="OS3" s="14" t="str">
        <f>IF(AND($G3&gt;=Biens!$B$388,$H3=Biens!$E$388,$I3=Biens!$A$388,$J3&lt;=Biens!$D$388,$K3&lt;=Biens!$C$388),"MATCH","")</f>
        <v/>
      </c>
      <c r="OT3" s="14" t="str">
        <f>IF(AND($G3&gt;=Biens!$B$389,$H3=Biens!$E$389,$I3=Biens!$A$389,$J3&lt;=Biens!$D$389,$K3&lt;=Biens!$C$389),"MATCH","")</f>
        <v/>
      </c>
      <c r="OU3" s="14" t="str">
        <f>IF(AND($G3&gt;=Biens!$B$390,$H3=Biens!$E$390,$I3=Biens!$A$390,$J3&lt;=Biens!$D$390,$K3&lt;=Biens!$C$390),"MATCH","")</f>
        <v/>
      </c>
      <c r="OV3" s="14" t="str">
        <f>IF(AND($G3&gt;=Biens!$B$391,$H3=Biens!$E$391,$I3=Biens!$A$391,$J3&lt;=Biens!$D$391,$K3&lt;=Biens!$C$391),"MATCH","")</f>
        <v/>
      </c>
      <c r="OW3" s="14" t="str">
        <f>IF(AND($G3&gt;=Biens!$B$392,$H3=Biens!$E$392,$I3=Biens!$A$392,$J3&lt;=Biens!$D$392,$K3&lt;=Biens!$C$392),"MATCH","")</f>
        <v/>
      </c>
      <c r="OX3" s="14" t="str">
        <f>IF(AND($G3&gt;=Biens!$B$393,$H3=Biens!$E$393,$I3=Biens!$A$393,$J3&lt;=Biens!$D$393,$K3&lt;=Biens!$C$393),"MATCH","")</f>
        <v/>
      </c>
      <c r="OY3" s="14" t="str">
        <f>IF(AND($G3&gt;=Biens!$B$394,$H3=Biens!$E$394,$I3=Biens!$A$394,$J3&lt;=Biens!$D$394,$K3&lt;=Biens!$C$394),"MATCH","")</f>
        <v/>
      </c>
      <c r="OZ3" s="14" t="str">
        <f>IF(AND($G3&gt;=Biens!$B$395,$H3=Biens!$E$395,$I3=Biens!$A$395,$J3&lt;=Biens!$D$395,$K3&lt;=Biens!$C$395),"MATCH","")</f>
        <v/>
      </c>
      <c r="PA3" s="14" t="str">
        <f>IF(AND($G3&gt;=Biens!$B$396,$H3=Biens!$E$396,$I3=Biens!$A$396,$J3&lt;=Biens!$D$396,$K3&lt;=Biens!$C$396),"MATCH","")</f>
        <v/>
      </c>
      <c r="PB3" s="14" t="str">
        <f>IF(AND($G3&gt;=Biens!$B$397,$H3=Biens!$E$397,$I3=Biens!$A$397,$J3&lt;=Biens!$D$397,$K3&lt;=Biens!$C$397),"MATCH","")</f>
        <v/>
      </c>
      <c r="PC3" s="14" t="str">
        <f>IF(AND($G3&gt;=Biens!$B$398,$H3=Biens!$E$398,$I3=Biens!$A$398,$J3&lt;=Biens!$D$398,$K3&lt;=Biens!$C$398),"MATCH","")</f>
        <v/>
      </c>
      <c r="PD3" s="14" t="str">
        <f>IF(AND($G3&gt;=Biens!$B$399,$H3=Biens!$E$399,$I3=Biens!$A$399,$J3&lt;=Biens!$D$399,$K3&lt;=Biens!$C$399),"MATCH","")</f>
        <v/>
      </c>
      <c r="PE3" s="14" t="str">
        <f>IF(AND($G3&gt;=Biens!$B$400,$H3=Biens!$E$400,$I3=Biens!$A$400,$J3&lt;=Biens!$D$400,$K3&lt;=Biens!$C$400),"MATCH","")</f>
        <v/>
      </c>
      <c r="PF3" s="14" t="str">
        <f>IF(AND($G3&gt;=Biens!$B$401,$H3=Biens!$E$401,$I3=Biens!$A$401,$J3&lt;=Biens!$D$401,$K3&lt;=Biens!$C$401),"MATCH","")</f>
        <v/>
      </c>
      <c r="PG3" s="14" t="str">
        <f>IF(AND($G3&gt;=Biens!$B$402,$H3=Biens!$E$402,$I3=Biens!$A$402,$J3&lt;=Biens!$D$402,$K3&lt;=Biens!$C$402),"MATCH","")</f>
        <v/>
      </c>
      <c r="PH3" s="14" t="str">
        <f>IF(AND($G3&gt;=Biens!$B$403,$H3=Biens!$E$403,$I3=Biens!$A$403,$J3&lt;=Biens!$D$403,$K3&lt;=Biens!$C$403),"MATCH","")</f>
        <v/>
      </c>
      <c r="PI3" s="14" t="str">
        <f>IF(AND($G3&gt;=Biens!$B$404,$H3=Biens!$E$404,$I3=Biens!$A$404,$J3&lt;=Biens!$D$404,$K3&lt;=Biens!$C$404),"MATCH","")</f>
        <v/>
      </c>
      <c r="PJ3" s="14" t="str">
        <f>IF(AND($G3&gt;=Biens!$B$405,$H3=Biens!$E$405,$I3=Biens!$A$405,$J3&lt;=Biens!$D$405,$K3&lt;=Biens!$C$405),"MATCH","")</f>
        <v/>
      </c>
      <c r="PK3" s="14" t="str">
        <f>IF(AND($G3&gt;=Biens!$B$406,$H3=Biens!$E$406,$I3=Biens!$A$406,$J3&lt;=Biens!$D$406,$K3&lt;=Biens!$C$406),"MATCH","")</f>
        <v/>
      </c>
      <c r="PL3" s="14" t="str">
        <f>IF(AND($G3&gt;=Biens!$B$407,$H3=Biens!$E$407,$I3=Biens!$A$407,$J3&lt;=Biens!$D$407,$K3&lt;=Biens!$C$407),"MATCH","")</f>
        <v/>
      </c>
      <c r="PM3" s="14" t="str">
        <f>IF(AND($G3&gt;=Biens!$B$408,$H3=Biens!$E$408,$I3=Biens!$A$408,$J3&lt;=Biens!$D$408,$K3&lt;=Biens!$C$408),"MATCH","")</f>
        <v/>
      </c>
      <c r="PN3" s="14" t="str">
        <f>IF(AND($G3&gt;=Biens!$B$409,$H3=Biens!$E$409,$I3=Biens!$A$409,$J3&lt;=Biens!$D$409,$K3&lt;=Biens!$C$409),"MATCH","")</f>
        <v/>
      </c>
      <c r="PO3" s="14" t="str">
        <f>IF(AND($G3&gt;=Biens!$B$410,$H3=Biens!$E$410,$I3=Biens!$A$410,$J3&lt;=Biens!$D$410,$K3&lt;=Biens!$C$410),"MATCH","")</f>
        <v/>
      </c>
      <c r="PP3" s="14" t="str">
        <f>IF(AND($G3&gt;=Biens!$B$411,$H3=Biens!$E$411,$I3=Biens!$A$411,$J3&lt;=Biens!$D$411,$K3&lt;=Biens!$C$411),"MATCH","")</f>
        <v/>
      </c>
      <c r="PQ3" s="14" t="str">
        <f>IF(AND($G3&gt;=Biens!$B$412,$H3=Biens!$E$412,$I3=Biens!$A$412,$J3&lt;=Biens!$D$412,$K3&lt;=Biens!$C$412),"MATCH","")</f>
        <v/>
      </c>
      <c r="PR3" s="14" t="str">
        <f>IF(AND($G3&gt;=Biens!$B$413,$H3=Biens!$E$413,$I3=Biens!$A$413,$J3&lt;=Biens!$D$413,$K3&lt;=Biens!$C$413),"MATCH","")</f>
        <v>MATCH</v>
      </c>
      <c r="PS3" s="14" t="str">
        <f>IF(AND($G3&gt;=Biens!$B$414,$H3=Biens!$E$414,$I3=Biens!$A$414,$J3&lt;=Biens!$D$414,$K3&lt;=Biens!$C$414),"MATCH","")</f>
        <v/>
      </c>
      <c r="PT3" s="14" t="str">
        <f>IF(AND($G3&gt;=Biens!$B$415,$H3=Biens!$E$415,$I3=Biens!$A$415,$J3&lt;=Biens!$D$415,$K3&lt;=Biens!$C$415),"MATCH","")</f>
        <v/>
      </c>
      <c r="PU3" s="14" t="str">
        <f>IF(AND($G3&gt;=Biens!$B$416,$H3=Biens!$E$416,$I3=Biens!$A$416,$J3&lt;=Biens!$D$416,$K3&lt;=Biens!$C$416),"MATCH","")</f>
        <v/>
      </c>
      <c r="PV3" s="14" t="str">
        <f>IF(AND($G3&gt;=Biens!$B$417,$H3=Biens!$E$417,$I3=Biens!$A$417,$J3&lt;=Biens!$D$417,$K3&lt;=Biens!$C$417),"MATCH","")</f>
        <v/>
      </c>
      <c r="PW3" s="14" t="str">
        <f>IF(AND($G3&gt;=Biens!$B$418,$H3=Biens!$E$418,$I3=Biens!$A$418,$J3&lt;=Biens!$D$418,$K3&lt;=Biens!$C$418),"MATCH","")</f>
        <v/>
      </c>
      <c r="PX3" s="14" t="str">
        <f>IF(AND($G3&gt;=Biens!$B$419,$H3=Biens!$E$419,$I3=Biens!$A$419,$J3&lt;=Biens!$D$419,$K3&lt;=Biens!$C$419),"MATCH","")</f>
        <v/>
      </c>
      <c r="PY3" s="14" t="str">
        <f>IF(AND($G3&gt;=Biens!$B$420,$H3=Biens!$E$420,$I3=Biens!$A$420,$J3&lt;=Biens!$D$420,$K3&lt;=Biens!$C$420),"MATCH","")</f>
        <v/>
      </c>
      <c r="PZ3" s="14" t="str">
        <f>IF(AND($G3&gt;=Biens!$B$421,$H3=Biens!$E$421,$I3=Biens!$A$421,$J3&lt;=Biens!$D$421,$K3&lt;=Biens!$C$421),"MATCH","")</f>
        <v/>
      </c>
      <c r="QA3" s="14" t="str">
        <f>IF(AND($G3&gt;=Biens!$B$422,$H3=Biens!$E$422,$I3=Biens!$A$422,$J3&lt;=Biens!$D$422,$K3&lt;=Biens!$C$422),"MATCH","")</f>
        <v/>
      </c>
      <c r="QB3" s="14" t="str">
        <f>IF(AND($G3&gt;=Biens!$B$423,$H3=Biens!$E$423,$I3=Biens!$A$423,$J3&lt;=Biens!$D$423,$K3&lt;=Biens!$C$423),"MATCH","")</f>
        <v/>
      </c>
      <c r="QC3" s="14" t="str">
        <f>IF(AND($G3&gt;=Biens!$B$424,$H3=Biens!$E$424,$I3=Biens!$A$424,$J3&lt;=Biens!$D$424,$K3&lt;=Biens!$C$424),"MATCH","")</f>
        <v/>
      </c>
      <c r="QD3" s="14" t="str">
        <f>IF(AND($G3&gt;=Biens!$B$425,$H3=Biens!$E$425,$I3=Biens!$A$425,$J3&lt;=Biens!$D$425,$K3&lt;=Biens!$C$425),"MATCH","")</f>
        <v/>
      </c>
      <c r="QE3" s="14" t="str">
        <f>IF(AND($G3&gt;=Biens!$B$426,$H3=Biens!$E$426,$I3=Biens!$A$426,$J3&lt;=Biens!$D$426,$K3&lt;=Biens!$C$426),"MATCH","")</f>
        <v/>
      </c>
      <c r="QF3" s="14" t="str">
        <f>IF(AND($G3&gt;=Biens!$B$427,$H3=Biens!$E$427,$I3=Biens!$A$427,$J3&lt;=Biens!$D$427,$K3&lt;=Biens!$C$427),"MATCH","")</f>
        <v/>
      </c>
      <c r="QG3" s="14" t="str">
        <f>IF(AND($G3&gt;=Biens!$B$428,$H3=Biens!$E$428,$I3=Biens!$A$428,$J3&lt;=Biens!$D$428,$K3&lt;=Biens!$C$428),"MATCH","")</f>
        <v/>
      </c>
      <c r="QH3" s="14" t="str">
        <f>IF(AND($G3&gt;=Biens!$B$429,$H3=Biens!$E$429,$I3=Biens!$A$429,$J3&lt;=Biens!$D$429,$K3&lt;=Biens!$C$429),"MATCH","")</f>
        <v/>
      </c>
      <c r="QI3" s="14" t="str">
        <f>IF(AND($G3&gt;=Biens!$B$430,$H3=Biens!$E$430,$I3=Biens!$A$430,$J3&lt;=Biens!$D$430,$K3&lt;=Biens!$C$430),"MATCH","")</f>
        <v/>
      </c>
      <c r="QJ3" s="14" t="str">
        <f>IF(AND($G3&gt;=Biens!$B$431,$H3=Biens!$E$431,$I3=Biens!$A$431,$J3&lt;=Biens!$D$431,$K3&lt;=Biens!$C$431),"MATCH","")</f>
        <v/>
      </c>
      <c r="QK3" s="14" t="str">
        <f>IF(AND($G3&gt;=Biens!$B$432,$H3=Biens!$E$432,$I3=Biens!$A$432,$J3&lt;=Biens!$D$432,$K3&lt;=Biens!$C$432),"MATCH","")</f>
        <v/>
      </c>
      <c r="QL3" s="14" t="str">
        <f>IF(AND($G3&gt;=Biens!$B$433,$H3=Biens!$E$433,$I3=Biens!$A$433,$J3&lt;=Biens!$D$433,$K3&lt;=Biens!$C$433),"MATCH","")</f>
        <v/>
      </c>
      <c r="QM3" s="14" t="str">
        <f>IF(AND($G3&gt;=Biens!$B$434,$H3=Biens!$E$434,$I3=Biens!$A$434,$J3&lt;=Biens!$D$434,$K3&lt;=Biens!$C$434),"MATCH","")</f>
        <v/>
      </c>
      <c r="QN3" s="14" t="str">
        <f>IF(AND($G3&gt;=Biens!$B$435,$H3=Biens!$E$435,$I3=Biens!$A$435,$J3&lt;=Biens!$D$435,$K3&lt;=Biens!$C$435),"MATCH","")</f>
        <v/>
      </c>
      <c r="QO3" s="14" t="str">
        <f>IF(AND($G3&gt;=Biens!$B$436,$H3=Biens!$E$436,$I3=Biens!$A$436,$J3&lt;=Biens!$D$436,$K3&lt;=Biens!$C$436),"MATCH","")</f>
        <v/>
      </c>
      <c r="QP3" s="14" t="str">
        <f>IF(AND($G3&gt;=Biens!$B$437,$H3=Biens!$E$437,$I3=Biens!$A$437,$J3&lt;=Biens!$D$437,$K3&lt;=Biens!$C$437),"MATCH","")</f>
        <v/>
      </c>
      <c r="QQ3" s="14" t="str">
        <f>IF(AND($G3&gt;=Biens!$B$438,$H3=Biens!$E$438,$I3=Biens!$A$438,$J3&lt;=Biens!$D$438,$K3&lt;=Biens!$C$438),"MATCH","")</f>
        <v/>
      </c>
      <c r="QR3" s="14" t="str">
        <f>IF(AND($G3&gt;=Biens!$B$439,$H3=Biens!$E$439,$I3=Biens!$A$439,$J3&lt;=Biens!$D$439,$K3&lt;=Biens!$C$439),"MATCH","")</f>
        <v/>
      </c>
      <c r="QS3" s="14" t="str">
        <f>IF(AND($G3&gt;=Biens!$B$440,$H3=Biens!$E$440,$I3=Biens!$A$440,$J3&lt;=Biens!$D$440,$K3&lt;=Biens!$C$440),"MATCH","")</f>
        <v/>
      </c>
      <c r="QT3" s="14" t="str">
        <f>IF(AND($G3&gt;=Biens!$B$441,$H3=Biens!$E$441,$I3=Biens!$A$441,$J3&lt;=Biens!$D$441,$K3&lt;=Biens!$C$441),"MATCH","")</f>
        <v/>
      </c>
      <c r="QU3" s="14" t="str">
        <f>IF(AND($G3&gt;=Biens!$B$442,$H3=Biens!$E$442,$I3=Biens!$A$442,$J3&lt;=Biens!$D$442,$K3&lt;=Biens!$C$442),"MATCH","")</f>
        <v/>
      </c>
      <c r="QV3" s="14" t="str">
        <f>IF(AND($G3&gt;=Biens!$B$443,$H3=Biens!$E$443,$I3=Biens!$A$443,$J3&lt;=Biens!$D$443,$K3&lt;=Biens!$C$443),"MATCH","")</f>
        <v/>
      </c>
      <c r="QW3" s="14" t="str">
        <f>IF(AND($G3&gt;=Biens!$B$444,$H3=Biens!$E$444,$I3=Biens!$A$444,$J3&lt;=Biens!$D$444,$K3&lt;=Biens!$C$444),"MATCH","")</f>
        <v/>
      </c>
      <c r="QX3" s="14" t="str">
        <f>IF(AND($G3&gt;=Biens!$B$445,$H3=Biens!$E$445,$I3=Biens!$A$445,$J3&lt;=Biens!$D$445,$K3&lt;=Biens!$C$445),"MATCH","")</f>
        <v/>
      </c>
      <c r="QY3" s="14" t="str">
        <f>IF(AND($G3&gt;=Biens!$B$446,$H3=Biens!$E$446,$I3=Biens!$A$446,$J3&lt;=Biens!$D$446,$K3&lt;=Biens!$C$446),"MATCH","")</f>
        <v/>
      </c>
      <c r="QZ3" s="14" t="str">
        <f>IF(AND($G3&gt;=Biens!$B$447,$H3=Biens!$E$447,$I3=Biens!$A$447,$J3&lt;=Biens!$D$447,$K3&lt;=Biens!$C$447),"MATCH","")</f>
        <v/>
      </c>
      <c r="RA3" s="14" t="str">
        <f>IF(AND($G3&gt;=Biens!$B$448,$H3=Biens!$E$448,$I3=Biens!$A$448,$J3&lt;=Biens!$D$448,$K3&lt;=Biens!$C$448),"MATCH","")</f>
        <v/>
      </c>
      <c r="RB3" s="14" t="str">
        <f>IF(AND($G3&gt;=Biens!$B$449,$H3=Biens!$E$449,$I3=Biens!$A$449,$J3&lt;=Biens!$D$449,$K3&lt;=Biens!$C$449),"MATCH","")</f>
        <v/>
      </c>
      <c r="RC3" s="14" t="str">
        <f>IF(AND($G3&gt;=Biens!$B$450,$H3=Biens!$E$450,$I3=Biens!$A$450,$J3&lt;=Biens!$D$450,$K3&lt;=Biens!$C$450),"MATCH","")</f>
        <v>MATCH</v>
      </c>
      <c r="RD3" s="14" t="str">
        <f>IF(AND($G3&gt;=Biens!$B$451,$H3=Biens!$E$451,$I3=Biens!$A$451,$J3&lt;=Biens!$D$451,$K3&lt;=Biens!$C$451),"MATCH","")</f>
        <v/>
      </c>
      <c r="RE3" s="14" t="str">
        <f>IF(AND($G3&gt;=Biens!$B$452,$H3=Biens!$E$452,$I3=Biens!$A$452,$J3&lt;=Biens!$D$452,$K3&lt;=Biens!$C$452),"MATCH","")</f>
        <v/>
      </c>
      <c r="RF3" s="14" t="str">
        <f>IF(AND($G3&gt;=Biens!$B$453,$H3=Biens!$E$453,$I3=Biens!$A$453,$J3&lt;=Biens!$D$453,$K3&lt;=Biens!$C$453),"MATCH","")</f>
        <v/>
      </c>
      <c r="RG3" s="14" t="str">
        <f>IF(AND($G3&gt;=Biens!$B$454,$H3=Biens!$E$454,$I3=Biens!$A$454,$J3&lt;=Biens!$D$454,$K3&lt;=Biens!$C$454),"MATCH","")</f>
        <v/>
      </c>
      <c r="RH3" s="14" t="str">
        <f>IF(AND($G3&gt;=Biens!$B$455,$H3=Biens!$E$455,$I3=Biens!$A$455,$J3&lt;=Biens!$D$455,$K3&lt;=Biens!$C$455),"MATCH","")</f>
        <v/>
      </c>
      <c r="RI3" s="14" t="str">
        <f>IF(AND($G3&gt;=Biens!$B$456,$H3=Biens!$E$456,$I3=Biens!$A$456,$J3&lt;=Biens!$D$456,$K3&lt;=Biens!$C$456),"MATCH","")</f>
        <v/>
      </c>
      <c r="RJ3" s="14" t="str">
        <f>IF(AND($G3&gt;=Biens!$B$457,$H3=Biens!$E$457,$I3=Biens!$A$457,$J3&lt;=Biens!$D$457,$K3&lt;=Biens!$C$457),"MATCH","")</f>
        <v/>
      </c>
      <c r="RK3" s="14" t="str">
        <f>IF(AND($G3&gt;=Biens!$B$458,$H3=Biens!$E$458,$I3=Biens!$A$458,$J3&lt;=Biens!$D$458,$K3&lt;=Biens!$C$458),"MATCH","")</f>
        <v/>
      </c>
      <c r="RL3" s="14" t="str">
        <f>IF(AND($G3&gt;=Biens!$B$459,$H3=Biens!$E$459,$I3=Biens!$A$459,$J3&lt;=Biens!$D$459,$K3&lt;=Biens!$C$459),"MATCH","")</f>
        <v/>
      </c>
      <c r="RM3" s="14" t="str">
        <f>IF(AND($G3&gt;=Biens!$B$460,$H3=Biens!$E$460,$I3=Biens!$A$460,$J3&lt;=Biens!$D$460,$K3&lt;=Biens!$C$460),"MATCH","")</f>
        <v/>
      </c>
      <c r="RN3" s="14" t="str">
        <f>IF(AND($G3&gt;=Biens!$B$461,$H3=Biens!$E$461,$I3=Biens!$A$461,$J3&lt;=Biens!$D$461,$K3&lt;=Biens!$C$461),"MATCH","")</f>
        <v/>
      </c>
      <c r="RO3" s="14" t="str">
        <f>IF(AND($G3&gt;=Biens!$B$462,$H3=Biens!$E$462,$I3=Biens!$A$462,$J3&lt;=Biens!$D$462,$K3&lt;=Biens!$C$462),"MATCH","")</f>
        <v/>
      </c>
      <c r="RP3" s="14" t="str">
        <f>IF(AND($G3&gt;=Biens!$B$463,$H3=Biens!$E$463,$I3=Biens!$A$463,$J3&lt;=Biens!$D$463,$K3&lt;=Biens!$C$463),"MATCH","")</f>
        <v/>
      </c>
      <c r="RQ3" s="14" t="str">
        <f>IF(AND($G3&gt;=Biens!$B$464,$H3=Biens!$E$464,$I3=Biens!$A$464,$J3&lt;=Biens!$D$464,$K3&lt;=Biens!$C$464),"MATCH","")</f>
        <v/>
      </c>
      <c r="RR3" s="14" t="str">
        <f>IF(AND($G3&gt;=Biens!$B$465,$H3=Biens!$E$465,$I3=Biens!$A$465,$J3&lt;=Biens!$D$465,$K3&lt;=Biens!$C$465),"MATCH","")</f>
        <v/>
      </c>
      <c r="RS3" s="14" t="str">
        <f>IF(AND($G3&gt;=Biens!$B$466,$H3=Biens!$E$466,$I3=Biens!$A$466,$J3&lt;=Biens!$D$466,$K3&lt;=Biens!$C$466),"MATCH","")</f>
        <v/>
      </c>
      <c r="RT3" s="14" t="str">
        <f>IF(AND($G3&gt;=Biens!$B$467,$H3=Biens!$E$467,$I3=Biens!$A$467,$J3&lt;=Biens!$D$467,$K3&lt;=Biens!$C$467),"MATCH","")</f>
        <v/>
      </c>
      <c r="RU3" s="14" t="str">
        <f>IF(AND($G3&gt;=Biens!$B$468,$H3=Biens!$E$468,$I3=Biens!$A$468,$J3&lt;=Biens!$D$468,$K3&lt;=Biens!$C$468),"MATCH","")</f>
        <v/>
      </c>
      <c r="RV3" s="14" t="str">
        <f>IF(AND($G3&gt;=Biens!$B$469,$H3=Biens!$E$469,$I3=Biens!$A$469,$J3&lt;=Biens!$D$469,$K3&lt;=Biens!$C$469),"MATCH","")</f>
        <v/>
      </c>
      <c r="RW3" s="14" t="str">
        <f>IF(AND($G3&gt;=Biens!$B$470,$H3=Biens!$E$470,$I3=Biens!$A$470,$J3&lt;=Biens!$D$470,$K3&lt;=Biens!$C$470),"MATCH","")</f>
        <v/>
      </c>
      <c r="RX3" s="14" t="str">
        <f>IF(AND($G3&gt;=Biens!$B$471,$H3=Biens!$E$471,$I3=Biens!$A$471,$J3&lt;=Biens!$D$471,$K3&lt;=Biens!$C$471),"MATCH","")</f>
        <v/>
      </c>
      <c r="RY3" s="14" t="str">
        <f>IF(AND($G3&gt;=Biens!$B$472,$H3=Biens!$E$472,$I3=Biens!$A$472,$J3&lt;=Biens!$D$472,$K3&lt;=Biens!$C$472),"MATCH","")</f>
        <v/>
      </c>
      <c r="RZ3" s="14" t="str">
        <f>IF(AND($G3&gt;=Biens!$B$473,$H3=Biens!$E$473,$I3=Biens!$A$473,$J3&lt;=Biens!$D$473,$K3&lt;=Biens!$C$473),"MATCH","")</f>
        <v/>
      </c>
      <c r="SA3" s="14" t="str">
        <f>IF(AND($G3&gt;=Biens!$B$474,$H3=Biens!$E$474,$I3=Biens!$A$474,$J3&lt;=Biens!$D$474,$K3&lt;=Biens!$C$474),"MATCH","")</f>
        <v/>
      </c>
      <c r="SB3" s="14" t="str">
        <f>IF(AND($G3&gt;=Biens!$B$475,$H3=Biens!$E$475,$I3=Biens!$A$475,$J3&lt;=Biens!$D$475,$K3&lt;=Biens!$C$475),"MATCH","")</f>
        <v/>
      </c>
      <c r="SC3" s="14" t="str">
        <f>IF(AND($G3&gt;=Biens!$B$476,$H3=Biens!$E$476,$I3=Biens!$A$476,$J3&lt;=Biens!$D$476,$K3&lt;=Biens!$C$476),"MATCH","")</f>
        <v/>
      </c>
      <c r="SD3" s="14" t="str">
        <f>IF(AND($G3&gt;=Biens!$B$477,$H3=Biens!$E$477,$I3=Biens!$A$477,$J3&lt;=Biens!$D$477,$K3&lt;=Biens!$C$477),"MATCH","")</f>
        <v/>
      </c>
      <c r="SE3" s="14" t="str">
        <f>IF(AND($G3&gt;=Biens!$B$478,$H3=Biens!$E$478,$I3=Biens!$A$478,$J3&lt;=Biens!$D$478,$K3&lt;=Biens!$C$478),"MATCH","")</f>
        <v/>
      </c>
      <c r="SF3" s="14" t="str">
        <f>IF(AND($G3&gt;=Biens!$B$479,$H3=Biens!$E$479,$I3=Biens!$A$479,$J3&lt;=Biens!$D$479,$K3&lt;=Biens!$C$479),"MATCH","")</f>
        <v/>
      </c>
      <c r="SG3" s="14" t="str">
        <f>IF(AND($G3&gt;=Biens!$B$480,$H3=Biens!$E$480,$I3=Biens!$A$480,$J3&lt;=Biens!$D$480,$K3&lt;=Biens!$C$480),"MATCH","")</f>
        <v/>
      </c>
      <c r="SH3" s="14" t="str">
        <f>IF(AND($G3&gt;=Biens!$B$481,$H3=Biens!$E$481,$I3=Biens!$A$481,$J3&lt;=Biens!$D$481,$K3&lt;=Biens!$C$481),"MATCH","")</f>
        <v/>
      </c>
      <c r="SI3" s="14" t="str">
        <f>IF(AND($G3&gt;=Biens!$B$482,$H3=Biens!$E$482,$I3=Biens!$A$482,$J3&lt;=Biens!$D$482,$K3&lt;=Biens!$C$482),"MATCH","")</f>
        <v/>
      </c>
      <c r="SJ3" s="14" t="str">
        <f>IF(AND($G3&gt;=Biens!$B$483,$H3=Biens!$E$483,$I3=Biens!$A$483,$J3&lt;=Biens!$D$483,$K3&lt;=Biens!$C$483),"MATCH","")</f>
        <v/>
      </c>
      <c r="SK3" s="14" t="str">
        <f>IF(AND($G3&gt;=Biens!$B$484,$H3=Biens!$E$484,$I3=Biens!$A$484,$J3&lt;=Biens!$D$484,$K3&lt;=Biens!$C$484),"MATCH","")</f>
        <v/>
      </c>
      <c r="SL3" s="14" t="str">
        <f>IF(AND($G3&gt;=Biens!$B$485,$H3=Biens!$E$485,$I3=Biens!$A$485,$J3&lt;=Biens!$D$485,$K3&lt;=Biens!$C$485),"MATCH","")</f>
        <v/>
      </c>
      <c r="SM3" s="14" t="str">
        <f>IF(AND($G3&gt;=Biens!$B$486,$H3=Biens!$E$486,$I3=Biens!$A$486,$J3&lt;=Biens!$D$486,$K3&lt;=Biens!$C$486),"MATCH","")</f>
        <v/>
      </c>
      <c r="SN3" s="14" t="str">
        <f>IF(AND($G3&gt;=Biens!$B$487,$H3=Biens!$E$487,$I3=Biens!$A$487,$J3&lt;=Biens!$D$487,$K3&lt;=Biens!$C$487),"MATCH","")</f>
        <v/>
      </c>
      <c r="SO3" s="14" t="str">
        <f>IF(AND($G3&gt;=Biens!$B$488,$H3=Biens!$E$488,$I3=Biens!$A$488,$J3&lt;=Biens!$D$488,$K3&lt;=Biens!$C$488),"MATCH","")</f>
        <v/>
      </c>
      <c r="SP3" s="14" t="str">
        <f>IF(AND($G3&gt;=Biens!$B$489,$H3=Biens!$E$489,$I3=Biens!$A$489,$J3&lt;=Biens!$D$489,$K3&lt;=Biens!$C$489),"MATCH","")</f>
        <v>MATCH</v>
      </c>
      <c r="SQ3" s="14" t="str">
        <f>IF(AND($G3&gt;=Biens!$B$490,$H3=Biens!$E$490,$I3=Biens!$A$490,$J3&lt;=Biens!$D$490,$K3&lt;=Biens!$C$490),"MATCH","")</f>
        <v/>
      </c>
      <c r="SR3" s="14" t="str">
        <f>IF(AND($G3&gt;=Biens!$B$491,$H3=Biens!$E$491,$I3=Biens!$A$491,$J3&lt;=Biens!$D$491,$K3&lt;=Biens!$C$491),"MATCH","")</f>
        <v/>
      </c>
      <c r="SS3" s="14" t="str">
        <f>IF(AND($G3&gt;=Biens!$B$492,$H3=Biens!$E$492,$I3=Biens!$A$492,$J3&lt;=Biens!$D$492,$K3&lt;=Biens!$C$492),"MATCH","")</f>
        <v/>
      </c>
      <c r="ST3" s="14" t="str">
        <f>IF(AND($G3&gt;=Biens!$B$493,$H3=Biens!$E$493,$I3=Biens!$A$493,$J3&lt;=Biens!$D$493,$K3&lt;=Biens!$C$493),"MATCH","")</f>
        <v/>
      </c>
      <c r="SU3" s="14" t="str">
        <f>IF(AND($G3&gt;=Biens!$B$494,$H3=Biens!$E$494,$I3=Biens!$A$494,$J3&lt;=Biens!$D$494,$K3&lt;=Biens!$C$494),"MATCH","")</f>
        <v/>
      </c>
      <c r="SV3" s="14" t="str">
        <f>IF(AND($G3&gt;=Biens!$B$495,$H3=Biens!$E$495,$I3=Biens!$A$495,$J3&lt;=Biens!$D$495,$K3&lt;=Biens!$C$495),"MATCH","")</f>
        <v/>
      </c>
      <c r="SW3" s="14" t="str">
        <f>IF(AND($G3&gt;=Biens!$B$496,$H3=Biens!$E$496,$I3=Biens!$A$496,$J3&lt;=Biens!$D$496,$K3&lt;=Biens!$C$496),"MATCH","")</f>
        <v/>
      </c>
      <c r="SX3" s="14" t="str">
        <f>IF(AND($G3&gt;=Biens!$B$497,$H3=Biens!$E$497,$I3=Biens!$A$497,$J3&lt;=Biens!$D$497,$K3&lt;=Biens!$C$497),"MATCH","")</f>
        <v/>
      </c>
      <c r="SY3" s="14" t="str">
        <f>IF(AND($G3&gt;=Biens!$B$498,$H3=Biens!$E$498,$I3=Biens!$A$498,$J3&lt;=Biens!$D$498,$K3&lt;=Biens!$C$498),"MATCH","")</f>
        <v/>
      </c>
      <c r="SZ3" s="14" t="str">
        <f>IF(AND($G3&gt;=Biens!$B$499,$H3=Biens!$E$499,$I3=Biens!$A$499,$J3&lt;=Biens!$D$499,$K3&lt;=Biens!$C$499),"MATCH","")</f>
        <v/>
      </c>
      <c r="TA3" s="14" t="str">
        <f>IF(AND($G3&gt;=Biens!$B$500,$H3=Biens!$E$500,$I3=Biens!$A$500,$J3&lt;=Biens!$D$500,$K3&lt;=Biens!$C$500),"MATCH","")</f>
        <v/>
      </c>
      <c r="TB3" s="14" t="str">
        <f>IF(AND($G3&gt;=Biens!$B$501,$H3=Biens!$E$501,$I3=Biens!$A$501,$J3&lt;=Biens!$D$501,$K3&lt;=Biens!$C$501),"MATCH","")</f>
        <v/>
      </c>
      <c r="TC3" s="14" t="str">
        <f>IF(AND($G3&gt;=Biens!$B$502,$H3=Biens!$E$502,$I3=Biens!$A$502,$J3&lt;=Biens!$D$502,$K3&lt;=Biens!$C$502),"MATCH","")</f>
        <v/>
      </c>
      <c r="TD3" s="14" t="str">
        <f>IF(AND($G3&gt;=Biens!$B$503,$H3=Biens!$E$503,$I3=Biens!$A$503,$J3&lt;=Biens!$D$503,$K3&lt;=Biens!$C$503),"MATCH","")</f>
        <v/>
      </c>
      <c r="TE3" s="14" t="str">
        <f>IF(AND($G3&gt;=Biens!$B$504,$H3=Biens!$E$504,$I3=Biens!$A$504,$J3&lt;=Biens!$D$504,$K3&lt;=Biens!$C$504),"MATCH","")</f>
        <v/>
      </c>
      <c r="TF3" s="14" t="str">
        <f>IF(AND($G3&gt;=Biens!$B$505,$H3=Biens!$E$505,$I3=Biens!$A$505,$J3&lt;=Biens!$D$505,$K3&lt;=Biens!$C$505),"MATCH","")</f>
        <v/>
      </c>
      <c r="TG3" s="14" t="str">
        <f>IF(AND($G3&gt;=Biens!$B$506,$H3=Biens!$E$506,$I3=Biens!$A$506,$J3&lt;=Biens!$D$506,$K3&lt;=Biens!$C$506),"MATCH","")</f>
        <v/>
      </c>
      <c r="TH3" s="14" t="str">
        <f>IF(AND($G3&gt;=Biens!$B$507,$H3=Biens!$E$507,$I3=Biens!$A$507,$J3&lt;=Biens!$D$507,$K3&lt;=Biens!$C$507),"MATCH","")</f>
        <v/>
      </c>
      <c r="TI3" s="14" t="str">
        <f>IF(AND($G3&gt;=Biens!$B$508,$H3=Biens!$E$508,$I3=Biens!$A$508,$J3&lt;=Biens!$D$508,$K3&lt;=Biens!$C$508),"MATCH","")</f>
        <v/>
      </c>
      <c r="TJ3" s="14" t="str">
        <f>IF(AND($G3&gt;=Biens!$B$509,$H3=Biens!$E$509,$I3=Biens!$A$509,$J3&lt;=Biens!$D$509,$K3&lt;=Biens!$C$509),"MATCH","")</f>
        <v/>
      </c>
      <c r="TK3" s="14" t="str">
        <f>IF(AND($G3&gt;=Biens!$B$510,$H3=Biens!$E$510,$I3=Biens!$A$510,$J3&lt;=Biens!$D$510,$K3&lt;=Biens!$C$510),"MATCH","")</f>
        <v/>
      </c>
      <c r="TL3" s="14" t="str">
        <f>IF(AND($G3&gt;=Biens!$B$511,$H3=Biens!$E$511,$I3=Biens!$A$511,$J3&lt;=Biens!$D$511,$K3&lt;=Biens!$C$511),"MATCH","")</f>
        <v/>
      </c>
      <c r="TM3" s="14" t="str">
        <f>IF(AND($G3&gt;=Biens!$B$512,$H3=Biens!$E$512,$I3=Biens!$A$512,$J3&lt;=Biens!$D$512,$K3&lt;=Biens!$C$512),"MATCH","")</f>
        <v/>
      </c>
      <c r="TN3" s="14" t="str">
        <f>IF(AND($G3&gt;=Biens!$B$513,$H3=Biens!$E$513,$I3=Biens!$A$513,$J3&lt;=Biens!$D$513,$K3&lt;=Biens!$C$513),"MATCH","")</f>
        <v/>
      </c>
      <c r="TO3" s="14" t="str">
        <f>IF(AND($G3&gt;=Biens!$B$514,$H3=Biens!$E$514,$I3=Biens!$A$514,$J3&lt;=Biens!$D$514,$K3&lt;=Biens!$C$514),"MATCH","")</f>
        <v/>
      </c>
      <c r="TP3" s="14" t="str">
        <f>IF(AND($G3&gt;=Biens!$B$515,$H3=Biens!$E$515,$I3=Biens!$A$515,$J3&lt;=Biens!$D$515,$K3&lt;=Biens!$C$515),"MATCH","")</f>
        <v/>
      </c>
      <c r="TQ3" s="14" t="str">
        <f>IF(AND($G3&gt;=Biens!$B$516,$H3=Biens!$E$516,$I3=Biens!$A$516,$J3&lt;=Biens!$D$516,$K3&lt;=Biens!$C$516),"MATCH","")</f>
        <v/>
      </c>
      <c r="TR3" s="14" t="str">
        <f>IF(AND($G3&gt;=Biens!$B$517,$H3=Biens!$E$517,$I3=Biens!$A$517,$J3&lt;=Biens!$D$517,$K3&lt;=Biens!$C$517),"MATCH","")</f>
        <v/>
      </c>
      <c r="TS3" s="14" t="str">
        <f>IF(AND($G3&gt;=Biens!$B$518,$H3=Biens!$E$518,$I3=Biens!$A$518,$J3&lt;=Biens!$D$518,$K3&lt;=Biens!$C$518),"MATCH","")</f>
        <v/>
      </c>
      <c r="TT3" s="14" t="str">
        <f>IF(AND($G3&gt;=Biens!$B$519,$H3=Biens!$E$519,$I3=Biens!$A$519,$J3&lt;=Biens!$D$519,$K3&lt;=Biens!$C$519),"MATCH","")</f>
        <v/>
      </c>
      <c r="TU3" s="14" t="str">
        <f>IF(AND($G3&gt;=Biens!$B$520,$H3=Biens!$E$520,$I3=Biens!$A$520,$J3&lt;=Biens!$D$520,$K3&lt;=Biens!$C$520),"MATCH","")</f>
        <v/>
      </c>
      <c r="TV3" s="14" t="str">
        <f>IF(AND($G3&gt;=Biens!$B$521,$H3=Biens!$E$521,$I3=Biens!$A$521,$J3&lt;=Biens!$D$521,$K3&lt;=Biens!$C$521),"MATCH","")</f>
        <v/>
      </c>
      <c r="TW3" s="14" t="str">
        <f>IF(AND($G3&gt;=Biens!$B$522,$H3=Biens!$E$522,$I3=Biens!$A$522,$J3&lt;=Biens!$D$522,$K3&lt;=Biens!$C$522),"MATCH","")</f>
        <v/>
      </c>
      <c r="TX3" s="14" t="str">
        <f>IF(AND($G3&gt;=Biens!$B$523,$H3=Biens!$E$523,$I3=Biens!$A$523,$J3&lt;=Biens!$D$523,$K3&lt;=Biens!$C$523),"MATCH","")</f>
        <v/>
      </c>
      <c r="TY3" s="14" t="str">
        <f>IF(AND($G3&gt;=Biens!$B$524,$H3=Biens!$E$524,$I3=Biens!$A$524,$J3&lt;=Biens!$D$524,$K3&lt;=Biens!$C$524),"MATCH","")</f>
        <v/>
      </c>
      <c r="TZ3" s="14" t="str">
        <f>IF(AND($G3&gt;=Biens!$B$525,$H3=Biens!$E$525,$I3=Biens!$A$525,$J3&lt;=Biens!$D$525,$K3&lt;=Biens!$C$525),"MATCH","")</f>
        <v/>
      </c>
      <c r="UA3" s="14" t="str">
        <f>IF(AND($G3&gt;=Biens!$B$526,$H3=Biens!$E$526,$I3=Biens!$A$526,$J3&lt;=Biens!$D$526,$K3&lt;=Biens!$C$526),"MATCH","")</f>
        <v/>
      </c>
      <c r="UB3" s="14" t="str">
        <f>IF(AND($G3&gt;=Biens!$B$527,$H3=Biens!$E$527,$I3=Biens!$A$527,$J3&lt;=Biens!$D$527,$K3&lt;=Biens!$C$527),"MATCH","")</f>
        <v/>
      </c>
      <c r="UC3" s="14" t="str">
        <f>IF(AND($G3&gt;=Biens!$B$528,$H3=Biens!$E$528,$I3=Biens!$A$528,$J3&lt;=Biens!$D$528,$K3&lt;=Biens!$C$528),"MATCH","")</f>
        <v/>
      </c>
      <c r="UD3" s="14" t="str">
        <f>IF(AND($G3&gt;=Biens!$B$529,$H3=Biens!$E$529,$I3=Biens!$A$529,$J3&lt;=Biens!$D$529,$K3&lt;=Biens!$C$529),"MATCH","")</f>
        <v/>
      </c>
      <c r="UE3" s="14" t="str">
        <f>IF(AND($G3&gt;=Biens!$B$530,$H3=Biens!$E$530,$I3=Biens!$A$530,$J3&lt;=Biens!$D$530,$K3&lt;=Biens!$C$530),"MATCH","")</f>
        <v/>
      </c>
      <c r="UF3" s="14" t="str">
        <f>IF(AND($G3&gt;=Biens!$B$531,$H3=Biens!$E$531,$I3=Biens!$A$531,$J3&lt;=Biens!$D$531,$K3&lt;=Biens!$C$531),"MATCH","")</f>
        <v/>
      </c>
      <c r="UG3" s="14" t="str">
        <f>IF(AND($G3&gt;=Biens!$B$532,$H3=Biens!$E$532,$I3=Biens!$A$532,$J3&lt;=Biens!$D$532,$K3&lt;=Biens!$C$532),"MATCH","")</f>
        <v/>
      </c>
      <c r="UH3" s="14" t="str">
        <f>IF(AND($G3&gt;=Biens!$B$533,$H3=Biens!$E$533,$I3=Biens!$A$533,$J3&lt;=Biens!$D$533,$K3&lt;=Biens!$C$533),"MATCH","")</f>
        <v/>
      </c>
      <c r="UI3" s="14" t="str">
        <f>IF(AND($G3&gt;=Biens!$B$534,$H3=Biens!$E$534,$I3=Biens!$A$534,$J3&lt;=Biens!$D$534,$K3&lt;=Biens!$C$534),"MATCH","")</f>
        <v/>
      </c>
      <c r="UJ3" s="14" t="str">
        <f>IF(AND($G3&gt;=Biens!$B$535,$H3=Biens!$E$535,$I3=Biens!$A$535,$J3&lt;=Biens!$D$535,$K3&lt;=Biens!$C$535),"MATCH","")</f>
        <v/>
      </c>
      <c r="UK3" s="14" t="str">
        <f>IF(AND($G3&gt;=Biens!$B$536,$H3=Biens!$E$536,$I3=Biens!$A$536,$J3&lt;=Biens!$D$536,$K3&lt;=Biens!$C$536),"MATCH","")</f>
        <v/>
      </c>
      <c r="UL3" s="14" t="str">
        <f>IF(AND($G3&gt;=Biens!$B$537,$H3=Biens!$E$537,$I3=Biens!$A$537,$J3&lt;=Biens!$D$537,$K3&lt;=Biens!$C$537),"MATCH","")</f>
        <v/>
      </c>
      <c r="UM3" s="14" t="str">
        <f>IF(AND($G3&gt;=Biens!$B$538,$H3=Biens!$E$538,$I3=Biens!$A$538,$J3&lt;=Biens!$D$538,$K3&lt;=Biens!$C$538),"MATCH","")</f>
        <v/>
      </c>
      <c r="UN3" s="14" t="str">
        <f>IF(AND($G3&gt;=Biens!$B$539,$H3=Biens!$E$539,$I3=Biens!$A$539,$J3&lt;=Biens!$D$539,$K3&lt;=Biens!$C$539),"MATCH","")</f>
        <v/>
      </c>
      <c r="UO3" s="14" t="str">
        <f>IF(AND($G3&gt;=Biens!$B$540,$H3=Biens!$E$540,$I3=Biens!$A$540,$J3&lt;=Biens!$D$540,$K3&lt;=Biens!$C$540),"MATCH","")</f>
        <v/>
      </c>
      <c r="UP3" s="14" t="str">
        <f>IF(AND($G3&gt;=Biens!$B$541,$H3=Biens!$E$541,$I3=Biens!$A$541,$J3&lt;=Biens!$D$541,$K3&lt;=Biens!$C$541),"MATCH","")</f>
        <v/>
      </c>
      <c r="UQ3" s="14" t="str">
        <f>IF(AND($G3&gt;=Biens!$B$542,$H3=Biens!$E$542,$I3=Biens!$A$542,$J3&lt;=Biens!$D$542,$K3&lt;=Biens!$C$542),"MATCH","")</f>
        <v/>
      </c>
      <c r="UR3" s="14" t="str">
        <f>IF(AND($G3&gt;=Biens!$B$543,$H3=Biens!$E$543,$I3=Biens!$A$543,$J3&lt;=Biens!$D$543,$K3&lt;=Biens!$C$543),"MATCH","")</f>
        <v/>
      </c>
      <c r="US3" s="14" t="str">
        <f>IF(AND($G3&gt;=Biens!$B$544,$H3=Biens!$E$544,$I3=Biens!$A$544,$J3&lt;=Biens!$D$544,$K3&lt;=Biens!$C$544),"MATCH","")</f>
        <v/>
      </c>
      <c r="UT3" s="14" t="str">
        <f>IF(AND($G3&gt;=Biens!$B$545,$H3=Biens!$E$545,$I3=Biens!$A$545,$J3&lt;=Biens!$D$545,$K3&lt;=Biens!$C$545),"MATCH","")</f>
        <v/>
      </c>
      <c r="UU3" s="14" t="str">
        <f>IF(AND($G3&gt;=Biens!$B$546,$H3=Biens!$E$546,$I3=Biens!$A$546,$J3&lt;=Biens!$D$546,$K3&lt;=Biens!$C$546),"MATCH","")</f>
        <v/>
      </c>
      <c r="UV3" s="14" t="str">
        <f>IF(AND($G3&gt;=Biens!$B$547,$H3=Biens!$E$547,$I3=Biens!$A$547,$J3&lt;=Biens!$D$547,$K3&lt;=Biens!$C$547),"MATCH","")</f>
        <v/>
      </c>
      <c r="UW3" s="14" t="str">
        <f>IF(AND($G3&gt;=Biens!$B$548,$H3=Biens!$E$548,$I3=Biens!$A$548,$J3&lt;=Biens!$D$548,$K3&lt;=Biens!$C$548),"MATCH","")</f>
        <v/>
      </c>
      <c r="UX3" s="14" t="str">
        <f>IF(AND($G3&gt;=Biens!$B$549,$H3=Biens!$E$549,$I3=Biens!$A$549,$J3&lt;=Biens!$D$549,$K3&lt;=Biens!$C$549),"MATCH","")</f>
        <v/>
      </c>
      <c r="UY3" s="14" t="str">
        <f>IF(AND($G3&gt;=Biens!$B$550,$H3=Biens!$E$550,$I3=Biens!$A$550,$J3&lt;=Biens!$D$550,$K3&lt;=Biens!$C$550),"MATCH","")</f>
        <v/>
      </c>
      <c r="UZ3" s="14" t="str">
        <f>IF(AND($G3&gt;=Biens!$B$551,$H3=Biens!$E$551,$I3=Biens!$A$551,$J3&lt;=Biens!$D$551,$K3&lt;=Biens!$C$551),"MATCH","")</f>
        <v/>
      </c>
      <c r="VA3" s="14" t="str">
        <f>IF(AND($G3&gt;=Biens!$B$552,$H3=Biens!$E$552,$I3=Biens!$A$552,$J3&lt;=Biens!$D$552,$K3&lt;=Biens!$C$552),"MATCH","")</f>
        <v/>
      </c>
      <c r="VB3" s="14" t="str">
        <f>IF(AND($G3&gt;=Biens!$B$553,$H3=Biens!$E$553,$I3=Biens!$A$553,$J3&lt;=Biens!$D$553,$K3&lt;=Biens!$C$553),"MATCH","")</f>
        <v/>
      </c>
      <c r="VC3" s="14" t="str">
        <f>IF(AND($G3&gt;=Biens!$B$554,$H3=Biens!$E$554,$I3=Biens!$A$554,$J3&lt;=Biens!$D$554,$K3&lt;=Biens!$C$554),"MATCH","")</f>
        <v/>
      </c>
      <c r="VD3" s="14" t="str">
        <f>IF(AND($G3&gt;=Biens!$B$555,$H3=Biens!$E$555,$I3=Biens!$A$555,$J3&lt;=Biens!$D$555,$K3&lt;=Biens!$C$555),"MATCH","")</f>
        <v/>
      </c>
      <c r="VE3" s="14" t="str">
        <f>IF(AND($G3&gt;=Biens!$B$556,$H3=Biens!$E$556,$I3=Biens!$A$556,$J3&lt;=Biens!$D$556,$K3&lt;=Biens!$C$556),"MATCH","")</f>
        <v/>
      </c>
      <c r="VF3" s="14" t="str">
        <f>IF(AND($G3&gt;=Biens!$B$557,$H3=Biens!$E$557,$I3=Biens!$A$557,$J3&lt;=Biens!$D$557,$K3&lt;=Biens!$C$557),"MATCH","")</f>
        <v/>
      </c>
      <c r="VG3" s="14" t="str">
        <f>IF(AND($G3&gt;=Biens!$B$558,$H3=Biens!$E$558,$I3=Biens!$A$558,$J3&lt;=Biens!$D$558,$K3&lt;=Biens!$C$558),"MATCH","")</f>
        <v/>
      </c>
      <c r="VH3" s="14" t="str">
        <f>IF(AND($G3&gt;=Biens!$B$559,$H3=Biens!$E$559,$I3=Biens!$A$559,$J3&lt;=Biens!$D$559,$K3&lt;=Biens!$C$559),"MATCH","")</f>
        <v/>
      </c>
    </row>
    <row r="4" spans="3:1023" ht="27.6" thickBot="1" x14ac:dyDescent="0.35">
      <c r="C4" s="3" t="s">
        <v>2209</v>
      </c>
      <c r="D4" s="3" t="s">
        <v>2210</v>
      </c>
      <c r="E4" s="3" t="s">
        <v>908</v>
      </c>
      <c r="F4" s="3"/>
      <c r="G4" s="4">
        <v>160000</v>
      </c>
      <c r="H4" s="3" t="s">
        <v>904</v>
      </c>
      <c r="I4" s="3" t="s">
        <v>3</v>
      </c>
      <c r="J4" s="4">
        <v>2</v>
      </c>
      <c r="K4" s="4">
        <v>40</v>
      </c>
      <c r="L4" s="3"/>
      <c r="M4" s="3" t="s">
        <v>909</v>
      </c>
      <c r="N4" s="3"/>
      <c r="O4" s="3"/>
      <c r="P4" s="3" t="s">
        <v>910</v>
      </c>
      <c r="Q4" s="3" t="s">
        <v>911</v>
      </c>
      <c r="R4" s="3"/>
      <c r="S4" s="3"/>
      <c r="T4" s="6"/>
      <c r="U4" s="6" t="e">
        <f>IF(Tableau2[[#This Row],[Nb de match]]&gt;0,"MATCH","")</f>
        <v>#REF!</v>
      </c>
      <c r="V4" s="6" t="e">
        <f>COUNTIF(#REF!,"MATCH")</f>
        <v>#REF!</v>
      </c>
      <c r="W4" s="3" t="str">
        <f>IF(AND($G4&gt;=Biens!$B$2,$H4=Biens!$E$2,$I4=Biens!$A$2,$J4&lt;=Biens!$D$2,$K4&lt;=Biens!$C$2),"MATCH","")</f>
        <v/>
      </c>
      <c r="X4" s="3" t="str">
        <f>IF(AND($G4&gt;=Biens!$B$3,$H4=Biens!$E$3,$I4=Biens!$A$3,$J4&lt;=Biens!$D$3,$K4&lt;=Biens!$C$3),"MATCH","")</f>
        <v/>
      </c>
      <c r="Y4" s="3" t="str">
        <f>IF(AND($G4&gt;=Biens!$B$4,$H4=Biens!$E$4,$I4=Biens!$A$4,$J4&lt;=Biens!$D$4,$K4&lt;=Biens!$C$4),"MATCH","")</f>
        <v/>
      </c>
      <c r="Z4" s="13" t="str">
        <f>IF(AND($G4&gt;=Biens!$B$5,$H4=Biens!$E$5,$I4=Biens!$A$5,$J4&lt;=Biens!$D$5,$K4&lt;=Biens!$C$5),"MATCH","")</f>
        <v/>
      </c>
      <c r="AA4" s="13" t="str">
        <f>IF(AND($G4&gt;=Biens!$B$6,$H4=Biens!$E$6,$I4=Biens!$A$6,$J4&lt;=Biens!$D$6,$K4&lt;=Biens!$C$6),"MATCH","")</f>
        <v/>
      </c>
      <c r="AB4" s="13" t="str">
        <f>IF(AND($G4&gt;=Biens!$B$7,$H4=Biens!$E$7,$I4=Biens!$A$7,$J4&lt;=Biens!$D$7,$K4&lt;=Biens!$C$7),"MATCH","")</f>
        <v/>
      </c>
      <c r="AC4" s="13" t="str">
        <f>IF(AND($G4&gt;=Biens!$B$8,$H4=Biens!$E$8,$I4=Biens!$A$8,$J4&lt;=Biens!$D$8,$K4&lt;=Biens!$C$8),"MATCH","")</f>
        <v/>
      </c>
      <c r="AD4" s="13" t="str">
        <f>IF(AND($G4&gt;=Biens!$B$9,$H4=Biens!$E$9,$I4=Biens!$A$9,$J4&lt;=Biens!$D$9,$K4&lt;=Biens!$C$9),"MATCH","")</f>
        <v/>
      </c>
      <c r="AE4" s="13" t="str">
        <f>IF(AND($G4&gt;=Biens!$B$10,$H4=Biens!$E$10,$I4=Biens!$A$10,$J4&lt;=Biens!$D$10,$K4&lt;=Biens!$C$10),"MATCH","")</f>
        <v/>
      </c>
      <c r="AF4" s="13" t="str">
        <f>IF(AND($G4&gt;=Biens!$B$11,$H4=Biens!$E$11,$I4=Biens!$A$11,$J4&lt;=Biens!$D$11,$K4&lt;=Biens!$C$11),"MATCH","")</f>
        <v/>
      </c>
      <c r="AG4" s="13" t="str">
        <f>IF(AND($G4&gt;=Biens!$B$12,$H4=Biens!$E$12,$I4=Biens!$A$12,$J4&lt;=Biens!$D$12,$K4&lt;=Biens!$C$12),"MATCH","")</f>
        <v/>
      </c>
      <c r="AH4" s="13" t="str">
        <f>IF(AND($G4&gt;=Biens!$B$13,$H4=Biens!$E$13,$I4=Biens!$A$13,$J4&lt;=Biens!$D$13,$K4&lt;=Biens!$C$13),"MATCH","")</f>
        <v/>
      </c>
      <c r="AI4" s="13" t="str">
        <f>IF(AND($G4&gt;=Biens!$B$14,$H4=Biens!$E$14,$I4=Biens!$A$14,$J4&lt;=Biens!$D$14,$K4&lt;=Biens!$C$14),"MATCH","")</f>
        <v/>
      </c>
      <c r="AJ4" s="13" t="str">
        <f>IF(AND($G4&gt;=Biens!$B$15,$H4=Biens!$E$15,$I4=Biens!$A$15,$J4&lt;=Biens!$D$15,$K4&lt;=Biens!$C$15),"MATCH","")</f>
        <v/>
      </c>
      <c r="AK4" s="13" t="str">
        <f>IF(AND($G4&gt;=Biens!$B$16,$H4=Biens!$E$16,$I4=Biens!$A$16,$J4&lt;=Biens!$D$16,$K4&lt;=Biens!$C$16),"MATCH","")</f>
        <v/>
      </c>
      <c r="AL4" s="13" t="str">
        <f>IF(AND($G4&gt;=Biens!$B$17,$H4=Biens!$E$17,$I4=Biens!$A$17,$J4&lt;=Biens!$D$17,$K4&lt;=Biens!$C$17),"MATCH","")</f>
        <v/>
      </c>
      <c r="AM4" s="13" t="str">
        <f>IF(AND($G4&gt;=Biens!$B$18,$H4=Biens!$E$18,$I4=Biens!$A$18,$J4&lt;=Biens!$D$18,$K4&lt;=Biens!$C$18),"MATCH","")</f>
        <v/>
      </c>
      <c r="AN4" s="13" t="str">
        <f>IF(AND($G4&gt;=Biens!$B$19,$H4=Biens!$E$19,$I4=Biens!$A$19,$J4&lt;=Biens!$D$19,$K4&lt;=Biens!$C$19),"MATCH","")</f>
        <v/>
      </c>
      <c r="AO4" s="13" t="str">
        <f>IF(AND($G4&gt;=Biens!$B$20,$H4=Biens!$E$20,$I4=Biens!$A$20,$J4&lt;=Biens!$D$20,$K4&lt;=Biens!$C$20),"MATCH","")</f>
        <v/>
      </c>
      <c r="AP4" s="13" t="str">
        <f>IF(AND($G4&gt;=Biens!$B$21,$H4=Biens!$E$21,$I4=Biens!$A$21,$J4&lt;=Biens!$D$21,$K4&lt;=Biens!$C$21),"MATCH","")</f>
        <v/>
      </c>
      <c r="AQ4" s="13" t="str">
        <f>IF(AND($G4&gt;=Biens!$B$22,$H4=Biens!$E$22,$I4=Biens!$A$22,$J4&lt;=Biens!$D$22,$K4&lt;=Biens!$C$22),"MATCH","")</f>
        <v/>
      </c>
      <c r="AR4" s="13" t="str">
        <f>IF(AND($G4&gt;=Biens!$B$23,$H4=Biens!$E$23,$I4=Biens!$A$23,$J4&lt;=Biens!$D$23,$K4&lt;=Biens!$C$23),"MATCH","")</f>
        <v/>
      </c>
      <c r="AS4" s="13" t="str">
        <f>IF(AND($G4&gt;=Biens!$B$24,$H4=Biens!$E$24,$I4=Biens!$A$24,$J4&lt;=Biens!$D$24,$K4&lt;=Biens!$C$24),"MATCH","")</f>
        <v/>
      </c>
      <c r="AT4" s="13" t="str">
        <f>IF(AND($G4&gt;=Biens!$B$25,$H4=Biens!$E$25,$I4=Biens!$A$25,$J4&lt;=Biens!$D$25,$K4&lt;=Biens!$C$25),"MATCH","")</f>
        <v/>
      </c>
      <c r="AU4" s="13" t="str">
        <f>IF(AND($G4&gt;=Biens!$B$26,$H4=Biens!$E$26,$I4=Biens!$A$26,$J4&lt;=Biens!$D$26,$K4&lt;=Biens!$C$26),"MATCH","")</f>
        <v/>
      </c>
      <c r="AV4" s="13" t="str">
        <f>IF(AND($G4&gt;=Biens!$B$27,$H4=Biens!$E$27,$I4=Biens!$A$27,$J4&lt;=Biens!$D$27,$K4&lt;=Biens!$C$27),"MATCH","")</f>
        <v/>
      </c>
      <c r="AW4" s="13" t="str">
        <f>IF(AND($G4&gt;=Biens!$B$28,$H4=Biens!$E$28,$I4=Biens!$A$28,$J4&lt;=Biens!$D$28,$K4&lt;=Biens!$C$28),"MATCH","")</f>
        <v/>
      </c>
      <c r="AX4" s="13" t="str">
        <f>IF(AND($G4&gt;=Biens!$B$29,$H4=Biens!$E$29,$I4=Biens!$A$29,$J4&lt;=Biens!$D$29,$K4&lt;=Biens!$C$29),"MATCH","")</f>
        <v/>
      </c>
      <c r="AY4" s="13" t="str">
        <f>IF(AND($G4&gt;=Biens!$B$30,$H4=Biens!$E$30,$I4=Biens!$A$30,$J4&lt;=Biens!$D$30,$K4&lt;=Biens!$C$30),"MATCH","")</f>
        <v/>
      </c>
      <c r="AZ4" s="13" t="str">
        <f>IF(AND($G4&gt;=Biens!$B$31,$H4=Biens!$E$31,$I4=Biens!$A$31,$J4&lt;=Biens!$D$31,$K4&lt;=Biens!$C$31),"MATCH","")</f>
        <v/>
      </c>
      <c r="BA4" s="13" t="str">
        <f>IF(AND($G4&gt;=Biens!$B$32,$H4=Biens!$E$32,$I4=Biens!$A$32,$J4&lt;=Biens!$D$32,$K4&lt;=Biens!$C$32),"MATCH","")</f>
        <v/>
      </c>
      <c r="BB4" s="13" t="str">
        <f>IF(AND($G4&gt;=Biens!$B$33,$H4=Biens!$E$33,$I4=Biens!$A$33,$J4&lt;=Biens!$D$33,$K4&lt;=Biens!$C$33),"MATCH","")</f>
        <v/>
      </c>
      <c r="BC4" s="13" t="str">
        <f>IF(AND($G4&gt;=Biens!$B$34,$H4=Biens!$E$34,$I4=Biens!$A$34,$J4&lt;=Biens!$D$34,$K4&lt;=Biens!$C$34),"MATCH","")</f>
        <v/>
      </c>
      <c r="BD4" s="13" t="str">
        <f>IF(AND($G4&gt;=Biens!$B$35,$H4=Biens!$E$35,$I4=Biens!$A$35,$J4&lt;=Biens!$D$35,$K4&lt;=Biens!$C$35),"MATCH","")</f>
        <v/>
      </c>
      <c r="BE4" s="13" t="str">
        <f>IF(AND($G4&gt;=Biens!$B$36,$H4=Biens!$E$36,$I4=Biens!$A$36,$J4&lt;=Biens!$D$36,$K4&lt;=Biens!$C$36),"MATCH","")</f>
        <v/>
      </c>
      <c r="BF4" s="13" t="str">
        <f>IF(AND($G4&gt;=Biens!$B$37,$H4=Biens!$E$37,$I4=Biens!$A$37,$J4&lt;=Biens!$D$37,$K4&lt;=Biens!$C$37),"MATCH","")</f>
        <v/>
      </c>
      <c r="BG4" s="13" t="str">
        <f>IF(AND($G4&gt;=Biens!$B$38,$H4=Biens!$E$38,$I4=Biens!$A$38,$J4&lt;=Biens!$D$38,$K4&lt;=Biens!$C$38),"MATCH","")</f>
        <v/>
      </c>
      <c r="BH4" s="13" t="str">
        <f>IF(AND($G4&gt;=Biens!$B$39,$H4=Biens!$E$39,$I4=Biens!$A$39,$J4&lt;=Biens!$D$39,$K4&lt;=Biens!$C$39),"MATCH","")</f>
        <v/>
      </c>
      <c r="BI4" s="13" t="str">
        <f>IF(AND($G4&gt;=Biens!$B$40,$H4=Biens!$E$40,$I4=Biens!$A$40,$J4&lt;=Biens!$D$40,$K4&lt;=Biens!$C$40),"MATCH","")</f>
        <v/>
      </c>
      <c r="BJ4" s="13" t="str">
        <f>IF(AND($G4&gt;=Biens!$B$41,$H4=Biens!$E$41,$I4=Biens!$A$41,$J4&lt;=Biens!$D$41,$K4&lt;=Biens!$C$41),"MATCH","")</f>
        <v/>
      </c>
      <c r="BK4" s="13" t="str">
        <f>IF(AND($G4&gt;=Biens!$B$42,$H4=Biens!$E$42,$I4=Biens!$A$42,$J4&lt;=Biens!$D$42,$K4&lt;=Biens!$C$42),"MATCH","")</f>
        <v/>
      </c>
      <c r="BL4" s="13" t="str">
        <f>IF(AND($G4&gt;=Biens!$B$43,$H4=Biens!$E$43,$I4=Biens!$A$43,$J4&lt;=Biens!$D$43,$K4&lt;=Biens!$C$43),"MATCH","")</f>
        <v/>
      </c>
      <c r="BM4" s="13" t="str">
        <f>IF(AND($G4&gt;=Biens!$B$44,$H4=Biens!$E$44,$I4=Biens!$A$44,$J4&lt;=Biens!$D$44,$K4&lt;=Biens!$C$44),"MATCH","")</f>
        <v/>
      </c>
      <c r="BN4" s="13" t="str">
        <f>IF(AND($G4&gt;=Biens!$B$45,$H4=Biens!$E$45,$I4=Biens!$A$45,$J4&lt;=Biens!$D$45,$K4&lt;=Biens!$C$45),"MATCH","")</f>
        <v/>
      </c>
      <c r="BO4" s="13" t="str">
        <f>IF(AND($G4&gt;=Biens!$B$46,$H4=Biens!$E$46,$I4=Biens!$A$46,$J4&lt;=Biens!$D$46,$K4&lt;=Biens!$C$46),"MATCH","")</f>
        <v/>
      </c>
      <c r="BP4" s="13" t="str">
        <f>IF(AND($G4&gt;=Biens!$B$47,$H4=Biens!$E$47,$I4=Biens!$A$47,$J4&lt;=Biens!$D$47,$K4&lt;=Biens!$C$47),"MATCH","")</f>
        <v/>
      </c>
      <c r="BQ4" s="13" t="str">
        <f>IF(AND($G4&gt;=Biens!$B$48,$H4=Biens!$E$48,$I4=Biens!$A$48,$J4&lt;=Biens!$D$48,$K4&lt;=Biens!$C$48),"MATCH","")</f>
        <v/>
      </c>
      <c r="BR4" s="13" t="str">
        <f>IF(AND($G4&gt;=Biens!$B$49,$H4=Biens!$E$49,$I4=Biens!$A$49,$J4&lt;=Biens!$D$49,$K4&lt;=Biens!$C$49),"MATCH","")</f>
        <v/>
      </c>
      <c r="BS4" s="13" t="str">
        <f>IF(AND($G4&gt;=Biens!$B$50,$H4=Biens!$E$50,$I4=Biens!$A$50,$J4&lt;=Biens!$D$50,$K4&lt;=Biens!$C$50),"MATCH","")</f>
        <v/>
      </c>
      <c r="BT4" s="13" t="str">
        <f>IF(AND($G4&gt;=Biens!$B$51,$H4=Biens!$E$51,$I4=Biens!$A$51,$J4&lt;=Biens!$D$51,$K4&lt;=Biens!$C$51),"MATCH","")</f>
        <v/>
      </c>
      <c r="BU4" s="13" t="str">
        <f>IF(AND($G4&gt;=Biens!$B$52,$H4=Biens!$E$52,$I4=Biens!$A$52,$J4&lt;=Biens!$D$52,$K4&lt;=Biens!$C$52),"MATCH","")</f>
        <v/>
      </c>
      <c r="BV4" s="13" t="str">
        <f>IF(AND($G4&gt;=Biens!$B$53,$H4=Biens!$E$53,$I4=Biens!$A$53,$J4&lt;=Biens!$D$53,$K4&lt;=Biens!$C$53),"MATCH","")</f>
        <v/>
      </c>
      <c r="BW4" s="13" t="str">
        <f>IF(AND($G4&gt;=Biens!$B$54,$H4=Biens!$E$54,$I4=Biens!$A$54,$J4&lt;=Biens!$D$54,$K4&lt;=Biens!$C$54),"MATCH","")</f>
        <v/>
      </c>
      <c r="BX4" s="13" t="str">
        <f>IF(AND($G4&gt;=Biens!$B$55,$H4=Biens!$E$55,$I4=Biens!$A$55,$J4&lt;=Biens!$D$55,$K4&lt;=Biens!$C$55),"MATCH","")</f>
        <v/>
      </c>
      <c r="BY4" s="13" t="str">
        <f>IF(AND($G4&gt;=Biens!$B$56,$H4=Biens!$E$56,$I4=Biens!$A$56,$J4&lt;=Biens!$D$56,$K4&lt;=Biens!$C$56),"MATCH","")</f>
        <v/>
      </c>
      <c r="BZ4" s="13" t="str">
        <f>IF(AND($G4&gt;=Biens!$B$57,$H4=Biens!$E$57,$I4=Biens!$A$57,$J4&lt;=Biens!$D$57,$K4&lt;=Biens!$C$57),"MATCH","")</f>
        <v/>
      </c>
      <c r="CA4" s="13" t="str">
        <f>IF(AND($G4&gt;=Biens!$B$58,$H4=Biens!$E$58,$I4=Biens!$A$58,$J4&lt;=Biens!$D$58,$K4&lt;=Biens!$C$58),"MATCH","")</f>
        <v/>
      </c>
      <c r="CB4" s="13" t="str">
        <f>IF(AND($G4&gt;=Biens!$B$59,$H4=Biens!$E$59,$I4=Biens!$A$59,$J4&lt;=Biens!$D$59,$K4&lt;=Biens!$C$59),"MATCH","")</f>
        <v/>
      </c>
      <c r="CC4" s="13" t="str">
        <f>IF(AND($G4&gt;=Biens!$B$60,$H4=Biens!$E$60,$I4=Biens!$A$60,$J4&lt;=Biens!$D$60,$K4&lt;=Biens!$C$60),"MATCH","")</f>
        <v/>
      </c>
      <c r="CD4" s="13" t="str">
        <f>IF(AND($G4&gt;=Biens!$B$61,$H4=Biens!$E$61,$I4=Biens!$A$61,$J4&lt;=Biens!$D$61,$K4&lt;=Biens!$C$61),"MATCH","")</f>
        <v/>
      </c>
      <c r="CE4" s="13" t="str">
        <f>IF(AND($G4&gt;=Biens!$B$62,$H4=Biens!$E$62,$I4=Biens!$A$62,$J4&lt;=Biens!$D$62,$K4&lt;=Biens!$C$62),"MATCH","")</f>
        <v/>
      </c>
      <c r="CF4" s="13" t="str">
        <f>IF(AND($G4&gt;=Biens!$B$63,$H4=Biens!$E$63,$I4=Biens!$A$63,$J4&lt;=Biens!$D$63,$K4&lt;=Biens!$C$63),"MATCH","")</f>
        <v/>
      </c>
      <c r="CG4" s="13" t="str">
        <f>IF(AND($G4&gt;=Biens!$B$64,$H4=Biens!$E$64,$I4=Biens!$A$64,$J4&lt;=Biens!$D$64,$K4&lt;=Biens!$C$64),"MATCH","")</f>
        <v/>
      </c>
      <c r="CH4" s="13" t="str">
        <f>IF(AND($G4&gt;=Biens!$B$65,$H4=Biens!$E$65,$I4=Biens!$A$65,$J4&lt;=Biens!$D$65,$K4&lt;=Biens!$C$65),"MATCH","")</f>
        <v/>
      </c>
      <c r="CI4" s="13" t="str">
        <f>IF(AND($G4&gt;=Biens!$B$66,$H4=Biens!$E$66,$I4=Biens!$A$66,$J4&lt;=Biens!$D$66,$K4&lt;=Biens!$C$66),"MATCH","")</f>
        <v/>
      </c>
      <c r="CJ4" s="13" t="str">
        <f>IF(AND($G4&gt;=Biens!$B$67,$H4=Biens!$E$67,$I4=Biens!$A$67,$J4&lt;=Biens!$D$67,$K4&lt;=Biens!$C$67),"MATCH","")</f>
        <v/>
      </c>
      <c r="CK4" s="13" t="str">
        <f>IF(AND($G4&gt;=Biens!$B$68,$H4=Biens!$E$68,$I4=Biens!$A$68,$J4&lt;=Biens!$D$68,$K4&lt;=Biens!$C$68),"MATCH","")</f>
        <v/>
      </c>
      <c r="CL4" s="13" t="str">
        <f>IF(AND($G4&gt;=Biens!$B$69,$H4=Biens!$E$69,$I4=Biens!$A$69,$J4&lt;=Biens!$D$69,$K4&lt;=Biens!$C$69),"MATCH","")</f>
        <v/>
      </c>
      <c r="CM4" s="13" t="str">
        <f>IF(AND($G4&gt;=Biens!$B$70,$H4=Biens!$E$70,$I4=Biens!$A$70,$J4&lt;=Biens!$D$70,$K4&lt;=Biens!$C$70),"MATCH","")</f>
        <v/>
      </c>
      <c r="CN4" s="13" t="str">
        <f>IF(AND($G4&gt;=Biens!$B$71,$H4=Biens!$E$71,$I4=Biens!$A$71,$J4&lt;=Biens!$D$71,$K4&lt;=Biens!$C$71),"MATCH","")</f>
        <v/>
      </c>
      <c r="CO4" s="13" t="str">
        <f>IF(AND($G4&gt;=Biens!$B$72,$H4=Biens!$E$72,$I4=Biens!$A$72,$J4&lt;=Biens!$D$72,$K4&lt;=Biens!$C$72),"MATCH","")</f>
        <v/>
      </c>
      <c r="CP4" s="13" t="str">
        <f>IF(AND($G4&gt;=Biens!$B$73,$H4=Biens!$E$73,$I4=Biens!$A$73,$J4&lt;=Biens!$D$73,$K4&lt;=Biens!$C$73),"MATCH","")</f>
        <v/>
      </c>
      <c r="CQ4" s="13" t="str">
        <f>IF(AND($G4&gt;=Biens!$B$74,$H4=Biens!$E$74,$I4=Biens!$A$74,$J4&lt;=Biens!$D$74,$K4&lt;=Biens!$C$74),"MATCH","")</f>
        <v/>
      </c>
      <c r="CR4" s="13" t="str">
        <f>IF(AND($G4&gt;=Biens!$B$75,$H4=Biens!$E$75,$I4=Biens!$A$75,$J4&lt;=Biens!$D$75,$K4&lt;=Biens!$C$75),"MATCH","")</f>
        <v/>
      </c>
      <c r="CS4" s="13" t="str">
        <f>IF(AND($G4&gt;=Biens!$B$76,$H4=Biens!$E$76,$I4=Biens!$A$76,$J4&lt;=Biens!$D$76,$K4&lt;=Biens!$C$76),"MATCH","")</f>
        <v/>
      </c>
      <c r="CT4" s="13" t="str">
        <f>IF(AND($G4&gt;=Biens!$B$77,$H4=Biens!$E$77,$I4=Biens!$A$77,$J4&lt;=Biens!$D$77,$K4&lt;=Biens!$C$77),"MATCH","")</f>
        <v/>
      </c>
      <c r="CU4" s="13" t="str">
        <f>IF(AND($G4&gt;=Biens!$B$78,$H4=Biens!$E$78,$I4=Biens!$A$78,$J4&lt;=Biens!$D$78,$K4&lt;=Biens!$C$78),"MATCH","")</f>
        <v/>
      </c>
      <c r="CV4" s="13" t="str">
        <f>IF(AND($G4&gt;=Biens!$B$79,$H4=Biens!$E$79,$I4=Biens!$A$79,$J4&lt;=Biens!$D$79,$K4&lt;=Biens!$C$79),"MATCH","")</f>
        <v/>
      </c>
      <c r="CW4" s="13" t="str">
        <f>IF(AND($G4&gt;=Biens!$B$80,$H4=Biens!$E$80,$I4=Biens!$A$80,$J4&lt;=Biens!$D$80,$K4&lt;=Biens!$C$80),"MATCH","")</f>
        <v/>
      </c>
      <c r="CX4" s="13" t="str">
        <f>IF(AND($G4&gt;=Biens!$B$81,$H4=Biens!$E$81,$I4=Biens!$A$81,$J4&lt;=Biens!$D$81,$K4&lt;=Biens!$C$81),"MATCH","")</f>
        <v/>
      </c>
      <c r="CY4" s="13" t="str">
        <f>IF(AND($G4&gt;=Biens!$B$82,$H4=Biens!$E$82,$I4=Biens!$A$82,$J4&lt;=Biens!$D$82,$K4&lt;=Biens!$C$82),"MATCH","")</f>
        <v/>
      </c>
      <c r="CZ4" s="13" t="str">
        <f>IF(AND($G4&gt;=Biens!$B$83,$H4=Biens!$E$83,$I4=Biens!$A$83,$J4&lt;=Biens!$D$83,$K4&lt;=Biens!$C$83),"MATCH","")</f>
        <v/>
      </c>
      <c r="DA4" s="13" t="str">
        <f>IF(AND($G4&gt;=Biens!$B$84,$H4=Biens!$E$84,$I4=Biens!$A$84,$J4&lt;=Biens!$D$84,$K4&lt;=Biens!$C$84),"MATCH","")</f>
        <v/>
      </c>
      <c r="DB4" s="13" t="str">
        <f>IF(AND($G4&gt;=Biens!$B$85,$H4=Biens!$E$85,$I4=Biens!$A$85,$J4&lt;=Biens!$D$85,$K4&lt;=Biens!$C$85),"MATCH","")</f>
        <v/>
      </c>
      <c r="DC4" s="13" t="str">
        <f>IF(AND($G4&gt;=Biens!$B$86,$H4=Biens!$E$86,$I4=Biens!$A$86,$J4&lt;=Biens!$D$86,$K4&lt;=Biens!$C$86),"MATCH","")</f>
        <v/>
      </c>
      <c r="DD4" s="13" t="str">
        <f>IF(AND($G4&gt;=Biens!$B$87,$H4=Biens!$E$87,$I4=Biens!$A$87,$J4&lt;=Biens!$D$87,$K4&lt;=Biens!$C$87),"MATCH","")</f>
        <v/>
      </c>
      <c r="DE4" s="13" t="str">
        <f>IF(AND($G4&gt;=Biens!$B$88,$H4=Biens!$E$88,$I4=Biens!$A$88,$J4&lt;=Biens!$D$88,$K4&lt;=Biens!$C$88),"MATCH","")</f>
        <v/>
      </c>
      <c r="DF4" s="13" t="str">
        <f>IF(AND($G4&gt;=Biens!$B$89,$H4=Biens!$E$89,$I4=Biens!$A$89,$J4&lt;=Biens!$D$89,$K4&lt;=Biens!$C$89),"MATCH","")</f>
        <v/>
      </c>
      <c r="DG4" s="13" t="str">
        <f>IF(AND($G4&gt;=Biens!$B$90,$H4=Biens!$E$90,$I4=Biens!$A$90,$J4&lt;=Biens!$D$90,$K4&lt;=Biens!$C$90),"MATCH","")</f>
        <v/>
      </c>
      <c r="DH4" s="13" t="str">
        <f>IF(AND($G4&gt;=Biens!$B$91,$H4=Biens!$E$91,$I4=Biens!$A$91,$J4&lt;=Biens!$D$91,$K4&lt;=Biens!$C$91),"MATCH","")</f>
        <v/>
      </c>
      <c r="DI4" s="13" t="str">
        <f>IF(AND($G4&gt;=Biens!$B$92,$H4=Biens!$E$92,$I4=Biens!$A$92,$J4&lt;=Biens!$D$92,$K4&lt;=Biens!$C$92),"MATCH","")</f>
        <v/>
      </c>
      <c r="DJ4" s="13" t="str">
        <f>IF(AND($G4&gt;=Biens!$B$93,$H4=Biens!$E$93,$I4=Biens!$A$93,$J4&lt;=Biens!$D$93,$K4&lt;=Biens!$C$93),"MATCH","")</f>
        <v/>
      </c>
      <c r="DK4" s="13" t="str">
        <f>IF(AND($G4&gt;=Biens!$B$94,$H4=Biens!$E$94,$I4=Biens!$A$94,$J4&lt;=Biens!$D$94,$K4&lt;=Biens!$C$94),"MATCH","")</f>
        <v/>
      </c>
      <c r="DL4" s="13" t="str">
        <f>IF(AND($G4&gt;=Biens!$B$95,$H4=Biens!$E$95,$I4=Biens!$A$95,$J4&lt;=Biens!$D$95,$K4&lt;=Biens!$C$95),"MATCH","")</f>
        <v/>
      </c>
      <c r="DM4" s="13" t="str">
        <f>IF(AND($G4&gt;=Biens!$B$96,$H4=Biens!$E$96,$I4=Biens!$A$96,$J4&lt;=Biens!$D$96,$K4&lt;=Biens!$C$96),"MATCH","")</f>
        <v/>
      </c>
      <c r="DN4" s="13" t="str">
        <f>IF(AND($G4&gt;=Biens!$B$97,$H4=Biens!$E$97,$I4=Biens!$A$97,$J4&lt;=Biens!$D$97,$K4&lt;=Biens!$C$97),"MATCH","")</f>
        <v/>
      </c>
      <c r="DO4" s="13" t="str">
        <f>IF(AND($G4&gt;=Biens!$B$98,$H4=Biens!$E$98,$I4=Biens!$A$98,$J4&lt;=Biens!$D$98,$K4&lt;=Biens!$C$98),"MATCH","")</f>
        <v/>
      </c>
      <c r="DP4" s="13" t="str">
        <f>IF(AND($G4&gt;=Biens!$B$99,$H4=Biens!$E$99,$I4=Biens!$A$99,$J4&lt;=Biens!$D$99,$K4&lt;=Biens!$C$99),"MATCH","")</f>
        <v/>
      </c>
      <c r="DQ4" s="13" t="str">
        <f>IF(AND($G4&gt;=Biens!$B$100,$H4=Biens!$E$100,$I4=Biens!$A$100,$J4&lt;=Biens!$D$100,$K4&lt;=Biens!$C$100),"MATCH","")</f>
        <v/>
      </c>
      <c r="DR4" s="13" t="str">
        <f>IF(AND($G4&gt;=Biens!$B$101,$H4=Biens!$E$101,$I4=Biens!$A$101,$J4&lt;=Biens!$D$101,$K4&lt;=Biens!$C$101),"MATCH","")</f>
        <v/>
      </c>
      <c r="DS4" s="13" t="str">
        <f>IF(AND($G4&gt;=Biens!$B$102,$H4=Biens!$E$102,$I4=Biens!$A$102,$J4&lt;=Biens!$D$102,$K4&lt;=Biens!$C$102),"MATCH","")</f>
        <v/>
      </c>
      <c r="DT4" s="13" t="str">
        <f>IF(AND($G4&gt;=Biens!$B$103,$H4=Biens!$E$103,$I4=Biens!$A$103,$J4&lt;=Biens!$D$103,$K4&lt;=Biens!$C$103),"MATCH","")</f>
        <v/>
      </c>
      <c r="DU4" s="13" t="str">
        <f>IF(AND($G4&gt;=Biens!$B$104,$H4=Biens!$E$104,$I4=Biens!$A$104,$J4&lt;=Biens!$D$104,$K4&lt;=Biens!$C$104),"MATCH","")</f>
        <v/>
      </c>
      <c r="DV4" s="13" t="str">
        <f>IF(AND($G4&gt;=Biens!$B$105,$H4=Biens!$E$105,$I4=Biens!$A$105,$J4&lt;=Biens!$D$105,$K4&lt;=Biens!$C$105),"MATCH","")</f>
        <v/>
      </c>
      <c r="DW4" s="13" t="str">
        <f>IF(AND($G4&gt;=Biens!$B$106,$H4=Biens!$E$106,$I4=Biens!$A$106,$J4&lt;=Biens!$D$106,$K4&lt;=Biens!$C$106),"MATCH","")</f>
        <v/>
      </c>
      <c r="DX4" s="13" t="str">
        <f>IF(AND($G4&gt;=Biens!$B$107,$H4=Biens!$E$107,$I4=Biens!$A$107,$J4&lt;=Biens!$D$107,$K4&lt;=Biens!$C$107),"MATCH","")</f>
        <v/>
      </c>
      <c r="DY4" s="13" t="str">
        <f>IF(AND($G4&gt;=Biens!$B$108,$H4=Biens!$E$108,$I4=Biens!$A$108,$J4&lt;=Biens!$D$108,$K4&lt;=Biens!$C$108),"MATCH","")</f>
        <v/>
      </c>
      <c r="DZ4" s="13" t="str">
        <f>IF(AND($G4&gt;=Biens!$B$109,$H4=Biens!$E$109,$I4=Biens!$A$109,$J4&lt;=Biens!$D$109,$K4&lt;=Biens!$C$109),"MATCH","")</f>
        <v/>
      </c>
      <c r="EA4" s="13" t="str">
        <f>IF(AND($G4&gt;=Biens!$B$110,$H4=Biens!$E$110,$I4=Biens!$A$110,$J4&lt;=Biens!$D$110,$K4&lt;=Biens!$C$110),"MATCH","")</f>
        <v/>
      </c>
      <c r="EB4" s="13" t="str">
        <f>IF(AND($G4&gt;=Biens!$B$111,$H4=Biens!$E$111,$I4=Biens!$A$111,$J4&lt;=Biens!$D$111,$K4&lt;=Biens!$C$111),"MATCH","")</f>
        <v/>
      </c>
      <c r="EC4" s="13" t="str">
        <f>IF(AND($G4&gt;=Biens!$B$112,$H4=Biens!$E$112,$I4=Biens!$A$112,$J4&lt;=Biens!$D$112,$K4&lt;=Biens!$C$112),"MATCH","")</f>
        <v/>
      </c>
      <c r="ED4" s="13" t="str">
        <f>IF(AND($G4&gt;=Biens!$B$113,$H4=Biens!$E$113,$I4=Biens!$A$113,$J4&lt;=Biens!$D$113,$K4&lt;=Biens!$C$113),"MATCH","")</f>
        <v/>
      </c>
      <c r="EE4" s="13" t="str">
        <f>IF(AND($G4&gt;=Biens!$B$114,$H4=Biens!$E$114,$I4=Biens!$A$114,$J4&lt;=Biens!$D$114,$K4&lt;=Biens!$C$114),"MATCH","")</f>
        <v/>
      </c>
      <c r="EF4" s="13" t="str">
        <f>IF(AND($G4&gt;=Biens!$B$115,$H4=Biens!$E$115,$I4=Biens!$A$115,$J4&lt;=Biens!$D$115,$K4&lt;=Biens!$C$115),"MATCH","")</f>
        <v/>
      </c>
      <c r="EG4" s="13" t="str">
        <f>IF(AND($G4&gt;=Biens!$B$116,$H4=Biens!$E$116,$I4=Biens!$A$116,$J4&lt;=Biens!$D$116,$K4&lt;=Biens!$C$116),"MATCH","")</f>
        <v/>
      </c>
      <c r="EH4" s="13" t="str">
        <f>IF(AND($G4&gt;=Biens!$B$117,$H4=Biens!$E$117,$I4=Biens!$A$117,$J4&lt;=Biens!$D$117,$K4&lt;=Biens!$C$117),"MATCH","")</f>
        <v/>
      </c>
      <c r="EI4" s="13" t="str">
        <f>IF(AND($G4&gt;=Biens!$B$118,$H4=Biens!$E$118,$I4=Biens!$A$118,$J4&lt;=Biens!$D$118,$K4&lt;=Biens!$C$118),"MATCH","")</f>
        <v/>
      </c>
      <c r="EJ4" s="13" t="str">
        <f>IF(AND($G4&gt;=Biens!$B$119,$H4=Biens!$E$119,$I4=Biens!$A$119,$J4&lt;=Biens!$D$119,$K4&lt;=Biens!$C$119),"MATCH","")</f>
        <v/>
      </c>
      <c r="EK4" s="13" t="str">
        <f>IF(AND($G4&gt;=Biens!$B$120,$H4=Biens!$E$120,$I4=Biens!$A$120,$J4&lt;=Biens!$D$120,$K4&lt;=Biens!$C$120),"MATCH","")</f>
        <v/>
      </c>
      <c r="EL4" s="13" t="str">
        <f>IF(AND($G4&gt;=Biens!$B$121,$H4=Biens!$E$121,$I4=Biens!$A$121,$J4&lt;=Biens!$D$121,$K4&lt;=Biens!$C$121),"MATCH","")</f>
        <v/>
      </c>
      <c r="EM4" s="13" t="str">
        <f>IF(AND($G4&gt;=Biens!$B$122,$H4=Biens!$E$122,$I4=Biens!$A$122,$J4&lt;=Biens!$D$122,$K4&lt;=Biens!$C$122),"MATCH","")</f>
        <v/>
      </c>
      <c r="EN4" s="13" t="str">
        <f>IF(AND($G4&gt;=Biens!$B$123,$H4=Biens!$E$123,$I4=Biens!$A$123,$J4&lt;=Biens!$D$123,$K4&lt;=Biens!$C$123),"MATCH","")</f>
        <v/>
      </c>
      <c r="EO4" s="13" t="str">
        <f>IF(AND($G4&gt;=Biens!$B$124,$H4=Biens!$E$124,$I4=Biens!$A$124,$J4&lt;=Biens!$D$124,$K4&lt;=Biens!$C$124),"MATCH","")</f>
        <v/>
      </c>
      <c r="EP4" s="13" t="str">
        <f>IF(AND($G4&gt;=Biens!$B$125,$H4=Biens!$E$125,$I4=Biens!$A$125,$J4&lt;=Biens!$D$125,$K4&lt;=Biens!$C$125),"MATCH","")</f>
        <v/>
      </c>
      <c r="EQ4" s="13" t="str">
        <f>IF(AND($G4&gt;=Biens!$B$126,$H4=Biens!$E$126,$I4=Biens!$A$126,$J4&lt;=Biens!$D$126,$K4&lt;=Biens!$C$126),"MATCH","")</f>
        <v/>
      </c>
      <c r="ER4" s="13" t="str">
        <f>IF(AND($G4&gt;=Biens!$B$127,$H4=Biens!$E$127,$I4=Biens!$A$127,$J4&lt;=Biens!$D$127,$K4&lt;=Biens!$C$127),"MATCH","")</f>
        <v/>
      </c>
      <c r="ES4" s="13" t="str">
        <f>IF(AND($G4&gt;=Biens!$B$128,$H4=Biens!$E$128,$I4=Biens!$A$128,$J4&lt;=Biens!$D$128,$K4&lt;=Biens!$C$128),"MATCH","")</f>
        <v/>
      </c>
      <c r="ET4" s="13" t="str">
        <f>IF(AND($G4&gt;=Biens!$B$129,$H4=Biens!$E$129,$I4=Biens!$A$129,$J4&lt;=Biens!$D$129,$K4&lt;=Biens!$C$129),"MATCH","")</f>
        <v/>
      </c>
      <c r="EU4" s="13" t="str">
        <f>IF(AND($G4&gt;=Biens!$B$130,$H4=Biens!$E$130,$I4=Biens!$A$130,$J4&lt;=Biens!$D$130,$K4&lt;=Biens!$C$130),"MATCH","")</f>
        <v/>
      </c>
      <c r="EV4" s="13" t="str">
        <f>IF(AND($G4&gt;=Biens!$B$131,$H4=Biens!$E$131,$I4=Biens!$A$131,$J4&lt;=Biens!$D$131,$K4&lt;=Biens!$C$131),"MATCH","")</f>
        <v/>
      </c>
      <c r="EW4" s="13" t="str">
        <f>IF(AND($G4&gt;=Biens!$B$132,$H4=Biens!$E$132,$I4=Biens!$A$132,$J4&lt;=Biens!$D$132,$K4&lt;=Biens!$C$132),"MATCH","")</f>
        <v/>
      </c>
      <c r="EX4" s="13" t="str">
        <f>IF(AND($G4&gt;=Biens!$B$133,$H4=Biens!$E$133,$I4=Biens!$A$133,$J4&lt;=Biens!$D$133,$K4&lt;=Biens!$C$133),"MATCH","")</f>
        <v/>
      </c>
      <c r="EY4" s="13" t="str">
        <f>IF(AND($G4&gt;=Biens!$B$134,$H4=Biens!$E$134,$I4=Biens!$A$134,$J4&lt;=Biens!$D$134,$K4&lt;=Biens!$C$134),"MATCH","")</f>
        <v/>
      </c>
      <c r="EZ4" s="13" t="str">
        <f>IF(AND($G4&gt;=Biens!$B$135,$H4=Biens!$E$135,$I4=Biens!$A$135,$J4&lt;=Biens!$D$135,$K4&lt;=Biens!$C$135),"MATCH","")</f>
        <v/>
      </c>
      <c r="FA4" s="13" t="str">
        <f>IF(AND($G4&gt;=Biens!$B$136,$H4=Biens!$E$136,$I4=Biens!$A$136,$J4&lt;=Biens!$D$136,$K4&lt;=Biens!$C$136),"MATCH","")</f>
        <v/>
      </c>
      <c r="FB4" s="13" t="str">
        <f>IF(AND($G4&gt;=Biens!$B$137,$H4=Biens!$E$137,$I4=Biens!$A$137,$J4&lt;=Biens!$D$137,$K4&lt;=Biens!$C$137),"MATCH","")</f>
        <v/>
      </c>
      <c r="FC4" s="13" t="str">
        <f>IF(AND($G4&gt;=Biens!$B$138,$H4=Biens!$E$138,$I4=Biens!$A$138,$J4&lt;=Biens!$D$138,$K4&lt;=Biens!$C$138),"MATCH","")</f>
        <v/>
      </c>
      <c r="FD4" s="13" t="str">
        <f>IF(AND($G4&gt;=Biens!$B$139,$H4=Biens!$E$139,$I4=Biens!$A$139,$J4&lt;=Biens!$D$139,$K4&lt;=Biens!$C$139),"MATCH","")</f>
        <v/>
      </c>
      <c r="FE4" s="13" t="str">
        <f>IF(AND($G4&gt;=Biens!$B$140,$H4=Biens!$E$140,$I4=Biens!$A$140,$J4&lt;=Biens!$D$140,$K4&lt;=Biens!$C$140),"MATCH","")</f>
        <v/>
      </c>
      <c r="FF4" s="13" t="str">
        <f>IF(AND($G4&gt;=Biens!$B$141,$H4=Biens!$E$141,$I4=Biens!$A$141,$J4&lt;=Biens!$D$141,$K4&lt;=Biens!$C$141),"MATCH","")</f>
        <v/>
      </c>
      <c r="FG4" s="13" t="str">
        <f>IF(AND($G4&gt;=Biens!$B$142,$H4=Biens!$E$142,$I4=Biens!$A$142,$J4&lt;=Biens!$D$142,$K4&lt;=Biens!$C$142),"MATCH","")</f>
        <v/>
      </c>
      <c r="FH4" s="13" t="str">
        <f>IF(AND($G4&gt;=Biens!$B$143,$H4=Biens!$E$143,$I4=Biens!$A$143,$J4&lt;=Biens!$D$143,$K4&lt;=Biens!$C$143),"MATCH","")</f>
        <v/>
      </c>
      <c r="FI4" s="13" t="str">
        <f>IF(AND($G4&gt;=Biens!$B$144,$H4=Biens!$E$144,$I4=Biens!$A$144,$J4&lt;=Biens!$D$144,$K4&lt;=Biens!$C$144),"MATCH","")</f>
        <v/>
      </c>
      <c r="FJ4" s="13" t="str">
        <f>IF(AND($G4&gt;=Biens!$B$145,$H4=Biens!$E$145,$I4=Biens!$A$145,$J4&lt;=Biens!$D$145,$K4&lt;=Biens!$C$145),"MATCH","")</f>
        <v/>
      </c>
      <c r="FK4" s="13" t="str">
        <f>IF(AND($G4&gt;=Biens!$B$146,$H4=Biens!$E$146,$I4=Biens!$A$146,$J4&lt;=Biens!$D$146,$K4&lt;=Biens!$C$146),"MATCH","")</f>
        <v/>
      </c>
      <c r="FL4" s="13" t="str">
        <f>IF(AND($G4&gt;=Biens!$B$147,$H4=Biens!$E$147,$I4=Biens!$A$147,$J4&lt;=Biens!$D$147,$K4&lt;=Biens!$C$147),"MATCH","")</f>
        <v/>
      </c>
      <c r="FM4" s="13" t="str">
        <f>IF(AND($G4&gt;=Biens!$B$148,$H4=Biens!$E$148,$I4=Biens!$A$148,$J4&lt;=Biens!$D$148,$K4&lt;=Biens!$C$148),"MATCH","")</f>
        <v/>
      </c>
      <c r="FN4" s="13" t="str">
        <f>IF(AND($G4&gt;=Biens!$B$149,$H4=Biens!$E$149,$I4=Biens!$A$149,$J4&lt;=Biens!$D$149,$K4&lt;=Biens!$C$149),"MATCH","")</f>
        <v/>
      </c>
      <c r="FO4" s="13" t="str">
        <f>IF(AND($G4&gt;=Biens!$B$150,$H4=Biens!$E$150,$I4=Biens!$A$150,$J4&lt;=Biens!$D$150,$K4&lt;=Biens!$C$150),"MATCH","")</f>
        <v/>
      </c>
      <c r="FP4" s="13" t="str">
        <f>IF(AND($G4&gt;=Biens!$B$151,$H4=Biens!$E$151,$I4=Biens!$A$151,$J4&lt;=Biens!$D$151,$K4&lt;=Biens!$C$151),"MATCH","")</f>
        <v/>
      </c>
      <c r="FQ4" s="13" t="str">
        <f>IF(AND($G4&gt;=Biens!$B$152,$H4=Biens!$E$152,$I4=Biens!$A$152,$J4&lt;=Biens!$D$152,$K4&lt;=Biens!$C$152),"MATCH","")</f>
        <v/>
      </c>
      <c r="FR4" s="13" t="str">
        <f>IF(AND($G4&gt;=Biens!$B$153,$H4=Biens!$E$153,$I4=Biens!$A$153,$J4&lt;=Biens!$D$153,$K4&lt;=Biens!$C$153),"MATCH","")</f>
        <v/>
      </c>
      <c r="FS4" s="13" t="str">
        <f>IF(AND($G4&gt;=Biens!$B$154,$H4=Biens!$E$154,$I4=Biens!$A$154,$J4&lt;=Biens!$D$154,$K4&lt;=Biens!$C$154),"MATCH","")</f>
        <v/>
      </c>
      <c r="FT4" s="13" t="str">
        <f>IF(AND($G4&gt;=Biens!$B$155,$H4=Biens!$E$155,$I4=Biens!$A$155,$J4&lt;=Biens!$D$155,$K4&lt;=Biens!$C$155),"MATCH","")</f>
        <v/>
      </c>
      <c r="FU4" s="13" t="str">
        <f>IF(AND($G4&gt;=Biens!$B$156,$H4=Biens!$E$156,$I4=Biens!$A$156,$J4&lt;=Biens!$D$156,$K4&lt;=Biens!$C$156),"MATCH","")</f>
        <v/>
      </c>
      <c r="FV4" s="13" t="str">
        <f>IF(AND($G4&gt;=Biens!$B$157,$H4=Biens!$E$157,$I4=Biens!$A$157,$J4&lt;=Biens!$D$157,$K4&lt;=Biens!$C$157),"MATCH","")</f>
        <v/>
      </c>
      <c r="FW4" s="13" t="str">
        <f>IF(AND($G4&gt;=Biens!$B$158,$H4=Biens!$E$158,$I4=Biens!$A$158,$J4&lt;=Biens!$D$158,$K4&lt;=Biens!$C$158),"MATCH","")</f>
        <v/>
      </c>
      <c r="FX4" s="13" t="str">
        <f>IF(AND($G4&gt;=Biens!$B$159,$H4=Biens!$E$159,$I4=Biens!$A$159,$J4&lt;=Biens!$D$159,$K4&lt;=Biens!$C$159),"MATCH","")</f>
        <v/>
      </c>
      <c r="FY4" s="13" t="str">
        <f>IF(AND($G4&gt;=Biens!$B$160,$H4=Biens!$E$160,$I4=Biens!$A$160,$J4&lt;=Biens!$D$160,$K4&lt;=Biens!$C$160),"MATCH","")</f>
        <v/>
      </c>
      <c r="FZ4" s="13" t="str">
        <f>IF(AND($G4&gt;=Biens!$B$161,$H4=Biens!$E$161,$I4=Biens!$A$161,$J4&lt;=Biens!$D$161,$K4&lt;=Biens!$C$161),"MATCH","")</f>
        <v/>
      </c>
      <c r="GA4" s="13" t="str">
        <f>IF(AND($G4&gt;=Biens!$B$162,$H4=Biens!$E$162,$I4=Biens!$A$162,$J4&lt;=Biens!$D$162,$K4&lt;=Biens!$C$162),"MATCH","")</f>
        <v/>
      </c>
      <c r="GB4" s="13" t="str">
        <f>IF(AND($G4&gt;=Biens!$B$163,$H4=Biens!$E$163,$I4=Biens!$A$163,$J4&lt;=Biens!$D$163,$K4&lt;=Biens!$C$163),"MATCH","")</f>
        <v/>
      </c>
      <c r="GC4" s="13" t="str">
        <f>IF(AND($G4&gt;=Biens!$B$164,$H4=Biens!$E$164,$I4=Biens!$A$164,$J4&lt;=Biens!$D$164,$K4&lt;=Biens!$C$164),"MATCH","")</f>
        <v/>
      </c>
      <c r="GD4" s="13" t="str">
        <f>IF(AND($G4&gt;=Biens!$B$165,$H4=Biens!$E$165,$I4=Biens!$A$165,$J4&lt;=Biens!$D$165,$K4&lt;=Biens!$C$165),"MATCH","")</f>
        <v/>
      </c>
      <c r="GE4" s="13" t="str">
        <f>IF(AND($G4&gt;=Biens!$B$166,$H4=Biens!$E$166,$I4=Biens!$A$166,$J4&lt;=Biens!$D$166,$K4&lt;=Biens!$C$166),"MATCH","")</f>
        <v/>
      </c>
      <c r="GF4" s="13" t="str">
        <f>IF(AND($G4&gt;=Biens!$B$167,$H4=Biens!$E$167,$I4=Biens!$A$167,$J4&lt;=Biens!$D$167,$K4&lt;=Biens!$C$167),"MATCH","")</f>
        <v/>
      </c>
      <c r="GG4" s="13" t="str">
        <f>IF(AND($G4&gt;=Biens!$B$168,$H4=Biens!$E$168,$I4=Biens!$A$168,$J4&lt;=Biens!$D$168,$K4&lt;=Biens!$C$168),"MATCH","")</f>
        <v/>
      </c>
      <c r="GH4" s="13" t="str">
        <f>IF(AND($G4&gt;=Biens!$B$169,$H4=Biens!$E$169,$I4=Biens!$A$169,$J4&lt;=Biens!$D$169,$K4&lt;=Biens!$C$169),"MATCH","")</f>
        <v/>
      </c>
      <c r="GI4" s="13" t="str">
        <f>IF(AND($G4&gt;=Biens!$B$170,$H4=Biens!$E$170,$I4=Biens!$A$170,$J4&lt;=Biens!$D$170,$K4&lt;=Biens!$C$170),"MATCH","")</f>
        <v/>
      </c>
      <c r="GJ4" s="13" t="str">
        <f>IF(AND($G4&gt;=Biens!$B$171,$H4=Biens!$E$171,$I4=Biens!$A$171,$J4&lt;=Biens!$D$171,$K4&lt;=Biens!$C$171),"MATCH","")</f>
        <v/>
      </c>
      <c r="GK4" s="13" t="str">
        <f>IF(AND($G4&gt;=Biens!$B$172,$H4=Biens!$E$172,$I4=Biens!$A$172,$J4&lt;=Biens!$D$172,$K4&lt;=Biens!$C$172),"MATCH","")</f>
        <v/>
      </c>
      <c r="GL4" s="13" t="str">
        <f>IF(AND($G4&gt;=Biens!$B$173,$H4=Biens!$E$173,$I4=Biens!$A$173,$J4&lt;=Biens!$D$173,$K4&lt;=Biens!$C$173),"MATCH","")</f>
        <v/>
      </c>
      <c r="GM4" s="13" t="str">
        <f>IF(AND($G4&gt;=Biens!$B$174,$H4=Biens!$E$174,$I4=Biens!$A$174,$J4&lt;=Biens!$D$174,$K4&lt;=Biens!$C$174),"MATCH","")</f>
        <v/>
      </c>
      <c r="GN4" s="13" t="str">
        <f>IF(AND($G4&gt;=Biens!$B$175,$H4=Biens!$E$175,$I4=Biens!$A$175,$J4&lt;=Biens!$D$175,$K4&lt;=Biens!$C$175),"MATCH","")</f>
        <v/>
      </c>
      <c r="GO4" s="13" t="str">
        <f>IF(AND($G4&gt;=Biens!$B$176,$H4=Biens!$E$176,$I4=Biens!$A$176,$J4&lt;=Biens!$D$176,$K4&lt;=Biens!$C$176),"MATCH","")</f>
        <v/>
      </c>
      <c r="GP4" s="13" t="str">
        <f>IF(AND($G4&gt;=Biens!$B$177,$H4=Biens!$E$177,$I4=Biens!$A$177,$J4&lt;=Biens!$D$177,$K4&lt;=Biens!$C$177),"MATCH","")</f>
        <v/>
      </c>
      <c r="GQ4" s="13" t="str">
        <f>IF(AND($G4&gt;=Biens!$B$178,$H4=Biens!$E$178,$I4=Biens!$A$178,$J4&lt;=Biens!$D$178,$K4&lt;=Biens!$C$178),"MATCH","")</f>
        <v/>
      </c>
      <c r="GR4" s="13" t="str">
        <f>IF(AND($G4&gt;=Biens!$B$179,$H4=Biens!$E$179,$I4=Biens!$A$179,$J4&lt;=Biens!$D$179,$K4&lt;=Biens!$C$179),"MATCH","")</f>
        <v/>
      </c>
      <c r="GS4" s="13" t="str">
        <f>IF(AND($G4&gt;=Biens!$B$180,$H4=Biens!$E$180,$I4=Biens!$A$180,$J4&lt;=Biens!$D$180,$K4&lt;=Biens!$C$180),"MATCH","")</f>
        <v/>
      </c>
      <c r="GT4" s="13" t="str">
        <f>IF(AND($G4&gt;=Biens!$B$181,$H4=Biens!$E$181,$I4=Biens!$A$181,$J4&lt;=Biens!$D$181,$K4&lt;=Biens!$C$181),"MATCH","")</f>
        <v/>
      </c>
      <c r="GU4" s="13" t="str">
        <f>IF(AND($G4&gt;=Biens!$B$182,$H4=Biens!$E$182,$I4=Biens!$A$182,$J4&lt;=Biens!$D$182,$K4&lt;=Biens!$C$182),"MATCH","")</f>
        <v/>
      </c>
      <c r="GV4" s="13" t="str">
        <f>IF(AND($G4&gt;=Biens!$B$183,$H4=Biens!$E$183,$I4=Biens!$A$183,$J4&lt;=Biens!$D$183,$K4&lt;=Biens!$C$183),"MATCH","")</f>
        <v/>
      </c>
      <c r="GW4" s="13" t="str">
        <f>IF(AND($G4&gt;=Biens!$B$184,$H4=Biens!$E$184,$I4=Biens!$A$184,$J4&lt;=Biens!$D$184,$K4&lt;=Biens!$C$184),"MATCH","")</f>
        <v/>
      </c>
      <c r="GX4" s="13" t="str">
        <f>IF(AND($G4&gt;=Biens!$B$185,$H4=Biens!$E$185,$I4=Biens!$A$185,$J4&lt;=Biens!$D$185,$K4&lt;=Biens!$C$185),"MATCH","")</f>
        <v/>
      </c>
      <c r="GY4" s="13" t="str">
        <f>IF(AND($G4&gt;=Biens!$B$186,$H4=Biens!$E$186,$I4=Biens!$A$186,$J4&lt;=Biens!$D$186,$K4&lt;=Biens!$C$186),"MATCH","")</f>
        <v/>
      </c>
      <c r="GZ4" s="13" t="str">
        <f>IF(AND($G4&gt;=Biens!$B$187,$H4=Biens!$E$187,$I4=Biens!$A$187,$J4&lt;=Biens!$D$187,$K4&lt;=Biens!$C$187),"MATCH","")</f>
        <v/>
      </c>
      <c r="HA4" s="13" t="str">
        <f>IF(AND($G4&gt;=Biens!$B$188,$H4=Biens!$E$188,$I4=Biens!$A$188,$J4&lt;=Biens!$D$188,$K4&lt;=Biens!$C$188),"MATCH","")</f>
        <v/>
      </c>
      <c r="HB4" s="13" t="str">
        <f>IF(AND($G4&gt;=Biens!$B$189,$H4=Biens!$E$189,$I4=Biens!$A$189,$J4&lt;=Biens!$D$189,$K4&lt;=Biens!$C$189),"MATCH","")</f>
        <v/>
      </c>
      <c r="HC4" s="13" t="str">
        <f>IF(AND($G4&gt;=Biens!$B$190,$H4=Biens!$E$190,$I4=Biens!$A$190,$J4&lt;=Biens!$D$190,$K4&lt;=Biens!$C$190),"MATCH","")</f>
        <v/>
      </c>
      <c r="HD4" s="13" t="str">
        <f>IF(AND($G4&gt;=Biens!$B$191,$H4=Biens!$E$191,$I4=Biens!$A$191,$J4&lt;=Biens!$D$191,$K4&lt;=Biens!$C$191),"MATCH","")</f>
        <v/>
      </c>
      <c r="HE4" s="13" t="str">
        <f>IF(AND($G4&gt;=Biens!$B$192,$H4=Biens!$E$192,$I4=Biens!$A$192,$J4&lt;=Biens!$D$192,$K4&lt;=Biens!$C$192),"MATCH","")</f>
        <v/>
      </c>
      <c r="HF4" s="13" t="str">
        <f>IF(AND($G4&gt;=Biens!$B$193,$H4=Biens!$E$193,$I4=Biens!$A$193,$J4&lt;=Biens!$D$193,$K4&lt;=Biens!$C$193),"MATCH","")</f>
        <v/>
      </c>
      <c r="HG4" s="13" t="str">
        <f>IF(AND($G4&gt;=Biens!$B$194,$H4=Biens!$E$194,$I4=Biens!$A$194,$J4&lt;=Biens!$D$194,$K4&lt;=Biens!$C$194),"MATCH","")</f>
        <v/>
      </c>
      <c r="HH4" s="13" t="str">
        <f>IF(AND($G4&gt;=Biens!$B$195,$H4=Biens!$E$195,$I4=Biens!$A$195,$J4&lt;=Biens!$D$195,$K4&lt;=Biens!$C$195),"MATCH","")</f>
        <v/>
      </c>
      <c r="HI4" s="13" t="str">
        <f>IF(AND($G4&gt;=Biens!$B$196,$H4=Biens!$E$196,$I4=Biens!$A$196,$J4&lt;=Biens!$D$196,$K4&lt;=Biens!$C$196),"MATCH","")</f>
        <v/>
      </c>
      <c r="HJ4" s="13" t="str">
        <f>IF(AND($G4&gt;=Biens!$B$197,$H4=Biens!$E$197,$I4=Biens!$A$197,$J4&lt;=Biens!$D$197,$K4&lt;=Biens!$C$197),"MATCH","")</f>
        <v/>
      </c>
      <c r="HK4" s="13" t="str">
        <f>IF(AND($G4&gt;=Biens!$B$198,$H4=Biens!$E$198,$I4=Biens!$A$198,$J4&lt;=Biens!$D$198,$K4&lt;=Biens!$C$198),"MATCH","")</f>
        <v/>
      </c>
      <c r="HL4" s="13" t="str">
        <f>IF(AND($G4&gt;=Biens!$B$199,$H4=Biens!$E$199,$I4=Biens!$A$199,$J4&lt;=Biens!$D$199,$K4&lt;=Biens!$C$199),"MATCH","")</f>
        <v/>
      </c>
      <c r="HM4" s="13" t="str">
        <f>IF(AND($G4&gt;=Biens!$B$200,$H4=Biens!$E$200,$I4=Biens!$A$200,$J4&lt;=Biens!$D$200,$K4&lt;=Biens!$C$200),"MATCH","")</f>
        <v/>
      </c>
      <c r="HN4" s="13" t="str">
        <f>IF(AND($G4&gt;=Biens!$B$201,$H4=Biens!$E$201,$I4=Biens!$A$201,$J4&lt;=Biens!$D$201,$K4&lt;=Biens!$C$201),"MATCH","")</f>
        <v/>
      </c>
      <c r="HO4" s="13" t="str">
        <f>IF(AND($G4&gt;=Biens!$B$202,$H4=Biens!$E$202,$I4=Biens!$A$202,$J4&lt;=Biens!$D$202,$K4&lt;=Biens!$C$202),"MATCH","")</f>
        <v/>
      </c>
      <c r="HP4" s="13" t="str">
        <f>IF(AND($G4&gt;=Biens!$B$203,$H4=Biens!$E$203,$I4=Biens!$A$203,$J4&lt;=Biens!$D$203,$K4&lt;=Biens!$C$203),"MATCH","")</f>
        <v/>
      </c>
      <c r="HQ4" s="13" t="str">
        <f>IF(AND($G4&gt;=Biens!$B$204,$H4=Biens!$E$204,$I4=Biens!$A$204,$J4&lt;=Biens!$D$204,$K4&lt;=Biens!$C$204),"MATCH","")</f>
        <v/>
      </c>
      <c r="HR4" s="13" t="str">
        <f>IF(AND($G4&gt;=Biens!$B$205,$H4=Biens!$E$205,$I4=Biens!$A$205,$J4&lt;=Biens!$D$205,$K4&lt;=Biens!$C$205),"MATCH","")</f>
        <v/>
      </c>
      <c r="HS4" s="13" t="str">
        <f>IF(AND($G4&gt;=Biens!$B$206,$H4=Biens!$E$206,$I4=Biens!$A$206,$J4&lt;=Biens!$D$206,$K4&lt;=Biens!$C$206),"MATCH","")</f>
        <v/>
      </c>
      <c r="HT4" s="13" t="str">
        <f>IF(AND($G4&gt;=Biens!$B$207,$H4=Biens!$E$207,$I4=Biens!$A$207,$J4&lt;=Biens!$D$207,$K4&lt;=Biens!$C$207),"MATCH","")</f>
        <v/>
      </c>
      <c r="HU4" s="13" t="str">
        <f>IF(AND($G4&gt;=Biens!$B$208,$H4=Biens!$E$208,$I4=Biens!$A$208,$J4&lt;=Biens!$D$208,$K4&lt;=Biens!$C$208),"MATCH","")</f>
        <v/>
      </c>
      <c r="HV4" s="13" t="str">
        <f>IF(AND($G4&gt;=Biens!$B$209,$H4=Biens!$E$209,$I4=Biens!$A$209,$J4&lt;=Biens!$D$209,$K4&lt;=Biens!$C$209),"MATCH","")</f>
        <v/>
      </c>
      <c r="HW4" s="13" t="str">
        <f>IF(AND($G4&gt;=Biens!$B$210,$H4=Biens!$E$210,$I4=Biens!$A$210,$J4&lt;=Biens!$D$210,$K4&lt;=Biens!$C$210),"MATCH","")</f>
        <v/>
      </c>
      <c r="HX4" s="13" t="str">
        <f>IF(AND($G4&gt;=Biens!$B$211,$H4=Biens!$E$211,$I4=Biens!$A$211,$J4&lt;=Biens!$D$211,$K4&lt;=Biens!$C$211),"MATCH","")</f>
        <v/>
      </c>
      <c r="HY4" s="13" t="str">
        <f>IF(AND($G4&gt;=Biens!$B$212,$H4=Biens!$E$212,$I4=Biens!$A$212,$J4&lt;=Biens!$D$212,$K4&lt;=Biens!$C$212),"MATCH","")</f>
        <v/>
      </c>
      <c r="HZ4" s="13" t="str">
        <f>IF(AND($G4&gt;=Biens!$B$213,$H4=Biens!$E$213,$I4=Biens!$A$213,$J4&lt;=Biens!$D$213,$K4&lt;=Biens!$C$213),"MATCH","")</f>
        <v/>
      </c>
      <c r="IA4" s="13" t="str">
        <f>IF(AND($G4&gt;=Biens!$B$214,$H4=Biens!$E$214,$I4=Biens!$A$214,$J4&lt;=Biens!$D$214,$K4&lt;=Biens!$C$214),"MATCH","")</f>
        <v/>
      </c>
      <c r="IB4" s="13" t="str">
        <f>IF(AND($G4&gt;=Biens!$B$215,$H4=Biens!$E$215,$I4=Biens!$A$215,$J4&lt;=Biens!$D$215,$K4&lt;=Biens!$C$215),"MATCH","")</f>
        <v/>
      </c>
      <c r="IC4" s="13" t="str">
        <f>IF(AND($G4&gt;=Biens!$B$216,$H4=Biens!$E$216,$I4=Biens!$A$216,$J4&lt;=Biens!$D$216,$K4&lt;=Biens!$C$216),"MATCH","")</f>
        <v/>
      </c>
      <c r="ID4" s="13" t="str">
        <f>IF(AND($G4&gt;=Biens!$B$217,$H4=Biens!$E$217,$I4=Biens!$A$217,$J4&lt;=Biens!$D$217,$K4&lt;=Biens!$C$217),"MATCH","")</f>
        <v/>
      </c>
      <c r="IE4" s="13" t="str">
        <f>IF(AND($G4&gt;=Biens!$B$218,$H4=Biens!$E$218,$I4=Biens!$A$218,$J4&lt;=Biens!$D$218,$K4&lt;=Biens!$C$218),"MATCH","")</f>
        <v/>
      </c>
      <c r="IF4" s="13" t="str">
        <f>IF(AND($G4&gt;=Biens!$B$219,$H4=Biens!$E$219,$I4=Biens!$A$219,$J4&lt;=Biens!$D$219,$K4&lt;=Biens!$C$219),"MATCH","")</f>
        <v/>
      </c>
      <c r="IG4" s="13" t="str">
        <f>IF(AND($G4&gt;=Biens!$B$220,$H4=Biens!$E$220,$I4=Biens!$A$220,$J4&lt;=Biens!$D$220,$K4&lt;=Biens!$C$220),"MATCH","")</f>
        <v/>
      </c>
      <c r="IH4" s="13" t="str">
        <f>IF(AND($G4&gt;=Biens!$B$221,$H4=Biens!$E$221,$I4=Biens!$A$221,$J4&lt;=Biens!$D$221,$K4&lt;=Biens!$C$221),"MATCH","")</f>
        <v/>
      </c>
      <c r="II4" s="13" t="str">
        <f>IF(AND($G4&gt;=Biens!$B$222,$H4=Biens!$E$222,$I4=Biens!$A$222,$J4&lt;=Biens!$D$222,$K4&lt;=Biens!$C$222),"MATCH","")</f>
        <v/>
      </c>
      <c r="IJ4" s="13" t="str">
        <f>IF(AND($G4&gt;=Biens!$B$223,$H4=Biens!$E$223,$I4=Biens!$A$223,$J4&lt;=Biens!$D$223,$K4&lt;=Biens!$C$223),"MATCH","")</f>
        <v/>
      </c>
      <c r="IK4" s="13" t="str">
        <f>IF(AND($G4&gt;=Biens!$B$224,$H4=Biens!$E$224,$I4=Biens!$A$224,$J4&lt;=Biens!$D$224,$K4&lt;=Biens!$C$224),"MATCH","")</f>
        <v/>
      </c>
      <c r="IL4" s="13" t="str">
        <f>IF(AND($G4&gt;=Biens!$B$225,$H4=Biens!$E$225,$I4=Biens!$A$225,$J4&lt;=Biens!$D$225,$K4&lt;=Biens!$C$225),"MATCH","")</f>
        <v/>
      </c>
      <c r="IM4" s="13" t="str">
        <f>IF(AND($G4&gt;=Biens!$B$226,$H4=Biens!$E$226,$I4=Biens!$A$226,$J4&lt;=Biens!$D$226,$K4&lt;=Biens!$C$226),"MATCH","")</f>
        <v/>
      </c>
      <c r="IN4" s="13" t="str">
        <f>IF(AND($G4&gt;=Biens!$B$227,$H4=Biens!$E$227,$I4=Biens!$A$227,$J4&lt;=Biens!$D$227,$K4&lt;=Biens!$C$227),"MATCH","")</f>
        <v/>
      </c>
      <c r="IO4" s="13" t="str">
        <f>IF(AND($G4&gt;=Biens!$B$228,$H4=Biens!$E$228,$I4=Biens!$A$228,$J4&lt;=Biens!$D$228,$K4&lt;=Biens!$C$228),"MATCH","")</f>
        <v/>
      </c>
      <c r="IP4" s="13" t="str">
        <f>IF(AND($G4&gt;=Biens!$B$229,$H4=Biens!$E$229,$I4=Biens!$A$229,$J4&lt;=Biens!$D$229,$K4&lt;=Biens!$C$229),"MATCH","")</f>
        <v/>
      </c>
      <c r="IQ4" s="13" t="str">
        <f>IF(AND($G4&gt;=Biens!$B$230,$H4=Biens!$E$230,$I4=Biens!$A$230,$J4&lt;=Biens!$D$230,$K4&lt;=Biens!$C$230),"MATCH","")</f>
        <v/>
      </c>
      <c r="IR4" s="13" t="str">
        <f>IF(AND($G4&gt;=Biens!$B$231,$H4=Biens!$E$231,$I4=Biens!$A$231,$J4&lt;=Biens!$D$231,$K4&lt;=Biens!$C$231),"MATCH","")</f>
        <v/>
      </c>
      <c r="IS4" s="13" t="str">
        <f>IF(AND($G4&gt;=Biens!$B$232,$H4=Biens!$E$232,$I4=Biens!$A$232,$J4&lt;=Biens!$D$232,$K4&lt;=Biens!$C$232),"MATCH","")</f>
        <v/>
      </c>
      <c r="IT4" s="13" t="str">
        <f>IF(AND($G4&gt;=Biens!$B$233,$H4=Biens!$E$233,$I4=Biens!$A$233,$J4&lt;=Biens!$D$233,$K4&lt;=Biens!$C$233),"MATCH","")</f>
        <v/>
      </c>
      <c r="IU4" s="13" t="str">
        <f>IF(AND($G4&gt;=Biens!$B$234,$H4=Biens!$E$234,$I4=Biens!$A$234,$J4&lt;=Biens!$D$234,$K4&lt;=Biens!$C$234),"MATCH","")</f>
        <v/>
      </c>
      <c r="IV4" s="13" t="str">
        <f>IF(AND($G4&gt;=Biens!$B$235,$H4=Biens!$E$235,$I4=Biens!$A$235,$J4&lt;=Biens!$D$235,$K4&lt;=Biens!$C$235),"MATCH","")</f>
        <v/>
      </c>
      <c r="IW4" s="13" t="str">
        <f>IF(AND($G4&gt;=Biens!$B$236,$H4=Biens!$E$236,$I4=Biens!$A$236,$J4&lt;=Biens!$D$236,$K4&lt;=Biens!$C$236),"MATCH","")</f>
        <v/>
      </c>
      <c r="IX4" s="13" t="str">
        <f>IF(AND($G4&gt;=Biens!$B$237,$H4=Biens!$E$237,$I4=Biens!$A$237,$J4&lt;=Biens!$D$237,$K4&lt;=Biens!$C$237),"MATCH","")</f>
        <v/>
      </c>
      <c r="IY4" s="13" t="str">
        <f>IF(AND($G4&gt;=Biens!$B$238,$H4=Biens!$E$238,$I4=Biens!$A$238,$J4&lt;=Biens!$D$238,$K4&lt;=Biens!$C$238),"MATCH","")</f>
        <v/>
      </c>
      <c r="IZ4" s="13" t="str">
        <f>IF(AND($G4&gt;=Biens!$B$239,$H4=Biens!$E$239,$I4=Biens!$A$239,$J4&lt;=Biens!$D$239,$K4&lt;=Biens!$C$239),"MATCH","")</f>
        <v/>
      </c>
      <c r="JA4" s="13" t="str">
        <f>IF(AND($G4&gt;=Biens!$B$240,$H4=Biens!$E$240,$I4=Biens!$A$240,$J4&lt;=Biens!$D$240,$K4&lt;=Biens!$C$240),"MATCH","")</f>
        <v/>
      </c>
      <c r="JB4" s="13" t="str">
        <f>IF(AND($G4&gt;=Biens!$B$241,$H4=Biens!$E$241,$I4=Biens!$A$241,$J4&lt;=Biens!$D$241,$K4&lt;=Biens!$C$241),"MATCH","")</f>
        <v/>
      </c>
      <c r="JC4" s="13" t="str">
        <f>IF(AND($G4&gt;=Biens!$B$242,$H4=Biens!$E$242,$I4=Biens!$A$242,$J4&lt;=Biens!$D$242,$K4&lt;=Biens!$C$242),"MATCH","")</f>
        <v/>
      </c>
      <c r="JD4" s="13" t="str">
        <f>IF(AND($G4&gt;=Biens!$B$243,$H4=Biens!$E$243,$I4=Biens!$A$243,$J4&lt;=Biens!$D$243,$K4&lt;=Biens!$C$243),"MATCH","")</f>
        <v/>
      </c>
      <c r="JE4" s="13" t="str">
        <f>IF(AND($G4&gt;=Biens!$B$244,$H4=Biens!$E$244,$I4=Biens!$A$244,$J4&lt;=Biens!$D$244,$K4&lt;=Biens!$C$244),"MATCH","")</f>
        <v/>
      </c>
      <c r="JF4" s="13" t="str">
        <f>IF(AND($G4&gt;=Biens!$B$245,$H4=Biens!$E$245,$I4=Biens!$A$245,$J4&lt;=Biens!$D$245,$K4&lt;=Biens!$C$245),"MATCH","")</f>
        <v/>
      </c>
      <c r="JG4" s="13" t="str">
        <f>IF(AND($G4&gt;=Biens!$B$246,$H4=Biens!$E$246,$I4=Biens!$A$246,$J4&lt;=Biens!$D$246,$K4&lt;=Biens!$C$246),"MATCH","")</f>
        <v/>
      </c>
      <c r="JH4" s="13" t="str">
        <f>IF(AND($G4&gt;=Biens!$B$247,$H4=Biens!$E$247,$I4=Biens!$A$247,$J4&lt;=Biens!$D$247,$K4&lt;=Biens!$C$247),"MATCH","")</f>
        <v/>
      </c>
      <c r="JI4" s="13" t="str">
        <f>IF(AND($G4&gt;=Biens!$B$248,$H4=Biens!$E$248,$I4=Biens!$A$248,$J4&lt;=Biens!$D$248,$K4&lt;=Biens!$C$248),"MATCH","")</f>
        <v/>
      </c>
      <c r="JJ4" s="13" t="str">
        <f>IF(AND($G4&gt;=Biens!$B$249,$H4=Biens!$E$249,$I4=Biens!$A$249,$J4&lt;=Biens!$D$249,$K4&lt;=Biens!$C$249),"MATCH","")</f>
        <v/>
      </c>
      <c r="JK4" s="13" t="str">
        <f>IF(AND($G4&gt;=Biens!$B$250,$H4=Biens!$E$250,$I4=Biens!$A$250,$J4&lt;=Biens!$D$250,$K4&lt;=Biens!$C$250),"MATCH","")</f>
        <v/>
      </c>
      <c r="JL4" s="13" t="str">
        <f>IF(AND($G4&gt;=Biens!$B$251,$H4=Biens!$E$251,$I4=Biens!$A$251,$J4&lt;=Biens!$D$251,$K4&lt;=Biens!$C$251),"MATCH","")</f>
        <v/>
      </c>
      <c r="JM4" s="13" t="str">
        <f>IF(AND($G4&gt;=Biens!$B$252,$H4=Biens!$E$252,$I4=Biens!$A$252,$J4&lt;=Biens!$D$252,$K4&lt;=Biens!$C$252),"MATCH","")</f>
        <v/>
      </c>
      <c r="JN4" s="13" t="str">
        <f>IF(AND($G4&gt;=Biens!$B$253,$H4=Biens!$E$253,$I4=Biens!$A$253,$J4&lt;=Biens!$D$253,$K4&lt;=Biens!$C$253),"MATCH","")</f>
        <v/>
      </c>
      <c r="JO4" s="13" t="str">
        <f>IF(AND($G4&gt;=Biens!$B$254,$H4=Biens!$E$254,$I4=Biens!$A$254,$J4&lt;=Biens!$D$254,$K4&lt;=Biens!$C$254),"MATCH","")</f>
        <v/>
      </c>
      <c r="JP4" s="13" t="str">
        <f>IF(AND($G4&gt;=Biens!$B$255,$H4=Biens!$E$255,$I4=Biens!$A$255,$J4&lt;=Biens!$D$255,$K4&lt;=Biens!$C$255),"MATCH","")</f>
        <v/>
      </c>
      <c r="JQ4" s="13" t="str">
        <f>IF(AND($G4&gt;=Biens!$B$256,$H4=Biens!$E$256,$I4=Biens!$A$256,$J4&lt;=Biens!$D$256,$K4&lt;=Biens!$C$256),"MATCH","")</f>
        <v/>
      </c>
      <c r="JR4" s="13" t="str">
        <f>IF(AND($G4&gt;=Biens!$B$257,$H4=Biens!$E$257,$I4=Biens!$A$257,$J4&lt;=Biens!$D$257,$K4&lt;=Biens!$C$257),"MATCH","")</f>
        <v/>
      </c>
      <c r="JS4" s="13" t="str">
        <f>IF(AND($G4&gt;=Biens!$B$258,$H4=Biens!$E$258,$I4=Biens!$A$258,$J4&lt;=Biens!$D$258,$K4&lt;=Biens!$C$258),"MATCH","")</f>
        <v/>
      </c>
      <c r="JT4" s="13" t="str">
        <f>IF(AND($G4&gt;=Biens!$B$259,$H4=Biens!$E$259,$I4=Biens!$A$259,$J4&lt;=Biens!$D$259,$K4&lt;=Biens!$C$259),"MATCH","")</f>
        <v/>
      </c>
      <c r="JU4" s="13" t="str">
        <f>IF(AND($G4&gt;=Biens!$B$260,$H4=Biens!$E$260,$I4=Biens!$A$260,$J4&lt;=Biens!$D$260,$K4&lt;=Biens!$C$260),"MATCH","")</f>
        <v/>
      </c>
      <c r="JV4" s="13" t="str">
        <f>IF(AND($G4&gt;=Biens!$B$261,$H4=Biens!$E$261,$I4=Biens!$A$261,$J4&lt;=Biens!$D$261,$K4&lt;=Biens!$C$261),"MATCH","")</f>
        <v/>
      </c>
      <c r="JW4" s="13" t="str">
        <f>IF(AND($G4&gt;=Biens!$B$262,$H4=Biens!$E$262,$I4=Biens!$A$262,$J4&lt;=Biens!$D$262,$K4&lt;=Biens!$C$262),"MATCH","")</f>
        <v/>
      </c>
      <c r="JX4" s="13" t="str">
        <f>IF(AND($G4&gt;=Biens!$B$263,$H4=Biens!$E$263,$I4=Biens!$A$263,$J4&lt;=Biens!$D$263,$K4&lt;=Biens!$C$263),"MATCH","")</f>
        <v>MATCH</v>
      </c>
      <c r="JY4" s="13" t="str">
        <f>IF(AND($G4&gt;=Biens!$B$264,$H4=Biens!$E$264,$I4=Biens!$A$264,$J4&lt;=Biens!$D$264,$K4&lt;=Biens!$C$264),"MATCH","")</f>
        <v/>
      </c>
      <c r="JZ4" s="13" t="str">
        <f>IF(AND($G4&gt;=Biens!$B$265,$H4=Biens!$E$265,$I4=Biens!$A$265,$J4&lt;=Biens!$D$265,$K4&lt;=Biens!$C$265),"MATCH","")</f>
        <v/>
      </c>
      <c r="KA4" s="13" t="str">
        <f>IF(AND($G4&gt;=Biens!$B$266,$H4=Biens!$E$266,$I4=Biens!$A$266,$J4&lt;=Biens!$D$266,$K4&lt;=Biens!$C$266),"MATCH","")</f>
        <v/>
      </c>
      <c r="KB4" s="13" t="str">
        <f>IF(AND($G4&gt;=Biens!$B$267,$H4=Biens!$E$267,$I4=Biens!$A$267,$J4&lt;=Biens!$D$267,$K4&lt;=Biens!$C$267),"MATCH","")</f>
        <v/>
      </c>
      <c r="KC4" s="13" t="str">
        <f>IF(AND($G4&gt;=Biens!$B$268,$H4=Biens!$E$268,$I4=Biens!$A$268,$J4&lt;=Biens!$D$268,$K4&lt;=Biens!$C$268),"MATCH","")</f>
        <v/>
      </c>
      <c r="KD4" s="13" t="str">
        <f>IF(AND($G4&gt;=Biens!$B$269,$H4=Biens!$E$269,$I4=Biens!$A$269,$J4&lt;=Biens!$D$269,$K4&lt;=Biens!$C$269),"MATCH","")</f>
        <v/>
      </c>
      <c r="KE4" s="13" t="str">
        <f>IF(AND($G4&gt;=Biens!$B$270,$H4=Biens!$E$270,$I4=Biens!$A$270,$J4&lt;=Biens!$D$270,$K4&lt;=Biens!$C$270),"MATCH","")</f>
        <v/>
      </c>
      <c r="KF4" s="13" t="str">
        <f>IF(AND($G4&gt;=Biens!$B$271,$H4=Biens!$E$271,$I4=Biens!$A$271,$J4&lt;=Biens!$D$271,$K4&lt;=Biens!$C$271),"MATCH","")</f>
        <v/>
      </c>
      <c r="KG4" s="13" t="str">
        <f>IF(AND($G4&gt;=Biens!$B$272,$H4=Biens!$E$272,$I4=Biens!$A$272,$J4&lt;=Biens!$D$272,$K4&lt;=Biens!$C$272),"MATCH","")</f>
        <v/>
      </c>
      <c r="KH4" s="13" t="str">
        <f>IF(AND($G4&gt;=Biens!$B$273,$H4=Biens!$E$273,$I4=Biens!$A$273,$J4&lt;=Biens!$D$273,$K4&lt;=Biens!$C$273),"MATCH","")</f>
        <v/>
      </c>
      <c r="KI4" s="13" t="str">
        <f>IF(AND($G4&gt;=Biens!$B$274,$H4=Biens!$E$274,$I4=Biens!$A$274,$J4&lt;=Biens!$D$274,$K4&lt;=Biens!$C$274),"MATCH","")</f>
        <v/>
      </c>
      <c r="KJ4" s="13" t="str">
        <f>IF(AND($G4&gt;=Biens!$B$275,$H4=Biens!$E$275,$I4=Biens!$A$275,$J4&lt;=Biens!$D$275,$K4&lt;=Biens!$C$275),"MATCH","")</f>
        <v/>
      </c>
      <c r="KK4" s="13" t="str">
        <f>IF(AND($G4&gt;=Biens!$B$276,$H4=Biens!$E$276,$I4=Biens!$A$276,$J4&lt;=Biens!$D$276,$K4&lt;=Biens!$C$276),"MATCH","")</f>
        <v/>
      </c>
      <c r="KL4" s="13" t="str">
        <f>IF(AND($G4&gt;=Biens!$B$277,$H4=Biens!$E$277,$I4=Biens!$A$277,$J4&lt;=Biens!$D$277,$K4&lt;=Biens!$C$277),"MATCH","")</f>
        <v/>
      </c>
      <c r="KM4" s="13" t="str">
        <f>IF(AND($G4&gt;=Biens!$B$278,$H4=Biens!$E$278,$I4=Biens!$A$278,$J4&lt;=Biens!$D$278,$K4&lt;=Biens!$C$278),"MATCH","")</f>
        <v/>
      </c>
      <c r="KN4" s="13" t="str">
        <f>IF(AND($G4&gt;=Biens!$B$279,$H4=Biens!$E$279,$I4=Biens!$A$279,$J4&lt;=Biens!$D$279,$K4&lt;=Biens!$C$279),"MATCH","")</f>
        <v/>
      </c>
      <c r="KO4" s="13" t="str">
        <f>IF(AND($G4&gt;=Biens!$B$280,$H4=Biens!$E$280,$I4=Biens!$A$280,$J4&lt;=Biens!$D$280,$K4&lt;=Biens!$C$280),"MATCH","")</f>
        <v/>
      </c>
      <c r="KP4" s="13" t="str">
        <f>IF(AND($G4&gt;=Biens!$B$281,$H4=Biens!$E$281,$I4=Biens!$A$281,$J4&lt;=Biens!$D$281,$K4&lt;=Biens!$C$281),"MATCH","")</f>
        <v/>
      </c>
      <c r="KQ4" s="13" t="str">
        <f>IF(AND($G4&gt;=Biens!$B$282,$H4=Biens!$E$282,$I4=Biens!$A$282,$J4&lt;=Biens!$D$282,$K4&lt;=Biens!$C$282),"MATCH","")</f>
        <v/>
      </c>
      <c r="KR4" s="13" t="str">
        <f>IF(AND($G4&gt;=Biens!$B$283,$H4=Biens!$E$283,$I4=Biens!$A$283,$J4&lt;=Biens!$D$283,$K4&lt;=Biens!$C$283),"MATCH","")</f>
        <v/>
      </c>
      <c r="KS4" s="13" t="str">
        <f>IF(AND($G4&gt;=Biens!$B$284,$H4=Biens!$E$284,$I4=Biens!$A$284,$J4&lt;=Biens!$D$284,$K4&lt;=Biens!$C$284),"MATCH","")</f>
        <v/>
      </c>
      <c r="KT4" s="13" t="str">
        <f>IF(AND($G4&gt;=Biens!$B$285,$H4=Biens!$E$285,$I4=Biens!$A$285,$J4&lt;=Biens!$D$285,$K4&lt;=Biens!$C$285),"MATCH","")</f>
        <v/>
      </c>
      <c r="KU4" s="13" t="str">
        <f>IF(AND($G4&gt;=Biens!$B$286,$H4=Biens!$E$286,$I4=Biens!$A$286,$J4&lt;=Biens!$D$286,$K4&lt;=Biens!$C$286),"MATCH","")</f>
        <v/>
      </c>
      <c r="KV4" s="13" t="str">
        <f>IF(AND($G4&gt;=Biens!$B$287,$H4=Biens!$E$287,$I4=Biens!$A$287,$J4&lt;=Biens!$D$287,$K4&lt;=Biens!$C$287),"MATCH","")</f>
        <v/>
      </c>
      <c r="KW4" s="13" t="str">
        <f>IF(AND($G4&gt;=Biens!$B$288,$H4=Biens!$E$288,$I4=Biens!$A$288,$J4&lt;=Biens!$D$288,$K4&lt;=Biens!$C$288),"MATCH","")</f>
        <v/>
      </c>
      <c r="KX4" s="13" t="str">
        <f>IF(AND($G4&gt;=Biens!$B$289,$H4=Biens!$E$289,$I4=Biens!$A$289,$J4&lt;=Biens!$D$289,$K4&lt;=Biens!$C$289),"MATCH","")</f>
        <v/>
      </c>
      <c r="KY4" s="13" t="str">
        <f>IF(AND($G4&gt;=Biens!$B$290,$H4=Biens!$E$290,$I4=Biens!$A$290,$J4&lt;=Biens!$D$290,$K4&lt;=Biens!$C$290),"MATCH","")</f>
        <v/>
      </c>
      <c r="KZ4" s="13" t="str">
        <f>IF(AND($G4&gt;=Biens!$B$291,$H4=Biens!$E$291,$I4=Biens!$A$291,$J4&lt;=Biens!$D$291,$K4&lt;=Biens!$C$291),"MATCH","")</f>
        <v/>
      </c>
      <c r="LA4" s="13" t="str">
        <f>IF(AND($G4&gt;=Biens!$B$292,$H4=Biens!$E$292,$I4=Biens!$A$292,$J4&lt;=Biens!$D$292,$K4&lt;=Biens!$C$292),"MATCH","")</f>
        <v/>
      </c>
      <c r="LB4" s="13" t="str">
        <f>IF(AND($G4&gt;=Biens!$B$293,$H4=Biens!$E$293,$I4=Biens!$A$293,$J4&lt;=Biens!$D$293,$K4&lt;=Biens!$C$293),"MATCH","")</f>
        <v/>
      </c>
      <c r="LC4" s="13" t="str">
        <f>IF(AND($G4&gt;=Biens!$B$294,$H4=Biens!$E$294,$I4=Biens!$A$294,$J4&lt;=Biens!$D$294,$K4&lt;=Biens!$C$294),"MATCH","")</f>
        <v/>
      </c>
      <c r="LD4" s="13" t="str">
        <f>IF(AND($G4&gt;=Biens!$B$295,$H4=Biens!$E$295,$I4=Biens!$A$295,$J4&lt;=Biens!$D$295,$K4&lt;=Biens!$C$295),"MATCH","")</f>
        <v/>
      </c>
      <c r="LE4" s="13" t="str">
        <f>IF(AND($G4&gt;=Biens!$B$296,$H4=Biens!$E$296,$I4=Biens!$A$296,$J4&lt;=Biens!$D$296,$K4&lt;=Biens!$C$296),"MATCH","")</f>
        <v/>
      </c>
      <c r="LF4" s="13" t="str">
        <f>IF(AND($G4&gt;=Biens!$B$297,$H4=Biens!$E$297,$I4=Biens!$A$297,$J4&lt;=Biens!$D$297,$K4&lt;=Biens!$C$297),"MATCH","")</f>
        <v/>
      </c>
      <c r="LG4" s="13" t="str">
        <f>IF(AND($G4&gt;=Biens!$B$298,$H4=Biens!$E$298,$I4=Biens!$A$298,$J4&lt;=Biens!$D$298,$K4&lt;=Biens!$C$298),"MATCH","")</f>
        <v/>
      </c>
      <c r="LH4" s="13" t="str">
        <f>IF(AND($G4&gt;=Biens!$B$299,$H4=Biens!$E$299,$I4=Biens!$A$299,$J4&lt;=Biens!$D$299,$K4&lt;=Biens!$C$299),"MATCH","")</f>
        <v/>
      </c>
      <c r="LI4" s="13" t="str">
        <f>IF(AND($G4&gt;=Biens!$B$300,$H4=Biens!$E$300,$I4=Biens!$A$300,$J4&lt;=Biens!$D$300,$K4&lt;=Biens!$C$300),"MATCH","")</f>
        <v/>
      </c>
      <c r="LJ4" s="13" t="str">
        <f>IF(AND($G4&gt;=Biens!$B$301,$H4=Biens!$E$301,$I4=Biens!$A$301,$J4&lt;=Biens!$D$301,$K4&lt;=Biens!$C$301),"MATCH","")</f>
        <v/>
      </c>
      <c r="LK4" s="13" t="str">
        <f>IF(AND($G4&gt;=Biens!$B$302,$H4=Biens!$E$302,$I4=Biens!$A$302,$J4&lt;=Biens!$D$302,$K4&lt;=Biens!$C$302),"MATCH","")</f>
        <v/>
      </c>
      <c r="LL4" s="13" t="str">
        <f>IF(AND($G4&gt;=Biens!$B$303,$H4=Biens!$E$303,$I4=Biens!$A$303,$J4&lt;=Biens!$D$303,$K4&lt;=Biens!$C$303),"MATCH","")</f>
        <v/>
      </c>
      <c r="LM4" s="13" t="str">
        <f>IF(AND($G4&gt;=Biens!$B$304,$H4=Biens!$E$304,$I4=Biens!$A$304,$J4&lt;=Biens!$D$304,$K4&lt;=Biens!$C$304),"MATCH","")</f>
        <v/>
      </c>
      <c r="LN4" s="13" t="str">
        <f>IF(AND($G4&gt;=Biens!$B$305,$H4=Biens!$E$305,$I4=Biens!$A$305,$J4&lt;=Biens!$D$305,$K4&lt;=Biens!$C$305),"MATCH","")</f>
        <v/>
      </c>
      <c r="LO4" s="13" t="str">
        <f>IF(AND($G4&gt;=Biens!$B$306,$H4=Biens!$E$306,$I4=Biens!$A$306,$J4&lt;=Biens!$D$306,$K4&lt;=Biens!$C$306),"MATCH","")</f>
        <v/>
      </c>
      <c r="LP4" s="13" t="str">
        <f>IF(AND($G4&gt;=Biens!$B$307,$H4=Biens!$E$307,$I4=Biens!$A$307,$J4&lt;=Biens!$D$307,$K4&lt;=Biens!$C$307),"MATCH","")</f>
        <v/>
      </c>
      <c r="LQ4" s="13" t="str">
        <f>IF(AND($G4&gt;=Biens!$B$308,$H4=Biens!$E$308,$I4=Biens!$A$308,$J4&lt;=Biens!$D$308,$K4&lt;=Biens!$C$308),"MATCH","")</f>
        <v/>
      </c>
      <c r="LR4" s="13" t="str">
        <f>IF(AND($G4&gt;=Biens!$B$309,$H4=Biens!$E$309,$I4=Biens!$A$309,$J4&lt;=Biens!$D$309,$K4&lt;=Biens!$C$309),"MATCH","")</f>
        <v/>
      </c>
      <c r="LS4" s="13" t="str">
        <f>IF(AND($G4&gt;=Biens!$B$310,$H4=Biens!$E$310,$I4=Biens!$A$310,$J4&lt;=Biens!$D$310,$K4&lt;=Biens!$C$310),"MATCH","")</f>
        <v/>
      </c>
      <c r="LT4" s="13" t="str">
        <f>IF(AND($G4&gt;=Biens!$B$311,$H4=Biens!$E$311,$I4=Biens!$A$311,$J4&lt;=Biens!$D$311,$K4&lt;=Biens!$C$311),"MATCH","")</f>
        <v/>
      </c>
      <c r="LU4" s="13" t="str">
        <f>IF(AND($G4&gt;=Biens!$B$312,$H4=Biens!$E$312,$I4=Biens!$A$312,$J4&lt;=Biens!$D$312,$K4&lt;=Biens!$C$312),"MATCH","")</f>
        <v/>
      </c>
      <c r="LV4" s="13" t="str">
        <f>IF(AND($G4&gt;=Biens!$B$313,$H4=Biens!$E$313,$I4=Biens!$A$313,$J4&lt;=Biens!$D$313,$K4&lt;=Biens!$C$313),"MATCH","")</f>
        <v/>
      </c>
      <c r="LW4" s="13" t="str">
        <f>IF(AND($G4&gt;=Biens!$B$314,$H4=Biens!$E$314,$I4=Biens!$A$314,$J4&lt;=Biens!$D$314,$K4&lt;=Biens!$C$314),"MATCH","")</f>
        <v/>
      </c>
      <c r="LX4" s="13" t="str">
        <f>IF(AND($G4&gt;=Biens!$B$315,$H4=Biens!$E$315,$I4=Biens!$A$315,$J4&lt;=Biens!$D$315,$K4&lt;=Biens!$C$315),"MATCH","")</f>
        <v/>
      </c>
      <c r="LY4" s="13" t="str">
        <f>IF(AND($G4&gt;=Biens!$B$316,$H4=Biens!$E$316,$I4=Biens!$A$316,$J4&lt;=Biens!$D$316,$K4&lt;=Biens!$C$316),"MATCH","")</f>
        <v/>
      </c>
      <c r="LZ4" s="13" t="str">
        <f>IF(AND($G4&gt;=Biens!$B$317,$H4=Biens!$E$317,$I4=Biens!$A$317,$J4&lt;=Biens!$D$317,$K4&lt;=Biens!$C$317),"MATCH","")</f>
        <v/>
      </c>
      <c r="MA4" s="13" t="str">
        <f>IF(AND($G4&gt;=Biens!$B$318,$H4=Biens!$E$318,$I4=Biens!$A$318,$J4&lt;=Biens!$D$318,$K4&lt;=Biens!$C$318),"MATCH","")</f>
        <v/>
      </c>
      <c r="MB4" s="13" t="str">
        <f>IF(AND($G4&gt;=Biens!$B$319,$H4=Biens!$E$319,$I4=Biens!$A$319,$J4&lt;=Biens!$D$319,$K4&lt;=Biens!$C$319),"MATCH","")</f>
        <v/>
      </c>
      <c r="MC4" s="13" t="str">
        <f>IF(AND($G4&gt;=Biens!$B$320,$H4=Biens!$E$320,$I4=Biens!$A$320,$J4&lt;=Biens!$D$320,$K4&lt;=Biens!$C$320),"MATCH","")</f>
        <v/>
      </c>
      <c r="MD4" s="13" t="str">
        <f>IF(AND($G4&gt;=Biens!$B$321,$H4=Biens!$E$321,$I4=Biens!$A$321,$J4&lt;=Biens!$D$321,$K4&lt;=Biens!$C$321),"MATCH","")</f>
        <v/>
      </c>
      <c r="ME4" s="13" t="str">
        <f>IF(AND($G4&gt;=Biens!$B$322,$H4=Biens!$E$322,$I4=Biens!$A$322,$J4&lt;=Biens!$D$322,$K4&lt;=Biens!$C$322),"MATCH","")</f>
        <v/>
      </c>
      <c r="MF4" s="13" t="str">
        <f>IF(AND($G4&gt;=Biens!$B$323,$H4=Biens!$E$323,$I4=Biens!$A$323,$J4&lt;=Biens!$D$323,$K4&lt;=Biens!$C$323),"MATCH","")</f>
        <v/>
      </c>
      <c r="MG4" s="13" t="str">
        <f>IF(AND($G4&gt;=Biens!$B$324,$H4=Biens!$E$324,$I4=Biens!$A$324,$J4&lt;=Biens!$D$324,$K4&lt;=Biens!$C$324),"MATCH","")</f>
        <v/>
      </c>
      <c r="MH4" s="13" t="str">
        <f>IF(AND($G4&gt;=Biens!$B$325,$H4=Biens!$E$325,$I4=Biens!$A$325,$J4&lt;=Biens!$D$325,$K4&lt;=Biens!$C$325),"MATCH","")</f>
        <v/>
      </c>
      <c r="MI4" s="13" t="str">
        <f>IF(AND($G4&gt;=Biens!$B$326,$H4=Biens!$E$326,$I4=Biens!$A$326,$J4&lt;=Biens!$D$326,$K4&lt;=Biens!$C$326),"MATCH","")</f>
        <v/>
      </c>
      <c r="MJ4" s="13" t="str">
        <f>IF(AND($G4&gt;=Biens!$B$327,$H4=Biens!$E$327,$I4=Biens!$A$327,$J4&lt;=Biens!$D$327,$K4&lt;=Biens!$C$327),"MATCH","")</f>
        <v/>
      </c>
      <c r="MK4" s="13" t="str">
        <f>IF(AND($G4&gt;=Biens!$B$328,$H4=Biens!$E$328,$I4=Biens!$A$328,$J4&lt;=Biens!$D$328,$K4&lt;=Biens!$C$328),"MATCH","")</f>
        <v/>
      </c>
      <c r="ML4" s="13" t="str">
        <f>IF(AND($G4&gt;=Biens!$B$329,$H4=Biens!$E$329,$I4=Biens!$A$329,$J4&lt;=Biens!$D$329,$K4&lt;=Biens!$C$329),"MATCH","")</f>
        <v/>
      </c>
      <c r="MM4" s="13" t="str">
        <f>IF(AND($G4&gt;=Biens!$B$330,$H4=Biens!$E$330,$I4=Biens!$A$330,$J4&lt;=Biens!$D$330,$K4&lt;=Biens!$C$330),"MATCH","")</f>
        <v/>
      </c>
      <c r="MN4" s="13" t="str">
        <f>IF(AND($G4&gt;=Biens!$B$331,$H4=Biens!$E$331,$I4=Biens!$A$331,$J4&lt;=Biens!$D$331,$K4&lt;=Biens!$C$331),"MATCH","")</f>
        <v/>
      </c>
      <c r="MO4" s="13" t="str">
        <f>IF(AND($G4&gt;=Biens!$B$332,$H4=Biens!$E$332,$I4=Biens!$A$332,$J4&lt;=Biens!$D$332,$K4&lt;=Biens!$C$332),"MATCH","")</f>
        <v/>
      </c>
      <c r="MP4" s="13" t="str">
        <f>IF(AND($G4&gt;=Biens!$B$333,$H4=Biens!$E$333,$I4=Biens!$A$333,$J4&lt;=Biens!$D$333,$K4&lt;=Biens!$C$333),"MATCH","")</f>
        <v/>
      </c>
      <c r="MQ4" s="13" t="str">
        <f>IF(AND($G4&gt;=Biens!$B$334,$H4=Biens!$E$334,$I4=Biens!$A$334,$J4&lt;=Biens!$D$334,$K4&lt;=Biens!$C$334),"MATCH","")</f>
        <v/>
      </c>
      <c r="MR4" s="13" t="str">
        <f>IF(AND($G4&gt;=Biens!$B$335,$H4=Biens!$E$335,$I4=Biens!$A$335,$J4&lt;=Biens!$D$335,$K4&lt;=Biens!$C$335),"MATCH","")</f>
        <v/>
      </c>
      <c r="MS4" s="13" t="str">
        <f>IF(AND($G4&gt;=Biens!$B$336,$H4=Biens!$E$336,$I4=Biens!$A$336,$J4&lt;=Biens!$D$336,$K4&lt;=Biens!$C$336),"MATCH","")</f>
        <v/>
      </c>
      <c r="MT4" s="13" t="str">
        <f>IF(AND($G4&gt;=Biens!$B$337,$H4=Biens!$E$337,$I4=Biens!$A$337,$J4&lt;=Biens!$D$337,$K4&lt;=Biens!$C$337),"MATCH","")</f>
        <v/>
      </c>
      <c r="MU4" s="13" t="str">
        <f>IF(AND($G4&gt;=Biens!$B$338,$H4=Biens!$E$338,$I4=Biens!$A$338,$J4&lt;=Biens!$D$338,$K4&lt;=Biens!$C$338),"MATCH","")</f>
        <v/>
      </c>
      <c r="MV4" s="13" t="str">
        <f>IF(AND($G4&gt;=Biens!$B$339,$H4=Biens!$E$339,$I4=Biens!$A$339,$J4&lt;=Biens!$D$339,$K4&lt;=Biens!$C$339),"MATCH","")</f>
        <v/>
      </c>
      <c r="MW4" s="13" t="str">
        <f>IF(AND($G4&gt;=Biens!$B$340,$H4=Biens!$E$340,$I4=Biens!$A$340,$J4&lt;=Biens!$D$340,$K4&lt;=Biens!$C$340),"MATCH","")</f>
        <v/>
      </c>
      <c r="MX4" s="13" t="str">
        <f>IF(AND($G4&gt;=Biens!$B$341,$H4=Biens!$E$341,$I4=Biens!$A$341,$J4&lt;=Biens!$D$341,$K4&lt;=Biens!$C$341),"MATCH","")</f>
        <v/>
      </c>
      <c r="MY4" s="13" t="str">
        <f>IF(AND($G4&gt;=Biens!$B$342,$H4=Biens!$E$342,$I4=Biens!$A$342,$J4&lt;=Biens!$D$342,$K4&lt;=Biens!$C$342),"MATCH","")</f>
        <v/>
      </c>
      <c r="MZ4" s="13" t="str">
        <f>IF(AND($G4&gt;=Biens!$B$343,$H4=Biens!$E$343,$I4=Biens!$A$343,$J4&lt;=Biens!$D$343,$K4&lt;=Biens!$C$343),"MATCH","")</f>
        <v/>
      </c>
      <c r="NA4" s="13" t="str">
        <f>IF(AND($G4&gt;=Biens!$B$344,$H4=Biens!$E$344,$I4=Biens!$A$344,$J4&lt;=Biens!$D$344,$K4&lt;=Biens!$C$344),"MATCH","")</f>
        <v>MATCH</v>
      </c>
      <c r="NB4" s="13" t="str">
        <f>IF(AND($G4&gt;=Biens!$B$345,$H4=Biens!$E$345,$I4=Biens!$A$345,$J4&lt;=Biens!$D$345,$K4&lt;=Biens!$C$345),"MATCH","")</f>
        <v/>
      </c>
      <c r="NC4" s="13" t="str">
        <f>IF(AND($G4&gt;=Biens!$B$346,$H4=Biens!$E$346,$I4=Biens!$A$346,$J4&lt;=Biens!$D$346,$K4&lt;=Biens!$C$346),"MATCH","")</f>
        <v/>
      </c>
      <c r="ND4" s="13" t="str">
        <f>IF(AND($G4&gt;=Biens!$B$347,$H4=Biens!$E$347,$I4=Biens!$A$347,$J4&lt;=Biens!$D$347,$K4&lt;=Biens!$C$347),"MATCH","")</f>
        <v/>
      </c>
      <c r="NE4" s="13" t="str">
        <f>IF(AND($G4&gt;=Biens!$B$348,$H4=Biens!$E$348,$I4=Biens!$A$348,$J4&lt;=Biens!$D$348,$K4&lt;=Biens!$C$348),"MATCH","")</f>
        <v/>
      </c>
      <c r="NF4" s="13" t="str">
        <f>IF(AND($G4&gt;=Biens!$B$349,$H4=Biens!$E$349,$I4=Biens!$A$349,$J4&lt;=Biens!$D$349,$K4&lt;=Biens!$C$349),"MATCH","")</f>
        <v/>
      </c>
      <c r="NG4" s="13" t="str">
        <f>IF(AND($G4&gt;=Biens!$B$350,$H4=Biens!$E$350,$I4=Biens!$A$350,$J4&lt;=Biens!$D$350,$K4&lt;=Biens!$C$350),"MATCH","")</f>
        <v/>
      </c>
      <c r="NH4" s="13" t="str">
        <f>IF(AND($G4&gt;=Biens!$B$351,$H4=Biens!$E$351,$I4=Biens!$A$351,$J4&lt;=Biens!$D$351,$K4&lt;=Biens!$C$351),"MATCH","")</f>
        <v/>
      </c>
      <c r="NI4" s="13" t="str">
        <f>IF(AND($G4&gt;=Biens!$B$352,$H4=Biens!$E$352,$I4=Biens!$A$352,$J4&lt;=Biens!$D$352,$K4&lt;=Biens!$C$352),"MATCH","")</f>
        <v/>
      </c>
      <c r="NJ4" s="13" t="str">
        <f>IF(AND($G4&gt;=Biens!$B$353,$H4=Biens!$E$353,$I4=Biens!$A$353,$J4&lt;=Biens!$D$353,$K4&lt;=Biens!$C$353),"MATCH","")</f>
        <v/>
      </c>
      <c r="NK4" s="13" t="str">
        <f>IF(AND($G4&gt;=Biens!$B$354,$H4=Biens!$E$354,$I4=Biens!$A$354,$J4&lt;=Biens!$D$354,$K4&lt;=Biens!$C$354),"MATCH","")</f>
        <v/>
      </c>
      <c r="NL4" s="13" t="str">
        <f>IF(AND($G4&gt;=Biens!$B$355,$H4=Biens!$E$355,$I4=Biens!$A$355,$J4&lt;=Biens!$D$355,$K4&lt;=Biens!$C$355),"MATCH","")</f>
        <v/>
      </c>
      <c r="NM4" s="13" t="str">
        <f>IF(AND($G4&gt;=Biens!$B$356,$H4=Biens!$E$356,$I4=Biens!$A$356,$J4&lt;=Biens!$D$356,$K4&lt;=Biens!$C$356),"MATCH","")</f>
        <v/>
      </c>
      <c r="NN4" s="13" t="str">
        <f>IF(AND($G4&gt;=Biens!$B$357,$H4=Biens!$E$357,$I4=Biens!$A$357,$J4&lt;=Biens!$D$357,$K4&lt;=Biens!$C$357),"MATCH","")</f>
        <v/>
      </c>
      <c r="NO4" s="13" t="str">
        <f>IF(AND($G4&gt;=Biens!$B$358,$H4=Biens!$E$358,$I4=Biens!$A$358,$J4&lt;=Biens!$D$358,$K4&lt;=Biens!$C$358),"MATCH","")</f>
        <v/>
      </c>
      <c r="NP4" s="13" t="str">
        <f>IF(AND($G4&gt;=Biens!$B$359,$H4=Biens!$E$359,$I4=Biens!$A$359,$J4&lt;=Biens!$D$359,$K4&lt;=Biens!$C$359),"MATCH","")</f>
        <v/>
      </c>
      <c r="NQ4" s="13" t="str">
        <f>IF(AND($G4&gt;=Biens!$B$360,$H4=Biens!$E$360,$I4=Biens!$A$360,$J4&lt;=Biens!$D$360,$K4&lt;=Biens!$C$360),"MATCH","")</f>
        <v/>
      </c>
      <c r="NR4" s="13" t="str">
        <f>IF(AND($G4&gt;=Biens!$B$361,$H4=Biens!$E$361,$I4=Biens!$A$361,$J4&lt;=Biens!$D$361,$K4&lt;=Biens!$C$361),"MATCH","")</f>
        <v/>
      </c>
      <c r="NS4" s="13" t="str">
        <f>IF(AND($G4&gt;=Biens!$B$362,$H4=Biens!$E$362,$I4=Biens!$A$362,$J4&lt;=Biens!$D$362,$K4&lt;=Biens!$C$362),"MATCH","")</f>
        <v/>
      </c>
      <c r="NT4" s="13" t="str">
        <f>IF(AND($G4&gt;=Biens!$B$363,$H4=Biens!$E$363,$I4=Biens!$A$363,$J4&lt;=Biens!$D$363,$K4&lt;=Biens!$C$363),"MATCH","")</f>
        <v/>
      </c>
      <c r="NU4" s="13" t="str">
        <f>IF(AND($G4&gt;=Biens!$B$364,$H4=Biens!$E$364,$I4=Biens!$A$364,$J4&lt;=Biens!$D$364,$K4&lt;=Biens!$C$364),"MATCH","")</f>
        <v/>
      </c>
      <c r="NV4" s="13" t="str">
        <f>IF(AND($G4&gt;=Biens!$B$365,$H4=Biens!$E$365,$I4=Biens!$A$365,$J4&lt;=Biens!$D$365,$K4&lt;=Biens!$C$365),"MATCH","")</f>
        <v>MATCH</v>
      </c>
      <c r="NW4" s="13" t="str">
        <f>IF(AND($G4&gt;=Biens!$B$366,$H4=Biens!$E$366,$I4=Biens!$A$366,$J4&lt;=Biens!$D$366,$K4&lt;=Biens!$C$366),"MATCH","")</f>
        <v/>
      </c>
      <c r="NX4" s="13" t="str">
        <f>IF(AND($G4&gt;=Biens!$B$367,$H4=Biens!$E$367,$I4=Biens!$A$367,$J4&lt;=Biens!$D$367,$K4&lt;=Biens!$C$367),"MATCH","")</f>
        <v/>
      </c>
      <c r="NY4" s="13" t="str">
        <f>IF(AND($G4&gt;=Biens!$B$368,$H4=Biens!$E$368,$I4=Biens!$A$368,$J4&lt;=Biens!$D$368,$K4&lt;=Biens!$C$368),"MATCH","")</f>
        <v/>
      </c>
      <c r="NZ4" s="13" t="str">
        <f>IF(AND($G4&gt;=Biens!$B$369,$H4=Biens!$E$369,$I4=Biens!$A$369,$J4&lt;=Biens!$D$369,$K4&lt;=Biens!$C$369),"MATCH","")</f>
        <v/>
      </c>
      <c r="OA4" s="13" t="str">
        <f>IF(AND($G4&gt;=Biens!$B$370,$H4=Biens!$E$370,$I4=Biens!$A$370,$J4&lt;=Biens!$D$370,$K4&lt;=Biens!$C$370),"MATCH","")</f>
        <v/>
      </c>
      <c r="OB4" s="13" t="str">
        <f>IF(AND($G4&gt;=Biens!$B$371,$H4=Biens!$E$371,$I4=Biens!$A$371,$J4&lt;=Biens!$D$371,$K4&lt;=Biens!$C$371),"MATCH","")</f>
        <v/>
      </c>
      <c r="OC4" s="13" t="str">
        <f>IF(AND($G4&gt;=Biens!$B$372,$H4=Biens!$E$372,$I4=Biens!$A$372,$J4&lt;=Biens!$D$372,$K4&lt;=Biens!$C$372),"MATCH","")</f>
        <v/>
      </c>
      <c r="OD4" s="13" t="str">
        <f>IF(AND($G4&gt;=Biens!$B$373,$H4=Biens!$E$373,$I4=Biens!$A$373,$J4&lt;=Biens!$D$373,$K4&lt;=Biens!$C$373),"MATCH","")</f>
        <v/>
      </c>
      <c r="OE4" s="13" t="str">
        <f>IF(AND($G4&gt;=Biens!$B$374,$H4=Biens!$E$374,$I4=Biens!$A$374,$J4&lt;=Biens!$D$374,$K4&lt;=Biens!$C$374),"MATCH","")</f>
        <v/>
      </c>
      <c r="OF4" s="13" t="str">
        <f>IF(AND($G4&gt;=Biens!$B$375,$H4=Biens!$E$375,$I4=Biens!$A$375,$J4&lt;=Biens!$D$375,$K4&lt;=Biens!$C$375),"MATCH","")</f>
        <v/>
      </c>
      <c r="OG4" s="13" t="str">
        <f>IF(AND($G4&gt;=Biens!$B$376,$H4=Biens!$E$376,$I4=Biens!$A$376,$J4&lt;=Biens!$D$376,$K4&lt;=Biens!$C$376),"MATCH","")</f>
        <v/>
      </c>
      <c r="OH4" s="13" t="str">
        <f>IF(AND($G4&gt;=Biens!$B$377,$H4=Biens!$E$377,$I4=Biens!$A$377,$J4&lt;=Biens!$D$377,$K4&lt;=Biens!$C$377),"MATCH","")</f>
        <v/>
      </c>
      <c r="OI4" s="13" t="str">
        <f>IF(AND($G4&gt;=Biens!$B$378,$H4=Biens!$E$378,$I4=Biens!$A$378,$J4&lt;=Biens!$D$378,$K4&lt;=Biens!$C$378),"MATCH","")</f>
        <v/>
      </c>
      <c r="OJ4" s="13" t="str">
        <f>IF(AND($G4&gt;=Biens!$B$379,$H4=Biens!$E$379,$I4=Biens!$A$379,$J4&lt;=Biens!$D$379,$K4&lt;=Biens!$C$379),"MATCH","")</f>
        <v/>
      </c>
      <c r="OK4" s="13" t="str">
        <f>IF(AND($G4&gt;=Biens!$B$380,$H4=Biens!$E$380,$I4=Biens!$A$380,$J4&lt;=Biens!$D$380,$K4&lt;=Biens!$C$380),"MATCH","")</f>
        <v/>
      </c>
      <c r="OL4" s="13" t="str">
        <f>IF(AND($G4&gt;=Biens!$B$381,$H4=Biens!$E$381,$I4=Biens!$A$381,$J4&lt;=Biens!$D$381,$K4&lt;=Biens!$C$381),"MATCH","")</f>
        <v/>
      </c>
      <c r="OM4" s="13" t="str">
        <f>IF(AND($G4&gt;=Biens!$B$382,$H4=Biens!$E$382,$I4=Biens!$A$382,$J4&lt;=Biens!$D$382,$K4&lt;=Biens!$C$382),"MATCH","")</f>
        <v/>
      </c>
      <c r="ON4" s="13" t="str">
        <f>IF(AND($G4&gt;=Biens!$B$383,$H4=Biens!$E$383,$I4=Biens!$A$383,$J4&lt;=Biens!$D$383,$K4&lt;=Biens!$C$383),"MATCH","")</f>
        <v/>
      </c>
      <c r="OO4" s="13" t="str">
        <f>IF(AND($G4&gt;=Biens!$B$384,$H4=Biens!$E$384,$I4=Biens!$A$384,$J4&lt;=Biens!$D$384,$K4&lt;=Biens!$C$384),"MATCH","")</f>
        <v/>
      </c>
      <c r="OP4" s="13" t="str">
        <f>IF(AND($G4&gt;=Biens!$B$385,$H4=Biens!$E$385,$I4=Biens!$A$385,$J4&lt;=Biens!$D$385,$K4&lt;=Biens!$C$385),"MATCH","")</f>
        <v/>
      </c>
      <c r="OQ4" s="13" t="str">
        <f>IF(AND($G4&gt;=Biens!$B$386,$H4=Biens!$E$386,$I4=Biens!$A$386,$J4&lt;=Biens!$D$386,$K4&lt;=Biens!$C$386),"MATCH","")</f>
        <v/>
      </c>
      <c r="OR4" s="13" t="str">
        <f>IF(AND($G4&gt;=Biens!$B$387,$H4=Biens!$E$387,$I4=Biens!$A$387,$J4&lt;=Biens!$D$387,$K4&lt;=Biens!$C$387),"MATCH","")</f>
        <v/>
      </c>
      <c r="OS4" s="13" t="str">
        <f>IF(AND($G4&gt;=Biens!$B$388,$H4=Biens!$E$388,$I4=Biens!$A$388,$J4&lt;=Biens!$D$388,$K4&lt;=Biens!$C$388),"MATCH","")</f>
        <v/>
      </c>
      <c r="OT4" s="13" t="str">
        <f>IF(AND($G4&gt;=Biens!$B$389,$H4=Biens!$E$389,$I4=Biens!$A$389,$J4&lt;=Biens!$D$389,$K4&lt;=Biens!$C$389),"MATCH","")</f>
        <v/>
      </c>
      <c r="OU4" s="13" t="str">
        <f>IF(AND($G4&gt;=Biens!$B$390,$H4=Biens!$E$390,$I4=Biens!$A$390,$J4&lt;=Biens!$D$390,$K4&lt;=Biens!$C$390),"MATCH","")</f>
        <v/>
      </c>
      <c r="OV4" s="13" t="str">
        <f>IF(AND($G4&gt;=Biens!$B$391,$H4=Biens!$E$391,$I4=Biens!$A$391,$J4&lt;=Biens!$D$391,$K4&lt;=Biens!$C$391),"MATCH","")</f>
        <v/>
      </c>
      <c r="OW4" s="13" t="str">
        <f>IF(AND($G4&gt;=Biens!$B$392,$H4=Biens!$E$392,$I4=Biens!$A$392,$J4&lt;=Biens!$D$392,$K4&lt;=Biens!$C$392),"MATCH","")</f>
        <v/>
      </c>
      <c r="OX4" s="13" t="str">
        <f>IF(AND($G4&gt;=Biens!$B$393,$H4=Biens!$E$393,$I4=Biens!$A$393,$J4&lt;=Biens!$D$393,$K4&lt;=Biens!$C$393),"MATCH","")</f>
        <v/>
      </c>
      <c r="OY4" s="13" t="str">
        <f>IF(AND($G4&gt;=Biens!$B$394,$H4=Biens!$E$394,$I4=Biens!$A$394,$J4&lt;=Biens!$D$394,$K4&lt;=Biens!$C$394),"MATCH","")</f>
        <v/>
      </c>
      <c r="OZ4" s="13" t="str">
        <f>IF(AND($G4&gt;=Biens!$B$395,$H4=Biens!$E$395,$I4=Biens!$A$395,$J4&lt;=Biens!$D$395,$K4&lt;=Biens!$C$395),"MATCH","")</f>
        <v/>
      </c>
      <c r="PA4" s="13" t="str">
        <f>IF(AND($G4&gt;=Biens!$B$396,$H4=Biens!$E$396,$I4=Biens!$A$396,$J4&lt;=Biens!$D$396,$K4&lt;=Biens!$C$396),"MATCH","")</f>
        <v/>
      </c>
      <c r="PB4" s="13" t="str">
        <f>IF(AND($G4&gt;=Biens!$B$397,$H4=Biens!$E$397,$I4=Biens!$A$397,$J4&lt;=Biens!$D$397,$K4&lt;=Biens!$C$397),"MATCH","")</f>
        <v/>
      </c>
      <c r="PC4" s="13" t="str">
        <f>IF(AND($G4&gt;=Biens!$B$398,$H4=Biens!$E$398,$I4=Biens!$A$398,$J4&lt;=Biens!$D$398,$K4&lt;=Biens!$C$398),"MATCH","")</f>
        <v/>
      </c>
      <c r="PD4" s="13" t="str">
        <f>IF(AND($G4&gt;=Biens!$B$399,$H4=Biens!$E$399,$I4=Biens!$A$399,$J4&lt;=Biens!$D$399,$K4&lt;=Biens!$C$399),"MATCH","")</f>
        <v/>
      </c>
      <c r="PE4" s="13" t="str">
        <f>IF(AND($G4&gt;=Biens!$B$400,$H4=Biens!$E$400,$I4=Biens!$A$400,$J4&lt;=Biens!$D$400,$K4&lt;=Biens!$C$400),"MATCH","")</f>
        <v/>
      </c>
      <c r="PF4" s="13" t="str">
        <f>IF(AND($G4&gt;=Biens!$B$401,$H4=Biens!$E$401,$I4=Biens!$A$401,$J4&lt;=Biens!$D$401,$K4&lt;=Biens!$C$401),"MATCH","")</f>
        <v/>
      </c>
      <c r="PG4" s="13" t="str">
        <f>IF(AND($G4&gt;=Biens!$B$402,$H4=Biens!$E$402,$I4=Biens!$A$402,$J4&lt;=Biens!$D$402,$K4&lt;=Biens!$C$402),"MATCH","")</f>
        <v/>
      </c>
      <c r="PH4" s="13" t="str">
        <f>IF(AND($G4&gt;=Biens!$B$403,$H4=Biens!$E$403,$I4=Biens!$A$403,$J4&lt;=Biens!$D$403,$K4&lt;=Biens!$C$403),"MATCH","")</f>
        <v/>
      </c>
      <c r="PI4" s="13" t="str">
        <f>IF(AND($G4&gt;=Biens!$B$404,$H4=Biens!$E$404,$I4=Biens!$A$404,$J4&lt;=Biens!$D$404,$K4&lt;=Biens!$C$404),"MATCH","")</f>
        <v/>
      </c>
      <c r="PJ4" s="13" t="str">
        <f>IF(AND($G4&gt;=Biens!$B$405,$H4=Biens!$E$405,$I4=Biens!$A$405,$J4&lt;=Biens!$D$405,$K4&lt;=Biens!$C$405),"MATCH","")</f>
        <v/>
      </c>
      <c r="PK4" s="13" t="str">
        <f>IF(AND($G4&gt;=Biens!$B$406,$H4=Biens!$E$406,$I4=Biens!$A$406,$J4&lt;=Biens!$D$406,$K4&lt;=Biens!$C$406),"MATCH","")</f>
        <v/>
      </c>
      <c r="PL4" s="13" t="str">
        <f>IF(AND($G4&gt;=Biens!$B$407,$H4=Biens!$E$407,$I4=Biens!$A$407,$J4&lt;=Biens!$D$407,$K4&lt;=Biens!$C$407),"MATCH","")</f>
        <v/>
      </c>
      <c r="PM4" s="13" t="str">
        <f>IF(AND($G4&gt;=Biens!$B$408,$H4=Biens!$E$408,$I4=Biens!$A$408,$J4&lt;=Biens!$D$408,$K4&lt;=Biens!$C$408),"MATCH","")</f>
        <v/>
      </c>
      <c r="PN4" s="13" t="str">
        <f>IF(AND($G4&gt;=Biens!$B$409,$H4=Biens!$E$409,$I4=Biens!$A$409,$J4&lt;=Biens!$D$409,$K4&lt;=Biens!$C$409),"MATCH","")</f>
        <v/>
      </c>
      <c r="PO4" s="13" t="str">
        <f>IF(AND($G4&gt;=Biens!$B$410,$H4=Biens!$E$410,$I4=Biens!$A$410,$J4&lt;=Biens!$D$410,$K4&lt;=Biens!$C$410),"MATCH","")</f>
        <v/>
      </c>
      <c r="PP4" s="13" t="str">
        <f>IF(AND($G4&gt;=Biens!$B$411,$H4=Biens!$E$411,$I4=Biens!$A$411,$J4&lt;=Biens!$D$411,$K4&lt;=Biens!$C$411),"MATCH","")</f>
        <v/>
      </c>
      <c r="PQ4" s="13" t="str">
        <f>IF(AND($G4&gt;=Biens!$B$412,$H4=Biens!$E$412,$I4=Biens!$A$412,$J4&lt;=Biens!$D$412,$K4&lt;=Biens!$C$412),"MATCH","")</f>
        <v/>
      </c>
      <c r="PR4" s="13" t="str">
        <f>IF(AND($G4&gt;=Biens!$B$413,$H4=Biens!$E$413,$I4=Biens!$A$413,$J4&lt;=Biens!$D$413,$K4&lt;=Biens!$C$413),"MATCH","")</f>
        <v>MATCH</v>
      </c>
      <c r="PS4" s="13" t="str">
        <f>IF(AND($G4&gt;=Biens!$B$414,$H4=Biens!$E$414,$I4=Biens!$A$414,$J4&lt;=Biens!$D$414,$K4&lt;=Biens!$C$414),"MATCH","")</f>
        <v/>
      </c>
      <c r="PT4" s="13" t="str">
        <f>IF(AND($G4&gt;=Biens!$B$415,$H4=Biens!$E$415,$I4=Biens!$A$415,$J4&lt;=Biens!$D$415,$K4&lt;=Biens!$C$415),"MATCH","")</f>
        <v/>
      </c>
      <c r="PU4" s="13" t="str">
        <f>IF(AND($G4&gt;=Biens!$B$416,$H4=Biens!$E$416,$I4=Biens!$A$416,$J4&lt;=Biens!$D$416,$K4&lt;=Biens!$C$416),"MATCH","")</f>
        <v/>
      </c>
      <c r="PV4" s="13" t="str">
        <f>IF(AND($G4&gt;=Biens!$B$417,$H4=Biens!$E$417,$I4=Biens!$A$417,$J4&lt;=Biens!$D$417,$K4&lt;=Biens!$C$417),"MATCH","")</f>
        <v/>
      </c>
      <c r="PW4" s="13" t="str">
        <f>IF(AND($G4&gt;=Biens!$B$418,$H4=Biens!$E$418,$I4=Biens!$A$418,$J4&lt;=Biens!$D$418,$K4&lt;=Biens!$C$418),"MATCH","")</f>
        <v/>
      </c>
      <c r="PX4" s="13" t="str">
        <f>IF(AND($G4&gt;=Biens!$B$419,$H4=Biens!$E$419,$I4=Biens!$A$419,$J4&lt;=Biens!$D$419,$K4&lt;=Biens!$C$419),"MATCH","")</f>
        <v/>
      </c>
      <c r="PY4" s="13" t="str">
        <f>IF(AND($G4&gt;=Biens!$B$420,$H4=Biens!$E$420,$I4=Biens!$A$420,$J4&lt;=Biens!$D$420,$K4&lt;=Biens!$C$420),"MATCH","")</f>
        <v/>
      </c>
      <c r="PZ4" s="13" t="str">
        <f>IF(AND($G4&gt;=Biens!$B$421,$H4=Biens!$E$421,$I4=Biens!$A$421,$J4&lt;=Biens!$D$421,$K4&lt;=Biens!$C$421),"MATCH","")</f>
        <v/>
      </c>
      <c r="QA4" s="13" t="str">
        <f>IF(AND($G4&gt;=Biens!$B$422,$H4=Biens!$E$422,$I4=Biens!$A$422,$J4&lt;=Biens!$D$422,$K4&lt;=Biens!$C$422),"MATCH","")</f>
        <v/>
      </c>
      <c r="QB4" s="13" t="str">
        <f>IF(AND($G4&gt;=Biens!$B$423,$H4=Biens!$E$423,$I4=Biens!$A$423,$J4&lt;=Biens!$D$423,$K4&lt;=Biens!$C$423),"MATCH","")</f>
        <v/>
      </c>
      <c r="QC4" s="13" t="str">
        <f>IF(AND($G4&gt;=Biens!$B$424,$H4=Biens!$E$424,$I4=Biens!$A$424,$J4&lt;=Biens!$D$424,$K4&lt;=Biens!$C$424),"MATCH","")</f>
        <v/>
      </c>
      <c r="QD4" s="13" t="str">
        <f>IF(AND($G4&gt;=Biens!$B$425,$H4=Biens!$E$425,$I4=Biens!$A$425,$J4&lt;=Biens!$D$425,$K4&lt;=Biens!$C$425),"MATCH","")</f>
        <v/>
      </c>
      <c r="QE4" s="13" t="str">
        <f>IF(AND($G4&gt;=Biens!$B$426,$H4=Biens!$E$426,$I4=Biens!$A$426,$J4&lt;=Biens!$D$426,$K4&lt;=Biens!$C$426),"MATCH","")</f>
        <v/>
      </c>
      <c r="QF4" s="13" t="str">
        <f>IF(AND($G4&gt;=Biens!$B$427,$H4=Biens!$E$427,$I4=Biens!$A$427,$J4&lt;=Biens!$D$427,$K4&lt;=Biens!$C$427),"MATCH","")</f>
        <v/>
      </c>
      <c r="QG4" s="13" t="str">
        <f>IF(AND($G4&gt;=Biens!$B$428,$H4=Biens!$E$428,$I4=Biens!$A$428,$J4&lt;=Biens!$D$428,$K4&lt;=Biens!$C$428),"MATCH","")</f>
        <v/>
      </c>
      <c r="QH4" s="13" t="str">
        <f>IF(AND($G4&gt;=Biens!$B$429,$H4=Biens!$E$429,$I4=Biens!$A$429,$J4&lt;=Biens!$D$429,$K4&lt;=Biens!$C$429),"MATCH","")</f>
        <v/>
      </c>
      <c r="QI4" s="13" t="str">
        <f>IF(AND($G4&gt;=Biens!$B$430,$H4=Biens!$E$430,$I4=Biens!$A$430,$J4&lt;=Biens!$D$430,$K4&lt;=Biens!$C$430),"MATCH","")</f>
        <v/>
      </c>
      <c r="QJ4" s="13" t="str">
        <f>IF(AND($G4&gt;=Biens!$B$431,$H4=Biens!$E$431,$I4=Biens!$A$431,$J4&lt;=Biens!$D$431,$K4&lt;=Biens!$C$431),"MATCH","")</f>
        <v/>
      </c>
      <c r="QK4" s="13" t="str">
        <f>IF(AND($G4&gt;=Biens!$B$432,$H4=Biens!$E$432,$I4=Biens!$A$432,$J4&lt;=Biens!$D$432,$K4&lt;=Biens!$C$432),"MATCH","")</f>
        <v/>
      </c>
      <c r="QL4" s="13" t="str">
        <f>IF(AND($G4&gt;=Biens!$B$433,$H4=Biens!$E$433,$I4=Biens!$A$433,$J4&lt;=Biens!$D$433,$K4&lt;=Biens!$C$433),"MATCH","")</f>
        <v/>
      </c>
      <c r="QM4" s="13" t="str">
        <f>IF(AND($G4&gt;=Biens!$B$434,$H4=Biens!$E$434,$I4=Biens!$A$434,$J4&lt;=Biens!$D$434,$K4&lt;=Biens!$C$434),"MATCH","")</f>
        <v/>
      </c>
      <c r="QN4" s="13" t="str">
        <f>IF(AND($G4&gt;=Biens!$B$435,$H4=Biens!$E$435,$I4=Biens!$A$435,$J4&lt;=Biens!$D$435,$K4&lt;=Biens!$C$435),"MATCH","")</f>
        <v/>
      </c>
      <c r="QO4" s="13" t="str">
        <f>IF(AND($G4&gt;=Biens!$B$436,$H4=Biens!$E$436,$I4=Biens!$A$436,$J4&lt;=Biens!$D$436,$K4&lt;=Biens!$C$436),"MATCH","")</f>
        <v/>
      </c>
      <c r="QP4" s="13" t="str">
        <f>IF(AND($G4&gt;=Biens!$B$437,$H4=Biens!$E$437,$I4=Biens!$A$437,$J4&lt;=Biens!$D$437,$K4&lt;=Biens!$C$437),"MATCH","")</f>
        <v/>
      </c>
      <c r="QQ4" s="13" t="str">
        <f>IF(AND($G4&gt;=Biens!$B$438,$H4=Biens!$E$438,$I4=Biens!$A$438,$J4&lt;=Biens!$D$438,$K4&lt;=Biens!$C$438),"MATCH","")</f>
        <v/>
      </c>
      <c r="QR4" s="13" t="str">
        <f>IF(AND($G4&gt;=Biens!$B$439,$H4=Biens!$E$439,$I4=Biens!$A$439,$J4&lt;=Biens!$D$439,$K4&lt;=Biens!$C$439),"MATCH","")</f>
        <v/>
      </c>
      <c r="QS4" s="13" t="str">
        <f>IF(AND($G4&gt;=Biens!$B$440,$H4=Biens!$E$440,$I4=Biens!$A$440,$J4&lt;=Biens!$D$440,$K4&lt;=Biens!$C$440),"MATCH","")</f>
        <v/>
      </c>
      <c r="QT4" s="13" t="str">
        <f>IF(AND($G4&gt;=Biens!$B$441,$H4=Biens!$E$441,$I4=Biens!$A$441,$J4&lt;=Biens!$D$441,$K4&lt;=Biens!$C$441),"MATCH","")</f>
        <v/>
      </c>
      <c r="QU4" s="13" t="str">
        <f>IF(AND($G4&gt;=Biens!$B$442,$H4=Biens!$E$442,$I4=Biens!$A$442,$J4&lt;=Biens!$D$442,$K4&lt;=Biens!$C$442),"MATCH","")</f>
        <v/>
      </c>
      <c r="QV4" s="13" t="str">
        <f>IF(AND($G4&gt;=Biens!$B$443,$H4=Biens!$E$443,$I4=Biens!$A$443,$J4&lt;=Biens!$D$443,$K4&lt;=Biens!$C$443),"MATCH","")</f>
        <v/>
      </c>
      <c r="QW4" s="13" t="str">
        <f>IF(AND($G4&gt;=Biens!$B$444,$H4=Biens!$E$444,$I4=Biens!$A$444,$J4&lt;=Biens!$D$444,$K4&lt;=Biens!$C$444),"MATCH","")</f>
        <v/>
      </c>
      <c r="QX4" s="13" t="str">
        <f>IF(AND($G4&gt;=Biens!$B$445,$H4=Biens!$E$445,$I4=Biens!$A$445,$J4&lt;=Biens!$D$445,$K4&lt;=Biens!$C$445),"MATCH","")</f>
        <v/>
      </c>
      <c r="QY4" s="13" t="str">
        <f>IF(AND($G4&gt;=Biens!$B$446,$H4=Biens!$E$446,$I4=Biens!$A$446,$J4&lt;=Biens!$D$446,$K4&lt;=Biens!$C$446),"MATCH","")</f>
        <v/>
      </c>
      <c r="QZ4" s="13" t="str">
        <f>IF(AND($G4&gt;=Biens!$B$447,$H4=Biens!$E$447,$I4=Biens!$A$447,$J4&lt;=Biens!$D$447,$K4&lt;=Biens!$C$447),"MATCH","")</f>
        <v/>
      </c>
      <c r="RA4" s="13" t="str">
        <f>IF(AND($G4&gt;=Biens!$B$448,$H4=Biens!$E$448,$I4=Biens!$A$448,$J4&lt;=Biens!$D$448,$K4&lt;=Biens!$C$448),"MATCH","")</f>
        <v/>
      </c>
      <c r="RB4" s="13" t="str">
        <f>IF(AND($G4&gt;=Biens!$B$449,$H4=Biens!$E$449,$I4=Biens!$A$449,$J4&lt;=Biens!$D$449,$K4&lt;=Biens!$C$449),"MATCH","")</f>
        <v/>
      </c>
      <c r="RC4" s="13" t="str">
        <f>IF(AND($G4&gt;=Biens!$B$450,$H4=Biens!$E$450,$I4=Biens!$A$450,$J4&lt;=Biens!$D$450,$K4&lt;=Biens!$C$450),"MATCH","")</f>
        <v>MATCH</v>
      </c>
      <c r="RD4" s="13" t="str">
        <f>IF(AND($G4&gt;=Biens!$B$451,$H4=Biens!$E$451,$I4=Biens!$A$451,$J4&lt;=Biens!$D$451,$K4&lt;=Biens!$C$451),"MATCH","")</f>
        <v/>
      </c>
      <c r="RE4" s="13" t="str">
        <f>IF(AND($G4&gt;=Biens!$B$452,$H4=Biens!$E$452,$I4=Biens!$A$452,$J4&lt;=Biens!$D$452,$K4&lt;=Biens!$C$452),"MATCH","")</f>
        <v/>
      </c>
      <c r="RF4" s="13" t="str">
        <f>IF(AND($G4&gt;=Biens!$B$453,$H4=Biens!$E$453,$I4=Biens!$A$453,$J4&lt;=Biens!$D$453,$K4&lt;=Biens!$C$453),"MATCH","")</f>
        <v/>
      </c>
      <c r="RG4" s="13" t="str">
        <f>IF(AND($G4&gt;=Biens!$B$454,$H4=Biens!$E$454,$I4=Biens!$A$454,$J4&lt;=Biens!$D$454,$K4&lt;=Biens!$C$454),"MATCH","")</f>
        <v/>
      </c>
      <c r="RH4" s="13" t="str">
        <f>IF(AND($G4&gt;=Biens!$B$455,$H4=Biens!$E$455,$I4=Biens!$A$455,$J4&lt;=Biens!$D$455,$K4&lt;=Biens!$C$455),"MATCH","")</f>
        <v/>
      </c>
      <c r="RI4" s="13" t="str">
        <f>IF(AND($G4&gt;=Biens!$B$456,$H4=Biens!$E$456,$I4=Biens!$A$456,$J4&lt;=Biens!$D$456,$K4&lt;=Biens!$C$456),"MATCH","")</f>
        <v/>
      </c>
      <c r="RJ4" s="13" t="str">
        <f>IF(AND($G4&gt;=Biens!$B$457,$H4=Biens!$E$457,$I4=Biens!$A$457,$J4&lt;=Biens!$D$457,$K4&lt;=Biens!$C$457),"MATCH","")</f>
        <v/>
      </c>
      <c r="RK4" s="13" t="str">
        <f>IF(AND($G4&gt;=Biens!$B$458,$H4=Biens!$E$458,$I4=Biens!$A$458,$J4&lt;=Biens!$D$458,$K4&lt;=Biens!$C$458),"MATCH","")</f>
        <v/>
      </c>
      <c r="RL4" s="13" t="str">
        <f>IF(AND($G4&gt;=Biens!$B$459,$H4=Biens!$E$459,$I4=Biens!$A$459,$J4&lt;=Biens!$D$459,$K4&lt;=Biens!$C$459),"MATCH","")</f>
        <v/>
      </c>
      <c r="RM4" s="13" t="str">
        <f>IF(AND($G4&gt;=Biens!$B$460,$H4=Biens!$E$460,$I4=Biens!$A$460,$J4&lt;=Biens!$D$460,$K4&lt;=Biens!$C$460),"MATCH","")</f>
        <v/>
      </c>
      <c r="RN4" s="13" t="str">
        <f>IF(AND($G4&gt;=Biens!$B$461,$H4=Biens!$E$461,$I4=Biens!$A$461,$J4&lt;=Biens!$D$461,$K4&lt;=Biens!$C$461),"MATCH","")</f>
        <v/>
      </c>
      <c r="RO4" s="13" t="str">
        <f>IF(AND($G4&gt;=Biens!$B$462,$H4=Biens!$E$462,$I4=Biens!$A$462,$J4&lt;=Biens!$D$462,$K4&lt;=Biens!$C$462),"MATCH","")</f>
        <v/>
      </c>
      <c r="RP4" s="13" t="str">
        <f>IF(AND($G4&gt;=Biens!$B$463,$H4=Biens!$E$463,$I4=Biens!$A$463,$J4&lt;=Biens!$D$463,$K4&lt;=Biens!$C$463),"MATCH","")</f>
        <v/>
      </c>
      <c r="RQ4" s="13" t="str">
        <f>IF(AND($G4&gt;=Biens!$B$464,$H4=Biens!$E$464,$I4=Biens!$A$464,$J4&lt;=Biens!$D$464,$K4&lt;=Biens!$C$464),"MATCH","")</f>
        <v/>
      </c>
      <c r="RR4" s="13" t="str">
        <f>IF(AND($G4&gt;=Biens!$B$465,$H4=Biens!$E$465,$I4=Biens!$A$465,$J4&lt;=Biens!$D$465,$K4&lt;=Biens!$C$465),"MATCH","")</f>
        <v/>
      </c>
      <c r="RS4" s="13" t="str">
        <f>IF(AND($G4&gt;=Biens!$B$466,$H4=Biens!$E$466,$I4=Biens!$A$466,$J4&lt;=Biens!$D$466,$K4&lt;=Biens!$C$466),"MATCH","")</f>
        <v/>
      </c>
      <c r="RT4" s="13" t="str">
        <f>IF(AND($G4&gt;=Biens!$B$467,$H4=Biens!$E$467,$I4=Biens!$A$467,$J4&lt;=Biens!$D$467,$K4&lt;=Biens!$C$467),"MATCH","")</f>
        <v/>
      </c>
      <c r="RU4" s="13" t="str">
        <f>IF(AND($G4&gt;=Biens!$B$468,$H4=Biens!$E$468,$I4=Biens!$A$468,$J4&lt;=Biens!$D$468,$K4&lt;=Biens!$C$468),"MATCH","")</f>
        <v/>
      </c>
      <c r="RV4" s="13" t="str">
        <f>IF(AND($G4&gt;=Biens!$B$469,$H4=Biens!$E$469,$I4=Biens!$A$469,$J4&lt;=Biens!$D$469,$K4&lt;=Biens!$C$469),"MATCH","")</f>
        <v/>
      </c>
      <c r="RW4" s="13" t="str">
        <f>IF(AND($G4&gt;=Biens!$B$470,$H4=Biens!$E$470,$I4=Biens!$A$470,$J4&lt;=Biens!$D$470,$K4&lt;=Biens!$C$470),"MATCH","")</f>
        <v/>
      </c>
      <c r="RX4" s="13" t="str">
        <f>IF(AND($G4&gt;=Biens!$B$471,$H4=Biens!$E$471,$I4=Biens!$A$471,$J4&lt;=Biens!$D$471,$K4&lt;=Biens!$C$471),"MATCH","")</f>
        <v/>
      </c>
      <c r="RY4" s="13" t="str">
        <f>IF(AND($G4&gt;=Biens!$B$472,$H4=Biens!$E$472,$I4=Biens!$A$472,$J4&lt;=Biens!$D$472,$K4&lt;=Biens!$C$472),"MATCH","")</f>
        <v/>
      </c>
      <c r="RZ4" s="13" t="str">
        <f>IF(AND($G4&gt;=Biens!$B$473,$H4=Biens!$E$473,$I4=Biens!$A$473,$J4&lt;=Biens!$D$473,$K4&lt;=Biens!$C$473),"MATCH","")</f>
        <v/>
      </c>
      <c r="SA4" s="13" t="str">
        <f>IF(AND($G4&gt;=Biens!$B$474,$H4=Biens!$E$474,$I4=Biens!$A$474,$J4&lt;=Biens!$D$474,$K4&lt;=Biens!$C$474),"MATCH","")</f>
        <v/>
      </c>
      <c r="SB4" s="13" t="str">
        <f>IF(AND($G4&gt;=Biens!$B$475,$H4=Biens!$E$475,$I4=Biens!$A$475,$J4&lt;=Biens!$D$475,$K4&lt;=Biens!$C$475),"MATCH","")</f>
        <v/>
      </c>
      <c r="SC4" s="13" t="str">
        <f>IF(AND($G4&gt;=Biens!$B$476,$H4=Biens!$E$476,$I4=Biens!$A$476,$J4&lt;=Biens!$D$476,$K4&lt;=Biens!$C$476),"MATCH","")</f>
        <v/>
      </c>
      <c r="SD4" s="13" t="str">
        <f>IF(AND($G4&gt;=Biens!$B$477,$H4=Biens!$E$477,$I4=Biens!$A$477,$J4&lt;=Biens!$D$477,$K4&lt;=Biens!$C$477),"MATCH","")</f>
        <v/>
      </c>
      <c r="SE4" s="13" t="str">
        <f>IF(AND($G4&gt;=Biens!$B$478,$H4=Biens!$E$478,$I4=Biens!$A$478,$J4&lt;=Biens!$D$478,$K4&lt;=Biens!$C$478),"MATCH","")</f>
        <v/>
      </c>
      <c r="SF4" s="13" t="str">
        <f>IF(AND($G4&gt;=Biens!$B$479,$H4=Biens!$E$479,$I4=Biens!$A$479,$J4&lt;=Biens!$D$479,$K4&lt;=Biens!$C$479),"MATCH","")</f>
        <v/>
      </c>
      <c r="SG4" s="13" t="str">
        <f>IF(AND($G4&gt;=Biens!$B$480,$H4=Biens!$E$480,$I4=Biens!$A$480,$J4&lt;=Biens!$D$480,$K4&lt;=Biens!$C$480),"MATCH","")</f>
        <v/>
      </c>
      <c r="SH4" s="13" t="str">
        <f>IF(AND($G4&gt;=Biens!$B$481,$H4=Biens!$E$481,$I4=Biens!$A$481,$J4&lt;=Biens!$D$481,$K4&lt;=Biens!$C$481),"MATCH","")</f>
        <v/>
      </c>
      <c r="SI4" s="13" t="str">
        <f>IF(AND($G4&gt;=Biens!$B$482,$H4=Biens!$E$482,$I4=Biens!$A$482,$J4&lt;=Biens!$D$482,$K4&lt;=Biens!$C$482),"MATCH","")</f>
        <v/>
      </c>
      <c r="SJ4" s="13" t="str">
        <f>IF(AND($G4&gt;=Biens!$B$483,$H4=Biens!$E$483,$I4=Biens!$A$483,$J4&lt;=Biens!$D$483,$K4&lt;=Biens!$C$483),"MATCH","")</f>
        <v/>
      </c>
      <c r="SK4" s="13" t="str">
        <f>IF(AND($G4&gt;=Biens!$B$484,$H4=Biens!$E$484,$I4=Biens!$A$484,$J4&lt;=Biens!$D$484,$K4&lt;=Biens!$C$484),"MATCH","")</f>
        <v/>
      </c>
      <c r="SL4" s="13" t="str">
        <f>IF(AND($G4&gt;=Biens!$B$485,$H4=Biens!$E$485,$I4=Biens!$A$485,$J4&lt;=Biens!$D$485,$K4&lt;=Biens!$C$485),"MATCH","")</f>
        <v/>
      </c>
      <c r="SM4" s="13" t="str">
        <f>IF(AND($G4&gt;=Biens!$B$486,$H4=Biens!$E$486,$I4=Biens!$A$486,$J4&lt;=Biens!$D$486,$K4&lt;=Biens!$C$486),"MATCH","")</f>
        <v/>
      </c>
      <c r="SN4" s="13" t="str">
        <f>IF(AND($G4&gt;=Biens!$B$487,$H4=Biens!$E$487,$I4=Biens!$A$487,$J4&lt;=Biens!$D$487,$K4&lt;=Biens!$C$487),"MATCH","")</f>
        <v/>
      </c>
      <c r="SO4" s="13" t="str">
        <f>IF(AND($G4&gt;=Biens!$B$488,$H4=Biens!$E$488,$I4=Biens!$A$488,$J4&lt;=Biens!$D$488,$K4&lt;=Biens!$C$488),"MATCH","")</f>
        <v/>
      </c>
      <c r="SP4" s="13" t="str">
        <f>IF(AND($G4&gt;=Biens!$B$489,$H4=Biens!$E$489,$I4=Biens!$A$489,$J4&lt;=Biens!$D$489,$K4&lt;=Biens!$C$489),"MATCH","")</f>
        <v/>
      </c>
      <c r="SQ4" s="13" t="str">
        <f>IF(AND($G4&gt;=Biens!$B$490,$H4=Biens!$E$490,$I4=Biens!$A$490,$J4&lt;=Biens!$D$490,$K4&lt;=Biens!$C$490),"MATCH","")</f>
        <v/>
      </c>
      <c r="SR4" s="13" t="str">
        <f>IF(AND($G4&gt;=Biens!$B$491,$H4=Biens!$E$491,$I4=Biens!$A$491,$J4&lt;=Biens!$D$491,$K4&lt;=Biens!$C$491),"MATCH","")</f>
        <v/>
      </c>
      <c r="SS4" s="13" t="str">
        <f>IF(AND($G4&gt;=Biens!$B$492,$H4=Biens!$E$492,$I4=Biens!$A$492,$J4&lt;=Biens!$D$492,$K4&lt;=Biens!$C$492),"MATCH","")</f>
        <v/>
      </c>
      <c r="ST4" s="13" t="str">
        <f>IF(AND($G4&gt;=Biens!$B$493,$H4=Biens!$E$493,$I4=Biens!$A$493,$J4&lt;=Biens!$D$493,$K4&lt;=Biens!$C$493),"MATCH","")</f>
        <v/>
      </c>
      <c r="SU4" s="13" t="str">
        <f>IF(AND($G4&gt;=Biens!$B$494,$H4=Biens!$E$494,$I4=Biens!$A$494,$J4&lt;=Biens!$D$494,$K4&lt;=Biens!$C$494),"MATCH","")</f>
        <v/>
      </c>
      <c r="SV4" s="13" t="str">
        <f>IF(AND($G4&gt;=Biens!$B$495,$H4=Biens!$E$495,$I4=Biens!$A$495,$J4&lt;=Biens!$D$495,$K4&lt;=Biens!$C$495),"MATCH","")</f>
        <v/>
      </c>
      <c r="SW4" s="13" t="str">
        <f>IF(AND($G4&gt;=Biens!$B$496,$H4=Biens!$E$496,$I4=Biens!$A$496,$J4&lt;=Biens!$D$496,$K4&lt;=Biens!$C$496),"MATCH","")</f>
        <v/>
      </c>
      <c r="SX4" s="13" t="str">
        <f>IF(AND($G4&gt;=Biens!$B$497,$H4=Biens!$E$497,$I4=Biens!$A$497,$J4&lt;=Biens!$D$497,$K4&lt;=Biens!$C$497),"MATCH","")</f>
        <v/>
      </c>
      <c r="SY4" s="13" t="str">
        <f>IF(AND($G4&gt;=Biens!$B$498,$H4=Biens!$E$498,$I4=Biens!$A$498,$J4&lt;=Biens!$D$498,$K4&lt;=Biens!$C$498),"MATCH","")</f>
        <v/>
      </c>
      <c r="SZ4" s="13" t="str">
        <f>IF(AND($G4&gt;=Biens!$B$499,$H4=Biens!$E$499,$I4=Biens!$A$499,$J4&lt;=Biens!$D$499,$K4&lt;=Biens!$C$499),"MATCH","")</f>
        <v/>
      </c>
      <c r="TA4" s="13" t="str">
        <f>IF(AND($G4&gt;=Biens!$B$500,$H4=Biens!$E$500,$I4=Biens!$A$500,$J4&lt;=Biens!$D$500,$K4&lt;=Biens!$C$500),"MATCH","")</f>
        <v/>
      </c>
      <c r="TB4" s="13" t="str">
        <f>IF(AND($G4&gt;=Biens!$B$501,$H4=Biens!$E$501,$I4=Biens!$A$501,$J4&lt;=Biens!$D$501,$K4&lt;=Biens!$C$501),"MATCH","")</f>
        <v/>
      </c>
      <c r="TC4" s="13" t="str">
        <f>IF(AND($G4&gt;=Biens!$B$502,$H4=Biens!$E$502,$I4=Biens!$A$502,$J4&lt;=Biens!$D$502,$K4&lt;=Biens!$C$502),"MATCH","")</f>
        <v/>
      </c>
      <c r="TD4" s="13" t="str">
        <f>IF(AND($G4&gt;=Biens!$B$503,$H4=Biens!$E$503,$I4=Biens!$A$503,$J4&lt;=Biens!$D$503,$K4&lt;=Biens!$C$503),"MATCH","")</f>
        <v/>
      </c>
      <c r="TE4" s="13" t="str">
        <f>IF(AND($G4&gt;=Biens!$B$504,$H4=Biens!$E$504,$I4=Biens!$A$504,$J4&lt;=Biens!$D$504,$K4&lt;=Biens!$C$504),"MATCH","")</f>
        <v/>
      </c>
      <c r="TF4" s="13" t="str">
        <f>IF(AND($G4&gt;=Biens!$B$505,$H4=Biens!$E$505,$I4=Biens!$A$505,$J4&lt;=Biens!$D$505,$K4&lt;=Biens!$C$505),"MATCH","")</f>
        <v/>
      </c>
      <c r="TG4" s="13" t="str">
        <f>IF(AND($G4&gt;=Biens!$B$506,$H4=Biens!$E$506,$I4=Biens!$A$506,$J4&lt;=Biens!$D$506,$K4&lt;=Biens!$C$506),"MATCH","")</f>
        <v/>
      </c>
      <c r="TH4" s="13" t="str">
        <f>IF(AND($G4&gt;=Biens!$B$507,$H4=Biens!$E$507,$I4=Biens!$A$507,$J4&lt;=Biens!$D$507,$K4&lt;=Biens!$C$507),"MATCH","")</f>
        <v/>
      </c>
      <c r="TI4" s="13" t="str">
        <f>IF(AND($G4&gt;=Biens!$B$508,$H4=Biens!$E$508,$I4=Biens!$A$508,$J4&lt;=Biens!$D$508,$K4&lt;=Biens!$C$508),"MATCH","")</f>
        <v/>
      </c>
      <c r="TJ4" s="13" t="str">
        <f>IF(AND($G4&gt;=Biens!$B$509,$H4=Biens!$E$509,$I4=Biens!$A$509,$J4&lt;=Biens!$D$509,$K4&lt;=Biens!$C$509),"MATCH","")</f>
        <v/>
      </c>
      <c r="TK4" s="13" t="str">
        <f>IF(AND($G4&gt;=Biens!$B$510,$H4=Biens!$E$510,$I4=Biens!$A$510,$J4&lt;=Biens!$D$510,$K4&lt;=Biens!$C$510),"MATCH","")</f>
        <v/>
      </c>
      <c r="TL4" s="13" t="str">
        <f>IF(AND($G4&gt;=Biens!$B$511,$H4=Biens!$E$511,$I4=Biens!$A$511,$J4&lt;=Biens!$D$511,$K4&lt;=Biens!$C$511),"MATCH","")</f>
        <v/>
      </c>
      <c r="TM4" s="13" t="str">
        <f>IF(AND($G4&gt;=Biens!$B$512,$H4=Biens!$E$512,$I4=Biens!$A$512,$J4&lt;=Biens!$D$512,$K4&lt;=Biens!$C$512),"MATCH","")</f>
        <v/>
      </c>
      <c r="TN4" s="13" t="str">
        <f>IF(AND($G4&gt;=Biens!$B$513,$H4=Biens!$E$513,$I4=Biens!$A$513,$J4&lt;=Biens!$D$513,$K4&lt;=Biens!$C$513),"MATCH","")</f>
        <v/>
      </c>
      <c r="TO4" s="13" t="str">
        <f>IF(AND($G4&gt;=Biens!$B$514,$H4=Biens!$E$514,$I4=Biens!$A$514,$J4&lt;=Biens!$D$514,$K4&lt;=Biens!$C$514),"MATCH","")</f>
        <v/>
      </c>
      <c r="TP4" s="13" t="str">
        <f>IF(AND($G4&gt;=Biens!$B$515,$H4=Biens!$E$515,$I4=Biens!$A$515,$J4&lt;=Biens!$D$515,$K4&lt;=Biens!$C$515),"MATCH","")</f>
        <v/>
      </c>
      <c r="TQ4" s="13" t="str">
        <f>IF(AND($G4&gt;=Biens!$B$516,$H4=Biens!$E$516,$I4=Biens!$A$516,$J4&lt;=Biens!$D$516,$K4&lt;=Biens!$C$516),"MATCH","")</f>
        <v/>
      </c>
      <c r="TR4" s="13" t="str">
        <f>IF(AND($G4&gt;=Biens!$B$517,$H4=Biens!$E$517,$I4=Biens!$A$517,$J4&lt;=Biens!$D$517,$K4&lt;=Biens!$C$517),"MATCH","")</f>
        <v/>
      </c>
      <c r="TS4" s="13" t="str">
        <f>IF(AND($G4&gt;=Biens!$B$518,$H4=Biens!$E$518,$I4=Biens!$A$518,$J4&lt;=Biens!$D$518,$K4&lt;=Biens!$C$518),"MATCH","")</f>
        <v/>
      </c>
      <c r="TT4" s="13" t="str">
        <f>IF(AND($G4&gt;=Biens!$B$519,$H4=Biens!$E$519,$I4=Biens!$A$519,$J4&lt;=Biens!$D$519,$K4&lt;=Biens!$C$519),"MATCH","")</f>
        <v/>
      </c>
      <c r="TU4" s="13" t="str">
        <f>IF(AND($G4&gt;=Biens!$B$520,$H4=Biens!$E$520,$I4=Biens!$A$520,$J4&lt;=Biens!$D$520,$K4&lt;=Biens!$C$520),"MATCH","")</f>
        <v/>
      </c>
      <c r="TV4" s="13" t="str">
        <f>IF(AND($G4&gt;=Biens!$B$521,$H4=Biens!$E$521,$I4=Biens!$A$521,$J4&lt;=Biens!$D$521,$K4&lt;=Biens!$C$521),"MATCH","")</f>
        <v/>
      </c>
      <c r="TW4" s="13" t="str">
        <f>IF(AND($G4&gt;=Biens!$B$522,$H4=Biens!$E$522,$I4=Biens!$A$522,$J4&lt;=Biens!$D$522,$K4&lt;=Biens!$C$522),"MATCH","")</f>
        <v/>
      </c>
      <c r="TX4" s="13" t="str">
        <f>IF(AND($G4&gt;=Biens!$B$523,$H4=Biens!$E$523,$I4=Biens!$A$523,$J4&lt;=Biens!$D$523,$K4&lt;=Biens!$C$523),"MATCH","")</f>
        <v/>
      </c>
      <c r="TY4" s="13" t="str">
        <f>IF(AND($G4&gt;=Biens!$B$524,$H4=Biens!$E$524,$I4=Biens!$A$524,$J4&lt;=Biens!$D$524,$K4&lt;=Biens!$C$524),"MATCH","")</f>
        <v/>
      </c>
      <c r="TZ4" s="13" t="str">
        <f>IF(AND($G4&gt;=Biens!$B$525,$H4=Biens!$E$525,$I4=Biens!$A$525,$J4&lt;=Biens!$D$525,$K4&lt;=Biens!$C$525),"MATCH","")</f>
        <v/>
      </c>
      <c r="UA4" s="13" t="str">
        <f>IF(AND($G4&gt;=Biens!$B$526,$H4=Biens!$E$526,$I4=Biens!$A$526,$J4&lt;=Biens!$D$526,$K4&lt;=Biens!$C$526),"MATCH","")</f>
        <v/>
      </c>
      <c r="UB4" s="13" t="str">
        <f>IF(AND($G4&gt;=Biens!$B$527,$H4=Biens!$E$527,$I4=Biens!$A$527,$J4&lt;=Biens!$D$527,$K4&lt;=Biens!$C$527),"MATCH","")</f>
        <v/>
      </c>
      <c r="UC4" s="13" t="str">
        <f>IF(AND($G4&gt;=Biens!$B$528,$H4=Biens!$E$528,$I4=Biens!$A$528,$J4&lt;=Biens!$D$528,$K4&lt;=Biens!$C$528),"MATCH","")</f>
        <v/>
      </c>
      <c r="UD4" s="13" t="str">
        <f>IF(AND($G4&gt;=Biens!$B$529,$H4=Biens!$E$529,$I4=Biens!$A$529,$J4&lt;=Biens!$D$529,$K4&lt;=Biens!$C$529),"MATCH","")</f>
        <v/>
      </c>
      <c r="UE4" s="13" t="str">
        <f>IF(AND($G4&gt;=Biens!$B$530,$H4=Biens!$E$530,$I4=Biens!$A$530,$J4&lt;=Biens!$D$530,$K4&lt;=Biens!$C$530),"MATCH","")</f>
        <v/>
      </c>
      <c r="UF4" s="13" t="str">
        <f>IF(AND($G4&gt;=Biens!$B$531,$H4=Biens!$E$531,$I4=Biens!$A$531,$J4&lt;=Biens!$D$531,$K4&lt;=Biens!$C$531),"MATCH","")</f>
        <v/>
      </c>
      <c r="UG4" s="13" t="str">
        <f>IF(AND($G4&gt;=Biens!$B$532,$H4=Biens!$E$532,$I4=Biens!$A$532,$J4&lt;=Biens!$D$532,$K4&lt;=Biens!$C$532),"MATCH","")</f>
        <v/>
      </c>
      <c r="UH4" s="13" t="str">
        <f>IF(AND($G4&gt;=Biens!$B$533,$H4=Biens!$E$533,$I4=Biens!$A$533,$J4&lt;=Biens!$D$533,$K4&lt;=Biens!$C$533),"MATCH","")</f>
        <v/>
      </c>
      <c r="UI4" s="13" t="str">
        <f>IF(AND($G4&gt;=Biens!$B$534,$H4=Biens!$E$534,$I4=Biens!$A$534,$J4&lt;=Biens!$D$534,$K4&lt;=Biens!$C$534),"MATCH","")</f>
        <v/>
      </c>
      <c r="UJ4" s="13" t="str">
        <f>IF(AND($G4&gt;=Biens!$B$535,$H4=Biens!$E$535,$I4=Biens!$A$535,$J4&lt;=Biens!$D$535,$K4&lt;=Biens!$C$535),"MATCH","")</f>
        <v/>
      </c>
      <c r="UK4" s="13" t="str">
        <f>IF(AND($G4&gt;=Biens!$B$536,$H4=Biens!$E$536,$I4=Biens!$A$536,$J4&lt;=Biens!$D$536,$K4&lt;=Biens!$C$536),"MATCH","")</f>
        <v/>
      </c>
      <c r="UL4" s="13" t="str">
        <f>IF(AND($G4&gt;=Biens!$B$537,$H4=Biens!$E$537,$I4=Biens!$A$537,$J4&lt;=Biens!$D$537,$K4&lt;=Biens!$C$537),"MATCH","")</f>
        <v/>
      </c>
      <c r="UM4" s="13" t="str">
        <f>IF(AND($G4&gt;=Biens!$B$538,$H4=Biens!$E$538,$I4=Biens!$A$538,$J4&lt;=Biens!$D$538,$K4&lt;=Biens!$C$538),"MATCH","")</f>
        <v/>
      </c>
      <c r="UN4" s="13" t="str">
        <f>IF(AND($G4&gt;=Biens!$B$539,$H4=Biens!$E$539,$I4=Biens!$A$539,$J4&lt;=Biens!$D$539,$K4&lt;=Biens!$C$539),"MATCH","")</f>
        <v/>
      </c>
      <c r="UO4" s="13" t="str">
        <f>IF(AND($G4&gt;=Biens!$B$540,$H4=Biens!$E$540,$I4=Biens!$A$540,$J4&lt;=Biens!$D$540,$K4&lt;=Biens!$C$540),"MATCH","")</f>
        <v/>
      </c>
      <c r="UP4" s="13" t="str">
        <f>IF(AND($G4&gt;=Biens!$B$541,$H4=Biens!$E$541,$I4=Biens!$A$541,$J4&lt;=Biens!$D$541,$K4&lt;=Biens!$C$541),"MATCH","")</f>
        <v/>
      </c>
      <c r="UQ4" s="13" t="str">
        <f>IF(AND($G4&gt;=Biens!$B$542,$H4=Biens!$E$542,$I4=Biens!$A$542,$J4&lt;=Biens!$D$542,$K4&lt;=Biens!$C$542),"MATCH","")</f>
        <v/>
      </c>
      <c r="UR4" s="13" t="str">
        <f>IF(AND($G4&gt;=Biens!$B$543,$H4=Biens!$E$543,$I4=Biens!$A$543,$J4&lt;=Biens!$D$543,$K4&lt;=Biens!$C$543),"MATCH","")</f>
        <v/>
      </c>
      <c r="US4" s="13" t="str">
        <f>IF(AND($G4&gt;=Biens!$B$544,$H4=Biens!$E$544,$I4=Biens!$A$544,$J4&lt;=Biens!$D$544,$K4&lt;=Biens!$C$544),"MATCH","")</f>
        <v/>
      </c>
      <c r="UT4" s="13" t="str">
        <f>IF(AND($G4&gt;=Biens!$B$545,$H4=Biens!$E$545,$I4=Biens!$A$545,$J4&lt;=Biens!$D$545,$K4&lt;=Biens!$C$545),"MATCH","")</f>
        <v/>
      </c>
      <c r="UU4" s="13" t="str">
        <f>IF(AND($G4&gt;=Biens!$B$546,$H4=Biens!$E$546,$I4=Biens!$A$546,$J4&lt;=Biens!$D$546,$K4&lt;=Biens!$C$546),"MATCH","")</f>
        <v/>
      </c>
      <c r="UV4" s="13" t="str">
        <f>IF(AND($G4&gt;=Biens!$B$547,$H4=Biens!$E$547,$I4=Biens!$A$547,$J4&lt;=Biens!$D$547,$K4&lt;=Biens!$C$547),"MATCH","")</f>
        <v/>
      </c>
      <c r="UW4" s="13" t="str">
        <f>IF(AND($G4&gt;=Biens!$B$548,$H4=Biens!$E$548,$I4=Biens!$A$548,$J4&lt;=Biens!$D$548,$K4&lt;=Biens!$C$548),"MATCH","")</f>
        <v/>
      </c>
      <c r="UX4" s="13" t="str">
        <f>IF(AND($G4&gt;=Biens!$B$549,$H4=Biens!$E$549,$I4=Biens!$A$549,$J4&lt;=Biens!$D$549,$K4&lt;=Biens!$C$549),"MATCH","")</f>
        <v/>
      </c>
      <c r="UY4" s="13" t="str">
        <f>IF(AND($G4&gt;=Biens!$B$550,$H4=Biens!$E$550,$I4=Biens!$A$550,$J4&lt;=Biens!$D$550,$K4&lt;=Biens!$C$550),"MATCH","")</f>
        <v/>
      </c>
      <c r="UZ4" s="13" t="str">
        <f>IF(AND($G4&gt;=Biens!$B$551,$H4=Biens!$E$551,$I4=Biens!$A$551,$J4&lt;=Biens!$D$551,$K4&lt;=Biens!$C$551),"MATCH","")</f>
        <v/>
      </c>
      <c r="VA4" s="13" t="str">
        <f>IF(AND($G4&gt;=Biens!$B$552,$H4=Biens!$E$552,$I4=Biens!$A$552,$J4&lt;=Biens!$D$552,$K4&lt;=Biens!$C$552),"MATCH","")</f>
        <v/>
      </c>
      <c r="VB4" s="13" t="str">
        <f>IF(AND($G4&gt;=Biens!$B$553,$H4=Biens!$E$553,$I4=Biens!$A$553,$J4&lt;=Biens!$D$553,$K4&lt;=Biens!$C$553),"MATCH","")</f>
        <v/>
      </c>
      <c r="VC4" s="13" t="str">
        <f>IF(AND($G4&gt;=Biens!$B$554,$H4=Biens!$E$554,$I4=Biens!$A$554,$J4&lt;=Biens!$D$554,$K4&lt;=Biens!$C$554),"MATCH","")</f>
        <v/>
      </c>
      <c r="VD4" s="13" t="str">
        <f>IF(AND($G4&gt;=Biens!$B$555,$H4=Biens!$E$555,$I4=Biens!$A$555,$J4&lt;=Biens!$D$555,$K4&lt;=Biens!$C$555),"MATCH","")</f>
        <v/>
      </c>
      <c r="VE4" s="13" t="str">
        <f>IF(AND($G4&gt;=Biens!$B$556,$H4=Biens!$E$556,$I4=Biens!$A$556,$J4&lt;=Biens!$D$556,$K4&lt;=Biens!$C$556),"MATCH","")</f>
        <v/>
      </c>
      <c r="VF4" s="13" t="str">
        <f>IF(AND($G4&gt;=Biens!$B$557,$H4=Biens!$E$557,$I4=Biens!$A$557,$J4&lt;=Biens!$D$557,$K4&lt;=Biens!$C$557),"MATCH","")</f>
        <v/>
      </c>
      <c r="VG4" s="13" t="str">
        <f>IF(AND($G4&gt;=Biens!$B$558,$H4=Biens!$E$558,$I4=Biens!$A$558,$J4&lt;=Biens!$D$558,$K4&lt;=Biens!$C$558),"MATCH","")</f>
        <v/>
      </c>
      <c r="VH4" s="13" t="str">
        <f>IF(AND($G4&gt;=Biens!$B$559,$H4=Biens!$E$559,$I4=Biens!$A$559,$J4&lt;=Biens!$D$559,$K4&lt;=Biens!$C$559),"MATCH","")</f>
        <v/>
      </c>
    </row>
    <row r="5" spans="3:1023" ht="15" thickBot="1" x14ac:dyDescent="0.35">
      <c r="C5" s="3" t="s">
        <v>2211</v>
      </c>
      <c r="D5" s="3" t="s">
        <v>913</v>
      </c>
      <c r="E5" s="3" t="s">
        <v>914</v>
      </c>
      <c r="F5" s="3"/>
      <c r="G5" s="4">
        <v>110000</v>
      </c>
      <c r="H5" s="3" t="s">
        <v>904</v>
      </c>
      <c r="I5" s="3" t="s">
        <v>3</v>
      </c>
      <c r="J5" s="4">
        <v>2</v>
      </c>
      <c r="K5" s="4">
        <v>40</v>
      </c>
      <c r="L5" s="3"/>
      <c r="M5" s="3" t="s">
        <v>915</v>
      </c>
      <c r="N5" s="3"/>
      <c r="O5" s="3"/>
      <c r="P5" s="3" t="s">
        <v>916</v>
      </c>
      <c r="Q5" s="3"/>
      <c r="R5" s="3"/>
      <c r="S5" s="3"/>
      <c r="T5" s="6"/>
      <c r="U5" s="6" t="e">
        <f>IF(Tableau2[[#This Row],[Nb de match]]&gt;0,"MATCH","")</f>
        <v>#REF!</v>
      </c>
      <c r="V5" s="6" t="e">
        <f>COUNTIF(#REF!,"MATCH")</f>
        <v>#REF!</v>
      </c>
      <c r="W5" s="3" t="str">
        <f>IF(AND($G5&gt;=Biens!$B$2,$H5=Biens!$E$2,$I5=Biens!$A$2,$J5&lt;=Biens!$D$2,$K5&lt;=Biens!$C$2),"MATCH","")</f>
        <v/>
      </c>
      <c r="X5" s="3" t="str">
        <f>IF(AND($G5&gt;=Biens!$B$3,$H5=Biens!$E$3,$I5=Biens!$A$3,$J5&lt;=Biens!$D$3,$K5&lt;=Biens!$C$3),"MATCH","")</f>
        <v/>
      </c>
      <c r="Y5" s="3" t="str">
        <f>IF(AND($G5&gt;=Biens!$B$4,$H5=Biens!$E$4,$I5=Biens!$A$4,$J5&lt;=Biens!$D$4,$K5&lt;=Biens!$C$4),"MATCH","")</f>
        <v/>
      </c>
      <c r="Z5" s="13" t="str">
        <f>IF(AND($G5&gt;=Biens!$B$5,$H5=Biens!$E$5,$I5=Biens!$A$5,$J5&lt;=Biens!$D$5,$K5&lt;=Biens!$C$5),"MATCH","")</f>
        <v/>
      </c>
      <c r="AA5" s="13" t="str">
        <f>IF(AND($G5&gt;=Biens!$B$6,$H5=Biens!$E$6,$I5=Biens!$A$6,$J5&lt;=Biens!$D$6,$K5&lt;=Biens!$C$6),"MATCH","")</f>
        <v/>
      </c>
      <c r="AB5" s="13" t="str">
        <f>IF(AND($G5&gt;=Biens!$B$7,$H5=Biens!$E$7,$I5=Biens!$A$7,$J5&lt;=Biens!$D$7,$K5&lt;=Biens!$C$7),"MATCH","")</f>
        <v/>
      </c>
      <c r="AC5" s="13" t="str">
        <f>IF(AND($G5&gt;=Biens!$B$8,$H5=Biens!$E$8,$I5=Biens!$A$8,$J5&lt;=Biens!$D$8,$K5&lt;=Biens!$C$8),"MATCH","")</f>
        <v/>
      </c>
      <c r="AD5" s="13" t="str">
        <f>IF(AND($G5&gt;=Biens!$B$9,$H5=Biens!$E$9,$I5=Biens!$A$9,$J5&lt;=Biens!$D$9,$K5&lt;=Biens!$C$9),"MATCH","")</f>
        <v/>
      </c>
      <c r="AE5" s="13" t="str">
        <f>IF(AND($G5&gt;=Biens!$B$10,$H5=Biens!$E$10,$I5=Biens!$A$10,$J5&lt;=Biens!$D$10,$K5&lt;=Biens!$C$10),"MATCH","")</f>
        <v/>
      </c>
      <c r="AF5" s="13" t="str">
        <f>IF(AND($G5&gt;=Biens!$B$11,$H5=Biens!$E$11,$I5=Biens!$A$11,$J5&lt;=Biens!$D$11,$K5&lt;=Biens!$C$11),"MATCH","")</f>
        <v/>
      </c>
      <c r="AG5" s="13" t="str">
        <f>IF(AND($G5&gt;=Biens!$B$12,$H5=Biens!$E$12,$I5=Biens!$A$12,$J5&lt;=Biens!$D$12,$K5&lt;=Biens!$C$12),"MATCH","")</f>
        <v/>
      </c>
      <c r="AH5" s="13" t="str">
        <f>IF(AND($G5&gt;=Biens!$B$13,$H5=Biens!$E$13,$I5=Biens!$A$13,$J5&lt;=Biens!$D$13,$K5&lt;=Biens!$C$13),"MATCH","")</f>
        <v/>
      </c>
      <c r="AI5" s="13" t="str">
        <f>IF(AND($G5&gt;=Biens!$B$14,$H5=Biens!$E$14,$I5=Biens!$A$14,$J5&lt;=Biens!$D$14,$K5&lt;=Biens!$C$14),"MATCH","")</f>
        <v/>
      </c>
      <c r="AJ5" s="13" t="str">
        <f>IF(AND($G5&gt;=Biens!$B$15,$H5=Biens!$E$15,$I5=Biens!$A$15,$J5&lt;=Biens!$D$15,$K5&lt;=Biens!$C$15),"MATCH","")</f>
        <v/>
      </c>
      <c r="AK5" s="13" t="str">
        <f>IF(AND($G5&gt;=Biens!$B$16,$H5=Biens!$E$16,$I5=Biens!$A$16,$J5&lt;=Biens!$D$16,$K5&lt;=Biens!$C$16),"MATCH","")</f>
        <v/>
      </c>
      <c r="AL5" s="13" t="str">
        <f>IF(AND($G5&gt;=Biens!$B$17,$H5=Biens!$E$17,$I5=Biens!$A$17,$J5&lt;=Biens!$D$17,$K5&lt;=Biens!$C$17),"MATCH","")</f>
        <v/>
      </c>
      <c r="AM5" s="13" t="str">
        <f>IF(AND($G5&gt;=Biens!$B$18,$H5=Biens!$E$18,$I5=Biens!$A$18,$J5&lt;=Biens!$D$18,$K5&lt;=Biens!$C$18),"MATCH","")</f>
        <v/>
      </c>
      <c r="AN5" s="13" t="str">
        <f>IF(AND($G5&gt;=Biens!$B$19,$H5=Biens!$E$19,$I5=Biens!$A$19,$J5&lt;=Biens!$D$19,$K5&lt;=Biens!$C$19),"MATCH","")</f>
        <v/>
      </c>
      <c r="AO5" s="13" t="str">
        <f>IF(AND($G5&gt;=Biens!$B$20,$H5=Biens!$E$20,$I5=Biens!$A$20,$J5&lt;=Biens!$D$20,$K5&lt;=Biens!$C$20),"MATCH","")</f>
        <v/>
      </c>
      <c r="AP5" s="13" t="str">
        <f>IF(AND($G5&gt;=Biens!$B$21,$H5=Biens!$E$21,$I5=Biens!$A$21,$J5&lt;=Biens!$D$21,$K5&lt;=Biens!$C$21),"MATCH","")</f>
        <v/>
      </c>
      <c r="AQ5" s="13" t="str">
        <f>IF(AND($G5&gt;=Biens!$B$22,$H5=Biens!$E$22,$I5=Biens!$A$22,$J5&lt;=Biens!$D$22,$K5&lt;=Biens!$C$22),"MATCH","")</f>
        <v/>
      </c>
      <c r="AR5" s="13" t="str">
        <f>IF(AND($G5&gt;=Biens!$B$23,$H5=Biens!$E$23,$I5=Biens!$A$23,$J5&lt;=Biens!$D$23,$K5&lt;=Biens!$C$23),"MATCH","")</f>
        <v/>
      </c>
      <c r="AS5" s="13" t="str">
        <f>IF(AND($G5&gt;=Biens!$B$24,$H5=Biens!$E$24,$I5=Biens!$A$24,$J5&lt;=Biens!$D$24,$K5&lt;=Biens!$C$24),"MATCH","")</f>
        <v/>
      </c>
      <c r="AT5" s="13" t="str">
        <f>IF(AND($G5&gt;=Biens!$B$25,$H5=Biens!$E$25,$I5=Biens!$A$25,$J5&lt;=Biens!$D$25,$K5&lt;=Biens!$C$25),"MATCH","")</f>
        <v/>
      </c>
      <c r="AU5" s="13" t="str">
        <f>IF(AND($G5&gt;=Biens!$B$26,$H5=Biens!$E$26,$I5=Biens!$A$26,$J5&lt;=Biens!$D$26,$K5&lt;=Biens!$C$26),"MATCH","")</f>
        <v/>
      </c>
      <c r="AV5" s="13" t="str">
        <f>IF(AND($G5&gt;=Biens!$B$27,$H5=Biens!$E$27,$I5=Biens!$A$27,$J5&lt;=Biens!$D$27,$K5&lt;=Biens!$C$27),"MATCH","")</f>
        <v/>
      </c>
      <c r="AW5" s="13" t="str">
        <f>IF(AND($G5&gt;=Biens!$B$28,$H5=Biens!$E$28,$I5=Biens!$A$28,$J5&lt;=Biens!$D$28,$K5&lt;=Biens!$C$28),"MATCH","")</f>
        <v/>
      </c>
      <c r="AX5" s="13" t="str">
        <f>IF(AND($G5&gt;=Biens!$B$29,$H5=Biens!$E$29,$I5=Biens!$A$29,$J5&lt;=Biens!$D$29,$K5&lt;=Biens!$C$29),"MATCH","")</f>
        <v/>
      </c>
      <c r="AY5" s="13" t="str">
        <f>IF(AND($G5&gt;=Biens!$B$30,$H5=Biens!$E$30,$I5=Biens!$A$30,$J5&lt;=Biens!$D$30,$K5&lt;=Biens!$C$30),"MATCH","")</f>
        <v/>
      </c>
      <c r="AZ5" s="13" t="str">
        <f>IF(AND($G5&gt;=Biens!$B$31,$H5=Biens!$E$31,$I5=Biens!$A$31,$J5&lt;=Biens!$D$31,$K5&lt;=Biens!$C$31),"MATCH","")</f>
        <v/>
      </c>
      <c r="BA5" s="13" t="str">
        <f>IF(AND($G5&gt;=Biens!$B$32,$H5=Biens!$E$32,$I5=Biens!$A$32,$J5&lt;=Biens!$D$32,$K5&lt;=Biens!$C$32),"MATCH","")</f>
        <v/>
      </c>
      <c r="BB5" s="13" t="str">
        <f>IF(AND($G5&gt;=Biens!$B$33,$H5=Biens!$E$33,$I5=Biens!$A$33,$J5&lt;=Biens!$D$33,$K5&lt;=Biens!$C$33),"MATCH","")</f>
        <v/>
      </c>
      <c r="BC5" s="13" t="str">
        <f>IF(AND($G5&gt;=Biens!$B$34,$H5=Biens!$E$34,$I5=Biens!$A$34,$J5&lt;=Biens!$D$34,$K5&lt;=Biens!$C$34),"MATCH","")</f>
        <v/>
      </c>
      <c r="BD5" s="13" t="str">
        <f>IF(AND($G5&gt;=Biens!$B$35,$H5=Biens!$E$35,$I5=Biens!$A$35,$J5&lt;=Biens!$D$35,$K5&lt;=Biens!$C$35),"MATCH","")</f>
        <v/>
      </c>
      <c r="BE5" s="13" t="str">
        <f>IF(AND($G5&gt;=Biens!$B$36,$H5=Biens!$E$36,$I5=Biens!$A$36,$J5&lt;=Biens!$D$36,$K5&lt;=Biens!$C$36),"MATCH","")</f>
        <v/>
      </c>
      <c r="BF5" s="13" t="str">
        <f>IF(AND($G5&gt;=Biens!$B$37,$H5=Biens!$E$37,$I5=Biens!$A$37,$J5&lt;=Biens!$D$37,$K5&lt;=Biens!$C$37),"MATCH","")</f>
        <v/>
      </c>
      <c r="BG5" s="13" t="str">
        <f>IF(AND($G5&gt;=Biens!$B$38,$H5=Biens!$E$38,$I5=Biens!$A$38,$J5&lt;=Biens!$D$38,$K5&lt;=Biens!$C$38),"MATCH","")</f>
        <v/>
      </c>
      <c r="BH5" s="13" t="str">
        <f>IF(AND($G5&gt;=Biens!$B$39,$H5=Biens!$E$39,$I5=Biens!$A$39,$J5&lt;=Biens!$D$39,$K5&lt;=Biens!$C$39),"MATCH","")</f>
        <v/>
      </c>
      <c r="BI5" s="13" t="str">
        <f>IF(AND($G5&gt;=Biens!$B$40,$H5=Biens!$E$40,$I5=Biens!$A$40,$J5&lt;=Biens!$D$40,$K5&lt;=Biens!$C$40),"MATCH","")</f>
        <v/>
      </c>
      <c r="BJ5" s="13" t="str">
        <f>IF(AND($G5&gt;=Biens!$B$41,$H5=Biens!$E$41,$I5=Biens!$A$41,$J5&lt;=Biens!$D$41,$K5&lt;=Biens!$C$41),"MATCH","")</f>
        <v/>
      </c>
      <c r="BK5" s="13" t="str">
        <f>IF(AND($G5&gt;=Biens!$B$42,$H5=Biens!$E$42,$I5=Biens!$A$42,$J5&lt;=Biens!$D$42,$K5&lt;=Biens!$C$42),"MATCH","")</f>
        <v/>
      </c>
      <c r="BL5" s="13" t="str">
        <f>IF(AND($G5&gt;=Biens!$B$43,$H5=Biens!$E$43,$I5=Biens!$A$43,$J5&lt;=Biens!$D$43,$K5&lt;=Biens!$C$43),"MATCH","")</f>
        <v/>
      </c>
      <c r="BM5" s="13" t="str">
        <f>IF(AND($G5&gt;=Biens!$B$44,$H5=Biens!$E$44,$I5=Biens!$A$44,$J5&lt;=Biens!$D$44,$K5&lt;=Biens!$C$44),"MATCH","")</f>
        <v/>
      </c>
      <c r="BN5" s="13" t="str">
        <f>IF(AND($G5&gt;=Biens!$B$45,$H5=Biens!$E$45,$I5=Biens!$A$45,$J5&lt;=Biens!$D$45,$K5&lt;=Biens!$C$45),"MATCH","")</f>
        <v/>
      </c>
      <c r="BO5" s="13" t="str">
        <f>IF(AND($G5&gt;=Biens!$B$46,$H5=Biens!$E$46,$I5=Biens!$A$46,$J5&lt;=Biens!$D$46,$K5&lt;=Biens!$C$46),"MATCH","")</f>
        <v/>
      </c>
      <c r="BP5" s="13" t="str">
        <f>IF(AND($G5&gt;=Biens!$B$47,$H5=Biens!$E$47,$I5=Biens!$A$47,$J5&lt;=Biens!$D$47,$K5&lt;=Biens!$C$47),"MATCH","")</f>
        <v/>
      </c>
      <c r="BQ5" s="13" t="str">
        <f>IF(AND($G5&gt;=Biens!$B$48,$H5=Biens!$E$48,$I5=Biens!$A$48,$J5&lt;=Biens!$D$48,$K5&lt;=Biens!$C$48),"MATCH","")</f>
        <v/>
      </c>
      <c r="BR5" s="13" t="str">
        <f>IF(AND($G5&gt;=Biens!$B$49,$H5=Biens!$E$49,$I5=Biens!$A$49,$J5&lt;=Biens!$D$49,$K5&lt;=Biens!$C$49),"MATCH","")</f>
        <v/>
      </c>
      <c r="BS5" s="13" t="str">
        <f>IF(AND($G5&gt;=Biens!$B$50,$H5=Biens!$E$50,$I5=Biens!$A$50,$J5&lt;=Biens!$D$50,$K5&lt;=Biens!$C$50),"MATCH","")</f>
        <v/>
      </c>
      <c r="BT5" s="13" t="str">
        <f>IF(AND($G5&gt;=Biens!$B$51,$H5=Biens!$E$51,$I5=Biens!$A$51,$J5&lt;=Biens!$D$51,$K5&lt;=Biens!$C$51),"MATCH","")</f>
        <v/>
      </c>
      <c r="BU5" s="13" t="str">
        <f>IF(AND($G5&gt;=Biens!$B$52,$H5=Biens!$E$52,$I5=Biens!$A$52,$J5&lt;=Biens!$D$52,$K5&lt;=Biens!$C$52),"MATCH","")</f>
        <v/>
      </c>
      <c r="BV5" s="13" t="str">
        <f>IF(AND($G5&gt;=Biens!$B$53,$H5=Biens!$E$53,$I5=Biens!$A$53,$J5&lt;=Biens!$D$53,$K5&lt;=Biens!$C$53),"MATCH","")</f>
        <v/>
      </c>
      <c r="BW5" s="13" t="str">
        <f>IF(AND($G5&gt;=Biens!$B$54,$H5=Biens!$E$54,$I5=Biens!$A$54,$J5&lt;=Biens!$D$54,$K5&lt;=Biens!$C$54),"MATCH","")</f>
        <v/>
      </c>
      <c r="BX5" s="13" t="str">
        <f>IF(AND($G5&gt;=Biens!$B$55,$H5=Biens!$E$55,$I5=Biens!$A$55,$J5&lt;=Biens!$D$55,$K5&lt;=Biens!$C$55),"MATCH","")</f>
        <v/>
      </c>
      <c r="BY5" s="13" t="str">
        <f>IF(AND($G5&gt;=Biens!$B$56,$H5=Biens!$E$56,$I5=Biens!$A$56,$J5&lt;=Biens!$D$56,$K5&lt;=Biens!$C$56),"MATCH","")</f>
        <v/>
      </c>
      <c r="BZ5" s="13" t="str">
        <f>IF(AND($G5&gt;=Biens!$B$57,$H5=Biens!$E$57,$I5=Biens!$A$57,$J5&lt;=Biens!$D$57,$K5&lt;=Biens!$C$57),"MATCH","")</f>
        <v/>
      </c>
      <c r="CA5" s="13" t="str">
        <f>IF(AND($G5&gt;=Biens!$B$58,$H5=Biens!$E$58,$I5=Biens!$A$58,$J5&lt;=Biens!$D$58,$K5&lt;=Biens!$C$58),"MATCH","")</f>
        <v/>
      </c>
      <c r="CB5" s="13" t="str">
        <f>IF(AND($G5&gt;=Biens!$B$59,$H5=Biens!$E$59,$I5=Biens!$A$59,$J5&lt;=Biens!$D$59,$K5&lt;=Biens!$C$59),"MATCH","")</f>
        <v/>
      </c>
      <c r="CC5" s="13" t="str">
        <f>IF(AND($G5&gt;=Biens!$B$60,$H5=Biens!$E$60,$I5=Biens!$A$60,$J5&lt;=Biens!$D$60,$K5&lt;=Biens!$C$60),"MATCH","")</f>
        <v/>
      </c>
      <c r="CD5" s="13" t="str">
        <f>IF(AND($G5&gt;=Biens!$B$61,$H5=Biens!$E$61,$I5=Biens!$A$61,$J5&lt;=Biens!$D$61,$K5&lt;=Biens!$C$61),"MATCH","")</f>
        <v/>
      </c>
      <c r="CE5" s="13" t="str">
        <f>IF(AND($G5&gt;=Biens!$B$62,$H5=Biens!$E$62,$I5=Biens!$A$62,$J5&lt;=Biens!$D$62,$K5&lt;=Biens!$C$62),"MATCH","")</f>
        <v/>
      </c>
      <c r="CF5" s="13" t="str">
        <f>IF(AND($G5&gt;=Biens!$B$63,$H5=Biens!$E$63,$I5=Biens!$A$63,$J5&lt;=Biens!$D$63,$K5&lt;=Biens!$C$63),"MATCH","")</f>
        <v/>
      </c>
      <c r="CG5" s="13" t="str">
        <f>IF(AND($G5&gt;=Biens!$B$64,$H5=Biens!$E$64,$I5=Biens!$A$64,$J5&lt;=Biens!$D$64,$K5&lt;=Biens!$C$64),"MATCH","")</f>
        <v/>
      </c>
      <c r="CH5" s="13" t="str">
        <f>IF(AND($G5&gt;=Biens!$B$65,$H5=Biens!$E$65,$I5=Biens!$A$65,$J5&lt;=Biens!$D$65,$K5&lt;=Biens!$C$65),"MATCH","")</f>
        <v/>
      </c>
      <c r="CI5" s="13" t="str">
        <f>IF(AND($G5&gt;=Biens!$B$66,$H5=Biens!$E$66,$I5=Biens!$A$66,$J5&lt;=Biens!$D$66,$K5&lt;=Biens!$C$66),"MATCH","")</f>
        <v/>
      </c>
      <c r="CJ5" s="13" t="str">
        <f>IF(AND($G5&gt;=Biens!$B$67,$H5=Biens!$E$67,$I5=Biens!$A$67,$J5&lt;=Biens!$D$67,$K5&lt;=Biens!$C$67),"MATCH","")</f>
        <v/>
      </c>
      <c r="CK5" s="13" t="str">
        <f>IF(AND($G5&gt;=Biens!$B$68,$H5=Biens!$E$68,$I5=Biens!$A$68,$J5&lt;=Biens!$D$68,$K5&lt;=Biens!$C$68),"MATCH","")</f>
        <v/>
      </c>
      <c r="CL5" s="13" t="str">
        <f>IF(AND($G5&gt;=Biens!$B$69,$H5=Biens!$E$69,$I5=Biens!$A$69,$J5&lt;=Biens!$D$69,$K5&lt;=Biens!$C$69),"MATCH","")</f>
        <v/>
      </c>
      <c r="CM5" s="13" t="str">
        <f>IF(AND($G5&gt;=Biens!$B$70,$H5=Biens!$E$70,$I5=Biens!$A$70,$J5&lt;=Biens!$D$70,$K5&lt;=Biens!$C$70),"MATCH","")</f>
        <v/>
      </c>
      <c r="CN5" s="13" t="str">
        <f>IF(AND($G5&gt;=Biens!$B$71,$H5=Biens!$E$71,$I5=Biens!$A$71,$J5&lt;=Biens!$D$71,$K5&lt;=Biens!$C$71),"MATCH","")</f>
        <v/>
      </c>
      <c r="CO5" s="13" t="str">
        <f>IF(AND($G5&gt;=Biens!$B$72,$H5=Biens!$E$72,$I5=Biens!$A$72,$J5&lt;=Biens!$D$72,$K5&lt;=Biens!$C$72),"MATCH","")</f>
        <v/>
      </c>
      <c r="CP5" s="13" t="str">
        <f>IF(AND($G5&gt;=Biens!$B$73,$H5=Biens!$E$73,$I5=Biens!$A$73,$J5&lt;=Biens!$D$73,$K5&lt;=Biens!$C$73),"MATCH","")</f>
        <v/>
      </c>
      <c r="CQ5" s="13" t="str">
        <f>IF(AND($G5&gt;=Biens!$B$74,$H5=Biens!$E$74,$I5=Biens!$A$74,$J5&lt;=Biens!$D$74,$K5&lt;=Biens!$C$74),"MATCH","")</f>
        <v/>
      </c>
      <c r="CR5" s="13" t="str">
        <f>IF(AND($G5&gt;=Biens!$B$75,$H5=Biens!$E$75,$I5=Biens!$A$75,$J5&lt;=Biens!$D$75,$K5&lt;=Biens!$C$75),"MATCH","")</f>
        <v/>
      </c>
      <c r="CS5" s="13" t="str">
        <f>IF(AND($G5&gt;=Biens!$B$76,$H5=Biens!$E$76,$I5=Biens!$A$76,$J5&lt;=Biens!$D$76,$K5&lt;=Biens!$C$76),"MATCH","")</f>
        <v/>
      </c>
      <c r="CT5" s="13" t="str">
        <f>IF(AND($G5&gt;=Biens!$B$77,$H5=Biens!$E$77,$I5=Biens!$A$77,$J5&lt;=Biens!$D$77,$K5&lt;=Biens!$C$77),"MATCH","")</f>
        <v/>
      </c>
      <c r="CU5" s="13" t="str">
        <f>IF(AND($G5&gt;=Biens!$B$78,$H5=Biens!$E$78,$I5=Biens!$A$78,$J5&lt;=Biens!$D$78,$K5&lt;=Biens!$C$78),"MATCH","")</f>
        <v/>
      </c>
      <c r="CV5" s="13" t="str">
        <f>IF(AND($G5&gt;=Biens!$B$79,$H5=Biens!$E$79,$I5=Biens!$A$79,$J5&lt;=Biens!$D$79,$K5&lt;=Biens!$C$79),"MATCH","")</f>
        <v/>
      </c>
      <c r="CW5" s="13" t="str">
        <f>IF(AND($G5&gt;=Biens!$B$80,$H5=Biens!$E$80,$I5=Biens!$A$80,$J5&lt;=Biens!$D$80,$K5&lt;=Biens!$C$80),"MATCH","")</f>
        <v/>
      </c>
      <c r="CX5" s="13" t="str">
        <f>IF(AND($G5&gt;=Biens!$B$81,$H5=Biens!$E$81,$I5=Biens!$A$81,$J5&lt;=Biens!$D$81,$K5&lt;=Biens!$C$81),"MATCH","")</f>
        <v/>
      </c>
      <c r="CY5" s="13" t="str">
        <f>IF(AND($G5&gt;=Biens!$B$82,$H5=Biens!$E$82,$I5=Biens!$A$82,$J5&lt;=Biens!$D$82,$K5&lt;=Biens!$C$82),"MATCH","")</f>
        <v/>
      </c>
      <c r="CZ5" s="13" t="str">
        <f>IF(AND($G5&gt;=Biens!$B$83,$H5=Biens!$E$83,$I5=Biens!$A$83,$J5&lt;=Biens!$D$83,$K5&lt;=Biens!$C$83),"MATCH","")</f>
        <v/>
      </c>
      <c r="DA5" s="13" t="str">
        <f>IF(AND($G5&gt;=Biens!$B$84,$H5=Biens!$E$84,$I5=Biens!$A$84,$J5&lt;=Biens!$D$84,$K5&lt;=Biens!$C$84),"MATCH","")</f>
        <v/>
      </c>
      <c r="DB5" s="13" t="str">
        <f>IF(AND($G5&gt;=Biens!$B$85,$H5=Biens!$E$85,$I5=Biens!$A$85,$J5&lt;=Biens!$D$85,$K5&lt;=Biens!$C$85),"MATCH","")</f>
        <v/>
      </c>
      <c r="DC5" s="13" t="str">
        <f>IF(AND($G5&gt;=Biens!$B$86,$H5=Biens!$E$86,$I5=Biens!$A$86,$J5&lt;=Biens!$D$86,$K5&lt;=Biens!$C$86),"MATCH","")</f>
        <v/>
      </c>
      <c r="DD5" s="13" t="str">
        <f>IF(AND($G5&gt;=Biens!$B$87,$H5=Biens!$E$87,$I5=Biens!$A$87,$J5&lt;=Biens!$D$87,$K5&lt;=Biens!$C$87),"MATCH","")</f>
        <v/>
      </c>
      <c r="DE5" s="13" t="str">
        <f>IF(AND($G5&gt;=Biens!$B$88,$H5=Biens!$E$88,$I5=Biens!$A$88,$J5&lt;=Biens!$D$88,$K5&lt;=Biens!$C$88),"MATCH","")</f>
        <v/>
      </c>
      <c r="DF5" s="13" t="str">
        <f>IF(AND($G5&gt;=Biens!$B$89,$H5=Biens!$E$89,$I5=Biens!$A$89,$J5&lt;=Biens!$D$89,$K5&lt;=Biens!$C$89),"MATCH","")</f>
        <v/>
      </c>
      <c r="DG5" s="13" t="str">
        <f>IF(AND($G5&gt;=Biens!$B$90,$H5=Biens!$E$90,$I5=Biens!$A$90,$J5&lt;=Biens!$D$90,$K5&lt;=Biens!$C$90),"MATCH","")</f>
        <v/>
      </c>
      <c r="DH5" s="13" t="str">
        <f>IF(AND($G5&gt;=Biens!$B$91,$H5=Biens!$E$91,$I5=Biens!$A$91,$J5&lt;=Biens!$D$91,$K5&lt;=Biens!$C$91),"MATCH","")</f>
        <v/>
      </c>
      <c r="DI5" s="13" t="str">
        <f>IF(AND($G5&gt;=Biens!$B$92,$H5=Biens!$E$92,$I5=Biens!$A$92,$J5&lt;=Biens!$D$92,$K5&lt;=Biens!$C$92),"MATCH","")</f>
        <v/>
      </c>
      <c r="DJ5" s="13" t="str">
        <f>IF(AND($G5&gt;=Biens!$B$93,$H5=Biens!$E$93,$I5=Biens!$A$93,$J5&lt;=Biens!$D$93,$K5&lt;=Biens!$C$93),"MATCH","")</f>
        <v/>
      </c>
      <c r="DK5" s="13" t="str">
        <f>IF(AND($G5&gt;=Biens!$B$94,$H5=Biens!$E$94,$I5=Biens!$A$94,$J5&lt;=Biens!$D$94,$K5&lt;=Biens!$C$94),"MATCH","")</f>
        <v/>
      </c>
      <c r="DL5" s="13" t="str">
        <f>IF(AND($G5&gt;=Biens!$B$95,$H5=Biens!$E$95,$I5=Biens!$A$95,$J5&lt;=Biens!$D$95,$K5&lt;=Biens!$C$95),"MATCH","")</f>
        <v/>
      </c>
      <c r="DM5" s="13" t="str">
        <f>IF(AND($G5&gt;=Biens!$B$96,$H5=Biens!$E$96,$I5=Biens!$A$96,$J5&lt;=Biens!$D$96,$K5&lt;=Biens!$C$96),"MATCH","")</f>
        <v/>
      </c>
      <c r="DN5" s="13" t="str">
        <f>IF(AND($G5&gt;=Biens!$B$97,$H5=Biens!$E$97,$I5=Biens!$A$97,$J5&lt;=Biens!$D$97,$K5&lt;=Biens!$C$97),"MATCH","")</f>
        <v/>
      </c>
      <c r="DO5" s="13" t="str">
        <f>IF(AND($G5&gt;=Biens!$B$98,$H5=Biens!$E$98,$I5=Biens!$A$98,$J5&lt;=Biens!$D$98,$K5&lt;=Biens!$C$98),"MATCH","")</f>
        <v/>
      </c>
      <c r="DP5" s="13" t="str">
        <f>IF(AND($G5&gt;=Biens!$B$99,$H5=Biens!$E$99,$I5=Biens!$A$99,$J5&lt;=Biens!$D$99,$K5&lt;=Biens!$C$99),"MATCH","")</f>
        <v/>
      </c>
      <c r="DQ5" s="13" t="str">
        <f>IF(AND($G5&gt;=Biens!$B$100,$H5=Biens!$E$100,$I5=Biens!$A$100,$J5&lt;=Biens!$D$100,$K5&lt;=Biens!$C$100),"MATCH","")</f>
        <v/>
      </c>
      <c r="DR5" s="13" t="str">
        <f>IF(AND($G5&gt;=Biens!$B$101,$H5=Biens!$E$101,$I5=Biens!$A$101,$J5&lt;=Biens!$D$101,$K5&lt;=Biens!$C$101),"MATCH","")</f>
        <v/>
      </c>
      <c r="DS5" s="13" t="str">
        <f>IF(AND($G5&gt;=Biens!$B$102,$H5=Biens!$E$102,$I5=Biens!$A$102,$J5&lt;=Biens!$D$102,$K5&lt;=Biens!$C$102),"MATCH","")</f>
        <v/>
      </c>
      <c r="DT5" s="13" t="str">
        <f>IF(AND($G5&gt;=Biens!$B$103,$H5=Biens!$E$103,$I5=Biens!$A$103,$J5&lt;=Biens!$D$103,$K5&lt;=Biens!$C$103),"MATCH","")</f>
        <v/>
      </c>
      <c r="DU5" s="13" t="str">
        <f>IF(AND($G5&gt;=Biens!$B$104,$H5=Biens!$E$104,$I5=Biens!$A$104,$J5&lt;=Biens!$D$104,$K5&lt;=Biens!$C$104),"MATCH","")</f>
        <v/>
      </c>
      <c r="DV5" s="13" t="str">
        <f>IF(AND($G5&gt;=Biens!$B$105,$H5=Biens!$E$105,$I5=Biens!$A$105,$J5&lt;=Biens!$D$105,$K5&lt;=Biens!$C$105),"MATCH","")</f>
        <v/>
      </c>
      <c r="DW5" s="13" t="str">
        <f>IF(AND($G5&gt;=Biens!$B$106,$H5=Biens!$E$106,$I5=Biens!$A$106,$J5&lt;=Biens!$D$106,$K5&lt;=Biens!$C$106),"MATCH","")</f>
        <v/>
      </c>
      <c r="DX5" s="13" t="str">
        <f>IF(AND($G5&gt;=Biens!$B$107,$H5=Biens!$E$107,$I5=Biens!$A$107,$J5&lt;=Biens!$D$107,$K5&lt;=Biens!$C$107),"MATCH","")</f>
        <v/>
      </c>
      <c r="DY5" s="13" t="str">
        <f>IF(AND($G5&gt;=Biens!$B$108,$H5=Biens!$E$108,$I5=Biens!$A$108,$J5&lt;=Biens!$D$108,$K5&lt;=Biens!$C$108),"MATCH","")</f>
        <v/>
      </c>
      <c r="DZ5" s="13" t="str">
        <f>IF(AND($G5&gt;=Biens!$B$109,$H5=Biens!$E$109,$I5=Biens!$A$109,$J5&lt;=Biens!$D$109,$K5&lt;=Biens!$C$109),"MATCH","")</f>
        <v/>
      </c>
      <c r="EA5" s="13" t="str">
        <f>IF(AND($G5&gt;=Biens!$B$110,$H5=Biens!$E$110,$I5=Biens!$A$110,$J5&lt;=Biens!$D$110,$K5&lt;=Biens!$C$110),"MATCH","")</f>
        <v/>
      </c>
      <c r="EB5" s="13" t="str">
        <f>IF(AND($G5&gt;=Biens!$B$111,$H5=Biens!$E$111,$I5=Biens!$A$111,$J5&lt;=Biens!$D$111,$K5&lt;=Biens!$C$111),"MATCH","")</f>
        <v/>
      </c>
      <c r="EC5" s="13" t="str">
        <f>IF(AND($G5&gt;=Biens!$B$112,$H5=Biens!$E$112,$I5=Biens!$A$112,$J5&lt;=Biens!$D$112,$K5&lt;=Biens!$C$112),"MATCH","")</f>
        <v/>
      </c>
      <c r="ED5" s="13" t="str">
        <f>IF(AND($G5&gt;=Biens!$B$113,$H5=Biens!$E$113,$I5=Biens!$A$113,$J5&lt;=Biens!$D$113,$K5&lt;=Biens!$C$113),"MATCH","")</f>
        <v/>
      </c>
      <c r="EE5" s="13" t="str">
        <f>IF(AND($G5&gt;=Biens!$B$114,$H5=Biens!$E$114,$I5=Biens!$A$114,$J5&lt;=Biens!$D$114,$K5&lt;=Biens!$C$114),"MATCH","")</f>
        <v/>
      </c>
      <c r="EF5" s="13" t="str">
        <f>IF(AND($G5&gt;=Biens!$B$115,$H5=Biens!$E$115,$I5=Biens!$A$115,$J5&lt;=Biens!$D$115,$K5&lt;=Biens!$C$115),"MATCH","")</f>
        <v/>
      </c>
      <c r="EG5" s="13" t="str">
        <f>IF(AND($G5&gt;=Biens!$B$116,$H5=Biens!$E$116,$I5=Biens!$A$116,$J5&lt;=Biens!$D$116,$K5&lt;=Biens!$C$116),"MATCH","")</f>
        <v/>
      </c>
      <c r="EH5" s="13" t="str">
        <f>IF(AND($G5&gt;=Biens!$B$117,$H5=Biens!$E$117,$I5=Biens!$A$117,$J5&lt;=Biens!$D$117,$K5&lt;=Biens!$C$117),"MATCH","")</f>
        <v/>
      </c>
      <c r="EI5" s="13" t="str">
        <f>IF(AND($G5&gt;=Biens!$B$118,$H5=Biens!$E$118,$I5=Biens!$A$118,$J5&lt;=Biens!$D$118,$K5&lt;=Biens!$C$118),"MATCH","")</f>
        <v/>
      </c>
      <c r="EJ5" s="13" t="str">
        <f>IF(AND($G5&gt;=Biens!$B$119,$H5=Biens!$E$119,$I5=Biens!$A$119,$J5&lt;=Biens!$D$119,$K5&lt;=Biens!$C$119),"MATCH","")</f>
        <v/>
      </c>
      <c r="EK5" s="13" t="str">
        <f>IF(AND($G5&gt;=Biens!$B$120,$H5=Biens!$E$120,$I5=Biens!$A$120,$J5&lt;=Biens!$D$120,$K5&lt;=Biens!$C$120),"MATCH","")</f>
        <v/>
      </c>
      <c r="EL5" s="13" t="str">
        <f>IF(AND($G5&gt;=Biens!$B$121,$H5=Biens!$E$121,$I5=Biens!$A$121,$J5&lt;=Biens!$D$121,$K5&lt;=Biens!$C$121),"MATCH","")</f>
        <v/>
      </c>
      <c r="EM5" s="13" t="str">
        <f>IF(AND($G5&gt;=Biens!$B$122,$H5=Biens!$E$122,$I5=Biens!$A$122,$J5&lt;=Biens!$D$122,$K5&lt;=Biens!$C$122),"MATCH","")</f>
        <v/>
      </c>
      <c r="EN5" s="13" t="str">
        <f>IF(AND($G5&gt;=Biens!$B$123,$H5=Biens!$E$123,$I5=Biens!$A$123,$J5&lt;=Biens!$D$123,$K5&lt;=Biens!$C$123),"MATCH","")</f>
        <v/>
      </c>
      <c r="EO5" s="13" t="str">
        <f>IF(AND($G5&gt;=Biens!$B$124,$H5=Biens!$E$124,$I5=Biens!$A$124,$J5&lt;=Biens!$D$124,$K5&lt;=Biens!$C$124),"MATCH","")</f>
        <v/>
      </c>
      <c r="EP5" s="13" t="str">
        <f>IF(AND($G5&gt;=Biens!$B$125,$H5=Biens!$E$125,$I5=Biens!$A$125,$J5&lt;=Biens!$D$125,$K5&lt;=Biens!$C$125),"MATCH","")</f>
        <v/>
      </c>
      <c r="EQ5" s="13" t="str">
        <f>IF(AND($G5&gt;=Biens!$B$126,$H5=Biens!$E$126,$I5=Biens!$A$126,$J5&lt;=Biens!$D$126,$K5&lt;=Biens!$C$126),"MATCH","")</f>
        <v/>
      </c>
      <c r="ER5" s="13" t="str">
        <f>IF(AND($G5&gt;=Biens!$B$127,$H5=Biens!$E$127,$I5=Biens!$A$127,$J5&lt;=Biens!$D$127,$K5&lt;=Biens!$C$127),"MATCH","")</f>
        <v/>
      </c>
      <c r="ES5" s="13" t="str">
        <f>IF(AND($G5&gt;=Biens!$B$128,$H5=Biens!$E$128,$I5=Biens!$A$128,$J5&lt;=Biens!$D$128,$K5&lt;=Biens!$C$128),"MATCH","")</f>
        <v/>
      </c>
      <c r="ET5" s="13" t="str">
        <f>IF(AND($G5&gt;=Biens!$B$129,$H5=Biens!$E$129,$I5=Biens!$A$129,$J5&lt;=Biens!$D$129,$K5&lt;=Biens!$C$129),"MATCH","")</f>
        <v/>
      </c>
      <c r="EU5" s="13" t="str">
        <f>IF(AND($G5&gt;=Biens!$B$130,$H5=Biens!$E$130,$I5=Biens!$A$130,$J5&lt;=Biens!$D$130,$K5&lt;=Biens!$C$130),"MATCH","")</f>
        <v/>
      </c>
      <c r="EV5" s="13" t="str">
        <f>IF(AND($G5&gt;=Biens!$B$131,$H5=Biens!$E$131,$I5=Biens!$A$131,$J5&lt;=Biens!$D$131,$K5&lt;=Biens!$C$131),"MATCH","")</f>
        <v/>
      </c>
      <c r="EW5" s="13" t="str">
        <f>IF(AND($G5&gt;=Biens!$B$132,$H5=Biens!$E$132,$I5=Biens!$A$132,$J5&lt;=Biens!$D$132,$K5&lt;=Biens!$C$132),"MATCH","")</f>
        <v/>
      </c>
      <c r="EX5" s="13" t="str">
        <f>IF(AND($G5&gt;=Biens!$B$133,$H5=Biens!$E$133,$I5=Biens!$A$133,$J5&lt;=Biens!$D$133,$K5&lt;=Biens!$C$133),"MATCH","")</f>
        <v/>
      </c>
      <c r="EY5" s="13" t="str">
        <f>IF(AND($G5&gt;=Biens!$B$134,$H5=Biens!$E$134,$I5=Biens!$A$134,$J5&lt;=Biens!$D$134,$K5&lt;=Biens!$C$134),"MATCH","")</f>
        <v/>
      </c>
      <c r="EZ5" s="13" t="str">
        <f>IF(AND($G5&gt;=Biens!$B$135,$H5=Biens!$E$135,$I5=Biens!$A$135,$J5&lt;=Biens!$D$135,$K5&lt;=Biens!$C$135),"MATCH","")</f>
        <v/>
      </c>
      <c r="FA5" s="13" t="str">
        <f>IF(AND($G5&gt;=Biens!$B$136,$H5=Biens!$E$136,$I5=Biens!$A$136,$J5&lt;=Biens!$D$136,$K5&lt;=Biens!$C$136),"MATCH","")</f>
        <v/>
      </c>
      <c r="FB5" s="13" t="str">
        <f>IF(AND($G5&gt;=Biens!$B$137,$H5=Biens!$E$137,$I5=Biens!$A$137,$J5&lt;=Biens!$D$137,$K5&lt;=Biens!$C$137),"MATCH","")</f>
        <v/>
      </c>
      <c r="FC5" s="13" t="str">
        <f>IF(AND($G5&gt;=Biens!$B$138,$H5=Biens!$E$138,$I5=Biens!$A$138,$J5&lt;=Biens!$D$138,$K5&lt;=Biens!$C$138),"MATCH","")</f>
        <v/>
      </c>
      <c r="FD5" s="13" t="str">
        <f>IF(AND($G5&gt;=Biens!$B$139,$H5=Biens!$E$139,$I5=Biens!$A$139,$J5&lt;=Biens!$D$139,$K5&lt;=Biens!$C$139),"MATCH","")</f>
        <v/>
      </c>
      <c r="FE5" s="13" t="str">
        <f>IF(AND($G5&gt;=Biens!$B$140,$H5=Biens!$E$140,$I5=Biens!$A$140,$J5&lt;=Biens!$D$140,$K5&lt;=Biens!$C$140),"MATCH","")</f>
        <v/>
      </c>
      <c r="FF5" s="13" t="str">
        <f>IF(AND($G5&gt;=Biens!$B$141,$H5=Biens!$E$141,$I5=Biens!$A$141,$J5&lt;=Biens!$D$141,$K5&lt;=Biens!$C$141),"MATCH","")</f>
        <v/>
      </c>
      <c r="FG5" s="13" t="str">
        <f>IF(AND($G5&gt;=Biens!$B$142,$H5=Biens!$E$142,$I5=Biens!$A$142,$J5&lt;=Biens!$D$142,$K5&lt;=Biens!$C$142),"MATCH","")</f>
        <v/>
      </c>
      <c r="FH5" s="13" t="str">
        <f>IF(AND($G5&gt;=Biens!$B$143,$H5=Biens!$E$143,$I5=Biens!$A$143,$J5&lt;=Biens!$D$143,$K5&lt;=Biens!$C$143),"MATCH","")</f>
        <v/>
      </c>
      <c r="FI5" s="13" t="str">
        <f>IF(AND($G5&gt;=Biens!$B$144,$H5=Biens!$E$144,$I5=Biens!$A$144,$J5&lt;=Biens!$D$144,$K5&lt;=Biens!$C$144),"MATCH","")</f>
        <v/>
      </c>
      <c r="FJ5" s="13" t="str">
        <f>IF(AND($G5&gt;=Biens!$B$145,$H5=Biens!$E$145,$I5=Biens!$A$145,$J5&lt;=Biens!$D$145,$K5&lt;=Biens!$C$145),"MATCH","")</f>
        <v/>
      </c>
      <c r="FK5" s="13" t="str">
        <f>IF(AND($G5&gt;=Biens!$B$146,$H5=Biens!$E$146,$I5=Biens!$A$146,$J5&lt;=Biens!$D$146,$K5&lt;=Biens!$C$146),"MATCH","")</f>
        <v/>
      </c>
      <c r="FL5" s="13" t="str">
        <f>IF(AND($G5&gt;=Biens!$B$147,$H5=Biens!$E$147,$I5=Biens!$A$147,$J5&lt;=Biens!$D$147,$K5&lt;=Biens!$C$147),"MATCH","")</f>
        <v/>
      </c>
      <c r="FM5" s="13" t="str">
        <f>IF(AND($G5&gt;=Biens!$B$148,$H5=Biens!$E$148,$I5=Biens!$A$148,$J5&lt;=Biens!$D$148,$K5&lt;=Biens!$C$148),"MATCH","")</f>
        <v/>
      </c>
      <c r="FN5" s="13" t="str">
        <f>IF(AND($G5&gt;=Biens!$B$149,$H5=Biens!$E$149,$I5=Biens!$A$149,$J5&lt;=Biens!$D$149,$K5&lt;=Biens!$C$149),"MATCH","")</f>
        <v/>
      </c>
      <c r="FO5" s="13" t="str">
        <f>IF(AND($G5&gt;=Biens!$B$150,$H5=Biens!$E$150,$I5=Biens!$A$150,$J5&lt;=Biens!$D$150,$K5&lt;=Biens!$C$150),"MATCH","")</f>
        <v/>
      </c>
      <c r="FP5" s="13" t="str">
        <f>IF(AND($G5&gt;=Biens!$B$151,$H5=Biens!$E$151,$I5=Biens!$A$151,$J5&lt;=Biens!$D$151,$K5&lt;=Biens!$C$151),"MATCH","")</f>
        <v/>
      </c>
      <c r="FQ5" s="13" t="str">
        <f>IF(AND($G5&gt;=Biens!$B$152,$H5=Biens!$E$152,$I5=Biens!$A$152,$J5&lt;=Biens!$D$152,$K5&lt;=Biens!$C$152),"MATCH","")</f>
        <v/>
      </c>
      <c r="FR5" s="13" t="str">
        <f>IF(AND($G5&gt;=Biens!$B$153,$H5=Biens!$E$153,$I5=Biens!$A$153,$J5&lt;=Biens!$D$153,$K5&lt;=Biens!$C$153),"MATCH","")</f>
        <v/>
      </c>
      <c r="FS5" s="13" t="str">
        <f>IF(AND($G5&gt;=Biens!$B$154,$H5=Biens!$E$154,$I5=Biens!$A$154,$J5&lt;=Biens!$D$154,$K5&lt;=Biens!$C$154),"MATCH","")</f>
        <v/>
      </c>
      <c r="FT5" s="13" t="str">
        <f>IF(AND($G5&gt;=Biens!$B$155,$H5=Biens!$E$155,$I5=Biens!$A$155,$J5&lt;=Biens!$D$155,$K5&lt;=Biens!$C$155),"MATCH","")</f>
        <v/>
      </c>
      <c r="FU5" s="13" t="str">
        <f>IF(AND($G5&gt;=Biens!$B$156,$H5=Biens!$E$156,$I5=Biens!$A$156,$J5&lt;=Biens!$D$156,$K5&lt;=Biens!$C$156),"MATCH","")</f>
        <v/>
      </c>
      <c r="FV5" s="13" t="str">
        <f>IF(AND($G5&gt;=Biens!$B$157,$H5=Biens!$E$157,$I5=Biens!$A$157,$J5&lt;=Biens!$D$157,$K5&lt;=Biens!$C$157),"MATCH","")</f>
        <v/>
      </c>
      <c r="FW5" s="13" t="str">
        <f>IF(AND($G5&gt;=Biens!$B$158,$H5=Biens!$E$158,$I5=Biens!$A$158,$J5&lt;=Biens!$D$158,$K5&lt;=Biens!$C$158),"MATCH","")</f>
        <v/>
      </c>
      <c r="FX5" s="13" t="str">
        <f>IF(AND($G5&gt;=Biens!$B$159,$H5=Biens!$E$159,$I5=Biens!$A$159,$J5&lt;=Biens!$D$159,$K5&lt;=Biens!$C$159),"MATCH","")</f>
        <v/>
      </c>
      <c r="FY5" s="13" t="str">
        <f>IF(AND($G5&gt;=Biens!$B$160,$H5=Biens!$E$160,$I5=Biens!$A$160,$J5&lt;=Biens!$D$160,$K5&lt;=Biens!$C$160),"MATCH","")</f>
        <v/>
      </c>
      <c r="FZ5" s="13" t="str">
        <f>IF(AND($G5&gt;=Biens!$B$161,$H5=Biens!$E$161,$I5=Biens!$A$161,$J5&lt;=Biens!$D$161,$K5&lt;=Biens!$C$161),"MATCH","")</f>
        <v/>
      </c>
      <c r="GA5" s="13" t="str">
        <f>IF(AND($G5&gt;=Biens!$B$162,$H5=Biens!$E$162,$I5=Biens!$A$162,$J5&lt;=Biens!$D$162,$K5&lt;=Biens!$C$162),"MATCH","")</f>
        <v/>
      </c>
      <c r="GB5" s="13" t="str">
        <f>IF(AND($G5&gt;=Biens!$B$163,$H5=Biens!$E$163,$I5=Biens!$A$163,$J5&lt;=Biens!$D$163,$K5&lt;=Biens!$C$163),"MATCH","")</f>
        <v/>
      </c>
      <c r="GC5" s="13" t="str">
        <f>IF(AND($G5&gt;=Biens!$B$164,$H5=Biens!$E$164,$I5=Biens!$A$164,$J5&lt;=Biens!$D$164,$K5&lt;=Biens!$C$164),"MATCH","")</f>
        <v/>
      </c>
      <c r="GD5" s="13" t="str">
        <f>IF(AND($G5&gt;=Biens!$B$165,$H5=Biens!$E$165,$I5=Biens!$A$165,$J5&lt;=Biens!$D$165,$K5&lt;=Biens!$C$165),"MATCH","")</f>
        <v/>
      </c>
      <c r="GE5" s="13" t="str">
        <f>IF(AND($G5&gt;=Biens!$B$166,$H5=Biens!$E$166,$I5=Biens!$A$166,$J5&lt;=Biens!$D$166,$K5&lt;=Biens!$C$166),"MATCH","")</f>
        <v/>
      </c>
      <c r="GF5" s="13" t="str">
        <f>IF(AND($G5&gt;=Biens!$B$167,$H5=Biens!$E$167,$I5=Biens!$A$167,$J5&lt;=Biens!$D$167,$K5&lt;=Biens!$C$167),"MATCH","")</f>
        <v/>
      </c>
      <c r="GG5" s="13" t="str">
        <f>IF(AND($G5&gt;=Biens!$B$168,$H5=Biens!$E$168,$I5=Biens!$A$168,$J5&lt;=Biens!$D$168,$K5&lt;=Biens!$C$168),"MATCH","")</f>
        <v/>
      </c>
      <c r="GH5" s="13" t="str">
        <f>IF(AND($G5&gt;=Biens!$B$169,$H5=Biens!$E$169,$I5=Biens!$A$169,$J5&lt;=Biens!$D$169,$K5&lt;=Biens!$C$169),"MATCH","")</f>
        <v/>
      </c>
      <c r="GI5" s="13" t="str">
        <f>IF(AND($G5&gt;=Biens!$B$170,$H5=Biens!$E$170,$I5=Biens!$A$170,$J5&lt;=Biens!$D$170,$K5&lt;=Biens!$C$170),"MATCH","")</f>
        <v/>
      </c>
      <c r="GJ5" s="13" t="str">
        <f>IF(AND($G5&gt;=Biens!$B$171,$H5=Biens!$E$171,$I5=Biens!$A$171,$J5&lt;=Biens!$D$171,$K5&lt;=Biens!$C$171),"MATCH","")</f>
        <v/>
      </c>
      <c r="GK5" s="13" t="str">
        <f>IF(AND($G5&gt;=Biens!$B$172,$H5=Biens!$E$172,$I5=Biens!$A$172,$J5&lt;=Biens!$D$172,$K5&lt;=Biens!$C$172),"MATCH","")</f>
        <v/>
      </c>
      <c r="GL5" s="13" t="str">
        <f>IF(AND($G5&gt;=Biens!$B$173,$H5=Biens!$E$173,$I5=Biens!$A$173,$J5&lt;=Biens!$D$173,$K5&lt;=Biens!$C$173),"MATCH","")</f>
        <v/>
      </c>
      <c r="GM5" s="13" t="str">
        <f>IF(AND($G5&gt;=Biens!$B$174,$H5=Biens!$E$174,$I5=Biens!$A$174,$J5&lt;=Biens!$D$174,$K5&lt;=Biens!$C$174),"MATCH","")</f>
        <v/>
      </c>
      <c r="GN5" s="13" t="str">
        <f>IF(AND($G5&gt;=Biens!$B$175,$H5=Biens!$E$175,$I5=Biens!$A$175,$J5&lt;=Biens!$D$175,$K5&lt;=Biens!$C$175),"MATCH","")</f>
        <v/>
      </c>
      <c r="GO5" s="13" t="str">
        <f>IF(AND($G5&gt;=Biens!$B$176,$H5=Biens!$E$176,$I5=Biens!$A$176,$J5&lt;=Biens!$D$176,$K5&lt;=Biens!$C$176),"MATCH","")</f>
        <v/>
      </c>
      <c r="GP5" s="13" t="str">
        <f>IF(AND($G5&gt;=Biens!$B$177,$H5=Biens!$E$177,$I5=Biens!$A$177,$J5&lt;=Biens!$D$177,$K5&lt;=Biens!$C$177),"MATCH","")</f>
        <v/>
      </c>
      <c r="GQ5" s="13" t="str">
        <f>IF(AND($G5&gt;=Biens!$B$178,$H5=Biens!$E$178,$I5=Biens!$A$178,$J5&lt;=Biens!$D$178,$K5&lt;=Biens!$C$178),"MATCH","")</f>
        <v/>
      </c>
      <c r="GR5" s="13" t="str">
        <f>IF(AND($G5&gt;=Biens!$B$179,$H5=Biens!$E$179,$I5=Biens!$A$179,$J5&lt;=Biens!$D$179,$K5&lt;=Biens!$C$179),"MATCH","")</f>
        <v/>
      </c>
      <c r="GS5" s="13" t="str">
        <f>IF(AND($G5&gt;=Biens!$B$180,$H5=Biens!$E$180,$I5=Biens!$A$180,$J5&lt;=Biens!$D$180,$K5&lt;=Biens!$C$180),"MATCH","")</f>
        <v/>
      </c>
      <c r="GT5" s="13" t="str">
        <f>IF(AND($G5&gt;=Biens!$B$181,$H5=Biens!$E$181,$I5=Biens!$A$181,$J5&lt;=Biens!$D$181,$K5&lt;=Biens!$C$181),"MATCH","")</f>
        <v/>
      </c>
      <c r="GU5" s="13" t="str">
        <f>IF(AND($G5&gt;=Biens!$B$182,$H5=Biens!$E$182,$I5=Biens!$A$182,$J5&lt;=Biens!$D$182,$K5&lt;=Biens!$C$182),"MATCH","")</f>
        <v/>
      </c>
      <c r="GV5" s="13" t="str">
        <f>IF(AND($G5&gt;=Biens!$B$183,$H5=Biens!$E$183,$I5=Biens!$A$183,$J5&lt;=Biens!$D$183,$K5&lt;=Biens!$C$183),"MATCH","")</f>
        <v/>
      </c>
      <c r="GW5" s="13" t="str">
        <f>IF(AND($G5&gt;=Biens!$B$184,$H5=Biens!$E$184,$I5=Biens!$A$184,$J5&lt;=Biens!$D$184,$K5&lt;=Biens!$C$184),"MATCH","")</f>
        <v/>
      </c>
      <c r="GX5" s="13" t="str">
        <f>IF(AND($G5&gt;=Biens!$B$185,$H5=Biens!$E$185,$I5=Biens!$A$185,$J5&lt;=Biens!$D$185,$K5&lt;=Biens!$C$185),"MATCH","")</f>
        <v/>
      </c>
      <c r="GY5" s="13" t="str">
        <f>IF(AND($G5&gt;=Biens!$B$186,$H5=Biens!$E$186,$I5=Biens!$A$186,$J5&lt;=Biens!$D$186,$K5&lt;=Biens!$C$186),"MATCH","")</f>
        <v/>
      </c>
      <c r="GZ5" s="13" t="str">
        <f>IF(AND($G5&gt;=Biens!$B$187,$H5=Biens!$E$187,$I5=Biens!$A$187,$J5&lt;=Biens!$D$187,$K5&lt;=Biens!$C$187),"MATCH","")</f>
        <v/>
      </c>
      <c r="HA5" s="13" t="str">
        <f>IF(AND($G5&gt;=Biens!$B$188,$H5=Biens!$E$188,$I5=Biens!$A$188,$J5&lt;=Biens!$D$188,$K5&lt;=Biens!$C$188),"MATCH","")</f>
        <v/>
      </c>
      <c r="HB5" s="13" t="str">
        <f>IF(AND($G5&gt;=Biens!$B$189,$H5=Biens!$E$189,$I5=Biens!$A$189,$J5&lt;=Biens!$D$189,$K5&lt;=Biens!$C$189),"MATCH","")</f>
        <v/>
      </c>
      <c r="HC5" s="13" t="str">
        <f>IF(AND($G5&gt;=Biens!$B$190,$H5=Biens!$E$190,$I5=Biens!$A$190,$J5&lt;=Biens!$D$190,$K5&lt;=Biens!$C$190),"MATCH","")</f>
        <v/>
      </c>
      <c r="HD5" s="13" t="str">
        <f>IF(AND($G5&gt;=Biens!$B$191,$H5=Biens!$E$191,$I5=Biens!$A$191,$J5&lt;=Biens!$D$191,$K5&lt;=Biens!$C$191),"MATCH","")</f>
        <v/>
      </c>
      <c r="HE5" s="13" t="str">
        <f>IF(AND($G5&gt;=Biens!$B$192,$H5=Biens!$E$192,$I5=Biens!$A$192,$J5&lt;=Biens!$D$192,$K5&lt;=Biens!$C$192),"MATCH","")</f>
        <v/>
      </c>
      <c r="HF5" s="13" t="str">
        <f>IF(AND($G5&gt;=Biens!$B$193,$H5=Biens!$E$193,$I5=Biens!$A$193,$J5&lt;=Biens!$D$193,$K5&lt;=Biens!$C$193),"MATCH","")</f>
        <v/>
      </c>
      <c r="HG5" s="13" t="str">
        <f>IF(AND($G5&gt;=Biens!$B$194,$H5=Biens!$E$194,$I5=Biens!$A$194,$J5&lt;=Biens!$D$194,$K5&lt;=Biens!$C$194),"MATCH","")</f>
        <v/>
      </c>
      <c r="HH5" s="13" t="str">
        <f>IF(AND($G5&gt;=Biens!$B$195,$H5=Biens!$E$195,$I5=Biens!$A$195,$J5&lt;=Biens!$D$195,$K5&lt;=Biens!$C$195),"MATCH","")</f>
        <v/>
      </c>
      <c r="HI5" s="13" t="str">
        <f>IF(AND($G5&gt;=Biens!$B$196,$H5=Biens!$E$196,$I5=Biens!$A$196,$J5&lt;=Biens!$D$196,$K5&lt;=Biens!$C$196),"MATCH","")</f>
        <v/>
      </c>
      <c r="HJ5" s="13" t="str">
        <f>IF(AND($G5&gt;=Biens!$B$197,$H5=Biens!$E$197,$I5=Biens!$A$197,$J5&lt;=Biens!$D$197,$K5&lt;=Biens!$C$197),"MATCH","")</f>
        <v/>
      </c>
      <c r="HK5" s="13" t="str">
        <f>IF(AND($G5&gt;=Biens!$B$198,$H5=Biens!$E$198,$I5=Biens!$A$198,$J5&lt;=Biens!$D$198,$K5&lt;=Biens!$C$198),"MATCH","")</f>
        <v/>
      </c>
      <c r="HL5" s="13" t="str">
        <f>IF(AND($G5&gt;=Biens!$B$199,$H5=Biens!$E$199,$I5=Biens!$A$199,$J5&lt;=Biens!$D$199,$K5&lt;=Biens!$C$199),"MATCH","")</f>
        <v/>
      </c>
      <c r="HM5" s="13" t="str">
        <f>IF(AND($G5&gt;=Biens!$B$200,$H5=Biens!$E$200,$I5=Biens!$A$200,$J5&lt;=Biens!$D$200,$K5&lt;=Biens!$C$200),"MATCH","")</f>
        <v/>
      </c>
      <c r="HN5" s="13" t="str">
        <f>IF(AND($G5&gt;=Biens!$B$201,$H5=Biens!$E$201,$I5=Biens!$A$201,$J5&lt;=Biens!$D$201,$K5&lt;=Biens!$C$201),"MATCH","")</f>
        <v/>
      </c>
      <c r="HO5" s="13" t="str">
        <f>IF(AND($G5&gt;=Biens!$B$202,$H5=Biens!$E$202,$I5=Biens!$A$202,$J5&lt;=Biens!$D$202,$K5&lt;=Biens!$C$202),"MATCH","")</f>
        <v/>
      </c>
      <c r="HP5" s="13" t="str">
        <f>IF(AND($G5&gt;=Biens!$B$203,$H5=Biens!$E$203,$I5=Biens!$A$203,$J5&lt;=Biens!$D$203,$K5&lt;=Biens!$C$203),"MATCH","")</f>
        <v/>
      </c>
      <c r="HQ5" s="13" t="str">
        <f>IF(AND($G5&gt;=Biens!$B$204,$H5=Biens!$E$204,$I5=Biens!$A$204,$J5&lt;=Biens!$D$204,$K5&lt;=Biens!$C$204),"MATCH","")</f>
        <v/>
      </c>
      <c r="HR5" s="13" t="str">
        <f>IF(AND($G5&gt;=Biens!$B$205,$H5=Biens!$E$205,$I5=Biens!$A$205,$J5&lt;=Biens!$D$205,$K5&lt;=Biens!$C$205),"MATCH","")</f>
        <v/>
      </c>
      <c r="HS5" s="13" t="str">
        <f>IF(AND($G5&gt;=Biens!$B$206,$H5=Biens!$E$206,$I5=Biens!$A$206,$J5&lt;=Biens!$D$206,$K5&lt;=Biens!$C$206),"MATCH","")</f>
        <v/>
      </c>
      <c r="HT5" s="13" t="str">
        <f>IF(AND($G5&gt;=Biens!$B$207,$H5=Biens!$E$207,$I5=Biens!$A$207,$J5&lt;=Biens!$D$207,$K5&lt;=Biens!$C$207),"MATCH","")</f>
        <v/>
      </c>
      <c r="HU5" s="13" t="str">
        <f>IF(AND($G5&gt;=Biens!$B$208,$H5=Biens!$E$208,$I5=Biens!$A$208,$J5&lt;=Biens!$D$208,$K5&lt;=Biens!$C$208),"MATCH","")</f>
        <v/>
      </c>
      <c r="HV5" s="13" t="str">
        <f>IF(AND($G5&gt;=Biens!$B$209,$H5=Biens!$E$209,$I5=Biens!$A$209,$J5&lt;=Biens!$D$209,$K5&lt;=Biens!$C$209),"MATCH","")</f>
        <v/>
      </c>
      <c r="HW5" s="13" t="str">
        <f>IF(AND($G5&gt;=Biens!$B$210,$H5=Biens!$E$210,$I5=Biens!$A$210,$J5&lt;=Biens!$D$210,$K5&lt;=Biens!$C$210),"MATCH","")</f>
        <v/>
      </c>
      <c r="HX5" s="13" t="str">
        <f>IF(AND($G5&gt;=Biens!$B$211,$H5=Biens!$E$211,$I5=Biens!$A$211,$J5&lt;=Biens!$D$211,$K5&lt;=Biens!$C$211),"MATCH","")</f>
        <v/>
      </c>
      <c r="HY5" s="13" t="str">
        <f>IF(AND($G5&gt;=Biens!$B$212,$H5=Biens!$E$212,$I5=Biens!$A$212,$J5&lt;=Biens!$D$212,$K5&lt;=Biens!$C$212),"MATCH","")</f>
        <v/>
      </c>
      <c r="HZ5" s="13" t="str">
        <f>IF(AND($G5&gt;=Biens!$B$213,$H5=Biens!$E$213,$I5=Biens!$A$213,$J5&lt;=Biens!$D$213,$K5&lt;=Biens!$C$213),"MATCH","")</f>
        <v/>
      </c>
      <c r="IA5" s="13" t="str">
        <f>IF(AND($G5&gt;=Biens!$B$214,$H5=Biens!$E$214,$I5=Biens!$A$214,$J5&lt;=Biens!$D$214,$K5&lt;=Biens!$C$214),"MATCH","")</f>
        <v/>
      </c>
      <c r="IB5" s="13" t="str">
        <f>IF(AND($G5&gt;=Biens!$B$215,$H5=Biens!$E$215,$I5=Biens!$A$215,$J5&lt;=Biens!$D$215,$K5&lt;=Biens!$C$215),"MATCH","")</f>
        <v/>
      </c>
      <c r="IC5" s="13" t="str">
        <f>IF(AND($G5&gt;=Biens!$B$216,$H5=Biens!$E$216,$I5=Biens!$A$216,$J5&lt;=Biens!$D$216,$K5&lt;=Biens!$C$216),"MATCH","")</f>
        <v/>
      </c>
      <c r="ID5" s="13" t="str">
        <f>IF(AND($G5&gt;=Biens!$B$217,$H5=Biens!$E$217,$I5=Biens!$A$217,$J5&lt;=Biens!$D$217,$K5&lt;=Biens!$C$217),"MATCH","")</f>
        <v/>
      </c>
      <c r="IE5" s="13" t="str">
        <f>IF(AND($G5&gt;=Biens!$B$218,$H5=Biens!$E$218,$I5=Biens!$A$218,$J5&lt;=Biens!$D$218,$K5&lt;=Biens!$C$218),"MATCH","")</f>
        <v/>
      </c>
      <c r="IF5" s="13" t="str">
        <f>IF(AND($G5&gt;=Biens!$B$219,$H5=Biens!$E$219,$I5=Biens!$A$219,$J5&lt;=Biens!$D$219,$K5&lt;=Biens!$C$219),"MATCH","")</f>
        <v/>
      </c>
      <c r="IG5" s="13" t="str">
        <f>IF(AND($G5&gt;=Biens!$B$220,$H5=Biens!$E$220,$I5=Biens!$A$220,$J5&lt;=Biens!$D$220,$K5&lt;=Biens!$C$220),"MATCH","")</f>
        <v/>
      </c>
      <c r="IH5" s="13" t="str">
        <f>IF(AND($G5&gt;=Biens!$B$221,$H5=Biens!$E$221,$I5=Biens!$A$221,$J5&lt;=Biens!$D$221,$K5&lt;=Biens!$C$221),"MATCH","")</f>
        <v/>
      </c>
      <c r="II5" s="13" t="str">
        <f>IF(AND($G5&gt;=Biens!$B$222,$H5=Biens!$E$222,$I5=Biens!$A$222,$J5&lt;=Biens!$D$222,$K5&lt;=Biens!$C$222),"MATCH","")</f>
        <v/>
      </c>
      <c r="IJ5" s="13" t="str">
        <f>IF(AND($G5&gt;=Biens!$B$223,$H5=Biens!$E$223,$I5=Biens!$A$223,$J5&lt;=Biens!$D$223,$K5&lt;=Biens!$C$223),"MATCH","")</f>
        <v/>
      </c>
      <c r="IK5" s="13" t="str">
        <f>IF(AND($G5&gt;=Biens!$B$224,$H5=Biens!$E$224,$I5=Biens!$A$224,$J5&lt;=Biens!$D$224,$K5&lt;=Biens!$C$224),"MATCH","")</f>
        <v/>
      </c>
      <c r="IL5" s="13" t="str">
        <f>IF(AND($G5&gt;=Biens!$B$225,$H5=Biens!$E$225,$I5=Biens!$A$225,$J5&lt;=Biens!$D$225,$K5&lt;=Biens!$C$225),"MATCH","")</f>
        <v/>
      </c>
      <c r="IM5" s="13" t="str">
        <f>IF(AND($G5&gt;=Biens!$B$226,$H5=Biens!$E$226,$I5=Biens!$A$226,$J5&lt;=Biens!$D$226,$K5&lt;=Biens!$C$226),"MATCH","")</f>
        <v/>
      </c>
      <c r="IN5" s="13" t="str">
        <f>IF(AND($G5&gt;=Biens!$B$227,$H5=Biens!$E$227,$I5=Biens!$A$227,$J5&lt;=Biens!$D$227,$K5&lt;=Biens!$C$227),"MATCH","")</f>
        <v/>
      </c>
      <c r="IO5" s="13" t="str">
        <f>IF(AND($G5&gt;=Biens!$B$228,$H5=Biens!$E$228,$I5=Biens!$A$228,$J5&lt;=Biens!$D$228,$K5&lt;=Biens!$C$228),"MATCH","")</f>
        <v/>
      </c>
      <c r="IP5" s="13" t="str">
        <f>IF(AND($G5&gt;=Biens!$B$229,$H5=Biens!$E$229,$I5=Biens!$A$229,$J5&lt;=Biens!$D$229,$K5&lt;=Biens!$C$229),"MATCH","")</f>
        <v/>
      </c>
      <c r="IQ5" s="13" t="str">
        <f>IF(AND($G5&gt;=Biens!$B$230,$H5=Biens!$E$230,$I5=Biens!$A$230,$J5&lt;=Biens!$D$230,$K5&lt;=Biens!$C$230),"MATCH","")</f>
        <v/>
      </c>
      <c r="IR5" s="13" t="str">
        <f>IF(AND($G5&gt;=Biens!$B$231,$H5=Biens!$E$231,$I5=Biens!$A$231,$J5&lt;=Biens!$D$231,$K5&lt;=Biens!$C$231),"MATCH","")</f>
        <v/>
      </c>
      <c r="IS5" s="13" t="str">
        <f>IF(AND($G5&gt;=Biens!$B$232,$H5=Biens!$E$232,$I5=Biens!$A$232,$J5&lt;=Biens!$D$232,$K5&lt;=Biens!$C$232),"MATCH","")</f>
        <v/>
      </c>
      <c r="IT5" s="13" t="str">
        <f>IF(AND($G5&gt;=Biens!$B$233,$H5=Biens!$E$233,$I5=Biens!$A$233,$J5&lt;=Biens!$D$233,$K5&lt;=Biens!$C$233),"MATCH","")</f>
        <v/>
      </c>
      <c r="IU5" s="13" t="str">
        <f>IF(AND($G5&gt;=Biens!$B$234,$H5=Biens!$E$234,$I5=Biens!$A$234,$J5&lt;=Biens!$D$234,$K5&lt;=Biens!$C$234),"MATCH","")</f>
        <v/>
      </c>
      <c r="IV5" s="13" t="str">
        <f>IF(AND($G5&gt;=Biens!$B$235,$H5=Biens!$E$235,$I5=Biens!$A$235,$J5&lt;=Biens!$D$235,$K5&lt;=Biens!$C$235),"MATCH","")</f>
        <v/>
      </c>
      <c r="IW5" s="13" t="str">
        <f>IF(AND($G5&gt;=Biens!$B$236,$H5=Biens!$E$236,$I5=Biens!$A$236,$J5&lt;=Biens!$D$236,$K5&lt;=Biens!$C$236),"MATCH","")</f>
        <v/>
      </c>
      <c r="IX5" s="13" t="str">
        <f>IF(AND($G5&gt;=Biens!$B$237,$H5=Biens!$E$237,$I5=Biens!$A$237,$J5&lt;=Biens!$D$237,$K5&lt;=Biens!$C$237),"MATCH","")</f>
        <v/>
      </c>
      <c r="IY5" s="13" t="str">
        <f>IF(AND($G5&gt;=Biens!$B$238,$H5=Biens!$E$238,$I5=Biens!$A$238,$J5&lt;=Biens!$D$238,$K5&lt;=Biens!$C$238),"MATCH","")</f>
        <v/>
      </c>
      <c r="IZ5" s="13" t="str">
        <f>IF(AND($G5&gt;=Biens!$B$239,$H5=Biens!$E$239,$I5=Biens!$A$239,$J5&lt;=Biens!$D$239,$K5&lt;=Biens!$C$239),"MATCH","")</f>
        <v/>
      </c>
      <c r="JA5" s="13" t="str">
        <f>IF(AND($G5&gt;=Biens!$B$240,$H5=Biens!$E$240,$I5=Biens!$A$240,$J5&lt;=Biens!$D$240,$K5&lt;=Biens!$C$240),"MATCH","")</f>
        <v/>
      </c>
      <c r="JB5" s="13" t="str">
        <f>IF(AND($G5&gt;=Biens!$B$241,$H5=Biens!$E$241,$I5=Biens!$A$241,$J5&lt;=Biens!$D$241,$K5&lt;=Biens!$C$241),"MATCH","")</f>
        <v/>
      </c>
      <c r="JC5" s="13" t="str">
        <f>IF(AND($G5&gt;=Biens!$B$242,$H5=Biens!$E$242,$I5=Biens!$A$242,$J5&lt;=Biens!$D$242,$K5&lt;=Biens!$C$242),"MATCH","")</f>
        <v/>
      </c>
      <c r="JD5" s="13" t="str">
        <f>IF(AND($G5&gt;=Biens!$B$243,$H5=Biens!$E$243,$I5=Biens!$A$243,$J5&lt;=Biens!$D$243,$K5&lt;=Biens!$C$243),"MATCH","")</f>
        <v/>
      </c>
      <c r="JE5" s="13" t="str">
        <f>IF(AND($G5&gt;=Biens!$B$244,$H5=Biens!$E$244,$I5=Biens!$A$244,$J5&lt;=Biens!$D$244,$K5&lt;=Biens!$C$244),"MATCH","")</f>
        <v/>
      </c>
      <c r="JF5" s="13" t="str">
        <f>IF(AND($G5&gt;=Biens!$B$245,$H5=Biens!$E$245,$I5=Biens!$A$245,$J5&lt;=Biens!$D$245,$K5&lt;=Biens!$C$245),"MATCH","")</f>
        <v/>
      </c>
      <c r="JG5" s="13" t="str">
        <f>IF(AND($G5&gt;=Biens!$B$246,$H5=Biens!$E$246,$I5=Biens!$A$246,$J5&lt;=Biens!$D$246,$K5&lt;=Biens!$C$246),"MATCH","")</f>
        <v/>
      </c>
      <c r="JH5" s="13" t="str">
        <f>IF(AND($G5&gt;=Biens!$B$247,$H5=Biens!$E$247,$I5=Biens!$A$247,$J5&lt;=Biens!$D$247,$K5&lt;=Biens!$C$247),"MATCH","")</f>
        <v/>
      </c>
      <c r="JI5" s="13" t="str">
        <f>IF(AND($G5&gt;=Biens!$B$248,$H5=Biens!$E$248,$I5=Biens!$A$248,$J5&lt;=Biens!$D$248,$K5&lt;=Biens!$C$248),"MATCH","")</f>
        <v/>
      </c>
      <c r="JJ5" s="13" t="str">
        <f>IF(AND($G5&gt;=Biens!$B$249,$H5=Biens!$E$249,$I5=Biens!$A$249,$J5&lt;=Biens!$D$249,$K5&lt;=Biens!$C$249),"MATCH","")</f>
        <v/>
      </c>
      <c r="JK5" s="13" t="str">
        <f>IF(AND($G5&gt;=Biens!$B$250,$H5=Biens!$E$250,$I5=Biens!$A$250,$J5&lt;=Biens!$D$250,$K5&lt;=Biens!$C$250),"MATCH","")</f>
        <v/>
      </c>
      <c r="JL5" s="13" t="str">
        <f>IF(AND($G5&gt;=Biens!$B$251,$H5=Biens!$E$251,$I5=Biens!$A$251,$J5&lt;=Biens!$D$251,$K5&lt;=Biens!$C$251),"MATCH","")</f>
        <v/>
      </c>
      <c r="JM5" s="13" t="str">
        <f>IF(AND($G5&gt;=Biens!$B$252,$H5=Biens!$E$252,$I5=Biens!$A$252,$J5&lt;=Biens!$D$252,$K5&lt;=Biens!$C$252),"MATCH","")</f>
        <v/>
      </c>
      <c r="JN5" s="13" t="str">
        <f>IF(AND($G5&gt;=Biens!$B$253,$H5=Biens!$E$253,$I5=Biens!$A$253,$J5&lt;=Biens!$D$253,$K5&lt;=Biens!$C$253),"MATCH","")</f>
        <v/>
      </c>
      <c r="JO5" s="13" t="str">
        <f>IF(AND($G5&gt;=Biens!$B$254,$H5=Biens!$E$254,$I5=Biens!$A$254,$J5&lt;=Biens!$D$254,$K5&lt;=Biens!$C$254),"MATCH","")</f>
        <v/>
      </c>
      <c r="JP5" s="13" t="str">
        <f>IF(AND($G5&gt;=Biens!$B$255,$H5=Biens!$E$255,$I5=Biens!$A$255,$J5&lt;=Biens!$D$255,$K5&lt;=Biens!$C$255),"MATCH","")</f>
        <v/>
      </c>
      <c r="JQ5" s="13" t="str">
        <f>IF(AND($G5&gt;=Biens!$B$256,$H5=Biens!$E$256,$I5=Biens!$A$256,$J5&lt;=Biens!$D$256,$K5&lt;=Biens!$C$256),"MATCH","")</f>
        <v/>
      </c>
      <c r="JR5" s="13" t="str">
        <f>IF(AND($G5&gt;=Biens!$B$257,$H5=Biens!$E$257,$I5=Biens!$A$257,$J5&lt;=Biens!$D$257,$K5&lt;=Biens!$C$257),"MATCH","")</f>
        <v/>
      </c>
      <c r="JS5" s="13" t="str">
        <f>IF(AND($G5&gt;=Biens!$B$258,$H5=Biens!$E$258,$I5=Biens!$A$258,$J5&lt;=Biens!$D$258,$K5&lt;=Biens!$C$258),"MATCH","")</f>
        <v/>
      </c>
      <c r="JT5" s="13" t="str">
        <f>IF(AND($G5&gt;=Biens!$B$259,$H5=Biens!$E$259,$I5=Biens!$A$259,$J5&lt;=Biens!$D$259,$K5&lt;=Biens!$C$259),"MATCH","")</f>
        <v/>
      </c>
      <c r="JU5" s="13" t="str">
        <f>IF(AND($G5&gt;=Biens!$B$260,$H5=Biens!$E$260,$I5=Biens!$A$260,$J5&lt;=Biens!$D$260,$K5&lt;=Biens!$C$260),"MATCH","")</f>
        <v/>
      </c>
      <c r="JV5" s="13" t="str">
        <f>IF(AND($G5&gt;=Biens!$B$261,$H5=Biens!$E$261,$I5=Biens!$A$261,$J5&lt;=Biens!$D$261,$K5&lt;=Biens!$C$261),"MATCH","")</f>
        <v/>
      </c>
      <c r="JW5" s="13" t="str">
        <f>IF(AND($G5&gt;=Biens!$B$262,$H5=Biens!$E$262,$I5=Biens!$A$262,$J5&lt;=Biens!$D$262,$K5&lt;=Biens!$C$262),"MATCH","")</f>
        <v/>
      </c>
      <c r="JX5" s="13" t="str">
        <f>IF(AND($G5&gt;=Biens!$B$263,$H5=Biens!$E$263,$I5=Biens!$A$263,$J5&lt;=Biens!$D$263,$K5&lt;=Biens!$C$263),"MATCH","")</f>
        <v>MATCH</v>
      </c>
      <c r="JY5" s="13" t="str">
        <f>IF(AND($G5&gt;=Biens!$B$264,$H5=Biens!$E$264,$I5=Biens!$A$264,$J5&lt;=Biens!$D$264,$K5&lt;=Biens!$C$264),"MATCH","")</f>
        <v/>
      </c>
      <c r="JZ5" s="13" t="str">
        <f>IF(AND($G5&gt;=Biens!$B$265,$H5=Biens!$E$265,$I5=Biens!$A$265,$J5&lt;=Biens!$D$265,$K5&lt;=Biens!$C$265),"MATCH","")</f>
        <v/>
      </c>
      <c r="KA5" s="13" t="str">
        <f>IF(AND($G5&gt;=Biens!$B$266,$H5=Biens!$E$266,$I5=Biens!$A$266,$J5&lt;=Biens!$D$266,$K5&lt;=Biens!$C$266),"MATCH","")</f>
        <v/>
      </c>
      <c r="KB5" s="13" t="str">
        <f>IF(AND($G5&gt;=Biens!$B$267,$H5=Biens!$E$267,$I5=Biens!$A$267,$J5&lt;=Biens!$D$267,$K5&lt;=Biens!$C$267),"MATCH","")</f>
        <v/>
      </c>
      <c r="KC5" s="13" t="str">
        <f>IF(AND($G5&gt;=Biens!$B$268,$H5=Biens!$E$268,$I5=Biens!$A$268,$J5&lt;=Biens!$D$268,$K5&lt;=Biens!$C$268),"MATCH","")</f>
        <v/>
      </c>
      <c r="KD5" s="13" t="str">
        <f>IF(AND($G5&gt;=Biens!$B$269,$H5=Biens!$E$269,$I5=Biens!$A$269,$J5&lt;=Biens!$D$269,$K5&lt;=Biens!$C$269),"MATCH","")</f>
        <v/>
      </c>
      <c r="KE5" s="13" t="str">
        <f>IF(AND($G5&gt;=Biens!$B$270,$H5=Biens!$E$270,$I5=Biens!$A$270,$J5&lt;=Biens!$D$270,$K5&lt;=Biens!$C$270),"MATCH","")</f>
        <v/>
      </c>
      <c r="KF5" s="13" t="str">
        <f>IF(AND($G5&gt;=Biens!$B$271,$H5=Biens!$E$271,$I5=Biens!$A$271,$J5&lt;=Biens!$D$271,$K5&lt;=Biens!$C$271),"MATCH","")</f>
        <v/>
      </c>
      <c r="KG5" s="13" t="str">
        <f>IF(AND($G5&gt;=Biens!$B$272,$H5=Biens!$E$272,$I5=Biens!$A$272,$J5&lt;=Biens!$D$272,$K5&lt;=Biens!$C$272),"MATCH","")</f>
        <v/>
      </c>
      <c r="KH5" s="13" t="str">
        <f>IF(AND($G5&gt;=Biens!$B$273,$H5=Biens!$E$273,$I5=Biens!$A$273,$J5&lt;=Biens!$D$273,$K5&lt;=Biens!$C$273),"MATCH","")</f>
        <v/>
      </c>
      <c r="KI5" s="13" t="str">
        <f>IF(AND($G5&gt;=Biens!$B$274,$H5=Biens!$E$274,$I5=Biens!$A$274,$J5&lt;=Biens!$D$274,$K5&lt;=Biens!$C$274),"MATCH","")</f>
        <v/>
      </c>
      <c r="KJ5" s="13" t="str">
        <f>IF(AND($G5&gt;=Biens!$B$275,$H5=Biens!$E$275,$I5=Biens!$A$275,$J5&lt;=Biens!$D$275,$K5&lt;=Biens!$C$275),"MATCH","")</f>
        <v/>
      </c>
      <c r="KK5" s="13" t="str">
        <f>IF(AND($G5&gt;=Biens!$B$276,$H5=Biens!$E$276,$I5=Biens!$A$276,$J5&lt;=Biens!$D$276,$K5&lt;=Biens!$C$276),"MATCH","")</f>
        <v/>
      </c>
      <c r="KL5" s="13" t="str">
        <f>IF(AND($G5&gt;=Biens!$B$277,$H5=Biens!$E$277,$I5=Biens!$A$277,$J5&lt;=Biens!$D$277,$K5&lt;=Biens!$C$277),"MATCH","")</f>
        <v/>
      </c>
      <c r="KM5" s="13" t="str">
        <f>IF(AND($G5&gt;=Biens!$B$278,$H5=Biens!$E$278,$I5=Biens!$A$278,$J5&lt;=Biens!$D$278,$K5&lt;=Biens!$C$278),"MATCH","")</f>
        <v/>
      </c>
      <c r="KN5" s="13" t="str">
        <f>IF(AND($G5&gt;=Biens!$B$279,$H5=Biens!$E$279,$I5=Biens!$A$279,$J5&lt;=Biens!$D$279,$K5&lt;=Biens!$C$279),"MATCH","")</f>
        <v/>
      </c>
      <c r="KO5" s="13" t="str">
        <f>IF(AND($G5&gt;=Biens!$B$280,$H5=Biens!$E$280,$I5=Biens!$A$280,$J5&lt;=Biens!$D$280,$K5&lt;=Biens!$C$280),"MATCH","")</f>
        <v/>
      </c>
      <c r="KP5" s="13" t="str">
        <f>IF(AND($G5&gt;=Biens!$B$281,$H5=Biens!$E$281,$I5=Biens!$A$281,$J5&lt;=Biens!$D$281,$K5&lt;=Biens!$C$281),"MATCH","")</f>
        <v/>
      </c>
      <c r="KQ5" s="13" t="str">
        <f>IF(AND($G5&gt;=Biens!$B$282,$H5=Biens!$E$282,$I5=Biens!$A$282,$J5&lt;=Biens!$D$282,$K5&lt;=Biens!$C$282),"MATCH","")</f>
        <v/>
      </c>
      <c r="KR5" s="13" t="str">
        <f>IF(AND($G5&gt;=Biens!$B$283,$H5=Biens!$E$283,$I5=Biens!$A$283,$J5&lt;=Biens!$D$283,$K5&lt;=Biens!$C$283),"MATCH","")</f>
        <v/>
      </c>
      <c r="KS5" s="13" t="str">
        <f>IF(AND($G5&gt;=Biens!$B$284,$H5=Biens!$E$284,$I5=Biens!$A$284,$J5&lt;=Biens!$D$284,$K5&lt;=Biens!$C$284),"MATCH","")</f>
        <v/>
      </c>
      <c r="KT5" s="13" t="str">
        <f>IF(AND($G5&gt;=Biens!$B$285,$H5=Biens!$E$285,$I5=Biens!$A$285,$J5&lt;=Biens!$D$285,$K5&lt;=Biens!$C$285),"MATCH","")</f>
        <v/>
      </c>
      <c r="KU5" s="13" t="str">
        <f>IF(AND($G5&gt;=Biens!$B$286,$H5=Biens!$E$286,$I5=Biens!$A$286,$J5&lt;=Biens!$D$286,$K5&lt;=Biens!$C$286),"MATCH","")</f>
        <v/>
      </c>
      <c r="KV5" s="13" t="str">
        <f>IF(AND($G5&gt;=Biens!$B$287,$H5=Biens!$E$287,$I5=Biens!$A$287,$J5&lt;=Biens!$D$287,$K5&lt;=Biens!$C$287),"MATCH","")</f>
        <v/>
      </c>
      <c r="KW5" s="13" t="str">
        <f>IF(AND($G5&gt;=Biens!$B$288,$H5=Biens!$E$288,$I5=Biens!$A$288,$J5&lt;=Biens!$D$288,$K5&lt;=Biens!$C$288),"MATCH","")</f>
        <v/>
      </c>
      <c r="KX5" s="13" t="str">
        <f>IF(AND($G5&gt;=Biens!$B$289,$H5=Biens!$E$289,$I5=Biens!$A$289,$J5&lt;=Biens!$D$289,$K5&lt;=Biens!$C$289),"MATCH","")</f>
        <v/>
      </c>
      <c r="KY5" s="13" t="str">
        <f>IF(AND($G5&gt;=Biens!$B$290,$H5=Biens!$E$290,$I5=Biens!$A$290,$J5&lt;=Biens!$D$290,$K5&lt;=Biens!$C$290),"MATCH","")</f>
        <v/>
      </c>
      <c r="KZ5" s="13" t="str">
        <f>IF(AND($G5&gt;=Biens!$B$291,$H5=Biens!$E$291,$I5=Biens!$A$291,$J5&lt;=Biens!$D$291,$K5&lt;=Biens!$C$291),"MATCH","")</f>
        <v/>
      </c>
      <c r="LA5" s="13" t="str">
        <f>IF(AND($G5&gt;=Biens!$B$292,$H5=Biens!$E$292,$I5=Biens!$A$292,$J5&lt;=Biens!$D$292,$K5&lt;=Biens!$C$292),"MATCH","")</f>
        <v/>
      </c>
      <c r="LB5" s="13" t="str">
        <f>IF(AND($G5&gt;=Biens!$B$293,$H5=Biens!$E$293,$I5=Biens!$A$293,$J5&lt;=Biens!$D$293,$K5&lt;=Biens!$C$293),"MATCH","")</f>
        <v/>
      </c>
      <c r="LC5" s="13" t="str">
        <f>IF(AND($G5&gt;=Biens!$B$294,$H5=Biens!$E$294,$I5=Biens!$A$294,$J5&lt;=Biens!$D$294,$K5&lt;=Biens!$C$294),"MATCH","")</f>
        <v/>
      </c>
      <c r="LD5" s="13" t="str">
        <f>IF(AND($G5&gt;=Biens!$B$295,$H5=Biens!$E$295,$I5=Biens!$A$295,$J5&lt;=Biens!$D$295,$K5&lt;=Biens!$C$295),"MATCH","")</f>
        <v/>
      </c>
      <c r="LE5" s="13" t="str">
        <f>IF(AND($G5&gt;=Biens!$B$296,$H5=Biens!$E$296,$I5=Biens!$A$296,$J5&lt;=Biens!$D$296,$K5&lt;=Biens!$C$296),"MATCH","")</f>
        <v/>
      </c>
      <c r="LF5" s="13" t="str">
        <f>IF(AND($G5&gt;=Biens!$B$297,$H5=Biens!$E$297,$I5=Biens!$A$297,$J5&lt;=Biens!$D$297,$K5&lt;=Biens!$C$297),"MATCH","")</f>
        <v/>
      </c>
      <c r="LG5" s="13" t="str">
        <f>IF(AND($G5&gt;=Biens!$B$298,$H5=Biens!$E$298,$I5=Biens!$A$298,$J5&lt;=Biens!$D$298,$K5&lt;=Biens!$C$298),"MATCH","")</f>
        <v/>
      </c>
      <c r="LH5" s="13" t="str">
        <f>IF(AND($G5&gt;=Biens!$B$299,$H5=Biens!$E$299,$I5=Biens!$A$299,$J5&lt;=Biens!$D$299,$K5&lt;=Biens!$C$299),"MATCH","")</f>
        <v/>
      </c>
      <c r="LI5" s="13" t="str">
        <f>IF(AND($G5&gt;=Biens!$B$300,$H5=Biens!$E$300,$I5=Biens!$A$300,$J5&lt;=Biens!$D$300,$K5&lt;=Biens!$C$300),"MATCH","")</f>
        <v/>
      </c>
      <c r="LJ5" s="13" t="str">
        <f>IF(AND($G5&gt;=Biens!$B$301,$H5=Biens!$E$301,$I5=Biens!$A$301,$J5&lt;=Biens!$D$301,$K5&lt;=Biens!$C$301),"MATCH","")</f>
        <v/>
      </c>
      <c r="LK5" s="13" t="str">
        <f>IF(AND($G5&gt;=Biens!$B$302,$H5=Biens!$E$302,$I5=Biens!$A$302,$J5&lt;=Biens!$D$302,$K5&lt;=Biens!$C$302),"MATCH","")</f>
        <v/>
      </c>
      <c r="LL5" s="13" t="str">
        <f>IF(AND($G5&gt;=Biens!$B$303,$H5=Biens!$E$303,$I5=Biens!$A$303,$J5&lt;=Biens!$D$303,$K5&lt;=Biens!$C$303),"MATCH","")</f>
        <v/>
      </c>
      <c r="LM5" s="13" t="str">
        <f>IF(AND($G5&gt;=Biens!$B$304,$H5=Biens!$E$304,$I5=Biens!$A$304,$J5&lt;=Biens!$D$304,$K5&lt;=Biens!$C$304),"MATCH","")</f>
        <v/>
      </c>
      <c r="LN5" s="13" t="str">
        <f>IF(AND($G5&gt;=Biens!$B$305,$H5=Biens!$E$305,$I5=Biens!$A$305,$J5&lt;=Biens!$D$305,$K5&lt;=Biens!$C$305),"MATCH","")</f>
        <v/>
      </c>
      <c r="LO5" s="13" t="str">
        <f>IF(AND($G5&gt;=Biens!$B$306,$H5=Biens!$E$306,$I5=Biens!$A$306,$J5&lt;=Biens!$D$306,$K5&lt;=Biens!$C$306),"MATCH","")</f>
        <v/>
      </c>
      <c r="LP5" s="13" t="str">
        <f>IF(AND($G5&gt;=Biens!$B$307,$H5=Biens!$E$307,$I5=Biens!$A$307,$J5&lt;=Biens!$D$307,$K5&lt;=Biens!$C$307),"MATCH","")</f>
        <v/>
      </c>
      <c r="LQ5" s="13" t="str">
        <f>IF(AND($G5&gt;=Biens!$B$308,$H5=Biens!$E$308,$I5=Biens!$A$308,$J5&lt;=Biens!$D$308,$K5&lt;=Biens!$C$308),"MATCH","")</f>
        <v/>
      </c>
      <c r="LR5" s="13" t="str">
        <f>IF(AND($G5&gt;=Biens!$B$309,$H5=Biens!$E$309,$I5=Biens!$A$309,$J5&lt;=Biens!$D$309,$K5&lt;=Biens!$C$309),"MATCH","")</f>
        <v/>
      </c>
      <c r="LS5" s="13" t="str">
        <f>IF(AND($G5&gt;=Biens!$B$310,$H5=Biens!$E$310,$I5=Biens!$A$310,$J5&lt;=Biens!$D$310,$K5&lt;=Biens!$C$310),"MATCH","")</f>
        <v/>
      </c>
      <c r="LT5" s="13" t="str">
        <f>IF(AND($G5&gt;=Biens!$B$311,$H5=Biens!$E$311,$I5=Biens!$A$311,$J5&lt;=Biens!$D$311,$K5&lt;=Biens!$C$311),"MATCH","")</f>
        <v/>
      </c>
      <c r="LU5" s="13" t="str">
        <f>IF(AND($G5&gt;=Biens!$B$312,$H5=Biens!$E$312,$I5=Biens!$A$312,$J5&lt;=Biens!$D$312,$K5&lt;=Biens!$C$312),"MATCH","")</f>
        <v/>
      </c>
      <c r="LV5" s="13" t="str">
        <f>IF(AND($G5&gt;=Biens!$B$313,$H5=Biens!$E$313,$I5=Biens!$A$313,$J5&lt;=Biens!$D$313,$K5&lt;=Biens!$C$313),"MATCH","")</f>
        <v/>
      </c>
      <c r="LW5" s="13" t="str">
        <f>IF(AND($G5&gt;=Biens!$B$314,$H5=Biens!$E$314,$I5=Biens!$A$314,$J5&lt;=Biens!$D$314,$K5&lt;=Biens!$C$314),"MATCH","")</f>
        <v/>
      </c>
      <c r="LX5" s="13" t="str">
        <f>IF(AND($G5&gt;=Biens!$B$315,$H5=Biens!$E$315,$I5=Biens!$A$315,$J5&lt;=Biens!$D$315,$K5&lt;=Biens!$C$315),"MATCH","")</f>
        <v/>
      </c>
      <c r="LY5" s="13" t="str">
        <f>IF(AND($G5&gt;=Biens!$B$316,$H5=Biens!$E$316,$I5=Biens!$A$316,$J5&lt;=Biens!$D$316,$K5&lt;=Biens!$C$316),"MATCH","")</f>
        <v/>
      </c>
      <c r="LZ5" s="13" t="str">
        <f>IF(AND($G5&gt;=Biens!$B$317,$H5=Biens!$E$317,$I5=Biens!$A$317,$J5&lt;=Biens!$D$317,$K5&lt;=Biens!$C$317),"MATCH","")</f>
        <v/>
      </c>
      <c r="MA5" s="13" t="str">
        <f>IF(AND($G5&gt;=Biens!$B$318,$H5=Biens!$E$318,$I5=Biens!$A$318,$J5&lt;=Biens!$D$318,$K5&lt;=Biens!$C$318),"MATCH","")</f>
        <v/>
      </c>
      <c r="MB5" s="13" t="str">
        <f>IF(AND($G5&gt;=Biens!$B$319,$H5=Biens!$E$319,$I5=Biens!$A$319,$J5&lt;=Biens!$D$319,$K5&lt;=Biens!$C$319),"MATCH","")</f>
        <v/>
      </c>
      <c r="MC5" s="13" t="str">
        <f>IF(AND($G5&gt;=Biens!$B$320,$H5=Biens!$E$320,$I5=Biens!$A$320,$J5&lt;=Biens!$D$320,$K5&lt;=Biens!$C$320),"MATCH","")</f>
        <v/>
      </c>
      <c r="MD5" s="13" t="str">
        <f>IF(AND($G5&gt;=Biens!$B$321,$H5=Biens!$E$321,$I5=Biens!$A$321,$J5&lt;=Biens!$D$321,$K5&lt;=Biens!$C$321),"MATCH","")</f>
        <v/>
      </c>
      <c r="ME5" s="13" t="str">
        <f>IF(AND($G5&gt;=Biens!$B$322,$H5=Biens!$E$322,$I5=Biens!$A$322,$J5&lt;=Biens!$D$322,$K5&lt;=Biens!$C$322),"MATCH","")</f>
        <v/>
      </c>
      <c r="MF5" s="13" t="str">
        <f>IF(AND($G5&gt;=Biens!$B$323,$H5=Biens!$E$323,$I5=Biens!$A$323,$J5&lt;=Biens!$D$323,$K5&lt;=Biens!$C$323),"MATCH","")</f>
        <v/>
      </c>
      <c r="MG5" s="13" t="str">
        <f>IF(AND($G5&gt;=Biens!$B$324,$H5=Biens!$E$324,$I5=Biens!$A$324,$J5&lt;=Biens!$D$324,$K5&lt;=Biens!$C$324),"MATCH","")</f>
        <v/>
      </c>
      <c r="MH5" s="13" t="str">
        <f>IF(AND($G5&gt;=Biens!$B$325,$H5=Biens!$E$325,$I5=Biens!$A$325,$J5&lt;=Biens!$D$325,$K5&lt;=Biens!$C$325),"MATCH","")</f>
        <v/>
      </c>
      <c r="MI5" s="13" t="str">
        <f>IF(AND($G5&gt;=Biens!$B$326,$H5=Biens!$E$326,$I5=Biens!$A$326,$J5&lt;=Biens!$D$326,$K5&lt;=Biens!$C$326),"MATCH","")</f>
        <v/>
      </c>
      <c r="MJ5" s="13" t="str">
        <f>IF(AND($G5&gt;=Biens!$B$327,$H5=Biens!$E$327,$I5=Biens!$A$327,$J5&lt;=Biens!$D$327,$K5&lt;=Biens!$C$327),"MATCH","")</f>
        <v/>
      </c>
      <c r="MK5" s="13" t="str">
        <f>IF(AND($G5&gt;=Biens!$B$328,$H5=Biens!$E$328,$I5=Biens!$A$328,$J5&lt;=Biens!$D$328,$K5&lt;=Biens!$C$328),"MATCH","")</f>
        <v/>
      </c>
      <c r="ML5" s="13" t="str">
        <f>IF(AND($G5&gt;=Biens!$B$329,$H5=Biens!$E$329,$I5=Biens!$A$329,$J5&lt;=Biens!$D$329,$K5&lt;=Biens!$C$329),"MATCH","")</f>
        <v/>
      </c>
      <c r="MM5" s="13" t="str">
        <f>IF(AND($G5&gt;=Biens!$B$330,$H5=Biens!$E$330,$I5=Biens!$A$330,$J5&lt;=Biens!$D$330,$K5&lt;=Biens!$C$330),"MATCH","")</f>
        <v/>
      </c>
      <c r="MN5" s="13" t="str">
        <f>IF(AND($G5&gt;=Biens!$B$331,$H5=Biens!$E$331,$I5=Biens!$A$331,$J5&lt;=Biens!$D$331,$K5&lt;=Biens!$C$331),"MATCH","")</f>
        <v/>
      </c>
      <c r="MO5" s="13" t="str">
        <f>IF(AND($G5&gt;=Biens!$B$332,$H5=Biens!$E$332,$I5=Biens!$A$332,$J5&lt;=Biens!$D$332,$K5&lt;=Biens!$C$332),"MATCH","")</f>
        <v/>
      </c>
      <c r="MP5" s="13" t="str">
        <f>IF(AND($G5&gt;=Biens!$B$333,$H5=Biens!$E$333,$I5=Biens!$A$333,$J5&lt;=Biens!$D$333,$K5&lt;=Biens!$C$333),"MATCH","")</f>
        <v/>
      </c>
      <c r="MQ5" s="13" t="str">
        <f>IF(AND($G5&gt;=Biens!$B$334,$H5=Biens!$E$334,$I5=Biens!$A$334,$J5&lt;=Biens!$D$334,$K5&lt;=Biens!$C$334),"MATCH","")</f>
        <v/>
      </c>
      <c r="MR5" s="13" t="str">
        <f>IF(AND($G5&gt;=Biens!$B$335,$H5=Biens!$E$335,$I5=Biens!$A$335,$J5&lt;=Biens!$D$335,$K5&lt;=Biens!$C$335),"MATCH","")</f>
        <v/>
      </c>
      <c r="MS5" s="13" t="str">
        <f>IF(AND($G5&gt;=Biens!$B$336,$H5=Biens!$E$336,$I5=Biens!$A$336,$J5&lt;=Biens!$D$336,$K5&lt;=Biens!$C$336),"MATCH","")</f>
        <v/>
      </c>
      <c r="MT5" s="13" t="str">
        <f>IF(AND($G5&gt;=Biens!$B$337,$H5=Biens!$E$337,$I5=Biens!$A$337,$J5&lt;=Biens!$D$337,$K5&lt;=Biens!$C$337),"MATCH","")</f>
        <v/>
      </c>
      <c r="MU5" s="13" t="str">
        <f>IF(AND($G5&gt;=Biens!$B$338,$H5=Biens!$E$338,$I5=Biens!$A$338,$J5&lt;=Biens!$D$338,$K5&lt;=Biens!$C$338),"MATCH","")</f>
        <v/>
      </c>
      <c r="MV5" s="13" t="str">
        <f>IF(AND($G5&gt;=Biens!$B$339,$H5=Biens!$E$339,$I5=Biens!$A$339,$J5&lt;=Biens!$D$339,$K5&lt;=Biens!$C$339),"MATCH","")</f>
        <v/>
      </c>
      <c r="MW5" s="13" t="str">
        <f>IF(AND($G5&gt;=Biens!$B$340,$H5=Biens!$E$340,$I5=Biens!$A$340,$J5&lt;=Biens!$D$340,$K5&lt;=Biens!$C$340),"MATCH","")</f>
        <v/>
      </c>
      <c r="MX5" s="13" t="str">
        <f>IF(AND($G5&gt;=Biens!$B$341,$H5=Biens!$E$341,$I5=Biens!$A$341,$J5&lt;=Biens!$D$341,$K5&lt;=Biens!$C$341),"MATCH","")</f>
        <v/>
      </c>
      <c r="MY5" s="13" t="str">
        <f>IF(AND($G5&gt;=Biens!$B$342,$H5=Biens!$E$342,$I5=Biens!$A$342,$J5&lt;=Biens!$D$342,$K5&lt;=Biens!$C$342),"MATCH","")</f>
        <v/>
      </c>
      <c r="MZ5" s="13" t="str">
        <f>IF(AND($G5&gt;=Biens!$B$343,$H5=Biens!$E$343,$I5=Biens!$A$343,$J5&lt;=Biens!$D$343,$K5&lt;=Biens!$C$343),"MATCH","")</f>
        <v/>
      </c>
      <c r="NA5" s="13" t="str">
        <f>IF(AND($G5&gt;=Biens!$B$344,$H5=Biens!$E$344,$I5=Biens!$A$344,$J5&lt;=Biens!$D$344,$K5&lt;=Biens!$C$344),"MATCH","")</f>
        <v>MATCH</v>
      </c>
      <c r="NB5" s="13" t="str">
        <f>IF(AND($G5&gt;=Biens!$B$345,$H5=Biens!$E$345,$I5=Biens!$A$345,$J5&lt;=Biens!$D$345,$K5&lt;=Biens!$C$345),"MATCH","")</f>
        <v/>
      </c>
      <c r="NC5" s="13" t="str">
        <f>IF(AND($G5&gt;=Biens!$B$346,$H5=Biens!$E$346,$I5=Biens!$A$346,$J5&lt;=Biens!$D$346,$K5&lt;=Biens!$C$346),"MATCH","")</f>
        <v/>
      </c>
      <c r="ND5" s="13" t="str">
        <f>IF(AND($G5&gt;=Biens!$B$347,$H5=Biens!$E$347,$I5=Biens!$A$347,$J5&lt;=Biens!$D$347,$K5&lt;=Biens!$C$347),"MATCH","")</f>
        <v/>
      </c>
      <c r="NE5" s="13" t="str">
        <f>IF(AND($G5&gt;=Biens!$B$348,$H5=Biens!$E$348,$I5=Biens!$A$348,$J5&lt;=Biens!$D$348,$K5&lt;=Biens!$C$348),"MATCH","")</f>
        <v/>
      </c>
      <c r="NF5" s="13" t="str">
        <f>IF(AND($G5&gt;=Biens!$B$349,$H5=Biens!$E$349,$I5=Biens!$A$349,$J5&lt;=Biens!$D$349,$K5&lt;=Biens!$C$349),"MATCH","")</f>
        <v/>
      </c>
      <c r="NG5" s="13" t="str">
        <f>IF(AND($G5&gt;=Biens!$B$350,$H5=Biens!$E$350,$I5=Biens!$A$350,$J5&lt;=Biens!$D$350,$K5&lt;=Biens!$C$350),"MATCH","")</f>
        <v/>
      </c>
      <c r="NH5" s="13" t="str">
        <f>IF(AND($G5&gt;=Biens!$B$351,$H5=Biens!$E$351,$I5=Biens!$A$351,$J5&lt;=Biens!$D$351,$K5&lt;=Biens!$C$351),"MATCH","")</f>
        <v/>
      </c>
      <c r="NI5" s="13" t="str">
        <f>IF(AND($G5&gt;=Biens!$B$352,$H5=Biens!$E$352,$I5=Biens!$A$352,$J5&lt;=Biens!$D$352,$K5&lt;=Biens!$C$352),"MATCH","")</f>
        <v/>
      </c>
      <c r="NJ5" s="13" t="str">
        <f>IF(AND($G5&gt;=Biens!$B$353,$H5=Biens!$E$353,$I5=Biens!$A$353,$J5&lt;=Biens!$D$353,$K5&lt;=Biens!$C$353),"MATCH","")</f>
        <v/>
      </c>
      <c r="NK5" s="13" t="str">
        <f>IF(AND($G5&gt;=Biens!$B$354,$H5=Biens!$E$354,$I5=Biens!$A$354,$J5&lt;=Biens!$D$354,$K5&lt;=Biens!$C$354),"MATCH","")</f>
        <v/>
      </c>
      <c r="NL5" s="13" t="str">
        <f>IF(AND($G5&gt;=Biens!$B$355,$H5=Biens!$E$355,$I5=Biens!$A$355,$J5&lt;=Biens!$D$355,$K5&lt;=Biens!$C$355),"MATCH","")</f>
        <v/>
      </c>
      <c r="NM5" s="13" t="str">
        <f>IF(AND($G5&gt;=Biens!$B$356,$H5=Biens!$E$356,$I5=Biens!$A$356,$J5&lt;=Biens!$D$356,$K5&lt;=Biens!$C$356),"MATCH","")</f>
        <v/>
      </c>
      <c r="NN5" s="13" t="str">
        <f>IF(AND($G5&gt;=Biens!$B$357,$H5=Biens!$E$357,$I5=Biens!$A$357,$J5&lt;=Biens!$D$357,$K5&lt;=Biens!$C$357),"MATCH","")</f>
        <v/>
      </c>
      <c r="NO5" s="13" t="str">
        <f>IF(AND($G5&gt;=Biens!$B$358,$H5=Biens!$E$358,$I5=Biens!$A$358,$J5&lt;=Biens!$D$358,$K5&lt;=Biens!$C$358),"MATCH","")</f>
        <v/>
      </c>
      <c r="NP5" s="13" t="str">
        <f>IF(AND($G5&gt;=Biens!$B$359,$H5=Biens!$E$359,$I5=Biens!$A$359,$J5&lt;=Biens!$D$359,$K5&lt;=Biens!$C$359),"MATCH","")</f>
        <v/>
      </c>
      <c r="NQ5" s="13" t="str">
        <f>IF(AND($G5&gt;=Biens!$B$360,$H5=Biens!$E$360,$I5=Biens!$A$360,$J5&lt;=Biens!$D$360,$K5&lt;=Biens!$C$360),"MATCH","")</f>
        <v/>
      </c>
      <c r="NR5" s="13" t="str">
        <f>IF(AND($G5&gt;=Biens!$B$361,$H5=Biens!$E$361,$I5=Biens!$A$361,$J5&lt;=Biens!$D$361,$K5&lt;=Biens!$C$361),"MATCH","")</f>
        <v/>
      </c>
      <c r="NS5" s="13" t="str">
        <f>IF(AND($G5&gt;=Biens!$B$362,$H5=Biens!$E$362,$I5=Biens!$A$362,$J5&lt;=Biens!$D$362,$K5&lt;=Biens!$C$362),"MATCH","")</f>
        <v/>
      </c>
      <c r="NT5" s="13" t="str">
        <f>IF(AND($G5&gt;=Biens!$B$363,$H5=Biens!$E$363,$I5=Biens!$A$363,$J5&lt;=Biens!$D$363,$K5&lt;=Biens!$C$363),"MATCH","")</f>
        <v/>
      </c>
      <c r="NU5" s="13" t="str">
        <f>IF(AND($G5&gt;=Biens!$B$364,$H5=Biens!$E$364,$I5=Biens!$A$364,$J5&lt;=Biens!$D$364,$K5&lt;=Biens!$C$364),"MATCH","")</f>
        <v/>
      </c>
      <c r="NV5" s="13" t="str">
        <f>IF(AND($G5&gt;=Biens!$B$365,$H5=Biens!$E$365,$I5=Biens!$A$365,$J5&lt;=Biens!$D$365,$K5&lt;=Biens!$C$365),"MATCH","")</f>
        <v>MATCH</v>
      </c>
      <c r="NW5" s="13" t="str">
        <f>IF(AND($G5&gt;=Biens!$B$366,$H5=Biens!$E$366,$I5=Biens!$A$366,$J5&lt;=Biens!$D$366,$K5&lt;=Biens!$C$366),"MATCH","")</f>
        <v/>
      </c>
      <c r="NX5" s="13" t="str">
        <f>IF(AND($G5&gt;=Biens!$B$367,$H5=Biens!$E$367,$I5=Biens!$A$367,$J5&lt;=Biens!$D$367,$K5&lt;=Biens!$C$367),"MATCH","")</f>
        <v/>
      </c>
      <c r="NY5" s="13" t="str">
        <f>IF(AND($G5&gt;=Biens!$B$368,$H5=Biens!$E$368,$I5=Biens!$A$368,$J5&lt;=Biens!$D$368,$K5&lt;=Biens!$C$368),"MATCH","")</f>
        <v/>
      </c>
      <c r="NZ5" s="13" t="str">
        <f>IF(AND($G5&gt;=Biens!$B$369,$H5=Biens!$E$369,$I5=Biens!$A$369,$J5&lt;=Biens!$D$369,$K5&lt;=Biens!$C$369),"MATCH","")</f>
        <v/>
      </c>
      <c r="OA5" s="13" t="str">
        <f>IF(AND($G5&gt;=Biens!$B$370,$H5=Biens!$E$370,$I5=Biens!$A$370,$J5&lt;=Biens!$D$370,$K5&lt;=Biens!$C$370),"MATCH","")</f>
        <v/>
      </c>
      <c r="OB5" s="13" t="str">
        <f>IF(AND($G5&gt;=Biens!$B$371,$H5=Biens!$E$371,$I5=Biens!$A$371,$J5&lt;=Biens!$D$371,$K5&lt;=Biens!$C$371),"MATCH","")</f>
        <v/>
      </c>
      <c r="OC5" s="13" t="str">
        <f>IF(AND($G5&gt;=Biens!$B$372,$H5=Biens!$E$372,$I5=Biens!$A$372,$J5&lt;=Biens!$D$372,$K5&lt;=Biens!$C$372),"MATCH","")</f>
        <v/>
      </c>
      <c r="OD5" s="13" t="str">
        <f>IF(AND($G5&gt;=Biens!$B$373,$H5=Biens!$E$373,$I5=Biens!$A$373,$J5&lt;=Biens!$D$373,$K5&lt;=Biens!$C$373),"MATCH","")</f>
        <v/>
      </c>
      <c r="OE5" s="13" t="str">
        <f>IF(AND($G5&gt;=Biens!$B$374,$H5=Biens!$E$374,$I5=Biens!$A$374,$J5&lt;=Biens!$D$374,$K5&lt;=Biens!$C$374),"MATCH","")</f>
        <v/>
      </c>
      <c r="OF5" s="13" t="str">
        <f>IF(AND($G5&gt;=Biens!$B$375,$H5=Biens!$E$375,$I5=Biens!$A$375,$J5&lt;=Biens!$D$375,$K5&lt;=Biens!$C$375),"MATCH","")</f>
        <v/>
      </c>
      <c r="OG5" s="13" t="str">
        <f>IF(AND($G5&gt;=Biens!$B$376,$H5=Biens!$E$376,$I5=Biens!$A$376,$J5&lt;=Biens!$D$376,$K5&lt;=Biens!$C$376),"MATCH","")</f>
        <v/>
      </c>
      <c r="OH5" s="13" t="str">
        <f>IF(AND($G5&gt;=Biens!$B$377,$H5=Biens!$E$377,$I5=Biens!$A$377,$J5&lt;=Biens!$D$377,$K5&lt;=Biens!$C$377),"MATCH","")</f>
        <v/>
      </c>
      <c r="OI5" s="13" t="str">
        <f>IF(AND($G5&gt;=Biens!$B$378,$H5=Biens!$E$378,$I5=Biens!$A$378,$J5&lt;=Biens!$D$378,$K5&lt;=Biens!$C$378),"MATCH","")</f>
        <v/>
      </c>
      <c r="OJ5" s="13" t="str">
        <f>IF(AND($G5&gt;=Biens!$B$379,$H5=Biens!$E$379,$I5=Biens!$A$379,$J5&lt;=Biens!$D$379,$K5&lt;=Biens!$C$379),"MATCH","")</f>
        <v/>
      </c>
      <c r="OK5" s="13" t="str">
        <f>IF(AND($G5&gt;=Biens!$B$380,$H5=Biens!$E$380,$I5=Biens!$A$380,$J5&lt;=Biens!$D$380,$K5&lt;=Biens!$C$380),"MATCH","")</f>
        <v/>
      </c>
      <c r="OL5" s="13" t="str">
        <f>IF(AND($G5&gt;=Biens!$B$381,$H5=Biens!$E$381,$I5=Biens!$A$381,$J5&lt;=Biens!$D$381,$K5&lt;=Biens!$C$381),"MATCH","")</f>
        <v/>
      </c>
      <c r="OM5" s="13" t="str">
        <f>IF(AND($G5&gt;=Biens!$B$382,$H5=Biens!$E$382,$I5=Biens!$A$382,$J5&lt;=Biens!$D$382,$K5&lt;=Biens!$C$382),"MATCH","")</f>
        <v/>
      </c>
      <c r="ON5" s="13" t="str">
        <f>IF(AND($G5&gt;=Biens!$B$383,$H5=Biens!$E$383,$I5=Biens!$A$383,$J5&lt;=Biens!$D$383,$K5&lt;=Biens!$C$383),"MATCH","")</f>
        <v/>
      </c>
      <c r="OO5" s="13" t="str">
        <f>IF(AND($G5&gt;=Biens!$B$384,$H5=Biens!$E$384,$I5=Biens!$A$384,$J5&lt;=Biens!$D$384,$K5&lt;=Biens!$C$384),"MATCH","")</f>
        <v/>
      </c>
      <c r="OP5" s="13" t="str">
        <f>IF(AND($G5&gt;=Biens!$B$385,$H5=Biens!$E$385,$I5=Biens!$A$385,$J5&lt;=Biens!$D$385,$K5&lt;=Biens!$C$385),"MATCH","")</f>
        <v/>
      </c>
      <c r="OQ5" s="13" t="str">
        <f>IF(AND($G5&gt;=Biens!$B$386,$H5=Biens!$E$386,$I5=Biens!$A$386,$J5&lt;=Biens!$D$386,$K5&lt;=Biens!$C$386),"MATCH","")</f>
        <v/>
      </c>
      <c r="OR5" s="13" t="str">
        <f>IF(AND($G5&gt;=Biens!$B$387,$H5=Biens!$E$387,$I5=Biens!$A$387,$J5&lt;=Biens!$D$387,$K5&lt;=Biens!$C$387),"MATCH","")</f>
        <v/>
      </c>
      <c r="OS5" s="13" t="str">
        <f>IF(AND($G5&gt;=Biens!$B$388,$H5=Biens!$E$388,$I5=Biens!$A$388,$J5&lt;=Biens!$D$388,$K5&lt;=Biens!$C$388),"MATCH","")</f>
        <v/>
      </c>
      <c r="OT5" s="13" t="str">
        <f>IF(AND($G5&gt;=Biens!$B$389,$H5=Biens!$E$389,$I5=Biens!$A$389,$J5&lt;=Biens!$D$389,$K5&lt;=Biens!$C$389),"MATCH","")</f>
        <v/>
      </c>
      <c r="OU5" s="13" t="str">
        <f>IF(AND($G5&gt;=Biens!$B$390,$H5=Biens!$E$390,$I5=Biens!$A$390,$J5&lt;=Biens!$D$390,$K5&lt;=Biens!$C$390),"MATCH","")</f>
        <v/>
      </c>
      <c r="OV5" s="13" t="str">
        <f>IF(AND($G5&gt;=Biens!$B$391,$H5=Biens!$E$391,$I5=Biens!$A$391,$J5&lt;=Biens!$D$391,$K5&lt;=Biens!$C$391),"MATCH","")</f>
        <v/>
      </c>
      <c r="OW5" s="13" t="str">
        <f>IF(AND($G5&gt;=Biens!$B$392,$H5=Biens!$E$392,$I5=Biens!$A$392,$J5&lt;=Biens!$D$392,$K5&lt;=Biens!$C$392),"MATCH","")</f>
        <v/>
      </c>
      <c r="OX5" s="13" t="str">
        <f>IF(AND($G5&gt;=Biens!$B$393,$H5=Biens!$E$393,$I5=Biens!$A$393,$J5&lt;=Biens!$D$393,$K5&lt;=Biens!$C$393),"MATCH","")</f>
        <v/>
      </c>
      <c r="OY5" s="13" t="str">
        <f>IF(AND($G5&gt;=Biens!$B$394,$H5=Biens!$E$394,$I5=Biens!$A$394,$J5&lt;=Biens!$D$394,$K5&lt;=Biens!$C$394),"MATCH","")</f>
        <v/>
      </c>
      <c r="OZ5" s="13" t="str">
        <f>IF(AND($G5&gt;=Biens!$B$395,$H5=Biens!$E$395,$I5=Biens!$A$395,$J5&lt;=Biens!$D$395,$K5&lt;=Biens!$C$395),"MATCH","")</f>
        <v/>
      </c>
      <c r="PA5" s="13" t="str">
        <f>IF(AND($G5&gt;=Biens!$B$396,$H5=Biens!$E$396,$I5=Biens!$A$396,$J5&lt;=Biens!$D$396,$K5&lt;=Biens!$C$396),"MATCH","")</f>
        <v/>
      </c>
      <c r="PB5" s="13" t="str">
        <f>IF(AND($G5&gt;=Biens!$B$397,$H5=Biens!$E$397,$I5=Biens!$A$397,$J5&lt;=Biens!$D$397,$K5&lt;=Biens!$C$397),"MATCH","")</f>
        <v/>
      </c>
      <c r="PC5" s="13" t="str">
        <f>IF(AND($G5&gt;=Biens!$B$398,$H5=Biens!$E$398,$I5=Biens!$A$398,$J5&lt;=Biens!$D$398,$K5&lt;=Biens!$C$398),"MATCH","")</f>
        <v/>
      </c>
      <c r="PD5" s="13" t="str">
        <f>IF(AND($G5&gt;=Biens!$B$399,$H5=Biens!$E$399,$I5=Biens!$A$399,$J5&lt;=Biens!$D$399,$K5&lt;=Biens!$C$399),"MATCH","")</f>
        <v/>
      </c>
      <c r="PE5" s="13" t="str">
        <f>IF(AND($G5&gt;=Biens!$B$400,$H5=Biens!$E$400,$I5=Biens!$A$400,$J5&lt;=Biens!$D$400,$K5&lt;=Biens!$C$400),"MATCH","")</f>
        <v/>
      </c>
      <c r="PF5" s="13" t="str">
        <f>IF(AND($G5&gt;=Biens!$B$401,$H5=Biens!$E$401,$I5=Biens!$A$401,$J5&lt;=Biens!$D$401,$K5&lt;=Biens!$C$401),"MATCH","")</f>
        <v/>
      </c>
      <c r="PG5" s="13" t="str">
        <f>IF(AND($G5&gt;=Biens!$B$402,$H5=Biens!$E$402,$I5=Biens!$A$402,$J5&lt;=Biens!$D$402,$K5&lt;=Biens!$C$402),"MATCH","")</f>
        <v/>
      </c>
      <c r="PH5" s="13" t="str">
        <f>IF(AND($G5&gt;=Biens!$B$403,$H5=Biens!$E$403,$I5=Biens!$A$403,$J5&lt;=Biens!$D$403,$K5&lt;=Biens!$C$403),"MATCH","")</f>
        <v/>
      </c>
      <c r="PI5" s="13" t="str">
        <f>IF(AND($G5&gt;=Biens!$B$404,$H5=Biens!$E$404,$I5=Biens!$A$404,$J5&lt;=Biens!$D$404,$K5&lt;=Biens!$C$404),"MATCH","")</f>
        <v/>
      </c>
      <c r="PJ5" s="13" t="str">
        <f>IF(AND($G5&gt;=Biens!$B$405,$H5=Biens!$E$405,$I5=Biens!$A$405,$J5&lt;=Biens!$D$405,$K5&lt;=Biens!$C$405),"MATCH","")</f>
        <v/>
      </c>
      <c r="PK5" s="13" t="str">
        <f>IF(AND($G5&gt;=Biens!$B$406,$H5=Biens!$E$406,$I5=Biens!$A$406,$J5&lt;=Biens!$D$406,$K5&lt;=Biens!$C$406),"MATCH","")</f>
        <v/>
      </c>
      <c r="PL5" s="13" t="str">
        <f>IF(AND($G5&gt;=Biens!$B$407,$H5=Biens!$E$407,$I5=Biens!$A$407,$J5&lt;=Biens!$D$407,$K5&lt;=Biens!$C$407),"MATCH","")</f>
        <v/>
      </c>
      <c r="PM5" s="13" t="str">
        <f>IF(AND($G5&gt;=Biens!$B$408,$H5=Biens!$E$408,$I5=Biens!$A$408,$J5&lt;=Biens!$D$408,$K5&lt;=Biens!$C$408),"MATCH","")</f>
        <v/>
      </c>
      <c r="PN5" s="13" t="str">
        <f>IF(AND($G5&gt;=Biens!$B$409,$H5=Biens!$E$409,$I5=Biens!$A$409,$J5&lt;=Biens!$D$409,$K5&lt;=Biens!$C$409),"MATCH","")</f>
        <v/>
      </c>
      <c r="PO5" s="13" t="str">
        <f>IF(AND($G5&gt;=Biens!$B$410,$H5=Biens!$E$410,$I5=Biens!$A$410,$J5&lt;=Biens!$D$410,$K5&lt;=Biens!$C$410),"MATCH","")</f>
        <v/>
      </c>
      <c r="PP5" s="13" t="str">
        <f>IF(AND($G5&gt;=Biens!$B$411,$H5=Biens!$E$411,$I5=Biens!$A$411,$J5&lt;=Biens!$D$411,$K5&lt;=Biens!$C$411),"MATCH","")</f>
        <v/>
      </c>
      <c r="PQ5" s="13" t="str">
        <f>IF(AND($G5&gt;=Biens!$B$412,$H5=Biens!$E$412,$I5=Biens!$A$412,$J5&lt;=Biens!$D$412,$K5&lt;=Biens!$C$412),"MATCH","")</f>
        <v/>
      </c>
      <c r="PR5" s="13" t="str">
        <f>IF(AND($G5&gt;=Biens!$B$413,$H5=Biens!$E$413,$I5=Biens!$A$413,$J5&lt;=Biens!$D$413,$K5&lt;=Biens!$C$413),"MATCH","")</f>
        <v>MATCH</v>
      </c>
      <c r="PS5" s="13" t="str">
        <f>IF(AND($G5&gt;=Biens!$B$414,$H5=Biens!$E$414,$I5=Biens!$A$414,$J5&lt;=Biens!$D$414,$K5&lt;=Biens!$C$414),"MATCH","")</f>
        <v/>
      </c>
      <c r="PT5" s="13" t="str">
        <f>IF(AND($G5&gt;=Biens!$B$415,$H5=Biens!$E$415,$I5=Biens!$A$415,$J5&lt;=Biens!$D$415,$K5&lt;=Biens!$C$415),"MATCH","")</f>
        <v/>
      </c>
      <c r="PU5" s="13" t="str">
        <f>IF(AND($G5&gt;=Biens!$B$416,$H5=Biens!$E$416,$I5=Biens!$A$416,$J5&lt;=Biens!$D$416,$K5&lt;=Biens!$C$416),"MATCH","")</f>
        <v/>
      </c>
      <c r="PV5" s="13" t="str">
        <f>IF(AND($G5&gt;=Biens!$B$417,$H5=Biens!$E$417,$I5=Biens!$A$417,$J5&lt;=Biens!$D$417,$K5&lt;=Biens!$C$417),"MATCH","")</f>
        <v/>
      </c>
      <c r="PW5" s="13" t="str">
        <f>IF(AND($G5&gt;=Biens!$B$418,$H5=Biens!$E$418,$I5=Biens!$A$418,$J5&lt;=Biens!$D$418,$K5&lt;=Biens!$C$418),"MATCH","")</f>
        <v/>
      </c>
      <c r="PX5" s="13" t="str">
        <f>IF(AND($G5&gt;=Biens!$B$419,$H5=Biens!$E$419,$I5=Biens!$A$419,$J5&lt;=Biens!$D$419,$K5&lt;=Biens!$C$419),"MATCH","")</f>
        <v/>
      </c>
      <c r="PY5" s="13" t="str">
        <f>IF(AND($G5&gt;=Biens!$B$420,$H5=Biens!$E$420,$I5=Biens!$A$420,$J5&lt;=Biens!$D$420,$K5&lt;=Biens!$C$420),"MATCH","")</f>
        <v/>
      </c>
      <c r="PZ5" s="13" t="str">
        <f>IF(AND($G5&gt;=Biens!$B$421,$H5=Biens!$E$421,$I5=Biens!$A$421,$J5&lt;=Biens!$D$421,$K5&lt;=Biens!$C$421),"MATCH","")</f>
        <v/>
      </c>
      <c r="QA5" s="13" t="str">
        <f>IF(AND($G5&gt;=Biens!$B$422,$H5=Biens!$E$422,$I5=Biens!$A$422,$J5&lt;=Biens!$D$422,$K5&lt;=Biens!$C$422),"MATCH","")</f>
        <v/>
      </c>
      <c r="QB5" s="13" t="str">
        <f>IF(AND($G5&gt;=Biens!$B$423,$H5=Biens!$E$423,$I5=Biens!$A$423,$J5&lt;=Biens!$D$423,$K5&lt;=Biens!$C$423),"MATCH","")</f>
        <v/>
      </c>
      <c r="QC5" s="13" t="str">
        <f>IF(AND($G5&gt;=Biens!$B$424,$H5=Biens!$E$424,$I5=Biens!$A$424,$J5&lt;=Biens!$D$424,$K5&lt;=Biens!$C$424),"MATCH","")</f>
        <v/>
      </c>
      <c r="QD5" s="13" t="str">
        <f>IF(AND($G5&gt;=Biens!$B$425,$H5=Biens!$E$425,$I5=Biens!$A$425,$J5&lt;=Biens!$D$425,$K5&lt;=Biens!$C$425),"MATCH","")</f>
        <v/>
      </c>
      <c r="QE5" s="13" t="str">
        <f>IF(AND($G5&gt;=Biens!$B$426,$H5=Biens!$E$426,$I5=Biens!$A$426,$J5&lt;=Biens!$D$426,$K5&lt;=Biens!$C$426),"MATCH","")</f>
        <v/>
      </c>
      <c r="QF5" s="13" t="str">
        <f>IF(AND($G5&gt;=Biens!$B$427,$H5=Biens!$E$427,$I5=Biens!$A$427,$J5&lt;=Biens!$D$427,$K5&lt;=Biens!$C$427),"MATCH","")</f>
        <v/>
      </c>
      <c r="QG5" s="13" t="str">
        <f>IF(AND($G5&gt;=Biens!$B$428,$H5=Biens!$E$428,$I5=Biens!$A$428,$J5&lt;=Biens!$D$428,$K5&lt;=Biens!$C$428),"MATCH","")</f>
        <v/>
      </c>
      <c r="QH5" s="13" t="str">
        <f>IF(AND($G5&gt;=Biens!$B$429,$H5=Biens!$E$429,$I5=Biens!$A$429,$J5&lt;=Biens!$D$429,$K5&lt;=Biens!$C$429),"MATCH","")</f>
        <v/>
      </c>
      <c r="QI5" s="13" t="str">
        <f>IF(AND($G5&gt;=Biens!$B$430,$H5=Biens!$E$430,$I5=Biens!$A$430,$J5&lt;=Biens!$D$430,$K5&lt;=Biens!$C$430),"MATCH","")</f>
        <v/>
      </c>
      <c r="QJ5" s="13" t="str">
        <f>IF(AND($G5&gt;=Biens!$B$431,$H5=Biens!$E$431,$I5=Biens!$A$431,$J5&lt;=Biens!$D$431,$K5&lt;=Biens!$C$431),"MATCH","")</f>
        <v/>
      </c>
      <c r="QK5" s="13" t="str">
        <f>IF(AND($G5&gt;=Biens!$B$432,$H5=Biens!$E$432,$I5=Biens!$A$432,$J5&lt;=Biens!$D$432,$K5&lt;=Biens!$C$432),"MATCH","")</f>
        <v/>
      </c>
      <c r="QL5" s="13" t="str">
        <f>IF(AND($G5&gt;=Biens!$B$433,$H5=Biens!$E$433,$I5=Biens!$A$433,$J5&lt;=Biens!$D$433,$K5&lt;=Biens!$C$433),"MATCH","")</f>
        <v/>
      </c>
      <c r="QM5" s="13" t="str">
        <f>IF(AND($G5&gt;=Biens!$B$434,$H5=Biens!$E$434,$I5=Biens!$A$434,$J5&lt;=Biens!$D$434,$K5&lt;=Biens!$C$434),"MATCH","")</f>
        <v/>
      </c>
      <c r="QN5" s="13" t="str">
        <f>IF(AND($G5&gt;=Biens!$B$435,$H5=Biens!$E$435,$I5=Biens!$A$435,$J5&lt;=Biens!$D$435,$K5&lt;=Biens!$C$435),"MATCH","")</f>
        <v/>
      </c>
      <c r="QO5" s="13" t="str">
        <f>IF(AND($G5&gt;=Biens!$B$436,$H5=Biens!$E$436,$I5=Biens!$A$436,$J5&lt;=Biens!$D$436,$K5&lt;=Biens!$C$436),"MATCH","")</f>
        <v/>
      </c>
      <c r="QP5" s="13" t="str">
        <f>IF(AND($G5&gt;=Biens!$B$437,$H5=Biens!$E$437,$I5=Biens!$A$437,$J5&lt;=Biens!$D$437,$K5&lt;=Biens!$C$437),"MATCH","")</f>
        <v/>
      </c>
      <c r="QQ5" s="13" t="str">
        <f>IF(AND($G5&gt;=Biens!$B$438,$H5=Biens!$E$438,$I5=Biens!$A$438,$J5&lt;=Biens!$D$438,$K5&lt;=Biens!$C$438),"MATCH","")</f>
        <v/>
      </c>
      <c r="QR5" s="13" t="str">
        <f>IF(AND($G5&gt;=Biens!$B$439,$H5=Biens!$E$439,$I5=Biens!$A$439,$J5&lt;=Biens!$D$439,$K5&lt;=Biens!$C$439),"MATCH","")</f>
        <v/>
      </c>
      <c r="QS5" s="13" t="str">
        <f>IF(AND($G5&gt;=Biens!$B$440,$H5=Biens!$E$440,$I5=Biens!$A$440,$J5&lt;=Biens!$D$440,$K5&lt;=Biens!$C$440),"MATCH","")</f>
        <v/>
      </c>
      <c r="QT5" s="13" t="str">
        <f>IF(AND($G5&gt;=Biens!$B$441,$H5=Biens!$E$441,$I5=Biens!$A$441,$J5&lt;=Biens!$D$441,$K5&lt;=Biens!$C$441),"MATCH","")</f>
        <v/>
      </c>
      <c r="QU5" s="13" t="str">
        <f>IF(AND($G5&gt;=Biens!$B$442,$H5=Biens!$E$442,$I5=Biens!$A$442,$J5&lt;=Biens!$D$442,$K5&lt;=Biens!$C$442),"MATCH","")</f>
        <v/>
      </c>
      <c r="QV5" s="13" t="str">
        <f>IF(AND($G5&gt;=Biens!$B$443,$H5=Biens!$E$443,$I5=Biens!$A$443,$J5&lt;=Biens!$D$443,$K5&lt;=Biens!$C$443),"MATCH","")</f>
        <v/>
      </c>
      <c r="QW5" s="13" t="str">
        <f>IF(AND($G5&gt;=Biens!$B$444,$H5=Biens!$E$444,$I5=Biens!$A$444,$J5&lt;=Biens!$D$444,$K5&lt;=Biens!$C$444),"MATCH","")</f>
        <v/>
      </c>
      <c r="QX5" s="13" t="str">
        <f>IF(AND($G5&gt;=Biens!$B$445,$H5=Biens!$E$445,$I5=Biens!$A$445,$J5&lt;=Biens!$D$445,$K5&lt;=Biens!$C$445),"MATCH","")</f>
        <v/>
      </c>
      <c r="QY5" s="13" t="str">
        <f>IF(AND($G5&gt;=Biens!$B$446,$H5=Biens!$E$446,$I5=Biens!$A$446,$J5&lt;=Biens!$D$446,$K5&lt;=Biens!$C$446),"MATCH","")</f>
        <v/>
      </c>
      <c r="QZ5" s="13" t="str">
        <f>IF(AND($G5&gt;=Biens!$B$447,$H5=Biens!$E$447,$I5=Biens!$A$447,$J5&lt;=Biens!$D$447,$K5&lt;=Biens!$C$447),"MATCH","")</f>
        <v/>
      </c>
      <c r="RA5" s="13" t="str">
        <f>IF(AND($G5&gt;=Biens!$B$448,$H5=Biens!$E$448,$I5=Biens!$A$448,$J5&lt;=Biens!$D$448,$K5&lt;=Biens!$C$448),"MATCH","")</f>
        <v/>
      </c>
      <c r="RB5" s="13" t="str">
        <f>IF(AND($G5&gt;=Biens!$B$449,$H5=Biens!$E$449,$I5=Biens!$A$449,$J5&lt;=Biens!$D$449,$K5&lt;=Biens!$C$449),"MATCH","")</f>
        <v/>
      </c>
      <c r="RC5" s="13" t="str">
        <f>IF(AND($G5&gt;=Biens!$B$450,$H5=Biens!$E$450,$I5=Biens!$A$450,$J5&lt;=Biens!$D$450,$K5&lt;=Biens!$C$450),"MATCH","")</f>
        <v>MATCH</v>
      </c>
      <c r="RD5" s="13" t="str">
        <f>IF(AND($G5&gt;=Biens!$B$451,$H5=Biens!$E$451,$I5=Biens!$A$451,$J5&lt;=Biens!$D$451,$K5&lt;=Biens!$C$451),"MATCH","")</f>
        <v/>
      </c>
      <c r="RE5" s="13" t="str">
        <f>IF(AND($G5&gt;=Biens!$B$452,$H5=Biens!$E$452,$I5=Biens!$A$452,$J5&lt;=Biens!$D$452,$K5&lt;=Biens!$C$452),"MATCH","")</f>
        <v/>
      </c>
      <c r="RF5" s="13" t="str">
        <f>IF(AND($G5&gt;=Biens!$B$453,$H5=Biens!$E$453,$I5=Biens!$A$453,$J5&lt;=Biens!$D$453,$K5&lt;=Biens!$C$453),"MATCH","")</f>
        <v/>
      </c>
      <c r="RG5" s="13" t="str">
        <f>IF(AND($G5&gt;=Biens!$B$454,$H5=Biens!$E$454,$I5=Biens!$A$454,$J5&lt;=Biens!$D$454,$K5&lt;=Biens!$C$454),"MATCH","")</f>
        <v/>
      </c>
      <c r="RH5" s="13" t="str">
        <f>IF(AND($G5&gt;=Biens!$B$455,$H5=Biens!$E$455,$I5=Biens!$A$455,$J5&lt;=Biens!$D$455,$K5&lt;=Biens!$C$455),"MATCH","")</f>
        <v/>
      </c>
      <c r="RI5" s="13" t="str">
        <f>IF(AND($G5&gt;=Biens!$B$456,$H5=Biens!$E$456,$I5=Biens!$A$456,$J5&lt;=Biens!$D$456,$K5&lt;=Biens!$C$456),"MATCH","")</f>
        <v/>
      </c>
      <c r="RJ5" s="13" t="str">
        <f>IF(AND($G5&gt;=Biens!$B$457,$H5=Biens!$E$457,$I5=Biens!$A$457,$J5&lt;=Biens!$D$457,$K5&lt;=Biens!$C$457),"MATCH","")</f>
        <v/>
      </c>
      <c r="RK5" s="13" t="str">
        <f>IF(AND($G5&gt;=Biens!$B$458,$H5=Biens!$E$458,$I5=Biens!$A$458,$J5&lt;=Biens!$D$458,$K5&lt;=Biens!$C$458),"MATCH","")</f>
        <v/>
      </c>
      <c r="RL5" s="13" t="str">
        <f>IF(AND($G5&gt;=Biens!$B$459,$H5=Biens!$E$459,$I5=Biens!$A$459,$J5&lt;=Biens!$D$459,$K5&lt;=Biens!$C$459),"MATCH","")</f>
        <v/>
      </c>
      <c r="RM5" s="13" t="str">
        <f>IF(AND($G5&gt;=Biens!$B$460,$H5=Biens!$E$460,$I5=Biens!$A$460,$J5&lt;=Biens!$D$460,$K5&lt;=Biens!$C$460),"MATCH","")</f>
        <v/>
      </c>
      <c r="RN5" s="13" t="str">
        <f>IF(AND($G5&gt;=Biens!$B$461,$H5=Biens!$E$461,$I5=Biens!$A$461,$J5&lt;=Biens!$D$461,$K5&lt;=Biens!$C$461),"MATCH","")</f>
        <v/>
      </c>
      <c r="RO5" s="13" t="str">
        <f>IF(AND($G5&gt;=Biens!$B$462,$H5=Biens!$E$462,$I5=Biens!$A$462,$J5&lt;=Biens!$D$462,$K5&lt;=Biens!$C$462),"MATCH","")</f>
        <v/>
      </c>
      <c r="RP5" s="13" t="str">
        <f>IF(AND($G5&gt;=Biens!$B$463,$H5=Biens!$E$463,$I5=Biens!$A$463,$J5&lt;=Biens!$D$463,$K5&lt;=Biens!$C$463),"MATCH","")</f>
        <v/>
      </c>
      <c r="RQ5" s="13" t="str">
        <f>IF(AND($G5&gt;=Biens!$B$464,$H5=Biens!$E$464,$I5=Biens!$A$464,$J5&lt;=Biens!$D$464,$K5&lt;=Biens!$C$464),"MATCH","")</f>
        <v/>
      </c>
      <c r="RR5" s="13" t="str">
        <f>IF(AND($G5&gt;=Biens!$B$465,$H5=Biens!$E$465,$I5=Biens!$A$465,$J5&lt;=Biens!$D$465,$K5&lt;=Biens!$C$465),"MATCH","")</f>
        <v/>
      </c>
      <c r="RS5" s="13" t="str">
        <f>IF(AND($G5&gt;=Biens!$B$466,$H5=Biens!$E$466,$I5=Biens!$A$466,$J5&lt;=Biens!$D$466,$K5&lt;=Biens!$C$466),"MATCH","")</f>
        <v/>
      </c>
      <c r="RT5" s="13" t="str">
        <f>IF(AND($G5&gt;=Biens!$B$467,$H5=Biens!$E$467,$I5=Biens!$A$467,$J5&lt;=Biens!$D$467,$K5&lt;=Biens!$C$467),"MATCH","")</f>
        <v/>
      </c>
      <c r="RU5" s="13" t="str">
        <f>IF(AND($G5&gt;=Biens!$B$468,$H5=Biens!$E$468,$I5=Biens!$A$468,$J5&lt;=Biens!$D$468,$K5&lt;=Biens!$C$468),"MATCH","")</f>
        <v/>
      </c>
      <c r="RV5" s="13" t="str">
        <f>IF(AND($G5&gt;=Biens!$B$469,$H5=Biens!$E$469,$I5=Biens!$A$469,$J5&lt;=Biens!$D$469,$K5&lt;=Biens!$C$469),"MATCH","")</f>
        <v/>
      </c>
      <c r="RW5" s="13" t="str">
        <f>IF(AND($G5&gt;=Biens!$B$470,$H5=Biens!$E$470,$I5=Biens!$A$470,$J5&lt;=Biens!$D$470,$K5&lt;=Biens!$C$470),"MATCH","")</f>
        <v/>
      </c>
      <c r="RX5" s="13" t="str">
        <f>IF(AND($G5&gt;=Biens!$B$471,$H5=Biens!$E$471,$I5=Biens!$A$471,$J5&lt;=Biens!$D$471,$K5&lt;=Biens!$C$471),"MATCH","")</f>
        <v/>
      </c>
      <c r="RY5" s="13" t="str">
        <f>IF(AND($G5&gt;=Biens!$B$472,$H5=Biens!$E$472,$I5=Biens!$A$472,$J5&lt;=Biens!$D$472,$K5&lt;=Biens!$C$472),"MATCH","")</f>
        <v/>
      </c>
      <c r="RZ5" s="13" t="str">
        <f>IF(AND($G5&gt;=Biens!$B$473,$H5=Biens!$E$473,$I5=Biens!$A$473,$J5&lt;=Biens!$D$473,$K5&lt;=Biens!$C$473),"MATCH","")</f>
        <v/>
      </c>
      <c r="SA5" s="13" t="str">
        <f>IF(AND($G5&gt;=Biens!$B$474,$H5=Biens!$E$474,$I5=Biens!$A$474,$J5&lt;=Biens!$D$474,$K5&lt;=Biens!$C$474),"MATCH","")</f>
        <v/>
      </c>
      <c r="SB5" s="13" t="str">
        <f>IF(AND($G5&gt;=Biens!$B$475,$H5=Biens!$E$475,$I5=Biens!$A$475,$J5&lt;=Biens!$D$475,$K5&lt;=Biens!$C$475),"MATCH","")</f>
        <v/>
      </c>
      <c r="SC5" s="13" t="str">
        <f>IF(AND($G5&gt;=Biens!$B$476,$H5=Biens!$E$476,$I5=Biens!$A$476,$J5&lt;=Biens!$D$476,$K5&lt;=Biens!$C$476),"MATCH","")</f>
        <v/>
      </c>
      <c r="SD5" s="13" t="str">
        <f>IF(AND($G5&gt;=Biens!$B$477,$H5=Biens!$E$477,$I5=Biens!$A$477,$J5&lt;=Biens!$D$477,$K5&lt;=Biens!$C$477),"MATCH","")</f>
        <v/>
      </c>
      <c r="SE5" s="13" t="str">
        <f>IF(AND($G5&gt;=Biens!$B$478,$H5=Biens!$E$478,$I5=Biens!$A$478,$J5&lt;=Biens!$D$478,$K5&lt;=Biens!$C$478),"MATCH","")</f>
        <v/>
      </c>
      <c r="SF5" s="13" t="str">
        <f>IF(AND($G5&gt;=Biens!$B$479,$H5=Biens!$E$479,$I5=Biens!$A$479,$J5&lt;=Biens!$D$479,$K5&lt;=Biens!$C$479),"MATCH","")</f>
        <v/>
      </c>
      <c r="SG5" s="13" t="str">
        <f>IF(AND($G5&gt;=Biens!$B$480,$H5=Biens!$E$480,$I5=Biens!$A$480,$J5&lt;=Biens!$D$480,$K5&lt;=Biens!$C$480),"MATCH","")</f>
        <v/>
      </c>
      <c r="SH5" s="13" t="str">
        <f>IF(AND($G5&gt;=Biens!$B$481,$H5=Biens!$E$481,$I5=Biens!$A$481,$J5&lt;=Biens!$D$481,$K5&lt;=Biens!$C$481),"MATCH","")</f>
        <v/>
      </c>
      <c r="SI5" s="13" t="str">
        <f>IF(AND($G5&gt;=Biens!$B$482,$H5=Biens!$E$482,$I5=Biens!$A$482,$J5&lt;=Biens!$D$482,$K5&lt;=Biens!$C$482),"MATCH","")</f>
        <v/>
      </c>
      <c r="SJ5" s="13" t="str">
        <f>IF(AND($G5&gt;=Biens!$B$483,$H5=Biens!$E$483,$I5=Biens!$A$483,$J5&lt;=Biens!$D$483,$K5&lt;=Biens!$C$483),"MATCH","")</f>
        <v/>
      </c>
      <c r="SK5" s="13" t="str">
        <f>IF(AND($G5&gt;=Biens!$B$484,$H5=Biens!$E$484,$I5=Biens!$A$484,$J5&lt;=Biens!$D$484,$K5&lt;=Biens!$C$484),"MATCH","")</f>
        <v/>
      </c>
      <c r="SL5" s="13" t="str">
        <f>IF(AND($G5&gt;=Biens!$B$485,$H5=Biens!$E$485,$I5=Biens!$A$485,$J5&lt;=Biens!$D$485,$K5&lt;=Biens!$C$485),"MATCH","")</f>
        <v/>
      </c>
      <c r="SM5" s="13" t="str">
        <f>IF(AND($G5&gt;=Biens!$B$486,$H5=Biens!$E$486,$I5=Biens!$A$486,$J5&lt;=Biens!$D$486,$K5&lt;=Biens!$C$486),"MATCH","")</f>
        <v/>
      </c>
      <c r="SN5" s="13" t="str">
        <f>IF(AND($G5&gt;=Biens!$B$487,$H5=Biens!$E$487,$I5=Biens!$A$487,$J5&lt;=Biens!$D$487,$K5&lt;=Biens!$C$487),"MATCH","")</f>
        <v/>
      </c>
      <c r="SO5" s="13" t="str">
        <f>IF(AND($G5&gt;=Biens!$B$488,$H5=Biens!$E$488,$I5=Biens!$A$488,$J5&lt;=Biens!$D$488,$K5&lt;=Biens!$C$488),"MATCH","")</f>
        <v/>
      </c>
      <c r="SP5" s="13" t="str">
        <f>IF(AND($G5&gt;=Biens!$B$489,$H5=Biens!$E$489,$I5=Biens!$A$489,$J5&lt;=Biens!$D$489,$K5&lt;=Biens!$C$489),"MATCH","")</f>
        <v/>
      </c>
      <c r="SQ5" s="13" t="str">
        <f>IF(AND($G5&gt;=Biens!$B$490,$H5=Biens!$E$490,$I5=Biens!$A$490,$J5&lt;=Biens!$D$490,$K5&lt;=Biens!$C$490),"MATCH","")</f>
        <v/>
      </c>
      <c r="SR5" s="13" t="str">
        <f>IF(AND($G5&gt;=Biens!$B$491,$H5=Biens!$E$491,$I5=Biens!$A$491,$J5&lt;=Biens!$D$491,$K5&lt;=Biens!$C$491),"MATCH","")</f>
        <v/>
      </c>
      <c r="SS5" s="13" t="str">
        <f>IF(AND($G5&gt;=Biens!$B$492,$H5=Biens!$E$492,$I5=Biens!$A$492,$J5&lt;=Biens!$D$492,$K5&lt;=Biens!$C$492),"MATCH","")</f>
        <v/>
      </c>
      <c r="ST5" s="13" t="str">
        <f>IF(AND($G5&gt;=Biens!$B$493,$H5=Biens!$E$493,$I5=Biens!$A$493,$J5&lt;=Biens!$D$493,$K5&lt;=Biens!$C$493),"MATCH","")</f>
        <v/>
      </c>
      <c r="SU5" s="13" t="str">
        <f>IF(AND($G5&gt;=Biens!$B$494,$H5=Biens!$E$494,$I5=Biens!$A$494,$J5&lt;=Biens!$D$494,$K5&lt;=Biens!$C$494),"MATCH","")</f>
        <v/>
      </c>
      <c r="SV5" s="13" t="str">
        <f>IF(AND($G5&gt;=Biens!$B$495,$H5=Biens!$E$495,$I5=Biens!$A$495,$J5&lt;=Biens!$D$495,$K5&lt;=Biens!$C$495),"MATCH","")</f>
        <v/>
      </c>
      <c r="SW5" s="13" t="str">
        <f>IF(AND($G5&gt;=Biens!$B$496,$H5=Biens!$E$496,$I5=Biens!$A$496,$J5&lt;=Biens!$D$496,$K5&lt;=Biens!$C$496),"MATCH","")</f>
        <v/>
      </c>
      <c r="SX5" s="13" t="str">
        <f>IF(AND($G5&gt;=Biens!$B$497,$H5=Biens!$E$497,$I5=Biens!$A$497,$J5&lt;=Biens!$D$497,$K5&lt;=Biens!$C$497),"MATCH","")</f>
        <v/>
      </c>
      <c r="SY5" s="13" t="str">
        <f>IF(AND($G5&gt;=Biens!$B$498,$H5=Biens!$E$498,$I5=Biens!$A$498,$J5&lt;=Biens!$D$498,$K5&lt;=Biens!$C$498),"MATCH","")</f>
        <v/>
      </c>
      <c r="SZ5" s="13" t="str">
        <f>IF(AND($G5&gt;=Biens!$B$499,$H5=Biens!$E$499,$I5=Biens!$A$499,$J5&lt;=Biens!$D$499,$K5&lt;=Biens!$C$499),"MATCH","")</f>
        <v/>
      </c>
      <c r="TA5" s="13" t="str">
        <f>IF(AND($G5&gt;=Biens!$B$500,$H5=Biens!$E$500,$I5=Biens!$A$500,$J5&lt;=Biens!$D$500,$K5&lt;=Biens!$C$500),"MATCH","")</f>
        <v/>
      </c>
      <c r="TB5" s="13" t="str">
        <f>IF(AND($G5&gt;=Biens!$B$501,$H5=Biens!$E$501,$I5=Biens!$A$501,$J5&lt;=Biens!$D$501,$K5&lt;=Biens!$C$501),"MATCH","")</f>
        <v/>
      </c>
      <c r="TC5" s="13" t="str">
        <f>IF(AND($G5&gt;=Biens!$B$502,$H5=Biens!$E$502,$I5=Biens!$A$502,$J5&lt;=Biens!$D$502,$K5&lt;=Biens!$C$502),"MATCH","")</f>
        <v/>
      </c>
      <c r="TD5" s="13" t="str">
        <f>IF(AND($G5&gt;=Biens!$B$503,$H5=Biens!$E$503,$I5=Biens!$A$503,$J5&lt;=Biens!$D$503,$K5&lt;=Biens!$C$503),"MATCH","")</f>
        <v/>
      </c>
      <c r="TE5" s="13" t="str">
        <f>IF(AND($G5&gt;=Biens!$B$504,$H5=Biens!$E$504,$I5=Biens!$A$504,$J5&lt;=Biens!$D$504,$K5&lt;=Biens!$C$504),"MATCH","")</f>
        <v/>
      </c>
      <c r="TF5" s="13" t="str">
        <f>IF(AND($G5&gt;=Biens!$B$505,$H5=Biens!$E$505,$I5=Biens!$A$505,$J5&lt;=Biens!$D$505,$K5&lt;=Biens!$C$505),"MATCH","")</f>
        <v/>
      </c>
      <c r="TG5" s="13" t="str">
        <f>IF(AND($G5&gt;=Biens!$B$506,$H5=Biens!$E$506,$I5=Biens!$A$506,$J5&lt;=Biens!$D$506,$K5&lt;=Biens!$C$506),"MATCH","")</f>
        <v/>
      </c>
      <c r="TH5" s="13" t="str">
        <f>IF(AND($G5&gt;=Biens!$B$507,$H5=Biens!$E$507,$I5=Biens!$A$507,$J5&lt;=Biens!$D$507,$K5&lt;=Biens!$C$507),"MATCH","")</f>
        <v/>
      </c>
      <c r="TI5" s="13" t="str">
        <f>IF(AND($G5&gt;=Biens!$B$508,$H5=Biens!$E$508,$I5=Biens!$A$508,$J5&lt;=Biens!$D$508,$K5&lt;=Biens!$C$508),"MATCH","")</f>
        <v/>
      </c>
      <c r="TJ5" s="13" t="str">
        <f>IF(AND($G5&gt;=Biens!$B$509,$H5=Biens!$E$509,$I5=Biens!$A$509,$J5&lt;=Biens!$D$509,$K5&lt;=Biens!$C$509),"MATCH","")</f>
        <v/>
      </c>
      <c r="TK5" s="13" t="str">
        <f>IF(AND($G5&gt;=Biens!$B$510,$H5=Biens!$E$510,$I5=Biens!$A$510,$J5&lt;=Biens!$D$510,$K5&lt;=Biens!$C$510),"MATCH","")</f>
        <v/>
      </c>
      <c r="TL5" s="13" t="str">
        <f>IF(AND($G5&gt;=Biens!$B$511,$H5=Biens!$E$511,$I5=Biens!$A$511,$J5&lt;=Biens!$D$511,$K5&lt;=Biens!$C$511),"MATCH","")</f>
        <v/>
      </c>
      <c r="TM5" s="13" t="str">
        <f>IF(AND($G5&gt;=Biens!$B$512,$H5=Biens!$E$512,$I5=Biens!$A$512,$J5&lt;=Biens!$D$512,$K5&lt;=Biens!$C$512),"MATCH","")</f>
        <v/>
      </c>
      <c r="TN5" s="13" t="str">
        <f>IF(AND($G5&gt;=Biens!$B$513,$H5=Biens!$E$513,$I5=Biens!$A$513,$J5&lt;=Biens!$D$513,$K5&lt;=Biens!$C$513),"MATCH","")</f>
        <v/>
      </c>
      <c r="TO5" s="13" t="str">
        <f>IF(AND($G5&gt;=Biens!$B$514,$H5=Biens!$E$514,$I5=Biens!$A$514,$J5&lt;=Biens!$D$514,$K5&lt;=Biens!$C$514),"MATCH","")</f>
        <v/>
      </c>
      <c r="TP5" s="13" t="str">
        <f>IF(AND($G5&gt;=Biens!$B$515,$H5=Biens!$E$515,$I5=Biens!$A$515,$J5&lt;=Biens!$D$515,$K5&lt;=Biens!$C$515),"MATCH","")</f>
        <v/>
      </c>
      <c r="TQ5" s="13" t="str">
        <f>IF(AND($G5&gt;=Biens!$B$516,$H5=Biens!$E$516,$I5=Biens!$A$516,$J5&lt;=Biens!$D$516,$K5&lt;=Biens!$C$516),"MATCH","")</f>
        <v/>
      </c>
      <c r="TR5" s="13" t="str">
        <f>IF(AND($G5&gt;=Biens!$B$517,$H5=Biens!$E$517,$I5=Biens!$A$517,$J5&lt;=Biens!$D$517,$K5&lt;=Biens!$C$517),"MATCH","")</f>
        <v/>
      </c>
      <c r="TS5" s="13" t="str">
        <f>IF(AND($G5&gt;=Biens!$B$518,$H5=Biens!$E$518,$I5=Biens!$A$518,$J5&lt;=Biens!$D$518,$K5&lt;=Biens!$C$518),"MATCH","")</f>
        <v/>
      </c>
      <c r="TT5" s="13" t="str">
        <f>IF(AND($G5&gt;=Biens!$B$519,$H5=Biens!$E$519,$I5=Biens!$A$519,$J5&lt;=Biens!$D$519,$K5&lt;=Biens!$C$519),"MATCH","")</f>
        <v/>
      </c>
      <c r="TU5" s="13" t="str">
        <f>IF(AND($G5&gt;=Biens!$B$520,$H5=Biens!$E$520,$I5=Biens!$A$520,$J5&lt;=Biens!$D$520,$K5&lt;=Biens!$C$520),"MATCH","")</f>
        <v/>
      </c>
      <c r="TV5" s="13" t="str">
        <f>IF(AND($G5&gt;=Biens!$B$521,$H5=Biens!$E$521,$I5=Biens!$A$521,$J5&lt;=Biens!$D$521,$K5&lt;=Biens!$C$521),"MATCH","")</f>
        <v/>
      </c>
      <c r="TW5" s="13" t="str">
        <f>IF(AND($G5&gt;=Biens!$B$522,$H5=Biens!$E$522,$I5=Biens!$A$522,$J5&lt;=Biens!$D$522,$K5&lt;=Biens!$C$522),"MATCH","")</f>
        <v/>
      </c>
      <c r="TX5" s="13" t="str">
        <f>IF(AND($G5&gt;=Biens!$B$523,$H5=Biens!$E$523,$I5=Biens!$A$523,$J5&lt;=Biens!$D$523,$K5&lt;=Biens!$C$523),"MATCH","")</f>
        <v/>
      </c>
      <c r="TY5" s="13" t="str">
        <f>IF(AND($G5&gt;=Biens!$B$524,$H5=Biens!$E$524,$I5=Biens!$A$524,$J5&lt;=Biens!$D$524,$K5&lt;=Biens!$C$524),"MATCH","")</f>
        <v/>
      </c>
      <c r="TZ5" s="13" t="str">
        <f>IF(AND($G5&gt;=Biens!$B$525,$H5=Biens!$E$525,$I5=Biens!$A$525,$J5&lt;=Biens!$D$525,$K5&lt;=Biens!$C$525),"MATCH","")</f>
        <v/>
      </c>
      <c r="UA5" s="13" t="str">
        <f>IF(AND($G5&gt;=Biens!$B$526,$H5=Biens!$E$526,$I5=Biens!$A$526,$J5&lt;=Biens!$D$526,$K5&lt;=Biens!$C$526),"MATCH","")</f>
        <v/>
      </c>
      <c r="UB5" s="13" t="str">
        <f>IF(AND($G5&gt;=Biens!$B$527,$H5=Biens!$E$527,$I5=Biens!$A$527,$J5&lt;=Biens!$D$527,$K5&lt;=Biens!$C$527),"MATCH","")</f>
        <v/>
      </c>
      <c r="UC5" s="13" t="str">
        <f>IF(AND($G5&gt;=Biens!$B$528,$H5=Biens!$E$528,$I5=Biens!$A$528,$J5&lt;=Biens!$D$528,$K5&lt;=Biens!$C$528),"MATCH","")</f>
        <v/>
      </c>
      <c r="UD5" s="13" t="str">
        <f>IF(AND($G5&gt;=Biens!$B$529,$H5=Biens!$E$529,$I5=Biens!$A$529,$J5&lt;=Biens!$D$529,$K5&lt;=Biens!$C$529),"MATCH","")</f>
        <v/>
      </c>
      <c r="UE5" s="13" t="str">
        <f>IF(AND($G5&gt;=Biens!$B$530,$H5=Biens!$E$530,$I5=Biens!$A$530,$J5&lt;=Biens!$D$530,$K5&lt;=Biens!$C$530),"MATCH","")</f>
        <v/>
      </c>
      <c r="UF5" s="13" t="str">
        <f>IF(AND($G5&gt;=Biens!$B$531,$H5=Biens!$E$531,$I5=Biens!$A$531,$J5&lt;=Biens!$D$531,$K5&lt;=Biens!$C$531),"MATCH","")</f>
        <v/>
      </c>
      <c r="UG5" s="13" t="str">
        <f>IF(AND($G5&gt;=Biens!$B$532,$H5=Biens!$E$532,$I5=Biens!$A$532,$J5&lt;=Biens!$D$532,$K5&lt;=Biens!$C$532),"MATCH","")</f>
        <v/>
      </c>
      <c r="UH5" s="13" t="str">
        <f>IF(AND($G5&gt;=Biens!$B$533,$H5=Biens!$E$533,$I5=Biens!$A$533,$J5&lt;=Biens!$D$533,$K5&lt;=Biens!$C$533),"MATCH","")</f>
        <v/>
      </c>
      <c r="UI5" s="13" t="str">
        <f>IF(AND($G5&gt;=Biens!$B$534,$H5=Biens!$E$534,$I5=Biens!$A$534,$J5&lt;=Biens!$D$534,$K5&lt;=Biens!$C$534),"MATCH","")</f>
        <v/>
      </c>
      <c r="UJ5" s="13" t="str">
        <f>IF(AND($G5&gt;=Biens!$B$535,$H5=Biens!$E$535,$I5=Biens!$A$535,$J5&lt;=Biens!$D$535,$K5&lt;=Biens!$C$535),"MATCH","")</f>
        <v/>
      </c>
      <c r="UK5" s="13" t="str">
        <f>IF(AND($G5&gt;=Biens!$B$536,$H5=Biens!$E$536,$I5=Biens!$A$536,$J5&lt;=Biens!$D$536,$K5&lt;=Biens!$C$536),"MATCH","")</f>
        <v/>
      </c>
      <c r="UL5" s="13" t="str">
        <f>IF(AND($G5&gt;=Biens!$B$537,$H5=Biens!$E$537,$I5=Biens!$A$537,$J5&lt;=Biens!$D$537,$K5&lt;=Biens!$C$537),"MATCH","")</f>
        <v/>
      </c>
      <c r="UM5" s="13" t="str">
        <f>IF(AND($G5&gt;=Biens!$B$538,$H5=Biens!$E$538,$I5=Biens!$A$538,$J5&lt;=Biens!$D$538,$K5&lt;=Biens!$C$538),"MATCH","")</f>
        <v/>
      </c>
      <c r="UN5" s="13" t="str">
        <f>IF(AND($G5&gt;=Biens!$B$539,$H5=Biens!$E$539,$I5=Biens!$A$539,$J5&lt;=Biens!$D$539,$K5&lt;=Biens!$C$539),"MATCH","")</f>
        <v/>
      </c>
      <c r="UO5" s="13" t="str">
        <f>IF(AND($G5&gt;=Biens!$B$540,$H5=Biens!$E$540,$I5=Biens!$A$540,$J5&lt;=Biens!$D$540,$K5&lt;=Biens!$C$540),"MATCH","")</f>
        <v/>
      </c>
      <c r="UP5" s="13" t="str">
        <f>IF(AND($G5&gt;=Biens!$B$541,$H5=Biens!$E$541,$I5=Biens!$A$541,$J5&lt;=Biens!$D$541,$K5&lt;=Biens!$C$541),"MATCH","")</f>
        <v/>
      </c>
      <c r="UQ5" s="13" t="str">
        <f>IF(AND($G5&gt;=Biens!$B$542,$H5=Biens!$E$542,$I5=Biens!$A$542,$J5&lt;=Biens!$D$542,$K5&lt;=Biens!$C$542),"MATCH","")</f>
        <v/>
      </c>
      <c r="UR5" s="13" t="str">
        <f>IF(AND($G5&gt;=Biens!$B$543,$H5=Biens!$E$543,$I5=Biens!$A$543,$J5&lt;=Biens!$D$543,$K5&lt;=Biens!$C$543),"MATCH","")</f>
        <v/>
      </c>
      <c r="US5" s="13" t="str">
        <f>IF(AND($G5&gt;=Biens!$B$544,$H5=Biens!$E$544,$I5=Biens!$A$544,$J5&lt;=Biens!$D$544,$K5&lt;=Biens!$C$544),"MATCH","")</f>
        <v/>
      </c>
      <c r="UT5" s="13" t="str">
        <f>IF(AND($G5&gt;=Biens!$B$545,$H5=Biens!$E$545,$I5=Biens!$A$545,$J5&lt;=Biens!$D$545,$K5&lt;=Biens!$C$545),"MATCH","")</f>
        <v/>
      </c>
      <c r="UU5" s="13" t="str">
        <f>IF(AND($G5&gt;=Biens!$B$546,$H5=Biens!$E$546,$I5=Biens!$A$546,$J5&lt;=Biens!$D$546,$K5&lt;=Biens!$C$546),"MATCH","")</f>
        <v/>
      </c>
      <c r="UV5" s="13" t="str">
        <f>IF(AND($G5&gt;=Biens!$B$547,$H5=Biens!$E$547,$I5=Biens!$A$547,$J5&lt;=Biens!$D$547,$K5&lt;=Biens!$C$547),"MATCH","")</f>
        <v/>
      </c>
      <c r="UW5" s="13" t="str">
        <f>IF(AND($G5&gt;=Biens!$B$548,$H5=Biens!$E$548,$I5=Biens!$A$548,$J5&lt;=Biens!$D$548,$K5&lt;=Biens!$C$548),"MATCH","")</f>
        <v/>
      </c>
      <c r="UX5" s="13" t="str">
        <f>IF(AND($G5&gt;=Biens!$B$549,$H5=Biens!$E$549,$I5=Biens!$A$549,$J5&lt;=Biens!$D$549,$K5&lt;=Biens!$C$549),"MATCH","")</f>
        <v/>
      </c>
      <c r="UY5" s="13" t="str">
        <f>IF(AND($G5&gt;=Biens!$B$550,$H5=Biens!$E$550,$I5=Biens!$A$550,$J5&lt;=Biens!$D$550,$K5&lt;=Biens!$C$550),"MATCH","")</f>
        <v/>
      </c>
      <c r="UZ5" s="13" t="str">
        <f>IF(AND($G5&gt;=Biens!$B$551,$H5=Biens!$E$551,$I5=Biens!$A$551,$J5&lt;=Biens!$D$551,$K5&lt;=Biens!$C$551),"MATCH","")</f>
        <v/>
      </c>
      <c r="VA5" s="13" t="str">
        <f>IF(AND($G5&gt;=Biens!$B$552,$H5=Biens!$E$552,$I5=Biens!$A$552,$J5&lt;=Biens!$D$552,$K5&lt;=Biens!$C$552),"MATCH","")</f>
        <v/>
      </c>
      <c r="VB5" s="13" t="str">
        <f>IF(AND($G5&gt;=Biens!$B$553,$H5=Biens!$E$553,$I5=Biens!$A$553,$J5&lt;=Biens!$D$553,$K5&lt;=Biens!$C$553),"MATCH","")</f>
        <v/>
      </c>
      <c r="VC5" s="13" t="str">
        <f>IF(AND($G5&gt;=Biens!$B$554,$H5=Biens!$E$554,$I5=Biens!$A$554,$J5&lt;=Biens!$D$554,$K5&lt;=Biens!$C$554),"MATCH","")</f>
        <v/>
      </c>
      <c r="VD5" s="13" t="str">
        <f>IF(AND($G5&gt;=Biens!$B$555,$H5=Biens!$E$555,$I5=Biens!$A$555,$J5&lt;=Biens!$D$555,$K5&lt;=Biens!$C$555),"MATCH","")</f>
        <v/>
      </c>
      <c r="VE5" s="13" t="str">
        <f>IF(AND($G5&gt;=Biens!$B$556,$H5=Biens!$E$556,$I5=Biens!$A$556,$J5&lt;=Biens!$D$556,$K5&lt;=Biens!$C$556),"MATCH","")</f>
        <v/>
      </c>
      <c r="VF5" s="13" t="str">
        <f>IF(AND($G5&gt;=Biens!$B$557,$H5=Biens!$E$557,$I5=Biens!$A$557,$J5&lt;=Biens!$D$557,$K5&lt;=Biens!$C$557),"MATCH","")</f>
        <v/>
      </c>
      <c r="VG5" s="13" t="str">
        <f>IF(AND($G5&gt;=Biens!$B$558,$H5=Biens!$E$558,$I5=Biens!$A$558,$J5&lt;=Biens!$D$558,$K5&lt;=Biens!$C$558),"MATCH","")</f>
        <v/>
      </c>
      <c r="VH5" s="13" t="str">
        <f>IF(AND($G5&gt;=Biens!$B$559,$H5=Biens!$E$559,$I5=Biens!$A$559,$J5&lt;=Biens!$D$559,$K5&lt;=Biens!$C$559),"MATCH","")</f>
        <v/>
      </c>
    </row>
    <row r="6" spans="3:1023" ht="15" thickBot="1" x14ac:dyDescent="0.35">
      <c r="C6" s="3" t="s">
        <v>2212</v>
      </c>
      <c r="D6" s="3" t="s">
        <v>2213</v>
      </c>
      <c r="E6" s="3" t="s">
        <v>903</v>
      </c>
      <c r="F6" s="3"/>
      <c r="G6" s="4">
        <v>300000</v>
      </c>
      <c r="H6" s="3" t="s">
        <v>918</v>
      </c>
      <c r="I6" s="3" t="s">
        <v>3</v>
      </c>
      <c r="J6" s="3"/>
      <c r="K6" s="3"/>
      <c r="L6" s="3"/>
      <c r="M6" s="3"/>
      <c r="N6" s="3"/>
      <c r="O6" s="3"/>
      <c r="P6" s="3"/>
      <c r="Q6" s="3"/>
      <c r="R6" s="3"/>
      <c r="S6" s="3"/>
      <c r="T6" s="6"/>
      <c r="U6" s="6" t="e">
        <f>IF(Tableau2[[#This Row],[Nb de match]]&gt;0,"MATCH","")</f>
        <v>#REF!</v>
      </c>
      <c r="V6" s="6" t="e">
        <f>COUNTIF(#REF!,"MATCH")</f>
        <v>#REF!</v>
      </c>
      <c r="W6" s="3" t="str">
        <f>IF(AND($G6&gt;=Biens!$B$2,$H6=Biens!$E$2,$I6=Biens!$A$2,$J6&lt;=Biens!$D$2,$K6&lt;=Biens!$C$2),"MATCH","")</f>
        <v/>
      </c>
      <c r="X6" s="3" t="str">
        <f>IF(AND($G6&gt;=Biens!$B$3,$H6=Biens!$E$3,$I6=Biens!$A$3,$J6&lt;=Biens!$D$3,$K6&lt;=Biens!$C$3),"MATCH","")</f>
        <v/>
      </c>
      <c r="Y6" s="3" t="str">
        <f>IF(AND($G6&gt;=Biens!$B$4,$H6=Biens!$E$4,$I6=Biens!$A$4,$J6&lt;=Biens!$D$4,$K6&lt;=Biens!$C$4),"MATCH","")</f>
        <v/>
      </c>
      <c r="Z6" s="13" t="str">
        <f>IF(AND($G6&gt;=Biens!$B$5,$H6=Biens!$E$5,$I6=Biens!$A$5,$J6&lt;=Biens!$D$5,$K6&lt;=Biens!$C$5),"MATCH","")</f>
        <v/>
      </c>
      <c r="AA6" s="13" t="str">
        <f>IF(AND($G6&gt;=Biens!$B$6,$H6=Biens!$E$6,$I6=Biens!$A$6,$J6&lt;=Biens!$D$6,$K6&lt;=Biens!$C$6),"MATCH","")</f>
        <v/>
      </c>
      <c r="AB6" s="13" t="str">
        <f>IF(AND($G6&gt;=Biens!$B$7,$H6=Biens!$E$7,$I6=Biens!$A$7,$J6&lt;=Biens!$D$7,$K6&lt;=Biens!$C$7),"MATCH","")</f>
        <v/>
      </c>
      <c r="AC6" s="13" t="str">
        <f>IF(AND($G6&gt;=Biens!$B$8,$H6=Biens!$E$8,$I6=Biens!$A$8,$J6&lt;=Biens!$D$8,$K6&lt;=Biens!$C$8),"MATCH","")</f>
        <v/>
      </c>
      <c r="AD6" s="13" t="str">
        <f>IF(AND($G6&gt;=Biens!$B$9,$H6=Biens!$E$9,$I6=Biens!$A$9,$J6&lt;=Biens!$D$9,$K6&lt;=Biens!$C$9),"MATCH","")</f>
        <v/>
      </c>
      <c r="AE6" s="13" t="str">
        <f>IF(AND($G6&gt;=Biens!$B$10,$H6=Biens!$E$10,$I6=Biens!$A$10,$J6&lt;=Biens!$D$10,$K6&lt;=Biens!$C$10),"MATCH","")</f>
        <v/>
      </c>
      <c r="AF6" s="13" t="str">
        <f>IF(AND($G6&gt;=Biens!$B$11,$H6=Biens!$E$11,$I6=Biens!$A$11,$J6&lt;=Biens!$D$11,$K6&lt;=Biens!$C$11),"MATCH","")</f>
        <v/>
      </c>
      <c r="AG6" s="13" t="str">
        <f>IF(AND($G6&gt;=Biens!$B$12,$H6=Biens!$E$12,$I6=Biens!$A$12,$J6&lt;=Biens!$D$12,$K6&lt;=Biens!$C$12),"MATCH","")</f>
        <v/>
      </c>
      <c r="AH6" s="13" t="str">
        <f>IF(AND($G6&gt;=Biens!$B$13,$H6=Biens!$E$13,$I6=Biens!$A$13,$J6&lt;=Biens!$D$13,$K6&lt;=Biens!$C$13),"MATCH","")</f>
        <v/>
      </c>
      <c r="AI6" s="13" t="str">
        <f>IF(AND($G6&gt;=Biens!$B$14,$H6=Biens!$E$14,$I6=Biens!$A$14,$J6&lt;=Biens!$D$14,$K6&lt;=Biens!$C$14),"MATCH","")</f>
        <v/>
      </c>
      <c r="AJ6" s="13" t="str">
        <f>IF(AND($G6&gt;=Biens!$B$15,$H6=Biens!$E$15,$I6=Biens!$A$15,$J6&lt;=Biens!$D$15,$K6&lt;=Biens!$C$15),"MATCH","")</f>
        <v/>
      </c>
      <c r="AK6" s="13" t="str">
        <f>IF(AND($G6&gt;=Biens!$B$16,$H6=Biens!$E$16,$I6=Biens!$A$16,$J6&lt;=Biens!$D$16,$K6&lt;=Biens!$C$16),"MATCH","")</f>
        <v/>
      </c>
      <c r="AL6" s="13" t="str">
        <f>IF(AND($G6&gt;=Biens!$B$17,$H6=Biens!$E$17,$I6=Biens!$A$17,$J6&lt;=Biens!$D$17,$K6&lt;=Biens!$C$17),"MATCH","")</f>
        <v/>
      </c>
      <c r="AM6" s="13" t="str">
        <f>IF(AND($G6&gt;=Biens!$B$18,$H6=Biens!$E$18,$I6=Biens!$A$18,$J6&lt;=Biens!$D$18,$K6&lt;=Biens!$C$18),"MATCH","")</f>
        <v/>
      </c>
      <c r="AN6" s="13" t="str">
        <f>IF(AND($G6&gt;=Biens!$B$19,$H6=Biens!$E$19,$I6=Biens!$A$19,$J6&lt;=Biens!$D$19,$K6&lt;=Biens!$C$19),"MATCH","")</f>
        <v/>
      </c>
      <c r="AO6" s="13" t="str">
        <f>IF(AND($G6&gt;=Biens!$B$20,$H6=Biens!$E$20,$I6=Biens!$A$20,$J6&lt;=Biens!$D$20,$K6&lt;=Biens!$C$20),"MATCH","")</f>
        <v/>
      </c>
      <c r="AP6" s="13" t="str">
        <f>IF(AND($G6&gt;=Biens!$B$21,$H6=Biens!$E$21,$I6=Biens!$A$21,$J6&lt;=Biens!$D$21,$K6&lt;=Biens!$C$21),"MATCH","")</f>
        <v/>
      </c>
      <c r="AQ6" s="13" t="str">
        <f>IF(AND($G6&gt;=Biens!$B$22,$H6=Biens!$E$22,$I6=Biens!$A$22,$J6&lt;=Biens!$D$22,$K6&lt;=Biens!$C$22),"MATCH","")</f>
        <v/>
      </c>
      <c r="AR6" s="13" t="str">
        <f>IF(AND($G6&gt;=Biens!$B$23,$H6=Biens!$E$23,$I6=Biens!$A$23,$J6&lt;=Biens!$D$23,$K6&lt;=Biens!$C$23),"MATCH","")</f>
        <v/>
      </c>
      <c r="AS6" s="13" t="str">
        <f>IF(AND($G6&gt;=Biens!$B$24,$H6=Biens!$E$24,$I6=Biens!$A$24,$J6&lt;=Biens!$D$24,$K6&lt;=Biens!$C$24),"MATCH","")</f>
        <v/>
      </c>
      <c r="AT6" s="13" t="str">
        <f>IF(AND($G6&gt;=Biens!$B$25,$H6=Biens!$E$25,$I6=Biens!$A$25,$J6&lt;=Biens!$D$25,$K6&lt;=Biens!$C$25),"MATCH","")</f>
        <v/>
      </c>
      <c r="AU6" s="13" t="str">
        <f>IF(AND($G6&gt;=Biens!$B$26,$H6=Biens!$E$26,$I6=Biens!$A$26,$J6&lt;=Biens!$D$26,$K6&lt;=Biens!$C$26),"MATCH","")</f>
        <v/>
      </c>
      <c r="AV6" s="13" t="str">
        <f>IF(AND($G6&gt;=Biens!$B$27,$H6=Biens!$E$27,$I6=Biens!$A$27,$J6&lt;=Biens!$D$27,$K6&lt;=Biens!$C$27),"MATCH","")</f>
        <v/>
      </c>
      <c r="AW6" s="13" t="str">
        <f>IF(AND($G6&gt;=Biens!$B$28,$H6=Biens!$E$28,$I6=Biens!$A$28,$J6&lt;=Biens!$D$28,$K6&lt;=Biens!$C$28),"MATCH","")</f>
        <v/>
      </c>
      <c r="AX6" s="13" t="str">
        <f>IF(AND($G6&gt;=Biens!$B$29,$H6=Biens!$E$29,$I6=Biens!$A$29,$J6&lt;=Biens!$D$29,$K6&lt;=Biens!$C$29),"MATCH","")</f>
        <v/>
      </c>
      <c r="AY6" s="13" t="str">
        <f>IF(AND($G6&gt;=Biens!$B$30,$H6=Biens!$E$30,$I6=Biens!$A$30,$J6&lt;=Biens!$D$30,$K6&lt;=Biens!$C$30),"MATCH","")</f>
        <v/>
      </c>
      <c r="AZ6" s="13" t="str">
        <f>IF(AND($G6&gt;=Biens!$B$31,$H6=Biens!$E$31,$I6=Biens!$A$31,$J6&lt;=Biens!$D$31,$K6&lt;=Biens!$C$31),"MATCH","")</f>
        <v/>
      </c>
      <c r="BA6" s="13" t="str">
        <f>IF(AND($G6&gt;=Biens!$B$32,$H6=Biens!$E$32,$I6=Biens!$A$32,$J6&lt;=Biens!$D$32,$K6&lt;=Biens!$C$32),"MATCH","")</f>
        <v/>
      </c>
      <c r="BB6" s="13" t="str">
        <f>IF(AND($G6&gt;=Biens!$B$33,$H6=Biens!$E$33,$I6=Biens!$A$33,$J6&lt;=Biens!$D$33,$K6&lt;=Biens!$C$33),"MATCH","")</f>
        <v/>
      </c>
      <c r="BC6" s="13" t="str">
        <f>IF(AND($G6&gt;=Biens!$B$34,$H6=Biens!$E$34,$I6=Biens!$A$34,$J6&lt;=Biens!$D$34,$K6&lt;=Biens!$C$34),"MATCH","")</f>
        <v/>
      </c>
      <c r="BD6" s="13" t="str">
        <f>IF(AND($G6&gt;=Biens!$B$35,$H6=Biens!$E$35,$I6=Biens!$A$35,$J6&lt;=Biens!$D$35,$K6&lt;=Biens!$C$35),"MATCH","")</f>
        <v/>
      </c>
      <c r="BE6" s="13" t="str">
        <f>IF(AND($G6&gt;=Biens!$B$36,$H6=Biens!$E$36,$I6=Biens!$A$36,$J6&lt;=Biens!$D$36,$K6&lt;=Biens!$C$36),"MATCH","")</f>
        <v/>
      </c>
      <c r="BF6" s="13" t="str">
        <f>IF(AND($G6&gt;=Biens!$B$37,$H6=Biens!$E$37,$I6=Biens!$A$37,$J6&lt;=Biens!$D$37,$K6&lt;=Biens!$C$37),"MATCH","")</f>
        <v/>
      </c>
      <c r="BG6" s="13" t="str">
        <f>IF(AND($G6&gt;=Biens!$B$38,$H6=Biens!$E$38,$I6=Biens!$A$38,$J6&lt;=Biens!$D$38,$K6&lt;=Biens!$C$38),"MATCH","")</f>
        <v/>
      </c>
      <c r="BH6" s="13" t="str">
        <f>IF(AND($G6&gt;=Biens!$B$39,$H6=Biens!$E$39,$I6=Biens!$A$39,$J6&lt;=Biens!$D$39,$K6&lt;=Biens!$C$39),"MATCH","")</f>
        <v/>
      </c>
      <c r="BI6" s="13" t="str">
        <f>IF(AND($G6&gt;=Biens!$B$40,$H6=Biens!$E$40,$I6=Biens!$A$40,$J6&lt;=Biens!$D$40,$K6&lt;=Biens!$C$40),"MATCH","")</f>
        <v/>
      </c>
      <c r="BJ6" s="13" t="str">
        <f>IF(AND($G6&gt;=Biens!$B$41,$H6=Biens!$E$41,$I6=Biens!$A$41,$J6&lt;=Biens!$D$41,$K6&lt;=Biens!$C$41),"MATCH","")</f>
        <v/>
      </c>
      <c r="BK6" s="13" t="str">
        <f>IF(AND($G6&gt;=Biens!$B$42,$H6=Biens!$E$42,$I6=Biens!$A$42,$J6&lt;=Biens!$D$42,$K6&lt;=Biens!$C$42),"MATCH","")</f>
        <v/>
      </c>
      <c r="BL6" s="13" t="str">
        <f>IF(AND($G6&gt;=Biens!$B$43,$H6=Biens!$E$43,$I6=Biens!$A$43,$J6&lt;=Biens!$D$43,$K6&lt;=Biens!$C$43),"MATCH","")</f>
        <v/>
      </c>
      <c r="BM6" s="13" t="str">
        <f>IF(AND($G6&gt;=Biens!$B$44,$H6=Biens!$E$44,$I6=Biens!$A$44,$J6&lt;=Biens!$D$44,$K6&lt;=Biens!$C$44),"MATCH","")</f>
        <v/>
      </c>
      <c r="BN6" s="13" t="str">
        <f>IF(AND($G6&gt;=Biens!$B$45,$H6=Biens!$E$45,$I6=Biens!$A$45,$J6&lt;=Biens!$D$45,$K6&lt;=Biens!$C$45),"MATCH","")</f>
        <v/>
      </c>
      <c r="BO6" s="13" t="str">
        <f>IF(AND($G6&gt;=Biens!$B$46,$H6=Biens!$E$46,$I6=Biens!$A$46,$J6&lt;=Biens!$D$46,$K6&lt;=Biens!$C$46),"MATCH","")</f>
        <v/>
      </c>
      <c r="BP6" s="13" t="str">
        <f>IF(AND($G6&gt;=Biens!$B$47,$H6=Biens!$E$47,$I6=Biens!$A$47,$J6&lt;=Biens!$D$47,$K6&lt;=Biens!$C$47),"MATCH","")</f>
        <v/>
      </c>
      <c r="BQ6" s="13" t="str">
        <f>IF(AND($G6&gt;=Biens!$B$48,$H6=Biens!$E$48,$I6=Biens!$A$48,$J6&lt;=Biens!$D$48,$K6&lt;=Biens!$C$48),"MATCH","")</f>
        <v/>
      </c>
      <c r="BR6" s="13" t="str">
        <f>IF(AND($G6&gt;=Biens!$B$49,$H6=Biens!$E$49,$I6=Biens!$A$49,$J6&lt;=Biens!$D$49,$K6&lt;=Biens!$C$49),"MATCH","")</f>
        <v/>
      </c>
      <c r="BS6" s="13" t="str">
        <f>IF(AND($G6&gt;=Biens!$B$50,$H6=Biens!$E$50,$I6=Biens!$A$50,$J6&lt;=Biens!$D$50,$K6&lt;=Biens!$C$50),"MATCH","")</f>
        <v/>
      </c>
      <c r="BT6" s="13" t="str">
        <f>IF(AND($G6&gt;=Biens!$B$51,$H6=Biens!$E$51,$I6=Biens!$A$51,$J6&lt;=Biens!$D$51,$K6&lt;=Biens!$C$51),"MATCH","")</f>
        <v/>
      </c>
      <c r="BU6" s="13" t="str">
        <f>IF(AND($G6&gt;=Biens!$B$52,$H6=Biens!$E$52,$I6=Biens!$A$52,$J6&lt;=Biens!$D$52,$K6&lt;=Biens!$C$52),"MATCH","")</f>
        <v/>
      </c>
      <c r="BV6" s="13" t="str">
        <f>IF(AND($G6&gt;=Biens!$B$53,$H6=Biens!$E$53,$I6=Biens!$A$53,$J6&lt;=Biens!$D$53,$K6&lt;=Biens!$C$53),"MATCH","")</f>
        <v/>
      </c>
      <c r="BW6" s="13" t="str">
        <f>IF(AND($G6&gt;=Biens!$B$54,$H6=Biens!$E$54,$I6=Biens!$A$54,$J6&lt;=Biens!$D$54,$K6&lt;=Biens!$C$54),"MATCH","")</f>
        <v/>
      </c>
      <c r="BX6" s="13" t="str">
        <f>IF(AND($G6&gt;=Biens!$B$55,$H6=Biens!$E$55,$I6=Biens!$A$55,$J6&lt;=Biens!$D$55,$K6&lt;=Biens!$C$55),"MATCH","")</f>
        <v/>
      </c>
      <c r="BY6" s="13" t="str">
        <f>IF(AND($G6&gt;=Biens!$B$56,$H6=Biens!$E$56,$I6=Biens!$A$56,$J6&lt;=Biens!$D$56,$K6&lt;=Biens!$C$56),"MATCH","")</f>
        <v/>
      </c>
      <c r="BZ6" s="13" t="str">
        <f>IF(AND($G6&gt;=Biens!$B$57,$H6=Biens!$E$57,$I6=Biens!$A$57,$J6&lt;=Biens!$D$57,$K6&lt;=Biens!$C$57),"MATCH","")</f>
        <v/>
      </c>
      <c r="CA6" s="13" t="str">
        <f>IF(AND($G6&gt;=Biens!$B$58,$H6=Biens!$E$58,$I6=Biens!$A$58,$J6&lt;=Biens!$D$58,$K6&lt;=Biens!$C$58),"MATCH","")</f>
        <v/>
      </c>
      <c r="CB6" s="13" t="str">
        <f>IF(AND($G6&gt;=Biens!$B$59,$H6=Biens!$E$59,$I6=Biens!$A$59,$J6&lt;=Biens!$D$59,$K6&lt;=Biens!$C$59),"MATCH","")</f>
        <v/>
      </c>
      <c r="CC6" s="13" t="str">
        <f>IF(AND($G6&gt;=Biens!$B$60,$H6=Biens!$E$60,$I6=Biens!$A$60,$J6&lt;=Biens!$D$60,$K6&lt;=Biens!$C$60),"MATCH","")</f>
        <v/>
      </c>
      <c r="CD6" s="13" t="str">
        <f>IF(AND($G6&gt;=Biens!$B$61,$H6=Biens!$E$61,$I6=Biens!$A$61,$J6&lt;=Biens!$D$61,$K6&lt;=Biens!$C$61),"MATCH","")</f>
        <v/>
      </c>
      <c r="CE6" s="13" t="str">
        <f>IF(AND($G6&gt;=Biens!$B$62,$H6=Biens!$E$62,$I6=Biens!$A$62,$J6&lt;=Biens!$D$62,$K6&lt;=Biens!$C$62),"MATCH","")</f>
        <v/>
      </c>
      <c r="CF6" s="13" t="str">
        <f>IF(AND($G6&gt;=Biens!$B$63,$H6=Biens!$E$63,$I6=Biens!$A$63,$J6&lt;=Biens!$D$63,$K6&lt;=Biens!$C$63),"MATCH","")</f>
        <v/>
      </c>
      <c r="CG6" s="13" t="str">
        <f>IF(AND($G6&gt;=Biens!$B$64,$H6=Biens!$E$64,$I6=Biens!$A$64,$J6&lt;=Biens!$D$64,$K6&lt;=Biens!$C$64),"MATCH","")</f>
        <v/>
      </c>
      <c r="CH6" s="13" t="str">
        <f>IF(AND($G6&gt;=Biens!$B$65,$H6=Biens!$E$65,$I6=Biens!$A$65,$J6&lt;=Biens!$D$65,$K6&lt;=Biens!$C$65),"MATCH","")</f>
        <v/>
      </c>
      <c r="CI6" s="13" t="str">
        <f>IF(AND($G6&gt;=Biens!$B$66,$H6=Biens!$E$66,$I6=Biens!$A$66,$J6&lt;=Biens!$D$66,$K6&lt;=Biens!$C$66),"MATCH","")</f>
        <v/>
      </c>
      <c r="CJ6" s="13" t="str">
        <f>IF(AND($G6&gt;=Biens!$B$67,$H6=Biens!$E$67,$I6=Biens!$A$67,$J6&lt;=Biens!$D$67,$K6&lt;=Biens!$C$67),"MATCH","")</f>
        <v/>
      </c>
      <c r="CK6" s="13" t="str">
        <f>IF(AND($G6&gt;=Biens!$B$68,$H6=Biens!$E$68,$I6=Biens!$A$68,$J6&lt;=Biens!$D$68,$K6&lt;=Biens!$C$68),"MATCH","")</f>
        <v/>
      </c>
      <c r="CL6" s="13" t="str">
        <f>IF(AND($G6&gt;=Biens!$B$69,$H6=Biens!$E$69,$I6=Biens!$A$69,$J6&lt;=Biens!$D$69,$K6&lt;=Biens!$C$69),"MATCH","")</f>
        <v/>
      </c>
      <c r="CM6" s="13" t="str">
        <f>IF(AND($G6&gt;=Biens!$B$70,$H6=Biens!$E$70,$I6=Biens!$A$70,$J6&lt;=Biens!$D$70,$K6&lt;=Biens!$C$70),"MATCH","")</f>
        <v/>
      </c>
      <c r="CN6" s="13" t="str">
        <f>IF(AND($G6&gt;=Biens!$B$71,$H6=Biens!$E$71,$I6=Biens!$A$71,$J6&lt;=Biens!$D$71,$K6&lt;=Biens!$C$71),"MATCH","")</f>
        <v/>
      </c>
      <c r="CO6" s="13" t="str">
        <f>IF(AND($G6&gt;=Biens!$B$72,$H6=Biens!$E$72,$I6=Biens!$A$72,$J6&lt;=Biens!$D$72,$K6&lt;=Biens!$C$72),"MATCH","")</f>
        <v/>
      </c>
      <c r="CP6" s="13" t="str">
        <f>IF(AND($G6&gt;=Biens!$B$73,$H6=Biens!$E$73,$I6=Biens!$A$73,$J6&lt;=Biens!$D$73,$K6&lt;=Biens!$C$73),"MATCH","")</f>
        <v/>
      </c>
      <c r="CQ6" s="13" t="str">
        <f>IF(AND($G6&gt;=Biens!$B$74,$H6=Biens!$E$74,$I6=Biens!$A$74,$J6&lt;=Biens!$D$74,$K6&lt;=Biens!$C$74),"MATCH","")</f>
        <v/>
      </c>
      <c r="CR6" s="13" t="str">
        <f>IF(AND($G6&gt;=Biens!$B$75,$H6=Biens!$E$75,$I6=Biens!$A$75,$J6&lt;=Biens!$D$75,$K6&lt;=Biens!$C$75),"MATCH","")</f>
        <v/>
      </c>
      <c r="CS6" s="13" t="str">
        <f>IF(AND($G6&gt;=Biens!$B$76,$H6=Biens!$E$76,$I6=Biens!$A$76,$J6&lt;=Biens!$D$76,$K6&lt;=Biens!$C$76),"MATCH","")</f>
        <v/>
      </c>
      <c r="CT6" s="13" t="str">
        <f>IF(AND($G6&gt;=Biens!$B$77,$H6=Biens!$E$77,$I6=Biens!$A$77,$J6&lt;=Biens!$D$77,$K6&lt;=Biens!$C$77),"MATCH","")</f>
        <v/>
      </c>
      <c r="CU6" s="13" t="str">
        <f>IF(AND($G6&gt;=Biens!$B$78,$H6=Biens!$E$78,$I6=Biens!$A$78,$J6&lt;=Biens!$D$78,$K6&lt;=Biens!$C$78),"MATCH","")</f>
        <v/>
      </c>
      <c r="CV6" s="13" t="str">
        <f>IF(AND($G6&gt;=Biens!$B$79,$H6=Biens!$E$79,$I6=Biens!$A$79,$J6&lt;=Biens!$D$79,$K6&lt;=Biens!$C$79),"MATCH","")</f>
        <v/>
      </c>
      <c r="CW6" s="13" t="str">
        <f>IF(AND($G6&gt;=Biens!$B$80,$H6=Biens!$E$80,$I6=Biens!$A$80,$J6&lt;=Biens!$D$80,$K6&lt;=Biens!$C$80),"MATCH","")</f>
        <v/>
      </c>
      <c r="CX6" s="13" t="str">
        <f>IF(AND($G6&gt;=Biens!$B$81,$H6=Biens!$E$81,$I6=Biens!$A$81,$J6&lt;=Biens!$D$81,$K6&lt;=Biens!$C$81),"MATCH","")</f>
        <v/>
      </c>
      <c r="CY6" s="13" t="str">
        <f>IF(AND($G6&gt;=Biens!$B$82,$H6=Biens!$E$82,$I6=Biens!$A$82,$J6&lt;=Biens!$D$82,$K6&lt;=Biens!$C$82),"MATCH","")</f>
        <v/>
      </c>
      <c r="CZ6" s="13" t="str">
        <f>IF(AND($G6&gt;=Biens!$B$83,$H6=Biens!$E$83,$I6=Biens!$A$83,$J6&lt;=Biens!$D$83,$K6&lt;=Biens!$C$83),"MATCH","")</f>
        <v/>
      </c>
      <c r="DA6" s="13" t="str">
        <f>IF(AND($G6&gt;=Biens!$B$84,$H6=Biens!$E$84,$I6=Biens!$A$84,$J6&lt;=Biens!$D$84,$K6&lt;=Biens!$C$84),"MATCH","")</f>
        <v/>
      </c>
      <c r="DB6" s="13" t="str">
        <f>IF(AND($G6&gt;=Biens!$B$85,$H6=Biens!$E$85,$I6=Biens!$A$85,$J6&lt;=Biens!$D$85,$K6&lt;=Biens!$C$85),"MATCH","")</f>
        <v/>
      </c>
      <c r="DC6" s="13" t="str">
        <f>IF(AND($G6&gt;=Biens!$B$86,$H6=Biens!$E$86,$I6=Biens!$A$86,$J6&lt;=Biens!$D$86,$K6&lt;=Biens!$C$86),"MATCH","")</f>
        <v/>
      </c>
      <c r="DD6" s="13" t="str">
        <f>IF(AND($G6&gt;=Biens!$B$87,$H6=Biens!$E$87,$I6=Biens!$A$87,$J6&lt;=Biens!$D$87,$K6&lt;=Biens!$C$87),"MATCH","")</f>
        <v/>
      </c>
      <c r="DE6" s="13" t="str">
        <f>IF(AND($G6&gt;=Biens!$B$88,$H6=Biens!$E$88,$I6=Biens!$A$88,$J6&lt;=Biens!$D$88,$K6&lt;=Biens!$C$88),"MATCH","")</f>
        <v/>
      </c>
      <c r="DF6" s="13" t="str">
        <f>IF(AND($G6&gt;=Biens!$B$89,$H6=Biens!$E$89,$I6=Biens!$A$89,$J6&lt;=Biens!$D$89,$K6&lt;=Biens!$C$89),"MATCH","")</f>
        <v/>
      </c>
      <c r="DG6" s="13" t="str">
        <f>IF(AND($G6&gt;=Biens!$B$90,$H6=Biens!$E$90,$I6=Biens!$A$90,$J6&lt;=Biens!$D$90,$K6&lt;=Biens!$C$90),"MATCH","")</f>
        <v/>
      </c>
      <c r="DH6" s="13" t="str">
        <f>IF(AND($G6&gt;=Biens!$B$91,$H6=Biens!$E$91,$I6=Biens!$A$91,$J6&lt;=Biens!$D$91,$K6&lt;=Biens!$C$91),"MATCH","")</f>
        <v/>
      </c>
      <c r="DI6" s="13" t="str">
        <f>IF(AND($G6&gt;=Biens!$B$92,$H6=Biens!$E$92,$I6=Biens!$A$92,$J6&lt;=Biens!$D$92,$K6&lt;=Biens!$C$92),"MATCH","")</f>
        <v/>
      </c>
      <c r="DJ6" s="13" t="str">
        <f>IF(AND($G6&gt;=Biens!$B$93,$H6=Biens!$E$93,$I6=Biens!$A$93,$J6&lt;=Biens!$D$93,$K6&lt;=Biens!$C$93),"MATCH","")</f>
        <v/>
      </c>
      <c r="DK6" s="13" t="str">
        <f>IF(AND($G6&gt;=Biens!$B$94,$H6=Biens!$E$94,$I6=Biens!$A$94,$J6&lt;=Biens!$D$94,$K6&lt;=Biens!$C$94),"MATCH","")</f>
        <v/>
      </c>
      <c r="DL6" s="13" t="str">
        <f>IF(AND($G6&gt;=Biens!$B$95,$H6=Biens!$E$95,$I6=Biens!$A$95,$J6&lt;=Biens!$D$95,$K6&lt;=Biens!$C$95),"MATCH","")</f>
        <v/>
      </c>
      <c r="DM6" s="13" t="str">
        <f>IF(AND($G6&gt;=Biens!$B$96,$H6=Biens!$E$96,$I6=Biens!$A$96,$J6&lt;=Biens!$D$96,$K6&lt;=Biens!$C$96),"MATCH","")</f>
        <v/>
      </c>
      <c r="DN6" s="13" t="str">
        <f>IF(AND($G6&gt;=Biens!$B$97,$H6=Biens!$E$97,$I6=Biens!$A$97,$J6&lt;=Biens!$D$97,$K6&lt;=Biens!$C$97),"MATCH","")</f>
        <v/>
      </c>
      <c r="DO6" s="13" t="str">
        <f>IF(AND($G6&gt;=Biens!$B$98,$H6=Biens!$E$98,$I6=Biens!$A$98,$J6&lt;=Biens!$D$98,$K6&lt;=Biens!$C$98),"MATCH","")</f>
        <v/>
      </c>
      <c r="DP6" s="13" t="str">
        <f>IF(AND($G6&gt;=Biens!$B$99,$H6=Biens!$E$99,$I6=Biens!$A$99,$J6&lt;=Biens!$D$99,$K6&lt;=Biens!$C$99),"MATCH","")</f>
        <v/>
      </c>
      <c r="DQ6" s="13" t="str">
        <f>IF(AND($G6&gt;=Biens!$B$100,$H6=Biens!$E$100,$I6=Biens!$A$100,$J6&lt;=Biens!$D$100,$K6&lt;=Biens!$C$100),"MATCH","")</f>
        <v/>
      </c>
      <c r="DR6" s="13" t="str">
        <f>IF(AND($G6&gt;=Biens!$B$101,$H6=Biens!$E$101,$I6=Biens!$A$101,$J6&lt;=Biens!$D$101,$K6&lt;=Biens!$C$101),"MATCH","")</f>
        <v/>
      </c>
      <c r="DS6" s="13" t="str">
        <f>IF(AND($G6&gt;=Biens!$B$102,$H6=Biens!$E$102,$I6=Biens!$A$102,$J6&lt;=Biens!$D$102,$K6&lt;=Biens!$C$102),"MATCH","")</f>
        <v/>
      </c>
      <c r="DT6" s="13" t="str">
        <f>IF(AND($G6&gt;=Biens!$B$103,$H6=Biens!$E$103,$I6=Biens!$A$103,$J6&lt;=Biens!$D$103,$K6&lt;=Biens!$C$103),"MATCH","")</f>
        <v/>
      </c>
      <c r="DU6" s="13" t="str">
        <f>IF(AND($G6&gt;=Biens!$B$104,$H6=Biens!$E$104,$I6=Biens!$A$104,$J6&lt;=Biens!$D$104,$K6&lt;=Biens!$C$104),"MATCH","")</f>
        <v/>
      </c>
      <c r="DV6" s="13" t="str">
        <f>IF(AND($G6&gt;=Biens!$B$105,$H6=Biens!$E$105,$I6=Biens!$A$105,$J6&lt;=Biens!$D$105,$K6&lt;=Biens!$C$105),"MATCH","")</f>
        <v/>
      </c>
      <c r="DW6" s="13" t="str">
        <f>IF(AND($G6&gt;=Biens!$B$106,$H6=Biens!$E$106,$I6=Biens!$A$106,$J6&lt;=Biens!$D$106,$K6&lt;=Biens!$C$106),"MATCH","")</f>
        <v/>
      </c>
      <c r="DX6" s="13" t="str">
        <f>IF(AND($G6&gt;=Biens!$B$107,$H6=Biens!$E$107,$I6=Biens!$A$107,$J6&lt;=Biens!$D$107,$K6&lt;=Biens!$C$107),"MATCH","")</f>
        <v/>
      </c>
      <c r="DY6" s="13" t="str">
        <f>IF(AND($G6&gt;=Biens!$B$108,$H6=Biens!$E$108,$I6=Biens!$A$108,$J6&lt;=Biens!$D$108,$K6&lt;=Biens!$C$108),"MATCH","")</f>
        <v/>
      </c>
      <c r="DZ6" s="13" t="str">
        <f>IF(AND($G6&gt;=Biens!$B$109,$H6=Biens!$E$109,$I6=Biens!$A$109,$J6&lt;=Biens!$D$109,$K6&lt;=Biens!$C$109),"MATCH","")</f>
        <v/>
      </c>
      <c r="EA6" s="13" t="str">
        <f>IF(AND($G6&gt;=Biens!$B$110,$H6=Biens!$E$110,$I6=Biens!$A$110,$J6&lt;=Biens!$D$110,$K6&lt;=Biens!$C$110),"MATCH","")</f>
        <v/>
      </c>
      <c r="EB6" s="13" t="str">
        <f>IF(AND($G6&gt;=Biens!$B$111,$H6=Biens!$E$111,$I6=Biens!$A$111,$J6&lt;=Biens!$D$111,$K6&lt;=Biens!$C$111),"MATCH","")</f>
        <v/>
      </c>
      <c r="EC6" s="13" t="str">
        <f>IF(AND($G6&gt;=Biens!$B$112,$H6=Biens!$E$112,$I6=Biens!$A$112,$J6&lt;=Biens!$D$112,$K6&lt;=Biens!$C$112),"MATCH","")</f>
        <v/>
      </c>
      <c r="ED6" s="13" t="str">
        <f>IF(AND($G6&gt;=Biens!$B$113,$H6=Biens!$E$113,$I6=Biens!$A$113,$J6&lt;=Biens!$D$113,$K6&lt;=Biens!$C$113),"MATCH","")</f>
        <v/>
      </c>
      <c r="EE6" s="13" t="str">
        <f>IF(AND($G6&gt;=Biens!$B$114,$H6=Biens!$E$114,$I6=Biens!$A$114,$J6&lt;=Biens!$D$114,$K6&lt;=Biens!$C$114),"MATCH","")</f>
        <v/>
      </c>
      <c r="EF6" s="13" t="str">
        <f>IF(AND($G6&gt;=Biens!$B$115,$H6=Biens!$E$115,$I6=Biens!$A$115,$J6&lt;=Biens!$D$115,$K6&lt;=Biens!$C$115),"MATCH","")</f>
        <v/>
      </c>
      <c r="EG6" s="13" t="str">
        <f>IF(AND($G6&gt;=Biens!$B$116,$H6=Biens!$E$116,$I6=Biens!$A$116,$J6&lt;=Biens!$D$116,$K6&lt;=Biens!$C$116),"MATCH","")</f>
        <v/>
      </c>
      <c r="EH6" s="13" t="str">
        <f>IF(AND($G6&gt;=Biens!$B$117,$H6=Biens!$E$117,$I6=Biens!$A$117,$J6&lt;=Biens!$D$117,$K6&lt;=Biens!$C$117),"MATCH","")</f>
        <v/>
      </c>
      <c r="EI6" s="13" t="str">
        <f>IF(AND($G6&gt;=Biens!$B$118,$H6=Biens!$E$118,$I6=Biens!$A$118,$J6&lt;=Biens!$D$118,$K6&lt;=Biens!$C$118),"MATCH","")</f>
        <v/>
      </c>
      <c r="EJ6" s="13" t="str">
        <f>IF(AND($G6&gt;=Biens!$B$119,$H6=Biens!$E$119,$I6=Biens!$A$119,$J6&lt;=Biens!$D$119,$K6&lt;=Biens!$C$119),"MATCH","")</f>
        <v/>
      </c>
      <c r="EK6" s="13" t="str">
        <f>IF(AND($G6&gt;=Biens!$B$120,$H6=Biens!$E$120,$I6=Biens!$A$120,$J6&lt;=Biens!$D$120,$K6&lt;=Biens!$C$120),"MATCH","")</f>
        <v/>
      </c>
      <c r="EL6" s="13" t="str">
        <f>IF(AND($G6&gt;=Biens!$B$121,$H6=Biens!$E$121,$I6=Biens!$A$121,$J6&lt;=Biens!$D$121,$K6&lt;=Biens!$C$121),"MATCH","")</f>
        <v/>
      </c>
      <c r="EM6" s="13" t="str">
        <f>IF(AND($G6&gt;=Biens!$B$122,$H6=Biens!$E$122,$I6=Biens!$A$122,$J6&lt;=Biens!$D$122,$K6&lt;=Biens!$C$122),"MATCH","")</f>
        <v/>
      </c>
      <c r="EN6" s="13" t="str">
        <f>IF(AND($G6&gt;=Biens!$B$123,$H6=Biens!$E$123,$I6=Biens!$A$123,$J6&lt;=Biens!$D$123,$K6&lt;=Biens!$C$123),"MATCH","")</f>
        <v/>
      </c>
      <c r="EO6" s="13" t="str">
        <f>IF(AND($G6&gt;=Biens!$B$124,$H6=Biens!$E$124,$I6=Biens!$A$124,$J6&lt;=Biens!$D$124,$K6&lt;=Biens!$C$124),"MATCH","")</f>
        <v/>
      </c>
      <c r="EP6" s="13" t="str">
        <f>IF(AND($G6&gt;=Biens!$B$125,$H6=Biens!$E$125,$I6=Biens!$A$125,$J6&lt;=Biens!$D$125,$K6&lt;=Biens!$C$125),"MATCH","")</f>
        <v/>
      </c>
      <c r="EQ6" s="13" t="str">
        <f>IF(AND($G6&gt;=Biens!$B$126,$H6=Biens!$E$126,$I6=Biens!$A$126,$J6&lt;=Biens!$D$126,$K6&lt;=Biens!$C$126),"MATCH","")</f>
        <v/>
      </c>
      <c r="ER6" s="13" t="str">
        <f>IF(AND($G6&gt;=Biens!$B$127,$H6=Biens!$E$127,$I6=Biens!$A$127,$J6&lt;=Biens!$D$127,$K6&lt;=Biens!$C$127),"MATCH","")</f>
        <v/>
      </c>
      <c r="ES6" s="13" t="str">
        <f>IF(AND($G6&gt;=Biens!$B$128,$H6=Biens!$E$128,$I6=Biens!$A$128,$J6&lt;=Biens!$D$128,$K6&lt;=Biens!$C$128),"MATCH","")</f>
        <v/>
      </c>
      <c r="ET6" s="13" t="str">
        <f>IF(AND($G6&gt;=Biens!$B$129,$H6=Biens!$E$129,$I6=Biens!$A$129,$J6&lt;=Biens!$D$129,$K6&lt;=Biens!$C$129),"MATCH","")</f>
        <v/>
      </c>
      <c r="EU6" s="13" t="str">
        <f>IF(AND($G6&gt;=Biens!$B$130,$H6=Biens!$E$130,$I6=Biens!$A$130,$J6&lt;=Biens!$D$130,$K6&lt;=Biens!$C$130),"MATCH","")</f>
        <v/>
      </c>
      <c r="EV6" s="13" t="str">
        <f>IF(AND($G6&gt;=Biens!$B$131,$H6=Biens!$E$131,$I6=Biens!$A$131,$J6&lt;=Biens!$D$131,$K6&lt;=Biens!$C$131),"MATCH","")</f>
        <v/>
      </c>
      <c r="EW6" s="13" t="str">
        <f>IF(AND($G6&gt;=Biens!$B$132,$H6=Biens!$E$132,$I6=Biens!$A$132,$J6&lt;=Biens!$D$132,$K6&lt;=Biens!$C$132),"MATCH","")</f>
        <v/>
      </c>
      <c r="EX6" s="13" t="str">
        <f>IF(AND($G6&gt;=Biens!$B$133,$H6=Biens!$E$133,$I6=Biens!$A$133,$J6&lt;=Biens!$D$133,$K6&lt;=Biens!$C$133),"MATCH","")</f>
        <v/>
      </c>
      <c r="EY6" s="13" t="str">
        <f>IF(AND($G6&gt;=Biens!$B$134,$H6=Biens!$E$134,$I6=Biens!$A$134,$J6&lt;=Biens!$D$134,$K6&lt;=Biens!$C$134),"MATCH","")</f>
        <v/>
      </c>
      <c r="EZ6" s="13" t="str">
        <f>IF(AND($G6&gt;=Biens!$B$135,$H6=Biens!$E$135,$I6=Biens!$A$135,$J6&lt;=Biens!$D$135,$K6&lt;=Biens!$C$135),"MATCH","")</f>
        <v/>
      </c>
      <c r="FA6" s="13" t="str">
        <f>IF(AND($G6&gt;=Biens!$B$136,$H6=Biens!$E$136,$I6=Biens!$A$136,$J6&lt;=Biens!$D$136,$K6&lt;=Biens!$C$136),"MATCH","")</f>
        <v/>
      </c>
      <c r="FB6" s="13" t="str">
        <f>IF(AND($G6&gt;=Biens!$B$137,$H6=Biens!$E$137,$I6=Biens!$A$137,$J6&lt;=Biens!$D$137,$K6&lt;=Biens!$C$137),"MATCH","")</f>
        <v/>
      </c>
      <c r="FC6" s="13" t="str">
        <f>IF(AND($G6&gt;=Biens!$B$138,$H6=Biens!$E$138,$I6=Biens!$A$138,$J6&lt;=Biens!$D$138,$K6&lt;=Biens!$C$138),"MATCH","")</f>
        <v/>
      </c>
      <c r="FD6" s="13" t="str">
        <f>IF(AND($G6&gt;=Biens!$B$139,$H6=Biens!$E$139,$I6=Biens!$A$139,$J6&lt;=Biens!$D$139,$K6&lt;=Biens!$C$139),"MATCH","")</f>
        <v/>
      </c>
      <c r="FE6" s="13" t="str">
        <f>IF(AND($G6&gt;=Biens!$B$140,$H6=Biens!$E$140,$I6=Biens!$A$140,$J6&lt;=Biens!$D$140,$K6&lt;=Biens!$C$140),"MATCH","")</f>
        <v/>
      </c>
      <c r="FF6" s="13" t="str">
        <f>IF(AND($G6&gt;=Biens!$B$141,$H6=Biens!$E$141,$I6=Biens!$A$141,$J6&lt;=Biens!$D$141,$K6&lt;=Biens!$C$141),"MATCH","")</f>
        <v/>
      </c>
      <c r="FG6" s="13" t="str">
        <f>IF(AND($G6&gt;=Biens!$B$142,$H6=Biens!$E$142,$I6=Biens!$A$142,$J6&lt;=Biens!$D$142,$K6&lt;=Biens!$C$142),"MATCH","")</f>
        <v/>
      </c>
      <c r="FH6" s="13" t="str">
        <f>IF(AND($G6&gt;=Biens!$B$143,$H6=Biens!$E$143,$I6=Biens!$A$143,$J6&lt;=Biens!$D$143,$K6&lt;=Biens!$C$143),"MATCH","")</f>
        <v/>
      </c>
      <c r="FI6" s="13" t="str">
        <f>IF(AND($G6&gt;=Biens!$B$144,$H6=Biens!$E$144,$I6=Biens!$A$144,$J6&lt;=Biens!$D$144,$K6&lt;=Biens!$C$144),"MATCH","")</f>
        <v/>
      </c>
      <c r="FJ6" s="13" t="str">
        <f>IF(AND($G6&gt;=Biens!$B$145,$H6=Biens!$E$145,$I6=Biens!$A$145,$J6&lt;=Biens!$D$145,$K6&lt;=Biens!$C$145),"MATCH","")</f>
        <v/>
      </c>
      <c r="FK6" s="13" t="str">
        <f>IF(AND($G6&gt;=Biens!$B$146,$H6=Biens!$E$146,$I6=Biens!$A$146,$J6&lt;=Biens!$D$146,$K6&lt;=Biens!$C$146),"MATCH","")</f>
        <v/>
      </c>
      <c r="FL6" s="13" t="str">
        <f>IF(AND($G6&gt;=Biens!$B$147,$H6=Biens!$E$147,$I6=Biens!$A$147,$J6&lt;=Biens!$D$147,$K6&lt;=Biens!$C$147),"MATCH","")</f>
        <v/>
      </c>
      <c r="FM6" s="13" t="str">
        <f>IF(AND($G6&gt;=Biens!$B$148,$H6=Biens!$E$148,$I6=Biens!$A$148,$J6&lt;=Biens!$D$148,$K6&lt;=Biens!$C$148),"MATCH","")</f>
        <v/>
      </c>
      <c r="FN6" s="13" t="str">
        <f>IF(AND($G6&gt;=Biens!$B$149,$H6=Biens!$E$149,$I6=Biens!$A$149,$J6&lt;=Biens!$D$149,$K6&lt;=Biens!$C$149),"MATCH","")</f>
        <v/>
      </c>
      <c r="FO6" s="13" t="str">
        <f>IF(AND($G6&gt;=Biens!$B$150,$H6=Biens!$E$150,$I6=Biens!$A$150,$J6&lt;=Biens!$D$150,$K6&lt;=Biens!$C$150),"MATCH","")</f>
        <v/>
      </c>
      <c r="FP6" s="13" t="str">
        <f>IF(AND($G6&gt;=Biens!$B$151,$H6=Biens!$E$151,$I6=Biens!$A$151,$J6&lt;=Biens!$D$151,$K6&lt;=Biens!$C$151),"MATCH","")</f>
        <v/>
      </c>
      <c r="FQ6" s="13" t="str">
        <f>IF(AND($G6&gt;=Biens!$B$152,$H6=Biens!$E$152,$I6=Biens!$A$152,$J6&lt;=Biens!$D$152,$K6&lt;=Biens!$C$152),"MATCH","")</f>
        <v/>
      </c>
      <c r="FR6" s="13" t="str">
        <f>IF(AND($G6&gt;=Biens!$B$153,$H6=Biens!$E$153,$I6=Biens!$A$153,$J6&lt;=Biens!$D$153,$K6&lt;=Biens!$C$153),"MATCH","")</f>
        <v/>
      </c>
      <c r="FS6" s="13" t="str">
        <f>IF(AND($G6&gt;=Biens!$B$154,$H6=Biens!$E$154,$I6=Biens!$A$154,$J6&lt;=Biens!$D$154,$K6&lt;=Biens!$C$154),"MATCH","")</f>
        <v/>
      </c>
      <c r="FT6" s="13" t="str">
        <f>IF(AND($G6&gt;=Biens!$B$155,$H6=Biens!$E$155,$I6=Biens!$A$155,$J6&lt;=Biens!$D$155,$K6&lt;=Biens!$C$155),"MATCH","")</f>
        <v/>
      </c>
      <c r="FU6" s="13" t="str">
        <f>IF(AND($G6&gt;=Biens!$B$156,$H6=Biens!$E$156,$I6=Biens!$A$156,$J6&lt;=Biens!$D$156,$K6&lt;=Biens!$C$156),"MATCH","")</f>
        <v/>
      </c>
      <c r="FV6" s="13" t="str">
        <f>IF(AND($G6&gt;=Biens!$B$157,$H6=Biens!$E$157,$I6=Biens!$A$157,$J6&lt;=Biens!$D$157,$K6&lt;=Biens!$C$157),"MATCH","")</f>
        <v/>
      </c>
      <c r="FW6" s="13" t="str">
        <f>IF(AND($G6&gt;=Biens!$B$158,$H6=Biens!$E$158,$I6=Biens!$A$158,$J6&lt;=Biens!$D$158,$K6&lt;=Biens!$C$158),"MATCH","")</f>
        <v/>
      </c>
      <c r="FX6" s="13" t="str">
        <f>IF(AND($G6&gt;=Biens!$B$159,$H6=Biens!$E$159,$I6=Biens!$A$159,$J6&lt;=Biens!$D$159,$K6&lt;=Biens!$C$159),"MATCH","")</f>
        <v/>
      </c>
      <c r="FY6" s="13" t="str">
        <f>IF(AND($G6&gt;=Biens!$B$160,$H6=Biens!$E$160,$I6=Biens!$A$160,$J6&lt;=Biens!$D$160,$K6&lt;=Biens!$C$160),"MATCH","")</f>
        <v/>
      </c>
      <c r="FZ6" s="13" t="str">
        <f>IF(AND($G6&gt;=Biens!$B$161,$H6=Biens!$E$161,$I6=Biens!$A$161,$J6&lt;=Biens!$D$161,$K6&lt;=Biens!$C$161),"MATCH","")</f>
        <v/>
      </c>
      <c r="GA6" s="13" t="str">
        <f>IF(AND($G6&gt;=Biens!$B$162,$H6=Biens!$E$162,$I6=Biens!$A$162,$J6&lt;=Biens!$D$162,$K6&lt;=Biens!$C$162),"MATCH","")</f>
        <v/>
      </c>
      <c r="GB6" s="13" t="str">
        <f>IF(AND($G6&gt;=Biens!$B$163,$H6=Biens!$E$163,$I6=Biens!$A$163,$J6&lt;=Biens!$D$163,$K6&lt;=Biens!$C$163),"MATCH","")</f>
        <v/>
      </c>
      <c r="GC6" s="13" t="str">
        <f>IF(AND($G6&gt;=Biens!$B$164,$H6=Biens!$E$164,$I6=Biens!$A$164,$J6&lt;=Biens!$D$164,$K6&lt;=Biens!$C$164),"MATCH","")</f>
        <v/>
      </c>
      <c r="GD6" s="13" t="str">
        <f>IF(AND($G6&gt;=Biens!$B$165,$H6=Biens!$E$165,$I6=Biens!$A$165,$J6&lt;=Biens!$D$165,$K6&lt;=Biens!$C$165),"MATCH","")</f>
        <v/>
      </c>
      <c r="GE6" s="13" t="str">
        <f>IF(AND($G6&gt;=Biens!$B$166,$H6=Biens!$E$166,$I6=Biens!$A$166,$J6&lt;=Biens!$D$166,$K6&lt;=Biens!$C$166),"MATCH","")</f>
        <v/>
      </c>
      <c r="GF6" s="13" t="str">
        <f>IF(AND($G6&gt;=Biens!$B$167,$H6=Biens!$E$167,$I6=Biens!$A$167,$J6&lt;=Biens!$D$167,$K6&lt;=Biens!$C$167),"MATCH","")</f>
        <v/>
      </c>
      <c r="GG6" s="13" t="str">
        <f>IF(AND($G6&gt;=Biens!$B$168,$H6=Biens!$E$168,$I6=Biens!$A$168,$J6&lt;=Biens!$D$168,$K6&lt;=Biens!$C$168),"MATCH","")</f>
        <v/>
      </c>
      <c r="GH6" s="13" t="str">
        <f>IF(AND($G6&gt;=Biens!$B$169,$H6=Biens!$E$169,$I6=Biens!$A$169,$J6&lt;=Biens!$D$169,$K6&lt;=Biens!$C$169),"MATCH","")</f>
        <v/>
      </c>
      <c r="GI6" s="13" t="str">
        <f>IF(AND($G6&gt;=Biens!$B$170,$H6=Biens!$E$170,$I6=Biens!$A$170,$J6&lt;=Biens!$D$170,$K6&lt;=Biens!$C$170),"MATCH","")</f>
        <v/>
      </c>
      <c r="GJ6" s="13" t="str">
        <f>IF(AND($G6&gt;=Biens!$B$171,$H6=Biens!$E$171,$I6=Biens!$A$171,$J6&lt;=Biens!$D$171,$K6&lt;=Biens!$C$171),"MATCH","")</f>
        <v/>
      </c>
      <c r="GK6" s="13" t="str">
        <f>IF(AND($G6&gt;=Biens!$B$172,$H6=Biens!$E$172,$I6=Biens!$A$172,$J6&lt;=Biens!$D$172,$K6&lt;=Biens!$C$172),"MATCH","")</f>
        <v/>
      </c>
      <c r="GL6" s="13" t="str">
        <f>IF(AND($G6&gt;=Biens!$B$173,$H6=Biens!$E$173,$I6=Biens!$A$173,$J6&lt;=Biens!$D$173,$K6&lt;=Biens!$C$173),"MATCH","")</f>
        <v/>
      </c>
      <c r="GM6" s="13" t="str">
        <f>IF(AND($G6&gt;=Biens!$B$174,$H6=Biens!$E$174,$I6=Biens!$A$174,$J6&lt;=Biens!$D$174,$K6&lt;=Biens!$C$174),"MATCH","")</f>
        <v/>
      </c>
      <c r="GN6" s="13" t="str">
        <f>IF(AND($G6&gt;=Biens!$B$175,$H6=Biens!$E$175,$I6=Biens!$A$175,$J6&lt;=Biens!$D$175,$K6&lt;=Biens!$C$175),"MATCH","")</f>
        <v/>
      </c>
      <c r="GO6" s="13" t="str">
        <f>IF(AND($G6&gt;=Biens!$B$176,$H6=Biens!$E$176,$I6=Biens!$A$176,$J6&lt;=Biens!$D$176,$K6&lt;=Biens!$C$176),"MATCH","")</f>
        <v/>
      </c>
      <c r="GP6" s="13" t="str">
        <f>IF(AND($G6&gt;=Biens!$B$177,$H6=Biens!$E$177,$I6=Biens!$A$177,$J6&lt;=Biens!$D$177,$K6&lt;=Biens!$C$177),"MATCH","")</f>
        <v/>
      </c>
      <c r="GQ6" s="13" t="str">
        <f>IF(AND($G6&gt;=Biens!$B$178,$H6=Biens!$E$178,$I6=Biens!$A$178,$J6&lt;=Biens!$D$178,$K6&lt;=Biens!$C$178),"MATCH","")</f>
        <v/>
      </c>
      <c r="GR6" s="13" t="str">
        <f>IF(AND($G6&gt;=Biens!$B$179,$H6=Biens!$E$179,$I6=Biens!$A$179,$J6&lt;=Biens!$D$179,$K6&lt;=Biens!$C$179),"MATCH","")</f>
        <v/>
      </c>
      <c r="GS6" s="13" t="str">
        <f>IF(AND($G6&gt;=Biens!$B$180,$H6=Biens!$E$180,$I6=Biens!$A$180,$J6&lt;=Biens!$D$180,$K6&lt;=Biens!$C$180),"MATCH","")</f>
        <v/>
      </c>
      <c r="GT6" s="13" t="str">
        <f>IF(AND($G6&gt;=Biens!$B$181,$H6=Biens!$E$181,$I6=Biens!$A$181,$J6&lt;=Biens!$D$181,$K6&lt;=Biens!$C$181),"MATCH","")</f>
        <v/>
      </c>
      <c r="GU6" s="13" t="str">
        <f>IF(AND($G6&gt;=Biens!$B$182,$H6=Biens!$E$182,$I6=Biens!$A$182,$J6&lt;=Biens!$D$182,$K6&lt;=Biens!$C$182),"MATCH","")</f>
        <v/>
      </c>
      <c r="GV6" s="13" t="str">
        <f>IF(AND($G6&gt;=Biens!$B$183,$H6=Biens!$E$183,$I6=Biens!$A$183,$J6&lt;=Biens!$D$183,$K6&lt;=Biens!$C$183),"MATCH","")</f>
        <v/>
      </c>
      <c r="GW6" s="13" t="str">
        <f>IF(AND($G6&gt;=Biens!$B$184,$H6=Biens!$E$184,$I6=Biens!$A$184,$J6&lt;=Biens!$D$184,$K6&lt;=Biens!$C$184),"MATCH","")</f>
        <v/>
      </c>
      <c r="GX6" s="13" t="str">
        <f>IF(AND($G6&gt;=Biens!$B$185,$H6=Biens!$E$185,$I6=Biens!$A$185,$J6&lt;=Biens!$D$185,$K6&lt;=Biens!$C$185),"MATCH","")</f>
        <v/>
      </c>
      <c r="GY6" s="13" t="str">
        <f>IF(AND($G6&gt;=Biens!$B$186,$H6=Biens!$E$186,$I6=Biens!$A$186,$J6&lt;=Biens!$D$186,$K6&lt;=Biens!$C$186),"MATCH","")</f>
        <v/>
      </c>
      <c r="GZ6" s="13" t="str">
        <f>IF(AND($G6&gt;=Biens!$B$187,$H6=Biens!$E$187,$I6=Biens!$A$187,$J6&lt;=Biens!$D$187,$K6&lt;=Biens!$C$187),"MATCH","")</f>
        <v/>
      </c>
      <c r="HA6" s="13" t="str">
        <f>IF(AND($G6&gt;=Biens!$B$188,$H6=Biens!$E$188,$I6=Biens!$A$188,$J6&lt;=Biens!$D$188,$K6&lt;=Biens!$C$188),"MATCH","")</f>
        <v/>
      </c>
      <c r="HB6" s="13" t="str">
        <f>IF(AND($G6&gt;=Biens!$B$189,$H6=Biens!$E$189,$I6=Biens!$A$189,$J6&lt;=Biens!$D$189,$K6&lt;=Biens!$C$189),"MATCH","")</f>
        <v/>
      </c>
      <c r="HC6" s="13" t="str">
        <f>IF(AND($G6&gt;=Biens!$B$190,$H6=Biens!$E$190,$I6=Biens!$A$190,$J6&lt;=Biens!$D$190,$K6&lt;=Biens!$C$190),"MATCH","")</f>
        <v/>
      </c>
      <c r="HD6" s="13" t="str">
        <f>IF(AND($G6&gt;=Biens!$B$191,$H6=Biens!$E$191,$I6=Biens!$A$191,$J6&lt;=Biens!$D$191,$K6&lt;=Biens!$C$191),"MATCH","")</f>
        <v/>
      </c>
      <c r="HE6" s="13" t="str">
        <f>IF(AND($G6&gt;=Biens!$B$192,$H6=Biens!$E$192,$I6=Biens!$A$192,$J6&lt;=Biens!$D$192,$K6&lt;=Biens!$C$192),"MATCH","")</f>
        <v/>
      </c>
      <c r="HF6" s="13" t="str">
        <f>IF(AND($G6&gt;=Biens!$B$193,$H6=Biens!$E$193,$I6=Biens!$A$193,$J6&lt;=Biens!$D$193,$K6&lt;=Biens!$C$193),"MATCH","")</f>
        <v/>
      </c>
      <c r="HG6" s="13" t="str">
        <f>IF(AND($G6&gt;=Biens!$B$194,$H6=Biens!$E$194,$I6=Biens!$A$194,$J6&lt;=Biens!$D$194,$K6&lt;=Biens!$C$194),"MATCH","")</f>
        <v/>
      </c>
      <c r="HH6" s="13" t="str">
        <f>IF(AND($G6&gt;=Biens!$B$195,$H6=Biens!$E$195,$I6=Biens!$A$195,$J6&lt;=Biens!$D$195,$K6&lt;=Biens!$C$195),"MATCH","")</f>
        <v/>
      </c>
      <c r="HI6" s="13" t="str">
        <f>IF(AND($G6&gt;=Biens!$B$196,$H6=Biens!$E$196,$I6=Biens!$A$196,$J6&lt;=Biens!$D$196,$K6&lt;=Biens!$C$196),"MATCH","")</f>
        <v/>
      </c>
      <c r="HJ6" s="13" t="str">
        <f>IF(AND($G6&gt;=Biens!$B$197,$H6=Biens!$E$197,$I6=Biens!$A$197,$J6&lt;=Biens!$D$197,$K6&lt;=Biens!$C$197),"MATCH","")</f>
        <v/>
      </c>
      <c r="HK6" s="13" t="str">
        <f>IF(AND($G6&gt;=Biens!$B$198,$H6=Biens!$E$198,$I6=Biens!$A$198,$J6&lt;=Biens!$D$198,$K6&lt;=Biens!$C$198),"MATCH","")</f>
        <v/>
      </c>
      <c r="HL6" s="13" t="str">
        <f>IF(AND($G6&gt;=Biens!$B$199,$H6=Biens!$E$199,$I6=Biens!$A$199,$J6&lt;=Biens!$D$199,$K6&lt;=Biens!$C$199),"MATCH","")</f>
        <v/>
      </c>
      <c r="HM6" s="13" t="str">
        <f>IF(AND($G6&gt;=Biens!$B$200,$H6=Biens!$E$200,$I6=Biens!$A$200,$J6&lt;=Biens!$D$200,$K6&lt;=Biens!$C$200),"MATCH","")</f>
        <v/>
      </c>
      <c r="HN6" s="13" t="str">
        <f>IF(AND($G6&gt;=Biens!$B$201,$H6=Biens!$E$201,$I6=Biens!$A$201,$J6&lt;=Biens!$D$201,$K6&lt;=Biens!$C$201),"MATCH","")</f>
        <v/>
      </c>
      <c r="HO6" s="13" t="str">
        <f>IF(AND($G6&gt;=Biens!$B$202,$H6=Biens!$E$202,$I6=Biens!$A$202,$J6&lt;=Biens!$D$202,$K6&lt;=Biens!$C$202),"MATCH","")</f>
        <v/>
      </c>
      <c r="HP6" s="13" t="str">
        <f>IF(AND($G6&gt;=Biens!$B$203,$H6=Biens!$E$203,$I6=Biens!$A$203,$J6&lt;=Biens!$D$203,$K6&lt;=Biens!$C$203),"MATCH","")</f>
        <v/>
      </c>
      <c r="HQ6" s="13" t="str">
        <f>IF(AND($G6&gt;=Biens!$B$204,$H6=Biens!$E$204,$I6=Biens!$A$204,$J6&lt;=Biens!$D$204,$K6&lt;=Biens!$C$204),"MATCH","")</f>
        <v/>
      </c>
      <c r="HR6" s="13" t="str">
        <f>IF(AND($G6&gt;=Biens!$B$205,$H6=Biens!$E$205,$I6=Biens!$A$205,$J6&lt;=Biens!$D$205,$K6&lt;=Biens!$C$205),"MATCH","")</f>
        <v/>
      </c>
      <c r="HS6" s="13" t="str">
        <f>IF(AND($G6&gt;=Biens!$B$206,$H6=Biens!$E$206,$I6=Biens!$A$206,$J6&lt;=Biens!$D$206,$K6&lt;=Biens!$C$206),"MATCH","")</f>
        <v/>
      </c>
      <c r="HT6" s="13" t="str">
        <f>IF(AND($G6&gt;=Biens!$B$207,$H6=Biens!$E$207,$I6=Biens!$A$207,$J6&lt;=Biens!$D$207,$K6&lt;=Biens!$C$207),"MATCH","")</f>
        <v/>
      </c>
      <c r="HU6" s="13" t="str">
        <f>IF(AND($G6&gt;=Biens!$B$208,$H6=Biens!$E$208,$I6=Biens!$A$208,$J6&lt;=Biens!$D$208,$K6&lt;=Biens!$C$208),"MATCH","")</f>
        <v/>
      </c>
      <c r="HV6" s="13" t="str">
        <f>IF(AND($G6&gt;=Biens!$B$209,$H6=Biens!$E$209,$I6=Biens!$A$209,$J6&lt;=Biens!$D$209,$K6&lt;=Biens!$C$209),"MATCH","")</f>
        <v/>
      </c>
      <c r="HW6" s="13" t="str">
        <f>IF(AND($G6&gt;=Biens!$B$210,$H6=Biens!$E$210,$I6=Biens!$A$210,$J6&lt;=Biens!$D$210,$K6&lt;=Biens!$C$210),"MATCH","")</f>
        <v/>
      </c>
      <c r="HX6" s="13" t="str">
        <f>IF(AND($G6&gt;=Biens!$B$211,$H6=Biens!$E$211,$I6=Biens!$A$211,$J6&lt;=Biens!$D$211,$K6&lt;=Biens!$C$211),"MATCH","")</f>
        <v/>
      </c>
      <c r="HY6" s="13" t="str">
        <f>IF(AND($G6&gt;=Biens!$B$212,$H6=Biens!$E$212,$I6=Biens!$A$212,$J6&lt;=Biens!$D$212,$K6&lt;=Biens!$C$212),"MATCH","")</f>
        <v/>
      </c>
      <c r="HZ6" s="13" t="str">
        <f>IF(AND($G6&gt;=Biens!$B$213,$H6=Biens!$E$213,$I6=Biens!$A$213,$J6&lt;=Biens!$D$213,$K6&lt;=Biens!$C$213),"MATCH","")</f>
        <v/>
      </c>
      <c r="IA6" s="13" t="str">
        <f>IF(AND($G6&gt;=Biens!$B$214,$H6=Biens!$E$214,$I6=Biens!$A$214,$J6&lt;=Biens!$D$214,$K6&lt;=Biens!$C$214),"MATCH","")</f>
        <v/>
      </c>
      <c r="IB6" s="13" t="str">
        <f>IF(AND($G6&gt;=Biens!$B$215,$H6=Biens!$E$215,$I6=Biens!$A$215,$J6&lt;=Biens!$D$215,$K6&lt;=Biens!$C$215),"MATCH","")</f>
        <v/>
      </c>
      <c r="IC6" s="13" t="str">
        <f>IF(AND($G6&gt;=Biens!$B$216,$H6=Biens!$E$216,$I6=Biens!$A$216,$J6&lt;=Biens!$D$216,$K6&lt;=Biens!$C$216),"MATCH","")</f>
        <v/>
      </c>
      <c r="ID6" s="13" t="str">
        <f>IF(AND($G6&gt;=Biens!$B$217,$H6=Biens!$E$217,$I6=Biens!$A$217,$J6&lt;=Biens!$D$217,$K6&lt;=Biens!$C$217),"MATCH","")</f>
        <v/>
      </c>
      <c r="IE6" s="13" t="str">
        <f>IF(AND($G6&gt;=Biens!$B$218,$H6=Biens!$E$218,$I6=Biens!$A$218,$J6&lt;=Biens!$D$218,$K6&lt;=Biens!$C$218),"MATCH","")</f>
        <v/>
      </c>
      <c r="IF6" s="13" t="str">
        <f>IF(AND($G6&gt;=Biens!$B$219,$H6=Biens!$E$219,$I6=Biens!$A$219,$J6&lt;=Biens!$D$219,$K6&lt;=Biens!$C$219),"MATCH","")</f>
        <v/>
      </c>
      <c r="IG6" s="13" t="str">
        <f>IF(AND($G6&gt;=Biens!$B$220,$H6=Biens!$E$220,$I6=Biens!$A$220,$J6&lt;=Biens!$D$220,$K6&lt;=Biens!$C$220),"MATCH","")</f>
        <v/>
      </c>
      <c r="IH6" s="13" t="str">
        <f>IF(AND($G6&gt;=Biens!$B$221,$H6=Biens!$E$221,$I6=Biens!$A$221,$J6&lt;=Biens!$D$221,$K6&lt;=Biens!$C$221),"MATCH","")</f>
        <v/>
      </c>
      <c r="II6" s="13" t="str">
        <f>IF(AND($G6&gt;=Biens!$B$222,$H6=Biens!$E$222,$I6=Biens!$A$222,$J6&lt;=Biens!$D$222,$K6&lt;=Biens!$C$222),"MATCH","")</f>
        <v/>
      </c>
      <c r="IJ6" s="13" t="str">
        <f>IF(AND($G6&gt;=Biens!$B$223,$H6=Biens!$E$223,$I6=Biens!$A$223,$J6&lt;=Biens!$D$223,$K6&lt;=Biens!$C$223),"MATCH","")</f>
        <v/>
      </c>
      <c r="IK6" s="13" t="str">
        <f>IF(AND($G6&gt;=Biens!$B$224,$H6=Biens!$E$224,$I6=Biens!$A$224,$J6&lt;=Biens!$D$224,$K6&lt;=Biens!$C$224),"MATCH","")</f>
        <v/>
      </c>
      <c r="IL6" s="13" t="str">
        <f>IF(AND($G6&gt;=Biens!$B$225,$H6=Biens!$E$225,$I6=Biens!$A$225,$J6&lt;=Biens!$D$225,$K6&lt;=Biens!$C$225),"MATCH","")</f>
        <v/>
      </c>
      <c r="IM6" s="13" t="str">
        <f>IF(AND($G6&gt;=Biens!$B$226,$H6=Biens!$E$226,$I6=Biens!$A$226,$J6&lt;=Biens!$D$226,$K6&lt;=Biens!$C$226),"MATCH","")</f>
        <v/>
      </c>
      <c r="IN6" s="13" t="str">
        <f>IF(AND($G6&gt;=Biens!$B$227,$H6=Biens!$E$227,$I6=Biens!$A$227,$J6&lt;=Biens!$D$227,$K6&lt;=Biens!$C$227),"MATCH","")</f>
        <v/>
      </c>
      <c r="IO6" s="13" t="str">
        <f>IF(AND($G6&gt;=Biens!$B$228,$H6=Biens!$E$228,$I6=Biens!$A$228,$J6&lt;=Biens!$D$228,$K6&lt;=Biens!$C$228),"MATCH","")</f>
        <v/>
      </c>
      <c r="IP6" s="13" t="str">
        <f>IF(AND($G6&gt;=Biens!$B$229,$H6=Biens!$E$229,$I6=Biens!$A$229,$J6&lt;=Biens!$D$229,$K6&lt;=Biens!$C$229),"MATCH","")</f>
        <v/>
      </c>
      <c r="IQ6" s="13" t="str">
        <f>IF(AND($G6&gt;=Biens!$B$230,$H6=Biens!$E$230,$I6=Biens!$A$230,$J6&lt;=Biens!$D$230,$K6&lt;=Biens!$C$230),"MATCH","")</f>
        <v/>
      </c>
      <c r="IR6" s="13" t="str">
        <f>IF(AND($G6&gt;=Biens!$B$231,$H6=Biens!$E$231,$I6=Biens!$A$231,$J6&lt;=Biens!$D$231,$K6&lt;=Biens!$C$231),"MATCH","")</f>
        <v/>
      </c>
      <c r="IS6" s="13" t="str">
        <f>IF(AND($G6&gt;=Biens!$B$232,$H6=Biens!$E$232,$I6=Biens!$A$232,$J6&lt;=Biens!$D$232,$K6&lt;=Biens!$C$232),"MATCH","")</f>
        <v/>
      </c>
      <c r="IT6" s="13" t="str">
        <f>IF(AND($G6&gt;=Biens!$B$233,$H6=Biens!$E$233,$I6=Biens!$A$233,$J6&lt;=Biens!$D$233,$K6&lt;=Biens!$C$233),"MATCH","")</f>
        <v/>
      </c>
      <c r="IU6" s="13" t="str">
        <f>IF(AND($G6&gt;=Biens!$B$234,$H6=Biens!$E$234,$I6=Biens!$A$234,$J6&lt;=Biens!$D$234,$K6&lt;=Biens!$C$234),"MATCH","")</f>
        <v/>
      </c>
      <c r="IV6" s="13" t="str">
        <f>IF(AND($G6&gt;=Biens!$B$235,$H6=Biens!$E$235,$I6=Biens!$A$235,$J6&lt;=Biens!$D$235,$K6&lt;=Biens!$C$235),"MATCH","")</f>
        <v/>
      </c>
      <c r="IW6" s="13" t="str">
        <f>IF(AND($G6&gt;=Biens!$B$236,$H6=Biens!$E$236,$I6=Biens!$A$236,$J6&lt;=Biens!$D$236,$K6&lt;=Biens!$C$236),"MATCH","")</f>
        <v/>
      </c>
      <c r="IX6" s="13" t="str">
        <f>IF(AND($G6&gt;=Biens!$B$237,$H6=Biens!$E$237,$I6=Biens!$A$237,$J6&lt;=Biens!$D$237,$K6&lt;=Biens!$C$237),"MATCH","")</f>
        <v/>
      </c>
      <c r="IY6" s="13" t="str">
        <f>IF(AND($G6&gt;=Biens!$B$238,$H6=Biens!$E$238,$I6=Biens!$A$238,$J6&lt;=Biens!$D$238,$K6&lt;=Biens!$C$238),"MATCH","")</f>
        <v/>
      </c>
      <c r="IZ6" s="13" t="str">
        <f>IF(AND($G6&gt;=Biens!$B$239,$H6=Biens!$E$239,$I6=Biens!$A$239,$J6&lt;=Biens!$D$239,$K6&lt;=Biens!$C$239),"MATCH","")</f>
        <v/>
      </c>
      <c r="JA6" s="13" t="str">
        <f>IF(AND($G6&gt;=Biens!$B$240,$H6=Biens!$E$240,$I6=Biens!$A$240,$J6&lt;=Biens!$D$240,$K6&lt;=Biens!$C$240),"MATCH","")</f>
        <v/>
      </c>
      <c r="JB6" s="13" t="str">
        <f>IF(AND($G6&gt;=Biens!$B$241,$H6=Biens!$E$241,$I6=Biens!$A$241,$J6&lt;=Biens!$D$241,$K6&lt;=Biens!$C$241),"MATCH","")</f>
        <v/>
      </c>
      <c r="JC6" s="13" t="str">
        <f>IF(AND($G6&gt;=Biens!$B$242,$H6=Biens!$E$242,$I6=Biens!$A$242,$J6&lt;=Biens!$D$242,$K6&lt;=Biens!$C$242),"MATCH","")</f>
        <v/>
      </c>
      <c r="JD6" s="13" t="str">
        <f>IF(AND($G6&gt;=Biens!$B$243,$H6=Biens!$E$243,$I6=Biens!$A$243,$J6&lt;=Biens!$D$243,$K6&lt;=Biens!$C$243),"MATCH","")</f>
        <v/>
      </c>
      <c r="JE6" s="13" t="str">
        <f>IF(AND($G6&gt;=Biens!$B$244,$H6=Biens!$E$244,$I6=Biens!$A$244,$J6&lt;=Biens!$D$244,$K6&lt;=Biens!$C$244),"MATCH","")</f>
        <v/>
      </c>
      <c r="JF6" s="13" t="str">
        <f>IF(AND($G6&gt;=Biens!$B$245,$H6=Biens!$E$245,$I6=Biens!$A$245,$J6&lt;=Biens!$D$245,$K6&lt;=Biens!$C$245),"MATCH","")</f>
        <v/>
      </c>
      <c r="JG6" s="13" t="str">
        <f>IF(AND($G6&gt;=Biens!$B$246,$H6=Biens!$E$246,$I6=Biens!$A$246,$J6&lt;=Biens!$D$246,$K6&lt;=Biens!$C$246),"MATCH","")</f>
        <v/>
      </c>
      <c r="JH6" s="13" t="str">
        <f>IF(AND($G6&gt;=Biens!$B$247,$H6=Biens!$E$247,$I6=Biens!$A$247,$J6&lt;=Biens!$D$247,$K6&lt;=Biens!$C$247),"MATCH","")</f>
        <v/>
      </c>
      <c r="JI6" s="13" t="str">
        <f>IF(AND($G6&gt;=Biens!$B$248,$H6=Biens!$E$248,$I6=Biens!$A$248,$J6&lt;=Biens!$D$248,$K6&lt;=Biens!$C$248),"MATCH","")</f>
        <v/>
      </c>
      <c r="JJ6" s="13" t="str">
        <f>IF(AND($G6&gt;=Biens!$B$249,$H6=Biens!$E$249,$I6=Biens!$A$249,$J6&lt;=Biens!$D$249,$K6&lt;=Biens!$C$249),"MATCH","")</f>
        <v/>
      </c>
      <c r="JK6" s="13" t="str">
        <f>IF(AND($G6&gt;=Biens!$B$250,$H6=Biens!$E$250,$I6=Biens!$A$250,$J6&lt;=Biens!$D$250,$K6&lt;=Biens!$C$250),"MATCH","")</f>
        <v/>
      </c>
      <c r="JL6" s="13" t="str">
        <f>IF(AND($G6&gt;=Biens!$B$251,$H6=Biens!$E$251,$I6=Biens!$A$251,$J6&lt;=Biens!$D$251,$K6&lt;=Biens!$C$251),"MATCH","")</f>
        <v/>
      </c>
      <c r="JM6" s="13" t="str">
        <f>IF(AND($G6&gt;=Biens!$B$252,$H6=Biens!$E$252,$I6=Biens!$A$252,$J6&lt;=Biens!$D$252,$K6&lt;=Biens!$C$252),"MATCH","")</f>
        <v/>
      </c>
      <c r="JN6" s="13" t="str">
        <f>IF(AND($G6&gt;=Biens!$B$253,$H6=Biens!$E$253,$I6=Biens!$A$253,$J6&lt;=Biens!$D$253,$K6&lt;=Biens!$C$253),"MATCH","")</f>
        <v/>
      </c>
      <c r="JO6" s="13" t="str">
        <f>IF(AND($G6&gt;=Biens!$B$254,$H6=Biens!$E$254,$I6=Biens!$A$254,$J6&lt;=Biens!$D$254,$K6&lt;=Biens!$C$254),"MATCH","")</f>
        <v/>
      </c>
      <c r="JP6" s="13" t="str">
        <f>IF(AND($G6&gt;=Biens!$B$255,$H6=Biens!$E$255,$I6=Biens!$A$255,$J6&lt;=Biens!$D$255,$K6&lt;=Biens!$C$255),"MATCH","")</f>
        <v/>
      </c>
      <c r="JQ6" s="13" t="str">
        <f>IF(AND($G6&gt;=Biens!$B$256,$H6=Biens!$E$256,$I6=Biens!$A$256,$J6&lt;=Biens!$D$256,$K6&lt;=Biens!$C$256),"MATCH","")</f>
        <v/>
      </c>
      <c r="JR6" s="13" t="str">
        <f>IF(AND($G6&gt;=Biens!$B$257,$H6=Biens!$E$257,$I6=Biens!$A$257,$J6&lt;=Biens!$D$257,$K6&lt;=Biens!$C$257),"MATCH","")</f>
        <v/>
      </c>
      <c r="JS6" s="13" t="str">
        <f>IF(AND($G6&gt;=Biens!$B$258,$H6=Biens!$E$258,$I6=Biens!$A$258,$J6&lt;=Biens!$D$258,$K6&lt;=Biens!$C$258),"MATCH","")</f>
        <v/>
      </c>
      <c r="JT6" s="13" t="str">
        <f>IF(AND($G6&gt;=Biens!$B$259,$H6=Biens!$E$259,$I6=Biens!$A$259,$J6&lt;=Biens!$D$259,$K6&lt;=Biens!$C$259),"MATCH","")</f>
        <v/>
      </c>
      <c r="JU6" s="13" t="str">
        <f>IF(AND($G6&gt;=Biens!$B$260,$H6=Biens!$E$260,$I6=Biens!$A$260,$J6&lt;=Biens!$D$260,$K6&lt;=Biens!$C$260),"MATCH","")</f>
        <v/>
      </c>
      <c r="JV6" s="13" t="str">
        <f>IF(AND($G6&gt;=Biens!$B$261,$H6=Biens!$E$261,$I6=Biens!$A$261,$J6&lt;=Biens!$D$261,$K6&lt;=Biens!$C$261),"MATCH","")</f>
        <v/>
      </c>
      <c r="JW6" s="13" t="str">
        <f>IF(AND($G6&gt;=Biens!$B$262,$H6=Biens!$E$262,$I6=Biens!$A$262,$J6&lt;=Biens!$D$262,$K6&lt;=Biens!$C$262),"MATCH","")</f>
        <v/>
      </c>
      <c r="JX6" s="13" t="str">
        <f>IF(AND($G6&gt;=Biens!$B$263,$H6=Biens!$E$263,$I6=Biens!$A$263,$J6&lt;=Biens!$D$263,$K6&lt;=Biens!$C$263),"MATCH","")</f>
        <v/>
      </c>
      <c r="JY6" s="13" t="str">
        <f>IF(AND($G6&gt;=Biens!$B$264,$H6=Biens!$E$264,$I6=Biens!$A$264,$J6&lt;=Biens!$D$264,$K6&lt;=Biens!$C$264),"MATCH","")</f>
        <v/>
      </c>
      <c r="JZ6" s="13" t="str">
        <f>IF(AND($G6&gt;=Biens!$B$265,$H6=Biens!$E$265,$I6=Biens!$A$265,$J6&lt;=Biens!$D$265,$K6&lt;=Biens!$C$265),"MATCH","")</f>
        <v/>
      </c>
      <c r="KA6" s="13" t="str">
        <f>IF(AND($G6&gt;=Biens!$B$266,$H6=Biens!$E$266,$I6=Biens!$A$266,$J6&lt;=Biens!$D$266,$K6&lt;=Biens!$C$266),"MATCH","")</f>
        <v/>
      </c>
      <c r="KB6" s="13" t="str">
        <f>IF(AND($G6&gt;=Biens!$B$267,$H6=Biens!$E$267,$I6=Biens!$A$267,$J6&lt;=Biens!$D$267,$K6&lt;=Biens!$C$267),"MATCH","")</f>
        <v/>
      </c>
      <c r="KC6" s="13" t="str">
        <f>IF(AND($G6&gt;=Biens!$B$268,$H6=Biens!$E$268,$I6=Biens!$A$268,$J6&lt;=Biens!$D$268,$K6&lt;=Biens!$C$268),"MATCH","")</f>
        <v/>
      </c>
      <c r="KD6" s="13" t="str">
        <f>IF(AND($G6&gt;=Biens!$B$269,$H6=Biens!$E$269,$I6=Biens!$A$269,$J6&lt;=Biens!$D$269,$K6&lt;=Biens!$C$269),"MATCH","")</f>
        <v/>
      </c>
      <c r="KE6" s="13" t="str">
        <f>IF(AND($G6&gt;=Biens!$B$270,$H6=Biens!$E$270,$I6=Biens!$A$270,$J6&lt;=Biens!$D$270,$K6&lt;=Biens!$C$270),"MATCH","")</f>
        <v/>
      </c>
      <c r="KF6" s="13" t="str">
        <f>IF(AND($G6&gt;=Biens!$B$271,$H6=Biens!$E$271,$I6=Biens!$A$271,$J6&lt;=Biens!$D$271,$K6&lt;=Biens!$C$271),"MATCH","")</f>
        <v/>
      </c>
      <c r="KG6" s="13" t="str">
        <f>IF(AND($G6&gt;=Biens!$B$272,$H6=Biens!$E$272,$I6=Biens!$A$272,$J6&lt;=Biens!$D$272,$K6&lt;=Biens!$C$272),"MATCH","")</f>
        <v/>
      </c>
      <c r="KH6" s="13" t="str">
        <f>IF(AND($G6&gt;=Biens!$B$273,$H6=Biens!$E$273,$I6=Biens!$A$273,$J6&lt;=Biens!$D$273,$K6&lt;=Biens!$C$273),"MATCH","")</f>
        <v/>
      </c>
      <c r="KI6" s="13" t="str">
        <f>IF(AND($G6&gt;=Biens!$B$274,$H6=Biens!$E$274,$I6=Biens!$A$274,$J6&lt;=Biens!$D$274,$K6&lt;=Biens!$C$274),"MATCH","")</f>
        <v/>
      </c>
      <c r="KJ6" s="13" t="str">
        <f>IF(AND($G6&gt;=Biens!$B$275,$H6=Biens!$E$275,$I6=Biens!$A$275,$J6&lt;=Biens!$D$275,$K6&lt;=Biens!$C$275),"MATCH","")</f>
        <v/>
      </c>
      <c r="KK6" s="13" t="str">
        <f>IF(AND($G6&gt;=Biens!$B$276,$H6=Biens!$E$276,$I6=Biens!$A$276,$J6&lt;=Biens!$D$276,$K6&lt;=Biens!$C$276),"MATCH","")</f>
        <v/>
      </c>
      <c r="KL6" s="13" t="str">
        <f>IF(AND($G6&gt;=Biens!$B$277,$H6=Biens!$E$277,$I6=Biens!$A$277,$J6&lt;=Biens!$D$277,$K6&lt;=Biens!$C$277),"MATCH","")</f>
        <v/>
      </c>
      <c r="KM6" s="13" t="str">
        <f>IF(AND($G6&gt;=Biens!$B$278,$H6=Biens!$E$278,$I6=Biens!$A$278,$J6&lt;=Biens!$D$278,$K6&lt;=Biens!$C$278),"MATCH","")</f>
        <v/>
      </c>
      <c r="KN6" s="13" t="str">
        <f>IF(AND($G6&gt;=Biens!$B$279,$H6=Biens!$E$279,$I6=Biens!$A$279,$J6&lt;=Biens!$D$279,$K6&lt;=Biens!$C$279),"MATCH","")</f>
        <v/>
      </c>
      <c r="KO6" s="13" t="str">
        <f>IF(AND($G6&gt;=Biens!$B$280,$H6=Biens!$E$280,$I6=Biens!$A$280,$J6&lt;=Biens!$D$280,$K6&lt;=Biens!$C$280),"MATCH","")</f>
        <v/>
      </c>
      <c r="KP6" s="13" t="str">
        <f>IF(AND($G6&gt;=Biens!$B$281,$H6=Biens!$E$281,$I6=Biens!$A$281,$J6&lt;=Biens!$D$281,$K6&lt;=Biens!$C$281),"MATCH","")</f>
        <v/>
      </c>
      <c r="KQ6" s="13" t="str">
        <f>IF(AND($G6&gt;=Biens!$B$282,$H6=Biens!$E$282,$I6=Biens!$A$282,$J6&lt;=Biens!$D$282,$K6&lt;=Biens!$C$282),"MATCH","")</f>
        <v/>
      </c>
      <c r="KR6" s="13" t="str">
        <f>IF(AND($G6&gt;=Biens!$B$283,$H6=Biens!$E$283,$I6=Biens!$A$283,$J6&lt;=Biens!$D$283,$K6&lt;=Biens!$C$283),"MATCH","")</f>
        <v/>
      </c>
      <c r="KS6" s="13" t="str">
        <f>IF(AND($G6&gt;=Biens!$B$284,$H6=Biens!$E$284,$I6=Biens!$A$284,$J6&lt;=Biens!$D$284,$K6&lt;=Biens!$C$284),"MATCH","")</f>
        <v/>
      </c>
      <c r="KT6" s="13" t="str">
        <f>IF(AND($G6&gt;=Biens!$B$285,$H6=Biens!$E$285,$I6=Biens!$A$285,$J6&lt;=Biens!$D$285,$K6&lt;=Biens!$C$285),"MATCH","")</f>
        <v/>
      </c>
      <c r="KU6" s="13" t="str">
        <f>IF(AND($G6&gt;=Biens!$B$286,$H6=Biens!$E$286,$I6=Biens!$A$286,$J6&lt;=Biens!$D$286,$K6&lt;=Biens!$C$286),"MATCH","")</f>
        <v/>
      </c>
      <c r="KV6" s="13" t="str">
        <f>IF(AND($G6&gt;=Biens!$B$287,$H6=Biens!$E$287,$I6=Biens!$A$287,$J6&lt;=Biens!$D$287,$K6&lt;=Biens!$C$287),"MATCH","")</f>
        <v/>
      </c>
      <c r="KW6" s="13" t="str">
        <f>IF(AND($G6&gt;=Biens!$B$288,$H6=Biens!$E$288,$I6=Biens!$A$288,$J6&lt;=Biens!$D$288,$K6&lt;=Biens!$C$288),"MATCH","")</f>
        <v/>
      </c>
      <c r="KX6" s="13" t="str">
        <f>IF(AND($G6&gt;=Biens!$B$289,$H6=Biens!$E$289,$I6=Biens!$A$289,$J6&lt;=Biens!$D$289,$K6&lt;=Biens!$C$289),"MATCH","")</f>
        <v/>
      </c>
      <c r="KY6" s="13" t="str">
        <f>IF(AND($G6&gt;=Biens!$B$290,$H6=Biens!$E$290,$I6=Biens!$A$290,$J6&lt;=Biens!$D$290,$K6&lt;=Biens!$C$290),"MATCH","")</f>
        <v/>
      </c>
      <c r="KZ6" s="13" t="str">
        <f>IF(AND($G6&gt;=Biens!$B$291,$H6=Biens!$E$291,$I6=Biens!$A$291,$J6&lt;=Biens!$D$291,$K6&lt;=Biens!$C$291),"MATCH","")</f>
        <v/>
      </c>
      <c r="LA6" s="13" t="str">
        <f>IF(AND($G6&gt;=Biens!$B$292,$H6=Biens!$E$292,$I6=Biens!$A$292,$J6&lt;=Biens!$D$292,$K6&lt;=Biens!$C$292),"MATCH","")</f>
        <v/>
      </c>
      <c r="LB6" s="13" t="str">
        <f>IF(AND($G6&gt;=Biens!$B$293,$H6=Biens!$E$293,$I6=Biens!$A$293,$J6&lt;=Biens!$D$293,$K6&lt;=Biens!$C$293),"MATCH","")</f>
        <v/>
      </c>
      <c r="LC6" s="13" t="str">
        <f>IF(AND($G6&gt;=Biens!$B$294,$H6=Biens!$E$294,$I6=Biens!$A$294,$J6&lt;=Biens!$D$294,$K6&lt;=Biens!$C$294),"MATCH","")</f>
        <v/>
      </c>
      <c r="LD6" s="13" t="str">
        <f>IF(AND($G6&gt;=Biens!$B$295,$H6=Biens!$E$295,$I6=Biens!$A$295,$J6&lt;=Biens!$D$295,$K6&lt;=Biens!$C$295),"MATCH","")</f>
        <v/>
      </c>
      <c r="LE6" s="13" t="str">
        <f>IF(AND($G6&gt;=Biens!$B$296,$H6=Biens!$E$296,$I6=Biens!$A$296,$J6&lt;=Biens!$D$296,$K6&lt;=Biens!$C$296),"MATCH","")</f>
        <v/>
      </c>
      <c r="LF6" s="13" t="str">
        <f>IF(AND($G6&gt;=Biens!$B$297,$H6=Biens!$E$297,$I6=Biens!$A$297,$J6&lt;=Biens!$D$297,$K6&lt;=Biens!$C$297),"MATCH","")</f>
        <v/>
      </c>
      <c r="LG6" s="13" t="str">
        <f>IF(AND($G6&gt;=Biens!$B$298,$H6=Biens!$E$298,$I6=Biens!$A$298,$J6&lt;=Biens!$D$298,$K6&lt;=Biens!$C$298),"MATCH","")</f>
        <v/>
      </c>
      <c r="LH6" s="13" t="str">
        <f>IF(AND($G6&gt;=Biens!$B$299,$H6=Biens!$E$299,$I6=Biens!$A$299,$J6&lt;=Biens!$D$299,$K6&lt;=Biens!$C$299),"MATCH","")</f>
        <v/>
      </c>
      <c r="LI6" s="13" t="str">
        <f>IF(AND($G6&gt;=Biens!$B$300,$H6=Biens!$E$300,$I6=Biens!$A$300,$J6&lt;=Biens!$D$300,$K6&lt;=Biens!$C$300),"MATCH","")</f>
        <v/>
      </c>
      <c r="LJ6" s="13" t="str">
        <f>IF(AND($G6&gt;=Biens!$B$301,$H6=Biens!$E$301,$I6=Biens!$A$301,$J6&lt;=Biens!$D$301,$K6&lt;=Biens!$C$301),"MATCH","")</f>
        <v/>
      </c>
      <c r="LK6" s="13" t="str">
        <f>IF(AND($G6&gt;=Biens!$B$302,$H6=Biens!$E$302,$I6=Biens!$A$302,$J6&lt;=Biens!$D$302,$K6&lt;=Biens!$C$302),"MATCH","")</f>
        <v/>
      </c>
      <c r="LL6" s="13" t="str">
        <f>IF(AND($G6&gt;=Biens!$B$303,$H6=Biens!$E$303,$I6=Biens!$A$303,$J6&lt;=Biens!$D$303,$K6&lt;=Biens!$C$303),"MATCH","")</f>
        <v/>
      </c>
      <c r="LM6" s="13" t="str">
        <f>IF(AND($G6&gt;=Biens!$B$304,$H6=Biens!$E$304,$I6=Biens!$A$304,$J6&lt;=Biens!$D$304,$K6&lt;=Biens!$C$304),"MATCH","")</f>
        <v/>
      </c>
      <c r="LN6" s="13" t="str">
        <f>IF(AND($G6&gt;=Biens!$B$305,$H6=Biens!$E$305,$I6=Biens!$A$305,$J6&lt;=Biens!$D$305,$K6&lt;=Biens!$C$305),"MATCH","")</f>
        <v/>
      </c>
      <c r="LO6" s="13" t="str">
        <f>IF(AND($G6&gt;=Biens!$B$306,$H6=Biens!$E$306,$I6=Biens!$A$306,$J6&lt;=Biens!$D$306,$K6&lt;=Biens!$C$306),"MATCH","")</f>
        <v/>
      </c>
      <c r="LP6" s="13" t="str">
        <f>IF(AND($G6&gt;=Biens!$B$307,$H6=Biens!$E$307,$I6=Biens!$A$307,$J6&lt;=Biens!$D$307,$K6&lt;=Biens!$C$307),"MATCH","")</f>
        <v/>
      </c>
      <c r="LQ6" s="13" t="str">
        <f>IF(AND($G6&gt;=Biens!$B$308,$H6=Biens!$E$308,$I6=Biens!$A$308,$J6&lt;=Biens!$D$308,$K6&lt;=Biens!$C$308),"MATCH","")</f>
        <v/>
      </c>
      <c r="LR6" s="13" t="str">
        <f>IF(AND($G6&gt;=Biens!$B$309,$H6=Biens!$E$309,$I6=Biens!$A$309,$J6&lt;=Biens!$D$309,$K6&lt;=Biens!$C$309),"MATCH","")</f>
        <v/>
      </c>
      <c r="LS6" s="13" t="str">
        <f>IF(AND($G6&gt;=Biens!$B$310,$H6=Biens!$E$310,$I6=Biens!$A$310,$J6&lt;=Biens!$D$310,$K6&lt;=Biens!$C$310),"MATCH","")</f>
        <v/>
      </c>
      <c r="LT6" s="13" t="str">
        <f>IF(AND($G6&gt;=Biens!$B$311,$H6=Biens!$E$311,$I6=Biens!$A$311,$J6&lt;=Biens!$D$311,$K6&lt;=Biens!$C$311),"MATCH","")</f>
        <v/>
      </c>
      <c r="LU6" s="13" t="str">
        <f>IF(AND($G6&gt;=Biens!$B$312,$H6=Biens!$E$312,$I6=Biens!$A$312,$J6&lt;=Biens!$D$312,$K6&lt;=Biens!$C$312),"MATCH","")</f>
        <v/>
      </c>
      <c r="LV6" s="13" t="str">
        <f>IF(AND($G6&gt;=Biens!$B$313,$H6=Biens!$E$313,$I6=Biens!$A$313,$J6&lt;=Biens!$D$313,$K6&lt;=Biens!$C$313),"MATCH","")</f>
        <v/>
      </c>
      <c r="LW6" s="13" t="str">
        <f>IF(AND($G6&gt;=Biens!$B$314,$H6=Biens!$E$314,$I6=Biens!$A$314,$J6&lt;=Biens!$D$314,$K6&lt;=Biens!$C$314),"MATCH","")</f>
        <v/>
      </c>
      <c r="LX6" s="13" t="str">
        <f>IF(AND($G6&gt;=Biens!$B$315,$H6=Biens!$E$315,$I6=Biens!$A$315,$J6&lt;=Biens!$D$315,$K6&lt;=Biens!$C$315),"MATCH","")</f>
        <v/>
      </c>
      <c r="LY6" s="13" t="str">
        <f>IF(AND($G6&gt;=Biens!$B$316,$H6=Biens!$E$316,$I6=Biens!$A$316,$J6&lt;=Biens!$D$316,$K6&lt;=Biens!$C$316),"MATCH","")</f>
        <v/>
      </c>
      <c r="LZ6" s="13" t="str">
        <f>IF(AND($G6&gt;=Biens!$B$317,$H6=Biens!$E$317,$I6=Biens!$A$317,$J6&lt;=Biens!$D$317,$K6&lt;=Biens!$C$317),"MATCH","")</f>
        <v/>
      </c>
      <c r="MA6" s="13" t="str">
        <f>IF(AND($G6&gt;=Biens!$B$318,$H6=Biens!$E$318,$I6=Biens!$A$318,$J6&lt;=Biens!$D$318,$K6&lt;=Biens!$C$318),"MATCH","")</f>
        <v/>
      </c>
      <c r="MB6" s="13" t="str">
        <f>IF(AND($G6&gt;=Biens!$B$319,$H6=Biens!$E$319,$I6=Biens!$A$319,$J6&lt;=Biens!$D$319,$K6&lt;=Biens!$C$319),"MATCH","")</f>
        <v/>
      </c>
      <c r="MC6" s="13" t="str">
        <f>IF(AND($G6&gt;=Biens!$B$320,$H6=Biens!$E$320,$I6=Biens!$A$320,$J6&lt;=Biens!$D$320,$K6&lt;=Biens!$C$320),"MATCH","")</f>
        <v/>
      </c>
      <c r="MD6" s="13" t="str">
        <f>IF(AND($G6&gt;=Biens!$B$321,$H6=Biens!$E$321,$I6=Biens!$A$321,$J6&lt;=Biens!$D$321,$K6&lt;=Biens!$C$321),"MATCH","")</f>
        <v/>
      </c>
      <c r="ME6" s="13" t="str">
        <f>IF(AND($G6&gt;=Biens!$B$322,$H6=Biens!$E$322,$I6=Biens!$A$322,$J6&lt;=Biens!$D$322,$K6&lt;=Biens!$C$322),"MATCH","")</f>
        <v/>
      </c>
      <c r="MF6" s="13" t="str">
        <f>IF(AND($G6&gt;=Biens!$B$323,$H6=Biens!$E$323,$I6=Biens!$A$323,$J6&lt;=Biens!$D$323,$K6&lt;=Biens!$C$323),"MATCH","")</f>
        <v/>
      </c>
      <c r="MG6" s="13" t="str">
        <f>IF(AND($G6&gt;=Biens!$B$324,$H6=Biens!$E$324,$I6=Biens!$A$324,$J6&lt;=Biens!$D$324,$K6&lt;=Biens!$C$324),"MATCH","")</f>
        <v/>
      </c>
      <c r="MH6" s="13" t="str">
        <f>IF(AND($G6&gt;=Biens!$B$325,$H6=Biens!$E$325,$I6=Biens!$A$325,$J6&lt;=Biens!$D$325,$K6&lt;=Biens!$C$325),"MATCH","")</f>
        <v/>
      </c>
      <c r="MI6" s="13" t="str">
        <f>IF(AND($G6&gt;=Biens!$B$326,$H6=Biens!$E$326,$I6=Biens!$A$326,$J6&lt;=Biens!$D$326,$K6&lt;=Biens!$C$326),"MATCH","")</f>
        <v/>
      </c>
      <c r="MJ6" s="13" t="str">
        <f>IF(AND($G6&gt;=Biens!$B$327,$H6=Biens!$E$327,$I6=Biens!$A$327,$J6&lt;=Biens!$D$327,$K6&lt;=Biens!$C$327),"MATCH","")</f>
        <v/>
      </c>
      <c r="MK6" s="13" t="str">
        <f>IF(AND($G6&gt;=Biens!$B$328,$H6=Biens!$E$328,$I6=Biens!$A$328,$J6&lt;=Biens!$D$328,$K6&lt;=Biens!$C$328),"MATCH","")</f>
        <v/>
      </c>
      <c r="ML6" s="13" t="str">
        <f>IF(AND($G6&gt;=Biens!$B$329,$H6=Biens!$E$329,$I6=Biens!$A$329,$J6&lt;=Biens!$D$329,$K6&lt;=Biens!$C$329),"MATCH","")</f>
        <v/>
      </c>
      <c r="MM6" s="13" t="str">
        <f>IF(AND($G6&gt;=Biens!$B$330,$H6=Biens!$E$330,$I6=Biens!$A$330,$J6&lt;=Biens!$D$330,$K6&lt;=Biens!$C$330),"MATCH","")</f>
        <v/>
      </c>
      <c r="MN6" s="13" t="str">
        <f>IF(AND($G6&gt;=Biens!$B$331,$H6=Biens!$E$331,$I6=Biens!$A$331,$J6&lt;=Biens!$D$331,$K6&lt;=Biens!$C$331),"MATCH","")</f>
        <v/>
      </c>
      <c r="MO6" s="13" t="str">
        <f>IF(AND($G6&gt;=Biens!$B$332,$H6=Biens!$E$332,$I6=Biens!$A$332,$J6&lt;=Biens!$D$332,$K6&lt;=Biens!$C$332),"MATCH","")</f>
        <v/>
      </c>
      <c r="MP6" s="13" t="str">
        <f>IF(AND($G6&gt;=Biens!$B$333,$H6=Biens!$E$333,$I6=Biens!$A$333,$J6&lt;=Biens!$D$333,$K6&lt;=Biens!$C$333),"MATCH","")</f>
        <v/>
      </c>
      <c r="MQ6" s="13" t="str">
        <f>IF(AND($G6&gt;=Biens!$B$334,$H6=Biens!$E$334,$I6=Biens!$A$334,$J6&lt;=Biens!$D$334,$K6&lt;=Biens!$C$334),"MATCH","")</f>
        <v/>
      </c>
      <c r="MR6" s="13" t="str">
        <f>IF(AND($G6&gt;=Biens!$B$335,$H6=Biens!$E$335,$I6=Biens!$A$335,$J6&lt;=Biens!$D$335,$K6&lt;=Biens!$C$335),"MATCH","")</f>
        <v/>
      </c>
      <c r="MS6" s="13" t="str">
        <f>IF(AND($G6&gt;=Biens!$B$336,$H6=Biens!$E$336,$I6=Biens!$A$336,$J6&lt;=Biens!$D$336,$K6&lt;=Biens!$C$336),"MATCH","")</f>
        <v/>
      </c>
      <c r="MT6" s="13" t="str">
        <f>IF(AND($G6&gt;=Biens!$B$337,$H6=Biens!$E$337,$I6=Biens!$A$337,$J6&lt;=Biens!$D$337,$K6&lt;=Biens!$C$337),"MATCH","")</f>
        <v/>
      </c>
      <c r="MU6" s="13" t="str">
        <f>IF(AND($G6&gt;=Biens!$B$338,$H6=Biens!$E$338,$I6=Biens!$A$338,$J6&lt;=Biens!$D$338,$K6&lt;=Biens!$C$338),"MATCH","")</f>
        <v/>
      </c>
      <c r="MV6" s="13" t="str">
        <f>IF(AND($G6&gt;=Biens!$B$339,$H6=Biens!$E$339,$I6=Biens!$A$339,$J6&lt;=Biens!$D$339,$K6&lt;=Biens!$C$339),"MATCH","")</f>
        <v/>
      </c>
      <c r="MW6" s="13" t="str">
        <f>IF(AND($G6&gt;=Biens!$B$340,$H6=Biens!$E$340,$I6=Biens!$A$340,$J6&lt;=Biens!$D$340,$K6&lt;=Biens!$C$340),"MATCH","")</f>
        <v/>
      </c>
      <c r="MX6" s="13" t="str">
        <f>IF(AND($G6&gt;=Biens!$B$341,$H6=Biens!$E$341,$I6=Biens!$A$341,$J6&lt;=Biens!$D$341,$K6&lt;=Biens!$C$341),"MATCH","")</f>
        <v/>
      </c>
      <c r="MY6" s="13" t="str">
        <f>IF(AND($G6&gt;=Biens!$B$342,$H6=Biens!$E$342,$I6=Biens!$A$342,$J6&lt;=Biens!$D$342,$K6&lt;=Biens!$C$342),"MATCH","")</f>
        <v/>
      </c>
      <c r="MZ6" s="13" t="str">
        <f>IF(AND($G6&gt;=Biens!$B$343,$H6=Biens!$E$343,$I6=Biens!$A$343,$J6&lt;=Biens!$D$343,$K6&lt;=Biens!$C$343),"MATCH","")</f>
        <v/>
      </c>
      <c r="NA6" s="13" t="str">
        <f>IF(AND($G6&gt;=Biens!$B$344,$H6=Biens!$E$344,$I6=Biens!$A$344,$J6&lt;=Biens!$D$344,$K6&lt;=Biens!$C$344),"MATCH","")</f>
        <v/>
      </c>
      <c r="NB6" s="13" t="str">
        <f>IF(AND($G6&gt;=Biens!$B$345,$H6=Biens!$E$345,$I6=Biens!$A$345,$J6&lt;=Biens!$D$345,$K6&lt;=Biens!$C$345),"MATCH","")</f>
        <v/>
      </c>
      <c r="NC6" s="13" t="str">
        <f>IF(AND($G6&gt;=Biens!$B$346,$H6=Biens!$E$346,$I6=Biens!$A$346,$J6&lt;=Biens!$D$346,$K6&lt;=Biens!$C$346),"MATCH","")</f>
        <v/>
      </c>
      <c r="ND6" s="13" t="str">
        <f>IF(AND($G6&gt;=Biens!$B$347,$H6=Biens!$E$347,$I6=Biens!$A$347,$J6&lt;=Biens!$D$347,$K6&lt;=Biens!$C$347),"MATCH","")</f>
        <v/>
      </c>
      <c r="NE6" s="13" t="str">
        <f>IF(AND($G6&gt;=Biens!$B$348,$H6=Biens!$E$348,$I6=Biens!$A$348,$J6&lt;=Biens!$D$348,$K6&lt;=Biens!$C$348),"MATCH","")</f>
        <v/>
      </c>
      <c r="NF6" s="13" t="str">
        <f>IF(AND($G6&gt;=Biens!$B$349,$H6=Biens!$E$349,$I6=Biens!$A$349,$J6&lt;=Biens!$D$349,$K6&lt;=Biens!$C$349),"MATCH","")</f>
        <v/>
      </c>
      <c r="NG6" s="13" t="str">
        <f>IF(AND($G6&gt;=Biens!$B$350,$H6=Biens!$E$350,$I6=Biens!$A$350,$J6&lt;=Biens!$D$350,$K6&lt;=Biens!$C$350),"MATCH","")</f>
        <v/>
      </c>
      <c r="NH6" s="13" t="str">
        <f>IF(AND($G6&gt;=Biens!$B$351,$H6=Biens!$E$351,$I6=Biens!$A$351,$J6&lt;=Biens!$D$351,$K6&lt;=Biens!$C$351),"MATCH","")</f>
        <v/>
      </c>
      <c r="NI6" s="13" t="str">
        <f>IF(AND($G6&gt;=Biens!$B$352,$H6=Biens!$E$352,$I6=Biens!$A$352,$J6&lt;=Biens!$D$352,$K6&lt;=Biens!$C$352),"MATCH","")</f>
        <v/>
      </c>
      <c r="NJ6" s="13" t="str">
        <f>IF(AND($G6&gt;=Biens!$B$353,$H6=Biens!$E$353,$I6=Biens!$A$353,$J6&lt;=Biens!$D$353,$K6&lt;=Biens!$C$353),"MATCH","")</f>
        <v/>
      </c>
      <c r="NK6" s="13" t="str">
        <f>IF(AND($G6&gt;=Biens!$B$354,$H6=Biens!$E$354,$I6=Biens!$A$354,$J6&lt;=Biens!$D$354,$K6&lt;=Biens!$C$354),"MATCH","")</f>
        <v/>
      </c>
      <c r="NL6" s="13" t="str">
        <f>IF(AND($G6&gt;=Biens!$B$355,$H6=Biens!$E$355,$I6=Biens!$A$355,$J6&lt;=Biens!$D$355,$K6&lt;=Biens!$C$355),"MATCH","")</f>
        <v/>
      </c>
      <c r="NM6" s="13" t="str">
        <f>IF(AND($G6&gt;=Biens!$B$356,$H6=Biens!$E$356,$I6=Biens!$A$356,$J6&lt;=Biens!$D$356,$K6&lt;=Biens!$C$356),"MATCH","")</f>
        <v/>
      </c>
      <c r="NN6" s="13" t="str">
        <f>IF(AND($G6&gt;=Biens!$B$357,$H6=Biens!$E$357,$I6=Biens!$A$357,$J6&lt;=Biens!$D$357,$K6&lt;=Biens!$C$357),"MATCH","")</f>
        <v/>
      </c>
      <c r="NO6" s="13" t="str">
        <f>IF(AND($G6&gt;=Biens!$B$358,$H6=Biens!$E$358,$I6=Biens!$A$358,$J6&lt;=Biens!$D$358,$K6&lt;=Biens!$C$358),"MATCH","")</f>
        <v/>
      </c>
      <c r="NP6" s="13" t="str">
        <f>IF(AND($G6&gt;=Biens!$B$359,$H6=Biens!$E$359,$I6=Biens!$A$359,$J6&lt;=Biens!$D$359,$K6&lt;=Biens!$C$359),"MATCH","")</f>
        <v/>
      </c>
      <c r="NQ6" s="13" t="str">
        <f>IF(AND($G6&gt;=Biens!$B$360,$H6=Biens!$E$360,$I6=Biens!$A$360,$J6&lt;=Biens!$D$360,$K6&lt;=Biens!$C$360),"MATCH","")</f>
        <v/>
      </c>
      <c r="NR6" s="13" t="str">
        <f>IF(AND($G6&gt;=Biens!$B$361,$H6=Biens!$E$361,$I6=Biens!$A$361,$J6&lt;=Biens!$D$361,$K6&lt;=Biens!$C$361),"MATCH","")</f>
        <v/>
      </c>
      <c r="NS6" s="13" t="str">
        <f>IF(AND($G6&gt;=Biens!$B$362,$H6=Biens!$E$362,$I6=Biens!$A$362,$J6&lt;=Biens!$D$362,$K6&lt;=Biens!$C$362),"MATCH","")</f>
        <v/>
      </c>
      <c r="NT6" s="13" t="str">
        <f>IF(AND($G6&gt;=Biens!$B$363,$H6=Biens!$E$363,$I6=Biens!$A$363,$J6&lt;=Biens!$D$363,$K6&lt;=Biens!$C$363),"MATCH","")</f>
        <v/>
      </c>
      <c r="NU6" s="13" t="str">
        <f>IF(AND($G6&gt;=Biens!$B$364,$H6=Biens!$E$364,$I6=Biens!$A$364,$J6&lt;=Biens!$D$364,$K6&lt;=Biens!$C$364),"MATCH","")</f>
        <v/>
      </c>
      <c r="NV6" s="13" t="str">
        <f>IF(AND($G6&gt;=Biens!$B$365,$H6=Biens!$E$365,$I6=Biens!$A$365,$J6&lt;=Biens!$D$365,$K6&lt;=Biens!$C$365),"MATCH","")</f>
        <v/>
      </c>
      <c r="NW6" s="13" t="str">
        <f>IF(AND($G6&gt;=Biens!$B$366,$H6=Biens!$E$366,$I6=Biens!$A$366,$J6&lt;=Biens!$D$366,$K6&lt;=Biens!$C$366),"MATCH","")</f>
        <v/>
      </c>
      <c r="NX6" s="13" t="str">
        <f>IF(AND($G6&gt;=Biens!$B$367,$H6=Biens!$E$367,$I6=Biens!$A$367,$J6&lt;=Biens!$D$367,$K6&lt;=Biens!$C$367),"MATCH","")</f>
        <v/>
      </c>
      <c r="NY6" s="13" t="str">
        <f>IF(AND($G6&gt;=Biens!$B$368,$H6=Biens!$E$368,$I6=Biens!$A$368,$J6&lt;=Biens!$D$368,$K6&lt;=Biens!$C$368),"MATCH","")</f>
        <v/>
      </c>
      <c r="NZ6" s="13" t="str">
        <f>IF(AND($G6&gt;=Biens!$B$369,$H6=Biens!$E$369,$I6=Biens!$A$369,$J6&lt;=Biens!$D$369,$K6&lt;=Biens!$C$369),"MATCH","")</f>
        <v/>
      </c>
      <c r="OA6" s="13" t="str">
        <f>IF(AND($G6&gt;=Biens!$B$370,$H6=Biens!$E$370,$I6=Biens!$A$370,$J6&lt;=Biens!$D$370,$K6&lt;=Biens!$C$370),"MATCH","")</f>
        <v/>
      </c>
      <c r="OB6" s="13" t="str">
        <f>IF(AND($G6&gt;=Biens!$B$371,$H6=Biens!$E$371,$I6=Biens!$A$371,$J6&lt;=Biens!$D$371,$K6&lt;=Biens!$C$371),"MATCH","")</f>
        <v/>
      </c>
      <c r="OC6" s="13" t="str">
        <f>IF(AND($G6&gt;=Biens!$B$372,$H6=Biens!$E$372,$I6=Biens!$A$372,$J6&lt;=Biens!$D$372,$K6&lt;=Biens!$C$372),"MATCH","")</f>
        <v/>
      </c>
      <c r="OD6" s="13" t="str">
        <f>IF(AND($G6&gt;=Biens!$B$373,$H6=Biens!$E$373,$I6=Biens!$A$373,$J6&lt;=Biens!$D$373,$K6&lt;=Biens!$C$373),"MATCH","")</f>
        <v/>
      </c>
      <c r="OE6" s="13" t="str">
        <f>IF(AND($G6&gt;=Biens!$B$374,$H6=Biens!$E$374,$I6=Biens!$A$374,$J6&lt;=Biens!$D$374,$K6&lt;=Biens!$C$374),"MATCH","")</f>
        <v/>
      </c>
      <c r="OF6" s="13" t="str">
        <f>IF(AND($G6&gt;=Biens!$B$375,$H6=Biens!$E$375,$I6=Biens!$A$375,$J6&lt;=Biens!$D$375,$K6&lt;=Biens!$C$375),"MATCH","")</f>
        <v/>
      </c>
      <c r="OG6" s="13" t="str">
        <f>IF(AND($G6&gt;=Biens!$B$376,$H6=Biens!$E$376,$I6=Biens!$A$376,$J6&lt;=Biens!$D$376,$K6&lt;=Biens!$C$376),"MATCH","")</f>
        <v/>
      </c>
      <c r="OH6" s="13" t="str">
        <f>IF(AND($G6&gt;=Biens!$B$377,$H6=Biens!$E$377,$I6=Biens!$A$377,$J6&lt;=Biens!$D$377,$K6&lt;=Biens!$C$377),"MATCH","")</f>
        <v/>
      </c>
      <c r="OI6" s="13" t="str">
        <f>IF(AND($G6&gt;=Biens!$B$378,$H6=Biens!$E$378,$I6=Biens!$A$378,$J6&lt;=Biens!$D$378,$K6&lt;=Biens!$C$378),"MATCH","")</f>
        <v/>
      </c>
      <c r="OJ6" s="13" t="str">
        <f>IF(AND($G6&gt;=Biens!$B$379,$H6=Biens!$E$379,$I6=Biens!$A$379,$J6&lt;=Biens!$D$379,$K6&lt;=Biens!$C$379),"MATCH","")</f>
        <v/>
      </c>
      <c r="OK6" s="13" t="str">
        <f>IF(AND($G6&gt;=Biens!$B$380,$H6=Biens!$E$380,$I6=Biens!$A$380,$J6&lt;=Biens!$D$380,$K6&lt;=Biens!$C$380),"MATCH","")</f>
        <v/>
      </c>
      <c r="OL6" s="13" t="str">
        <f>IF(AND($G6&gt;=Biens!$B$381,$H6=Biens!$E$381,$I6=Biens!$A$381,$J6&lt;=Biens!$D$381,$K6&lt;=Biens!$C$381),"MATCH","")</f>
        <v/>
      </c>
      <c r="OM6" s="13" t="str">
        <f>IF(AND($G6&gt;=Biens!$B$382,$H6=Biens!$E$382,$I6=Biens!$A$382,$J6&lt;=Biens!$D$382,$K6&lt;=Biens!$C$382),"MATCH","")</f>
        <v/>
      </c>
      <c r="ON6" s="13" t="str">
        <f>IF(AND($G6&gt;=Biens!$B$383,$H6=Biens!$E$383,$I6=Biens!$A$383,$J6&lt;=Biens!$D$383,$K6&lt;=Biens!$C$383),"MATCH","")</f>
        <v/>
      </c>
      <c r="OO6" s="13" t="str">
        <f>IF(AND($G6&gt;=Biens!$B$384,$H6=Biens!$E$384,$I6=Biens!$A$384,$J6&lt;=Biens!$D$384,$K6&lt;=Biens!$C$384),"MATCH","")</f>
        <v/>
      </c>
      <c r="OP6" s="13" t="str">
        <f>IF(AND($G6&gt;=Biens!$B$385,$H6=Biens!$E$385,$I6=Biens!$A$385,$J6&lt;=Biens!$D$385,$K6&lt;=Biens!$C$385),"MATCH","")</f>
        <v/>
      </c>
      <c r="OQ6" s="13" t="str">
        <f>IF(AND($G6&gt;=Biens!$B$386,$H6=Biens!$E$386,$I6=Biens!$A$386,$J6&lt;=Biens!$D$386,$K6&lt;=Biens!$C$386),"MATCH","")</f>
        <v/>
      </c>
      <c r="OR6" s="13" t="str">
        <f>IF(AND($G6&gt;=Biens!$B$387,$H6=Biens!$E$387,$I6=Biens!$A$387,$J6&lt;=Biens!$D$387,$K6&lt;=Biens!$C$387),"MATCH","")</f>
        <v/>
      </c>
      <c r="OS6" s="13" t="str">
        <f>IF(AND($G6&gt;=Biens!$B$388,$H6=Biens!$E$388,$I6=Biens!$A$388,$J6&lt;=Biens!$D$388,$K6&lt;=Biens!$C$388),"MATCH","")</f>
        <v/>
      </c>
      <c r="OT6" s="13" t="str">
        <f>IF(AND($G6&gt;=Biens!$B$389,$H6=Biens!$E$389,$I6=Biens!$A$389,$J6&lt;=Biens!$D$389,$K6&lt;=Biens!$C$389),"MATCH","")</f>
        <v/>
      </c>
      <c r="OU6" s="13" t="str">
        <f>IF(AND($G6&gt;=Biens!$B$390,$H6=Biens!$E$390,$I6=Biens!$A$390,$J6&lt;=Biens!$D$390,$K6&lt;=Biens!$C$390),"MATCH","")</f>
        <v/>
      </c>
      <c r="OV6" s="13" t="str">
        <f>IF(AND($G6&gt;=Biens!$B$391,$H6=Biens!$E$391,$I6=Biens!$A$391,$J6&lt;=Biens!$D$391,$K6&lt;=Biens!$C$391),"MATCH","")</f>
        <v/>
      </c>
      <c r="OW6" s="13" t="str">
        <f>IF(AND($G6&gt;=Biens!$B$392,$H6=Biens!$E$392,$I6=Biens!$A$392,$J6&lt;=Biens!$D$392,$K6&lt;=Biens!$C$392),"MATCH","")</f>
        <v/>
      </c>
      <c r="OX6" s="13" t="str">
        <f>IF(AND($G6&gt;=Biens!$B$393,$H6=Biens!$E$393,$I6=Biens!$A$393,$J6&lt;=Biens!$D$393,$K6&lt;=Biens!$C$393),"MATCH","")</f>
        <v/>
      </c>
      <c r="OY6" s="13" t="str">
        <f>IF(AND($G6&gt;=Biens!$B$394,$H6=Biens!$E$394,$I6=Biens!$A$394,$J6&lt;=Biens!$D$394,$K6&lt;=Biens!$C$394),"MATCH","")</f>
        <v/>
      </c>
      <c r="OZ6" s="13" t="str">
        <f>IF(AND($G6&gt;=Biens!$B$395,$H6=Biens!$E$395,$I6=Biens!$A$395,$J6&lt;=Biens!$D$395,$K6&lt;=Biens!$C$395),"MATCH","")</f>
        <v/>
      </c>
      <c r="PA6" s="13" t="str">
        <f>IF(AND($G6&gt;=Biens!$B$396,$H6=Biens!$E$396,$I6=Biens!$A$396,$J6&lt;=Biens!$D$396,$K6&lt;=Biens!$C$396),"MATCH","")</f>
        <v/>
      </c>
      <c r="PB6" s="13" t="str">
        <f>IF(AND($G6&gt;=Biens!$B$397,$H6=Biens!$E$397,$I6=Biens!$A$397,$J6&lt;=Biens!$D$397,$K6&lt;=Biens!$C$397),"MATCH","")</f>
        <v/>
      </c>
      <c r="PC6" s="13" t="str">
        <f>IF(AND($G6&gt;=Biens!$B$398,$H6=Biens!$E$398,$I6=Biens!$A$398,$J6&lt;=Biens!$D$398,$K6&lt;=Biens!$C$398),"MATCH","")</f>
        <v/>
      </c>
      <c r="PD6" s="13" t="str">
        <f>IF(AND($G6&gt;=Biens!$B$399,$H6=Biens!$E$399,$I6=Biens!$A$399,$J6&lt;=Biens!$D$399,$K6&lt;=Biens!$C$399),"MATCH","")</f>
        <v/>
      </c>
      <c r="PE6" s="13" t="str">
        <f>IF(AND($G6&gt;=Biens!$B$400,$H6=Biens!$E$400,$I6=Biens!$A$400,$J6&lt;=Biens!$D$400,$K6&lt;=Biens!$C$400),"MATCH","")</f>
        <v/>
      </c>
      <c r="PF6" s="13" t="str">
        <f>IF(AND($G6&gt;=Biens!$B$401,$H6=Biens!$E$401,$I6=Biens!$A$401,$J6&lt;=Biens!$D$401,$K6&lt;=Biens!$C$401),"MATCH","")</f>
        <v/>
      </c>
      <c r="PG6" s="13" t="str">
        <f>IF(AND($G6&gt;=Biens!$B$402,$H6=Biens!$E$402,$I6=Biens!$A$402,$J6&lt;=Biens!$D$402,$K6&lt;=Biens!$C$402),"MATCH","")</f>
        <v/>
      </c>
      <c r="PH6" s="13" t="str">
        <f>IF(AND($G6&gt;=Biens!$B$403,$H6=Biens!$E$403,$I6=Biens!$A$403,$J6&lt;=Biens!$D$403,$K6&lt;=Biens!$C$403),"MATCH","")</f>
        <v/>
      </c>
      <c r="PI6" s="13" t="str">
        <f>IF(AND($G6&gt;=Biens!$B$404,$H6=Biens!$E$404,$I6=Biens!$A$404,$J6&lt;=Biens!$D$404,$K6&lt;=Biens!$C$404),"MATCH","")</f>
        <v/>
      </c>
      <c r="PJ6" s="13" t="str">
        <f>IF(AND($G6&gt;=Biens!$B$405,$H6=Biens!$E$405,$I6=Biens!$A$405,$J6&lt;=Biens!$D$405,$K6&lt;=Biens!$C$405),"MATCH","")</f>
        <v/>
      </c>
      <c r="PK6" s="13" t="str">
        <f>IF(AND($G6&gt;=Biens!$B$406,$H6=Biens!$E$406,$I6=Biens!$A$406,$J6&lt;=Biens!$D$406,$K6&lt;=Biens!$C$406),"MATCH","")</f>
        <v/>
      </c>
      <c r="PL6" s="13" t="str">
        <f>IF(AND($G6&gt;=Biens!$B$407,$H6=Biens!$E$407,$I6=Biens!$A$407,$J6&lt;=Biens!$D$407,$K6&lt;=Biens!$C$407),"MATCH","")</f>
        <v/>
      </c>
      <c r="PM6" s="13" t="str">
        <f>IF(AND($G6&gt;=Biens!$B$408,$H6=Biens!$E$408,$I6=Biens!$A$408,$J6&lt;=Biens!$D$408,$K6&lt;=Biens!$C$408),"MATCH","")</f>
        <v/>
      </c>
      <c r="PN6" s="13" t="str">
        <f>IF(AND($G6&gt;=Biens!$B$409,$H6=Biens!$E$409,$I6=Biens!$A$409,$J6&lt;=Biens!$D$409,$K6&lt;=Biens!$C$409),"MATCH","")</f>
        <v/>
      </c>
      <c r="PO6" s="13" t="str">
        <f>IF(AND($G6&gt;=Biens!$B$410,$H6=Biens!$E$410,$I6=Biens!$A$410,$J6&lt;=Biens!$D$410,$K6&lt;=Biens!$C$410),"MATCH","")</f>
        <v/>
      </c>
      <c r="PP6" s="13" t="str">
        <f>IF(AND($G6&gt;=Biens!$B$411,$H6=Biens!$E$411,$I6=Biens!$A$411,$J6&lt;=Biens!$D$411,$K6&lt;=Biens!$C$411),"MATCH","")</f>
        <v/>
      </c>
      <c r="PQ6" s="13" t="str">
        <f>IF(AND($G6&gt;=Biens!$B$412,$H6=Biens!$E$412,$I6=Biens!$A$412,$J6&lt;=Biens!$D$412,$K6&lt;=Biens!$C$412),"MATCH","")</f>
        <v/>
      </c>
      <c r="PR6" s="13" t="str">
        <f>IF(AND($G6&gt;=Biens!$B$413,$H6=Biens!$E$413,$I6=Biens!$A$413,$J6&lt;=Biens!$D$413,$K6&lt;=Biens!$C$413),"MATCH","")</f>
        <v/>
      </c>
      <c r="PS6" s="13" t="str">
        <f>IF(AND($G6&gt;=Biens!$B$414,$H6=Biens!$E$414,$I6=Biens!$A$414,$J6&lt;=Biens!$D$414,$K6&lt;=Biens!$C$414),"MATCH","")</f>
        <v/>
      </c>
      <c r="PT6" s="13" t="str">
        <f>IF(AND($G6&gt;=Biens!$B$415,$H6=Biens!$E$415,$I6=Biens!$A$415,$J6&lt;=Biens!$D$415,$K6&lt;=Biens!$C$415),"MATCH","")</f>
        <v/>
      </c>
      <c r="PU6" s="13" t="str">
        <f>IF(AND($G6&gt;=Biens!$B$416,$H6=Biens!$E$416,$I6=Biens!$A$416,$J6&lt;=Biens!$D$416,$K6&lt;=Biens!$C$416),"MATCH","")</f>
        <v/>
      </c>
      <c r="PV6" s="13" t="str">
        <f>IF(AND($G6&gt;=Biens!$B$417,$H6=Biens!$E$417,$I6=Biens!$A$417,$J6&lt;=Biens!$D$417,$K6&lt;=Biens!$C$417),"MATCH","")</f>
        <v/>
      </c>
      <c r="PW6" s="13" t="str">
        <f>IF(AND($G6&gt;=Biens!$B$418,$H6=Biens!$E$418,$I6=Biens!$A$418,$J6&lt;=Biens!$D$418,$K6&lt;=Biens!$C$418),"MATCH","")</f>
        <v/>
      </c>
      <c r="PX6" s="13" t="str">
        <f>IF(AND($G6&gt;=Biens!$B$419,$H6=Biens!$E$419,$I6=Biens!$A$419,$J6&lt;=Biens!$D$419,$K6&lt;=Biens!$C$419),"MATCH","")</f>
        <v/>
      </c>
      <c r="PY6" s="13" t="str">
        <f>IF(AND($G6&gt;=Biens!$B$420,$H6=Biens!$E$420,$I6=Biens!$A$420,$J6&lt;=Biens!$D$420,$K6&lt;=Biens!$C$420),"MATCH","")</f>
        <v/>
      </c>
      <c r="PZ6" s="13" t="str">
        <f>IF(AND($G6&gt;=Biens!$B$421,$H6=Biens!$E$421,$I6=Biens!$A$421,$J6&lt;=Biens!$D$421,$K6&lt;=Biens!$C$421),"MATCH","")</f>
        <v/>
      </c>
      <c r="QA6" s="13" t="str">
        <f>IF(AND($G6&gt;=Biens!$B$422,$H6=Biens!$E$422,$I6=Biens!$A$422,$J6&lt;=Biens!$D$422,$K6&lt;=Biens!$C$422),"MATCH","")</f>
        <v/>
      </c>
      <c r="QB6" s="13" t="str">
        <f>IF(AND($G6&gt;=Biens!$B$423,$H6=Biens!$E$423,$I6=Biens!$A$423,$J6&lt;=Biens!$D$423,$K6&lt;=Biens!$C$423),"MATCH","")</f>
        <v/>
      </c>
      <c r="QC6" s="13" t="str">
        <f>IF(AND($G6&gt;=Biens!$B$424,$H6=Biens!$E$424,$I6=Biens!$A$424,$J6&lt;=Biens!$D$424,$K6&lt;=Biens!$C$424),"MATCH","")</f>
        <v/>
      </c>
      <c r="QD6" s="13" t="str">
        <f>IF(AND($G6&gt;=Biens!$B$425,$H6=Biens!$E$425,$I6=Biens!$A$425,$J6&lt;=Biens!$D$425,$K6&lt;=Biens!$C$425),"MATCH","")</f>
        <v/>
      </c>
      <c r="QE6" s="13" t="str">
        <f>IF(AND($G6&gt;=Biens!$B$426,$H6=Biens!$E$426,$I6=Biens!$A$426,$J6&lt;=Biens!$D$426,$K6&lt;=Biens!$C$426),"MATCH","")</f>
        <v/>
      </c>
      <c r="QF6" s="13" t="str">
        <f>IF(AND($G6&gt;=Biens!$B$427,$H6=Biens!$E$427,$I6=Biens!$A$427,$J6&lt;=Biens!$D$427,$K6&lt;=Biens!$C$427),"MATCH","")</f>
        <v/>
      </c>
      <c r="QG6" s="13" t="str">
        <f>IF(AND($G6&gt;=Biens!$B$428,$H6=Biens!$E$428,$I6=Biens!$A$428,$J6&lt;=Biens!$D$428,$K6&lt;=Biens!$C$428),"MATCH","")</f>
        <v/>
      </c>
      <c r="QH6" s="13" t="str">
        <f>IF(AND($G6&gt;=Biens!$B$429,$H6=Biens!$E$429,$I6=Biens!$A$429,$J6&lt;=Biens!$D$429,$K6&lt;=Biens!$C$429),"MATCH","")</f>
        <v/>
      </c>
      <c r="QI6" s="13" t="str">
        <f>IF(AND($G6&gt;=Biens!$B$430,$H6=Biens!$E$430,$I6=Biens!$A$430,$J6&lt;=Biens!$D$430,$K6&lt;=Biens!$C$430),"MATCH","")</f>
        <v/>
      </c>
      <c r="QJ6" s="13" t="str">
        <f>IF(AND($G6&gt;=Biens!$B$431,$H6=Biens!$E$431,$I6=Biens!$A$431,$J6&lt;=Biens!$D$431,$K6&lt;=Biens!$C$431),"MATCH","")</f>
        <v/>
      </c>
      <c r="QK6" s="13" t="str">
        <f>IF(AND($G6&gt;=Biens!$B$432,$H6=Biens!$E$432,$I6=Biens!$A$432,$J6&lt;=Biens!$D$432,$K6&lt;=Biens!$C$432),"MATCH","")</f>
        <v/>
      </c>
      <c r="QL6" s="13" t="str">
        <f>IF(AND($G6&gt;=Biens!$B$433,$H6=Biens!$E$433,$I6=Biens!$A$433,$J6&lt;=Biens!$D$433,$K6&lt;=Biens!$C$433),"MATCH","")</f>
        <v/>
      </c>
      <c r="QM6" s="13" t="str">
        <f>IF(AND($G6&gt;=Biens!$B$434,$H6=Biens!$E$434,$I6=Biens!$A$434,$J6&lt;=Biens!$D$434,$K6&lt;=Biens!$C$434),"MATCH","")</f>
        <v/>
      </c>
      <c r="QN6" s="13" t="str">
        <f>IF(AND($G6&gt;=Biens!$B$435,$H6=Biens!$E$435,$I6=Biens!$A$435,$J6&lt;=Biens!$D$435,$K6&lt;=Biens!$C$435),"MATCH","")</f>
        <v/>
      </c>
      <c r="QO6" s="13" t="str">
        <f>IF(AND($G6&gt;=Biens!$B$436,$H6=Biens!$E$436,$I6=Biens!$A$436,$J6&lt;=Biens!$D$436,$K6&lt;=Biens!$C$436),"MATCH","")</f>
        <v/>
      </c>
      <c r="QP6" s="13" t="str">
        <f>IF(AND($G6&gt;=Biens!$B$437,$H6=Biens!$E$437,$I6=Biens!$A$437,$J6&lt;=Biens!$D$437,$K6&lt;=Biens!$C$437),"MATCH","")</f>
        <v/>
      </c>
      <c r="QQ6" s="13" t="str">
        <f>IF(AND($G6&gt;=Biens!$B$438,$H6=Biens!$E$438,$I6=Biens!$A$438,$J6&lt;=Biens!$D$438,$K6&lt;=Biens!$C$438),"MATCH","")</f>
        <v/>
      </c>
      <c r="QR6" s="13" t="str">
        <f>IF(AND($G6&gt;=Biens!$B$439,$H6=Biens!$E$439,$I6=Biens!$A$439,$J6&lt;=Biens!$D$439,$K6&lt;=Biens!$C$439),"MATCH","")</f>
        <v/>
      </c>
      <c r="QS6" s="13" t="str">
        <f>IF(AND($G6&gt;=Biens!$B$440,$H6=Biens!$E$440,$I6=Biens!$A$440,$J6&lt;=Biens!$D$440,$K6&lt;=Biens!$C$440),"MATCH","")</f>
        <v/>
      </c>
      <c r="QT6" s="13" t="str">
        <f>IF(AND($G6&gt;=Biens!$B$441,$H6=Biens!$E$441,$I6=Biens!$A$441,$J6&lt;=Biens!$D$441,$K6&lt;=Biens!$C$441),"MATCH","")</f>
        <v/>
      </c>
      <c r="QU6" s="13" t="str">
        <f>IF(AND($G6&gt;=Biens!$B$442,$H6=Biens!$E$442,$I6=Biens!$A$442,$J6&lt;=Biens!$D$442,$K6&lt;=Biens!$C$442),"MATCH","")</f>
        <v/>
      </c>
      <c r="QV6" s="13" t="str">
        <f>IF(AND($G6&gt;=Biens!$B$443,$H6=Biens!$E$443,$I6=Biens!$A$443,$J6&lt;=Biens!$D$443,$K6&lt;=Biens!$C$443),"MATCH","")</f>
        <v/>
      </c>
      <c r="QW6" s="13" t="str">
        <f>IF(AND($G6&gt;=Biens!$B$444,$H6=Biens!$E$444,$I6=Biens!$A$444,$J6&lt;=Biens!$D$444,$K6&lt;=Biens!$C$444),"MATCH","")</f>
        <v/>
      </c>
      <c r="QX6" s="13" t="str">
        <f>IF(AND($G6&gt;=Biens!$B$445,$H6=Biens!$E$445,$I6=Biens!$A$445,$J6&lt;=Biens!$D$445,$K6&lt;=Biens!$C$445),"MATCH","")</f>
        <v/>
      </c>
      <c r="QY6" s="13" t="str">
        <f>IF(AND($G6&gt;=Biens!$B$446,$H6=Biens!$E$446,$I6=Biens!$A$446,$J6&lt;=Biens!$D$446,$K6&lt;=Biens!$C$446),"MATCH","")</f>
        <v/>
      </c>
      <c r="QZ6" s="13" t="str">
        <f>IF(AND($G6&gt;=Biens!$B$447,$H6=Biens!$E$447,$I6=Biens!$A$447,$J6&lt;=Biens!$D$447,$K6&lt;=Biens!$C$447),"MATCH","")</f>
        <v/>
      </c>
      <c r="RA6" s="13" t="str">
        <f>IF(AND($G6&gt;=Biens!$B$448,$H6=Biens!$E$448,$I6=Biens!$A$448,$J6&lt;=Biens!$D$448,$K6&lt;=Biens!$C$448),"MATCH","")</f>
        <v/>
      </c>
      <c r="RB6" s="13" t="str">
        <f>IF(AND($G6&gt;=Biens!$B$449,$H6=Biens!$E$449,$I6=Biens!$A$449,$J6&lt;=Biens!$D$449,$K6&lt;=Biens!$C$449),"MATCH","")</f>
        <v/>
      </c>
      <c r="RC6" s="13" t="str">
        <f>IF(AND($G6&gt;=Biens!$B$450,$H6=Biens!$E$450,$I6=Biens!$A$450,$J6&lt;=Biens!$D$450,$K6&lt;=Biens!$C$450),"MATCH","")</f>
        <v/>
      </c>
      <c r="RD6" s="13" t="str">
        <f>IF(AND($G6&gt;=Biens!$B$451,$H6=Biens!$E$451,$I6=Biens!$A$451,$J6&lt;=Biens!$D$451,$K6&lt;=Biens!$C$451),"MATCH","")</f>
        <v/>
      </c>
      <c r="RE6" s="13" t="str">
        <f>IF(AND($G6&gt;=Biens!$B$452,$H6=Biens!$E$452,$I6=Biens!$A$452,$J6&lt;=Biens!$D$452,$K6&lt;=Biens!$C$452),"MATCH","")</f>
        <v/>
      </c>
      <c r="RF6" s="13" t="str">
        <f>IF(AND($G6&gt;=Biens!$B$453,$H6=Biens!$E$453,$I6=Biens!$A$453,$J6&lt;=Biens!$D$453,$K6&lt;=Biens!$C$453),"MATCH","")</f>
        <v/>
      </c>
      <c r="RG6" s="13" t="str">
        <f>IF(AND($G6&gt;=Biens!$B$454,$H6=Biens!$E$454,$I6=Biens!$A$454,$J6&lt;=Biens!$D$454,$K6&lt;=Biens!$C$454),"MATCH","")</f>
        <v/>
      </c>
      <c r="RH6" s="13" t="str">
        <f>IF(AND($G6&gt;=Biens!$B$455,$H6=Biens!$E$455,$I6=Biens!$A$455,$J6&lt;=Biens!$D$455,$K6&lt;=Biens!$C$455),"MATCH","")</f>
        <v/>
      </c>
      <c r="RI6" s="13" t="str">
        <f>IF(AND($G6&gt;=Biens!$B$456,$H6=Biens!$E$456,$I6=Biens!$A$456,$J6&lt;=Biens!$D$456,$K6&lt;=Biens!$C$456),"MATCH","")</f>
        <v/>
      </c>
      <c r="RJ6" s="13" t="str">
        <f>IF(AND($G6&gt;=Biens!$B$457,$H6=Biens!$E$457,$I6=Biens!$A$457,$J6&lt;=Biens!$D$457,$K6&lt;=Biens!$C$457),"MATCH","")</f>
        <v/>
      </c>
      <c r="RK6" s="13" t="str">
        <f>IF(AND($G6&gt;=Biens!$B$458,$H6=Biens!$E$458,$I6=Biens!$A$458,$J6&lt;=Biens!$D$458,$K6&lt;=Biens!$C$458),"MATCH","")</f>
        <v/>
      </c>
      <c r="RL6" s="13" t="str">
        <f>IF(AND($G6&gt;=Biens!$B$459,$H6=Biens!$E$459,$I6=Biens!$A$459,$J6&lt;=Biens!$D$459,$K6&lt;=Biens!$C$459),"MATCH","")</f>
        <v/>
      </c>
      <c r="RM6" s="13" t="str">
        <f>IF(AND($G6&gt;=Biens!$B$460,$H6=Biens!$E$460,$I6=Biens!$A$460,$J6&lt;=Biens!$D$460,$K6&lt;=Biens!$C$460),"MATCH","")</f>
        <v/>
      </c>
      <c r="RN6" s="13" t="str">
        <f>IF(AND($G6&gt;=Biens!$B$461,$H6=Biens!$E$461,$I6=Biens!$A$461,$J6&lt;=Biens!$D$461,$K6&lt;=Biens!$C$461),"MATCH","")</f>
        <v/>
      </c>
      <c r="RO6" s="13" t="str">
        <f>IF(AND($G6&gt;=Biens!$B$462,$H6=Biens!$E$462,$I6=Biens!$A$462,$J6&lt;=Biens!$D$462,$K6&lt;=Biens!$C$462),"MATCH","")</f>
        <v/>
      </c>
      <c r="RP6" s="13" t="str">
        <f>IF(AND($G6&gt;=Biens!$B$463,$H6=Biens!$E$463,$I6=Biens!$A$463,$J6&lt;=Biens!$D$463,$K6&lt;=Biens!$C$463),"MATCH","")</f>
        <v/>
      </c>
      <c r="RQ6" s="13" t="str">
        <f>IF(AND($G6&gt;=Biens!$B$464,$H6=Biens!$E$464,$I6=Biens!$A$464,$J6&lt;=Biens!$D$464,$K6&lt;=Biens!$C$464),"MATCH","")</f>
        <v/>
      </c>
      <c r="RR6" s="13" t="str">
        <f>IF(AND($G6&gt;=Biens!$B$465,$H6=Biens!$E$465,$I6=Biens!$A$465,$J6&lt;=Biens!$D$465,$K6&lt;=Biens!$C$465),"MATCH","")</f>
        <v/>
      </c>
      <c r="RS6" s="13" t="str">
        <f>IF(AND($G6&gt;=Biens!$B$466,$H6=Biens!$E$466,$I6=Biens!$A$466,$J6&lt;=Biens!$D$466,$K6&lt;=Biens!$C$466),"MATCH","")</f>
        <v/>
      </c>
      <c r="RT6" s="13" t="str">
        <f>IF(AND($G6&gt;=Biens!$B$467,$H6=Biens!$E$467,$I6=Biens!$A$467,$J6&lt;=Biens!$D$467,$K6&lt;=Biens!$C$467),"MATCH","")</f>
        <v/>
      </c>
      <c r="RU6" s="13" t="str">
        <f>IF(AND($G6&gt;=Biens!$B$468,$H6=Biens!$E$468,$I6=Biens!$A$468,$J6&lt;=Biens!$D$468,$K6&lt;=Biens!$C$468),"MATCH","")</f>
        <v/>
      </c>
      <c r="RV6" s="13" t="str">
        <f>IF(AND($G6&gt;=Biens!$B$469,$H6=Biens!$E$469,$I6=Biens!$A$469,$J6&lt;=Biens!$D$469,$K6&lt;=Biens!$C$469),"MATCH","")</f>
        <v/>
      </c>
      <c r="RW6" s="13" t="str">
        <f>IF(AND($G6&gt;=Biens!$B$470,$H6=Biens!$E$470,$I6=Biens!$A$470,$J6&lt;=Biens!$D$470,$K6&lt;=Biens!$C$470),"MATCH","")</f>
        <v/>
      </c>
      <c r="RX6" s="13" t="str">
        <f>IF(AND($G6&gt;=Biens!$B$471,$H6=Biens!$E$471,$I6=Biens!$A$471,$J6&lt;=Biens!$D$471,$K6&lt;=Biens!$C$471),"MATCH","")</f>
        <v/>
      </c>
      <c r="RY6" s="13" t="str">
        <f>IF(AND($G6&gt;=Biens!$B$472,$H6=Biens!$E$472,$I6=Biens!$A$472,$J6&lt;=Biens!$D$472,$K6&lt;=Biens!$C$472),"MATCH","")</f>
        <v/>
      </c>
      <c r="RZ6" s="13" t="str">
        <f>IF(AND($G6&gt;=Biens!$B$473,$H6=Biens!$E$473,$I6=Biens!$A$473,$J6&lt;=Biens!$D$473,$K6&lt;=Biens!$C$473),"MATCH","")</f>
        <v/>
      </c>
      <c r="SA6" s="13" t="str">
        <f>IF(AND($G6&gt;=Biens!$B$474,$H6=Biens!$E$474,$I6=Biens!$A$474,$J6&lt;=Biens!$D$474,$K6&lt;=Biens!$C$474),"MATCH","")</f>
        <v/>
      </c>
      <c r="SB6" s="13" t="str">
        <f>IF(AND($G6&gt;=Biens!$B$475,$H6=Biens!$E$475,$I6=Biens!$A$475,$J6&lt;=Biens!$D$475,$K6&lt;=Biens!$C$475),"MATCH","")</f>
        <v/>
      </c>
      <c r="SC6" s="13" t="str">
        <f>IF(AND($G6&gt;=Biens!$B$476,$H6=Biens!$E$476,$I6=Biens!$A$476,$J6&lt;=Biens!$D$476,$K6&lt;=Biens!$C$476),"MATCH","")</f>
        <v/>
      </c>
      <c r="SD6" s="13" t="str">
        <f>IF(AND($G6&gt;=Biens!$B$477,$H6=Biens!$E$477,$I6=Biens!$A$477,$J6&lt;=Biens!$D$477,$K6&lt;=Biens!$C$477),"MATCH","")</f>
        <v/>
      </c>
      <c r="SE6" s="13" t="str">
        <f>IF(AND($G6&gt;=Biens!$B$478,$H6=Biens!$E$478,$I6=Biens!$A$478,$J6&lt;=Biens!$D$478,$K6&lt;=Biens!$C$478),"MATCH","")</f>
        <v/>
      </c>
      <c r="SF6" s="13" t="str">
        <f>IF(AND($G6&gt;=Biens!$B$479,$H6=Biens!$E$479,$I6=Biens!$A$479,$J6&lt;=Biens!$D$479,$K6&lt;=Biens!$C$479),"MATCH","")</f>
        <v/>
      </c>
      <c r="SG6" s="13" t="str">
        <f>IF(AND($G6&gt;=Biens!$B$480,$H6=Biens!$E$480,$I6=Biens!$A$480,$J6&lt;=Biens!$D$480,$K6&lt;=Biens!$C$480),"MATCH","")</f>
        <v/>
      </c>
      <c r="SH6" s="13" t="str">
        <f>IF(AND($G6&gt;=Biens!$B$481,$H6=Biens!$E$481,$I6=Biens!$A$481,$J6&lt;=Biens!$D$481,$K6&lt;=Biens!$C$481),"MATCH","")</f>
        <v/>
      </c>
      <c r="SI6" s="13" t="str">
        <f>IF(AND($G6&gt;=Biens!$B$482,$H6=Biens!$E$482,$I6=Biens!$A$482,$J6&lt;=Biens!$D$482,$K6&lt;=Biens!$C$482),"MATCH","")</f>
        <v/>
      </c>
      <c r="SJ6" s="13" t="str">
        <f>IF(AND($G6&gt;=Biens!$B$483,$H6=Biens!$E$483,$I6=Biens!$A$483,$J6&lt;=Biens!$D$483,$K6&lt;=Biens!$C$483),"MATCH","")</f>
        <v/>
      </c>
      <c r="SK6" s="13" t="str">
        <f>IF(AND($G6&gt;=Biens!$B$484,$H6=Biens!$E$484,$I6=Biens!$A$484,$J6&lt;=Biens!$D$484,$K6&lt;=Biens!$C$484),"MATCH","")</f>
        <v/>
      </c>
      <c r="SL6" s="13" t="str">
        <f>IF(AND($G6&gt;=Biens!$B$485,$H6=Biens!$E$485,$I6=Biens!$A$485,$J6&lt;=Biens!$D$485,$K6&lt;=Biens!$C$485),"MATCH","")</f>
        <v/>
      </c>
      <c r="SM6" s="13" t="str">
        <f>IF(AND($G6&gt;=Biens!$B$486,$H6=Biens!$E$486,$I6=Biens!$A$486,$J6&lt;=Biens!$D$486,$K6&lt;=Biens!$C$486),"MATCH","")</f>
        <v/>
      </c>
      <c r="SN6" s="13" t="str">
        <f>IF(AND($G6&gt;=Biens!$B$487,$H6=Biens!$E$487,$I6=Biens!$A$487,$J6&lt;=Biens!$D$487,$K6&lt;=Biens!$C$487),"MATCH","")</f>
        <v/>
      </c>
      <c r="SO6" s="13" t="str">
        <f>IF(AND($G6&gt;=Biens!$B$488,$H6=Biens!$E$488,$I6=Biens!$A$488,$J6&lt;=Biens!$D$488,$K6&lt;=Biens!$C$488),"MATCH","")</f>
        <v/>
      </c>
      <c r="SP6" s="13" t="str">
        <f>IF(AND($G6&gt;=Biens!$B$489,$H6=Biens!$E$489,$I6=Biens!$A$489,$J6&lt;=Biens!$D$489,$K6&lt;=Biens!$C$489),"MATCH","")</f>
        <v/>
      </c>
      <c r="SQ6" s="13" t="str">
        <f>IF(AND($G6&gt;=Biens!$B$490,$H6=Biens!$E$490,$I6=Biens!$A$490,$J6&lt;=Biens!$D$490,$K6&lt;=Biens!$C$490),"MATCH","")</f>
        <v/>
      </c>
      <c r="SR6" s="13" t="str">
        <f>IF(AND($G6&gt;=Biens!$B$491,$H6=Biens!$E$491,$I6=Biens!$A$491,$J6&lt;=Biens!$D$491,$K6&lt;=Biens!$C$491),"MATCH","")</f>
        <v/>
      </c>
      <c r="SS6" s="13" t="str">
        <f>IF(AND($G6&gt;=Biens!$B$492,$H6=Biens!$E$492,$I6=Biens!$A$492,$J6&lt;=Biens!$D$492,$K6&lt;=Biens!$C$492),"MATCH","")</f>
        <v/>
      </c>
      <c r="ST6" s="13" t="str">
        <f>IF(AND($G6&gt;=Biens!$B$493,$H6=Biens!$E$493,$I6=Biens!$A$493,$J6&lt;=Biens!$D$493,$K6&lt;=Biens!$C$493),"MATCH","")</f>
        <v/>
      </c>
      <c r="SU6" s="13" t="str">
        <f>IF(AND($G6&gt;=Biens!$B$494,$H6=Biens!$E$494,$I6=Biens!$A$494,$J6&lt;=Biens!$D$494,$K6&lt;=Biens!$C$494),"MATCH","")</f>
        <v/>
      </c>
      <c r="SV6" s="13" t="str">
        <f>IF(AND($G6&gt;=Biens!$B$495,$H6=Biens!$E$495,$I6=Biens!$A$495,$J6&lt;=Biens!$D$495,$K6&lt;=Biens!$C$495),"MATCH","")</f>
        <v/>
      </c>
      <c r="SW6" s="13" t="str">
        <f>IF(AND($G6&gt;=Biens!$B$496,$H6=Biens!$E$496,$I6=Biens!$A$496,$J6&lt;=Biens!$D$496,$K6&lt;=Biens!$C$496),"MATCH","")</f>
        <v/>
      </c>
      <c r="SX6" s="13" t="str">
        <f>IF(AND($G6&gt;=Biens!$B$497,$H6=Biens!$E$497,$I6=Biens!$A$497,$J6&lt;=Biens!$D$497,$K6&lt;=Biens!$C$497),"MATCH","")</f>
        <v/>
      </c>
      <c r="SY6" s="13" t="str">
        <f>IF(AND($G6&gt;=Biens!$B$498,$H6=Biens!$E$498,$I6=Biens!$A$498,$J6&lt;=Biens!$D$498,$K6&lt;=Biens!$C$498),"MATCH","")</f>
        <v/>
      </c>
      <c r="SZ6" s="13" t="str">
        <f>IF(AND($G6&gt;=Biens!$B$499,$H6=Biens!$E$499,$I6=Biens!$A$499,$J6&lt;=Biens!$D$499,$K6&lt;=Biens!$C$499),"MATCH","")</f>
        <v/>
      </c>
      <c r="TA6" s="13" t="str">
        <f>IF(AND($G6&gt;=Biens!$B$500,$H6=Biens!$E$500,$I6=Biens!$A$500,$J6&lt;=Biens!$D$500,$K6&lt;=Biens!$C$500),"MATCH","")</f>
        <v/>
      </c>
      <c r="TB6" s="13" t="str">
        <f>IF(AND($G6&gt;=Biens!$B$501,$H6=Biens!$E$501,$I6=Biens!$A$501,$J6&lt;=Biens!$D$501,$K6&lt;=Biens!$C$501),"MATCH","")</f>
        <v/>
      </c>
      <c r="TC6" s="13" t="str">
        <f>IF(AND($G6&gt;=Biens!$B$502,$H6=Biens!$E$502,$I6=Biens!$A$502,$J6&lt;=Biens!$D$502,$K6&lt;=Biens!$C$502),"MATCH","")</f>
        <v/>
      </c>
      <c r="TD6" s="13" t="str">
        <f>IF(AND($G6&gt;=Biens!$B$503,$H6=Biens!$E$503,$I6=Biens!$A$503,$J6&lt;=Biens!$D$503,$K6&lt;=Biens!$C$503),"MATCH","")</f>
        <v/>
      </c>
      <c r="TE6" s="13" t="str">
        <f>IF(AND($G6&gt;=Biens!$B$504,$H6=Biens!$E$504,$I6=Biens!$A$504,$J6&lt;=Biens!$D$504,$K6&lt;=Biens!$C$504),"MATCH","")</f>
        <v/>
      </c>
      <c r="TF6" s="13" t="str">
        <f>IF(AND($G6&gt;=Biens!$B$505,$H6=Biens!$E$505,$I6=Biens!$A$505,$J6&lt;=Biens!$D$505,$K6&lt;=Biens!$C$505),"MATCH","")</f>
        <v/>
      </c>
      <c r="TG6" s="13" t="str">
        <f>IF(AND($G6&gt;=Biens!$B$506,$H6=Biens!$E$506,$I6=Biens!$A$506,$J6&lt;=Biens!$D$506,$K6&lt;=Biens!$C$506),"MATCH","")</f>
        <v/>
      </c>
      <c r="TH6" s="13" t="str">
        <f>IF(AND($G6&gt;=Biens!$B$507,$H6=Biens!$E$507,$I6=Biens!$A$507,$J6&lt;=Biens!$D$507,$K6&lt;=Biens!$C$507),"MATCH","")</f>
        <v/>
      </c>
      <c r="TI6" s="13" t="str">
        <f>IF(AND($G6&gt;=Biens!$B$508,$H6=Biens!$E$508,$I6=Biens!$A$508,$J6&lt;=Biens!$D$508,$K6&lt;=Biens!$C$508),"MATCH","")</f>
        <v/>
      </c>
      <c r="TJ6" s="13" t="str">
        <f>IF(AND($G6&gt;=Biens!$B$509,$H6=Biens!$E$509,$I6=Biens!$A$509,$J6&lt;=Biens!$D$509,$K6&lt;=Biens!$C$509),"MATCH","")</f>
        <v/>
      </c>
      <c r="TK6" s="13" t="str">
        <f>IF(AND($G6&gt;=Biens!$B$510,$H6=Biens!$E$510,$I6=Biens!$A$510,$J6&lt;=Biens!$D$510,$K6&lt;=Biens!$C$510),"MATCH","")</f>
        <v/>
      </c>
      <c r="TL6" s="13" t="str">
        <f>IF(AND($G6&gt;=Biens!$B$511,$H6=Biens!$E$511,$I6=Biens!$A$511,$J6&lt;=Biens!$D$511,$K6&lt;=Biens!$C$511),"MATCH","")</f>
        <v/>
      </c>
      <c r="TM6" s="13" t="str">
        <f>IF(AND($G6&gt;=Biens!$B$512,$H6=Biens!$E$512,$I6=Biens!$A$512,$J6&lt;=Biens!$D$512,$K6&lt;=Biens!$C$512),"MATCH","")</f>
        <v/>
      </c>
      <c r="TN6" s="13" t="str">
        <f>IF(AND($G6&gt;=Biens!$B$513,$H6=Biens!$E$513,$I6=Biens!$A$513,$J6&lt;=Biens!$D$513,$K6&lt;=Biens!$C$513),"MATCH","")</f>
        <v/>
      </c>
      <c r="TO6" s="13" t="str">
        <f>IF(AND($G6&gt;=Biens!$B$514,$H6=Biens!$E$514,$I6=Biens!$A$514,$J6&lt;=Biens!$D$514,$K6&lt;=Biens!$C$514),"MATCH","")</f>
        <v/>
      </c>
      <c r="TP6" s="13" t="str">
        <f>IF(AND($G6&gt;=Biens!$B$515,$H6=Biens!$E$515,$I6=Biens!$A$515,$J6&lt;=Biens!$D$515,$K6&lt;=Biens!$C$515),"MATCH","")</f>
        <v/>
      </c>
      <c r="TQ6" s="13" t="str">
        <f>IF(AND($G6&gt;=Biens!$B$516,$H6=Biens!$E$516,$I6=Biens!$A$516,$J6&lt;=Biens!$D$516,$K6&lt;=Biens!$C$516),"MATCH","")</f>
        <v/>
      </c>
      <c r="TR6" s="13" t="str">
        <f>IF(AND($G6&gt;=Biens!$B$517,$H6=Biens!$E$517,$I6=Biens!$A$517,$J6&lt;=Biens!$D$517,$K6&lt;=Biens!$C$517),"MATCH","")</f>
        <v/>
      </c>
      <c r="TS6" s="13" t="str">
        <f>IF(AND($G6&gt;=Biens!$B$518,$H6=Biens!$E$518,$I6=Biens!$A$518,$J6&lt;=Biens!$D$518,$K6&lt;=Biens!$C$518),"MATCH","")</f>
        <v/>
      </c>
      <c r="TT6" s="13" t="str">
        <f>IF(AND($G6&gt;=Biens!$B$519,$H6=Biens!$E$519,$I6=Biens!$A$519,$J6&lt;=Biens!$D$519,$K6&lt;=Biens!$C$519),"MATCH","")</f>
        <v/>
      </c>
      <c r="TU6" s="13" t="str">
        <f>IF(AND($G6&gt;=Biens!$B$520,$H6=Biens!$E$520,$I6=Biens!$A$520,$J6&lt;=Biens!$D$520,$K6&lt;=Biens!$C$520),"MATCH","")</f>
        <v/>
      </c>
      <c r="TV6" s="13" t="str">
        <f>IF(AND($G6&gt;=Biens!$B$521,$H6=Biens!$E$521,$I6=Biens!$A$521,$J6&lt;=Biens!$D$521,$K6&lt;=Biens!$C$521),"MATCH","")</f>
        <v/>
      </c>
      <c r="TW6" s="13" t="str">
        <f>IF(AND($G6&gt;=Biens!$B$522,$H6=Biens!$E$522,$I6=Biens!$A$522,$J6&lt;=Biens!$D$522,$K6&lt;=Biens!$C$522),"MATCH","")</f>
        <v/>
      </c>
      <c r="TX6" s="13" t="str">
        <f>IF(AND($G6&gt;=Biens!$B$523,$H6=Biens!$E$523,$I6=Biens!$A$523,$J6&lt;=Biens!$D$523,$K6&lt;=Biens!$C$523),"MATCH","")</f>
        <v/>
      </c>
      <c r="TY6" s="13" t="str">
        <f>IF(AND($G6&gt;=Biens!$B$524,$H6=Biens!$E$524,$I6=Biens!$A$524,$J6&lt;=Biens!$D$524,$K6&lt;=Biens!$C$524),"MATCH","")</f>
        <v/>
      </c>
      <c r="TZ6" s="13" t="str">
        <f>IF(AND($G6&gt;=Biens!$B$525,$H6=Biens!$E$525,$I6=Biens!$A$525,$J6&lt;=Biens!$D$525,$K6&lt;=Biens!$C$525),"MATCH","")</f>
        <v/>
      </c>
      <c r="UA6" s="13" t="str">
        <f>IF(AND($G6&gt;=Biens!$B$526,$H6=Biens!$E$526,$I6=Biens!$A$526,$J6&lt;=Biens!$D$526,$K6&lt;=Biens!$C$526),"MATCH","")</f>
        <v/>
      </c>
      <c r="UB6" s="13" t="str">
        <f>IF(AND($G6&gt;=Biens!$B$527,$H6=Biens!$E$527,$I6=Biens!$A$527,$J6&lt;=Biens!$D$527,$K6&lt;=Biens!$C$527),"MATCH","")</f>
        <v/>
      </c>
      <c r="UC6" s="13" t="str">
        <f>IF(AND($G6&gt;=Biens!$B$528,$H6=Biens!$E$528,$I6=Biens!$A$528,$J6&lt;=Biens!$D$528,$K6&lt;=Biens!$C$528),"MATCH","")</f>
        <v/>
      </c>
      <c r="UD6" s="13" t="str">
        <f>IF(AND($G6&gt;=Biens!$B$529,$H6=Biens!$E$529,$I6=Biens!$A$529,$J6&lt;=Biens!$D$529,$K6&lt;=Biens!$C$529),"MATCH","")</f>
        <v/>
      </c>
      <c r="UE6" s="13" t="str">
        <f>IF(AND($G6&gt;=Biens!$B$530,$H6=Biens!$E$530,$I6=Biens!$A$530,$J6&lt;=Biens!$D$530,$K6&lt;=Biens!$C$530),"MATCH","")</f>
        <v/>
      </c>
      <c r="UF6" s="13" t="str">
        <f>IF(AND($G6&gt;=Biens!$B$531,$H6=Biens!$E$531,$I6=Biens!$A$531,$J6&lt;=Biens!$D$531,$K6&lt;=Biens!$C$531),"MATCH","")</f>
        <v/>
      </c>
      <c r="UG6" s="13" t="str">
        <f>IF(AND($G6&gt;=Biens!$B$532,$H6=Biens!$E$532,$I6=Biens!$A$532,$J6&lt;=Biens!$D$532,$K6&lt;=Biens!$C$532),"MATCH","")</f>
        <v/>
      </c>
      <c r="UH6" s="13" t="str">
        <f>IF(AND($G6&gt;=Biens!$B$533,$H6=Biens!$E$533,$I6=Biens!$A$533,$J6&lt;=Biens!$D$533,$K6&lt;=Biens!$C$533),"MATCH","")</f>
        <v/>
      </c>
      <c r="UI6" s="13" t="str">
        <f>IF(AND($G6&gt;=Biens!$B$534,$H6=Biens!$E$534,$I6=Biens!$A$534,$J6&lt;=Biens!$D$534,$K6&lt;=Biens!$C$534),"MATCH","")</f>
        <v/>
      </c>
      <c r="UJ6" s="13" t="str">
        <f>IF(AND($G6&gt;=Biens!$B$535,$H6=Biens!$E$535,$I6=Biens!$A$535,$J6&lt;=Biens!$D$535,$K6&lt;=Biens!$C$535),"MATCH","")</f>
        <v/>
      </c>
      <c r="UK6" s="13" t="str">
        <f>IF(AND($G6&gt;=Biens!$B$536,$H6=Biens!$E$536,$I6=Biens!$A$536,$J6&lt;=Biens!$D$536,$K6&lt;=Biens!$C$536),"MATCH","")</f>
        <v/>
      </c>
      <c r="UL6" s="13" t="str">
        <f>IF(AND($G6&gt;=Biens!$B$537,$H6=Biens!$E$537,$I6=Biens!$A$537,$J6&lt;=Biens!$D$537,$K6&lt;=Biens!$C$537),"MATCH","")</f>
        <v/>
      </c>
      <c r="UM6" s="13" t="str">
        <f>IF(AND($G6&gt;=Biens!$B$538,$H6=Biens!$E$538,$I6=Biens!$A$538,$J6&lt;=Biens!$D$538,$K6&lt;=Biens!$C$538),"MATCH","")</f>
        <v/>
      </c>
      <c r="UN6" s="13" t="str">
        <f>IF(AND($G6&gt;=Biens!$B$539,$H6=Biens!$E$539,$I6=Biens!$A$539,$J6&lt;=Biens!$D$539,$K6&lt;=Biens!$C$539),"MATCH","")</f>
        <v/>
      </c>
      <c r="UO6" s="13" t="str">
        <f>IF(AND($G6&gt;=Biens!$B$540,$H6=Biens!$E$540,$I6=Biens!$A$540,$J6&lt;=Biens!$D$540,$K6&lt;=Biens!$C$540),"MATCH","")</f>
        <v/>
      </c>
      <c r="UP6" s="13" t="str">
        <f>IF(AND($G6&gt;=Biens!$B$541,$H6=Biens!$E$541,$I6=Biens!$A$541,$J6&lt;=Biens!$D$541,$K6&lt;=Biens!$C$541),"MATCH","")</f>
        <v/>
      </c>
      <c r="UQ6" s="13" t="str">
        <f>IF(AND($G6&gt;=Biens!$B$542,$H6=Biens!$E$542,$I6=Biens!$A$542,$J6&lt;=Biens!$D$542,$K6&lt;=Biens!$C$542),"MATCH","")</f>
        <v/>
      </c>
      <c r="UR6" s="13" t="str">
        <f>IF(AND($G6&gt;=Biens!$B$543,$H6=Biens!$E$543,$I6=Biens!$A$543,$J6&lt;=Biens!$D$543,$K6&lt;=Biens!$C$543),"MATCH","")</f>
        <v/>
      </c>
      <c r="US6" s="13" t="str">
        <f>IF(AND($G6&gt;=Biens!$B$544,$H6=Biens!$E$544,$I6=Biens!$A$544,$J6&lt;=Biens!$D$544,$K6&lt;=Biens!$C$544),"MATCH","")</f>
        <v/>
      </c>
      <c r="UT6" s="13" t="str">
        <f>IF(AND($G6&gt;=Biens!$B$545,$H6=Biens!$E$545,$I6=Biens!$A$545,$J6&lt;=Biens!$D$545,$K6&lt;=Biens!$C$545),"MATCH","")</f>
        <v/>
      </c>
      <c r="UU6" s="13" t="str">
        <f>IF(AND($G6&gt;=Biens!$B$546,$H6=Biens!$E$546,$I6=Biens!$A$546,$J6&lt;=Biens!$D$546,$K6&lt;=Biens!$C$546),"MATCH","")</f>
        <v/>
      </c>
      <c r="UV6" s="13" t="str">
        <f>IF(AND($G6&gt;=Biens!$B$547,$H6=Biens!$E$547,$I6=Biens!$A$547,$J6&lt;=Biens!$D$547,$K6&lt;=Biens!$C$547),"MATCH","")</f>
        <v/>
      </c>
      <c r="UW6" s="13" t="str">
        <f>IF(AND($G6&gt;=Biens!$B$548,$H6=Biens!$E$548,$I6=Biens!$A$548,$J6&lt;=Biens!$D$548,$K6&lt;=Biens!$C$548),"MATCH","")</f>
        <v/>
      </c>
      <c r="UX6" s="13" t="str">
        <f>IF(AND($G6&gt;=Biens!$B$549,$H6=Biens!$E$549,$I6=Biens!$A$549,$J6&lt;=Biens!$D$549,$K6&lt;=Biens!$C$549),"MATCH","")</f>
        <v/>
      </c>
      <c r="UY6" s="13" t="str">
        <f>IF(AND($G6&gt;=Biens!$B$550,$H6=Biens!$E$550,$I6=Biens!$A$550,$J6&lt;=Biens!$D$550,$K6&lt;=Biens!$C$550),"MATCH","")</f>
        <v/>
      </c>
      <c r="UZ6" s="13" t="str">
        <f>IF(AND($G6&gt;=Biens!$B$551,$H6=Biens!$E$551,$I6=Biens!$A$551,$J6&lt;=Biens!$D$551,$K6&lt;=Biens!$C$551),"MATCH","")</f>
        <v/>
      </c>
      <c r="VA6" s="13" t="str">
        <f>IF(AND($G6&gt;=Biens!$B$552,$H6=Biens!$E$552,$I6=Biens!$A$552,$J6&lt;=Biens!$D$552,$K6&lt;=Biens!$C$552),"MATCH","")</f>
        <v/>
      </c>
      <c r="VB6" s="13" t="str">
        <f>IF(AND($G6&gt;=Biens!$B$553,$H6=Biens!$E$553,$I6=Biens!$A$553,$J6&lt;=Biens!$D$553,$K6&lt;=Biens!$C$553),"MATCH","")</f>
        <v/>
      </c>
      <c r="VC6" s="13" t="str">
        <f>IF(AND($G6&gt;=Biens!$B$554,$H6=Biens!$E$554,$I6=Biens!$A$554,$J6&lt;=Biens!$D$554,$K6&lt;=Biens!$C$554),"MATCH","")</f>
        <v/>
      </c>
      <c r="VD6" s="13" t="str">
        <f>IF(AND($G6&gt;=Biens!$B$555,$H6=Biens!$E$555,$I6=Biens!$A$555,$J6&lt;=Biens!$D$555,$K6&lt;=Biens!$C$555),"MATCH","")</f>
        <v/>
      </c>
      <c r="VE6" s="13" t="str">
        <f>IF(AND($G6&gt;=Biens!$B$556,$H6=Biens!$E$556,$I6=Biens!$A$556,$J6&lt;=Biens!$D$556,$K6&lt;=Biens!$C$556),"MATCH","")</f>
        <v/>
      </c>
      <c r="VF6" s="13" t="str">
        <f>IF(AND($G6&gt;=Biens!$B$557,$H6=Biens!$E$557,$I6=Biens!$A$557,$J6&lt;=Biens!$D$557,$K6&lt;=Biens!$C$557),"MATCH","")</f>
        <v/>
      </c>
      <c r="VG6" s="13" t="str">
        <f>IF(AND($G6&gt;=Biens!$B$558,$H6=Biens!$E$558,$I6=Biens!$A$558,$J6&lt;=Biens!$D$558,$K6&lt;=Biens!$C$558),"MATCH","")</f>
        <v/>
      </c>
      <c r="VH6" s="13" t="str">
        <f>IF(AND($G6&gt;=Biens!$B$559,$H6=Biens!$E$559,$I6=Biens!$A$559,$J6&lt;=Biens!$D$559,$K6&lt;=Biens!$C$559),"MATCH","")</f>
        <v/>
      </c>
    </row>
    <row r="7" spans="3:1023" ht="40.799999999999997" thickBot="1" x14ac:dyDescent="0.35">
      <c r="C7" s="3" t="s">
        <v>2214</v>
      </c>
      <c r="D7" s="3" t="s">
        <v>2215</v>
      </c>
      <c r="E7" s="3" t="s">
        <v>908</v>
      </c>
      <c r="F7" s="3"/>
      <c r="G7" s="4">
        <v>320000</v>
      </c>
      <c r="H7" s="3" t="s">
        <v>920</v>
      </c>
      <c r="I7" s="3" t="s">
        <v>3</v>
      </c>
      <c r="J7" s="4">
        <v>2</v>
      </c>
      <c r="K7" s="4">
        <v>32</v>
      </c>
      <c r="L7" s="3"/>
      <c r="M7" s="5" t="s">
        <v>921</v>
      </c>
      <c r="N7" s="3"/>
      <c r="O7" s="3"/>
      <c r="P7" s="3" t="s">
        <v>906</v>
      </c>
      <c r="Q7" s="3" t="s">
        <v>911</v>
      </c>
      <c r="R7" s="3"/>
      <c r="S7" s="3"/>
      <c r="T7" s="6"/>
      <c r="U7" s="6" t="e">
        <f>IF(Tableau2[[#This Row],[Nb de match]]&gt;0,"MATCH","")</f>
        <v>#REF!</v>
      </c>
      <c r="V7" s="6" t="e">
        <f>COUNTIF(#REF!,"MATCH")</f>
        <v>#REF!</v>
      </c>
      <c r="W7" s="3" t="str">
        <f>IF(AND($G7&gt;=Biens!$B$2,$H7=Biens!$E$2,$I7=Biens!$A$2,$J7&lt;=Biens!$D$2,$K7&lt;=Biens!$C$2),"MATCH","")</f>
        <v/>
      </c>
      <c r="X7" s="3" t="str">
        <f>IF(AND($G7&gt;=Biens!$B$3,$H7=Biens!$E$3,$I7=Biens!$A$3,$J7&lt;=Biens!$D$3,$K7&lt;=Biens!$C$3),"MATCH","")</f>
        <v/>
      </c>
      <c r="Y7" s="3" t="str">
        <f>IF(AND($G7&gt;=Biens!$B$4,$H7=Biens!$E$4,$I7=Biens!$A$4,$J7&lt;=Biens!$D$4,$K7&lt;=Biens!$C$4),"MATCH","")</f>
        <v/>
      </c>
      <c r="Z7" s="13" t="str">
        <f>IF(AND($G7&gt;=Biens!$B$5,$H7=Biens!$E$5,$I7=Biens!$A$5,$J7&lt;=Biens!$D$5,$K7&lt;=Biens!$C$5),"MATCH","")</f>
        <v/>
      </c>
      <c r="AA7" s="13" t="str">
        <f>IF(AND($G7&gt;=Biens!$B$6,$H7=Biens!$E$6,$I7=Biens!$A$6,$J7&lt;=Biens!$D$6,$K7&lt;=Biens!$C$6),"MATCH","")</f>
        <v/>
      </c>
      <c r="AB7" s="13" t="str">
        <f>IF(AND($G7&gt;=Biens!$B$7,$H7=Biens!$E$7,$I7=Biens!$A$7,$J7&lt;=Biens!$D$7,$K7&lt;=Biens!$C$7),"MATCH","")</f>
        <v/>
      </c>
      <c r="AC7" s="13" t="str">
        <f>IF(AND($G7&gt;=Biens!$B$8,$H7=Biens!$E$8,$I7=Biens!$A$8,$J7&lt;=Biens!$D$8,$K7&lt;=Biens!$C$8),"MATCH","")</f>
        <v/>
      </c>
      <c r="AD7" s="13" t="str">
        <f>IF(AND($G7&gt;=Biens!$B$9,$H7=Biens!$E$9,$I7=Biens!$A$9,$J7&lt;=Biens!$D$9,$K7&lt;=Biens!$C$9),"MATCH","")</f>
        <v/>
      </c>
      <c r="AE7" s="13" t="str">
        <f>IF(AND($G7&gt;=Biens!$B$10,$H7=Biens!$E$10,$I7=Biens!$A$10,$J7&lt;=Biens!$D$10,$K7&lt;=Biens!$C$10),"MATCH","")</f>
        <v/>
      </c>
      <c r="AF7" s="13" t="str">
        <f>IF(AND($G7&gt;=Biens!$B$11,$H7=Biens!$E$11,$I7=Biens!$A$11,$J7&lt;=Biens!$D$11,$K7&lt;=Biens!$C$11),"MATCH","")</f>
        <v/>
      </c>
      <c r="AG7" s="13" t="str">
        <f>IF(AND($G7&gt;=Biens!$B$12,$H7=Biens!$E$12,$I7=Biens!$A$12,$J7&lt;=Biens!$D$12,$K7&lt;=Biens!$C$12),"MATCH","")</f>
        <v/>
      </c>
      <c r="AH7" s="13" t="str">
        <f>IF(AND($G7&gt;=Biens!$B$13,$H7=Biens!$E$13,$I7=Biens!$A$13,$J7&lt;=Biens!$D$13,$K7&lt;=Biens!$C$13),"MATCH","")</f>
        <v/>
      </c>
      <c r="AI7" s="13" t="str">
        <f>IF(AND($G7&gt;=Biens!$B$14,$H7=Biens!$E$14,$I7=Biens!$A$14,$J7&lt;=Biens!$D$14,$K7&lt;=Biens!$C$14),"MATCH","")</f>
        <v/>
      </c>
      <c r="AJ7" s="13" t="str">
        <f>IF(AND($G7&gt;=Biens!$B$15,$H7=Biens!$E$15,$I7=Biens!$A$15,$J7&lt;=Biens!$D$15,$K7&lt;=Biens!$C$15),"MATCH","")</f>
        <v/>
      </c>
      <c r="AK7" s="13" t="str">
        <f>IF(AND($G7&gt;=Biens!$B$16,$H7=Biens!$E$16,$I7=Biens!$A$16,$J7&lt;=Biens!$D$16,$K7&lt;=Biens!$C$16),"MATCH","")</f>
        <v/>
      </c>
      <c r="AL7" s="13" t="str">
        <f>IF(AND($G7&gt;=Biens!$B$17,$H7=Biens!$E$17,$I7=Biens!$A$17,$J7&lt;=Biens!$D$17,$K7&lt;=Biens!$C$17),"MATCH","")</f>
        <v/>
      </c>
      <c r="AM7" s="13" t="str">
        <f>IF(AND($G7&gt;=Biens!$B$18,$H7=Biens!$E$18,$I7=Biens!$A$18,$J7&lt;=Biens!$D$18,$K7&lt;=Biens!$C$18),"MATCH","")</f>
        <v/>
      </c>
      <c r="AN7" s="13" t="str">
        <f>IF(AND($G7&gt;=Biens!$B$19,$H7=Biens!$E$19,$I7=Biens!$A$19,$J7&lt;=Biens!$D$19,$K7&lt;=Biens!$C$19),"MATCH","")</f>
        <v/>
      </c>
      <c r="AO7" s="13" t="str">
        <f>IF(AND($G7&gt;=Biens!$B$20,$H7=Biens!$E$20,$I7=Biens!$A$20,$J7&lt;=Biens!$D$20,$K7&lt;=Biens!$C$20),"MATCH","")</f>
        <v/>
      </c>
      <c r="AP7" s="13" t="str">
        <f>IF(AND($G7&gt;=Biens!$B$21,$H7=Biens!$E$21,$I7=Biens!$A$21,$J7&lt;=Biens!$D$21,$K7&lt;=Biens!$C$21),"MATCH","")</f>
        <v/>
      </c>
      <c r="AQ7" s="13" t="str">
        <f>IF(AND($G7&gt;=Biens!$B$22,$H7=Biens!$E$22,$I7=Biens!$A$22,$J7&lt;=Biens!$D$22,$K7&lt;=Biens!$C$22),"MATCH","")</f>
        <v/>
      </c>
      <c r="AR7" s="13" t="str">
        <f>IF(AND($G7&gt;=Biens!$B$23,$H7=Biens!$E$23,$I7=Biens!$A$23,$J7&lt;=Biens!$D$23,$K7&lt;=Biens!$C$23),"MATCH","")</f>
        <v/>
      </c>
      <c r="AS7" s="13" t="str">
        <f>IF(AND($G7&gt;=Biens!$B$24,$H7=Biens!$E$24,$I7=Biens!$A$24,$J7&lt;=Biens!$D$24,$K7&lt;=Biens!$C$24),"MATCH","")</f>
        <v/>
      </c>
      <c r="AT7" s="13" t="str">
        <f>IF(AND($G7&gt;=Biens!$B$25,$H7=Biens!$E$25,$I7=Biens!$A$25,$J7&lt;=Biens!$D$25,$K7&lt;=Biens!$C$25),"MATCH","")</f>
        <v/>
      </c>
      <c r="AU7" s="13" t="str">
        <f>IF(AND($G7&gt;=Biens!$B$26,$H7=Biens!$E$26,$I7=Biens!$A$26,$J7&lt;=Biens!$D$26,$K7&lt;=Biens!$C$26),"MATCH","")</f>
        <v/>
      </c>
      <c r="AV7" s="13" t="str">
        <f>IF(AND($G7&gt;=Biens!$B$27,$H7=Biens!$E$27,$I7=Biens!$A$27,$J7&lt;=Biens!$D$27,$K7&lt;=Biens!$C$27),"MATCH","")</f>
        <v/>
      </c>
      <c r="AW7" s="13" t="str">
        <f>IF(AND($G7&gt;=Biens!$B$28,$H7=Biens!$E$28,$I7=Biens!$A$28,$J7&lt;=Biens!$D$28,$K7&lt;=Biens!$C$28),"MATCH","")</f>
        <v/>
      </c>
      <c r="AX7" s="13" t="str">
        <f>IF(AND($G7&gt;=Biens!$B$29,$H7=Biens!$E$29,$I7=Biens!$A$29,$J7&lt;=Biens!$D$29,$K7&lt;=Biens!$C$29),"MATCH","")</f>
        <v/>
      </c>
      <c r="AY7" s="13" t="str">
        <f>IF(AND($G7&gt;=Biens!$B$30,$H7=Biens!$E$30,$I7=Biens!$A$30,$J7&lt;=Biens!$D$30,$K7&lt;=Biens!$C$30),"MATCH","")</f>
        <v/>
      </c>
      <c r="AZ7" s="13" t="str">
        <f>IF(AND($G7&gt;=Biens!$B$31,$H7=Biens!$E$31,$I7=Biens!$A$31,$J7&lt;=Biens!$D$31,$K7&lt;=Biens!$C$31),"MATCH","")</f>
        <v/>
      </c>
      <c r="BA7" s="13" t="str">
        <f>IF(AND($G7&gt;=Biens!$B$32,$H7=Biens!$E$32,$I7=Biens!$A$32,$J7&lt;=Biens!$D$32,$K7&lt;=Biens!$C$32),"MATCH","")</f>
        <v/>
      </c>
      <c r="BB7" s="13" t="str">
        <f>IF(AND($G7&gt;=Biens!$B$33,$H7=Biens!$E$33,$I7=Biens!$A$33,$J7&lt;=Biens!$D$33,$K7&lt;=Biens!$C$33),"MATCH","")</f>
        <v/>
      </c>
      <c r="BC7" s="13" t="str">
        <f>IF(AND($G7&gt;=Biens!$B$34,$H7=Biens!$E$34,$I7=Biens!$A$34,$J7&lt;=Biens!$D$34,$K7&lt;=Biens!$C$34),"MATCH","")</f>
        <v/>
      </c>
      <c r="BD7" s="13" t="str">
        <f>IF(AND($G7&gt;=Biens!$B$35,$H7=Biens!$E$35,$I7=Biens!$A$35,$J7&lt;=Biens!$D$35,$K7&lt;=Biens!$C$35),"MATCH","")</f>
        <v/>
      </c>
      <c r="BE7" s="13" t="str">
        <f>IF(AND($G7&gt;=Biens!$B$36,$H7=Biens!$E$36,$I7=Biens!$A$36,$J7&lt;=Biens!$D$36,$K7&lt;=Biens!$C$36),"MATCH","")</f>
        <v/>
      </c>
      <c r="BF7" s="13" t="str">
        <f>IF(AND($G7&gt;=Biens!$B$37,$H7=Biens!$E$37,$I7=Biens!$A$37,$J7&lt;=Biens!$D$37,$K7&lt;=Biens!$C$37),"MATCH","")</f>
        <v/>
      </c>
      <c r="BG7" s="13" t="str">
        <f>IF(AND($G7&gt;=Biens!$B$38,$H7=Biens!$E$38,$I7=Biens!$A$38,$J7&lt;=Biens!$D$38,$K7&lt;=Biens!$C$38),"MATCH","")</f>
        <v/>
      </c>
      <c r="BH7" s="13" t="str">
        <f>IF(AND($G7&gt;=Biens!$B$39,$H7=Biens!$E$39,$I7=Biens!$A$39,$J7&lt;=Biens!$D$39,$K7&lt;=Biens!$C$39),"MATCH","")</f>
        <v/>
      </c>
      <c r="BI7" s="13" t="str">
        <f>IF(AND($G7&gt;=Biens!$B$40,$H7=Biens!$E$40,$I7=Biens!$A$40,$J7&lt;=Biens!$D$40,$K7&lt;=Biens!$C$40),"MATCH","")</f>
        <v/>
      </c>
      <c r="BJ7" s="13" t="str">
        <f>IF(AND($G7&gt;=Biens!$B$41,$H7=Biens!$E$41,$I7=Biens!$A$41,$J7&lt;=Biens!$D$41,$K7&lt;=Biens!$C$41),"MATCH","")</f>
        <v/>
      </c>
      <c r="BK7" s="13" t="str">
        <f>IF(AND($G7&gt;=Biens!$B$42,$H7=Biens!$E$42,$I7=Biens!$A$42,$J7&lt;=Biens!$D$42,$K7&lt;=Biens!$C$42),"MATCH","")</f>
        <v/>
      </c>
      <c r="BL7" s="13" t="str">
        <f>IF(AND($G7&gt;=Biens!$B$43,$H7=Biens!$E$43,$I7=Biens!$A$43,$J7&lt;=Biens!$D$43,$K7&lt;=Biens!$C$43),"MATCH","")</f>
        <v/>
      </c>
      <c r="BM7" s="13" t="str">
        <f>IF(AND($G7&gt;=Biens!$B$44,$H7=Biens!$E$44,$I7=Biens!$A$44,$J7&lt;=Biens!$D$44,$K7&lt;=Biens!$C$44),"MATCH","")</f>
        <v/>
      </c>
      <c r="BN7" s="13" t="str">
        <f>IF(AND($G7&gt;=Biens!$B$45,$H7=Biens!$E$45,$I7=Biens!$A$45,$J7&lt;=Biens!$D$45,$K7&lt;=Biens!$C$45),"MATCH","")</f>
        <v/>
      </c>
      <c r="BO7" s="13" t="str">
        <f>IF(AND($G7&gt;=Biens!$B$46,$H7=Biens!$E$46,$I7=Biens!$A$46,$J7&lt;=Biens!$D$46,$K7&lt;=Biens!$C$46),"MATCH","")</f>
        <v/>
      </c>
      <c r="BP7" s="13" t="str">
        <f>IF(AND($G7&gt;=Biens!$B$47,$H7=Biens!$E$47,$I7=Biens!$A$47,$J7&lt;=Biens!$D$47,$K7&lt;=Biens!$C$47),"MATCH","")</f>
        <v/>
      </c>
      <c r="BQ7" s="13" t="str">
        <f>IF(AND($G7&gt;=Biens!$B$48,$H7=Biens!$E$48,$I7=Biens!$A$48,$J7&lt;=Biens!$D$48,$K7&lt;=Biens!$C$48),"MATCH","")</f>
        <v/>
      </c>
      <c r="BR7" s="13" t="str">
        <f>IF(AND($G7&gt;=Biens!$B$49,$H7=Biens!$E$49,$I7=Biens!$A$49,$J7&lt;=Biens!$D$49,$K7&lt;=Biens!$C$49),"MATCH","")</f>
        <v/>
      </c>
      <c r="BS7" s="13" t="str">
        <f>IF(AND($G7&gt;=Biens!$B$50,$H7=Biens!$E$50,$I7=Biens!$A$50,$J7&lt;=Biens!$D$50,$K7&lt;=Biens!$C$50),"MATCH","")</f>
        <v/>
      </c>
      <c r="BT7" s="13" t="str">
        <f>IF(AND($G7&gt;=Biens!$B$51,$H7=Biens!$E$51,$I7=Biens!$A$51,$J7&lt;=Biens!$D$51,$K7&lt;=Biens!$C$51),"MATCH","")</f>
        <v/>
      </c>
      <c r="BU7" s="13" t="str">
        <f>IF(AND($G7&gt;=Biens!$B$52,$H7=Biens!$E$52,$I7=Biens!$A$52,$J7&lt;=Biens!$D$52,$K7&lt;=Biens!$C$52),"MATCH","")</f>
        <v/>
      </c>
      <c r="BV7" s="13" t="str">
        <f>IF(AND($G7&gt;=Biens!$B$53,$H7=Biens!$E$53,$I7=Biens!$A$53,$J7&lt;=Biens!$D$53,$K7&lt;=Biens!$C$53),"MATCH","")</f>
        <v/>
      </c>
      <c r="BW7" s="13" t="str">
        <f>IF(AND($G7&gt;=Biens!$B$54,$H7=Biens!$E$54,$I7=Biens!$A$54,$J7&lt;=Biens!$D$54,$K7&lt;=Biens!$C$54),"MATCH","")</f>
        <v/>
      </c>
      <c r="BX7" s="13" t="str">
        <f>IF(AND($G7&gt;=Biens!$B$55,$H7=Biens!$E$55,$I7=Biens!$A$55,$J7&lt;=Biens!$D$55,$K7&lt;=Biens!$C$55),"MATCH","")</f>
        <v/>
      </c>
      <c r="BY7" s="13" t="str">
        <f>IF(AND($G7&gt;=Biens!$B$56,$H7=Biens!$E$56,$I7=Biens!$A$56,$J7&lt;=Biens!$D$56,$K7&lt;=Biens!$C$56),"MATCH","")</f>
        <v/>
      </c>
      <c r="BZ7" s="13" t="str">
        <f>IF(AND($G7&gt;=Biens!$B$57,$H7=Biens!$E$57,$I7=Biens!$A$57,$J7&lt;=Biens!$D$57,$K7&lt;=Biens!$C$57),"MATCH","")</f>
        <v/>
      </c>
      <c r="CA7" s="13" t="str">
        <f>IF(AND($G7&gt;=Biens!$B$58,$H7=Biens!$E$58,$I7=Biens!$A$58,$J7&lt;=Biens!$D$58,$K7&lt;=Biens!$C$58),"MATCH","")</f>
        <v/>
      </c>
      <c r="CB7" s="13" t="str">
        <f>IF(AND($G7&gt;=Biens!$B$59,$H7=Biens!$E$59,$I7=Biens!$A$59,$J7&lt;=Biens!$D$59,$K7&lt;=Biens!$C$59),"MATCH","")</f>
        <v/>
      </c>
      <c r="CC7" s="13" t="str">
        <f>IF(AND($G7&gt;=Biens!$B$60,$H7=Biens!$E$60,$I7=Biens!$A$60,$J7&lt;=Biens!$D$60,$K7&lt;=Biens!$C$60),"MATCH","")</f>
        <v/>
      </c>
      <c r="CD7" s="13" t="str">
        <f>IF(AND($G7&gt;=Biens!$B$61,$H7=Biens!$E$61,$I7=Biens!$A$61,$J7&lt;=Biens!$D$61,$K7&lt;=Biens!$C$61),"MATCH","")</f>
        <v/>
      </c>
      <c r="CE7" s="13" t="str">
        <f>IF(AND($G7&gt;=Biens!$B$62,$H7=Biens!$E$62,$I7=Biens!$A$62,$J7&lt;=Biens!$D$62,$K7&lt;=Biens!$C$62),"MATCH","")</f>
        <v/>
      </c>
      <c r="CF7" s="13" t="str">
        <f>IF(AND($G7&gt;=Biens!$B$63,$H7=Biens!$E$63,$I7=Biens!$A$63,$J7&lt;=Biens!$D$63,$K7&lt;=Biens!$C$63),"MATCH","")</f>
        <v/>
      </c>
      <c r="CG7" s="13" t="str">
        <f>IF(AND($G7&gt;=Biens!$B$64,$H7=Biens!$E$64,$I7=Biens!$A$64,$J7&lt;=Biens!$D$64,$K7&lt;=Biens!$C$64),"MATCH","")</f>
        <v/>
      </c>
      <c r="CH7" s="13" t="str">
        <f>IF(AND($G7&gt;=Biens!$B$65,$H7=Biens!$E$65,$I7=Biens!$A$65,$J7&lt;=Biens!$D$65,$K7&lt;=Biens!$C$65),"MATCH","")</f>
        <v/>
      </c>
      <c r="CI7" s="13" t="str">
        <f>IF(AND($G7&gt;=Biens!$B$66,$H7=Biens!$E$66,$I7=Biens!$A$66,$J7&lt;=Biens!$D$66,$K7&lt;=Biens!$C$66),"MATCH","")</f>
        <v/>
      </c>
      <c r="CJ7" s="13" t="str">
        <f>IF(AND($G7&gt;=Biens!$B$67,$H7=Biens!$E$67,$I7=Biens!$A$67,$J7&lt;=Biens!$D$67,$K7&lt;=Biens!$C$67),"MATCH","")</f>
        <v/>
      </c>
      <c r="CK7" s="13" t="str">
        <f>IF(AND($G7&gt;=Biens!$B$68,$H7=Biens!$E$68,$I7=Biens!$A$68,$J7&lt;=Biens!$D$68,$K7&lt;=Biens!$C$68),"MATCH","")</f>
        <v/>
      </c>
      <c r="CL7" s="13" t="str">
        <f>IF(AND($G7&gt;=Biens!$B$69,$H7=Biens!$E$69,$I7=Biens!$A$69,$J7&lt;=Biens!$D$69,$K7&lt;=Biens!$C$69),"MATCH","")</f>
        <v/>
      </c>
      <c r="CM7" s="13" t="str">
        <f>IF(AND($G7&gt;=Biens!$B$70,$H7=Biens!$E$70,$I7=Biens!$A$70,$J7&lt;=Biens!$D$70,$K7&lt;=Biens!$C$70),"MATCH","")</f>
        <v/>
      </c>
      <c r="CN7" s="13" t="str">
        <f>IF(AND($G7&gt;=Biens!$B$71,$H7=Biens!$E$71,$I7=Biens!$A$71,$J7&lt;=Biens!$D$71,$K7&lt;=Biens!$C$71),"MATCH","")</f>
        <v/>
      </c>
      <c r="CO7" s="13" t="str">
        <f>IF(AND($G7&gt;=Biens!$B$72,$H7=Biens!$E$72,$I7=Biens!$A$72,$J7&lt;=Biens!$D$72,$K7&lt;=Biens!$C$72),"MATCH","")</f>
        <v/>
      </c>
      <c r="CP7" s="13" t="str">
        <f>IF(AND($G7&gt;=Biens!$B$73,$H7=Biens!$E$73,$I7=Biens!$A$73,$J7&lt;=Biens!$D$73,$K7&lt;=Biens!$C$73),"MATCH","")</f>
        <v/>
      </c>
      <c r="CQ7" s="13" t="str">
        <f>IF(AND($G7&gt;=Biens!$B$74,$H7=Biens!$E$74,$I7=Biens!$A$74,$J7&lt;=Biens!$D$74,$K7&lt;=Biens!$C$74),"MATCH","")</f>
        <v/>
      </c>
      <c r="CR7" s="13" t="str">
        <f>IF(AND($G7&gt;=Biens!$B$75,$H7=Biens!$E$75,$I7=Biens!$A$75,$J7&lt;=Biens!$D$75,$K7&lt;=Biens!$C$75),"MATCH","")</f>
        <v/>
      </c>
      <c r="CS7" s="13" t="str">
        <f>IF(AND($G7&gt;=Biens!$B$76,$H7=Biens!$E$76,$I7=Biens!$A$76,$J7&lt;=Biens!$D$76,$K7&lt;=Biens!$C$76),"MATCH","")</f>
        <v/>
      </c>
      <c r="CT7" s="13" t="str">
        <f>IF(AND($G7&gt;=Biens!$B$77,$H7=Biens!$E$77,$I7=Biens!$A$77,$J7&lt;=Biens!$D$77,$K7&lt;=Biens!$C$77),"MATCH","")</f>
        <v/>
      </c>
      <c r="CU7" s="13" t="str">
        <f>IF(AND($G7&gt;=Biens!$B$78,$H7=Biens!$E$78,$I7=Biens!$A$78,$J7&lt;=Biens!$D$78,$K7&lt;=Biens!$C$78),"MATCH","")</f>
        <v/>
      </c>
      <c r="CV7" s="13" t="str">
        <f>IF(AND($G7&gt;=Biens!$B$79,$H7=Biens!$E$79,$I7=Biens!$A$79,$J7&lt;=Biens!$D$79,$K7&lt;=Biens!$C$79),"MATCH","")</f>
        <v/>
      </c>
      <c r="CW7" s="13" t="str">
        <f>IF(AND($G7&gt;=Biens!$B$80,$H7=Biens!$E$80,$I7=Biens!$A$80,$J7&lt;=Biens!$D$80,$K7&lt;=Biens!$C$80),"MATCH","")</f>
        <v/>
      </c>
      <c r="CX7" s="13" t="str">
        <f>IF(AND($G7&gt;=Biens!$B$81,$H7=Biens!$E$81,$I7=Biens!$A$81,$J7&lt;=Biens!$D$81,$K7&lt;=Biens!$C$81),"MATCH","")</f>
        <v/>
      </c>
      <c r="CY7" s="13" t="str">
        <f>IF(AND($G7&gt;=Biens!$B$82,$H7=Biens!$E$82,$I7=Biens!$A$82,$J7&lt;=Biens!$D$82,$K7&lt;=Biens!$C$82),"MATCH","")</f>
        <v/>
      </c>
      <c r="CZ7" s="13" t="str">
        <f>IF(AND($G7&gt;=Biens!$B$83,$H7=Biens!$E$83,$I7=Biens!$A$83,$J7&lt;=Biens!$D$83,$K7&lt;=Biens!$C$83),"MATCH","")</f>
        <v/>
      </c>
      <c r="DA7" s="13" t="str">
        <f>IF(AND($G7&gt;=Biens!$B$84,$H7=Biens!$E$84,$I7=Biens!$A$84,$J7&lt;=Biens!$D$84,$K7&lt;=Biens!$C$84),"MATCH","")</f>
        <v/>
      </c>
      <c r="DB7" s="13" t="str">
        <f>IF(AND($G7&gt;=Biens!$B$85,$H7=Biens!$E$85,$I7=Biens!$A$85,$J7&lt;=Biens!$D$85,$K7&lt;=Biens!$C$85),"MATCH","")</f>
        <v/>
      </c>
      <c r="DC7" s="13" t="str">
        <f>IF(AND($G7&gt;=Biens!$B$86,$H7=Biens!$E$86,$I7=Biens!$A$86,$J7&lt;=Biens!$D$86,$K7&lt;=Biens!$C$86),"MATCH","")</f>
        <v/>
      </c>
      <c r="DD7" s="13" t="str">
        <f>IF(AND($G7&gt;=Biens!$B$87,$H7=Biens!$E$87,$I7=Biens!$A$87,$J7&lt;=Biens!$D$87,$K7&lt;=Biens!$C$87),"MATCH","")</f>
        <v/>
      </c>
      <c r="DE7" s="13" t="str">
        <f>IF(AND($G7&gt;=Biens!$B$88,$H7=Biens!$E$88,$I7=Biens!$A$88,$J7&lt;=Biens!$D$88,$K7&lt;=Biens!$C$88),"MATCH","")</f>
        <v/>
      </c>
      <c r="DF7" s="13" t="str">
        <f>IF(AND($G7&gt;=Biens!$B$89,$H7=Biens!$E$89,$I7=Biens!$A$89,$J7&lt;=Biens!$D$89,$K7&lt;=Biens!$C$89),"MATCH","")</f>
        <v/>
      </c>
      <c r="DG7" s="13" t="str">
        <f>IF(AND($G7&gt;=Biens!$B$90,$H7=Biens!$E$90,$I7=Biens!$A$90,$J7&lt;=Biens!$D$90,$K7&lt;=Biens!$C$90),"MATCH","")</f>
        <v/>
      </c>
      <c r="DH7" s="13" t="str">
        <f>IF(AND($G7&gt;=Biens!$B$91,$H7=Biens!$E$91,$I7=Biens!$A$91,$J7&lt;=Biens!$D$91,$K7&lt;=Biens!$C$91),"MATCH","")</f>
        <v/>
      </c>
      <c r="DI7" s="13" t="str">
        <f>IF(AND($G7&gt;=Biens!$B$92,$H7=Biens!$E$92,$I7=Biens!$A$92,$J7&lt;=Biens!$D$92,$K7&lt;=Biens!$C$92),"MATCH","")</f>
        <v/>
      </c>
      <c r="DJ7" s="13" t="str">
        <f>IF(AND($G7&gt;=Biens!$B$93,$H7=Biens!$E$93,$I7=Biens!$A$93,$J7&lt;=Biens!$D$93,$K7&lt;=Biens!$C$93),"MATCH","")</f>
        <v/>
      </c>
      <c r="DK7" s="13" t="str">
        <f>IF(AND($G7&gt;=Biens!$B$94,$H7=Biens!$E$94,$I7=Biens!$A$94,$J7&lt;=Biens!$D$94,$K7&lt;=Biens!$C$94),"MATCH","")</f>
        <v/>
      </c>
      <c r="DL7" s="13" t="str">
        <f>IF(AND($G7&gt;=Biens!$B$95,$H7=Biens!$E$95,$I7=Biens!$A$95,$J7&lt;=Biens!$D$95,$K7&lt;=Biens!$C$95),"MATCH","")</f>
        <v/>
      </c>
      <c r="DM7" s="13" t="str">
        <f>IF(AND($G7&gt;=Biens!$B$96,$H7=Biens!$E$96,$I7=Biens!$A$96,$J7&lt;=Biens!$D$96,$K7&lt;=Biens!$C$96),"MATCH","")</f>
        <v/>
      </c>
      <c r="DN7" s="13" t="str">
        <f>IF(AND($G7&gt;=Biens!$B$97,$H7=Biens!$E$97,$I7=Biens!$A$97,$J7&lt;=Biens!$D$97,$K7&lt;=Biens!$C$97),"MATCH","")</f>
        <v/>
      </c>
      <c r="DO7" s="13" t="str">
        <f>IF(AND($G7&gt;=Biens!$B$98,$H7=Biens!$E$98,$I7=Biens!$A$98,$J7&lt;=Biens!$D$98,$K7&lt;=Biens!$C$98),"MATCH","")</f>
        <v/>
      </c>
      <c r="DP7" s="13" t="str">
        <f>IF(AND($G7&gt;=Biens!$B$99,$H7=Biens!$E$99,$I7=Biens!$A$99,$J7&lt;=Biens!$D$99,$K7&lt;=Biens!$C$99),"MATCH","")</f>
        <v/>
      </c>
      <c r="DQ7" s="13" t="str">
        <f>IF(AND($G7&gt;=Biens!$B$100,$H7=Biens!$E$100,$I7=Biens!$A$100,$J7&lt;=Biens!$D$100,$K7&lt;=Biens!$C$100),"MATCH","")</f>
        <v/>
      </c>
      <c r="DR7" s="13" t="str">
        <f>IF(AND($G7&gt;=Biens!$B$101,$H7=Biens!$E$101,$I7=Biens!$A$101,$J7&lt;=Biens!$D$101,$K7&lt;=Biens!$C$101),"MATCH","")</f>
        <v/>
      </c>
      <c r="DS7" s="13" t="str">
        <f>IF(AND($G7&gt;=Biens!$B$102,$H7=Biens!$E$102,$I7=Biens!$A$102,$J7&lt;=Biens!$D$102,$K7&lt;=Biens!$C$102),"MATCH","")</f>
        <v/>
      </c>
      <c r="DT7" s="13" t="str">
        <f>IF(AND($G7&gt;=Biens!$B$103,$H7=Biens!$E$103,$I7=Biens!$A$103,$J7&lt;=Biens!$D$103,$K7&lt;=Biens!$C$103),"MATCH","")</f>
        <v/>
      </c>
      <c r="DU7" s="13" t="str">
        <f>IF(AND($G7&gt;=Biens!$B$104,$H7=Biens!$E$104,$I7=Biens!$A$104,$J7&lt;=Biens!$D$104,$K7&lt;=Biens!$C$104),"MATCH","")</f>
        <v/>
      </c>
      <c r="DV7" s="13" t="str">
        <f>IF(AND($G7&gt;=Biens!$B$105,$H7=Biens!$E$105,$I7=Biens!$A$105,$J7&lt;=Biens!$D$105,$K7&lt;=Biens!$C$105),"MATCH","")</f>
        <v/>
      </c>
      <c r="DW7" s="13" t="str">
        <f>IF(AND($G7&gt;=Biens!$B$106,$H7=Biens!$E$106,$I7=Biens!$A$106,$J7&lt;=Biens!$D$106,$K7&lt;=Biens!$C$106),"MATCH","")</f>
        <v/>
      </c>
      <c r="DX7" s="13" t="str">
        <f>IF(AND($G7&gt;=Biens!$B$107,$H7=Biens!$E$107,$I7=Biens!$A$107,$J7&lt;=Biens!$D$107,$K7&lt;=Biens!$C$107),"MATCH","")</f>
        <v/>
      </c>
      <c r="DY7" s="13" t="str">
        <f>IF(AND($G7&gt;=Biens!$B$108,$H7=Biens!$E$108,$I7=Biens!$A$108,$J7&lt;=Biens!$D$108,$K7&lt;=Biens!$C$108),"MATCH","")</f>
        <v/>
      </c>
      <c r="DZ7" s="13" t="str">
        <f>IF(AND($G7&gt;=Biens!$B$109,$H7=Biens!$E$109,$I7=Biens!$A$109,$J7&lt;=Biens!$D$109,$K7&lt;=Biens!$C$109),"MATCH","")</f>
        <v/>
      </c>
      <c r="EA7" s="13" t="str">
        <f>IF(AND($G7&gt;=Biens!$B$110,$H7=Biens!$E$110,$I7=Biens!$A$110,$J7&lt;=Biens!$D$110,$K7&lt;=Biens!$C$110),"MATCH","")</f>
        <v/>
      </c>
      <c r="EB7" s="13" t="str">
        <f>IF(AND($G7&gt;=Biens!$B$111,$H7=Biens!$E$111,$I7=Biens!$A$111,$J7&lt;=Biens!$D$111,$K7&lt;=Biens!$C$111),"MATCH","")</f>
        <v/>
      </c>
      <c r="EC7" s="13" t="str">
        <f>IF(AND($G7&gt;=Biens!$B$112,$H7=Biens!$E$112,$I7=Biens!$A$112,$J7&lt;=Biens!$D$112,$K7&lt;=Biens!$C$112),"MATCH","")</f>
        <v/>
      </c>
      <c r="ED7" s="13" t="str">
        <f>IF(AND($G7&gt;=Biens!$B$113,$H7=Biens!$E$113,$I7=Biens!$A$113,$J7&lt;=Biens!$D$113,$K7&lt;=Biens!$C$113),"MATCH","")</f>
        <v/>
      </c>
      <c r="EE7" s="13" t="str">
        <f>IF(AND($G7&gt;=Biens!$B$114,$H7=Biens!$E$114,$I7=Biens!$A$114,$J7&lt;=Biens!$D$114,$K7&lt;=Biens!$C$114),"MATCH","")</f>
        <v/>
      </c>
      <c r="EF7" s="13" t="str">
        <f>IF(AND($G7&gt;=Biens!$B$115,$H7=Biens!$E$115,$I7=Biens!$A$115,$J7&lt;=Biens!$D$115,$K7&lt;=Biens!$C$115),"MATCH","")</f>
        <v/>
      </c>
      <c r="EG7" s="13" t="str">
        <f>IF(AND($G7&gt;=Biens!$B$116,$H7=Biens!$E$116,$I7=Biens!$A$116,$J7&lt;=Biens!$D$116,$K7&lt;=Biens!$C$116),"MATCH","")</f>
        <v/>
      </c>
      <c r="EH7" s="13" t="str">
        <f>IF(AND($G7&gt;=Biens!$B$117,$H7=Biens!$E$117,$I7=Biens!$A$117,$J7&lt;=Biens!$D$117,$K7&lt;=Biens!$C$117),"MATCH","")</f>
        <v/>
      </c>
      <c r="EI7" s="13" t="str">
        <f>IF(AND($G7&gt;=Biens!$B$118,$H7=Biens!$E$118,$I7=Biens!$A$118,$J7&lt;=Biens!$D$118,$K7&lt;=Biens!$C$118),"MATCH","")</f>
        <v/>
      </c>
      <c r="EJ7" s="13" t="str">
        <f>IF(AND($G7&gt;=Biens!$B$119,$H7=Biens!$E$119,$I7=Biens!$A$119,$J7&lt;=Biens!$D$119,$K7&lt;=Biens!$C$119),"MATCH","")</f>
        <v/>
      </c>
      <c r="EK7" s="13" t="str">
        <f>IF(AND($G7&gt;=Biens!$B$120,$H7=Biens!$E$120,$I7=Biens!$A$120,$J7&lt;=Biens!$D$120,$K7&lt;=Biens!$C$120),"MATCH","")</f>
        <v/>
      </c>
      <c r="EL7" s="13" t="str">
        <f>IF(AND($G7&gt;=Biens!$B$121,$H7=Biens!$E$121,$I7=Biens!$A$121,$J7&lt;=Biens!$D$121,$K7&lt;=Biens!$C$121),"MATCH","")</f>
        <v/>
      </c>
      <c r="EM7" s="13" t="str">
        <f>IF(AND($G7&gt;=Biens!$B$122,$H7=Biens!$E$122,$I7=Biens!$A$122,$J7&lt;=Biens!$D$122,$K7&lt;=Biens!$C$122),"MATCH","")</f>
        <v/>
      </c>
      <c r="EN7" s="13" t="str">
        <f>IF(AND($G7&gt;=Biens!$B$123,$H7=Biens!$E$123,$I7=Biens!$A$123,$J7&lt;=Biens!$D$123,$K7&lt;=Biens!$C$123),"MATCH","")</f>
        <v/>
      </c>
      <c r="EO7" s="13" t="str">
        <f>IF(AND($G7&gt;=Biens!$B$124,$H7=Biens!$E$124,$I7=Biens!$A$124,$J7&lt;=Biens!$D$124,$K7&lt;=Biens!$C$124),"MATCH","")</f>
        <v/>
      </c>
      <c r="EP7" s="13" t="str">
        <f>IF(AND($G7&gt;=Biens!$B$125,$H7=Biens!$E$125,$I7=Biens!$A$125,$J7&lt;=Biens!$D$125,$K7&lt;=Biens!$C$125),"MATCH","")</f>
        <v/>
      </c>
      <c r="EQ7" s="13" t="str">
        <f>IF(AND($G7&gt;=Biens!$B$126,$H7=Biens!$E$126,$I7=Biens!$A$126,$J7&lt;=Biens!$D$126,$K7&lt;=Biens!$C$126),"MATCH","")</f>
        <v/>
      </c>
      <c r="ER7" s="13" t="str">
        <f>IF(AND($G7&gt;=Biens!$B$127,$H7=Biens!$E$127,$I7=Biens!$A$127,$J7&lt;=Biens!$D$127,$K7&lt;=Biens!$C$127),"MATCH","")</f>
        <v/>
      </c>
      <c r="ES7" s="13" t="str">
        <f>IF(AND($G7&gt;=Biens!$B$128,$H7=Biens!$E$128,$I7=Biens!$A$128,$J7&lt;=Biens!$D$128,$K7&lt;=Biens!$C$128),"MATCH","")</f>
        <v/>
      </c>
      <c r="ET7" s="13" t="str">
        <f>IF(AND($G7&gt;=Biens!$B$129,$H7=Biens!$E$129,$I7=Biens!$A$129,$J7&lt;=Biens!$D$129,$K7&lt;=Biens!$C$129),"MATCH","")</f>
        <v/>
      </c>
      <c r="EU7" s="13" t="str">
        <f>IF(AND($G7&gt;=Biens!$B$130,$H7=Biens!$E$130,$I7=Biens!$A$130,$J7&lt;=Biens!$D$130,$K7&lt;=Biens!$C$130),"MATCH","")</f>
        <v/>
      </c>
      <c r="EV7" s="13" t="str">
        <f>IF(AND($G7&gt;=Biens!$B$131,$H7=Biens!$E$131,$I7=Biens!$A$131,$J7&lt;=Biens!$D$131,$K7&lt;=Biens!$C$131),"MATCH","")</f>
        <v/>
      </c>
      <c r="EW7" s="13" t="str">
        <f>IF(AND($G7&gt;=Biens!$B$132,$H7=Biens!$E$132,$I7=Biens!$A$132,$J7&lt;=Biens!$D$132,$K7&lt;=Biens!$C$132),"MATCH","")</f>
        <v/>
      </c>
      <c r="EX7" s="13" t="str">
        <f>IF(AND($G7&gt;=Biens!$B$133,$H7=Biens!$E$133,$I7=Biens!$A$133,$J7&lt;=Biens!$D$133,$K7&lt;=Biens!$C$133),"MATCH","")</f>
        <v/>
      </c>
      <c r="EY7" s="13" t="str">
        <f>IF(AND($G7&gt;=Biens!$B$134,$H7=Biens!$E$134,$I7=Biens!$A$134,$J7&lt;=Biens!$D$134,$K7&lt;=Biens!$C$134),"MATCH","")</f>
        <v/>
      </c>
      <c r="EZ7" s="13" t="str">
        <f>IF(AND($G7&gt;=Biens!$B$135,$H7=Biens!$E$135,$I7=Biens!$A$135,$J7&lt;=Biens!$D$135,$K7&lt;=Biens!$C$135),"MATCH","")</f>
        <v/>
      </c>
      <c r="FA7" s="13" t="str">
        <f>IF(AND($G7&gt;=Biens!$B$136,$H7=Biens!$E$136,$I7=Biens!$A$136,$J7&lt;=Biens!$D$136,$K7&lt;=Biens!$C$136),"MATCH","")</f>
        <v/>
      </c>
      <c r="FB7" s="13" t="str">
        <f>IF(AND($G7&gt;=Biens!$B$137,$H7=Biens!$E$137,$I7=Biens!$A$137,$J7&lt;=Biens!$D$137,$K7&lt;=Biens!$C$137),"MATCH","")</f>
        <v/>
      </c>
      <c r="FC7" s="13" t="str">
        <f>IF(AND($G7&gt;=Biens!$B$138,$H7=Biens!$E$138,$I7=Biens!$A$138,$J7&lt;=Biens!$D$138,$K7&lt;=Biens!$C$138),"MATCH","")</f>
        <v/>
      </c>
      <c r="FD7" s="13" t="str">
        <f>IF(AND($G7&gt;=Biens!$B$139,$H7=Biens!$E$139,$I7=Biens!$A$139,$J7&lt;=Biens!$D$139,$K7&lt;=Biens!$C$139),"MATCH","")</f>
        <v/>
      </c>
      <c r="FE7" s="13" t="str">
        <f>IF(AND($G7&gt;=Biens!$B$140,$H7=Biens!$E$140,$I7=Biens!$A$140,$J7&lt;=Biens!$D$140,$K7&lt;=Biens!$C$140),"MATCH","")</f>
        <v/>
      </c>
      <c r="FF7" s="13" t="str">
        <f>IF(AND($G7&gt;=Biens!$B$141,$H7=Biens!$E$141,$I7=Biens!$A$141,$J7&lt;=Biens!$D$141,$K7&lt;=Biens!$C$141),"MATCH","")</f>
        <v/>
      </c>
      <c r="FG7" s="13" t="str">
        <f>IF(AND($G7&gt;=Biens!$B$142,$H7=Biens!$E$142,$I7=Biens!$A$142,$J7&lt;=Biens!$D$142,$K7&lt;=Biens!$C$142),"MATCH","")</f>
        <v/>
      </c>
      <c r="FH7" s="13" t="str">
        <f>IF(AND($G7&gt;=Biens!$B$143,$H7=Biens!$E$143,$I7=Biens!$A$143,$J7&lt;=Biens!$D$143,$K7&lt;=Biens!$C$143),"MATCH","")</f>
        <v/>
      </c>
      <c r="FI7" s="13" t="str">
        <f>IF(AND($G7&gt;=Biens!$B$144,$H7=Biens!$E$144,$I7=Biens!$A$144,$J7&lt;=Biens!$D$144,$K7&lt;=Biens!$C$144),"MATCH","")</f>
        <v/>
      </c>
      <c r="FJ7" s="13" t="str">
        <f>IF(AND($G7&gt;=Biens!$B$145,$H7=Biens!$E$145,$I7=Biens!$A$145,$J7&lt;=Biens!$D$145,$K7&lt;=Biens!$C$145),"MATCH","")</f>
        <v/>
      </c>
      <c r="FK7" s="13" t="str">
        <f>IF(AND($G7&gt;=Biens!$B$146,$H7=Biens!$E$146,$I7=Biens!$A$146,$J7&lt;=Biens!$D$146,$K7&lt;=Biens!$C$146),"MATCH","")</f>
        <v/>
      </c>
      <c r="FL7" s="13" t="str">
        <f>IF(AND($G7&gt;=Biens!$B$147,$H7=Biens!$E$147,$I7=Biens!$A$147,$J7&lt;=Biens!$D$147,$K7&lt;=Biens!$C$147),"MATCH","")</f>
        <v/>
      </c>
      <c r="FM7" s="13" t="str">
        <f>IF(AND($G7&gt;=Biens!$B$148,$H7=Biens!$E$148,$I7=Biens!$A$148,$J7&lt;=Biens!$D$148,$K7&lt;=Biens!$C$148),"MATCH","")</f>
        <v/>
      </c>
      <c r="FN7" s="13" t="str">
        <f>IF(AND($G7&gt;=Biens!$B$149,$H7=Biens!$E$149,$I7=Biens!$A$149,$J7&lt;=Biens!$D$149,$K7&lt;=Biens!$C$149),"MATCH","")</f>
        <v/>
      </c>
      <c r="FO7" s="13" t="str">
        <f>IF(AND($G7&gt;=Biens!$B$150,$H7=Biens!$E$150,$I7=Biens!$A$150,$J7&lt;=Biens!$D$150,$K7&lt;=Biens!$C$150),"MATCH","")</f>
        <v/>
      </c>
      <c r="FP7" s="13" t="str">
        <f>IF(AND($G7&gt;=Biens!$B$151,$H7=Biens!$E$151,$I7=Biens!$A$151,$J7&lt;=Biens!$D$151,$K7&lt;=Biens!$C$151),"MATCH","")</f>
        <v/>
      </c>
      <c r="FQ7" s="13" t="str">
        <f>IF(AND($G7&gt;=Biens!$B$152,$H7=Biens!$E$152,$I7=Biens!$A$152,$J7&lt;=Biens!$D$152,$K7&lt;=Biens!$C$152),"MATCH","")</f>
        <v/>
      </c>
      <c r="FR7" s="13" t="str">
        <f>IF(AND($G7&gt;=Biens!$B$153,$H7=Biens!$E$153,$I7=Biens!$A$153,$J7&lt;=Biens!$D$153,$K7&lt;=Biens!$C$153),"MATCH","")</f>
        <v/>
      </c>
      <c r="FS7" s="13" t="str">
        <f>IF(AND($G7&gt;=Biens!$B$154,$H7=Biens!$E$154,$I7=Biens!$A$154,$J7&lt;=Biens!$D$154,$K7&lt;=Biens!$C$154),"MATCH","")</f>
        <v/>
      </c>
      <c r="FT7" s="13" t="str">
        <f>IF(AND($G7&gt;=Biens!$B$155,$H7=Biens!$E$155,$I7=Biens!$A$155,$J7&lt;=Biens!$D$155,$K7&lt;=Biens!$C$155),"MATCH","")</f>
        <v/>
      </c>
      <c r="FU7" s="13" t="str">
        <f>IF(AND($G7&gt;=Biens!$B$156,$H7=Biens!$E$156,$I7=Biens!$A$156,$J7&lt;=Biens!$D$156,$K7&lt;=Biens!$C$156),"MATCH","")</f>
        <v/>
      </c>
      <c r="FV7" s="13" t="str">
        <f>IF(AND($G7&gt;=Biens!$B$157,$H7=Biens!$E$157,$I7=Biens!$A$157,$J7&lt;=Biens!$D$157,$K7&lt;=Biens!$C$157),"MATCH","")</f>
        <v/>
      </c>
      <c r="FW7" s="13" t="str">
        <f>IF(AND($G7&gt;=Biens!$B$158,$H7=Biens!$E$158,$I7=Biens!$A$158,$J7&lt;=Biens!$D$158,$K7&lt;=Biens!$C$158),"MATCH","")</f>
        <v/>
      </c>
      <c r="FX7" s="13" t="str">
        <f>IF(AND($G7&gt;=Biens!$B$159,$H7=Biens!$E$159,$I7=Biens!$A$159,$J7&lt;=Biens!$D$159,$K7&lt;=Biens!$C$159),"MATCH","")</f>
        <v/>
      </c>
      <c r="FY7" s="13" t="str">
        <f>IF(AND($G7&gt;=Biens!$B$160,$H7=Biens!$E$160,$I7=Biens!$A$160,$J7&lt;=Biens!$D$160,$K7&lt;=Biens!$C$160),"MATCH","")</f>
        <v/>
      </c>
      <c r="FZ7" s="13" t="str">
        <f>IF(AND($G7&gt;=Biens!$B$161,$H7=Biens!$E$161,$I7=Biens!$A$161,$J7&lt;=Biens!$D$161,$K7&lt;=Biens!$C$161),"MATCH","")</f>
        <v/>
      </c>
      <c r="GA7" s="13" t="str">
        <f>IF(AND($G7&gt;=Biens!$B$162,$H7=Biens!$E$162,$I7=Biens!$A$162,$J7&lt;=Biens!$D$162,$K7&lt;=Biens!$C$162),"MATCH","")</f>
        <v/>
      </c>
      <c r="GB7" s="13" t="str">
        <f>IF(AND($G7&gt;=Biens!$B$163,$H7=Biens!$E$163,$I7=Biens!$A$163,$J7&lt;=Biens!$D$163,$K7&lt;=Biens!$C$163),"MATCH","")</f>
        <v/>
      </c>
      <c r="GC7" s="13" t="str">
        <f>IF(AND($G7&gt;=Biens!$B$164,$H7=Biens!$E$164,$I7=Biens!$A$164,$J7&lt;=Biens!$D$164,$K7&lt;=Biens!$C$164),"MATCH","")</f>
        <v/>
      </c>
      <c r="GD7" s="13" t="str">
        <f>IF(AND($G7&gt;=Biens!$B$165,$H7=Biens!$E$165,$I7=Biens!$A$165,$J7&lt;=Biens!$D$165,$K7&lt;=Biens!$C$165),"MATCH","")</f>
        <v/>
      </c>
      <c r="GE7" s="13" t="str">
        <f>IF(AND($G7&gt;=Biens!$B$166,$H7=Biens!$E$166,$I7=Biens!$A$166,$J7&lt;=Biens!$D$166,$K7&lt;=Biens!$C$166),"MATCH","")</f>
        <v/>
      </c>
      <c r="GF7" s="13" t="str">
        <f>IF(AND($G7&gt;=Biens!$B$167,$H7=Biens!$E$167,$I7=Biens!$A$167,$J7&lt;=Biens!$D$167,$K7&lt;=Biens!$C$167),"MATCH","")</f>
        <v/>
      </c>
      <c r="GG7" s="13" t="str">
        <f>IF(AND($G7&gt;=Biens!$B$168,$H7=Biens!$E$168,$I7=Biens!$A$168,$J7&lt;=Biens!$D$168,$K7&lt;=Biens!$C$168),"MATCH","")</f>
        <v/>
      </c>
      <c r="GH7" s="13" t="str">
        <f>IF(AND($G7&gt;=Biens!$B$169,$H7=Biens!$E$169,$I7=Biens!$A$169,$J7&lt;=Biens!$D$169,$K7&lt;=Biens!$C$169),"MATCH","")</f>
        <v/>
      </c>
      <c r="GI7" s="13" t="str">
        <f>IF(AND($G7&gt;=Biens!$B$170,$H7=Biens!$E$170,$I7=Biens!$A$170,$J7&lt;=Biens!$D$170,$K7&lt;=Biens!$C$170),"MATCH","")</f>
        <v/>
      </c>
      <c r="GJ7" s="13" t="str">
        <f>IF(AND($G7&gt;=Biens!$B$171,$H7=Biens!$E$171,$I7=Biens!$A$171,$J7&lt;=Biens!$D$171,$K7&lt;=Biens!$C$171),"MATCH","")</f>
        <v/>
      </c>
      <c r="GK7" s="13" t="str">
        <f>IF(AND($G7&gt;=Biens!$B$172,$H7=Biens!$E$172,$I7=Biens!$A$172,$J7&lt;=Biens!$D$172,$K7&lt;=Biens!$C$172),"MATCH","")</f>
        <v/>
      </c>
      <c r="GL7" s="13" t="str">
        <f>IF(AND($G7&gt;=Biens!$B$173,$H7=Biens!$E$173,$I7=Biens!$A$173,$J7&lt;=Biens!$D$173,$K7&lt;=Biens!$C$173),"MATCH","")</f>
        <v/>
      </c>
      <c r="GM7" s="13" t="str">
        <f>IF(AND($G7&gt;=Biens!$B$174,$H7=Biens!$E$174,$I7=Biens!$A$174,$J7&lt;=Biens!$D$174,$K7&lt;=Biens!$C$174),"MATCH","")</f>
        <v/>
      </c>
      <c r="GN7" s="13" t="str">
        <f>IF(AND($G7&gt;=Biens!$B$175,$H7=Biens!$E$175,$I7=Biens!$A$175,$J7&lt;=Biens!$D$175,$K7&lt;=Biens!$C$175),"MATCH","")</f>
        <v/>
      </c>
      <c r="GO7" s="13" t="str">
        <f>IF(AND($G7&gt;=Biens!$B$176,$H7=Biens!$E$176,$I7=Biens!$A$176,$J7&lt;=Biens!$D$176,$K7&lt;=Biens!$C$176),"MATCH","")</f>
        <v/>
      </c>
      <c r="GP7" s="13" t="str">
        <f>IF(AND($G7&gt;=Biens!$B$177,$H7=Biens!$E$177,$I7=Biens!$A$177,$J7&lt;=Biens!$D$177,$K7&lt;=Biens!$C$177),"MATCH","")</f>
        <v/>
      </c>
      <c r="GQ7" s="13" t="str">
        <f>IF(AND($G7&gt;=Biens!$B$178,$H7=Biens!$E$178,$I7=Biens!$A$178,$J7&lt;=Biens!$D$178,$K7&lt;=Biens!$C$178),"MATCH","")</f>
        <v/>
      </c>
      <c r="GR7" s="13" t="str">
        <f>IF(AND($G7&gt;=Biens!$B$179,$H7=Biens!$E$179,$I7=Biens!$A$179,$J7&lt;=Biens!$D$179,$K7&lt;=Biens!$C$179),"MATCH","")</f>
        <v/>
      </c>
      <c r="GS7" s="13" t="str">
        <f>IF(AND($G7&gt;=Biens!$B$180,$H7=Biens!$E$180,$I7=Biens!$A$180,$J7&lt;=Biens!$D$180,$K7&lt;=Biens!$C$180),"MATCH","")</f>
        <v/>
      </c>
      <c r="GT7" s="13" t="str">
        <f>IF(AND($G7&gt;=Biens!$B$181,$H7=Biens!$E$181,$I7=Biens!$A$181,$J7&lt;=Biens!$D$181,$K7&lt;=Biens!$C$181),"MATCH","")</f>
        <v/>
      </c>
      <c r="GU7" s="13" t="str">
        <f>IF(AND($G7&gt;=Biens!$B$182,$H7=Biens!$E$182,$I7=Biens!$A$182,$J7&lt;=Biens!$D$182,$K7&lt;=Biens!$C$182),"MATCH","")</f>
        <v/>
      </c>
      <c r="GV7" s="13" t="str">
        <f>IF(AND($G7&gt;=Biens!$B$183,$H7=Biens!$E$183,$I7=Biens!$A$183,$J7&lt;=Biens!$D$183,$K7&lt;=Biens!$C$183),"MATCH","")</f>
        <v/>
      </c>
      <c r="GW7" s="13" t="str">
        <f>IF(AND($G7&gt;=Biens!$B$184,$H7=Biens!$E$184,$I7=Biens!$A$184,$J7&lt;=Biens!$D$184,$K7&lt;=Biens!$C$184),"MATCH","")</f>
        <v/>
      </c>
      <c r="GX7" s="13" t="str">
        <f>IF(AND($G7&gt;=Biens!$B$185,$H7=Biens!$E$185,$I7=Biens!$A$185,$J7&lt;=Biens!$D$185,$K7&lt;=Biens!$C$185),"MATCH","")</f>
        <v/>
      </c>
      <c r="GY7" s="13" t="str">
        <f>IF(AND($G7&gt;=Biens!$B$186,$H7=Biens!$E$186,$I7=Biens!$A$186,$J7&lt;=Biens!$D$186,$K7&lt;=Biens!$C$186),"MATCH","")</f>
        <v/>
      </c>
      <c r="GZ7" s="13" t="str">
        <f>IF(AND($G7&gt;=Biens!$B$187,$H7=Biens!$E$187,$I7=Biens!$A$187,$J7&lt;=Biens!$D$187,$K7&lt;=Biens!$C$187),"MATCH","")</f>
        <v/>
      </c>
      <c r="HA7" s="13" t="str">
        <f>IF(AND($G7&gt;=Biens!$B$188,$H7=Biens!$E$188,$I7=Biens!$A$188,$J7&lt;=Biens!$D$188,$K7&lt;=Biens!$C$188),"MATCH","")</f>
        <v/>
      </c>
      <c r="HB7" s="13" t="str">
        <f>IF(AND($G7&gt;=Biens!$B$189,$H7=Biens!$E$189,$I7=Biens!$A$189,$J7&lt;=Biens!$D$189,$K7&lt;=Biens!$C$189),"MATCH","")</f>
        <v/>
      </c>
      <c r="HC7" s="13" t="str">
        <f>IF(AND($G7&gt;=Biens!$B$190,$H7=Biens!$E$190,$I7=Biens!$A$190,$J7&lt;=Biens!$D$190,$K7&lt;=Biens!$C$190),"MATCH","")</f>
        <v/>
      </c>
      <c r="HD7" s="13" t="str">
        <f>IF(AND($G7&gt;=Biens!$B$191,$H7=Biens!$E$191,$I7=Biens!$A$191,$J7&lt;=Biens!$D$191,$K7&lt;=Biens!$C$191),"MATCH","")</f>
        <v/>
      </c>
      <c r="HE7" s="13" t="str">
        <f>IF(AND($G7&gt;=Biens!$B$192,$H7=Biens!$E$192,$I7=Biens!$A$192,$J7&lt;=Biens!$D$192,$K7&lt;=Biens!$C$192),"MATCH","")</f>
        <v/>
      </c>
      <c r="HF7" s="13" t="str">
        <f>IF(AND($G7&gt;=Biens!$B$193,$H7=Biens!$E$193,$I7=Biens!$A$193,$J7&lt;=Biens!$D$193,$K7&lt;=Biens!$C$193),"MATCH","")</f>
        <v/>
      </c>
      <c r="HG7" s="13" t="str">
        <f>IF(AND($G7&gt;=Biens!$B$194,$H7=Biens!$E$194,$I7=Biens!$A$194,$J7&lt;=Biens!$D$194,$K7&lt;=Biens!$C$194),"MATCH","")</f>
        <v/>
      </c>
      <c r="HH7" s="13" t="str">
        <f>IF(AND($G7&gt;=Biens!$B$195,$H7=Biens!$E$195,$I7=Biens!$A$195,$J7&lt;=Biens!$D$195,$K7&lt;=Biens!$C$195),"MATCH","")</f>
        <v/>
      </c>
      <c r="HI7" s="13" t="str">
        <f>IF(AND($G7&gt;=Biens!$B$196,$H7=Biens!$E$196,$I7=Biens!$A$196,$J7&lt;=Biens!$D$196,$K7&lt;=Biens!$C$196),"MATCH","")</f>
        <v/>
      </c>
      <c r="HJ7" s="13" t="str">
        <f>IF(AND($G7&gt;=Biens!$B$197,$H7=Biens!$E$197,$I7=Biens!$A$197,$J7&lt;=Biens!$D$197,$K7&lt;=Biens!$C$197),"MATCH","")</f>
        <v/>
      </c>
      <c r="HK7" s="13" t="str">
        <f>IF(AND($G7&gt;=Biens!$B$198,$H7=Biens!$E$198,$I7=Biens!$A$198,$J7&lt;=Biens!$D$198,$K7&lt;=Biens!$C$198),"MATCH","")</f>
        <v/>
      </c>
      <c r="HL7" s="13" t="str">
        <f>IF(AND($G7&gt;=Biens!$B$199,$H7=Biens!$E$199,$I7=Biens!$A$199,$J7&lt;=Biens!$D$199,$K7&lt;=Biens!$C$199),"MATCH","")</f>
        <v/>
      </c>
      <c r="HM7" s="13" t="str">
        <f>IF(AND($G7&gt;=Biens!$B$200,$H7=Biens!$E$200,$I7=Biens!$A$200,$J7&lt;=Biens!$D$200,$K7&lt;=Biens!$C$200),"MATCH","")</f>
        <v/>
      </c>
      <c r="HN7" s="13" t="str">
        <f>IF(AND($G7&gt;=Biens!$B$201,$H7=Biens!$E$201,$I7=Biens!$A$201,$J7&lt;=Biens!$D$201,$K7&lt;=Biens!$C$201),"MATCH","")</f>
        <v/>
      </c>
      <c r="HO7" s="13" t="str">
        <f>IF(AND($G7&gt;=Biens!$B$202,$H7=Biens!$E$202,$I7=Biens!$A$202,$J7&lt;=Biens!$D$202,$K7&lt;=Biens!$C$202),"MATCH","")</f>
        <v/>
      </c>
      <c r="HP7" s="13" t="str">
        <f>IF(AND($G7&gt;=Biens!$B$203,$H7=Biens!$E$203,$I7=Biens!$A$203,$J7&lt;=Biens!$D$203,$K7&lt;=Biens!$C$203),"MATCH","")</f>
        <v/>
      </c>
      <c r="HQ7" s="13" t="str">
        <f>IF(AND($G7&gt;=Biens!$B$204,$H7=Biens!$E$204,$I7=Biens!$A$204,$J7&lt;=Biens!$D$204,$K7&lt;=Biens!$C$204),"MATCH","")</f>
        <v/>
      </c>
      <c r="HR7" s="13" t="str">
        <f>IF(AND($G7&gt;=Biens!$B$205,$H7=Biens!$E$205,$I7=Biens!$A$205,$J7&lt;=Biens!$D$205,$K7&lt;=Biens!$C$205),"MATCH","")</f>
        <v/>
      </c>
      <c r="HS7" s="13" t="str">
        <f>IF(AND($G7&gt;=Biens!$B$206,$H7=Biens!$E$206,$I7=Biens!$A$206,$J7&lt;=Biens!$D$206,$K7&lt;=Biens!$C$206),"MATCH","")</f>
        <v/>
      </c>
      <c r="HT7" s="13" t="str">
        <f>IF(AND($G7&gt;=Biens!$B$207,$H7=Biens!$E$207,$I7=Biens!$A$207,$J7&lt;=Biens!$D$207,$K7&lt;=Biens!$C$207),"MATCH","")</f>
        <v/>
      </c>
      <c r="HU7" s="13" t="str">
        <f>IF(AND($G7&gt;=Biens!$B$208,$H7=Biens!$E$208,$I7=Biens!$A$208,$J7&lt;=Biens!$D$208,$K7&lt;=Biens!$C$208),"MATCH","")</f>
        <v/>
      </c>
      <c r="HV7" s="13" t="str">
        <f>IF(AND($G7&gt;=Biens!$B$209,$H7=Biens!$E$209,$I7=Biens!$A$209,$J7&lt;=Biens!$D$209,$K7&lt;=Biens!$C$209),"MATCH","")</f>
        <v/>
      </c>
      <c r="HW7" s="13" t="str">
        <f>IF(AND($G7&gt;=Biens!$B$210,$H7=Biens!$E$210,$I7=Biens!$A$210,$J7&lt;=Biens!$D$210,$K7&lt;=Biens!$C$210),"MATCH","")</f>
        <v/>
      </c>
      <c r="HX7" s="13" t="str">
        <f>IF(AND($G7&gt;=Biens!$B$211,$H7=Biens!$E$211,$I7=Biens!$A$211,$J7&lt;=Biens!$D$211,$K7&lt;=Biens!$C$211),"MATCH","")</f>
        <v/>
      </c>
      <c r="HY7" s="13" t="str">
        <f>IF(AND($G7&gt;=Biens!$B$212,$H7=Biens!$E$212,$I7=Biens!$A$212,$J7&lt;=Biens!$D$212,$K7&lt;=Biens!$C$212),"MATCH","")</f>
        <v/>
      </c>
      <c r="HZ7" s="13" t="str">
        <f>IF(AND($G7&gt;=Biens!$B$213,$H7=Biens!$E$213,$I7=Biens!$A$213,$J7&lt;=Biens!$D$213,$K7&lt;=Biens!$C$213),"MATCH","")</f>
        <v/>
      </c>
      <c r="IA7" s="13" t="str">
        <f>IF(AND($G7&gt;=Biens!$B$214,$H7=Biens!$E$214,$I7=Biens!$A$214,$J7&lt;=Biens!$D$214,$K7&lt;=Biens!$C$214),"MATCH","")</f>
        <v/>
      </c>
      <c r="IB7" s="13" t="str">
        <f>IF(AND($G7&gt;=Biens!$B$215,$H7=Biens!$E$215,$I7=Biens!$A$215,$J7&lt;=Biens!$D$215,$K7&lt;=Biens!$C$215),"MATCH","")</f>
        <v/>
      </c>
      <c r="IC7" s="13" t="str">
        <f>IF(AND($G7&gt;=Biens!$B$216,$H7=Biens!$E$216,$I7=Biens!$A$216,$J7&lt;=Biens!$D$216,$K7&lt;=Biens!$C$216),"MATCH","")</f>
        <v/>
      </c>
      <c r="ID7" s="13" t="str">
        <f>IF(AND($G7&gt;=Biens!$B$217,$H7=Biens!$E$217,$I7=Biens!$A$217,$J7&lt;=Biens!$D$217,$K7&lt;=Biens!$C$217),"MATCH","")</f>
        <v/>
      </c>
      <c r="IE7" s="13" t="str">
        <f>IF(AND($G7&gt;=Biens!$B$218,$H7=Biens!$E$218,$I7=Biens!$A$218,$J7&lt;=Biens!$D$218,$K7&lt;=Biens!$C$218),"MATCH","")</f>
        <v/>
      </c>
      <c r="IF7" s="13" t="str">
        <f>IF(AND($G7&gt;=Biens!$B$219,$H7=Biens!$E$219,$I7=Biens!$A$219,$J7&lt;=Biens!$D$219,$K7&lt;=Biens!$C$219),"MATCH","")</f>
        <v/>
      </c>
      <c r="IG7" s="13" t="str">
        <f>IF(AND($G7&gt;=Biens!$B$220,$H7=Biens!$E$220,$I7=Biens!$A$220,$J7&lt;=Biens!$D$220,$K7&lt;=Biens!$C$220),"MATCH","")</f>
        <v/>
      </c>
      <c r="IH7" s="13" t="str">
        <f>IF(AND($G7&gt;=Biens!$B$221,$H7=Biens!$E$221,$I7=Biens!$A$221,$J7&lt;=Biens!$D$221,$K7&lt;=Biens!$C$221),"MATCH","")</f>
        <v/>
      </c>
      <c r="II7" s="13" t="str">
        <f>IF(AND($G7&gt;=Biens!$B$222,$H7=Biens!$E$222,$I7=Biens!$A$222,$J7&lt;=Biens!$D$222,$K7&lt;=Biens!$C$222),"MATCH","")</f>
        <v/>
      </c>
      <c r="IJ7" s="13" t="str">
        <f>IF(AND($G7&gt;=Biens!$B$223,$H7=Biens!$E$223,$I7=Biens!$A$223,$J7&lt;=Biens!$D$223,$K7&lt;=Biens!$C$223),"MATCH","")</f>
        <v/>
      </c>
      <c r="IK7" s="13" t="str">
        <f>IF(AND($G7&gt;=Biens!$B$224,$H7=Biens!$E$224,$I7=Biens!$A$224,$J7&lt;=Biens!$D$224,$K7&lt;=Biens!$C$224),"MATCH","")</f>
        <v/>
      </c>
      <c r="IL7" s="13" t="str">
        <f>IF(AND($G7&gt;=Biens!$B$225,$H7=Biens!$E$225,$I7=Biens!$A$225,$J7&lt;=Biens!$D$225,$K7&lt;=Biens!$C$225),"MATCH","")</f>
        <v/>
      </c>
      <c r="IM7" s="13" t="str">
        <f>IF(AND($G7&gt;=Biens!$B$226,$H7=Biens!$E$226,$I7=Biens!$A$226,$J7&lt;=Biens!$D$226,$K7&lt;=Biens!$C$226),"MATCH","")</f>
        <v/>
      </c>
      <c r="IN7" s="13" t="str">
        <f>IF(AND($G7&gt;=Biens!$B$227,$H7=Biens!$E$227,$I7=Biens!$A$227,$J7&lt;=Biens!$D$227,$K7&lt;=Biens!$C$227),"MATCH","")</f>
        <v/>
      </c>
      <c r="IO7" s="13" t="str">
        <f>IF(AND($G7&gt;=Biens!$B$228,$H7=Biens!$E$228,$I7=Biens!$A$228,$J7&lt;=Biens!$D$228,$K7&lt;=Biens!$C$228),"MATCH","")</f>
        <v/>
      </c>
      <c r="IP7" s="13" t="str">
        <f>IF(AND($G7&gt;=Biens!$B$229,$H7=Biens!$E$229,$I7=Biens!$A$229,$J7&lt;=Biens!$D$229,$K7&lt;=Biens!$C$229),"MATCH","")</f>
        <v/>
      </c>
      <c r="IQ7" s="13" t="str">
        <f>IF(AND($G7&gt;=Biens!$B$230,$H7=Biens!$E$230,$I7=Biens!$A$230,$J7&lt;=Biens!$D$230,$K7&lt;=Biens!$C$230),"MATCH","")</f>
        <v/>
      </c>
      <c r="IR7" s="13" t="str">
        <f>IF(AND($G7&gt;=Biens!$B$231,$H7=Biens!$E$231,$I7=Biens!$A$231,$J7&lt;=Biens!$D$231,$K7&lt;=Biens!$C$231),"MATCH","")</f>
        <v/>
      </c>
      <c r="IS7" s="13" t="str">
        <f>IF(AND($G7&gt;=Biens!$B$232,$H7=Biens!$E$232,$I7=Biens!$A$232,$J7&lt;=Biens!$D$232,$K7&lt;=Biens!$C$232),"MATCH","")</f>
        <v/>
      </c>
      <c r="IT7" s="13" t="str">
        <f>IF(AND($G7&gt;=Biens!$B$233,$H7=Biens!$E$233,$I7=Biens!$A$233,$J7&lt;=Biens!$D$233,$K7&lt;=Biens!$C$233),"MATCH","")</f>
        <v/>
      </c>
      <c r="IU7" s="13" t="str">
        <f>IF(AND($G7&gt;=Biens!$B$234,$H7=Biens!$E$234,$I7=Biens!$A$234,$J7&lt;=Biens!$D$234,$K7&lt;=Biens!$C$234),"MATCH","")</f>
        <v/>
      </c>
      <c r="IV7" s="13" t="str">
        <f>IF(AND($G7&gt;=Biens!$B$235,$H7=Biens!$E$235,$I7=Biens!$A$235,$J7&lt;=Biens!$D$235,$K7&lt;=Biens!$C$235),"MATCH","")</f>
        <v/>
      </c>
      <c r="IW7" s="13" t="str">
        <f>IF(AND($G7&gt;=Biens!$B$236,$H7=Biens!$E$236,$I7=Biens!$A$236,$J7&lt;=Biens!$D$236,$K7&lt;=Biens!$C$236),"MATCH","")</f>
        <v/>
      </c>
      <c r="IX7" s="13" t="str">
        <f>IF(AND($G7&gt;=Biens!$B$237,$H7=Biens!$E$237,$I7=Biens!$A$237,$J7&lt;=Biens!$D$237,$K7&lt;=Biens!$C$237),"MATCH","")</f>
        <v/>
      </c>
      <c r="IY7" s="13" t="str">
        <f>IF(AND($G7&gt;=Biens!$B$238,$H7=Biens!$E$238,$I7=Biens!$A$238,$J7&lt;=Biens!$D$238,$K7&lt;=Biens!$C$238),"MATCH","")</f>
        <v/>
      </c>
      <c r="IZ7" s="13" t="str">
        <f>IF(AND($G7&gt;=Biens!$B$239,$H7=Biens!$E$239,$I7=Biens!$A$239,$J7&lt;=Biens!$D$239,$K7&lt;=Biens!$C$239),"MATCH","")</f>
        <v/>
      </c>
      <c r="JA7" s="13" t="str">
        <f>IF(AND($G7&gt;=Biens!$B$240,$H7=Biens!$E$240,$I7=Biens!$A$240,$J7&lt;=Biens!$D$240,$K7&lt;=Biens!$C$240),"MATCH","")</f>
        <v/>
      </c>
      <c r="JB7" s="13" t="str">
        <f>IF(AND($G7&gt;=Biens!$B$241,$H7=Biens!$E$241,$I7=Biens!$A$241,$J7&lt;=Biens!$D$241,$K7&lt;=Biens!$C$241),"MATCH","")</f>
        <v/>
      </c>
      <c r="JC7" s="13" t="str">
        <f>IF(AND($G7&gt;=Biens!$B$242,$H7=Biens!$E$242,$I7=Biens!$A$242,$J7&lt;=Biens!$D$242,$K7&lt;=Biens!$C$242),"MATCH","")</f>
        <v/>
      </c>
      <c r="JD7" s="13" t="str">
        <f>IF(AND($G7&gt;=Biens!$B$243,$H7=Biens!$E$243,$I7=Biens!$A$243,$J7&lt;=Biens!$D$243,$K7&lt;=Biens!$C$243),"MATCH","")</f>
        <v/>
      </c>
      <c r="JE7" s="13" t="str">
        <f>IF(AND($G7&gt;=Biens!$B$244,$H7=Biens!$E$244,$I7=Biens!$A$244,$J7&lt;=Biens!$D$244,$K7&lt;=Biens!$C$244),"MATCH","")</f>
        <v/>
      </c>
      <c r="JF7" s="13" t="str">
        <f>IF(AND($G7&gt;=Biens!$B$245,$H7=Biens!$E$245,$I7=Biens!$A$245,$J7&lt;=Biens!$D$245,$K7&lt;=Biens!$C$245),"MATCH","")</f>
        <v/>
      </c>
      <c r="JG7" s="13" t="str">
        <f>IF(AND($G7&gt;=Biens!$B$246,$H7=Biens!$E$246,$I7=Biens!$A$246,$J7&lt;=Biens!$D$246,$K7&lt;=Biens!$C$246),"MATCH","")</f>
        <v/>
      </c>
      <c r="JH7" s="13" t="str">
        <f>IF(AND($G7&gt;=Biens!$B$247,$H7=Biens!$E$247,$I7=Biens!$A$247,$J7&lt;=Biens!$D$247,$K7&lt;=Biens!$C$247),"MATCH","")</f>
        <v/>
      </c>
      <c r="JI7" s="13" t="str">
        <f>IF(AND($G7&gt;=Biens!$B$248,$H7=Biens!$E$248,$I7=Biens!$A$248,$J7&lt;=Biens!$D$248,$K7&lt;=Biens!$C$248),"MATCH","")</f>
        <v/>
      </c>
      <c r="JJ7" s="13" t="str">
        <f>IF(AND($G7&gt;=Biens!$B$249,$H7=Biens!$E$249,$I7=Biens!$A$249,$J7&lt;=Biens!$D$249,$K7&lt;=Biens!$C$249),"MATCH","")</f>
        <v/>
      </c>
      <c r="JK7" s="13" t="str">
        <f>IF(AND($G7&gt;=Biens!$B$250,$H7=Biens!$E$250,$I7=Biens!$A$250,$J7&lt;=Biens!$D$250,$K7&lt;=Biens!$C$250),"MATCH","")</f>
        <v/>
      </c>
      <c r="JL7" s="13" t="str">
        <f>IF(AND($G7&gt;=Biens!$B$251,$H7=Biens!$E$251,$I7=Biens!$A$251,$J7&lt;=Biens!$D$251,$K7&lt;=Biens!$C$251),"MATCH","")</f>
        <v/>
      </c>
      <c r="JM7" s="13" t="str">
        <f>IF(AND($G7&gt;=Biens!$B$252,$H7=Biens!$E$252,$I7=Biens!$A$252,$J7&lt;=Biens!$D$252,$K7&lt;=Biens!$C$252),"MATCH","")</f>
        <v/>
      </c>
      <c r="JN7" s="13" t="str">
        <f>IF(AND($G7&gt;=Biens!$B$253,$H7=Biens!$E$253,$I7=Biens!$A$253,$J7&lt;=Biens!$D$253,$K7&lt;=Biens!$C$253),"MATCH","")</f>
        <v/>
      </c>
      <c r="JO7" s="13" t="str">
        <f>IF(AND($G7&gt;=Biens!$B$254,$H7=Biens!$E$254,$I7=Biens!$A$254,$J7&lt;=Biens!$D$254,$K7&lt;=Biens!$C$254),"MATCH","")</f>
        <v/>
      </c>
      <c r="JP7" s="13" t="str">
        <f>IF(AND($G7&gt;=Biens!$B$255,$H7=Biens!$E$255,$I7=Biens!$A$255,$J7&lt;=Biens!$D$255,$K7&lt;=Biens!$C$255),"MATCH","")</f>
        <v/>
      </c>
      <c r="JQ7" s="13" t="str">
        <f>IF(AND($G7&gt;=Biens!$B$256,$H7=Biens!$E$256,$I7=Biens!$A$256,$J7&lt;=Biens!$D$256,$K7&lt;=Biens!$C$256),"MATCH","")</f>
        <v/>
      </c>
      <c r="JR7" s="13" t="str">
        <f>IF(AND($G7&gt;=Biens!$B$257,$H7=Biens!$E$257,$I7=Biens!$A$257,$J7&lt;=Biens!$D$257,$K7&lt;=Biens!$C$257),"MATCH","")</f>
        <v/>
      </c>
      <c r="JS7" s="13" t="str">
        <f>IF(AND($G7&gt;=Biens!$B$258,$H7=Biens!$E$258,$I7=Biens!$A$258,$J7&lt;=Biens!$D$258,$K7&lt;=Biens!$C$258),"MATCH","")</f>
        <v/>
      </c>
      <c r="JT7" s="13" t="str">
        <f>IF(AND($G7&gt;=Biens!$B$259,$H7=Biens!$E$259,$I7=Biens!$A$259,$J7&lt;=Biens!$D$259,$K7&lt;=Biens!$C$259),"MATCH","")</f>
        <v/>
      </c>
      <c r="JU7" s="13" t="str">
        <f>IF(AND($G7&gt;=Biens!$B$260,$H7=Biens!$E$260,$I7=Biens!$A$260,$J7&lt;=Biens!$D$260,$K7&lt;=Biens!$C$260),"MATCH","")</f>
        <v/>
      </c>
      <c r="JV7" s="13" t="str">
        <f>IF(AND($G7&gt;=Biens!$B$261,$H7=Biens!$E$261,$I7=Biens!$A$261,$J7&lt;=Biens!$D$261,$K7&lt;=Biens!$C$261),"MATCH","")</f>
        <v/>
      </c>
      <c r="JW7" s="13" t="str">
        <f>IF(AND($G7&gt;=Biens!$B$262,$H7=Biens!$E$262,$I7=Biens!$A$262,$J7&lt;=Biens!$D$262,$K7&lt;=Biens!$C$262),"MATCH","")</f>
        <v/>
      </c>
      <c r="JX7" s="13" t="str">
        <f>IF(AND($G7&gt;=Biens!$B$263,$H7=Biens!$E$263,$I7=Biens!$A$263,$J7&lt;=Biens!$D$263,$K7&lt;=Biens!$C$263),"MATCH","")</f>
        <v/>
      </c>
      <c r="JY7" s="13" t="str">
        <f>IF(AND($G7&gt;=Biens!$B$264,$H7=Biens!$E$264,$I7=Biens!$A$264,$J7&lt;=Biens!$D$264,$K7&lt;=Biens!$C$264),"MATCH","")</f>
        <v/>
      </c>
      <c r="JZ7" s="13" t="str">
        <f>IF(AND($G7&gt;=Biens!$B$265,$H7=Biens!$E$265,$I7=Biens!$A$265,$J7&lt;=Biens!$D$265,$K7&lt;=Biens!$C$265),"MATCH","")</f>
        <v/>
      </c>
      <c r="KA7" s="13" t="str">
        <f>IF(AND($G7&gt;=Biens!$B$266,$H7=Biens!$E$266,$I7=Biens!$A$266,$J7&lt;=Biens!$D$266,$K7&lt;=Biens!$C$266),"MATCH","")</f>
        <v/>
      </c>
      <c r="KB7" s="13" t="str">
        <f>IF(AND($G7&gt;=Biens!$B$267,$H7=Biens!$E$267,$I7=Biens!$A$267,$J7&lt;=Biens!$D$267,$K7&lt;=Biens!$C$267),"MATCH","")</f>
        <v/>
      </c>
      <c r="KC7" s="13" t="str">
        <f>IF(AND($G7&gt;=Biens!$B$268,$H7=Biens!$E$268,$I7=Biens!$A$268,$J7&lt;=Biens!$D$268,$K7&lt;=Biens!$C$268),"MATCH","")</f>
        <v/>
      </c>
      <c r="KD7" s="13" t="str">
        <f>IF(AND($G7&gt;=Biens!$B$269,$H7=Biens!$E$269,$I7=Biens!$A$269,$J7&lt;=Biens!$D$269,$K7&lt;=Biens!$C$269),"MATCH","")</f>
        <v/>
      </c>
      <c r="KE7" s="13" t="str">
        <f>IF(AND($G7&gt;=Biens!$B$270,$H7=Biens!$E$270,$I7=Biens!$A$270,$J7&lt;=Biens!$D$270,$K7&lt;=Biens!$C$270),"MATCH","")</f>
        <v/>
      </c>
      <c r="KF7" s="13" t="str">
        <f>IF(AND($G7&gt;=Biens!$B$271,$H7=Biens!$E$271,$I7=Biens!$A$271,$J7&lt;=Biens!$D$271,$K7&lt;=Biens!$C$271),"MATCH","")</f>
        <v/>
      </c>
      <c r="KG7" s="13" t="str">
        <f>IF(AND($G7&gt;=Biens!$B$272,$H7=Biens!$E$272,$I7=Biens!$A$272,$J7&lt;=Biens!$D$272,$K7&lt;=Biens!$C$272),"MATCH","")</f>
        <v/>
      </c>
      <c r="KH7" s="13" t="str">
        <f>IF(AND($G7&gt;=Biens!$B$273,$H7=Biens!$E$273,$I7=Biens!$A$273,$J7&lt;=Biens!$D$273,$K7&lt;=Biens!$C$273),"MATCH","")</f>
        <v/>
      </c>
      <c r="KI7" s="13" t="str">
        <f>IF(AND($G7&gt;=Biens!$B$274,$H7=Biens!$E$274,$I7=Biens!$A$274,$J7&lt;=Biens!$D$274,$K7&lt;=Biens!$C$274),"MATCH","")</f>
        <v/>
      </c>
      <c r="KJ7" s="13" t="str">
        <f>IF(AND($G7&gt;=Biens!$B$275,$H7=Biens!$E$275,$I7=Biens!$A$275,$J7&lt;=Biens!$D$275,$K7&lt;=Biens!$C$275),"MATCH","")</f>
        <v/>
      </c>
      <c r="KK7" s="13" t="str">
        <f>IF(AND($G7&gt;=Biens!$B$276,$H7=Biens!$E$276,$I7=Biens!$A$276,$J7&lt;=Biens!$D$276,$K7&lt;=Biens!$C$276),"MATCH","")</f>
        <v/>
      </c>
      <c r="KL7" s="13" t="str">
        <f>IF(AND($G7&gt;=Biens!$B$277,$H7=Biens!$E$277,$I7=Biens!$A$277,$J7&lt;=Biens!$D$277,$K7&lt;=Biens!$C$277),"MATCH","")</f>
        <v/>
      </c>
      <c r="KM7" s="13" t="str">
        <f>IF(AND($G7&gt;=Biens!$B$278,$H7=Biens!$E$278,$I7=Biens!$A$278,$J7&lt;=Biens!$D$278,$K7&lt;=Biens!$C$278),"MATCH","")</f>
        <v/>
      </c>
      <c r="KN7" s="13" t="str">
        <f>IF(AND($G7&gt;=Biens!$B$279,$H7=Biens!$E$279,$I7=Biens!$A$279,$J7&lt;=Biens!$D$279,$K7&lt;=Biens!$C$279),"MATCH","")</f>
        <v/>
      </c>
      <c r="KO7" s="13" t="str">
        <f>IF(AND($G7&gt;=Biens!$B$280,$H7=Biens!$E$280,$I7=Biens!$A$280,$J7&lt;=Biens!$D$280,$K7&lt;=Biens!$C$280),"MATCH","")</f>
        <v/>
      </c>
      <c r="KP7" s="13" t="str">
        <f>IF(AND($G7&gt;=Biens!$B$281,$H7=Biens!$E$281,$I7=Biens!$A$281,$J7&lt;=Biens!$D$281,$K7&lt;=Biens!$C$281),"MATCH","")</f>
        <v/>
      </c>
      <c r="KQ7" s="13" t="str">
        <f>IF(AND($G7&gt;=Biens!$B$282,$H7=Biens!$E$282,$I7=Biens!$A$282,$J7&lt;=Biens!$D$282,$K7&lt;=Biens!$C$282),"MATCH","")</f>
        <v/>
      </c>
      <c r="KR7" s="13" t="str">
        <f>IF(AND($G7&gt;=Biens!$B$283,$H7=Biens!$E$283,$I7=Biens!$A$283,$J7&lt;=Biens!$D$283,$K7&lt;=Biens!$C$283),"MATCH","")</f>
        <v/>
      </c>
      <c r="KS7" s="13" t="str">
        <f>IF(AND($G7&gt;=Biens!$B$284,$H7=Biens!$E$284,$I7=Biens!$A$284,$J7&lt;=Biens!$D$284,$K7&lt;=Biens!$C$284),"MATCH","")</f>
        <v/>
      </c>
      <c r="KT7" s="13" t="str">
        <f>IF(AND($G7&gt;=Biens!$B$285,$H7=Biens!$E$285,$I7=Biens!$A$285,$J7&lt;=Biens!$D$285,$K7&lt;=Biens!$C$285),"MATCH","")</f>
        <v/>
      </c>
      <c r="KU7" s="13" t="str">
        <f>IF(AND($G7&gt;=Biens!$B$286,$H7=Biens!$E$286,$I7=Biens!$A$286,$J7&lt;=Biens!$D$286,$K7&lt;=Biens!$C$286),"MATCH","")</f>
        <v/>
      </c>
      <c r="KV7" s="13" t="str">
        <f>IF(AND($G7&gt;=Biens!$B$287,$H7=Biens!$E$287,$I7=Biens!$A$287,$J7&lt;=Biens!$D$287,$K7&lt;=Biens!$C$287),"MATCH","")</f>
        <v/>
      </c>
      <c r="KW7" s="13" t="str">
        <f>IF(AND($G7&gt;=Biens!$B$288,$H7=Biens!$E$288,$I7=Biens!$A$288,$J7&lt;=Biens!$D$288,$K7&lt;=Biens!$C$288),"MATCH","")</f>
        <v/>
      </c>
      <c r="KX7" s="13" t="str">
        <f>IF(AND($G7&gt;=Biens!$B$289,$H7=Biens!$E$289,$I7=Biens!$A$289,$J7&lt;=Biens!$D$289,$K7&lt;=Biens!$C$289),"MATCH","")</f>
        <v/>
      </c>
      <c r="KY7" s="13" t="str">
        <f>IF(AND($G7&gt;=Biens!$B$290,$H7=Biens!$E$290,$I7=Biens!$A$290,$J7&lt;=Biens!$D$290,$K7&lt;=Biens!$C$290),"MATCH","")</f>
        <v/>
      </c>
      <c r="KZ7" s="13" t="str">
        <f>IF(AND($G7&gt;=Biens!$B$291,$H7=Biens!$E$291,$I7=Biens!$A$291,$J7&lt;=Biens!$D$291,$K7&lt;=Biens!$C$291),"MATCH","")</f>
        <v/>
      </c>
      <c r="LA7" s="13" t="str">
        <f>IF(AND($G7&gt;=Biens!$B$292,$H7=Biens!$E$292,$I7=Biens!$A$292,$J7&lt;=Biens!$D$292,$K7&lt;=Biens!$C$292),"MATCH","")</f>
        <v/>
      </c>
      <c r="LB7" s="13" t="str">
        <f>IF(AND($G7&gt;=Biens!$B$293,$H7=Biens!$E$293,$I7=Biens!$A$293,$J7&lt;=Biens!$D$293,$K7&lt;=Biens!$C$293),"MATCH","")</f>
        <v/>
      </c>
      <c r="LC7" s="13" t="str">
        <f>IF(AND($G7&gt;=Biens!$B$294,$H7=Biens!$E$294,$I7=Biens!$A$294,$J7&lt;=Biens!$D$294,$K7&lt;=Biens!$C$294),"MATCH","")</f>
        <v/>
      </c>
      <c r="LD7" s="13" t="str">
        <f>IF(AND($G7&gt;=Biens!$B$295,$H7=Biens!$E$295,$I7=Biens!$A$295,$J7&lt;=Biens!$D$295,$K7&lt;=Biens!$C$295),"MATCH","")</f>
        <v/>
      </c>
      <c r="LE7" s="13" t="str">
        <f>IF(AND($G7&gt;=Biens!$B$296,$H7=Biens!$E$296,$I7=Biens!$A$296,$J7&lt;=Biens!$D$296,$K7&lt;=Biens!$C$296),"MATCH","")</f>
        <v/>
      </c>
      <c r="LF7" s="13" t="str">
        <f>IF(AND($G7&gt;=Biens!$B$297,$H7=Biens!$E$297,$I7=Biens!$A$297,$J7&lt;=Biens!$D$297,$K7&lt;=Biens!$C$297),"MATCH","")</f>
        <v/>
      </c>
      <c r="LG7" s="13" t="str">
        <f>IF(AND($G7&gt;=Biens!$B$298,$H7=Biens!$E$298,$I7=Biens!$A$298,$J7&lt;=Biens!$D$298,$K7&lt;=Biens!$C$298),"MATCH","")</f>
        <v/>
      </c>
      <c r="LH7" s="13" t="str">
        <f>IF(AND($G7&gt;=Biens!$B$299,$H7=Biens!$E$299,$I7=Biens!$A$299,$J7&lt;=Biens!$D$299,$K7&lt;=Biens!$C$299),"MATCH","")</f>
        <v/>
      </c>
      <c r="LI7" s="13" t="str">
        <f>IF(AND($G7&gt;=Biens!$B$300,$H7=Biens!$E$300,$I7=Biens!$A$300,$J7&lt;=Biens!$D$300,$K7&lt;=Biens!$C$300),"MATCH","")</f>
        <v/>
      </c>
      <c r="LJ7" s="13" t="str">
        <f>IF(AND($G7&gt;=Biens!$B$301,$H7=Biens!$E$301,$I7=Biens!$A$301,$J7&lt;=Biens!$D$301,$K7&lt;=Biens!$C$301),"MATCH","")</f>
        <v/>
      </c>
      <c r="LK7" s="13" t="str">
        <f>IF(AND($G7&gt;=Biens!$B$302,$H7=Biens!$E$302,$I7=Biens!$A$302,$J7&lt;=Biens!$D$302,$K7&lt;=Biens!$C$302),"MATCH","")</f>
        <v/>
      </c>
      <c r="LL7" s="13" t="str">
        <f>IF(AND($G7&gt;=Biens!$B$303,$H7=Biens!$E$303,$I7=Biens!$A$303,$J7&lt;=Biens!$D$303,$K7&lt;=Biens!$C$303),"MATCH","")</f>
        <v/>
      </c>
      <c r="LM7" s="13" t="str">
        <f>IF(AND($G7&gt;=Biens!$B$304,$H7=Biens!$E$304,$I7=Biens!$A$304,$J7&lt;=Biens!$D$304,$K7&lt;=Biens!$C$304),"MATCH","")</f>
        <v/>
      </c>
      <c r="LN7" s="13" t="str">
        <f>IF(AND($G7&gt;=Biens!$B$305,$H7=Biens!$E$305,$I7=Biens!$A$305,$J7&lt;=Biens!$D$305,$K7&lt;=Biens!$C$305),"MATCH","")</f>
        <v/>
      </c>
      <c r="LO7" s="13" t="str">
        <f>IF(AND($G7&gt;=Biens!$B$306,$H7=Biens!$E$306,$I7=Biens!$A$306,$J7&lt;=Biens!$D$306,$K7&lt;=Biens!$C$306),"MATCH","")</f>
        <v/>
      </c>
      <c r="LP7" s="13" t="str">
        <f>IF(AND($G7&gt;=Biens!$B$307,$H7=Biens!$E$307,$I7=Biens!$A$307,$J7&lt;=Biens!$D$307,$K7&lt;=Biens!$C$307),"MATCH","")</f>
        <v/>
      </c>
      <c r="LQ7" s="13" t="str">
        <f>IF(AND($G7&gt;=Biens!$B$308,$H7=Biens!$E$308,$I7=Biens!$A$308,$J7&lt;=Biens!$D$308,$K7&lt;=Biens!$C$308),"MATCH","")</f>
        <v/>
      </c>
      <c r="LR7" s="13" t="str">
        <f>IF(AND($G7&gt;=Biens!$B$309,$H7=Biens!$E$309,$I7=Biens!$A$309,$J7&lt;=Biens!$D$309,$K7&lt;=Biens!$C$309),"MATCH","")</f>
        <v/>
      </c>
      <c r="LS7" s="13" t="str">
        <f>IF(AND($G7&gt;=Biens!$B$310,$H7=Biens!$E$310,$I7=Biens!$A$310,$J7&lt;=Biens!$D$310,$K7&lt;=Biens!$C$310),"MATCH","")</f>
        <v/>
      </c>
      <c r="LT7" s="13" t="str">
        <f>IF(AND($G7&gt;=Biens!$B$311,$H7=Biens!$E$311,$I7=Biens!$A$311,$J7&lt;=Biens!$D$311,$K7&lt;=Biens!$C$311),"MATCH","")</f>
        <v/>
      </c>
      <c r="LU7" s="13" t="str">
        <f>IF(AND($G7&gt;=Biens!$B$312,$H7=Biens!$E$312,$I7=Biens!$A$312,$J7&lt;=Biens!$D$312,$K7&lt;=Biens!$C$312),"MATCH","")</f>
        <v/>
      </c>
      <c r="LV7" s="13" t="str">
        <f>IF(AND($G7&gt;=Biens!$B$313,$H7=Biens!$E$313,$I7=Biens!$A$313,$J7&lt;=Biens!$D$313,$K7&lt;=Biens!$C$313),"MATCH","")</f>
        <v/>
      </c>
      <c r="LW7" s="13" t="str">
        <f>IF(AND($G7&gt;=Biens!$B$314,$H7=Biens!$E$314,$I7=Biens!$A$314,$J7&lt;=Biens!$D$314,$K7&lt;=Biens!$C$314),"MATCH","")</f>
        <v/>
      </c>
      <c r="LX7" s="13" t="str">
        <f>IF(AND($G7&gt;=Biens!$B$315,$H7=Biens!$E$315,$I7=Biens!$A$315,$J7&lt;=Biens!$D$315,$K7&lt;=Biens!$C$315),"MATCH","")</f>
        <v/>
      </c>
      <c r="LY7" s="13" t="str">
        <f>IF(AND($G7&gt;=Biens!$B$316,$H7=Biens!$E$316,$I7=Biens!$A$316,$J7&lt;=Biens!$D$316,$K7&lt;=Biens!$C$316),"MATCH","")</f>
        <v/>
      </c>
      <c r="LZ7" s="13" t="str">
        <f>IF(AND($G7&gt;=Biens!$B$317,$H7=Biens!$E$317,$I7=Biens!$A$317,$J7&lt;=Biens!$D$317,$K7&lt;=Biens!$C$317),"MATCH","")</f>
        <v/>
      </c>
      <c r="MA7" s="13" t="str">
        <f>IF(AND($G7&gt;=Biens!$B$318,$H7=Biens!$E$318,$I7=Biens!$A$318,$J7&lt;=Biens!$D$318,$K7&lt;=Biens!$C$318),"MATCH","")</f>
        <v/>
      </c>
      <c r="MB7" s="13" t="str">
        <f>IF(AND($G7&gt;=Biens!$B$319,$H7=Biens!$E$319,$I7=Biens!$A$319,$J7&lt;=Biens!$D$319,$K7&lt;=Biens!$C$319),"MATCH","")</f>
        <v/>
      </c>
      <c r="MC7" s="13" t="str">
        <f>IF(AND($G7&gt;=Biens!$B$320,$H7=Biens!$E$320,$I7=Biens!$A$320,$J7&lt;=Biens!$D$320,$K7&lt;=Biens!$C$320),"MATCH","")</f>
        <v/>
      </c>
      <c r="MD7" s="13" t="str">
        <f>IF(AND($G7&gt;=Biens!$B$321,$H7=Biens!$E$321,$I7=Biens!$A$321,$J7&lt;=Biens!$D$321,$K7&lt;=Biens!$C$321),"MATCH","")</f>
        <v/>
      </c>
      <c r="ME7" s="13" t="str">
        <f>IF(AND($G7&gt;=Biens!$B$322,$H7=Biens!$E$322,$I7=Biens!$A$322,$J7&lt;=Biens!$D$322,$K7&lt;=Biens!$C$322),"MATCH","")</f>
        <v/>
      </c>
      <c r="MF7" s="13" t="str">
        <f>IF(AND($G7&gt;=Biens!$B$323,$H7=Biens!$E$323,$I7=Biens!$A$323,$J7&lt;=Biens!$D$323,$K7&lt;=Biens!$C$323),"MATCH","")</f>
        <v/>
      </c>
      <c r="MG7" s="13" t="str">
        <f>IF(AND($G7&gt;=Biens!$B$324,$H7=Biens!$E$324,$I7=Biens!$A$324,$J7&lt;=Biens!$D$324,$K7&lt;=Biens!$C$324),"MATCH","")</f>
        <v/>
      </c>
      <c r="MH7" s="13" t="str">
        <f>IF(AND($G7&gt;=Biens!$B$325,$H7=Biens!$E$325,$I7=Biens!$A$325,$J7&lt;=Biens!$D$325,$K7&lt;=Biens!$C$325),"MATCH","")</f>
        <v/>
      </c>
      <c r="MI7" s="13" t="str">
        <f>IF(AND($G7&gt;=Biens!$B$326,$H7=Biens!$E$326,$I7=Biens!$A$326,$J7&lt;=Biens!$D$326,$K7&lt;=Biens!$C$326),"MATCH","")</f>
        <v/>
      </c>
      <c r="MJ7" s="13" t="str">
        <f>IF(AND($G7&gt;=Biens!$B$327,$H7=Biens!$E$327,$I7=Biens!$A$327,$J7&lt;=Biens!$D$327,$K7&lt;=Biens!$C$327),"MATCH","")</f>
        <v/>
      </c>
      <c r="MK7" s="13" t="str">
        <f>IF(AND($G7&gt;=Biens!$B$328,$H7=Biens!$E$328,$I7=Biens!$A$328,$J7&lt;=Biens!$D$328,$K7&lt;=Biens!$C$328),"MATCH","")</f>
        <v/>
      </c>
      <c r="ML7" s="13" t="str">
        <f>IF(AND($G7&gt;=Biens!$B$329,$H7=Biens!$E$329,$I7=Biens!$A$329,$J7&lt;=Biens!$D$329,$K7&lt;=Biens!$C$329),"MATCH","")</f>
        <v/>
      </c>
      <c r="MM7" s="13" t="str">
        <f>IF(AND($G7&gt;=Biens!$B$330,$H7=Biens!$E$330,$I7=Biens!$A$330,$J7&lt;=Biens!$D$330,$K7&lt;=Biens!$C$330),"MATCH","")</f>
        <v/>
      </c>
      <c r="MN7" s="13" t="str">
        <f>IF(AND($G7&gt;=Biens!$B$331,$H7=Biens!$E$331,$I7=Biens!$A$331,$J7&lt;=Biens!$D$331,$K7&lt;=Biens!$C$331),"MATCH","")</f>
        <v/>
      </c>
      <c r="MO7" s="13" t="str">
        <f>IF(AND($G7&gt;=Biens!$B$332,$H7=Biens!$E$332,$I7=Biens!$A$332,$J7&lt;=Biens!$D$332,$K7&lt;=Biens!$C$332),"MATCH","")</f>
        <v/>
      </c>
      <c r="MP7" s="13" t="str">
        <f>IF(AND($G7&gt;=Biens!$B$333,$H7=Biens!$E$333,$I7=Biens!$A$333,$J7&lt;=Biens!$D$333,$K7&lt;=Biens!$C$333),"MATCH","")</f>
        <v/>
      </c>
      <c r="MQ7" s="13" t="str">
        <f>IF(AND($G7&gt;=Biens!$B$334,$H7=Biens!$E$334,$I7=Biens!$A$334,$J7&lt;=Biens!$D$334,$K7&lt;=Biens!$C$334),"MATCH","")</f>
        <v/>
      </c>
      <c r="MR7" s="13" t="str">
        <f>IF(AND($G7&gt;=Biens!$B$335,$H7=Biens!$E$335,$I7=Biens!$A$335,$J7&lt;=Biens!$D$335,$K7&lt;=Biens!$C$335),"MATCH","")</f>
        <v/>
      </c>
      <c r="MS7" s="13" t="str">
        <f>IF(AND($G7&gt;=Biens!$B$336,$H7=Biens!$E$336,$I7=Biens!$A$336,$J7&lt;=Biens!$D$336,$K7&lt;=Biens!$C$336),"MATCH","")</f>
        <v/>
      </c>
      <c r="MT7" s="13" t="str">
        <f>IF(AND($G7&gt;=Biens!$B$337,$H7=Biens!$E$337,$I7=Biens!$A$337,$J7&lt;=Biens!$D$337,$K7&lt;=Biens!$C$337),"MATCH","")</f>
        <v/>
      </c>
      <c r="MU7" s="13" t="str">
        <f>IF(AND($G7&gt;=Biens!$B$338,$H7=Biens!$E$338,$I7=Biens!$A$338,$J7&lt;=Biens!$D$338,$K7&lt;=Biens!$C$338),"MATCH","")</f>
        <v/>
      </c>
      <c r="MV7" s="13" t="str">
        <f>IF(AND($G7&gt;=Biens!$B$339,$H7=Biens!$E$339,$I7=Biens!$A$339,$J7&lt;=Biens!$D$339,$K7&lt;=Biens!$C$339),"MATCH","")</f>
        <v/>
      </c>
      <c r="MW7" s="13" t="str">
        <f>IF(AND($G7&gt;=Biens!$B$340,$H7=Biens!$E$340,$I7=Biens!$A$340,$J7&lt;=Biens!$D$340,$K7&lt;=Biens!$C$340),"MATCH","")</f>
        <v/>
      </c>
      <c r="MX7" s="13" t="str">
        <f>IF(AND($G7&gt;=Biens!$B$341,$H7=Biens!$E$341,$I7=Biens!$A$341,$J7&lt;=Biens!$D$341,$K7&lt;=Biens!$C$341),"MATCH","")</f>
        <v/>
      </c>
      <c r="MY7" s="13" t="str">
        <f>IF(AND($G7&gt;=Biens!$B$342,$H7=Biens!$E$342,$I7=Biens!$A$342,$J7&lt;=Biens!$D$342,$K7&lt;=Biens!$C$342),"MATCH","")</f>
        <v/>
      </c>
      <c r="MZ7" s="13" t="str">
        <f>IF(AND($G7&gt;=Biens!$B$343,$H7=Biens!$E$343,$I7=Biens!$A$343,$J7&lt;=Biens!$D$343,$K7&lt;=Biens!$C$343),"MATCH","")</f>
        <v/>
      </c>
      <c r="NA7" s="13" t="str">
        <f>IF(AND($G7&gt;=Biens!$B$344,$H7=Biens!$E$344,$I7=Biens!$A$344,$J7&lt;=Biens!$D$344,$K7&lt;=Biens!$C$344),"MATCH","")</f>
        <v/>
      </c>
      <c r="NB7" s="13" t="str">
        <f>IF(AND($G7&gt;=Biens!$B$345,$H7=Biens!$E$345,$I7=Biens!$A$345,$J7&lt;=Biens!$D$345,$K7&lt;=Biens!$C$345),"MATCH","")</f>
        <v/>
      </c>
      <c r="NC7" s="13" t="str">
        <f>IF(AND($G7&gt;=Biens!$B$346,$H7=Biens!$E$346,$I7=Biens!$A$346,$J7&lt;=Biens!$D$346,$K7&lt;=Biens!$C$346),"MATCH","")</f>
        <v/>
      </c>
      <c r="ND7" s="13" t="str">
        <f>IF(AND($G7&gt;=Biens!$B$347,$H7=Biens!$E$347,$I7=Biens!$A$347,$J7&lt;=Biens!$D$347,$K7&lt;=Biens!$C$347),"MATCH","")</f>
        <v/>
      </c>
      <c r="NE7" s="13" t="str">
        <f>IF(AND($G7&gt;=Biens!$B$348,$H7=Biens!$E$348,$I7=Biens!$A$348,$J7&lt;=Biens!$D$348,$K7&lt;=Biens!$C$348),"MATCH","")</f>
        <v/>
      </c>
      <c r="NF7" s="13" t="str">
        <f>IF(AND($G7&gt;=Biens!$B$349,$H7=Biens!$E$349,$I7=Biens!$A$349,$J7&lt;=Biens!$D$349,$K7&lt;=Biens!$C$349),"MATCH","")</f>
        <v/>
      </c>
      <c r="NG7" s="13" t="str">
        <f>IF(AND($G7&gt;=Biens!$B$350,$H7=Biens!$E$350,$I7=Biens!$A$350,$J7&lt;=Biens!$D$350,$K7&lt;=Biens!$C$350),"MATCH","")</f>
        <v/>
      </c>
      <c r="NH7" s="13" t="str">
        <f>IF(AND($G7&gt;=Biens!$B$351,$H7=Biens!$E$351,$I7=Biens!$A$351,$J7&lt;=Biens!$D$351,$K7&lt;=Biens!$C$351),"MATCH","")</f>
        <v/>
      </c>
      <c r="NI7" s="13" t="str">
        <f>IF(AND($G7&gt;=Biens!$B$352,$H7=Biens!$E$352,$I7=Biens!$A$352,$J7&lt;=Biens!$D$352,$K7&lt;=Biens!$C$352),"MATCH","")</f>
        <v/>
      </c>
      <c r="NJ7" s="13" t="str">
        <f>IF(AND($G7&gt;=Biens!$B$353,$H7=Biens!$E$353,$I7=Biens!$A$353,$J7&lt;=Biens!$D$353,$K7&lt;=Biens!$C$353),"MATCH","")</f>
        <v/>
      </c>
      <c r="NK7" s="13" t="str">
        <f>IF(AND($G7&gt;=Biens!$B$354,$H7=Biens!$E$354,$I7=Biens!$A$354,$J7&lt;=Biens!$D$354,$K7&lt;=Biens!$C$354),"MATCH","")</f>
        <v/>
      </c>
      <c r="NL7" s="13" t="str">
        <f>IF(AND($G7&gt;=Biens!$B$355,$H7=Biens!$E$355,$I7=Biens!$A$355,$J7&lt;=Biens!$D$355,$K7&lt;=Biens!$C$355),"MATCH","")</f>
        <v/>
      </c>
      <c r="NM7" s="13" t="str">
        <f>IF(AND($G7&gt;=Biens!$B$356,$H7=Biens!$E$356,$I7=Biens!$A$356,$J7&lt;=Biens!$D$356,$K7&lt;=Biens!$C$356),"MATCH","")</f>
        <v/>
      </c>
      <c r="NN7" s="13" t="str">
        <f>IF(AND($G7&gt;=Biens!$B$357,$H7=Biens!$E$357,$I7=Biens!$A$357,$J7&lt;=Biens!$D$357,$K7&lt;=Biens!$C$357),"MATCH","")</f>
        <v/>
      </c>
      <c r="NO7" s="13" t="str">
        <f>IF(AND($G7&gt;=Biens!$B$358,$H7=Biens!$E$358,$I7=Biens!$A$358,$J7&lt;=Biens!$D$358,$K7&lt;=Biens!$C$358),"MATCH","")</f>
        <v/>
      </c>
      <c r="NP7" s="13" t="str">
        <f>IF(AND($G7&gt;=Biens!$B$359,$H7=Biens!$E$359,$I7=Biens!$A$359,$J7&lt;=Biens!$D$359,$K7&lt;=Biens!$C$359),"MATCH","")</f>
        <v/>
      </c>
      <c r="NQ7" s="13" t="str">
        <f>IF(AND($G7&gt;=Biens!$B$360,$H7=Biens!$E$360,$I7=Biens!$A$360,$J7&lt;=Biens!$D$360,$K7&lt;=Biens!$C$360),"MATCH","")</f>
        <v/>
      </c>
      <c r="NR7" s="13" t="str">
        <f>IF(AND($G7&gt;=Biens!$B$361,$H7=Biens!$E$361,$I7=Biens!$A$361,$J7&lt;=Biens!$D$361,$K7&lt;=Biens!$C$361),"MATCH","")</f>
        <v/>
      </c>
      <c r="NS7" s="13" t="str">
        <f>IF(AND($G7&gt;=Biens!$B$362,$H7=Biens!$E$362,$I7=Biens!$A$362,$J7&lt;=Biens!$D$362,$K7&lt;=Biens!$C$362),"MATCH","")</f>
        <v/>
      </c>
      <c r="NT7" s="13" t="str">
        <f>IF(AND($G7&gt;=Biens!$B$363,$H7=Biens!$E$363,$I7=Biens!$A$363,$J7&lt;=Biens!$D$363,$K7&lt;=Biens!$C$363),"MATCH","")</f>
        <v/>
      </c>
      <c r="NU7" s="13" t="str">
        <f>IF(AND($G7&gt;=Biens!$B$364,$H7=Biens!$E$364,$I7=Biens!$A$364,$J7&lt;=Biens!$D$364,$K7&lt;=Biens!$C$364),"MATCH","")</f>
        <v/>
      </c>
      <c r="NV7" s="13" t="str">
        <f>IF(AND($G7&gt;=Biens!$B$365,$H7=Biens!$E$365,$I7=Biens!$A$365,$J7&lt;=Biens!$D$365,$K7&lt;=Biens!$C$365),"MATCH","")</f>
        <v/>
      </c>
      <c r="NW7" s="13" t="str">
        <f>IF(AND($G7&gt;=Biens!$B$366,$H7=Biens!$E$366,$I7=Biens!$A$366,$J7&lt;=Biens!$D$366,$K7&lt;=Biens!$C$366),"MATCH","")</f>
        <v/>
      </c>
      <c r="NX7" s="13" t="str">
        <f>IF(AND($G7&gt;=Biens!$B$367,$H7=Biens!$E$367,$I7=Biens!$A$367,$J7&lt;=Biens!$D$367,$K7&lt;=Biens!$C$367),"MATCH","")</f>
        <v/>
      </c>
      <c r="NY7" s="13" t="str">
        <f>IF(AND($G7&gt;=Biens!$B$368,$H7=Biens!$E$368,$I7=Biens!$A$368,$J7&lt;=Biens!$D$368,$K7&lt;=Biens!$C$368),"MATCH","")</f>
        <v/>
      </c>
      <c r="NZ7" s="13" t="str">
        <f>IF(AND($G7&gt;=Biens!$B$369,$H7=Biens!$E$369,$I7=Biens!$A$369,$J7&lt;=Biens!$D$369,$K7&lt;=Biens!$C$369),"MATCH","")</f>
        <v/>
      </c>
      <c r="OA7" s="13" t="str">
        <f>IF(AND($G7&gt;=Biens!$B$370,$H7=Biens!$E$370,$I7=Biens!$A$370,$J7&lt;=Biens!$D$370,$K7&lt;=Biens!$C$370),"MATCH","")</f>
        <v/>
      </c>
      <c r="OB7" s="13" t="str">
        <f>IF(AND($G7&gt;=Biens!$B$371,$H7=Biens!$E$371,$I7=Biens!$A$371,$J7&lt;=Biens!$D$371,$K7&lt;=Biens!$C$371),"MATCH","")</f>
        <v/>
      </c>
      <c r="OC7" s="13" t="str">
        <f>IF(AND($G7&gt;=Biens!$B$372,$H7=Biens!$E$372,$I7=Biens!$A$372,$J7&lt;=Biens!$D$372,$K7&lt;=Biens!$C$372),"MATCH","")</f>
        <v/>
      </c>
      <c r="OD7" s="13" t="str">
        <f>IF(AND($G7&gt;=Biens!$B$373,$H7=Biens!$E$373,$I7=Biens!$A$373,$J7&lt;=Biens!$D$373,$K7&lt;=Biens!$C$373),"MATCH","")</f>
        <v/>
      </c>
      <c r="OE7" s="13" t="str">
        <f>IF(AND($G7&gt;=Biens!$B$374,$H7=Biens!$E$374,$I7=Biens!$A$374,$J7&lt;=Biens!$D$374,$K7&lt;=Biens!$C$374),"MATCH","")</f>
        <v/>
      </c>
      <c r="OF7" s="13" t="str">
        <f>IF(AND($G7&gt;=Biens!$B$375,$H7=Biens!$E$375,$I7=Biens!$A$375,$J7&lt;=Biens!$D$375,$K7&lt;=Biens!$C$375),"MATCH","")</f>
        <v/>
      </c>
      <c r="OG7" s="13" t="str">
        <f>IF(AND($G7&gt;=Biens!$B$376,$H7=Biens!$E$376,$I7=Biens!$A$376,$J7&lt;=Biens!$D$376,$K7&lt;=Biens!$C$376),"MATCH","")</f>
        <v/>
      </c>
      <c r="OH7" s="13" t="str">
        <f>IF(AND($G7&gt;=Biens!$B$377,$H7=Biens!$E$377,$I7=Biens!$A$377,$J7&lt;=Biens!$D$377,$K7&lt;=Biens!$C$377),"MATCH","")</f>
        <v/>
      </c>
      <c r="OI7" s="13" t="str">
        <f>IF(AND($G7&gt;=Biens!$B$378,$H7=Biens!$E$378,$I7=Biens!$A$378,$J7&lt;=Biens!$D$378,$K7&lt;=Biens!$C$378),"MATCH","")</f>
        <v/>
      </c>
      <c r="OJ7" s="13" t="str">
        <f>IF(AND($G7&gt;=Biens!$B$379,$H7=Biens!$E$379,$I7=Biens!$A$379,$J7&lt;=Biens!$D$379,$K7&lt;=Biens!$C$379),"MATCH","")</f>
        <v/>
      </c>
      <c r="OK7" s="13" t="str">
        <f>IF(AND($G7&gt;=Biens!$B$380,$H7=Biens!$E$380,$I7=Biens!$A$380,$J7&lt;=Biens!$D$380,$K7&lt;=Biens!$C$380),"MATCH","")</f>
        <v/>
      </c>
      <c r="OL7" s="13" t="str">
        <f>IF(AND($G7&gt;=Biens!$B$381,$H7=Biens!$E$381,$I7=Biens!$A$381,$J7&lt;=Biens!$D$381,$K7&lt;=Biens!$C$381),"MATCH","")</f>
        <v/>
      </c>
      <c r="OM7" s="13" t="str">
        <f>IF(AND($G7&gt;=Biens!$B$382,$H7=Biens!$E$382,$I7=Biens!$A$382,$J7&lt;=Biens!$D$382,$K7&lt;=Biens!$C$382),"MATCH","")</f>
        <v/>
      </c>
      <c r="ON7" s="13" t="str">
        <f>IF(AND($G7&gt;=Biens!$B$383,$H7=Biens!$E$383,$I7=Biens!$A$383,$J7&lt;=Biens!$D$383,$K7&lt;=Biens!$C$383),"MATCH","")</f>
        <v/>
      </c>
      <c r="OO7" s="13" t="str">
        <f>IF(AND($G7&gt;=Biens!$B$384,$H7=Biens!$E$384,$I7=Biens!$A$384,$J7&lt;=Biens!$D$384,$K7&lt;=Biens!$C$384),"MATCH","")</f>
        <v/>
      </c>
      <c r="OP7" s="13" t="str">
        <f>IF(AND($G7&gt;=Biens!$B$385,$H7=Biens!$E$385,$I7=Biens!$A$385,$J7&lt;=Biens!$D$385,$K7&lt;=Biens!$C$385),"MATCH","")</f>
        <v/>
      </c>
      <c r="OQ7" s="13" t="str">
        <f>IF(AND($G7&gt;=Biens!$B$386,$H7=Biens!$E$386,$I7=Biens!$A$386,$J7&lt;=Biens!$D$386,$K7&lt;=Biens!$C$386),"MATCH","")</f>
        <v/>
      </c>
      <c r="OR7" s="13" t="str">
        <f>IF(AND($G7&gt;=Biens!$B$387,$H7=Biens!$E$387,$I7=Biens!$A$387,$J7&lt;=Biens!$D$387,$K7&lt;=Biens!$C$387),"MATCH","")</f>
        <v/>
      </c>
      <c r="OS7" s="13" t="str">
        <f>IF(AND($G7&gt;=Biens!$B$388,$H7=Biens!$E$388,$I7=Biens!$A$388,$J7&lt;=Biens!$D$388,$K7&lt;=Biens!$C$388),"MATCH","")</f>
        <v/>
      </c>
      <c r="OT7" s="13" t="str">
        <f>IF(AND($G7&gt;=Biens!$B$389,$H7=Biens!$E$389,$I7=Biens!$A$389,$J7&lt;=Biens!$D$389,$K7&lt;=Biens!$C$389),"MATCH","")</f>
        <v/>
      </c>
      <c r="OU7" s="13" t="str">
        <f>IF(AND($G7&gt;=Biens!$B$390,$H7=Biens!$E$390,$I7=Biens!$A$390,$J7&lt;=Biens!$D$390,$K7&lt;=Biens!$C$390),"MATCH","")</f>
        <v/>
      </c>
      <c r="OV7" s="13" t="str">
        <f>IF(AND($G7&gt;=Biens!$B$391,$H7=Biens!$E$391,$I7=Biens!$A$391,$J7&lt;=Biens!$D$391,$K7&lt;=Biens!$C$391),"MATCH","")</f>
        <v/>
      </c>
      <c r="OW7" s="13" t="str">
        <f>IF(AND($G7&gt;=Biens!$B$392,$H7=Biens!$E$392,$I7=Biens!$A$392,$J7&lt;=Biens!$D$392,$K7&lt;=Biens!$C$392),"MATCH","")</f>
        <v/>
      </c>
      <c r="OX7" s="13" t="str">
        <f>IF(AND($G7&gt;=Biens!$B$393,$H7=Biens!$E$393,$I7=Biens!$A$393,$J7&lt;=Biens!$D$393,$K7&lt;=Biens!$C$393),"MATCH","")</f>
        <v/>
      </c>
      <c r="OY7" s="13" t="str">
        <f>IF(AND($G7&gt;=Biens!$B$394,$H7=Biens!$E$394,$I7=Biens!$A$394,$J7&lt;=Biens!$D$394,$K7&lt;=Biens!$C$394),"MATCH","")</f>
        <v/>
      </c>
      <c r="OZ7" s="13" t="str">
        <f>IF(AND($G7&gt;=Biens!$B$395,$H7=Biens!$E$395,$I7=Biens!$A$395,$J7&lt;=Biens!$D$395,$K7&lt;=Biens!$C$395),"MATCH","")</f>
        <v/>
      </c>
      <c r="PA7" s="13" t="str">
        <f>IF(AND($G7&gt;=Biens!$B$396,$H7=Biens!$E$396,$I7=Biens!$A$396,$J7&lt;=Biens!$D$396,$K7&lt;=Biens!$C$396),"MATCH","")</f>
        <v/>
      </c>
      <c r="PB7" s="13" t="str">
        <f>IF(AND($G7&gt;=Biens!$B$397,$H7=Biens!$E$397,$I7=Biens!$A$397,$J7&lt;=Biens!$D$397,$K7&lt;=Biens!$C$397),"MATCH","")</f>
        <v/>
      </c>
      <c r="PC7" s="13" t="str">
        <f>IF(AND($G7&gt;=Biens!$B$398,$H7=Biens!$E$398,$I7=Biens!$A$398,$J7&lt;=Biens!$D$398,$K7&lt;=Biens!$C$398),"MATCH","")</f>
        <v/>
      </c>
      <c r="PD7" s="13" t="str">
        <f>IF(AND($G7&gt;=Biens!$B$399,$H7=Biens!$E$399,$I7=Biens!$A$399,$J7&lt;=Biens!$D$399,$K7&lt;=Biens!$C$399),"MATCH","")</f>
        <v/>
      </c>
      <c r="PE7" s="13" t="str">
        <f>IF(AND($G7&gt;=Biens!$B$400,$H7=Biens!$E$400,$I7=Biens!$A$400,$J7&lt;=Biens!$D$400,$K7&lt;=Biens!$C$400),"MATCH","")</f>
        <v/>
      </c>
      <c r="PF7" s="13" t="str">
        <f>IF(AND($G7&gt;=Biens!$B$401,$H7=Biens!$E$401,$I7=Biens!$A$401,$J7&lt;=Biens!$D$401,$K7&lt;=Biens!$C$401),"MATCH","")</f>
        <v/>
      </c>
      <c r="PG7" s="13" t="str">
        <f>IF(AND($G7&gt;=Biens!$B$402,$H7=Biens!$E$402,$I7=Biens!$A$402,$J7&lt;=Biens!$D$402,$K7&lt;=Biens!$C$402),"MATCH","")</f>
        <v/>
      </c>
      <c r="PH7" s="13" t="str">
        <f>IF(AND($G7&gt;=Biens!$B$403,$H7=Biens!$E$403,$I7=Biens!$A$403,$J7&lt;=Biens!$D$403,$K7&lt;=Biens!$C$403),"MATCH","")</f>
        <v/>
      </c>
      <c r="PI7" s="13" t="str">
        <f>IF(AND($G7&gt;=Biens!$B$404,$H7=Biens!$E$404,$I7=Biens!$A$404,$J7&lt;=Biens!$D$404,$K7&lt;=Biens!$C$404),"MATCH","")</f>
        <v/>
      </c>
      <c r="PJ7" s="13" t="str">
        <f>IF(AND($G7&gt;=Biens!$B$405,$H7=Biens!$E$405,$I7=Biens!$A$405,$J7&lt;=Biens!$D$405,$K7&lt;=Biens!$C$405),"MATCH","")</f>
        <v/>
      </c>
      <c r="PK7" s="13" t="str">
        <f>IF(AND($G7&gt;=Biens!$B$406,$H7=Biens!$E$406,$I7=Biens!$A$406,$J7&lt;=Biens!$D$406,$K7&lt;=Biens!$C$406),"MATCH","")</f>
        <v/>
      </c>
      <c r="PL7" s="13" t="str">
        <f>IF(AND($G7&gt;=Biens!$B$407,$H7=Biens!$E$407,$I7=Biens!$A$407,$J7&lt;=Biens!$D$407,$K7&lt;=Biens!$C$407),"MATCH","")</f>
        <v/>
      </c>
      <c r="PM7" s="13" t="str">
        <f>IF(AND($G7&gt;=Biens!$B$408,$H7=Biens!$E$408,$I7=Biens!$A$408,$J7&lt;=Biens!$D$408,$K7&lt;=Biens!$C$408),"MATCH","")</f>
        <v/>
      </c>
      <c r="PN7" s="13" t="str">
        <f>IF(AND($G7&gt;=Biens!$B$409,$H7=Biens!$E$409,$I7=Biens!$A$409,$J7&lt;=Biens!$D$409,$K7&lt;=Biens!$C$409),"MATCH","")</f>
        <v/>
      </c>
      <c r="PO7" s="13" t="str">
        <f>IF(AND($G7&gt;=Biens!$B$410,$H7=Biens!$E$410,$I7=Biens!$A$410,$J7&lt;=Biens!$D$410,$K7&lt;=Biens!$C$410),"MATCH","")</f>
        <v/>
      </c>
      <c r="PP7" s="13" t="str">
        <f>IF(AND($G7&gt;=Biens!$B$411,$H7=Biens!$E$411,$I7=Biens!$A$411,$J7&lt;=Biens!$D$411,$K7&lt;=Biens!$C$411),"MATCH","")</f>
        <v/>
      </c>
      <c r="PQ7" s="13" t="str">
        <f>IF(AND($G7&gt;=Biens!$B$412,$H7=Biens!$E$412,$I7=Biens!$A$412,$J7&lt;=Biens!$D$412,$K7&lt;=Biens!$C$412),"MATCH","")</f>
        <v/>
      </c>
      <c r="PR7" s="13" t="str">
        <f>IF(AND($G7&gt;=Biens!$B$413,$H7=Biens!$E$413,$I7=Biens!$A$413,$J7&lt;=Biens!$D$413,$K7&lt;=Biens!$C$413),"MATCH","")</f>
        <v/>
      </c>
      <c r="PS7" s="13" t="str">
        <f>IF(AND($G7&gt;=Biens!$B$414,$H7=Biens!$E$414,$I7=Biens!$A$414,$J7&lt;=Biens!$D$414,$K7&lt;=Biens!$C$414),"MATCH","")</f>
        <v/>
      </c>
      <c r="PT7" s="13" t="str">
        <f>IF(AND($G7&gt;=Biens!$B$415,$H7=Biens!$E$415,$I7=Biens!$A$415,$J7&lt;=Biens!$D$415,$K7&lt;=Biens!$C$415),"MATCH","")</f>
        <v/>
      </c>
      <c r="PU7" s="13" t="str">
        <f>IF(AND($G7&gt;=Biens!$B$416,$H7=Biens!$E$416,$I7=Biens!$A$416,$J7&lt;=Biens!$D$416,$K7&lt;=Biens!$C$416),"MATCH","")</f>
        <v/>
      </c>
      <c r="PV7" s="13" t="str">
        <f>IF(AND($G7&gt;=Biens!$B$417,$H7=Biens!$E$417,$I7=Biens!$A$417,$J7&lt;=Biens!$D$417,$K7&lt;=Biens!$C$417),"MATCH","")</f>
        <v/>
      </c>
      <c r="PW7" s="13" t="str">
        <f>IF(AND($G7&gt;=Biens!$B$418,$H7=Biens!$E$418,$I7=Biens!$A$418,$J7&lt;=Biens!$D$418,$K7&lt;=Biens!$C$418),"MATCH","")</f>
        <v/>
      </c>
      <c r="PX7" s="13" t="str">
        <f>IF(AND($G7&gt;=Biens!$B$419,$H7=Biens!$E$419,$I7=Biens!$A$419,$J7&lt;=Biens!$D$419,$K7&lt;=Biens!$C$419),"MATCH","")</f>
        <v/>
      </c>
      <c r="PY7" s="13" t="str">
        <f>IF(AND($G7&gt;=Biens!$B$420,$H7=Biens!$E$420,$I7=Biens!$A$420,$J7&lt;=Biens!$D$420,$K7&lt;=Biens!$C$420),"MATCH","")</f>
        <v/>
      </c>
      <c r="PZ7" s="13" t="str">
        <f>IF(AND($G7&gt;=Biens!$B$421,$H7=Biens!$E$421,$I7=Biens!$A$421,$J7&lt;=Biens!$D$421,$K7&lt;=Biens!$C$421),"MATCH","")</f>
        <v/>
      </c>
      <c r="QA7" s="13" t="str">
        <f>IF(AND($G7&gt;=Biens!$B$422,$H7=Biens!$E$422,$I7=Biens!$A$422,$J7&lt;=Biens!$D$422,$K7&lt;=Biens!$C$422),"MATCH","")</f>
        <v/>
      </c>
      <c r="QB7" s="13" t="str">
        <f>IF(AND($G7&gt;=Biens!$B$423,$H7=Biens!$E$423,$I7=Biens!$A$423,$J7&lt;=Biens!$D$423,$K7&lt;=Biens!$C$423),"MATCH","")</f>
        <v/>
      </c>
      <c r="QC7" s="13" t="str">
        <f>IF(AND($G7&gt;=Biens!$B$424,$H7=Biens!$E$424,$I7=Biens!$A$424,$J7&lt;=Biens!$D$424,$K7&lt;=Biens!$C$424),"MATCH","")</f>
        <v/>
      </c>
      <c r="QD7" s="13" t="str">
        <f>IF(AND($G7&gt;=Biens!$B$425,$H7=Biens!$E$425,$I7=Biens!$A$425,$J7&lt;=Biens!$D$425,$K7&lt;=Biens!$C$425),"MATCH","")</f>
        <v/>
      </c>
      <c r="QE7" s="13" t="str">
        <f>IF(AND($G7&gt;=Biens!$B$426,$H7=Biens!$E$426,$I7=Biens!$A$426,$J7&lt;=Biens!$D$426,$K7&lt;=Biens!$C$426),"MATCH","")</f>
        <v/>
      </c>
      <c r="QF7" s="13" t="str">
        <f>IF(AND($G7&gt;=Biens!$B$427,$H7=Biens!$E$427,$I7=Biens!$A$427,$J7&lt;=Biens!$D$427,$K7&lt;=Biens!$C$427),"MATCH","")</f>
        <v/>
      </c>
      <c r="QG7" s="13" t="str">
        <f>IF(AND($G7&gt;=Biens!$B$428,$H7=Biens!$E$428,$I7=Biens!$A$428,$J7&lt;=Biens!$D$428,$K7&lt;=Biens!$C$428),"MATCH","")</f>
        <v/>
      </c>
      <c r="QH7" s="13" t="str">
        <f>IF(AND($G7&gt;=Biens!$B$429,$H7=Biens!$E$429,$I7=Biens!$A$429,$J7&lt;=Biens!$D$429,$K7&lt;=Biens!$C$429),"MATCH","")</f>
        <v/>
      </c>
      <c r="QI7" s="13" t="str">
        <f>IF(AND($G7&gt;=Biens!$B$430,$H7=Biens!$E$430,$I7=Biens!$A$430,$J7&lt;=Biens!$D$430,$K7&lt;=Biens!$C$430),"MATCH","")</f>
        <v/>
      </c>
      <c r="QJ7" s="13" t="str">
        <f>IF(AND($G7&gt;=Biens!$B$431,$H7=Biens!$E$431,$I7=Biens!$A$431,$J7&lt;=Biens!$D$431,$K7&lt;=Biens!$C$431),"MATCH","")</f>
        <v/>
      </c>
      <c r="QK7" s="13" t="str">
        <f>IF(AND($G7&gt;=Biens!$B$432,$H7=Biens!$E$432,$I7=Biens!$A$432,$J7&lt;=Biens!$D$432,$K7&lt;=Biens!$C$432),"MATCH","")</f>
        <v/>
      </c>
      <c r="QL7" s="13" t="str">
        <f>IF(AND($G7&gt;=Biens!$B$433,$H7=Biens!$E$433,$I7=Biens!$A$433,$J7&lt;=Biens!$D$433,$K7&lt;=Biens!$C$433),"MATCH","")</f>
        <v/>
      </c>
      <c r="QM7" s="13" t="str">
        <f>IF(AND($G7&gt;=Biens!$B$434,$H7=Biens!$E$434,$I7=Biens!$A$434,$J7&lt;=Biens!$D$434,$K7&lt;=Biens!$C$434),"MATCH","")</f>
        <v/>
      </c>
      <c r="QN7" s="13" t="str">
        <f>IF(AND($G7&gt;=Biens!$B$435,$H7=Biens!$E$435,$I7=Biens!$A$435,$J7&lt;=Biens!$D$435,$K7&lt;=Biens!$C$435),"MATCH","")</f>
        <v/>
      </c>
      <c r="QO7" s="13" t="str">
        <f>IF(AND($G7&gt;=Biens!$B$436,$H7=Biens!$E$436,$I7=Biens!$A$436,$J7&lt;=Biens!$D$436,$K7&lt;=Biens!$C$436),"MATCH","")</f>
        <v/>
      </c>
      <c r="QP7" s="13" t="str">
        <f>IF(AND($G7&gt;=Biens!$B$437,$H7=Biens!$E$437,$I7=Biens!$A$437,$J7&lt;=Biens!$D$437,$K7&lt;=Biens!$C$437),"MATCH","")</f>
        <v/>
      </c>
      <c r="QQ7" s="13" t="str">
        <f>IF(AND($G7&gt;=Biens!$B$438,$H7=Biens!$E$438,$I7=Biens!$A$438,$J7&lt;=Biens!$D$438,$K7&lt;=Biens!$C$438),"MATCH","")</f>
        <v/>
      </c>
      <c r="QR7" s="13" t="str">
        <f>IF(AND($G7&gt;=Biens!$B$439,$H7=Biens!$E$439,$I7=Biens!$A$439,$J7&lt;=Biens!$D$439,$K7&lt;=Biens!$C$439),"MATCH","")</f>
        <v/>
      </c>
      <c r="QS7" s="13" t="str">
        <f>IF(AND($G7&gt;=Biens!$B$440,$H7=Biens!$E$440,$I7=Biens!$A$440,$J7&lt;=Biens!$D$440,$K7&lt;=Biens!$C$440),"MATCH","")</f>
        <v/>
      </c>
      <c r="QT7" s="13" t="str">
        <f>IF(AND($G7&gt;=Biens!$B$441,$H7=Biens!$E$441,$I7=Biens!$A$441,$J7&lt;=Biens!$D$441,$K7&lt;=Biens!$C$441),"MATCH","")</f>
        <v/>
      </c>
      <c r="QU7" s="13" t="str">
        <f>IF(AND($G7&gt;=Biens!$B$442,$H7=Biens!$E$442,$I7=Biens!$A$442,$J7&lt;=Biens!$D$442,$K7&lt;=Biens!$C$442),"MATCH","")</f>
        <v/>
      </c>
      <c r="QV7" s="13" t="str">
        <f>IF(AND($G7&gt;=Biens!$B$443,$H7=Biens!$E$443,$I7=Biens!$A$443,$J7&lt;=Biens!$D$443,$K7&lt;=Biens!$C$443),"MATCH","")</f>
        <v/>
      </c>
      <c r="QW7" s="13" t="str">
        <f>IF(AND($G7&gt;=Biens!$B$444,$H7=Biens!$E$444,$I7=Biens!$A$444,$J7&lt;=Biens!$D$444,$K7&lt;=Biens!$C$444),"MATCH","")</f>
        <v/>
      </c>
      <c r="QX7" s="13" t="str">
        <f>IF(AND($G7&gt;=Biens!$B$445,$H7=Biens!$E$445,$I7=Biens!$A$445,$J7&lt;=Biens!$D$445,$K7&lt;=Biens!$C$445),"MATCH","")</f>
        <v/>
      </c>
      <c r="QY7" s="13" t="str">
        <f>IF(AND($G7&gt;=Biens!$B$446,$H7=Biens!$E$446,$I7=Biens!$A$446,$J7&lt;=Biens!$D$446,$K7&lt;=Biens!$C$446),"MATCH","")</f>
        <v/>
      </c>
      <c r="QZ7" s="13" t="str">
        <f>IF(AND($G7&gt;=Biens!$B$447,$H7=Biens!$E$447,$I7=Biens!$A$447,$J7&lt;=Biens!$D$447,$K7&lt;=Biens!$C$447),"MATCH","")</f>
        <v/>
      </c>
      <c r="RA7" s="13" t="str">
        <f>IF(AND($G7&gt;=Biens!$B$448,$H7=Biens!$E$448,$I7=Biens!$A$448,$J7&lt;=Biens!$D$448,$K7&lt;=Biens!$C$448),"MATCH","")</f>
        <v/>
      </c>
      <c r="RB7" s="13" t="str">
        <f>IF(AND($G7&gt;=Biens!$B$449,$H7=Biens!$E$449,$I7=Biens!$A$449,$J7&lt;=Biens!$D$449,$K7&lt;=Biens!$C$449),"MATCH","")</f>
        <v/>
      </c>
      <c r="RC7" s="13" t="str">
        <f>IF(AND($G7&gt;=Biens!$B$450,$H7=Biens!$E$450,$I7=Biens!$A$450,$J7&lt;=Biens!$D$450,$K7&lt;=Biens!$C$450),"MATCH","")</f>
        <v/>
      </c>
      <c r="RD7" s="13" t="str">
        <f>IF(AND($G7&gt;=Biens!$B$451,$H7=Biens!$E$451,$I7=Biens!$A$451,$J7&lt;=Biens!$D$451,$K7&lt;=Biens!$C$451),"MATCH","")</f>
        <v/>
      </c>
      <c r="RE7" s="13" t="str">
        <f>IF(AND($G7&gt;=Biens!$B$452,$H7=Biens!$E$452,$I7=Biens!$A$452,$J7&lt;=Biens!$D$452,$K7&lt;=Biens!$C$452),"MATCH","")</f>
        <v/>
      </c>
      <c r="RF7" s="13" t="str">
        <f>IF(AND($G7&gt;=Biens!$B$453,$H7=Biens!$E$453,$I7=Biens!$A$453,$J7&lt;=Biens!$D$453,$K7&lt;=Biens!$C$453),"MATCH","")</f>
        <v/>
      </c>
      <c r="RG7" s="13" t="str">
        <f>IF(AND($G7&gt;=Biens!$B$454,$H7=Biens!$E$454,$I7=Biens!$A$454,$J7&lt;=Biens!$D$454,$K7&lt;=Biens!$C$454),"MATCH","")</f>
        <v/>
      </c>
      <c r="RH7" s="13" t="str">
        <f>IF(AND($G7&gt;=Biens!$B$455,$H7=Biens!$E$455,$I7=Biens!$A$455,$J7&lt;=Biens!$D$455,$K7&lt;=Biens!$C$455),"MATCH","")</f>
        <v/>
      </c>
      <c r="RI7" s="13" t="str">
        <f>IF(AND($G7&gt;=Biens!$B$456,$H7=Biens!$E$456,$I7=Biens!$A$456,$J7&lt;=Biens!$D$456,$K7&lt;=Biens!$C$456),"MATCH","")</f>
        <v/>
      </c>
      <c r="RJ7" s="13" t="str">
        <f>IF(AND($G7&gt;=Biens!$B$457,$H7=Biens!$E$457,$I7=Biens!$A$457,$J7&lt;=Biens!$D$457,$K7&lt;=Biens!$C$457),"MATCH","")</f>
        <v/>
      </c>
      <c r="RK7" s="13" t="str">
        <f>IF(AND($G7&gt;=Biens!$B$458,$H7=Biens!$E$458,$I7=Biens!$A$458,$J7&lt;=Biens!$D$458,$K7&lt;=Biens!$C$458),"MATCH","")</f>
        <v/>
      </c>
      <c r="RL7" s="13" t="str">
        <f>IF(AND($G7&gt;=Biens!$B$459,$H7=Biens!$E$459,$I7=Biens!$A$459,$J7&lt;=Biens!$D$459,$K7&lt;=Biens!$C$459),"MATCH","")</f>
        <v/>
      </c>
      <c r="RM7" s="13" t="str">
        <f>IF(AND($G7&gt;=Biens!$B$460,$H7=Biens!$E$460,$I7=Biens!$A$460,$J7&lt;=Biens!$D$460,$K7&lt;=Biens!$C$460),"MATCH","")</f>
        <v/>
      </c>
      <c r="RN7" s="13" t="str">
        <f>IF(AND($G7&gt;=Biens!$B$461,$H7=Biens!$E$461,$I7=Biens!$A$461,$J7&lt;=Biens!$D$461,$K7&lt;=Biens!$C$461),"MATCH","")</f>
        <v/>
      </c>
      <c r="RO7" s="13" t="str">
        <f>IF(AND($G7&gt;=Biens!$B$462,$H7=Biens!$E$462,$I7=Biens!$A$462,$J7&lt;=Biens!$D$462,$K7&lt;=Biens!$C$462),"MATCH","")</f>
        <v/>
      </c>
      <c r="RP7" s="13" t="str">
        <f>IF(AND($G7&gt;=Biens!$B$463,$H7=Biens!$E$463,$I7=Biens!$A$463,$J7&lt;=Biens!$D$463,$K7&lt;=Biens!$C$463),"MATCH","")</f>
        <v/>
      </c>
      <c r="RQ7" s="13" t="str">
        <f>IF(AND($G7&gt;=Biens!$B$464,$H7=Biens!$E$464,$I7=Biens!$A$464,$J7&lt;=Biens!$D$464,$K7&lt;=Biens!$C$464),"MATCH","")</f>
        <v/>
      </c>
      <c r="RR7" s="13" t="str">
        <f>IF(AND($G7&gt;=Biens!$B$465,$H7=Biens!$E$465,$I7=Biens!$A$465,$J7&lt;=Biens!$D$465,$K7&lt;=Biens!$C$465),"MATCH","")</f>
        <v/>
      </c>
      <c r="RS7" s="13" t="str">
        <f>IF(AND($G7&gt;=Biens!$B$466,$H7=Biens!$E$466,$I7=Biens!$A$466,$J7&lt;=Biens!$D$466,$K7&lt;=Biens!$C$466),"MATCH","")</f>
        <v/>
      </c>
      <c r="RT7" s="13" t="str">
        <f>IF(AND($G7&gt;=Biens!$B$467,$H7=Biens!$E$467,$I7=Biens!$A$467,$J7&lt;=Biens!$D$467,$K7&lt;=Biens!$C$467),"MATCH","")</f>
        <v/>
      </c>
      <c r="RU7" s="13" t="str">
        <f>IF(AND($G7&gt;=Biens!$B$468,$H7=Biens!$E$468,$I7=Biens!$A$468,$J7&lt;=Biens!$D$468,$K7&lt;=Biens!$C$468),"MATCH","")</f>
        <v/>
      </c>
      <c r="RV7" s="13" t="str">
        <f>IF(AND($G7&gt;=Biens!$B$469,$H7=Biens!$E$469,$I7=Biens!$A$469,$J7&lt;=Biens!$D$469,$K7&lt;=Biens!$C$469),"MATCH","")</f>
        <v/>
      </c>
      <c r="RW7" s="13" t="str">
        <f>IF(AND($G7&gt;=Biens!$B$470,$H7=Biens!$E$470,$I7=Biens!$A$470,$J7&lt;=Biens!$D$470,$K7&lt;=Biens!$C$470),"MATCH","")</f>
        <v/>
      </c>
      <c r="RX7" s="13" t="str">
        <f>IF(AND($G7&gt;=Biens!$B$471,$H7=Biens!$E$471,$I7=Biens!$A$471,$J7&lt;=Biens!$D$471,$K7&lt;=Biens!$C$471),"MATCH","")</f>
        <v/>
      </c>
      <c r="RY7" s="13" t="str">
        <f>IF(AND($G7&gt;=Biens!$B$472,$H7=Biens!$E$472,$I7=Biens!$A$472,$J7&lt;=Biens!$D$472,$K7&lt;=Biens!$C$472),"MATCH","")</f>
        <v/>
      </c>
      <c r="RZ7" s="13" t="str">
        <f>IF(AND($G7&gt;=Biens!$B$473,$H7=Biens!$E$473,$I7=Biens!$A$473,$J7&lt;=Biens!$D$473,$K7&lt;=Biens!$C$473),"MATCH","")</f>
        <v/>
      </c>
      <c r="SA7" s="13" t="str">
        <f>IF(AND($G7&gt;=Biens!$B$474,$H7=Biens!$E$474,$I7=Biens!$A$474,$J7&lt;=Biens!$D$474,$K7&lt;=Biens!$C$474),"MATCH","")</f>
        <v/>
      </c>
      <c r="SB7" s="13" t="str">
        <f>IF(AND($G7&gt;=Biens!$B$475,$H7=Biens!$E$475,$I7=Biens!$A$475,$J7&lt;=Biens!$D$475,$K7&lt;=Biens!$C$475),"MATCH","")</f>
        <v/>
      </c>
      <c r="SC7" s="13" t="str">
        <f>IF(AND($G7&gt;=Biens!$B$476,$H7=Biens!$E$476,$I7=Biens!$A$476,$J7&lt;=Biens!$D$476,$K7&lt;=Biens!$C$476),"MATCH","")</f>
        <v/>
      </c>
      <c r="SD7" s="13" t="str">
        <f>IF(AND($G7&gt;=Biens!$B$477,$H7=Biens!$E$477,$I7=Biens!$A$477,$J7&lt;=Biens!$D$477,$K7&lt;=Biens!$C$477),"MATCH","")</f>
        <v/>
      </c>
      <c r="SE7" s="13" t="str">
        <f>IF(AND($G7&gt;=Biens!$B$478,$H7=Biens!$E$478,$I7=Biens!$A$478,$J7&lt;=Biens!$D$478,$K7&lt;=Biens!$C$478),"MATCH","")</f>
        <v/>
      </c>
      <c r="SF7" s="13" t="str">
        <f>IF(AND($G7&gt;=Biens!$B$479,$H7=Biens!$E$479,$I7=Biens!$A$479,$J7&lt;=Biens!$D$479,$K7&lt;=Biens!$C$479),"MATCH","")</f>
        <v/>
      </c>
      <c r="SG7" s="13" t="str">
        <f>IF(AND($G7&gt;=Biens!$B$480,$H7=Biens!$E$480,$I7=Biens!$A$480,$J7&lt;=Biens!$D$480,$K7&lt;=Biens!$C$480),"MATCH","")</f>
        <v/>
      </c>
      <c r="SH7" s="13" t="str">
        <f>IF(AND($G7&gt;=Biens!$B$481,$H7=Biens!$E$481,$I7=Biens!$A$481,$J7&lt;=Biens!$D$481,$K7&lt;=Biens!$C$481),"MATCH","")</f>
        <v/>
      </c>
      <c r="SI7" s="13" t="str">
        <f>IF(AND($G7&gt;=Biens!$B$482,$H7=Biens!$E$482,$I7=Biens!$A$482,$J7&lt;=Biens!$D$482,$K7&lt;=Biens!$C$482),"MATCH","")</f>
        <v/>
      </c>
      <c r="SJ7" s="13" t="str">
        <f>IF(AND($G7&gt;=Biens!$B$483,$H7=Biens!$E$483,$I7=Biens!$A$483,$J7&lt;=Biens!$D$483,$K7&lt;=Biens!$C$483),"MATCH","")</f>
        <v/>
      </c>
      <c r="SK7" s="13" t="str">
        <f>IF(AND($G7&gt;=Biens!$B$484,$H7=Biens!$E$484,$I7=Biens!$A$484,$J7&lt;=Biens!$D$484,$K7&lt;=Biens!$C$484),"MATCH","")</f>
        <v/>
      </c>
      <c r="SL7" s="13" t="str">
        <f>IF(AND($G7&gt;=Biens!$B$485,$H7=Biens!$E$485,$I7=Biens!$A$485,$J7&lt;=Biens!$D$485,$K7&lt;=Biens!$C$485),"MATCH","")</f>
        <v/>
      </c>
      <c r="SM7" s="13" t="str">
        <f>IF(AND($G7&gt;=Biens!$B$486,$H7=Biens!$E$486,$I7=Biens!$A$486,$J7&lt;=Biens!$D$486,$K7&lt;=Biens!$C$486),"MATCH","")</f>
        <v/>
      </c>
      <c r="SN7" s="13" t="str">
        <f>IF(AND($G7&gt;=Biens!$B$487,$H7=Biens!$E$487,$I7=Biens!$A$487,$J7&lt;=Biens!$D$487,$K7&lt;=Biens!$C$487),"MATCH","")</f>
        <v/>
      </c>
      <c r="SO7" s="13" t="str">
        <f>IF(AND($G7&gt;=Biens!$B$488,$H7=Biens!$E$488,$I7=Biens!$A$488,$J7&lt;=Biens!$D$488,$K7&lt;=Biens!$C$488),"MATCH","")</f>
        <v/>
      </c>
      <c r="SP7" s="13" t="str">
        <f>IF(AND($G7&gt;=Biens!$B$489,$H7=Biens!$E$489,$I7=Biens!$A$489,$J7&lt;=Biens!$D$489,$K7&lt;=Biens!$C$489),"MATCH","")</f>
        <v/>
      </c>
      <c r="SQ7" s="13" t="str">
        <f>IF(AND($G7&gt;=Biens!$B$490,$H7=Biens!$E$490,$I7=Biens!$A$490,$J7&lt;=Biens!$D$490,$K7&lt;=Biens!$C$490),"MATCH","")</f>
        <v/>
      </c>
      <c r="SR7" s="13" t="str">
        <f>IF(AND($G7&gt;=Biens!$B$491,$H7=Biens!$E$491,$I7=Biens!$A$491,$J7&lt;=Biens!$D$491,$K7&lt;=Biens!$C$491),"MATCH","")</f>
        <v/>
      </c>
      <c r="SS7" s="13" t="str">
        <f>IF(AND($G7&gt;=Biens!$B$492,$H7=Biens!$E$492,$I7=Biens!$A$492,$J7&lt;=Biens!$D$492,$K7&lt;=Biens!$C$492),"MATCH","")</f>
        <v/>
      </c>
      <c r="ST7" s="13" t="str">
        <f>IF(AND($G7&gt;=Biens!$B$493,$H7=Biens!$E$493,$I7=Biens!$A$493,$J7&lt;=Biens!$D$493,$K7&lt;=Biens!$C$493),"MATCH","")</f>
        <v/>
      </c>
      <c r="SU7" s="13" t="str">
        <f>IF(AND($G7&gt;=Biens!$B$494,$H7=Biens!$E$494,$I7=Biens!$A$494,$J7&lt;=Biens!$D$494,$K7&lt;=Biens!$C$494),"MATCH","")</f>
        <v/>
      </c>
      <c r="SV7" s="13" t="str">
        <f>IF(AND($G7&gt;=Biens!$B$495,$H7=Biens!$E$495,$I7=Biens!$A$495,$J7&lt;=Biens!$D$495,$K7&lt;=Biens!$C$495),"MATCH","")</f>
        <v/>
      </c>
      <c r="SW7" s="13" t="str">
        <f>IF(AND($G7&gt;=Biens!$B$496,$H7=Biens!$E$496,$I7=Biens!$A$496,$J7&lt;=Biens!$D$496,$K7&lt;=Biens!$C$496),"MATCH","")</f>
        <v/>
      </c>
      <c r="SX7" s="13" t="str">
        <f>IF(AND($G7&gt;=Biens!$B$497,$H7=Biens!$E$497,$I7=Biens!$A$497,$J7&lt;=Biens!$D$497,$K7&lt;=Biens!$C$497),"MATCH","")</f>
        <v/>
      </c>
      <c r="SY7" s="13" t="str">
        <f>IF(AND($G7&gt;=Biens!$B$498,$H7=Biens!$E$498,$I7=Biens!$A$498,$J7&lt;=Biens!$D$498,$K7&lt;=Biens!$C$498),"MATCH","")</f>
        <v/>
      </c>
      <c r="SZ7" s="13" t="str">
        <f>IF(AND($G7&gt;=Biens!$B$499,$H7=Biens!$E$499,$I7=Biens!$A$499,$J7&lt;=Biens!$D$499,$K7&lt;=Biens!$C$499),"MATCH","")</f>
        <v/>
      </c>
      <c r="TA7" s="13" t="str">
        <f>IF(AND($G7&gt;=Biens!$B$500,$H7=Biens!$E$500,$I7=Biens!$A$500,$J7&lt;=Biens!$D$500,$K7&lt;=Biens!$C$500),"MATCH","")</f>
        <v/>
      </c>
      <c r="TB7" s="13" t="str">
        <f>IF(AND($G7&gt;=Biens!$B$501,$H7=Biens!$E$501,$I7=Biens!$A$501,$J7&lt;=Biens!$D$501,$K7&lt;=Biens!$C$501),"MATCH","")</f>
        <v/>
      </c>
      <c r="TC7" s="13" t="str">
        <f>IF(AND($G7&gt;=Biens!$B$502,$H7=Biens!$E$502,$I7=Biens!$A$502,$J7&lt;=Biens!$D$502,$K7&lt;=Biens!$C$502),"MATCH","")</f>
        <v/>
      </c>
      <c r="TD7" s="13" t="str">
        <f>IF(AND($G7&gt;=Biens!$B$503,$H7=Biens!$E$503,$I7=Biens!$A$503,$J7&lt;=Biens!$D$503,$K7&lt;=Biens!$C$503),"MATCH","")</f>
        <v/>
      </c>
      <c r="TE7" s="13" t="str">
        <f>IF(AND($G7&gt;=Biens!$B$504,$H7=Biens!$E$504,$I7=Biens!$A$504,$J7&lt;=Biens!$D$504,$K7&lt;=Biens!$C$504),"MATCH","")</f>
        <v/>
      </c>
      <c r="TF7" s="13" t="str">
        <f>IF(AND($G7&gt;=Biens!$B$505,$H7=Biens!$E$505,$I7=Biens!$A$505,$J7&lt;=Biens!$D$505,$K7&lt;=Biens!$C$505),"MATCH","")</f>
        <v/>
      </c>
      <c r="TG7" s="13" t="str">
        <f>IF(AND($G7&gt;=Biens!$B$506,$H7=Biens!$E$506,$I7=Biens!$A$506,$J7&lt;=Biens!$D$506,$K7&lt;=Biens!$C$506),"MATCH","")</f>
        <v/>
      </c>
      <c r="TH7" s="13" t="str">
        <f>IF(AND($G7&gt;=Biens!$B$507,$H7=Biens!$E$507,$I7=Biens!$A$507,$J7&lt;=Biens!$D$507,$K7&lt;=Biens!$C$507),"MATCH","")</f>
        <v/>
      </c>
      <c r="TI7" s="13" t="str">
        <f>IF(AND($G7&gt;=Biens!$B$508,$H7=Biens!$E$508,$I7=Biens!$A$508,$J7&lt;=Biens!$D$508,$K7&lt;=Biens!$C$508),"MATCH","")</f>
        <v/>
      </c>
      <c r="TJ7" s="13" t="str">
        <f>IF(AND($G7&gt;=Biens!$B$509,$H7=Biens!$E$509,$I7=Biens!$A$509,$J7&lt;=Biens!$D$509,$K7&lt;=Biens!$C$509),"MATCH","")</f>
        <v/>
      </c>
      <c r="TK7" s="13" t="str">
        <f>IF(AND($G7&gt;=Biens!$B$510,$H7=Biens!$E$510,$I7=Biens!$A$510,$J7&lt;=Biens!$D$510,$K7&lt;=Biens!$C$510),"MATCH","")</f>
        <v/>
      </c>
      <c r="TL7" s="13" t="str">
        <f>IF(AND($G7&gt;=Biens!$B$511,$H7=Biens!$E$511,$I7=Biens!$A$511,$J7&lt;=Biens!$D$511,$K7&lt;=Biens!$C$511),"MATCH","")</f>
        <v/>
      </c>
      <c r="TM7" s="13" t="str">
        <f>IF(AND($G7&gt;=Biens!$B$512,$H7=Biens!$E$512,$I7=Biens!$A$512,$J7&lt;=Biens!$D$512,$K7&lt;=Biens!$C$512),"MATCH","")</f>
        <v/>
      </c>
      <c r="TN7" s="13" t="str">
        <f>IF(AND($G7&gt;=Biens!$B$513,$H7=Biens!$E$513,$I7=Biens!$A$513,$J7&lt;=Biens!$D$513,$K7&lt;=Biens!$C$513),"MATCH","")</f>
        <v/>
      </c>
      <c r="TO7" s="13" t="str">
        <f>IF(AND($G7&gt;=Biens!$B$514,$H7=Biens!$E$514,$I7=Biens!$A$514,$J7&lt;=Biens!$D$514,$K7&lt;=Biens!$C$514),"MATCH","")</f>
        <v/>
      </c>
      <c r="TP7" s="13" t="str">
        <f>IF(AND($G7&gt;=Biens!$B$515,$H7=Biens!$E$515,$I7=Biens!$A$515,$J7&lt;=Biens!$D$515,$K7&lt;=Biens!$C$515),"MATCH","")</f>
        <v/>
      </c>
      <c r="TQ7" s="13" t="str">
        <f>IF(AND($G7&gt;=Biens!$B$516,$H7=Biens!$E$516,$I7=Biens!$A$516,$J7&lt;=Biens!$D$516,$K7&lt;=Biens!$C$516),"MATCH","")</f>
        <v/>
      </c>
      <c r="TR7" s="13" t="str">
        <f>IF(AND($G7&gt;=Biens!$B$517,$H7=Biens!$E$517,$I7=Biens!$A$517,$J7&lt;=Biens!$D$517,$K7&lt;=Biens!$C$517),"MATCH","")</f>
        <v/>
      </c>
      <c r="TS7" s="13" t="str">
        <f>IF(AND($G7&gt;=Biens!$B$518,$H7=Biens!$E$518,$I7=Biens!$A$518,$J7&lt;=Biens!$D$518,$K7&lt;=Biens!$C$518),"MATCH","")</f>
        <v/>
      </c>
      <c r="TT7" s="13" t="str">
        <f>IF(AND($G7&gt;=Biens!$B$519,$H7=Biens!$E$519,$I7=Biens!$A$519,$J7&lt;=Biens!$D$519,$K7&lt;=Biens!$C$519),"MATCH","")</f>
        <v/>
      </c>
      <c r="TU7" s="13" t="str">
        <f>IF(AND($G7&gt;=Biens!$B$520,$H7=Biens!$E$520,$I7=Biens!$A$520,$J7&lt;=Biens!$D$520,$K7&lt;=Biens!$C$520),"MATCH","")</f>
        <v/>
      </c>
      <c r="TV7" s="13" t="str">
        <f>IF(AND($G7&gt;=Biens!$B$521,$H7=Biens!$E$521,$I7=Biens!$A$521,$J7&lt;=Biens!$D$521,$K7&lt;=Biens!$C$521),"MATCH","")</f>
        <v/>
      </c>
      <c r="TW7" s="13" t="str">
        <f>IF(AND($G7&gt;=Biens!$B$522,$H7=Biens!$E$522,$I7=Biens!$A$522,$J7&lt;=Biens!$D$522,$K7&lt;=Biens!$C$522),"MATCH","")</f>
        <v/>
      </c>
      <c r="TX7" s="13" t="str">
        <f>IF(AND($G7&gt;=Biens!$B$523,$H7=Biens!$E$523,$I7=Biens!$A$523,$J7&lt;=Biens!$D$523,$K7&lt;=Biens!$C$523),"MATCH","")</f>
        <v/>
      </c>
      <c r="TY7" s="13" t="str">
        <f>IF(AND($G7&gt;=Biens!$B$524,$H7=Biens!$E$524,$I7=Biens!$A$524,$J7&lt;=Biens!$D$524,$K7&lt;=Biens!$C$524),"MATCH","")</f>
        <v/>
      </c>
      <c r="TZ7" s="13" t="str">
        <f>IF(AND($G7&gt;=Biens!$B$525,$H7=Biens!$E$525,$I7=Biens!$A$525,$J7&lt;=Biens!$D$525,$K7&lt;=Biens!$C$525),"MATCH","")</f>
        <v/>
      </c>
      <c r="UA7" s="13" t="str">
        <f>IF(AND($G7&gt;=Biens!$B$526,$H7=Biens!$E$526,$I7=Biens!$A$526,$J7&lt;=Biens!$D$526,$K7&lt;=Biens!$C$526),"MATCH","")</f>
        <v/>
      </c>
      <c r="UB7" s="13" t="str">
        <f>IF(AND($G7&gt;=Biens!$B$527,$H7=Biens!$E$527,$I7=Biens!$A$527,$J7&lt;=Biens!$D$527,$K7&lt;=Biens!$C$527),"MATCH","")</f>
        <v/>
      </c>
      <c r="UC7" s="13" t="str">
        <f>IF(AND($G7&gt;=Biens!$B$528,$H7=Biens!$E$528,$I7=Biens!$A$528,$J7&lt;=Biens!$D$528,$K7&lt;=Biens!$C$528),"MATCH","")</f>
        <v/>
      </c>
      <c r="UD7" s="13" t="str">
        <f>IF(AND($G7&gt;=Biens!$B$529,$H7=Biens!$E$529,$I7=Biens!$A$529,$J7&lt;=Biens!$D$529,$K7&lt;=Biens!$C$529),"MATCH","")</f>
        <v/>
      </c>
      <c r="UE7" s="13" t="str">
        <f>IF(AND($G7&gt;=Biens!$B$530,$H7=Biens!$E$530,$I7=Biens!$A$530,$J7&lt;=Biens!$D$530,$K7&lt;=Biens!$C$530),"MATCH","")</f>
        <v/>
      </c>
      <c r="UF7" s="13" t="str">
        <f>IF(AND($G7&gt;=Biens!$B$531,$H7=Biens!$E$531,$I7=Biens!$A$531,$J7&lt;=Biens!$D$531,$K7&lt;=Biens!$C$531),"MATCH","")</f>
        <v/>
      </c>
      <c r="UG7" s="13" t="str">
        <f>IF(AND($G7&gt;=Biens!$B$532,$H7=Biens!$E$532,$I7=Biens!$A$532,$J7&lt;=Biens!$D$532,$K7&lt;=Biens!$C$532),"MATCH","")</f>
        <v/>
      </c>
      <c r="UH7" s="13" t="str">
        <f>IF(AND($G7&gt;=Biens!$B$533,$H7=Biens!$E$533,$I7=Biens!$A$533,$J7&lt;=Biens!$D$533,$K7&lt;=Biens!$C$533),"MATCH","")</f>
        <v/>
      </c>
      <c r="UI7" s="13" t="str">
        <f>IF(AND($G7&gt;=Biens!$B$534,$H7=Biens!$E$534,$I7=Biens!$A$534,$J7&lt;=Biens!$D$534,$K7&lt;=Biens!$C$534),"MATCH","")</f>
        <v/>
      </c>
      <c r="UJ7" s="13" t="str">
        <f>IF(AND($G7&gt;=Biens!$B$535,$H7=Biens!$E$535,$I7=Biens!$A$535,$J7&lt;=Biens!$D$535,$K7&lt;=Biens!$C$535),"MATCH","")</f>
        <v/>
      </c>
      <c r="UK7" s="13" t="str">
        <f>IF(AND($G7&gt;=Biens!$B$536,$H7=Biens!$E$536,$I7=Biens!$A$536,$J7&lt;=Biens!$D$536,$K7&lt;=Biens!$C$536),"MATCH","")</f>
        <v/>
      </c>
      <c r="UL7" s="13" t="str">
        <f>IF(AND($G7&gt;=Biens!$B$537,$H7=Biens!$E$537,$I7=Biens!$A$537,$J7&lt;=Biens!$D$537,$K7&lt;=Biens!$C$537),"MATCH","")</f>
        <v/>
      </c>
      <c r="UM7" s="13" t="str">
        <f>IF(AND($G7&gt;=Biens!$B$538,$H7=Biens!$E$538,$I7=Biens!$A$538,$J7&lt;=Biens!$D$538,$K7&lt;=Biens!$C$538),"MATCH","")</f>
        <v/>
      </c>
      <c r="UN7" s="13" t="str">
        <f>IF(AND($G7&gt;=Biens!$B$539,$H7=Biens!$E$539,$I7=Biens!$A$539,$J7&lt;=Biens!$D$539,$K7&lt;=Biens!$C$539),"MATCH","")</f>
        <v/>
      </c>
      <c r="UO7" s="13" t="str">
        <f>IF(AND($G7&gt;=Biens!$B$540,$H7=Biens!$E$540,$I7=Biens!$A$540,$J7&lt;=Biens!$D$540,$K7&lt;=Biens!$C$540),"MATCH","")</f>
        <v/>
      </c>
      <c r="UP7" s="13" t="str">
        <f>IF(AND($G7&gt;=Biens!$B$541,$H7=Biens!$E$541,$I7=Biens!$A$541,$J7&lt;=Biens!$D$541,$K7&lt;=Biens!$C$541),"MATCH","")</f>
        <v/>
      </c>
      <c r="UQ7" s="13" t="str">
        <f>IF(AND($G7&gt;=Biens!$B$542,$H7=Biens!$E$542,$I7=Biens!$A$542,$J7&lt;=Biens!$D$542,$K7&lt;=Biens!$C$542),"MATCH","")</f>
        <v/>
      </c>
      <c r="UR7" s="13" t="str">
        <f>IF(AND($G7&gt;=Biens!$B$543,$H7=Biens!$E$543,$I7=Biens!$A$543,$J7&lt;=Biens!$D$543,$K7&lt;=Biens!$C$543),"MATCH","")</f>
        <v/>
      </c>
      <c r="US7" s="13" t="str">
        <f>IF(AND($G7&gt;=Biens!$B$544,$H7=Biens!$E$544,$I7=Biens!$A$544,$J7&lt;=Biens!$D$544,$K7&lt;=Biens!$C$544),"MATCH","")</f>
        <v/>
      </c>
      <c r="UT7" s="13" t="str">
        <f>IF(AND($G7&gt;=Biens!$B$545,$H7=Biens!$E$545,$I7=Biens!$A$545,$J7&lt;=Biens!$D$545,$K7&lt;=Biens!$C$545),"MATCH","")</f>
        <v/>
      </c>
      <c r="UU7" s="13" t="str">
        <f>IF(AND($G7&gt;=Biens!$B$546,$H7=Biens!$E$546,$I7=Biens!$A$546,$J7&lt;=Biens!$D$546,$K7&lt;=Biens!$C$546),"MATCH","")</f>
        <v/>
      </c>
      <c r="UV7" s="13" t="str">
        <f>IF(AND($G7&gt;=Biens!$B$547,$H7=Biens!$E$547,$I7=Biens!$A$547,$J7&lt;=Biens!$D$547,$K7&lt;=Biens!$C$547),"MATCH","")</f>
        <v/>
      </c>
      <c r="UW7" s="13" t="str">
        <f>IF(AND($G7&gt;=Biens!$B$548,$H7=Biens!$E$548,$I7=Biens!$A$548,$J7&lt;=Biens!$D$548,$K7&lt;=Biens!$C$548),"MATCH","")</f>
        <v/>
      </c>
      <c r="UX7" s="13" t="str">
        <f>IF(AND($G7&gt;=Biens!$B$549,$H7=Biens!$E$549,$I7=Biens!$A$549,$J7&lt;=Biens!$D$549,$K7&lt;=Biens!$C$549),"MATCH","")</f>
        <v/>
      </c>
      <c r="UY7" s="13" t="str">
        <f>IF(AND($G7&gt;=Biens!$B$550,$H7=Biens!$E$550,$I7=Biens!$A$550,$J7&lt;=Biens!$D$550,$K7&lt;=Biens!$C$550),"MATCH","")</f>
        <v/>
      </c>
      <c r="UZ7" s="13" t="str">
        <f>IF(AND($G7&gt;=Biens!$B$551,$H7=Biens!$E$551,$I7=Biens!$A$551,$J7&lt;=Biens!$D$551,$K7&lt;=Biens!$C$551),"MATCH","")</f>
        <v/>
      </c>
      <c r="VA7" s="13" t="str">
        <f>IF(AND($G7&gt;=Biens!$B$552,$H7=Biens!$E$552,$I7=Biens!$A$552,$J7&lt;=Biens!$D$552,$K7&lt;=Biens!$C$552),"MATCH","")</f>
        <v/>
      </c>
      <c r="VB7" s="13" t="str">
        <f>IF(AND($G7&gt;=Biens!$B$553,$H7=Biens!$E$553,$I7=Biens!$A$553,$J7&lt;=Biens!$D$553,$K7&lt;=Biens!$C$553),"MATCH","")</f>
        <v/>
      </c>
      <c r="VC7" s="13" t="str">
        <f>IF(AND($G7&gt;=Biens!$B$554,$H7=Biens!$E$554,$I7=Biens!$A$554,$J7&lt;=Biens!$D$554,$K7&lt;=Biens!$C$554),"MATCH","")</f>
        <v/>
      </c>
      <c r="VD7" s="13" t="str">
        <f>IF(AND($G7&gt;=Biens!$B$555,$H7=Biens!$E$555,$I7=Biens!$A$555,$J7&lt;=Biens!$D$555,$K7&lt;=Biens!$C$555),"MATCH","")</f>
        <v/>
      </c>
      <c r="VE7" s="13" t="str">
        <f>IF(AND($G7&gt;=Biens!$B$556,$H7=Biens!$E$556,$I7=Biens!$A$556,$J7&lt;=Biens!$D$556,$K7&lt;=Biens!$C$556),"MATCH","")</f>
        <v/>
      </c>
      <c r="VF7" s="13" t="str">
        <f>IF(AND($G7&gt;=Biens!$B$557,$H7=Biens!$E$557,$I7=Biens!$A$557,$J7&lt;=Biens!$D$557,$K7&lt;=Biens!$C$557),"MATCH","")</f>
        <v/>
      </c>
      <c r="VG7" s="13" t="str">
        <f>IF(AND($G7&gt;=Biens!$B$558,$H7=Biens!$E$558,$I7=Biens!$A$558,$J7&lt;=Biens!$D$558,$K7&lt;=Biens!$C$558),"MATCH","")</f>
        <v/>
      </c>
      <c r="VH7" s="13" t="str">
        <f>IF(AND($G7&gt;=Biens!$B$559,$H7=Biens!$E$559,$I7=Biens!$A$559,$J7&lt;=Biens!$D$559,$K7&lt;=Biens!$C$559),"MATCH","")</f>
        <v/>
      </c>
    </row>
    <row r="8" spans="3:1023" ht="27.6" thickBot="1" x14ac:dyDescent="0.35">
      <c r="C8" s="3" t="s">
        <v>2216</v>
      </c>
      <c r="D8" s="3" t="s">
        <v>2217</v>
      </c>
      <c r="E8" s="3" t="s">
        <v>908</v>
      </c>
      <c r="F8" s="3"/>
      <c r="G8" s="4">
        <v>320000</v>
      </c>
      <c r="H8" s="4">
        <v>92000</v>
      </c>
      <c r="I8" s="3" t="s">
        <v>3</v>
      </c>
      <c r="J8" s="4">
        <v>2</v>
      </c>
      <c r="K8" s="4">
        <v>32</v>
      </c>
      <c r="L8" s="3"/>
      <c r="M8" s="3" t="s">
        <v>922</v>
      </c>
      <c r="N8" s="3"/>
      <c r="O8" s="3"/>
      <c r="P8" s="3" t="s">
        <v>906</v>
      </c>
      <c r="Q8" s="3" t="s">
        <v>923</v>
      </c>
      <c r="R8" s="3"/>
      <c r="S8" s="3"/>
      <c r="T8" s="6"/>
      <c r="U8" s="6" t="e">
        <f>IF(Tableau2[[#This Row],[Nb de match]]&gt;0,"MATCH","")</f>
        <v>#REF!</v>
      </c>
      <c r="V8" s="6" t="e">
        <f>COUNTIF(#REF!,"MATCH")</f>
        <v>#REF!</v>
      </c>
      <c r="W8" s="3" t="str">
        <f>IF(AND($G8&gt;=Biens!$B$2,$H8=Biens!$E$2,$I8=Biens!$A$2,$J8&lt;=Biens!$D$2,$K8&lt;=Biens!$C$2),"MATCH","")</f>
        <v/>
      </c>
      <c r="X8" s="3" t="str">
        <f>IF(AND($G8&gt;=Biens!$B$3,$H8=Biens!$E$3,$I8=Biens!$A$3,$J8&lt;=Biens!$D$3,$K8&lt;=Biens!$C$3),"MATCH","")</f>
        <v/>
      </c>
      <c r="Y8" s="3" t="str">
        <f>IF(AND($G8&gt;=Biens!$B$4,$H8=Biens!$E$4,$I8=Biens!$A$4,$J8&lt;=Biens!$D$4,$K8&lt;=Biens!$C$4),"MATCH","")</f>
        <v/>
      </c>
      <c r="Z8" s="13" t="str">
        <f>IF(AND($G8&gt;=Biens!$B$5,$H8=Biens!$E$5,$I8=Biens!$A$5,$J8&lt;=Biens!$D$5,$K8&lt;=Biens!$C$5),"MATCH","")</f>
        <v/>
      </c>
      <c r="AA8" s="13" t="str">
        <f>IF(AND($G8&gt;=Biens!$B$6,$H8=Biens!$E$6,$I8=Biens!$A$6,$J8&lt;=Biens!$D$6,$K8&lt;=Biens!$C$6),"MATCH","")</f>
        <v/>
      </c>
      <c r="AB8" s="13" t="str">
        <f>IF(AND($G8&gt;=Biens!$B$7,$H8=Biens!$E$7,$I8=Biens!$A$7,$J8&lt;=Biens!$D$7,$K8&lt;=Biens!$C$7),"MATCH","")</f>
        <v/>
      </c>
      <c r="AC8" s="13" t="str">
        <f>IF(AND($G8&gt;=Biens!$B$8,$H8=Biens!$E$8,$I8=Biens!$A$8,$J8&lt;=Biens!$D$8,$K8&lt;=Biens!$C$8),"MATCH","")</f>
        <v/>
      </c>
      <c r="AD8" s="13" t="str">
        <f>IF(AND($G8&gt;=Biens!$B$9,$H8=Biens!$E$9,$I8=Biens!$A$9,$J8&lt;=Biens!$D$9,$K8&lt;=Biens!$C$9),"MATCH","")</f>
        <v/>
      </c>
      <c r="AE8" s="13" t="str">
        <f>IF(AND($G8&gt;=Biens!$B$10,$H8=Biens!$E$10,$I8=Biens!$A$10,$J8&lt;=Biens!$D$10,$K8&lt;=Biens!$C$10),"MATCH","")</f>
        <v/>
      </c>
      <c r="AF8" s="13" t="str">
        <f>IF(AND($G8&gt;=Biens!$B$11,$H8=Biens!$E$11,$I8=Biens!$A$11,$J8&lt;=Biens!$D$11,$K8&lt;=Biens!$C$11),"MATCH","")</f>
        <v/>
      </c>
      <c r="AG8" s="13" t="str">
        <f>IF(AND($G8&gt;=Biens!$B$12,$H8=Biens!$E$12,$I8=Biens!$A$12,$J8&lt;=Biens!$D$12,$K8&lt;=Biens!$C$12),"MATCH","")</f>
        <v/>
      </c>
      <c r="AH8" s="13" t="str">
        <f>IF(AND($G8&gt;=Biens!$B$13,$H8=Biens!$E$13,$I8=Biens!$A$13,$J8&lt;=Biens!$D$13,$K8&lt;=Biens!$C$13),"MATCH","")</f>
        <v/>
      </c>
      <c r="AI8" s="13" t="str">
        <f>IF(AND($G8&gt;=Biens!$B$14,$H8=Biens!$E$14,$I8=Biens!$A$14,$J8&lt;=Biens!$D$14,$K8&lt;=Biens!$C$14),"MATCH","")</f>
        <v/>
      </c>
      <c r="AJ8" s="13" t="str">
        <f>IF(AND($G8&gt;=Biens!$B$15,$H8=Biens!$E$15,$I8=Biens!$A$15,$J8&lt;=Biens!$D$15,$K8&lt;=Biens!$C$15),"MATCH","")</f>
        <v/>
      </c>
      <c r="AK8" s="13" t="str">
        <f>IF(AND($G8&gt;=Biens!$B$16,$H8=Biens!$E$16,$I8=Biens!$A$16,$J8&lt;=Biens!$D$16,$K8&lt;=Biens!$C$16),"MATCH","")</f>
        <v/>
      </c>
      <c r="AL8" s="13" t="str">
        <f>IF(AND($G8&gt;=Biens!$B$17,$H8=Biens!$E$17,$I8=Biens!$A$17,$J8&lt;=Biens!$D$17,$K8&lt;=Biens!$C$17),"MATCH","")</f>
        <v/>
      </c>
      <c r="AM8" s="13" t="str">
        <f>IF(AND($G8&gt;=Biens!$B$18,$H8=Biens!$E$18,$I8=Biens!$A$18,$J8&lt;=Biens!$D$18,$K8&lt;=Biens!$C$18),"MATCH","")</f>
        <v/>
      </c>
      <c r="AN8" s="13" t="str">
        <f>IF(AND($G8&gt;=Biens!$B$19,$H8=Biens!$E$19,$I8=Biens!$A$19,$J8&lt;=Biens!$D$19,$K8&lt;=Biens!$C$19),"MATCH","")</f>
        <v/>
      </c>
      <c r="AO8" s="13" t="str">
        <f>IF(AND($G8&gt;=Biens!$B$20,$H8=Biens!$E$20,$I8=Biens!$A$20,$J8&lt;=Biens!$D$20,$K8&lt;=Biens!$C$20),"MATCH","")</f>
        <v/>
      </c>
      <c r="AP8" s="13" t="str">
        <f>IF(AND($G8&gt;=Biens!$B$21,$H8=Biens!$E$21,$I8=Biens!$A$21,$J8&lt;=Biens!$D$21,$K8&lt;=Biens!$C$21),"MATCH","")</f>
        <v/>
      </c>
      <c r="AQ8" s="13" t="str">
        <f>IF(AND($G8&gt;=Biens!$B$22,$H8=Biens!$E$22,$I8=Biens!$A$22,$J8&lt;=Biens!$D$22,$K8&lt;=Biens!$C$22),"MATCH","")</f>
        <v/>
      </c>
      <c r="AR8" s="13" t="str">
        <f>IF(AND($G8&gt;=Biens!$B$23,$H8=Biens!$E$23,$I8=Biens!$A$23,$J8&lt;=Biens!$D$23,$K8&lt;=Biens!$C$23),"MATCH","")</f>
        <v/>
      </c>
      <c r="AS8" s="13" t="str">
        <f>IF(AND($G8&gt;=Biens!$B$24,$H8=Biens!$E$24,$I8=Biens!$A$24,$J8&lt;=Biens!$D$24,$K8&lt;=Biens!$C$24),"MATCH","")</f>
        <v/>
      </c>
      <c r="AT8" s="13" t="str">
        <f>IF(AND($G8&gt;=Biens!$B$25,$H8=Biens!$E$25,$I8=Biens!$A$25,$J8&lt;=Biens!$D$25,$K8&lt;=Biens!$C$25),"MATCH","")</f>
        <v/>
      </c>
      <c r="AU8" s="13" t="str">
        <f>IF(AND($G8&gt;=Biens!$B$26,$H8=Biens!$E$26,$I8=Biens!$A$26,$J8&lt;=Biens!$D$26,$K8&lt;=Biens!$C$26),"MATCH","")</f>
        <v/>
      </c>
      <c r="AV8" s="13" t="str">
        <f>IF(AND($G8&gt;=Biens!$B$27,$H8=Biens!$E$27,$I8=Biens!$A$27,$J8&lt;=Biens!$D$27,$K8&lt;=Biens!$C$27),"MATCH","")</f>
        <v/>
      </c>
      <c r="AW8" s="13" t="str">
        <f>IF(AND($G8&gt;=Biens!$B$28,$H8=Biens!$E$28,$I8=Biens!$A$28,$J8&lt;=Biens!$D$28,$K8&lt;=Biens!$C$28),"MATCH","")</f>
        <v/>
      </c>
      <c r="AX8" s="13" t="str">
        <f>IF(AND($G8&gt;=Biens!$B$29,$H8=Biens!$E$29,$I8=Biens!$A$29,$J8&lt;=Biens!$D$29,$K8&lt;=Biens!$C$29),"MATCH","")</f>
        <v/>
      </c>
      <c r="AY8" s="13" t="str">
        <f>IF(AND($G8&gt;=Biens!$B$30,$H8=Biens!$E$30,$I8=Biens!$A$30,$J8&lt;=Biens!$D$30,$K8&lt;=Biens!$C$30),"MATCH","")</f>
        <v/>
      </c>
      <c r="AZ8" s="13" t="str">
        <f>IF(AND($G8&gt;=Biens!$B$31,$H8=Biens!$E$31,$I8=Biens!$A$31,$J8&lt;=Biens!$D$31,$K8&lt;=Biens!$C$31),"MATCH","")</f>
        <v/>
      </c>
      <c r="BA8" s="13" t="str">
        <f>IF(AND($G8&gt;=Biens!$B$32,$H8=Biens!$E$32,$I8=Biens!$A$32,$J8&lt;=Biens!$D$32,$K8&lt;=Biens!$C$32),"MATCH","")</f>
        <v/>
      </c>
      <c r="BB8" s="13" t="str">
        <f>IF(AND($G8&gt;=Biens!$B$33,$H8=Biens!$E$33,$I8=Biens!$A$33,$J8&lt;=Biens!$D$33,$K8&lt;=Biens!$C$33),"MATCH","")</f>
        <v/>
      </c>
      <c r="BC8" s="13" t="str">
        <f>IF(AND($G8&gt;=Biens!$B$34,$H8=Biens!$E$34,$I8=Biens!$A$34,$J8&lt;=Biens!$D$34,$K8&lt;=Biens!$C$34),"MATCH","")</f>
        <v/>
      </c>
      <c r="BD8" s="13" t="str">
        <f>IF(AND($G8&gt;=Biens!$B$35,$H8=Biens!$E$35,$I8=Biens!$A$35,$J8&lt;=Biens!$D$35,$K8&lt;=Biens!$C$35),"MATCH","")</f>
        <v/>
      </c>
      <c r="BE8" s="13" t="str">
        <f>IF(AND($G8&gt;=Biens!$B$36,$H8=Biens!$E$36,$I8=Biens!$A$36,$J8&lt;=Biens!$D$36,$K8&lt;=Biens!$C$36),"MATCH","")</f>
        <v/>
      </c>
      <c r="BF8" s="13" t="str">
        <f>IF(AND($G8&gt;=Biens!$B$37,$H8=Biens!$E$37,$I8=Biens!$A$37,$J8&lt;=Biens!$D$37,$K8&lt;=Biens!$C$37),"MATCH","")</f>
        <v/>
      </c>
      <c r="BG8" s="13" t="str">
        <f>IF(AND($G8&gt;=Biens!$B$38,$H8=Biens!$E$38,$I8=Biens!$A$38,$J8&lt;=Biens!$D$38,$K8&lt;=Biens!$C$38),"MATCH","")</f>
        <v/>
      </c>
      <c r="BH8" s="13" t="str">
        <f>IF(AND($G8&gt;=Biens!$B$39,$H8=Biens!$E$39,$I8=Biens!$A$39,$J8&lt;=Biens!$D$39,$K8&lt;=Biens!$C$39),"MATCH","")</f>
        <v/>
      </c>
      <c r="BI8" s="13" t="str">
        <f>IF(AND($G8&gt;=Biens!$B$40,$H8=Biens!$E$40,$I8=Biens!$A$40,$J8&lt;=Biens!$D$40,$K8&lt;=Biens!$C$40),"MATCH","")</f>
        <v/>
      </c>
      <c r="BJ8" s="13" t="str">
        <f>IF(AND($G8&gt;=Biens!$B$41,$H8=Biens!$E$41,$I8=Biens!$A$41,$J8&lt;=Biens!$D$41,$K8&lt;=Biens!$C$41),"MATCH","")</f>
        <v/>
      </c>
      <c r="BK8" s="13" t="str">
        <f>IF(AND($G8&gt;=Biens!$B$42,$H8=Biens!$E$42,$I8=Biens!$A$42,$J8&lt;=Biens!$D$42,$K8&lt;=Biens!$C$42),"MATCH","")</f>
        <v/>
      </c>
      <c r="BL8" s="13" t="str">
        <f>IF(AND($G8&gt;=Biens!$B$43,$H8=Biens!$E$43,$I8=Biens!$A$43,$J8&lt;=Biens!$D$43,$K8&lt;=Biens!$C$43),"MATCH","")</f>
        <v/>
      </c>
      <c r="BM8" s="13" t="str">
        <f>IF(AND($G8&gt;=Biens!$B$44,$H8=Biens!$E$44,$I8=Biens!$A$44,$J8&lt;=Biens!$D$44,$K8&lt;=Biens!$C$44),"MATCH","")</f>
        <v/>
      </c>
      <c r="BN8" s="13" t="str">
        <f>IF(AND($G8&gt;=Biens!$B$45,$H8=Biens!$E$45,$I8=Biens!$A$45,$J8&lt;=Biens!$D$45,$K8&lt;=Biens!$C$45),"MATCH","")</f>
        <v/>
      </c>
      <c r="BO8" s="13" t="str">
        <f>IF(AND($G8&gt;=Biens!$B$46,$H8=Biens!$E$46,$I8=Biens!$A$46,$J8&lt;=Biens!$D$46,$K8&lt;=Biens!$C$46),"MATCH","")</f>
        <v/>
      </c>
      <c r="BP8" s="13" t="str">
        <f>IF(AND($G8&gt;=Biens!$B$47,$H8=Biens!$E$47,$I8=Biens!$A$47,$J8&lt;=Biens!$D$47,$K8&lt;=Biens!$C$47),"MATCH","")</f>
        <v/>
      </c>
      <c r="BQ8" s="13" t="str">
        <f>IF(AND($G8&gt;=Biens!$B$48,$H8=Biens!$E$48,$I8=Biens!$A$48,$J8&lt;=Biens!$D$48,$K8&lt;=Biens!$C$48),"MATCH","")</f>
        <v/>
      </c>
      <c r="BR8" s="13" t="str">
        <f>IF(AND($G8&gt;=Biens!$B$49,$H8=Biens!$E$49,$I8=Biens!$A$49,$J8&lt;=Biens!$D$49,$K8&lt;=Biens!$C$49),"MATCH","")</f>
        <v/>
      </c>
      <c r="BS8" s="13" t="str">
        <f>IF(AND($G8&gt;=Biens!$B$50,$H8=Biens!$E$50,$I8=Biens!$A$50,$J8&lt;=Biens!$D$50,$K8&lt;=Biens!$C$50),"MATCH","")</f>
        <v/>
      </c>
      <c r="BT8" s="13" t="str">
        <f>IF(AND($G8&gt;=Biens!$B$51,$H8=Biens!$E$51,$I8=Biens!$A$51,$J8&lt;=Biens!$D$51,$K8&lt;=Biens!$C$51),"MATCH","")</f>
        <v/>
      </c>
      <c r="BU8" s="13" t="str">
        <f>IF(AND($G8&gt;=Biens!$B$52,$H8=Biens!$E$52,$I8=Biens!$A$52,$J8&lt;=Biens!$D$52,$K8&lt;=Biens!$C$52),"MATCH","")</f>
        <v/>
      </c>
      <c r="BV8" s="13" t="str">
        <f>IF(AND($G8&gt;=Biens!$B$53,$H8=Biens!$E$53,$I8=Biens!$A$53,$J8&lt;=Biens!$D$53,$K8&lt;=Biens!$C$53),"MATCH","")</f>
        <v/>
      </c>
      <c r="BW8" s="13" t="str">
        <f>IF(AND($G8&gt;=Biens!$B$54,$H8=Biens!$E$54,$I8=Biens!$A$54,$J8&lt;=Biens!$D$54,$K8&lt;=Biens!$C$54),"MATCH","")</f>
        <v/>
      </c>
      <c r="BX8" s="13" t="str">
        <f>IF(AND($G8&gt;=Biens!$B$55,$H8=Biens!$E$55,$I8=Biens!$A$55,$J8&lt;=Biens!$D$55,$K8&lt;=Biens!$C$55),"MATCH","")</f>
        <v/>
      </c>
      <c r="BY8" s="13" t="str">
        <f>IF(AND($G8&gt;=Biens!$B$56,$H8=Biens!$E$56,$I8=Biens!$A$56,$J8&lt;=Biens!$D$56,$K8&lt;=Biens!$C$56),"MATCH","")</f>
        <v/>
      </c>
      <c r="BZ8" s="13" t="str">
        <f>IF(AND($G8&gt;=Biens!$B$57,$H8=Biens!$E$57,$I8=Biens!$A$57,$J8&lt;=Biens!$D$57,$K8&lt;=Biens!$C$57),"MATCH","")</f>
        <v/>
      </c>
      <c r="CA8" s="13" t="str">
        <f>IF(AND($G8&gt;=Biens!$B$58,$H8=Biens!$E$58,$I8=Biens!$A$58,$J8&lt;=Biens!$D$58,$K8&lt;=Biens!$C$58),"MATCH","")</f>
        <v/>
      </c>
      <c r="CB8" s="13" t="str">
        <f>IF(AND($G8&gt;=Biens!$B$59,$H8=Biens!$E$59,$I8=Biens!$A$59,$J8&lt;=Biens!$D$59,$K8&lt;=Biens!$C$59),"MATCH","")</f>
        <v/>
      </c>
      <c r="CC8" s="13" t="str">
        <f>IF(AND($G8&gt;=Biens!$B$60,$H8=Biens!$E$60,$I8=Biens!$A$60,$J8&lt;=Biens!$D$60,$K8&lt;=Biens!$C$60),"MATCH","")</f>
        <v/>
      </c>
      <c r="CD8" s="13" t="str">
        <f>IF(AND($G8&gt;=Biens!$B$61,$H8=Biens!$E$61,$I8=Biens!$A$61,$J8&lt;=Biens!$D$61,$K8&lt;=Biens!$C$61),"MATCH","")</f>
        <v/>
      </c>
      <c r="CE8" s="13" t="str">
        <f>IF(AND($G8&gt;=Biens!$B$62,$H8=Biens!$E$62,$I8=Biens!$A$62,$J8&lt;=Biens!$D$62,$K8&lt;=Biens!$C$62),"MATCH","")</f>
        <v/>
      </c>
      <c r="CF8" s="13" t="str">
        <f>IF(AND($G8&gt;=Biens!$B$63,$H8=Biens!$E$63,$I8=Biens!$A$63,$J8&lt;=Biens!$D$63,$K8&lt;=Biens!$C$63),"MATCH","")</f>
        <v/>
      </c>
      <c r="CG8" s="13" t="str">
        <f>IF(AND($G8&gt;=Biens!$B$64,$H8=Biens!$E$64,$I8=Biens!$A$64,$J8&lt;=Biens!$D$64,$K8&lt;=Biens!$C$64),"MATCH","")</f>
        <v/>
      </c>
      <c r="CH8" s="13" t="str">
        <f>IF(AND($G8&gt;=Biens!$B$65,$H8=Biens!$E$65,$I8=Biens!$A$65,$J8&lt;=Biens!$D$65,$K8&lt;=Biens!$C$65),"MATCH","")</f>
        <v/>
      </c>
      <c r="CI8" s="13" t="str">
        <f>IF(AND($G8&gt;=Biens!$B$66,$H8=Biens!$E$66,$I8=Biens!$A$66,$J8&lt;=Biens!$D$66,$K8&lt;=Biens!$C$66),"MATCH","")</f>
        <v/>
      </c>
      <c r="CJ8" s="13" t="str">
        <f>IF(AND($G8&gt;=Biens!$B$67,$H8=Biens!$E$67,$I8=Biens!$A$67,$J8&lt;=Biens!$D$67,$K8&lt;=Biens!$C$67),"MATCH","")</f>
        <v/>
      </c>
      <c r="CK8" s="13" t="str">
        <f>IF(AND($G8&gt;=Biens!$B$68,$H8=Biens!$E$68,$I8=Biens!$A$68,$J8&lt;=Biens!$D$68,$K8&lt;=Biens!$C$68),"MATCH","")</f>
        <v/>
      </c>
      <c r="CL8" s="13" t="str">
        <f>IF(AND($G8&gt;=Biens!$B$69,$H8=Biens!$E$69,$I8=Biens!$A$69,$J8&lt;=Biens!$D$69,$K8&lt;=Biens!$C$69),"MATCH","")</f>
        <v/>
      </c>
      <c r="CM8" s="13" t="str">
        <f>IF(AND($G8&gt;=Biens!$B$70,$H8=Biens!$E$70,$I8=Biens!$A$70,$J8&lt;=Biens!$D$70,$K8&lt;=Biens!$C$70),"MATCH","")</f>
        <v/>
      </c>
      <c r="CN8" s="13" t="str">
        <f>IF(AND($G8&gt;=Biens!$B$71,$H8=Biens!$E$71,$I8=Biens!$A$71,$J8&lt;=Biens!$D$71,$K8&lt;=Biens!$C$71),"MATCH","")</f>
        <v/>
      </c>
      <c r="CO8" s="13" t="str">
        <f>IF(AND($G8&gt;=Biens!$B$72,$H8=Biens!$E$72,$I8=Biens!$A$72,$J8&lt;=Biens!$D$72,$K8&lt;=Biens!$C$72),"MATCH","")</f>
        <v/>
      </c>
      <c r="CP8" s="13" t="str">
        <f>IF(AND($G8&gt;=Biens!$B$73,$H8=Biens!$E$73,$I8=Biens!$A$73,$J8&lt;=Biens!$D$73,$K8&lt;=Biens!$C$73),"MATCH","")</f>
        <v/>
      </c>
      <c r="CQ8" s="13" t="str">
        <f>IF(AND($G8&gt;=Biens!$B$74,$H8=Biens!$E$74,$I8=Biens!$A$74,$J8&lt;=Biens!$D$74,$K8&lt;=Biens!$C$74),"MATCH","")</f>
        <v/>
      </c>
      <c r="CR8" s="13" t="str">
        <f>IF(AND($G8&gt;=Biens!$B$75,$H8=Biens!$E$75,$I8=Biens!$A$75,$J8&lt;=Biens!$D$75,$K8&lt;=Biens!$C$75),"MATCH","")</f>
        <v/>
      </c>
      <c r="CS8" s="13" t="str">
        <f>IF(AND($G8&gt;=Biens!$B$76,$H8=Biens!$E$76,$I8=Biens!$A$76,$J8&lt;=Biens!$D$76,$K8&lt;=Biens!$C$76),"MATCH","")</f>
        <v/>
      </c>
      <c r="CT8" s="13" t="str">
        <f>IF(AND($G8&gt;=Biens!$B$77,$H8=Biens!$E$77,$I8=Biens!$A$77,$J8&lt;=Biens!$D$77,$K8&lt;=Biens!$C$77),"MATCH","")</f>
        <v/>
      </c>
      <c r="CU8" s="13" t="str">
        <f>IF(AND($G8&gt;=Biens!$B$78,$H8=Biens!$E$78,$I8=Biens!$A$78,$J8&lt;=Biens!$D$78,$K8&lt;=Biens!$C$78),"MATCH","")</f>
        <v/>
      </c>
      <c r="CV8" s="13" t="str">
        <f>IF(AND($G8&gt;=Biens!$B$79,$H8=Biens!$E$79,$I8=Biens!$A$79,$J8&lt;=Biens!$D$79,$K8&lt;=Biens!$C$79),"MATCH","")</f>
        <v/>
      </c>
      <c r="CW8" s="13" t="str">
        <f>IF(AND($G8&gt;=Biens!$B$80,$H8=Biens!$E$80,$I8=Biens!$A$80,$J8&lt;=Biens!$D$80,$K8&lt;=Biens!$C$80),"MATCH","")</f>
        <v/>
      </c>
      <c r="CX8" s="13" t="str">
        <f>IF(AND($G8&gt;=Biens!$B$81,$H8=Biens!$E$81,$I8=Biens!$A$81,$J8&lt;=Biens!$D$81,$K8&lt;=Biens!$C$81),"MATCH","")</f>
        <v/>
      </c>
      <c r="CY8" s="13" t="str">
        <f>IF(AND($G8&gt;=Biens!$B$82,$H8=Biens!$E$82,$I8=Biens!$A$82,$J8&lt;=Biens!$D$82,$K8&lt;=Biens!$C$82),"MATCH","")</f>
        <v/>
      </c>
      <c r="CZ8" s="13" t="str">
        <f>IF(AND($G8&gt;=Biens!$B$83,$H8=Biens!$E$83,$I8=Biens!$A$83,$J8&lt;=Biens!$D$83,$K8&lt;=Biens!$C$83),"MATCH","")</f>
        <v/>
      </c>
      <c r="DA8" s="13" t="str">
        <f>IF(AND($G8&gt;=Biens!$B$84,$H8=Biens!$E$84,$I8=Biens!$A$84,$J8&lt;=Biens!$D$84,$K8&lt;=Biens!$C$84),"MATCH","")</f>
        <v/>
      </c>
      <c r="DB8" s="13" t="str">
        <f>IF(AND($G8&gt;=Biens!$B$85,$H8=Biens!$E$85,$I8=Biens!$A$85,$J8&lt;=Biens!$D$85,$K8&lt;=Biens!$C$85),"MATCH","")</f>
        <v/>
      </c>
      <c r="DC8" s="13" t="str">
        <f>IF(AND($G8&gt;=Biens!$B$86,$H8=Biens!$E$86,$I8=Biens!$A$86,$J8&lt;=Biens!$D$86,$K8&lt;=Biens!$C$86),"MATCH","")</f>
        <v/>
      </c>
      <c r="DD8" s="13" t="str">
        <f>IF(AND($G8&gt;=Biens!$B$87,$H8=Biens!$E$87,$I8=Biens!$A$87,$J8&lt;=Biens!$D$87,$K8&lt;=Biens!$C$87),"MATCH","")</f>
        <v/>
      </c>
      <c r="DE8" s="13" t="str">
        <f>IF(AND($G8&gt;=Biens!$B$88,$H8=Biens!$E$88,$I8=Biens!$A$88,$J8&lt;=Biens!$D$88,$K8&lt;=Biens!$C$88),"MATCH","")</f>
        <v/>
      </c>
      <c r="DF8" s="13" t="str">
        <f>IF(AND($G8&gt;=Biens!$B$89,$H8=Biens!$E$89,$I8=Biens!$A$89,$J8&lt;=Biens!$D$89,$K8&lt;=Biens!$C$89),"MATCH","")</f>
        <v/>
      </c>
      <c r="DG8" s="13" t="str">
        <f>IF(AND($G8&gt;=Biens!$B$90,$H8=Biens!$E$90,$I8=Biens!$A$90,$J8&lt;=Biens!$D$90,$K8&lt;=Biens!$C$90),"MATCH","")</f>
        <v/>
      </c>
      <c r="DH8" s="13" t="str">
        <f>IF(AND($G8&gt;=Biens!$B$91,$H8=Biens!$E$91,$I8=Biens!$A$91,$J8&lt;=Biens!$D$91,$K8&lt;=Biens!$C$91),"MATCH","")</f>
        <v/>
      </c>
      <c r="DI8" s="13" t="str">
        <f>IF(AND($G8&gt;=Biens!$B$92,$H8=Biens!$E$92,$I8=Biens!$A$92,$J8&lt;=Biens!$D$92,$K8&lt;=Biens!$C$92),"MATCH","")</f>
        <v/>
      </c>
      <c r="DJ8" s="13" t="str">
        <f>IF(AND($G8&gt;=Biens!$B$93,$H8=Biens!$E$93,$I8=Biens!$A$93,$J8&lt;=Biens!$D$93,$K8&lt;=Biens!$C$93),"MATCH","")</f>
        <v/>
      </c>
      <c r="DK8" s="13" t="str">
        <f>IF(AND($G8&gt;=Biens!$B$94,$H8=Biens!$E$94,$I8=Biens!$A$94,$J8&lt;=Biens!$D$94,$K8&lt;=Biens!$C$94),"MATCH","")</f>
        <v/>
      </c>
      <c r="DL8" s="13" t="str">
        <f>IF(AND($G8&gt;=Biens!$B$95,$H8=Biens!$E$95,$I8=Biens!$A$95,$J8&lt;=Biens!$D$95,$K8&lt;=Biens!$C$95),"MATCH","")</f>
        <v/>
      </c>
      <c r="DM8" s="13" t="str">
        <f>IF(AND($G8&gt;=Biens!$B$96,$H8=Biens!$E$96,$I8=Biens!$A$96,$J8&lt;=Biens!$D$96,$K8&lt;=Biens!$C$96),"MATCH","")</f>
        <v/>
      </c>
      <c r="DN8" s="13" t="str">
        <f>IF(AND($G8&gt;=Biens!$B$97,$H8=Biens!$E$97,$I8=Biens!$A$97,$J8&lt;=Biens!$D$97,$K8&lt;=Biens!$C$97),"MATCH","")</f>
        <v/>
      </c>
      <c r="DO8" s="13" t="str">
        <f>IF(AND($G8&gt;=Biens!$B$98,$H8=Biens!$E$98,$I8=Biens!$A$98,$J8&lt;=Biens!$D$98,$K8&lt;=Biens!$C$98),"MATCH","")</f>
        <v/>
      </c>
      <c r="DP8" s="13" t="str">
        <f>IF(AND($G8&gt;=Biens!$B$99,$H8=Biens!$E$99,$I8=Biens!$A$99,$J8&lt;=Biens!$D$99,$K8&lt;=Biens!$C$99),"MATCH","")</f>
        <v/>
      </c>
      <c r="DQ8" s="13" t="str">
        <f>IF(AND($G8&gt;=Biens!$B$100,$H8=Biens!$E$100,$I8=Biens!$A$100,$J8&lt;=Biens!$D$100,$K8&lt;=Biens!$C$100),"MATCH","")</f>
        <v/>
      </c>
      <c r="DR8" s="13" t="str">
        <f>IF(AND($G8&gt;=Biens!$B$101,$H8=Biens!$E$101,$I8=Biens!$A$101,$J8&lt;=Biens!$D$101,$K8&lt;=Biens!$C$101),"MATCH","")</f>
        <v/>
      </c>
      <c r="DS8" s="13" t="str">
        <f>IF(AND($G8&gt;=Biens!$B$102,$H8=Biens!$E$102,$I8=Biens!$A$102,$J8&lt;=Biens!$D$102,$K8&lt;=Biens!$C$102),"MATCH","")</f>
        <v/>
      </c>
      <c r="DT8" s="13" t="str">
        <f>IF(AND($G8&gt;=Biens!$B$103,$H8=Biens!$E$103,$I8=Biens!$A$103,$J8&lt;=Biens!$D$103,$K8&lt;=Biens!$C$103),"MATCH","")</f>
        <v/>
      </c>
      <c r="DU8" s="13" t="str">
        <f>IF(AND($G8&gt;=Biens!$B$104,$H8=Biens!$E$104,$I8=Biens!$A$104,$J8&lt;=Biens!$D$104,$K8&lt;=Biens!$C$104),"MATCH","")</f>
        <v/>
      </c>
      <c r="DV8" s="13" t="str">
        <f>IF(AND($G8&gt;=Biens!$B$105,$H8=Biens!$E$105,$I8=Biens!$A$105,$J8&lt;=Biens!$D$105,$K8&lt;=Biens!$C$105),"MATCH","")</f>
        <v/>
      </c>
      <c r="DW8" s="13" t="str">
        <f>IF(AND($G8&gt;=Biens!$B$106,$H8=Biens!$E$106,$I8=Biens!$A$106,$J8&lt;=Biens!$D$106,$K8&lt;=Biens!$C$106),"MATCH","")</f>
        <v/>
      </c>
      <c r="DX8" s="13" t="str">
        <f>IF(AND($G8&gt;=Biens!$B$107,$H8=Biens!$E$107,$I8=Biens!$A$107,$J8&lt;=Biens!$D$107,$K8&lt;=Biens!$C$107),"MATCH","")</f>
        <v/>
      </c>
      <c r="DY8" s="13" t="str">
        <f>IF(AND($G8&gt;=Biens!$B$108,$H8=Biens!$E$108,$I8=Biens!$A$108,$J8&lt;=Biens!$D$108,$K8&lt;=Biens!$C$108),"MATCH","")</f>
        <v/>
      </c>
      <c r="DZ8" s="13" t="str">
        <f>IF(AND($G8&gt;=Biens!$B$109,$H8=Biens!$E$109,$I8=Biens!$A$109,$J8&lt;=Biens!$D$109,$K8&lt;=Biens!$C$109),"MATCH","")</f>
        <v/>
      </c>
      <c r="EA8" s="13" t="str">
        <f>IF(AND($G8&gt;=Biens!$B$110,$H8=Biens!$E$110,$I8=Biens!$A$110,$J8&lt;=Biens!$D$110,$K8&lt;=Biens!$C$110),"MATCH","")</f>
        <v/>
      </c>
      <c r="EB8" s="13" t="str">
        <f>IF(AND($G8&gt;=Biens!$B$111,$H8=Biens!$E$111,$I8=Biens!$A$111,$J8&lt;=Biens!$D$111,$K8&lt;=Biens!$C$111),"MATCH","")</f>
        <v/>
      </c>
      <c r="EC8" s="13" t="str">
        <f>IF(AND($G8&gt;=Biens!$B$112,$H8=Biens!$E$112,$I8=Biens!$A$112,$J8&lt;=Biens!$D$112,$K8&lt;=Biens!$C$112),"MATCH","")</f>
        <v/>
      </c>
      <c r="ED8" s="13" t="str">
        <f>IF(AND($G8&gt;=Biens!$B$113,$H8=Biens!$E$113,$I8=Biens!$A$113,$J8&lt;=Biens!$D$113,$K8&lt;=Biens!$C$113),"MATCH","")</f>
        <v/>
      </c>
      <c r="EE8" s="13" t="str">
        <f>IF(AND($G8&gt;=Biens!$B$114,$H8=Biens!$E$114,$I8=Biens!$A$114,$J8&lt;=Biens!$D$114,$K8&lt;=Biens!$C$114),"MATCH","")</f>
        <v/>
      </c>
      <c r="EF8" s="13" t="str">
        <f>IF(AND($G8&gt;=Biens!$B$115,$H8=Biens!$E$115,$I8=Biens!$A$115,$J8&lt;=Biens!$D$115,$K8&lt;=Biens!$C$115),"MATCH","")</f>
        <v/>
      </c>
      <c r="EG8" s="13" t="str">
        <f>IF(AND($G8&gt;=Biens!$B$116,$H8=Biens!$E$116,$I8=Biens!$A$116,$J8&lt;=Biens!$D$116,$K8&lt;=Biens!$C$116),"MATCH","")</f>
        <v/>
      </c>
      <c r="EH8" s="13" t="str">
        <f>IF(AND($G8&gt;=Biens!$B$117,$H8=Biens!$E$117,$I8=Biens!$A$117,$J8&lt;=Biens!$D$117,$K8&lt;=Biens!$C$117),"MATCH","")</f>
        <v/>
      </c>
      <c r="EI8" s="13" t="str">
        <f>IF(AND($G8&gt;=Biens!$B$118,$H8=Biens!$E$118,$I8=Biens!$A$118,$J8&lt;=Biens!$D$118,$K8&lt;=Biens!$C$118),"MATCH","")</f>
        <v/>
      </c>
      <c r="EJ8" s="13" t="str">
        <f>IF(AND($G8&gt;=Biens!$B$119,$H8=Biens!$E$119,$I8=Biens!$A$119,$J8&lt;=Biens!$D$119,$K8&lt;=Biens!$C$119),"MATCH","")</f>
        <v/>
      </c>
      <c r="EK8" s="13" t="str">
        <f>IF(AND($G8&gt;=Biens!$B$120,$H8=Biens!$E$120,$I8=Biens!$A$120,$J8&lt;=Biens!$D$120,$K8&lt;=Biens!$C$120),"MATCH","")</f>
        <v/>
      </c>
      <c r="EL8" s="13" t="str">
        <f>IF(AND($G8&gt;=Biens!$B$121,$H8=Biens!$E$121,$I8=Biens!$A$121,$J8&lt;=Biens!$D$121,$K8&lt;=Biens!$C$121),"MATCH","")</f>
        <v/>
      </c>
      <c r="EM8" s="13" t="str">
        <f>IF(AND($G8&gt;=Biens!$B$122,$H8=Biens!$E$122,$I8=Biens!$A$122,$J8&lt;=Biens!$D$122,$K8&lt;=Biens!$C$122),"MATCH","")</f>
        <v/>
      </c>
      <c r="EN8" s="13" t="str">
        <f>IF(AND($G8&gt;=Biens!$B$123,$H8=Biens!$E$123,$I8=Biens!$A$123,$J8&lt;=Biens!$D$123,$K8&lt;=Biens!$C$123),"MATCH","")</f>
        <v/>
      </c>
      <c r="EO8" s="13" t="str">
        <f>IF(AND($G8&gt;=Biens!$B$124,$H8=Biens!$E$124,$I8=Biens!$A$124,$J8&lt;=Biens!$D$124,$K8&lt;=Biens!$C$124),"MATCH","")</f>
        <v/>
      </c>
      <c r="EP8" s="13" t="str">
        <f>IF(AND($G8&gt;=Biens!$B$125,$H8=Biens!$E$125,$I8=Biens!$A$125,$J8&lt;=Biens!$D$125,$K8&lt;=Biens!$C$125),"MATCH","")</f>
        <v/>
      </c>
      <c r="EQ8" s="13" t="str">
        <f>IF(AND($G8&gt;=Biens!$B$126,$H8=Biens!$E$126,$I8=Biens!$A$126,$J8&lt;=Biens!$D$126,$K8&lt;=Biens!$C$126),"MATCH","")</f>
        <v/>
      </c>
      <c r="ER8" s="13" t="str">
        <f>IF(AND($G8&gt;=Biens!$B$127,$H8=Biens!$E$127,$I8=Biens!$A$127,$J8&lt;=Biens!$D$127,$K8&lt;=Biens!$C$127),"MATCH","")</f>
        <v/>
      </c>
      <c r="ES8" s="13" t="str">
        <f>IF(AND($G8&gt;=Biens!$B$128,$H8=Biens!$E$128,$I8=Biens!$A$128,$J8&lt;=Biens!$D$128,$K8&lt;=Biens!$C$128),"MATCH","")</f>
        <v/>
      </c>
      <c r="ET8" s="13" t="str">
        <f>IF(AND($G8&gt;=Biens!$B$129,$H8=Biens!$E$129,$I8=Biens!$A$129,$J8&lt;=Biens!$D$129,$K8&lt;=Biens!$C$129),"MATCH","")</f>
        <v/>
      </c>
      <c r="EU8" s="13" t="str">
        <f>IF(AND($G8&gt;=Biens!$B$130,$H8=Biens!$E$130,$I8=Biens!$A$130,$J8&lt;=Biens!$D$130,$K8&lt;=Biens!$C$130),"MATCH","")</f>
        <v/>
      </c>
      <c r="EV8" s="13" t="str">
        <f>IF(AND($G8&gt;=Biens!$B$131,$H8=Biens!$E$131,$I8=Biens!$A$131,$J8&lt;=Biens!$D$131,$K8&lt;=Biens!$C$131),"MATCH","")</f>
        <v/>
      </c>
      <c r="EW8" s="13" t="str">
        <f>IF(AND($G8&gt;=Biens!$B$132,$H8=Biens!$E$132,$I8=Biens!$A$132,$J8&lt;=Biens!$D$132,$K8&lt;=Biens!$C$132),"MATCH","")</f>
        <v/>
      </c>
      <c r="EX8" s="13" t="str">
        <f>IF(AND($G8&gt;=Biens!$B$133,$H8=Biens!$E$133,$I8=Biens!$A$133,$J8&lt;=Biens!$D$133,$K8&lt;=Biens!$C$133),"MATCH","")</f>
        <v/>
      </c>
      <c r="EY8" s="13" t="str">
        <f>IF(AND($G8&gt;=Biens!$B$134,$H8=Biens!$E$134,$I8=Biens!$A$134,$J8&lt;=Biens!$D$134,$K8&lt;=Biens!$C$134),"MATCH","")</f>
        <v/>
      </c>
      <c r="EZ8" s="13" t="str">
        <f>IF(AND($G8&gt;=Biens!$B$135,$H8=Biens!$E$135,$I8=Biens!$A$135,$J8&lt;=Biens!$D$135,$K8&lt;=Biens!$C$135),"MATCH","")</f>
        <v/>
      </c>
      <c r="FA8" s="13" t="str">
        <f>IF(AND($G8&gt;=Biens!$B$136,$H8=Biens!$E$136,$I8=Biens!$A$136,$J8&lt;=Biens!$D$136,$K8&lt;=Biens!$C$136),"MATCH","")</f>
        <v/>
      </c>
      <c r="FB8" s="13" t="str">
        <f>IF(AND($G8&gt;=Biens!$B$137,$H8=Biens!$E$137,$I8=Biens!$A$137,$J8&lt;=Biens!$D$137,$K8&lt;=Biens!$C$137),"MATCH","")</f>
        <v/>
      </c>
      <c r="FC8" s="13" t="str">
        <f>IF(AND($G8&gt;=Biens!$B$138,$H8=Biens!$E$138,$I8=Biens!$A$138,$J8&lt;=Biens!$D$138,$K8&lt;=Biens!$C$138),"MATCH","")</f>
        <v/>
      </c>
      <c r="FD8" s="13" t="str">
        <f>IF(AND($G8&gt;=Biens!$B$139,$H8=Biens!$E$139,$I8=Biens!$A$139,$J8&lt;=Biens!$D$139,$K8&lt;=Biens!$C$139),"MATCH","")</f>
        <v/>
      </c>
      <c r="FE8" s="13" t="str">
        <f>IF(AND($G8&gt;=Biens!$B$140,$H8=Biens!$E$140,$I8=Biens!$A$140,$J8&lt;=Biens!$D$140,$K8&lt;=Biens!$C$140),"MATCH","")</f>
        <v/>
      </c>
      <c r="FF8" s="13" t="str">
        <f>IF(AND($G8&gt;=Biens!$B$141,$H8=Biens!$E$141,$I8=Biens!$A$141,$J8&lt;=Biens!$D$141,$K8&lt;=Biens!$C$141),"MATCH","")</f>
        <v/>
      </c>
      <c r="FG8" s="13" t="str">
        <f>IF(AND($G8&gt;=Biens!$B$142,$H8=Biens!$E$142,$I8=Biens!$A$142,$J8&lt;=Biens!$D$142,$K8&lt;=Biens!$C$142),"MATCH","")</f>
        <v/>
      </c>
      <c r="FH8" s="13" t="str">
        <f>IF(AND($G8&gt;=Biens!$B$143,$H8=Biens!$E$143,$I8=Biens!$A$143,$J8&lt;=Biens!$D$143,$K8&lt;=Biens!$C$143),"MATCH","")</f>
        <v/>
      </c>
      <c r="FI8" s="13" t="str">
        <f>IF(AND($G8&gt;=Biens!$B$144,$H8=Biens!$E$144,$I8=Biens!$A$144,$J8&lt;=Biens!$D$144,$K8&lt;=Biens!$C$144),"MATCH","")</f>
        <v/>
      </c>
      <c r="FJ8" s="13" t="str">
        <f>IF(AND($G8&gt;=Biens!$B$145,$H8=Biens!$E$145,$I8=Biens!$A$145,$J8&lt;=Biens!$D$145,$K8&lt;=Biens!$C$145),"MATCH","")</f>
        <v/>
      </c>
      <c r="FK8" s="13" t="str">
        <f>IF(AND($G8&gt;=Biens!$B$146,$H8=Biens!$E$146,$I8=Biens!$A$146,$J8&lt;=Biens!$D$146,$K8&lt;=Biens!$C$146),"MATCH","")</f>
        <v/>
      </c>
      <c r="FL8" s="13" t="str">
        <f>IF(AND($G8&gt;=Biens!$B$147,$H8=Biens!$E$147,$I8=Biens!$A$147,$J8&lt;=Biens!$D$147,$K8&lt;=Biens!$C$147),"MATCH","")</f>
        <v/>
      </c>
      <c r="FM8" s="13" t="str">
        <f>IF(AND($G8&gt;=Biens!$B$148,$H8=Biens!$E$148,$I8=Biens!$A$148,$J8&lt;=Biens!$D$148,$K8&lt;=Biens!$C$148),"MATCH","")</f>
        <v/>
      </c>
      <c r="FN8" s="13" t="str">
        <f>IF(AND($G8&gt;=Biens!$B$149,$H8=Biens!$E$149,$I8=Biens!$A$149,$J8&lt;=Biens!$D$149,$K8&lt;=Biens!$C$149),"MATCH","")</f>
        <v/>
      </c>
      <c r="FO8" s="13" t="str">
        <f>IF(AND($G8&gt;=Biens!$B$150,$H8=Biens!$E$150,$I8=Biens!$A$150,$J8&lt;=Biens!$D$150,$K8&lt;=Biens!$C$150),"MATCH","")</f>
        <v/>
      </c>
      <c r="FP8" s="13" t="str">
        <f>IF(AND($G8&gt;=Biens!$B$151,$H8=Biens!$E$151,$I8=Biens!$A$151,$J8&lt;=Biens!$D$151,$K8&lt;=Biens!$C$151),"MATCH","")</f>
        <v/>
      </c>
      <c r="FQ8" s="13" t="str">
        <f>IF(AND($G8&gt;=Biens!$B$152,$H8=Biens!$E$152,$I8=Biens!$A$152,$J8&lt;=Biens!$D$152,$K8&lt;=Biens!$C$152),"MATCH","")</f>
        <v/>
      </c>
      <c r="FR8" s="13" t="str">
        <f>IF(AND($G8&gt;=Biens!$B$153,$H8=Biens!$E$153,$I8=Biens!$A$153,$J8&lt;=Biens!$D$153,$K8&lt;=Biens!$C$153),"MATCH","")</f>
        <v/>
      </c>
      <c r="FS8" s="13" t="str">
        <f>IF(AND($G8&gt;=Biens!$B$154,$H8=Biens!$E$154,$I8=Biens!$A$154,$J8&lt;=Biens!$D$154,$K8&lt;=Biens!$C$154),"MATCH","")</f>
        <v/>
      </c>
      <c r="FT8" s="13" t="str">
        <f>IF(AND($G8&gt;=Biens!$B$155,$H8=Biens!$E$155,$I8=Biens!$A$155,$J8&lt;=Biens!$D$155,$K8&lt;=Biens!$C$155),"MATCH","")</f>
        <v/>
      </c>
      <c r="FU8" s="13" t="str">
        <f>IF(AND($G8&gt;=Biens!$B$156,$H8=Biens!$E$156,$I8=Biens!$A$156,$J8&lt;=Biens!$D$156,$K8&lt;=Biens!$C$156),"MATCH","")</f>
        <v/>
      </c>
      <c r="FV8" s="13" t="str">
        <f>IF(AND($G8&gt;=Biens!$B$157,$H8=Biens!$E$157,$I8=Biens!$A$157,$J8&lt;=Biens!$D$157,$K8&lt;=Biens!$C$157),"MATCH","")</f>
        <v/>
      </c>
      <c r="FW8" s="13" t="str">
        <f>IF(AND($G8&gt;=Biens!$B$158,$H8=Biens!$E$158,$I8=Biens!$A$158,$J8&lt;=Biens!$D$158,$K8&lt;=Biens!$C$158),"MATCH","")</f>
        <v/>
      </c>
      <c r="FX8" s="13" t="str">
        <f>IF(AND($G8&gt;=Biens!$B$159,$H8=Biens!$E$159,$I8=Biens!$A$159,$J8&lt;=Biens!$D$159,$K8&lt;=Biens!$C$159),"MATCH","")</f>
        <v/>
      </c>
      <c r="FY8" s="13" t="str">
        <f>IF(AND($G8&gt;=Biens!$B$160,$H8=Biens!$E$160,$I8=Biens!$A$160,$J8&lt;=Biens!$D$160,$K8&lt;=Biens!$C$160),"MATCH","")</f>
        <v/>
      </c>
      <c r="FZ8" s="13" t="str">
        <f>IF(AND($G8&gt;=Biens!$B$161,$H8=Biens!$E$161,$I8=Biens!$A$161,$J8&lt;=Biens!$D$161,$K8&lt;=Biens!$C$161),"MATCH","")</f>
        <v/>
      </c>
      <c r="GA8" s="13" t="str">
        <f>IF(AND($G8&gt;=Biens!$B$162,$H8=Biens!$E$162,$I8=Biens!$A$162,$J8&lt;=Biens!$D$162,$K8&lt;=Biens!$C$162),"MATCH","")</f>
        <v/>
      </c>
      <c r="GB8" s="13" t="str">
        <f>IF(AND($G8&gt;=Biens!$B$163,$H8=Biens!$E$163,$I8=Biens!$A$163,$J8&lt;=Biens!$D$163,$K8&lt;=Biens!$C$163),"MATCH","")</f>
        <v/>
      </c>
      <c r="GC8" s="13" t="str">
        <f>IF(AND($G8&gt;=Biens!$B$164,$H8=Biens!$E$164,$I8=Biens!$A$164,$J8&lt;=Biens!$D$164,$K8&lt;=Biens!$C$164),"MATCH","")</f>
        <v/>
      </c>
      <c r="GD8" s="13" t="str">
        <f>IF(AND($G8&gt;=Biens!$B$165,$H8=Biens!$E$165,$I8=Biens!$A$165,$J8&lt;=Biens!$D$165,$K8&lt;=Biens!$C$165),"MATCH","")</f>
        <v/>
      </c>
      <c r="GE8" s="13" t="str">
        <f>IF(AND($G8&gt;=Biens!$B$166,$H8=Biens!$E$166,$I8=Biens!$A$166,$J8&lt;=Biens!$D$166,$K8&lt;=Biens!$C$166),"MATCH","")</f>
        <v/>
      </c>
      <c r="GF8" s="13" t="str">
        <f>IF(AND($G8&gt;=Biens!$B$167,$H8=Biens!$E$167,$I8=Biens!$A$167,$J8&lt;=Biens!$D$167,$K8&lt;=Biens!$C$167),"MATCH","")</f>
        <v/>
      </c>
      <c r="GG8" s="13" t="str">
        <f>IF(AND($G8&gt;=Biens!$B$168,$H8=Biens!$E$168,$I8=Biens!$A$168,$J8&lt;=Biens!$D$168,$K8&lt;=Biens!$C$168),"MATCH","")</f>
        <v/>
      </c>
      <c r="GH8" s="13" t="str">
        <f>IF(AND($G8&gt;=Biens!$B$169,$H8=Biens!$E$169,$I8=Biens!$A$169,$J8&lt;=Biens!$D$169,$K8&lt;=Biens!$C$169),"MATCH","")</f>
        <v/>
      </c>
      <c r="GI8" s="13" t="str">
        <f>IF(AND($G8&gt;=Biens!$B$170,$H8=Biens!$E$170,$I8=Biens!$A$170,$J8&lt;=Biens!$D$170,$K8&lt;=Biens!$C$170),"MATCH","")</f>
        <v/>
      </c>
      <c r="GJ8" s="13" t="str">
        <f>IF(AND($G8&gt;=Biens!$B$171,$H8=Biens!$E$171,$I8=Biens!$A$171,$J8&lt;=Biens!$D$171,$K8&lt;=Biens!$C$171),"MATCH","")</f>
        <v/>
      </c>
      <c r="GK8" s="13" t="str">
        <f>IF(AND($G8&gt;=Biens!$B$172,$H8=Biens!$E$172,$I8=Biens!$A$172,$J8&lt;=Biens!$D$172,$K8&lt;=Biens!$C$172),"MATCH","")</f>
        <v/>
      </c>
      <c r="GL8" s="13" t="str">
        <f>IF(AND($G8&gt;=Biens!$B$173,$H8=Biens!$E$173,$I8=Biens!$A$173,$J8&lt;=Biens!$D$173,$K8&lt;=Biens!$C$173),"MATCH","")</f>
        <v/>
      </c>
      <c r="GM8" s="13" t="str">
        <f>IF(AND($G8&gt;=Biens!$B$174,$H8=Biens!$E$174,$I8=Biens!$A$174,$J8&lt;=Biens!$D$174,$K8&lt;=Biens!$C$174),"MATCH","")</f>
        <v/>
      </c>
      <c r="GN8" s="13" t="str">
        <f>IF(AND($G8&gt;=Biens!$B$175,$H8=Biens!$E$175,$I8=Biens!$A$175,$J8&lt;=Biens!$D$175,$K8&lt;=Biens!$C$175),"MATCH","")</f>
        <v/>
      </c>
      <c r="GO8" s="13" t="str">
        <f>IF(AND($G8&gt;=Biens!$B$176,$H8=Biens!$E$176,$I8=Biens!$A$176,$J8&lt;=Biens!$D$176,$K8&lt;=Biens!$C$176),"MATCH","")</f>
        <v/>
      </c>
      <c r="GP8" s="13" t="str">
        <f>IF(AND($G8&gt;=Biens!$B$177,$H8=Biens!$E$177,$I8=Biens!$A$177,$J8&lt;=Biens!$D$177,$K8&lt;=Biens!$C$177),"MATCH","")</f>
        <v/>
      </c>
      <c r="GQ8" s="13" t="str">
        <f>IF(AND($G8&gt;=Biens!$B$178,$H8=Biens!$E$178,$I8=Biens!$A$178,$J8&lt;=Biens!$D$178,$K8&lt;=Biens!$C$178),"MATCH","")</f>
        <v/>
      </c>
      <c r="GR8" s="13" t="str">
        <f>IF(AND($G8&gt;=Biens!$B$179,$H8=Biens!$E$179,$I8=Biens!$A$179,$J8&lt;=Biens!$D$179,$K8&lt;=Biens!$C$179),"MATCH","")</f>
        <v/>
      </c>
      <c r="GS8" s="13" t="str">
        <f>IF(AND($G8&gt;=Biens!$B$180,$H8=Biens!$E$180,$I8=Biens!$A$180,$J8&lt;=Biens!$D$180,$K8&lt;=Biens!$C$180),"MATCH","")</f>
        <v/>
      </c>
      <c r="GT8" s="13" t="str">
        <f>IF(AND($G8&gt;=Biens!$B$181,$H8=Biens!$E$181,$I8=Biens!$A$181,$J8&lt;=Biens!$D$181,$K8&lt;=Biens!$C$181),"MATCH","")</f>
        <v/>
      </c>
      <c r="GU8" s="13" t="str">
        <f>IF(AND($G8&gt;=Biens!$B$182,$H8=Biens!$E$182,$I8=Biens!$A$182,$J8&lt;=Biens!$D$182,$K8&lt;=Biens!$C$182),"MATCH","")</f>
        <v/>
      </c>
      <c r="GV8" s="13" t="str">
        <f>IF(AND($G8&gt;=Biens!$B$183,$H8=Biens!$E$183,$I8=Biens!$A$183,$J8&lt;=Biens!$D$183,$K8&lt;=Biens!$C$183),"MATCH","")</f>
        <v/>
      </c>
      <c r="GW8" s="13" t="str">
        <f>IF(AND($G8&gt;=Biens!$B$184,$H8=Biens!$E$184,$I8=Biens!$A$184,$J8&lt;=Biens!$D$184,$K8&lt;=Biens!$C$184),"MATCH","")</f>
        <v/>
      </c>
      <c r="GX8" s="13" t="str">
        <f>IF(AND($G8&gt;=Biens!$B$185,$H8=Biens!$E$185,$I8=Biens!$A$185,$J8&lt;=Biens!$D$185,$K8&lt;=Biens!$C$185),"MATCH","")</f>
        <v/>
      </c>
      <c r="GY8" s="13" t="str">
        <f>IF(AND($G8&gt;=Biens!$B$186,$H8=Biens!$E$186,$I8=Biens!$A$186,$J8&lt;=Biens!$D$186,$K8&lt;=Biens!$C$186),"MATCH","")</f>
        <v/>
      </c>
      <c r="GZ8" s="13" t="str">
        <f>IF(AND($G8&gt;=Biens!$B$187,$H8=Biens!$E$187,$I8=Biens!$A$187,$J8&lt;=Biens!$D$187,$K8&lt;=Biens!$C$187),"MATCH","")</f>
        <v/>
      </c>
      <c r="HA8" s="13" t="str">
        <f>IF(AND($G8&gt;=Biens!$B$188,$H8=Biens!$E$188,$I8=Biens!$A$188,$J8&lt;=Biens!$D$188,$K8&lt;=Biens!$C$188),"MATCH","")</f>
        <v/>
      </c>
      <c r="HB8" s="13" t="str">
        <f>IF(AND($G8&gt;=Biens!$B$189,$H8=Biens!$E$189,$I8=Biens!$A$189,$J8&lt;=Biens!$D$189,$K8&lt;=Biens!$C$189),"MATCH","")</f>
        <v/>
      </c>
      <c r="HC8" s="13" t="str">
        <f>IF(AND($G8&gt;=Biens!$B$190,$H8=Biens!$E$190,$I8=Biens!$A$190,$J8&lt;=Biens!$D$190,$K8&lt;=Biens!$C$190),"MATCH","")</f>
        <v/>
      </c>
      <c r="HD8" s="13" t="str">
        <f>IF(AND($G8&gt;=Biens!$B$191,$H8=Biens!$E$191,$I8=Biens!$A$191,$J8&lt;=Biens!$D$191,$K8&lt;=Biens!$C$191),"MATCH","")</f>
        <v/>
      </c>
      <c r="HE8" s="13" t="str">
        <f>IF(AND($G8&gt;=Biens!$B$192,$H8=Biens!$E$192,$I8=Biens!$A$192,$J8&lt;=Biens!$D$192,$K8&lt;=Biens!$C$192),"MATCH","")</f>
        <v/>
      </c>
      <c r="HF8" s="13" t="str">
        <f>IF(AND($G8&gt;=Biens!$B$193,$H8=Biens!$E$193,$I8=Biens!$A$193,$J8&lt;=Biens!$D$193,$K8&lt;=Biens!$C$193),"MATCH","")</f>
        <v/>
      </c>
      <c r="HG8" s="13" t="str">
        <f>IF(AND($G8&gt;=Biens!$B$194,$H8=Biens!$E$194,$I8=Biens!$A$194,$J8&lt;=Biens!$D$194,$K8&lt;=Biens!$C$194),"MATCH","")</f>
        <v/>
      </c>
      <c r="HH8" s="13" t="str">
        <f>IF(AND($G8&gt;=Biens!$B$195,$H8=Biens!$E$195,$I8=Biens!$A$195,$J8&lt;=Biens!$D$195,$K8&lt;=Biens!$C$195),"MATCH","")</f>
        <v/>
      </c>
      <c r="HI8" s="13" t="str">
        <f>IF(AND($G8&gt;=Biens!$B$196,$H8=Biens!$E$196,$I8=Biens!$A$196,$J8&lt;=Biens!$D$196,$K8&lt;=Biens!$C$196),"MATCH","")</f>
        <v/>
      </c>
      <c r="HJ8" s="13" t="str">
        <f>IF(AND($G8&gt;=Biens!$B$197,$H8=Biens!$E$197,$I8=Biens!$A$197,$J8&lt;=Biens!$D$197,$K8&lt;=Biens!$C$197),"MATCH","")</f>
        <v/>
      </c>
      <c r="HK8" s="13" t="str">
        <f>IF(AND($G8&gt;=Biens!$B$198,$H8=Biens!$E$198,$I8=Biens!$A$198,$J8&lt;=Biens!$D$198,$K8&lt;=Biens!$C$198),"MATCH","")</f>
        <v/>
      </c>
      <c r="HL8" s="13" t="str">
        <f>IF(AND($G8&gt;=Biens!$B$199,$H8=Biens!$E$199,$I8=Biens!$A$199,$J8&lt;=Biens!$D$199,$K8&lt;=Biens!$C$199),"MATCH","")</f>
        <v/>
      </c>
      <c r="HM8" s="13" t="str">
        <f>IF(AND($G8&gt;=Biens!$B$200,$H8=Biens!$E$200,$I8=Biens!$A$200,$J8&lt;=Biens!$D$200,$K8&lt;=Biens!$C$200),"MATCH","")</f>
        <v/>
      </c>
      <c r="HN8" s="13" t="str">
        <f>IF(AND($G8&gt;=Biens!$B$201,$H8=Biens!$E$201,$I8=Biens!$A$201,$J8&lt;=Biens!$D$201,$K8&lt;=Biens!$C$201),"MATCH","")</f>
        <v/>
      </c>
      <c r="HO8" s="13" t="str">
        <f>IF(AND($G8&gt;=Biens!$B$202,$H8=Biens!$E$202,$I8=Biens!$A$202,$J8&lt;=Biens!$D$202,$K8&lt;=Biens!$C$202),"MATCH","")</f>
        <v/>
      </c>
      <c r="HP8" s="13" t="str">
        <f>IF(AND($G8&gt;=Biens!$B$203,$H8=Biens!$E$203,$I8=Biens!$A$203,$J8&lt;=Biens!$D$203,$K8&lt;=Biens!$C$203),"MATCH","")</f>
        <v/>
      </c>
      <c r="HQ8" s="13" t="str">
        <f>IF(AND($G8&gt;=Biens!$B$204,$H8=Biens!$E$204,$I8=Biens!$A$204,$J8&lt;=Biens!$D$204,$K8&lt;=Biens!$C$204),"MATCH","")</f>
        <v/>
      </c>
      <c r="HR8" s="13" t="str">
        <f>IF(AND($G8&gt;=Biens!$B$205,$H8=Biens!$E$205,$I8=Biens!$A$205,$J8&lt;=Biens!$D$205,$K8&lt;=Biens!$C$205),"MATCH","")</f>
        <v/>
      </c>
      <c r="HS8" s="13" t="str">
        <f>IF(AND($G8&gt;=Biens!$B$206,$H8=Biens!$E$206,$I8=Biens!$A$206,$J8&lt;=Biens!$D$206,$K8&lt;=Biens!$C$206),"MATCH","")</f>
        <v/>
      </c>
      <c r="HT8" s="13" t="str">
        <f>IF(AND($G8&gt;=Biens!$B$207,$H8=Biens!$E$207,$I8=Biens!$A$207,$J8&lt;=Biens!$D$207,$K8&lt;=Biens!$C$207),"MATCH","")</f>
        <v/>
      </c>
      <c r="HU8" s="13" t="str">
        <f>IF(AND($G8&gt;=Biens!$B$208,$H8=Biens!$E$208,$I8=Biens!$A$208,$J8&lt;=Biens!$D$208,$K8&lt;=Biens!$C$208),"MATCH","")</f>
        <v/>
      </c>
      <c r="HV8" s="13" t="str">
        <f>IF(AND($G8&gt;=Biens!$B$209,$H8=Biens!$E$209,$I8=Biens!$A$209,$J8&lt;=Biens!$D$209,$K8&lt;=Biens!$C$209),"MATCH","")</f>
        <v/>
      </c>
      <c r="HW8" s="13" t="str">
        <f>IF(AND($G8&gt;=Biens!$B$210,$H8=Biens!$E$210,$I8=Biens!$A$210,$J8&lt;=Biens!$D$210,$K8&lt;=Biens!$C$210),"MATCH","")</f>
        <v/>
      </c>
      <c r="HX8" s="13" t="str">
        <f>IF(AND($G8&gt;=Biens!$B$211,$H8=Biens!$E$211,$I8=Biens!$A$211,$J8&lt;=Biens!$D$211,$K8&lt;=Biens!$C$211),"MATCH","")</f>
        <v/>
      </c>
      <c r="HY8" s="13" t="str">
        <f>IF(AND($G8&gt;=Biens!$B$212,$H8=Biens!$E$212,$I8=Biens!$A$212,$J8&lt;=Biens!$D$212,$K8&lt;=Biens!$C$212),"MATCH","")</f>
        <v/>
      </c>
      <c r="HZ8" s="13" t="str">
        <f>IF(AND($G8&gt;=Biens!$B$213,$H8=Biens!$E$213,$I8=Biens!$A$213,$J8&lt;=Biens!$D$213,$K8&lt;=Biens!$C$213),"MATCH","")</f>
        <v/>
      </c>
      <c r="IA8" s="13" t="str">
        <f>IF(AND($G8&gt;=Biens!$B$214,$H8=Biens!$E$214,$I8=Biens!$A$214,$J8&lt;=Biens!$D$214,$K8&lt;=Biens!$C$214),"MATCH","")</f>
        <v/>
      </c>
      <c r="IB8" s="13" t="str">
        <f>IF(AND($G8&gt;=Biens!$B$215,$H8=Biens!$E$215,$I8=Biens!$A$215,$J8&lt;=Biens!$D$215,$K8&lt;=Biens!$C$215),"MATCH","")</f>
        <v/>
      </c>
      <c r="IC8" s="13" t="str">
        <f>IF(AND($G8&gt;=Biens!$B$216,$H8=Biens!$E$216,$I8=Biens!$A$216,$J8&lt;=Biens!$D$216,$K8&lt;=Biens!$C$216),"MATCH","")</f>
        <v/>
      </c>
      <c r="ID8" s="13" t="str">
        <f>IF(AND($G8&gt;=Biens!$B$217,$H8=Biens!$E$217,$I8=Biens!$A$217,$J8&lt;=Biens!$D$217,$K8&lt;=Biens!$C$217),"MATCH","")</f>
        <v/>
      </c>
      <c r="IE8" s="13" t="str">
        <f>IF(AND($G8&gt;=Biens!$B$218,$H8=Biens!$E$218,$I8=Biens!$A$218,$J8&lt;=Biens!$D$218,$K8&lt;=Biens!$C$218),"MATCH","")</f>
        <v/>
      </c>
      <c r="IF8" s="13" t="str">
        <f>IF(AND($G8&gt;=Biens!$B$219,$H8=Biens!$E$219,$I8=Biens!$A$219,$J8&lt;=Biens!$D$219,$K8&lt;=Biens!$C$219),"MATCH","")</f>
        <v/>
      </c>
      <c r="IG8" s="13" t="str">
        <f>IF(AND($G8&gt;=Biens!$B$220,$H8=Biens!$E$220,$I8=Biens!$A$220,$J8&lt;=Biens!$D$220,$K8&lt;=Biens!$C$220),"MATCH","")</f>
        <v/>
      </c>
      <c r="IH8" s="13" t="str">
        <f>IF(AND($G8&gt;=Biens!$B$221,$H8=Biens!$E$221,$I8=Biens!$A$221,$J8&lt;=Biens!$D$221,$K8&lt;=Biens!$C$221),"MATCH","")</f>
        <v/>
      </c>
      <c r="II8" s="13" t="str">
        <f>IF(AND($G8&gt;=Biens!$B$222,$H8=Biens!$E$222,$I8=Biens!$A$222,$J8&lt;=Biens!$D$222,$K8&lt;=Biens!$C$222),"MATCH","")</f>
        <v/>
      </c>
      <c r="IJ8" s="13" t="str">
        <f>IF(AND($G8&gt;=Biens!$B$223,$H8=Biens!$E$223,$I8=Biens!$A$223,$J8&lt;=Biens!$D$223,$K8&lt;=Biens!$C$223),"MATCH","")</f>
        <v/>
      </c>
      <c r="IK8" s="13" t="str">
        <f>IF(AND($G8&gt;=Biens!$B$224,$H8=Biens!$E$224,$I8=Biens!$A$224,$J8&lt;=Biens!$D$224,$K8&lt;=Biens!$C$224),"MATCH","")</f>
        <v/>
      </c>
      <c r="IL8" s="13" t="str">
        <f>IF(AND($G8&gt;=Biens!$B$225,$H8=Biens!$E$225,$I8=Biens!$A$225,$J8&lt;=Biens!$D$225,$K8&lt;=Biens!$C$225),"MATCH","")</f>
        <v/>
      </c>
      <c r="IM8" s="13" t="str">
        <f>IF(AND($G8&gt;=Biens!$B$226,$H8=Biens!$E$226,$I8=Biens!$A$226,$J8&lt;=Biens!$D$226,$K8&lt;=Biens!$C$226),"MATCH","")</f>
        <v/>
      </c>
      <c r="IN8" s="13" t="str">
        <f>IF(AND($G8&gt;=Biens!$B$227,$H8=Biens!$E$227,$I8=Biens!$A$227,$J8&lt;=Biens!$D$227,$K8&lt;=Biens!$C$227),"MATCH","")</f>
        <v/>
      </c>
      <c r="IO8" s="13" t="str">
        <f>IF(AND($G8&gt;=Biens!$B$228,$H8=Biens!$E$228,$I8=Biens!$A$228,$J8&lt;=Biens!$D$228,$K8&lt;=Biens!$C$228),"MATCH","")</f>
        <v/>
      </c>
      <c r="IP8" s="13" t="str">
        <f>IF(AND($G8&gt;=Biens!$B$229,$H8=Biens!$E$229,$I8=Biens!$A$229,$J8&lt;=Biens!$D$229,$K8&lt;=Biens!$C$229),"MATCH","")</f>
        <v/>
      </c>
      <c r="IQ8" s="13" t="str">
        <f>IF(AND($G8&gt;=Biens!$B$230,$H8=Biens!$E$230,$I8=Biens!$A$230,$J8&lt;=Biens!$D$230,$K8&lt;=Biens!$C$230),"MATCH","")</f>
        <v/>
      </c>
      <c r="IR8" s="13" t="str">
        <f>IF(AND($G8&gt;=Biens!$B$231,$H8=Biens!$E$231,$I8=Biens!$A$231,$J8&lt;=Biens!$D$231,$K8&lt;=Biens!$C$231),"MATCH","")</f>
        <v/>
      </c>
      <c r="IS8" s="13" t="str">
        <f>IF(AND($G8&gt;=Biens!$B$232,$H8=Biens!$E$232,$I8=Biens!$A$232,$J8&lt;=Biens!$D$232,$K8&lt;=Biens!$C$232),"MATCH","")</f>
        <v/>
      </c>
      <c r="IT8" s="13" t="str">
        <f>IF(AND($G8&gt;=Biens!$B$233,$H8=Biens!$E$233,$I8=Biens!$A$233,$J8&lt;=Biens!$D$233,$K8&lt;=Biens!$C$233),"MATCH","")</f>
        <v/>
      </c>
      <c r="IU8" s="13" t="str">
        <f>IF(AND($G8&gt;=Biens!$B$234,$H8=Biens!$E$234,$I8=Biens!$A$234,$J8&lt;=Biens!$D$234,$K8&lt;=Biens!$C$234),"MATCH","")</f>
        <v/>
      </c>
      <c r="IV8" s="13" t="str">
        <f>IF(AND($G8&gt;=Biens!$B$235,$H8=Biens!$E$235,$I8=Biens!$A$235,$J8&lt;=Biens!$D$235,$K8&lt;=Biens!$C$235),"MATCH","")</f>
        <v/>
      </c>
      <c r="IW8" s="13" t="str">
        <f>IF(AND($G8&gt;=Biens!$B$236,$H8=Biens!$E$236,$I8=Biens!$A$236,$J8&lt;=Biens!$D$236,$K8&lt;=Biens!$C$236),"MATCH","")</f>
        <v/>
      </c>
      <c r="IX8" s="13" t="str">
        <f>IF(AND($G8&gt;=Biens!$B$237,$H8=Biens!$E$237,$I8=Biens!$A$237,$J8&lt;=Biens!$D$237,$K8&lt;=Biens!$C$237),"MATCH","")</f>
        <v/>
      </c>
      <c r="IY8" s="13" t="str">
        <f>IF(AND($G8&gt;=Biens!$B$238,$H8=Biens!$E$238,$I8=Biens!$A$238,$J8&lt;=Biens!$D$238,$K8&lt;=Biens!$C$238),"MATCH","")</f>
        <v/>
      </c>
      <c r="IZ8" s="13" t="str">
        <f>IF(AND($G8&gt;=Biens!$B$239,$H8=Biens!$E$239,$I8=Biens!$A$239,$J8&lt;=Biens!$D$239,$K8&lt;=Biens!$C$239),"MATCH","")</f>
        <v/>
      </c>
      <c r="JA8" s="13" t="str">
        <f>IF(AND($G8&gt;=Biens!$B$240,$H8=Biens!$E$240,$I8=Biens!$A$240,$J8&lt;=Biens!$D$240,$K8&lt;=Biens!$C$240),"MATCH","")</f>
        <v/>
      </c>
      <c r="JB8" s="13" t="str">
        <f>IF(AND($G8&gt;=Biens!$B$241,$H8=Biens!$E$241,$I8=Biens!$A$241,$J8&lt;=Biens!$D$241,$K8&lt;=Biens!$C$241),"MATCH","")</f>
        <v/>
      </c>
      <c r="JC8" s="13" t="str">
        <f>IF(AND($G8&gt;=Biens!$B$242,$H8=Biens!$E$242,$I8=Biens!$A$242,$J8&lt;=Biens!$D$242,$K8&lt;=Biens!$C$242),"MATCH","")</f>
        <v/>
      </c>
      <c r="JD8" s="13" t="str">
        <f>IF(AND($G8&gt;=Biens!$B$243,$H8=Biens!$E$243,$I8=Biens!$A$243,$J8&lt;=Biens!$D$243,$K8&lt;=Biens!$C$243),"MATCH","")</f>
        <v/>
      </c>
      <c r="JE8" s="13" t="str">
        <f>IF(AND($G8&gt;=Biens!$B$244,$H8=Biens!$E$244,$I8=Biens!$A$244,$J8&lt;=Biens!$D$244,$K8&lt;=Biens!$C$244),"MATCH","")</f>
        <v/>
      </c>
      <c r="JF8" s="13" t="str">
        <f>IF(AND($G8&gt;=Biens!$B$245,$H8=Biens!$E$245,$I8=Biens!$A$245,$J8&lt;=Biens!$D$245,$K8&lt;=Biens!$C$245),"MATCH","")</f>
        <v/>
      </c>
      <c r="JG8" s="13" t="str">
        <f>IF(AND($G8&gt;=Biens!$B$246,$H8=Biens!$E$246,$I8=Biens!$A$246,$J8&lt;=Biens!$D$246,$K8&lt;=Biens!$C$246),"MATCH","")</f>
        <v/>
      </c>
      <c r="JH8" s="13" t="str">
        <f>IF(AND($G8&gt;=Biens!$B$247,$H8=Biens!$E$247,$I8=Biens!$A$247,$J8&lt;=Biens!$D$247,$K8&lt;=Biens!$C$247),"MATCH","")</f>
        <v/>
      </c>
      <c r="JI8" s="13" t="str">
        <f>IF(AND($G8&gt;=Biens!$B$248,$H8=Biens!$E$248,$I8=Biens!$A$248,$J8&lt;=Biens!$D$248,$K8&lt;=Biens!$C$248),"MATCH","")</f>
        <v/>
      </c>
      <c r="JJ8" s="13" t="str">
        <f>IF(AND($G8&gt;=Biens!$B$249,$H8=Biens!$E$249,$I8=Biens!$A$249,$J8&lt;=Biens!$D$249,$K8&lt;=Biens!$C$249),"MATCH","")</f>
        <v/>
      </c>
      <c r="JK8" s="13" t="str">
        <f>IF(AND($G8&gt;=Biens!$B$250,$H8=Biens!$E$250,$I8=Biens!$A$250,$J8&lt;=Biens!$D$250,$K8&lt;=Biens!$C$250),"MATCH","")</f>
        <v/>
      </c>
      <c r="JL8" s="13" t="str">
        <f>IF(AND($G8&gt;=Biens!$B$251,$H8=Biens!$E$251,$I8=Biens!$A$251,$J8&lt;=Biens!$D$251,$K8&lt;=Biens!$C$251),"MATCH","")</f>
        <v/>
      </c>
      <c r="JM8" s="13" t="str">
        <f>IF(AND($G8&gt;=Biens!$B$252,$H8=Biens!$E$252,$I8=Biens!$A$252,$J8&lt;=Biens!$D$252,$K8&lt;=Biens!$C$252),"MATCH","")</f>
        <v/>
      </c>
      <c r="JN8" s="13" t="str">
        <f>IF(AND($G8&gt;=Biens!$B$253,$H8=Biens!$E$253,$I8=Biens!$A$253,$J8&lt;=Biens!$D$253,$K8&lt;=Biens!$C$253),"MATCH","")</f>
        <v/>
      </c>
      <c r="JO8" s="13" t="str">
        <f>IF(AND($G8&gt;=Biens!$B$254,$H8=Biens!$E$254,$I8=Biens!$A$254,$J8&lt;=Biens!$D$254,$K8&lt;=Biens!$C$254),"MATCH","")</f>
        <v/>
      </c>
      <c r="JP8" s="13" t="str">
        <f>IF(AND($G8&gt;=Biens!$B$255,$H8=Biens!$E$255,$I8=Biens!$A$255,$J8&lt;=Biens!$D$255,$K8&lt;=Biens!$C$255),"MATCH","")</f>
        <v/>
      </c>
      <c r="JQ8" s="13" t="str">
        <f>IF(AND($G8&gt;=Biens!$B$256,$H8=Biens!$E$256,$I8=Biens!$A$256,$J8&lt;=Biens!$D$256,$K8&lt;=Biens!$C$256),"MATCH","")</f>
        <v/>
      </c>
      <c r="JR8" s="13" t="str">
        <f>IF(AND($G8&gt;=Biens!$B$257,$H8=Biens!$E$257,$I8=Biens!$A$257,$J8&lt;=Biens!$D$257,$K8&lt;=Biens!$C$257),"MATCH","")</f>
        <v/>
      </c>
      <c r="JS8" s="13" t="str">
        <f>IF(AND($G8&gt;=Biens!$B$258,$H8=Biens!$E$258,$I8=Biens!$A$258,$J8&lt;=Biens!$D$258,$K8&lt;=Biens!$C$258),"MATCH","")</f>
        <v/>
      </c>
      <c r="JT8" s="13" t="str">
        <f>IF(AND($G8&gt;=Biens!$B$259,$H8=Biens!$E$259,$I8=Biens!$A$259,$J8&lt;=Biens!$D$259,$K8&lt;=Biens!$C$259),"MATCH","")</f>
        <v/>
      </c>
      <c r="JU8" s="13" t="str">
        <f>IF(AND($G8&gt;=Biens!$B$260,$H8=Biens!$E$260,$I8=Biens!$A$260,$J8&lt;=Biens!$D$260,$K8&lt;=Biens!$C$260),"MATCH","")</f>
        <v/>
      </c>
      <c r="JV8" s="13" t="str">
        <f>IF(AND($G8&gt;=Biens!$B$261,$H8=Biens!$E$261,$I8=Biens!$A$261,$J8&lt;=Biens!$D$261,$K8&lt;=Biens!$C$261),"MATCH","")</f>
        <v/>
      </c>
      <c r="JW8" s="13" t="str">
        <f>IF(AND($G8&gt;=Biens!$B$262,$H8=Biens!$E$262,$I8=Biens!$A$262,$J8&lt;=Biens!$D$262,$K8&lt;=Biens!$C$262),"MATCH","")</f>
        <v/>
      </c>
      <c r="JX8" s="13" t="str">
        <f>IF(AND($G8&gt;=Biens!$B$263,$H8=Biens!$E$263,$I8=Biens!$A$263,$J8&lt;=Biens!$D$263,$K8&lt;=Biens!$C$263),"MATCH","")</f>
        <v/>
      </c>
      <c r="JY8" s="13" t="str">
        <f>IF(AND($G8&gt;=Biens!$B$264,$H8=Biens!$E$264,$I8=Biens!$A$264,$J8&lt;=Biens!$D$264,$K8&lt;=Biens!$C$264),"MATCH","")</f>
        <v/>
      </c>
      <c r="JZ8" s="13" t="str">
        <f>IF(AND($G8&gt;=Biens!$B$265,$H8=Biens!$E$265,$I8=Biens!$A$265,$J8&lt;=Biens!$D$265,$K8&lt;=Biens!$C$265),"MATCH","")</f>
        <v/>
      </c>
      <c r="KA8" s="13" t="str">
        <f>IF(AND($G8&gt;=Biens!$B$266,$H8=Biens!$E$266,$I8=Biens!$A$266,$J8&lt;=Biens!$D$266,$K8&lt;=Biens!$C$266),"MATCH","")</f>
        <v/>
      </c>
      <c r="KB8" s="13" t="str">
        <f>IF(AND($G8&gt;=Biens!$B$267,$H8=Biens!$E$267,$I8=Biens!$A$267,$J8&lt;=Biens!$D$267,$K8&lt;=Biens!$C$267),"MATCH","")</f>
        <v/>
      </c>
      <c r="KC8" s="13" t="str">
        <f>IF(AND($G8&gt;=Biens!$B$268,$H8=Biens!$E$268,$I8=Biens!$A$268,$J8&lt;=Biens!$D$268,$K8&lt;=Biens!$C$268),"MATCH","")</f>
        <v/>
      </c>
      <c r="KD8" s="13" t="str">
        <f>IF(AND($G8&gt;=Biens!$B$269,$H8=Biens!$E$269,$I8=Biens!$A$269,$J8&lt;=Biens!$D$269,$K8&lt;=Biens!$C$269),"MATCH","")</f>
        <v/>
      </c>
      <c r="KE8" s="13" t="str">
        <f>IF(AND($G8&gt;=Biens!$B$270,$H8=Biens!$E$270,$I8=Biens!$A$270,$J8&lt;=Biens!$D$270,$K8&lt;=Biens!$C$270),"MATCH","")</f>
        <v/>
      </c>
      <c r="KF8" s="13" t="str">
        <f>IF(AND($G8&gt;=Biens!$B$271,$H8=Biens!$E$271,$I8=Biens!$A$271,$J8&lt;=Biens!$D$271,$K8&lt;=Biens!$C$271),"MATCH","")</f>
        <v/>
      </c>
      <c r="KG8" s="13" t="str">
        <f>IF(AND($G8&gt;=Biens!$B$272,$H8=Biens!$E$272,$I8=Biens!$A$272,$J8&lt;=Biens!$D$272,$K8&lt;=Biens!$C$272),"MATCH","")</f>
        <v/>
      </c>
      <c r="KH8" s="13" t="str">
        <f>IF(AND($G8&gt;=Biens!$B$273,$H8=Biens!$E$273,$I8=Biens!$A$273,$J8&lt;=Biens!$D$273,$K8&lt;=Biens!$C$273),"MATCH","")</f>
        <v/>
      </c>
      <c r="KI8" s="13" t="str">
        <f>IF(AND($G8&gt;=Biens!$B$274,$H8=Biens!$E$274,$I8=Biens!$A$274,$J8&lt;=Biens!$D$274,$K8&lt;=Biens!$C$274),"MATCH","")</f>
        <v/>
      </c>
      <c r="KJ8" s="13" t="str">
        <f>IF(AND($G8&gt;=Biens!$B$275,$H8=Biens!$E$275,$I8=Biens!$A$275,$J8&lt;=Biens!$D$275,$K8&lt;=Biens!$C$275),"MATCH","")</f>
        <v/>
      </c>
      <c r="KK8" s="13" t="str">
        <f>IF(AND($G8&gt;=Biens!$B$276,$H8=Biens!$E$276,$I8=Biens!$A$276,$J8&lt;=Biens!$D$276,$K8&lt;=Biens!$C$276),"MATCH","")</f>
        <v/>
      </c>
      <c r="KL8" s="13" t="str">
        <f>IF(AND($G8&gt;=Biens!$B$277,$H8=Biens!$E$277,$I8=Biens!$A$277,$J8&lt;=Biens!$D$277,$K8&lt;=Biens!$C$277),"MATCH","")</f>
        <v/>
      </c>
      <c r="KM8" s="13" t="str">
        <f>IF(AND($G8&gt;=Biens!$B$278,$H8=Biens!$E$278,$I8=Biens!$A$278,$J8&lt;=Biens!$D$278,$K8&lt;=Biens!$C$278),"MATCH","")</f>
        <v/>
      </c>
      <c r="KN8" s="13" t="str">
        <f>IF(AND($G8&gt;=Biens!$B$279,$H8=Biens!$E$279,$I8=Biens!$A$279,$J8&lt;=Biens!$D$279,$K8&lt;=Biens!$C$279),"MATCH","")</f>
        <v/>
      </c>
      <c r="KO8" s="13" t="str">
        <f>IF(AND($G8&gt;=Biens!$B$280,$H8=Biens!$E$280,$I8=Biens!$A$280,$J8&lt;=Biens!$D$280,$K8&lt;=Biens!$C$280),"MATCH","")</f>
        <v/>
      </c>
      <c r="KP8" s="13" t="str">
        <f>IF(AND($G8&gt;=Biens!$B$281,$H8=Biens!$E$281,$I8=Biens!$A$281,$J8&lt;=Biens!$D$281,$K8&lt;=Biens!$C$281),"MATCH","")</f>
        <v/>
      </c>
      <c r="KQ8" s="13" t="str">
        <f>IF(AND($G8&gt;=Biens!$B$282,$H8=Biens!$E$282,$I8=Biens!$A$282,$J8&lt;=Biens!$D$282,$K8&lt;=Biens!$C$282),"MATCH","")</f>
        <v/>
      </c>
      <c r="KR8" s="13" t="str">
        <f>IF(AND($G8&gt;=Biens!$B$283,$H8=Biens!$E$283,$I8=Biens!$A$283,$J8&lt;=Biens!$D$283,$K8&lt;=Biens!$C$283),"MATCH","")</f>
        <v/>
      </c>
      <c r="KS8" s="13" t="str">
        <f>IF(AND($G8&gt;=Biens!$B$284,$H8=Biens!$E$284,$I8=Biens!$A$284,$J8&lt;=Biens!$D$284,$K8&lt;=Biens!$C$284),"MATCH","")</f>
        <v/>
      </c>
      <c r="KT8" s="13" t="str">
        <f>IF(AND($G8&gt;=Biens!$B$285,$H8=Biens!$E$285,$I8=Biens!$A$285,$J8&lt;=Biens!$D$285,$K8&lt;=Biens!$C$285),"MATCH","")</f>
        <v/>
      </c>
      <c r="KU8" s="13" t="str">
        <f>IF(AND($G8&gt;=Biens!$B$286,$H8=Biens!$E$286,$I8=Biens!$A$286,$J8&lt;=Biens!$D$286,$K8&lt;=Biens!$C$286),"MATCH","")</f>
        <v/>
      </c>
      <c r="KV8" s="13" t="str">
        <f>IF(AND($G8&gt;=Biens!$B$287,$H8=Biens!$E$287,$I8=Biens!$A$287,$J8&lt;=Biens!$D$287,$K8&lt;=Biens!$C$287),"MATCH","")</f>
        <v/>
      </c>
      <c r="KW8" s="13" t="str">
        <f>IF(AND($G8&gt;=Biens!$B$288,$H8=Biens!$E$288,$I8=Biens!$A$288,$J8&lt;=Biens!$D$288,$K8&lt;=Biens!$C$288),"MATCH","")</f>
        <v/>
      </c>
      <c r="KX8" s="13" t="str">
        <f>IF(AND($G8&gt;=Biens!$B$289,$H8=Biens!$E$289,$I8=Biens!$A$289,$J8&lt;=Biens!$D$289,$K8&lt;=Biens!$C$289),"MATCH","")</f>
        <v/>
      </c>
      <c r="KY8" s="13" t="str">
        <f>IF(AND($G8&gt;=Biens!$B$290,$H8=Biens!$E$290,$I8=Biens!$A$290,$J8&lt;=Biens!$D$290,$K8&lt;=Biens!$C$290),"MATCH","")</f>
        <v/>
      </c>
      <c r="KZ8" s="13" t="str">
        <f>IF(AND($G8&gt;=Biens!$B$291,$H8=Biens!$E$291,$I8=Biens!$A$291,$J8&lt;=Biens!$D$291,$K8&lt;=Biens!$C$291),"MATCH","")</f>
        <v/>
      </c>
      <c r="LA8" s="13" t="str">
        <f>IF(AND($G8&gt;=Biens!$B$292,$H8=Biens!$E$292,$I8=Biens!$A$292,$J8&lt;=Biens!$D$292,$K8&lt;=Biens!$C$292),"MATCH","")</f>
        <v/>
      </c>
      <c r="LB8" s="13" t="str">
        <f>IF(AND($G8&gt;=Biens!$B$293,$H8=Biens!$E$293,$I8=Biens!$A$293,$J8&lt;=Biens!$D$293,$K8&lt;=Biens!$C$293),"MATCH","")</f>
        <v/>
      </c>
      <c r="LC8" s="13" t="str">
        <f>IF(AND($G8&gt;=Biens!$B$294,$H8=Biens!$E$294,$I8=Biens!$A$294,$J8&lt;=Biens!$D$294,$K8&lt;=Biens!$C$294),"MATCH","")</f>
        <v/>
      </c>
      <c r="LD8" s="13" t="str">
        <f>IF(AND($G8&gt;=Biens!$B$295,$H8=Biens!$E$295,$I8=Biens!$A$295,$J8&lt;=Biens!$D$295,$K8&lt;=Biens!$C$295),"MATCH","")</f>
        <v/>
      </c>
      <c r="LE8" s="13" t="str">
        <f>IF(AND($G8&gt;=Biens!$B$296,$H8=Biens!$E$296,$I8=Biens!$A$296,$J8&lt;=Biens!$D$296,$K8&lt;=Biens!$C$296),"MATCH","")</f>
        <v/>
      </c>
      <c r="LF8" s="13" t="str">
        <f>IF(AND($G8&gt;=Biens!$B$297,$H8=Biens!$E$297,$I8=Biens!$A$297,$J8&lt;=Biens!$D$297,$K8&lt;=Biens!$C$297),"MATCH","")</f>
        <v/>
      </c>
      <c r="LG8" s="13" t="str">
        <f>IF(AND($G8&gt;=Biens!$B$298,$H8=Biens!$E$298,$I8=Biens!$A$298,$J8&lt;=Biens!$D$298,$K8&lt;=Biens!$C$298),"MATCH","")</f>
        <v/>
      </c>
      <c r="LH8" s="13" t="str">
        <f>IF(AND($G8&gt;=Biens!$B$299,$H8=Biens!$E$299,$I8=Biens!$A$299,$J8&lt;=Biens!$D$299,$K8&lt;=Biens!$C$299),"MATCH","")</f>
        <v/>
      </c>
      <c r="LI8" s="13" t="str">
        <f>IF(AND($G8&gt;=Biens!$B$300,$H8=Biens!$E$300,$I8=Biens!$A$300,$J8&lt;=Biens!$D$300,$K8&lt;=Biens!$C$300),"MATCH","")</f>
        <v/>
      </c>
      <c r="LJ8" s="13" t="str">
        <f>IF(AND($G8&gt;=Biens!$B$301,$H8=Biens!$E$301,$I8=Biens!$A$301,$J8&lt;=Biens!$D$301,$K8&lt;=Biens!$C$301),"MATCH","")</f>
        <v/>
      </c>
      <c r="LK8" s="13" t="str">
        <f>IF(AND($G8&gt;=Biens!$B$302,$H8=Biens!$E$302,$I8=Biens!$A$302,$J8&lt;=Biens!$D$302,$K8&lt;=Biens!$C$302),"MATCH","")</f>
        <v/>
      </c>
      <c r="LL8" s="13" t="str">
        <f>IF(AND($G8&gt;=Biens!$B$303,$H8=Biens!$E$303,$I8=Biens!$A$303,$J8&lt;=Biens!$D$303,$K8&lt;=Biens!$C$303),"MATCH","")</f>
        <v/>
      </c>
      <c r="LM8" s="13" t="str">
        <f>IF(AND($G8&gt;=Biens!$B$304,$H8=Biens!$E$304,$I8=Biens!$A$304,$J8&lt;=Biens!$D$304,$K8&lt;=Biens!$C$304),"MATCH","")</f>
        <v/>
      </c>
      <c r="LN8" s="13" t="str">
        <f>IF(AND($G8&gt;=Biens!$B$305,$H8=Biens!$E$305,$I8=Biens!$A$305,$J8&lt;=Biens!$D$305,$K8&lt;=Biens!$C$305),"MATCH","")</f>
        <v/>
      </c>
      <c r="LO8" s="13" t="str">
        <f>IF(AND($G8&gt;=Biens!$B$306,$H8=Biens!$E$306,$I8=Biens!$A$306,$J8&lt;=Biens!$D$306,$K8&lt;=Biens!$C$306),"MATCH","")</f>
        <v/>
      </c>
      <c r="LP8" s="13" t="str">
        <f>IF(AND($G8&gt;=Biens!$B$307,$H8=Biens!$E$307,$I8=Biens!$A$307,$J8&lt;=Biens!$D$307,$K8&lt;=Biens!$C$307),"MATCH","")</f>
        <v/>
      </c>
      <c r="LQ8" s="13" t="str">
        <f>IF(AND($G8&gt;=Biens!$B$308,$H8=Biens!$E$308,$I8=Biens!$A$308,$J8&lt;=Biens!$D$308,$K8&lt;=Biens!$C$308),"MATCH","")</f>
        <v/>
      </c>
      <c r="LR8" s="13" t="str">
        <f>IF(AND($G8&gt;=Biens!$B$309,$H8=Biens!$E$309,$I8=Biens!$A$309,$J8&lt;=Biens!$D$309,$K8&lt;=Biens!$C$309),"MATCH","")</f>
        <v/>
      </c>
      <c r="LS8" s="13" t="str">
        <f>IF(AND($G8&gt;=Biens!$B$310,$H8=Biens!$E$310,$I8=Biens!$A$310,$J8&lt;=Biens!$D$310,$K8&lt;=Biens!$C$310),"MATCH","")</f>
        <v/>
      </c>
      <c r="LT8" s="13" t="str">
        <f>IF(AND($G8&gt;=Biens!$B$311,$H8=Biens!$E$311,$I8=Biens!$A$311,$J8&lt;=Biens!$D$311,$K8&lt;=Biens!$C$311),"MATCH","")</f>
        <v/>
      </c>
      <c r="LU8" s="13" t="str">
        <f>IF(AND($G8&gt;=Biens!$B$312,$H8=Biens!$E$312,$I8=Biens!$A$312,$J8&lt;=Biens!$D$312,$K8&lt;=Biens!$C$312),"MATCH","")</f>
        <v/>
      </c>
      <c r="LV8" s="13" t="str">
        <f>IF(AND($G8&gt;=Biens!$B$313,$H8=Biens!$E$313,$I8=Biens!$A$313,$J8&lt;=Biens!$D$313,$K8&lt;=Biens!$C$313),"MATCH","")</f>
        <v/>
      </c>
      <c r="LW8" s="13" t="str">
        <f>IF(AND($G8&gt;=Biens!$B$314,$H8=Biens!$E$314,$I8=Biens!$A$314,$J8&lt;=Biens!$D$314,$K8&lt;=Biens!$C$314),"MATCH","")</f>
        <v/>
      </c>
      <c r="LX8" s="13" t="str">
        <f>IF(AND($G8&gt;=Biens!$B$315,$H8=Biens!$E$315,$I8=Biens!$A$315,$J8&lt;=Biens!$D$315,$K8&lt;=Biens!$C$315),"MATCH","")</f>
        <v/>
      </c>
      <c r="LY8" s="13" t="str">
        <f>IF(AND($G8&gt;=Biens!$B$316,$H8=Biens!$E$316,$I8=Biens!$A$316,$J8&lt;=Biens!$D$316,$K8&lt;=Biens!$C$316),"MATCH","")</f>
        <v/>
      </c>
      <c r="LZ8" s="13" t="str">
        <f>IF(AND($G8&gt;=Biens!$B$317,$H8=Biens!$E$317,$I8=Biens!$A$317,$J8&lt;=Biens!$D$317,$K8&lt;=Biens!$C$317),"MATCH","")</f>
        <v/>
      </c>
      <c r="MA8" s="13" t="str">
        <f>IF(AND($G8&gt;=Biens!$B$318,$H8=Biens!$E$318,$I8=Biens!$A$318,$J8&lt;=Biens!$D$318,$K8&lt;=Biens!$C$318),"MATCH","")</f>
        <v/>
      </c>
      <c r="MB8" s="13" t="str">
        <f>IF(AND($G8&gt;=Biens!$B$319,$H8=Biens!$E$319,$I8=Biens!$A$319,$J8&lt;=Biens!$D$319,$K8&lt;=Biens!$C$319),"MATCH","")</f>
        <v/>
      </c>
      <c r="MC8" s="13" t="str">
        <f>IF(AND($G8&gt;=Biens!$B$320,$H8=Biens!$E$320,$I8=Biens!$A$320,$J8&lt;=Biens!$D$320,$K8&lt;=Biens!$C$320),"MATCH","")</f>
        <v/>
      </c>
      <c r="MD8" s="13" t="str">
        <f>IF(AND($G8&gt;=Biens!$B$321,$H8=Biens!$E$321,$I8=Biens!$A$321,$J8&lt;=Biens!$D$321,$K8&lt;=Biens!$C$321),"MATCH","")</f>
        <v/>
      </c>
      <c r="ME8" s="13" t="str">
        <f>IF(AND($G8&gt;=Biens!$B$322,$H8=Biens!$E$322,$I8=Biens!$A$322,$J8&lt;=Biens!$D$322,$K8&lt;=Biens!$C$322),"MATCH","")</f>
        <v/>
      </c>
      <c r="MF8" s="13" t="str">
        <f>IF(AND($G8&gt;=Biens!$B$323,$H8=Biens!$E$323,$I8=Biens!$A$323,$J8&lt;=Biens!$D$323,$K8&lt;=Biens!$C$323),"MATCH","")</f>
        <v/>
      </c>
      <c r="MG8" s="13" t="str">
        <f>IF(AND($G8&gt;=Biens!$B$324,$H8=Biens!$E$324,$I8=Biens!$A$324,$J8&lt;=Biens!$D$324,$K8&lt;=Biens!$C$324),"MATCH","")</f>
        <v/>
      </c>
      <c r="MH8" s="13" t="str">
        <f>IF(AND($G8&gt;=Biens!$B$325,$H8=Biens!$E$325,$I8=Biens!$A$325,$J8&lt;=Biens!$D$325,$K8&lt;=Biens!$C$325),"MATCH","")</f>
        <v/>
      </c>
      <c r="MI8" s="13" t="str">
        <f>IF(AND($G8&gt;=Biens!$B$326,$H8=Biens!$E$326,$I8=Biens!$A$326,$J8&lt;=Biens!$D$326,$K8&lt;=Biens!$C$326),"MATCH","")</f>
        <v/>
      </c>
      <c r="MJ8" s="13" t="str">
        <f>IF(AND($G8&gt;=Biens!$B$327,$H8=Biens!$E$327,$I8=Biens!$A$327,$J8&lt;=Biens!$D$327,$K8&lt;=Biens!$C$327),"MATCH","")</f>
        <v/>
      </c>
      <c r="MK8" s="13" t="str">
        <f>IF(AND($G8&gt;=Biens!$B$328,$H8=Biens!$E$328,$I8=Biens!$A$328,$J8&lt;=Biens!$D$328,$K8&lt;=Biens!$C$328),"MATCH","")</f>
        <v/>
      </c>
      <c r="ML8" s="13" t="str">
        <f>IF(AND($G8&gt;=Biens!$B$329,$H8=Biens!$E$329,$I8=Biens!$A$329,$J8&lt;=Biens!$D$329,$K8&lt;=Biens!$C$329),"MATCH","")</f>
        <v/>
      </c>
      <c r="MM8" s="13" t="str">
        <f>IF(AND($G8&gt;=Biens!$B$330,$H8=Biens!$E$330,$I8=Biens!$A$330,$J8&lt;=Biens!$D$330,$K8&lt;=Biens!$C$330),"MATCH","")</f>
        <v/>
      </c>
      <c r="MN8" s="13" t="str">
        <f>IF(AND($G8&gt;=Biens!$B$331,$H8=Biens!$E$331,$I8=Biens!$A$331,$J8&lt;=Biens!$D$331,$K8&lt;=Biens!$C$331),"MATCH","")</f>
        <v/>
      </c>
      <c r="MO8" s="13" t="str">
        <f>IF(AND($G8&gt;=Biens!$B$332,$H8=Biens!$E$332,$I8=Biens!$A$332,$J8&lt;=Biens!$D$332,$K8&lt;=Biens!$C$332),"MATCH","")</f>
        <v/>
      </c>
      <c r="MP8" s="13" t="str">
        <f>IF(AND($G8&gt;=Biens!$B$333,$H8=Biens!$E$333,$I8=Biens!$A$333,$J8&lt;=Biens!$D$333,$K8&lt;=Biens!$C$333),"MATCH","")</f>
        <v/>
      </c>
      <c r="MQ8" s="13" t="str">
        <f>IF(AND($G8&gt;=Biens!$B$334,$H8=Biens!$E$334,$I8=Biens!$A$334,$J8&lt;=Biens!$D$334,$K8&lt;=Biens!$C$334),"MATCH","")</f>
        <v/>
      </c>
      <c r="MR8" s="13" t="str">
        <f>IF(AND($G8&gt;=Biens!$B$335,$H8=Biens!$E$335,$I8=Biens!$A$335,$J8&lt;=Biens!$D$335,$K8&lt;=Biens!$C$335),"MATCH","")</f>
        <v/>
      </c>
      <c r="MS8" s="13" t="str">
        <f>IF(AND($G8&gt;=Biens!$B$336,$H8=Biens!$E$336,$I8=Biens!$A$336,$J8&lt;=Biens!$D$336,$K8&lt;=Biens!$C$336),"MATCH","")</f>
        <v/>
      </c>
      <c r="MT8" s="13" t="str">
        <f>IF(AND($G8&gt;=Biens!$B$337,$H8=Biens!$E$337,$I8=Biens!$A$337,$J8&lt;=Biens!$D$337,$K8&lt;=Biens!$C$337),"MATCH","")</f>
        <v/>
      </c>
      <c r="MU8" s="13" t="str">
        <f>IF(AND($G8&gt;=Biens!$B$338,$H8=Biens!$E$338,$I8=Biens!$A$338,$J8&lt;=Biens!$D$338,$K8&lt;=Biens!$C$338),"MATCH","")</f>
        <v/>
      </c>
      <c r="MV8" s="13" t="str">
        <f>IF(AND($G8&gt;=Biens!$B$339,$H8=Biens!$E$339,$I8=Biens!$A$339,$J8&lt;=Biens!$D$339,$K8&lt;=Biens!$C$339),"MATCH","")</f>
        <v/>
      </c>
      <c r="MW8" s="13" t="str">
        <f>IF(AND($G8&gt;=Biens!$B$340,$H8=Biens!$E$340,$I8=Biens!$A$340,$J8&lt;=Biens!$D$340,$K8&lt;=Biens!$C$340),"MATCH","")</f>
        <v/>
      </c>
      <c r="MX8" s="13" t="str">
        <f>IF(AND($G8&gt;=Biens!$B$341,$H8=Biens!$E$341,$I8=Biens!$A$341,$J8&lt;=Biens!$D$341,$K8&lt;=Biens!$C$341),"MATCH","")</f>
        <v/>
      </c>
      <c r="MY8" s="13" t="str">
        <f>IF(AND($G8&gt;=Biens!$B$342,$H8=Biens!$E$342,$I8=Biens!$A$342,$J8&lt;=Biens!$D$342,$K8&lt;=Biens!$C$342),"MATCH","")</f>
        <v/>
      </c>
      <c r="MZ8" s="13" t="str">
        <f>IF(AND($G8&gt;=Biens!$B$343,$H8=Biens!$E$343,$I8=Biens!$A$343,$J8&lt;=Biens!$D$343,$K8&lt;=Biens!$C$343),"MATCH","")</f>
        <v/>
      </c>
      <c r="NA8" s="13" t="str">
        <f>IF(AND($G8&gt;=Biens!$B$344,$H8=Biens!$E$344,$I8=Biens!$A$344,$J8&lt;=Biens!$D$344,$K8&lt;=Biens!$C$344),"MATCH","")</f>
        <v/>
      </c>
      <c r="NB8" s="13" t="str">
        <f>IF(AND($G8&gt;=Biens!$B$345,$H8=Biens!$E$345,$I8=Biens!$A$345,$J8&lt;=Biens!$D$345,$K8&lt;=Biens!$C$345),"MATCH","")</f>
        <v/>
      </c>
      <c r="NC8" s="13" t="str">
        <f>IF(AND($G8&gt;=Biens!$B$346,$H8=Biens!$E$346,$I8=Biens!$A$346,$J8&lt;=Biens!$D$346,$K8&lt;=Biens!$C$346),"MATCH","")</f>
        <v/>
      </c>
      <c r="ND8" s="13" t="str">
        <f>IF(AND($G8&gt;=Biens!$B$347,$H8=Biens!$E$347,$I8=Biens!$A$347,$J8&lt;=Biens!$D$347,$K8&lt;=Biens!$C$347),"MATCH","")</f>
        <v/>
      </c>
      <c r="NE8" s="13" t="str">
        <f>IF(AND($G8&gt;=Biens!$B$348,$H8=Biens!$E$348,$I8=Biens!$A$348,$J8&lt;=Biens!$D$348,$K8&lt;=Biens!$C$348),"MATCH","")</f>
        <v/>
      </c>
      <c r="NF8" s="13" t="str">
        <f>IF(AND($G8&gt;=Biens!$B$349,$H8=Biens!$E$349,$I8=Biens!$A$349,$J8&lt;=Biens!$D$349,$K8&lt;=Biens!$C$349),"MATCH","")</f>
        <v/>
      </c>
      <c r="NG8" s="13" t="str">
        <f>IF(AND($G8&gt;=Biens!$B$350,$H8=Biens!$E$350,$I8=Biens!$A$350,$J8&lt;=Biens!$D$350,$K8&lt;=Biens!$C$350),"MATCH","")</f>
        <v/>
      </c>
      <c r="NH8" s="13" t="str">
        <f>IF(AND($G8&gt;=Biens!$B$351,$H8=Biens!$E$351,$I8=Biens!$A$351,$J8&lt;=Biens!$D$351,$K8&lt;=Biens!$C$351),"MATCH","")</f>
        <v/>
      </c>
      <c r="NI8" s="13" t="str">
        <f>IF(AND($G8&gt;=Biens!$B$352,$H8=Biens!$E$352,$I8=Biens!$A$352,$J8&lt;=Biens!$D$352,$K8&lt;=Biens!$C$352),"MATCH","")</f>
        <v/>
      </c>
      <c r="NJ8" s="13" t="str">
        <f>IF(AND($G8&gt;=Biens!$B$353,$H8=Biens!$E$353,$I8=Biens!$A$353,$J8&lt;=Biens!$D$353,$K8&lt;=Biens!$C$353),"MATCH","")</f>
        <v/>
      </c>
      <c r="NK8" s="13" t="str">
        <f>IF(AND($G8&gt;=Biens!$B$354,$H8=Biens!$E$354,$I8=Biens!$A$354,$J8&lt;=Biens!$D$354,$K8&lt;=Biens!$C$354),"MATCH","")</f>
        <v/>
      </c>
      <c r="NL8" s="13" t="str">
        <f>IF(AND($G8&gt;=Biens!$B$355,$H8=Biens!$E$355,$I8=Biens!$A$355,$J8&lt;=Biens!$D$355,$K8&lt;=Biens!$C$355),"MATCH","")</f>
        <v/>
      </c>
      <c r="NM8" s="13" t="str">
        <f>IF(AND($G8&gt;=Biens!$B$356,$H8=Biens!$E$356,$I8=Biens!$A$356,$J8&lt;=Biens!$D$356,$K8&lt;=Biens!$C$356),"MATCH","")</f>
        <v/>
      </c>
      <c r="NN8" s="13" t="str">
        <f>IF(AND($G8&gt;=Biens!$B$357,$H8=Biens!$E$357,$I8=Biens!$A$357,$J8&lt;=Biens!$D$357,$K8&lt;=Biens!$C$357),"MATCH","")</f>
        <v/>
      </c>
      <c r="NO8" s="13" t="str">
        <f>IF(AND($G8&gt;=Biens!$B$358,$H8=Biens!$E$358,$I8=Biens!$A$358,$J8&lt;=Biens!$D$358,$K8&lt;=Biens!$C$358),"MATCH","")</f>
        <v/>
      </c>
      <c r="NP8" s="13" t="str">
        <f>IF(AND($G8&gt;=Biens!$B$359,$H8=Biens!$E$359,$I8=Biens!$A$359,$J8&lt;=Biens!$D$359,$K8&lt;=Biens!$C$359),"MATCH","")</f>
        <v/>
      </c>
      <c r="NQ8" s="13" t="str">
        <f>IF(AND($G8&gt;=Biens!$B$360,$H8=Biens!$E$360,$I8=Biens!$A$360,$J8&lt;=Biens!$D$360,$K8&lt;=Biens!$C$360),"MATCH","")</f>
        <v/>
      </c>
      <c r="NR8" s="13" t="str">
        <f>IF(AND($G8&gt;=Biens!$B$361,$H8=Biens!$E$361,$I8=Biens!$A$361,$J8&lt;=Biens!$D$361,$K8&lt;=Biens!$C$361),"MATCH","")</f>
        <v/>
      </c>
      <c r="NS8" s="13" t="str">
        <f>IF(AND($G8&gt;=Biens!$B$362,$H8=Biens!$E$362,$I8=Biens!$A$362,$J8&lt;=Biens!$D$362,$K8&lt;=Biens!$C$362),"MATCH","")</f>
        <v/>
      </c>
      <c r="NT8" s="13" t="str">
        <f>IF(AND($G8&gt;=Biens!$B$363,$H8=Biens!$E$363,$I8=Biens!$A$363,$J8&lt;=Biens!$D$363,$K8&lt;=Biens!$C$363),"MATCH","")</f>
        <v/>
      </c>
      <c r="NU8" s="13" t="str">
        <f>IF(AND($G8&gt;=Biens!$B$364,$H8=Biens!$E$364,$I8=Biens!$A$364,$J8&lt;=Biens!$D$364,$K8&lt;=Biens!$C$364),"MATCH","")</f>
        <v/>
      </c>
      <c r="NV8" s="13" t="str">
        <f>IF(AND($G8&gt;=Biens!$B$365,$H8=Biens!$E$365,$I8=Biens!$A$365,$J8&lt;=Biens!$D$365,$K8&lt;=Biens!$C$365),"MATCH","")</f>
        <v/>
      </c>
      <c r="NW8" s="13" t="str">
        <f>IF(AND($G8&gt;=Biens!$B$366,$H8=Biens!$E$366,$I8=Biens!$A$366,$J8&lt;=Biens!$D$366,$K8&lt;=Biens!$C$366),"MATCH","")</f>
        <v/>
      </c>
      <c r="NX8" s="13" t="str">
        <f>IF(AND($G8&gt;=Biens!$B$367,$H8=Biens!$E$367,$I8=Biens!$A$367,$J8&lt;=Biens!$D$367,$K8&lt;=Biens!$C$367),"MATCH","")</f>
        <v/>
      </c>
      <c r="NY8" s="13" t="str">
        <f>IF(AND($G8&gt;=Biens!$B$368,$H8=Biens!$E$368,$I8=Biens!$A$368,$J8&lt;=Biens!$D$368,$K8&lt;=Biens!$C$368),"MATCH","")</f>
        <v/>
      </c>
      <c r="NZ8" s="13" t="str">
        <f>IF(AND($G8&gt;=Biens!$B$369,$H8=Biens!$E$369,$I8=Biens!$A$369,$J8&lt;=Biens!$D$369,$K8&lt;=Biens!$C$369),"MATCH","")</f>
        <v/>
      </c>
      <c r="OA8" s="13" t="str">
        <f>IF(AND($G8&gt;=Biens!$B$370,$H8=Biens!$E$370,$I8=Biens!$A$370,$J8&lt;=Biens!$D$370,$K8&lt;=Biens!$C$370),"MATCH","")</f>
        <v/>
      </c>
      <c r="OB8" s="13" t="str">
        <f>IF(AND($G8&gt;=Biens!$B$371,$H8=Biens!$E$371,$I8=Biens!$A$371,$J8&lt;=Biens!$D$371,$K8&lt;=Biens!$C$371),"MATCH","")</f>
        <v/>
      </c>
      <c r="OC8" s="13" t="str">
        <f>IF(AND($G8&gt;=Biens!$B$372,$H8=Biens!$E$372,$I8=Biens!$A$372,$J8&lt;=Biens!$D$372,$K8&lt;=Biens!$C$372),"MATCH","")</f>
        <v/>
      </c>
      <c r="OD8" s="13" t="str">
        <f>IF(AND($G8&gt;=Biens!$B$373,$H8=Biens!$E$373,$I8=Biens!$A$373,$J8&lt;=Biens!$D$373,$K8&lt;=Biens!$C$373),"MATCH","")</f>
        <v/>
      </c>
      <c r="OE8" s="13" t="str">
        <f>IF(AND($G8&gt;=Biens!$B$374,$H8=Biens!$E$374,$I8=Biens!$A$374,$J8&lt;=Biens!$D$374,$K8&lt;=Biens!$C$374),"MATCH","")</f>
        <v/>
      </c>
      <c r="OF8" s="13" t="str">
        <f>IF(AND($G8&gt;=Biens!$B$375,$H8=Biens!$E$375,$I8=Biens!$A$375,$J8&lt;=Biens!$D$375,$K8&lt;=Biens!$C$375),"MATCH","")</f>
        <v/>
      </c>
      <c r="OG8" s="13" t="str">
        <f>IF(AND($G8&gt;=Biens!$B$376,$H8=Biens!$E$376,$I8=Biens!$A$376,$J8&lt;=Biens!$D$376,$K8&lt;=Biens!$C$376),"MATCH","")</f>
        <v/>
      </c>
      <c r="OH8" s="13" t="str">
        <f>IF(AND($G8&gt;=Biens!$B$377,$H8=Biens!$E$377,$I8=Biens!$A$377,$J8&lt;=Biens!$D$377,$K8&lt;=Biens!$C$377),"MATCH","")</f>
        <v/>
      </c>
      <c r="OI8" s="13" t="str">
        <f>IF(AND($G8&gt;=Biens!$B$378,$H8=Biens!$E$378,$I8=Biens!$A$378,$J8&lt;=Biens!$D$378,$K8&lt;=Biens!$C$378),"MATCH","")</f>
        <v/>
      </c>
      <c r="OJ8" s="13" t="str">
        <f>IF(AND($G8&gt;=Biens!$B$379,$H8=Biens!$E$379,$I8=Biens!$A$379,$J8&lt;=Biens!$D$379,$K8&lt;=Biens!$C$379),"MATCH","")</f>
        <v/>
      </c>
      <c r="OK8" s="13" t="str">
        <f>IF(AND($G8&gt;=Biens!$B$380,$H8=Biens!$E$380,$I8=Biens!$A$380,$J8&lt;=Biens!$D$380,$K8&lt;=Biens!$C$380),"MATCH","")</f>
        <v/>
      </c>
      <c r="OL8" s="13" t="str">
        <f>IF(AND($G8&gt;=Biens!$B$381,$H8=Biens!$E$381,$I8=Biens!$A$381,$J8&lt;=Biens!$D$381,$K8&lt;=Biens!$C$381),"MATCH","")</f>
        <v/>
      </c>
      <c r="OM8" s="13" t="str">
        <f>IF(AND($G8&gt;=Biens!$B$382,$H8=Biens!$E$382,$I8=Biens!$A$382,$J8&lt;=Biens!$D$382,$K8&lt;=Biens!$C$382),"MATCH","")</f>
        <v/>
      </c>
      <c r="ON8" s="13" t="str">
        <f>IF(AND($G8&gt;=Biens!$B$383,$H8=Biens!$E$383,$I8=Biens!$A$383,$J8&lt;=Biens!$D$383,$K8&lt;=Biens!$C$383),"MATCH","")</f>
        <v/>
      </c>
      <c r="OO8" s="13" t="str">
        <f>IF(AND($G8&gt;=Biens!$B$384,$H8=Biens!$E$384,$I8=Biens!$A$384,$J8&lt;=Biens!$D$384,$K8&lt;=Biens!$C$384),"MATCH","")</f>
        <v/>
      </c>
      <c r="OP8" s="13" t="str">
        <f>IF(AND($G8&gt;=Biens!$B$385,$H8=Biens!$E$385,$I8=Biens!$A$385,$J8&lt;=Biens!$D$385,$K8&lt;=Biens!$C$385),"MATCH","")</f>
        <v/>
      </c>
      <c r="OQ8" s="13" t="str">
        <f>IF(AND($G8&gt;=Biens!$B$386,$H8=Biens!$E$386,$I8=Biens!$A$386,$J8&lt;=Biens!$D$386,$K8&lt;=Biens!$C$386),"MATCH","")</f>
        <v/>
      </c>
      <c r="OR8" s="13" t="str">
        <f>IF(AND($G8&gt;=Biens!$B$387,$H8=Biens!$E$387,$I8=Biens!$A$387,$J8&lt;=Biens!$D$387,$K8&lt;=Biens!$C$387),"MATCH","")</f>
        <v/>
      </c>
      <c r="OS8" s="13" t="str">
        <f>IF(AND($G8&gt;=Biens!$B$388,$H8=Biens!$E$388,$I8=Biens!$A$388,$J8&lt;=Biens!$D$388,$K8&lt;=Biens!$C$388),"MATCH","")</f>
        <v/>
      </c>
      <c r="OT8" s="13" t="str">
        <f>IF(AND($G8&gt;=Biens!$B$389,$H8=Biens!$E$389,$I8=Biens!$A$389,$J8&lt;=Biens!$D$389,$K8&lt;=Biens!$C$389),"MATCH","")</f>
        <v/>
      </c>
      <c r="OU8" s="13" t="str">
        <f>IF(AND($G8&gt;=Biens!$B$390,$H8=Biens!$E$390,$I8=Biens!$A$390,$J8&lt;=Biens!$D$390,$K8&lt;=Biens!$C$390),"MATCH","")</f>
        <v/>
      </c>
      <c r="OV8" s="13" t="str">
        <f>IF(AND($G8&gt;=Biens!$B$391,$H8=Biens!$E$391,$I8=Biens!$A$391,$J8&lt;=Biens!$D$391,$K8&lt;=Biens!$C$391),"MATCH","")</f>
        <v/>
      </c>
      <c r="OW8" s="13" t="str">
        <f>IF(AND($G8&gt;=Biens!$B$392,$H8=Biens!$E$392,$I8=Biens!$A$392,$J8&lt;=Biens!$D$392,$K8&lt;=Biens!$C$392),"MATCH","")</f>
        <v/>
      </c>
      <c r="OX8" s="13" t="str">
        <f>IF(AND($G8&gt;=Biens!$B$393,$H8=Biens!$E$393,$I8=Biens!$A$393,$J8&lt;=Biens!$D$393,$K8&lt;=Biens!$C$393),"MATCH","")</f>
        <v/>
      </c>
      <c r="OY8" s="13" t="str">
        <f>IF(AND($G8&gt;=Biens!$B$394,$H8=Biens!$E$394,$I8=Biens!$A$394,$J8&lt;=Biens!$D$394,$K8&lt;=Biens!$C$394),"MATCH","")</f>
        <v/>
      </c>
      <c r="OZ8" s="13" t="str">
        <f>IF(AND($G8&gt;=Biens!$B$395,$H8=Biens!$E$395,$I8=Biens!$A$395,$J8&lt;=Biens!$D$395,$K8&lt;=Biens!$C$395),"MATCH","")</f>
        <v/>
      </c>
      <c r="PA8" s="13" t="str">
        <f>IF(AND($G8&gt;=Biens!$B$396,$H8=Biens!$E$396,$I8=Biens!$A$396,$J8&lt;=Biens!$D$396,$K8&lt;=Biens!$C$396),"MATCH","")</f>
        <v/>
      </c>
      <c r="PB8" s="13" t="str">
        <f>IF(AND($G8&gt;=Biens!$B$397,$H8=Biens!$E$397,$I8=Biens!$A$397,$J8&lt;=Biens!$D$397,$K8&lt;=Biens!$C$397),"MATCH","")</f>
        <v/>
      </c>
      <c r="PC8" s="13" t="str">
        <f>IF(AND($G8&gt;=Biens!$B$398,$H8=Biens!$E$398,$I8=Biens!$A$398,$J8&lt;=Biens!$D$398,$K8&lt;=Biens!$C$398),"MATCH","")</f>
        <v/>
      </c>
      <c r="PD8" s="13" t="str">
        <f>IF(AND($G8&gt;=Biens!$B$399,$H8=Biens!$E$399,$I8=Biens!$A$399,$J8&lt;=Biens!$D$399,$K8&lt;=Biens!$C$399),"MATCH","")</f>
        <v/>
      </c>
      <c r="PE8" s="13" t="str">
        <f>IF(AND($G8&gt;=Biens!$B$400,$H8=Biens!$E$400,$I8=Biens!$A$400,$J8&lt;=Biens!$D$400,$K8&lt;=Biens!$C$400),"MATCH","")</f>
        <v/>
      </c>
      <c r="PF8" s="13" t="str">
        <f>IF(AND($G8&gt;=Biens!$B$401,$H8=Biens!$E$401,$I8=Biens!$A$401,$J8&lt;=Biens!$D$401,$K8&lt;=Biens!$C$401),"MATCH","")</f>
        <v/>
      </c>
      <c r="PG8" s="13" t="str">
        <f>IF(AND($G8&gt;=Biens!$B$402,$H8=Biens!$E$402,$I8=Biens!$A$402,$J8&lt;=Biens!$D$402,$K8&lt;=Biens!$C$402),"MATCH","")</f>
        <v/>
      </c>
      <c r="PH8" s="13" t="str">
        <f>IF(AND($G8&gt;=Biens!$B$403,$H8=Biens!$E$403,$I8=Biens!$A$403,$J8&lt;=Biens!$D$403,$K8&lt;=Biens!$C$403),"MATCH","")</f>
        <v/>
      </c>
      <c r="PI8" s="13" t="str">
        <f>IF(AND($G8&gt;=Biens!$B$404,$H8=Biens!$E$404,$I8=Biens!$A$404,$J8&lt;=Biens!$D$404,$K8&lt;=Biens!$C$404),"MATCH","")</f>
        <v/>
      </c>
      <c r="PJ8" s="13" t="str">
        <f>IF(AND($G8&gt;=Biens!$B$405,$H8=Biens!$E$405,$I8=Biens!$A$405,$J8&lt;=Biens!$D$405,$K8&lt;=Biens!$C$405),"MATCH","")</f>
        <v/>
      </c>
      <c r="PK8" s="13" t="str">
        <f>IF(AND($G8&gt;=Biens!$B$406,$H8=Biens!$E$406,$I8=Biens!$A$406,$J8&lt;=Biens!$D$406,$K8&lt;=Biens!$C$406),"MATCH","")</f>
        <v/>
      </c>
      <c r="PL8" s="13" t="str">
        <f>IF(AND($G8&gt;=Biens!$B$407,$H8=Biens!$E$407,$I8=Biens!$A$407,$J8&lt;=Biens!$D$407,$K8&lt;=Biens!$C$407),"MATCH","")</f>
        <v/>
      </c>
      <c r="PM8" s="13" t="str">
        <f>IF(AND($G8&gt;=Biens!$B$408,$H8=Biens!$E$408,$I8=Biens!$A$408,$J8&lt;=Biens!$D$408,$K8&lt;=Biens!$C$408),"MATCH","")</f>
        <v/>
      </c>
      <c r="PN8" s="13" t="str">
        <f>IF(AND($G8&gt;=Biens!$B$409,$H8=Biens!$E$409,$I8=Biens!$A$409,$J8&lt;=Biens!$D$409,$K8&lt;=Biens!$C$409),"MATCH","")</f>
        <v/>
      </c>
      <c r="PO8" s="13" t="str">
        <f>IF(AND($G8&gt;=Biens!$B$410,$H8=Biens!$E$410,$I8=Biens!$A$410,$J8&lt;=Biens!$D$410,$K8&lt;=Biens!$C$410),"MATCH","")</f>
        <v/>
      </c>
      <c r="PP8" s="13" t="str">
        <f>IF(AND($G8&gt;=Biens!$B$411,$H8=Biens!$E$411,$I8=Biens!$A$411,$J8&lt;=Biens!$D$411,$K8&lt;=Biens!$C$411),"MATCH","")</f>
        <v/>
      </c>
      <c r="PQ8" s="13" t="str">
        <f>IF(AND($G8&gt;=Biens!$B$412,$H8=Biens!$E$412,$I8=Biens!$A$412,$J8&lt;=Biens!$D$412,$K8&lt;=Biens!$C$412),"MATCH","")</f>
        <v/>
      </c>
      <c r="PR8" s="13" t="str">
        <f>IF(AND($G8&gt;=Biens!$B$413,$H8=Biens!$E$413,$I8=Biens!$A$413,$J8&lt;=Biens!$D$413,$K8&lt;=Biens!$C$413),"MATCH","")</f>
        <v/>
      </c>
      <c r="PS8" s="13" t="str">
        <f>IF(AND($G8&gt;=Biens!$B$414,$H8=Biens!$E$414,$I8=Biens!$A$414,$J8&lt;=Biens!$D$414,$K8&lt;=Biens!$C$414),"MATCH","")</f>
        <v/>
      </c>
      <c r="PT8" s="13" t="str">
        <f>IF(AND($G8&gt;=Biens!$B$415,$H8=Biens!$E$415,$I8=Biens!$A$415,$J8&lt;=Biens!$D$415,$K8&lt;=Biens!$C$415),"MATCH","")</f>
        <v/>
      </c>
      <c r="PU8" s="13" t="str">
        <f>IF(AND($G8&gt;=Biens!$B$416,$H8=Biens!$E$416,$I8=Biens!$A$416,$J8&lt;=Biens!$D$416,$K8&lt;=Biens!$C$416),"MATCH","")</f>
        <v/>
      </c>
      <c r="PV8" s="13" t="str">
        <f>IF(AND($G8&gt;=Biens!$B$417,$H8=Biens!$E$417,$I8=Biens!$A$417,$J8&lt;=Biens!$D$417,$K8&lt;=Biens!$C$417),"MATCH","")</f>
        <v/>
      </c>
      <c r="PW8" s="13" t="str">
        <f>IF(AND($G8&gt;=Biens!$B$418,$H8=Biens!$E$418,$I8=Biens!$A$418,$J8&lt;=Biens!$D$418,$K8&lt;=Biens!$C$418),"MATCH","")</f>
        <v/>
      </c>
      <c r="PX8" s="13" t="str">
        <f>IF(AND($G8&gt;=Biens!$B$419,$H8=Biens!$E$419,$I8=Biens!$A$419,$J8&lt;=Biens!$D$419,$K8&lt;=Biens!$C$419),"MATCH","")</f>
        <v/>
      </c>
      <c r="PY8" s="13" t="str">
        <f>IF(AND($G8&gt;=Biens!$B$420,$H8=Biens!$E$420,$I8=Biens!$A$420,$J8&lt;=Biens!$D$420,$K8&lt;=Biens!$C$420),"MATCH","")</f>
        <v/>
      </c>
      <c r="PZ8" s="13" t="str">
        <f>IF(AND($G8&gt;=Biens!$B$421,$H8=Biens!$E$421,$I8=Biens!$A$421,$J8&lt;=Biens!$D$421,$K8&lt;=Biens!$C$421),"MATCH","")</f>
        <v/>
      </c>
      <c r="QA8" s="13" t="str">
        <f>IF(AND($G8&gt;=Biens!$B$422,$H8=Biens!$E$422,$I8=Biens!$A$422,$J8&lt;=Biens!$D$422,$K8&lt;=Biens!$C$422),"MATCH","")</f>
        <v/>
      </c>
      <c r="QB8" s="13" t="str">
        <f>IF(AND($G8&gt;=Biens!$B$423,$H8=Biens!$E$423,$I8=Biens!$A$423,$J8&lt;=Biens!$D$423,$K8&lt;=Biens!$C$423),"MATCH","")</f>
        <v/>
      </c>
      <c r="QC8" s="13" t="str">
        <f>IF(AND($G8&gt;=Biens!$B$424,$H8=Biens!$E$424,$I8=Biens!$A$424,$J8&lt;=Biens!$D$424,$K8&lt;=Biens!$C$424),"MATCH","")</f>
        <v/>
      </c>
      <c r="QD8" s="13" t="str">
        <f>IF(AND($G8&gt;=Biens!$B$425,$H8=Biens!$E$425,$I8=Biens!$A$425,$J8&lt;=Biens!$D$425,$K8&lt;=Biens!$C$425),"MATCH","")</f>
        <v/>
      </c>
      <c r="QE8" s="13" t="str">
        <f>IF(AND($G8&gt;=Biens!$B$426,$H8=Biens!$E$426,$I8=Biens!$A$426,$J8&lt;=Biens!$D$426,$K8&lt;=Biens!$C$426),"MATCH","")</f>
        <v/>
      </c>
      <c r="QF8" s="13" t="str">
        <f>IF(AND($G8&gt;=Biens!$B$427,$H8=Biens!$E$427,$I8=Biens!$A$427,$J8&lt;=Biens!$D$427,$K8&lt;=Biens!$C$427),"MATCH","")</f>
        <v/>
      </c>
      <c r="QG8" s="13" t="str">
        <f>IF(AND($G8&gt;=Biens!$B$428,$H8=Biens!$E$428,$I8=Biens!$A$428,$J8&lt;=Biens!$D$428,$K8&lt;=Biens!$C$428),"MATCH","")</f>
        <v/>
      </c>
      <c r="QH8" s="13" t="str">
        <f>IF(AND($G8&gt;=Biens!$B$429,$H8=Biens!$E$429,$I8=Biens!$A$429,$J8&lt;=Biens!$D$429,$K8&lt;=Biens!$C$429),"MATCH","")</f>
        <v/>
      </c>
      <c r="QI8" s="13" t="str">
        <f>IF(AND($G8&gt;=Biens!$B$430,$H8=Biens!$E$430,$I8=Biens!$A$430,$J8&lt;=Biens!$D$430,$K8&lt;=Biens!$C$430),"MATCH","")</f>
        <v/>
      </c>
      <c r="QJ8" s="13" t="str">
        <f>IF(AND($G8&gt;=Biens!$B$431,$H8=Biens!$E$431,$I8=Biens!$A$431,$J8&lt;=Biens!$D$431,$K8&lt;=Biens!$C$431),"MATCH","")</f>
        <v/>
      </c>
      <c r="QK8" s="13" t="str">
        <f>IF(AND($G8&gt;=Biens!$B$432,$H8=Biens!$E$432,$I8=Biens!$A$432,$J8&lt;=Biens!$D$432,$K8&lt;=Biens!$C$432),"MATCH","")</f>
        <v/>
      </c>
      <c r="QL8" s="13" t="str">
        <f>IF(AND($G8&gt;=Biens!$B$433,$H8=Biens!$E$433,$I8=Biens!$A$433,$J8&lt;=Biens!$D$433,$K8&lt;=Biens!$C$433),"MATCH","")</f>
        <v/>
      </c>
      <c r="QM8" s="13" t="str">
        <f>IF(AND($G8&gt;=Biens!$B$434,$H8=Biens!$E$434,$I8=Biens!$A$434,$J8&lt;=Biens!$D$434,$K8&lt;=Biens!$C$434),"MATCH","")</f>
        <v/>
      </c>
      <c r="QN8" s="13" t="str">
        <f>IF(AND($G8&gt;=Biens!$B$435,$H8=Biens!$E$435,$I8=Biens!$A$435,$J8&lt;=Biens!$D$435,$K8&lt;=Biens!$C$435),"MATCH","")</f>
        <v/>
      </c>
      <c r="QO8" s="13" t="str">
        <f>IF(AND($G8&gt;=Biens!$B$436,$H8=Biens!$E$436,$I8=Biens!$A$436,$J8&lt;=Biens!$D$436,$K8&lt;=Biens!$C$436),"MATCH","")</f>
        <v/>
      </c>
      <c r="QP8" s="13" t="str">
        <f>IF(AND($G8&gt;=Biens!$B$437,$H8=Biens!$E$437,$I8=Biens!$A$437,$J8&lt;=Biens!$D$437,$K8&lt;=Biens!$C$437),"MATCH","")</f>
        <v/>
      </c>
      <c r="QQ8" s="13" t="str">
        <f>IF(AND($G8&gt;=Biens!$B$438,$H8=Biens!$E$438,$I8=Biens!$A$438,$J8&lt;=Biens!$D$438,$K8&lt;=Biens!$C$438),"MATCH","")</f>
        <v/>
      </c>
      <c r="QR8" s="13" t="str">
        <f>IF(AND($G8&gt;=Biens!$B$439,$H8=Biens!$E$439,$I8=Biens!$A$439,$J8&lt;=Biens!$D$439,$K8&lt;=Biens!$C$439),"MATCH","")</f>
        <v/>
      </c>
      <c r="QS8" s="13" t="str">
        <f>IF(AND($G8&gt;=Biens!$B$440,$H8=Biens!$E$440,$I8=Biens!$A$440,$J8&lt;=Biens!$D$440,$K8&lt;=Biens!$C$440),"MATCH","")</f>
        <v/>
      </c>
      <c r="QT8" s="13" t="str">
        <f>IF(AND($G8&gt;=Biens!$B$441,$H8=Biens!$E$441,$I8=Biens!$A$441,$J8&lt;=Biens!$D$441,$K8&lt;=Biens!$C$441),"MATCH","")</f>
        <v/>
      </c>
      <c r="QU8" s="13" t="str">
        <f>IF(AND($G8&gt;=Biens!$B$442,$H8=Biens!$E$442,$I8=Biens!$A$442,$J8&lt;=Biens!$D$442,$K8&lt;=Biens!$C$442),"MATCH","")</f>
        <v/>
      </c>
      <c r="QV8" s="13" t="str">
        <f>IF(AND($G8&gt;=Biens!$B$443,$H8=Biens!$E$443,$I8=Biens!$A$443,$J8&lt;=Biens!$D$443,$K8&lt;=Biens!$C$443),"MATCH","")</f>
        <v/>
      </c>
      <c r="QW8" s="13" t="str">
        <f>IF(AND($G8&gt;=Biens!$B$444,$H8=Biens!$E$444,$I8=Biens!$A$444,$J8&lt;=Biens!$D$444,$K8&lt;=Biens!$C$444),"MATCH","")</f>
        <v/>
      </c>
      <c r="QX8" s="13" t="str">
        <f>IF(AND($G8&gt;=Biens!$B$445,$H8=Biens!$E$445,$I8=Biens!$A$445,$J8&lt;=Biens!$D$445,$K8&lt;=Biens!$C$445),"MATCH","")</f>
        <v/>
      </c>
      <c r="QY8" s="13" t="str">
        <f>IF(AND($G8&gt;=Biens!$B$446,$H8=Biens!$E$446,$I8=Biens!$A$446,$J8&lt;=Biens!$D$446,$K8&lt;=Biens!$C$446),"MATCH","")</f>
        <v/>
      </c>
      <c r="QZ8" s="13" t="str">
        <f>IF(AND($G8&gt;=Biens!$B$447,$H8=Biens!$E$447,$I8=Biens!$A$447,$J8&lt;=Biens!$D$447,$K8&lt;=Biens!$C$447),"MATCH","")</f>
        <v/>
      </c>
      <c r="RA8" s="13" t="str">
        <f>IF(AND($G8&gt;=Biens!$B$448,$H8=Biens!$E$448,$I8=Biens!$A$448,$J8&lt;=Biens!$D$448,$K8&lt;=Biens!$C$448),"MATCH","")</f>
        <v/>
      </c>
      <c r="RB8" s="13" t="str">
        <f>IF(AND($G8&gt;=Biens!$B$449,$H8=Biens!$E$449,$I8=Biens!$A$449,$J8&lt;=Biens!$D$449,$K8&lt;=Biens!$C$449),"MATCH","")</f>
        <v/>
      </c>
      <c r="RC8" s="13" t="str">
        <f>IF(AND($G8&gt;=Biens!$B$450,$H8=Biens!$E$450,$I8=Biens!$A$450,$J8&lt;=Biens!$D$450,$K8&lt;=Biens!$C$450),"MATCH","")</f>
        <v/>
      </c>
      <c r="RD8" s="13" t="str">
        <f>IF(AND($G8&gt;=Biens!$B$451,$H8=Biens!$E$451,$I8=Biens!$A$451,$J8&lt;=Biens!$D$451,$K8&lt;=Biens!$C$451),"MATCH","")</f>
        <v/>
      </c>
      <c r="RE8" s="13" t="str">
        <f>IF(AND($G8&gt;=Biens!$B$452,$H8=Biens!$E$452,$I8=Biens!$A$452,$J8&lt;=Biens!$D$452,$K8&lt;=Biens!$C$452),"MATCH","")</f>
        <v/>
      </c>
      <c r="RF8" s="13" t="str">
        <f>IF(AND($G8&gt;=Biens!$B$453,$H8=Biens!$E$453,$I8=Biens!$A$453,$J8&lt;=Biens!$D$453,$K8&lt;=Biens!$C$453),"MATCH","")</f>
        <v/>
      </c>
      <c r="RG8" s="13" t="str">
        <f>IF(AND($G8&gt;=Biens!$B$454,$H8=Biens!$E$454,$I8=Biens!$A$454,$J8&lt;=Biens!$D$454,$K8&lt;=Biens!$C$454),"MATCH","")</f>
        <v/>
      </c>
      <c r="RH8" s="13" t="str">
        <f>IF(AND($G8&gt;=Biens!$B$455,$H8=Biens!$E$455,$I8=Biens!$A$455,$J8&lt;=Biens!$D$455,$K8&lt;=Biens!$C$455),"MATCH","")</f>
        <v/>
      </c>
      <c r="RI8" s="13" t="str">
        <f>IF(AND($G8&gt;=Biens!$B$456,$H8=Biens!$E$456,$I8=Biens!$A$456,$J8&lt;=Biens!$D$456,$K8&lt;=Biens!$C$456),"MATCH","")</f>
        <v/>
      </c>
      <c r="RJ8" s="13" t="str">
        <f>IF(AND($G8&gt;=Biens!$B$457,$H8=Biens!$E$457,$I8=Biens!$A$457,$J8&lt;=Biens!$D$457,$K8&lt;=Biens!$C$457),"MATCH","")</f>
        <v/>
      </c>
      <c r="RK8" s="13" t="str">
        <f>IF(AND($G8&gt;=Biens!$B$458,$H8=Biens!$E$458,$I8=Biens!$A$458,$J8&lt;=Biens!$D$458,$K8&lt;=Biens!$C$458),"MATCH","")</f>
        <v/>
      </c>
      <c r="RL8" s="13" t="str">
        <f>IF(AND($G8&gt;=Biens!$B$459,$H8=Biens!$E$459,$I8=Biens!$A$459,$J8&lt;=Biens!$D$459,$K8&lt;=Biens!$C$459),"MATCH","")</f>
        <v/>
      </c>
      <c r="RM8" s="13" t="str">
        <f>IF(AND($G8&gt;=Biens!$B$460,$H8=Biens!$E$460,$I8=Biens!$A$460,$J8&lt;=Biens!$D$460,$K8&lt;=Biens!$C$460),"MATCH","")</f>
        <v/>
      </c>
      <c r="RN8" s="13" t="str">
        <f>IF(AND($G8&gt;=Biens!$B$461,$H8=Biens!$E$461,$I8=Biens!$A$461,$J8&lt;=Biens!$D$461,$K8&lt;=Biens!$C$461),"MATCH","")</f>
        <v/>
      </c>
      <c r="RO8" s="13" t="str">
        <f>IF(AND($G8&gt;=Biens!$B$462,$H8=Biens!$E$462,$I8=Biens!$A$462,$J8&lt;=Biens!$D$462,$K8&lt;=Biens!$C$462),"MATCH","")</f>
        <v/>
      </c>
      <c r="RP8" s="13" t="str">
        <f>IF(AND($G8&gt;=Biens!$B$463,$H8=Biens!$E$463,$I8=Biens!$A$463,$J8&lt;=Biens!$D$463,$K8&lt;=Biens!$C$463),"MATCH","")</f>
        <v/>
      </c>
      <c r="RQ8" s="13" t="str">
        <f>IF(AND($G8&gt;=Biens!$B$464,$H8=Biens!$E$464,$I8=Biens!$A$464,$J8&lt;=Biens!$D$464,$K8&lt;=Biens!$C$464),"MATCH","")</f>
        <v/>
      </c>
      <c r="RR8" s="13" t="str">
        <f>IF(AND($G8&gt;=Biens!$B$465,$H8=Biens!$E$465,$I8=Biens!$A$465,$J8&lt;=Biens!$D$465,$K8&lt;=Biens!$C$465),"MATCH","")</f>
        <v/>
      </c>
      <c r="RS8" s="13" t="str">
        <f>IF(AND($G8&gt;=Biens!$B$466,$H8=Biens!$E$466,$I8=Biens!$A$466,$J8&lt;=Biens!$D$466,$K8&lt;=Biens!$C$466),"MATCH","")</f>
        <v/>
      </c>
      <c r="RT8" s="13" t="str">
        <f>IF(AND($G8&gt;=Biens!$B$467,$H8=Biens!$E$467,$I8=Biens!$A$467,$J8&lt;=Biens!$D$467,$K8&lt;=Biens!$C$467),"MATCH","")</f>
        <v/>
      </c>
      <c r="RU8" s="13" t="str">
        <f>IF(AND($G8&gt;=Biens!$B$468,$H8=Biens!$E$468,$I8=Biens!$A$468,$J8&lt;=Biens!$D$468,$K8&lt;=Biens!$C$468),"MATCH","")</f>
        <v/>
      </c>
      <c r="RV8" s="13" t="str">
        <f>IF(AND($G8&gt;=Biens!$B$469,$H8=Biens!$E$469,$I8=Biens!$A$469,$J8&lt;=Biens!$D$469,$K8&lt;=Biens!$C$469),"MATCH","")</f>
        <v/>
      </c>
      <c r="RW8" s="13" t="str">
        <f>IF(AND($G8&gt;=Biens!$B$470,$H8=Biens!$E$470,$I8=Biens!$A$470,$J8&lt;=Biens!$D$470,$K8&lt;=Biens!$C$470),"MATCH","")</f>
        <v/>
      </c>
      <c r="RX8" s="13" t="str">
        <f>IF(AND($G8&gt;=Biens!$B$471,$H8=Biens!$E$471,$I8=Biens!$A$471,$J8&lt;=Biens!$D$471,$K8&lt;=Biens!$C$471),"MATCH","")</f>
        <v/>
      </c>
      <c r="RY8" s="13" t="str">
        <f>IF(AND($G8&gt;=Biens!$B$472,$H8=Biens!$E$472,$I8=Biens!$A$472,$J8&lt;=Biens!$D$472,$K8&lt;=Biens!$C$472),"MATCH","")</f>
        <v/>
      </c>
      <c r="RZ8" s="13" t="str">
        <f>IF(AND($G8&gt;=Biens!$B$473,$H8=Biens!$E$473,$I8=Biens!$A$473,$J8&lt;=Biens!$D$473,$K8&lt;=Biens!$C$473),"MATCH","")</f>
        <v/>
      </c>
      <c r="SA8" s="13" t="str">
        <f>IF(AND($G8&gt;=Biens!$B$474,$H8=Biens!$E$474,$I8=Biens!$A$474,$J8&lt;=Biens!$D$474,$K8&lt;=Biens!$C$474),"MATCH","")</f>
        <v/>
      </c>
      <c r="SB8" s="13" t="str">
        <f>IF(AND($G8&gt;=Biens!$B$475,$H8=Biens!$E$475,$I8=Biens!$A$475,$J8&lt;=Biens!$D$475,$K8&lt;=Biens!$C$475),"MATCH","")</f>
        <v/>
      </c>
      <c r="SC8" s="13" t="str">
        <f>IF(AND($G8&gt;=Biens!$B$476,$H8=Biens!$E$476,$I8=Biens!$A$476,$J8&lt;=Biens!$D$476,$K8&lt;=Biens!$C$476),"MATCH","")</f>
        <v/>
      </c>
      <c r="SD8" s="13" t="str">
        <f>IF(AND($G8&gt;=Biens!$B$477,$H8=Biens!$E$477,$I8=Biens!$A$477,$J8&lt;=Biens!$D$477,$K8&lt;=Biens!$C$477),"MATCH","")</f>
        <v/>
      </c>
      <c r="SE8" s="13" t="str">
        <f>IF(AND($G8&gt;=Biens!$B$478,$H8=Biens!$E$478,$I8=Biens!$A$478,$J8&lt;=Biens!$D$478,$K8&lt;=Biens!$C$478),"MATCH","")</f>
        <v/>
      </c>
      <c r="SF8" s="13" t="str">
        <f>IF(AND($G8&gt;=Biens!$B$479,$H8=Biens!$E$479,$I8=Biens!$A$479,$J8&lt;=Biens!$D$479,$K8&lt;=Biens!$C$479),"MATCH","")</f>
        <v/>
      </c>
      <c r="SG8" s="13" t="str">
        <f>IF(AND($G8&gt;=Biens!$B$480,$H8=Biens!$E$480,$I8=Biens!$A$480,$J8&lt;=Biens!$D$480,$K8&lt;=Biens!$C$480),"MATCH","")</f>
        <v/>
      </c>
      <c r="SH8" s="13" t="str">
        <f>IF(AND($G8&gt;=Biens!$B$481,$H8=Biens!$E$481,$I8=Biens!$A$481,$J8&lt;=Biens!$D$481,$K8&lt;=Biens!$C$481),"MATCH","")</f>
        <v/>
      </c>
      <c r="SI8" s="13" t="str">
        <f>IF(AND($G8&gt;=Biens!$B$482,$H8=Biens!$E$482,$I8=Biens!$A$482,$J8&lt;=Biens!$D$482,$K8&lt;=Biens!$C$482),"MATCH","")</f>
        <v/>
      </c>
      <c r="SJ8" s="13" t="str">
        <f>IF(AND($G8&gt;=Biens!$B$483,$H8=Biens!$E$483,$I8=Biens!$A$483,$J8&lt;=Biens!$D$483,$K8&lt;=Biens!$C$483),"MATCH","")</f>
        <v/>
      </c>
      <c r="SK8" s="13" t="str">
        <f>IF(AND($G8&gt;=Biens!$B$484,$H8=Biens!$E$484,$I8=Biens!$A$484,$J8&lt;=Biens!$D$484,$K8&lt;=Biens!$C$484),"MATCH","")</f>
        <v/>
      </c>
      <c r="SL8" s="13" t="str">
        <f>IF(AND($G8&gt;=Biens!$B$485,$H8=Biens!$E$485,$I8=Biens!$A$485,$J8&lt;=Biens!$D$485,$K8&lt;=Biens!$C$485),"MATCH","")</f>
        <v/>
      </c>
      <c r="SM8" s="13" t="str">
        <f>IF(AND($G8&gt;=Biens!$B$486,$H8=Biens!$E$486,$I8=Biens!$A$486,$J8&lt;=Biens!$D$486,$K8&lt;=Biens!$C$486),"MATCH","")</f>
        <v/>
      </c>
      <c r="SN8" s="13" t="str">
        <f>IF(AND($G8&gt;=Biens!$B$487,$H8=Biens!$E$487,$I8=Biens!$A$487,$J8&lt;=Biens!$D$487,$K8&lt;=Biens!$C$487),"MATCH","")</f>
        <v/>
      </c>
      <c r="SO8" s="13" t="str">
        <f>IF(AND($G8&gt;=Biens!$B$488,$H8=Biens!$E$488,$I8=Biens!$A$488,$J8&lt;=Biens!$D$488,$K8&lt;=Biens!$C$488),"MATCH","")</f>
        <v/>
      </c>
      <c r="SP8" s="13" t="str">
        <f>IF(AND($G8&gt;=Biens!$B$489,$H8=Biens!$E$489,$I8=Biens!$A$489,$J8&lt;=Biens!$D$489,$K8&lt;=Biens!$C$489),"MATCH","")</f>
        <v/>
      </c>
      <c r="SQ8" s="13" t="str">
        <f>IF(AND($G8&gt;=Biens!$B$490,$H8=Biens!$E$490,$I8=Biens!$A$490,$J8&lt;=Biens!$D$490,$K8&lt;=Biens!$C$490),"MATCH","")</f>
        <v/>
      </c>
      <c r="SR8" s="13" t="str">
        <f>IF(AND($G8&gt;=Biens!$B$491,$H8=Biens!$E$491,$I8=Biens!$A$491,$J8&lt;=Biens!$D$491,$K8&lt;=Biens!$C$491),"MATCH","")</f>
        <v/>
      </c>
      <c r="SS8" s="13" t="str">
        <f>IF(AND($G8&gt;=Biens!$B$492,$H8=Biens!$E$492,$I8=Biens!$A$492,$J8&lt;=Biens!$D$492,$K8&lt;=Biens!$C$492),"MATCH","")</f>
        <v/>
      </c>
      <c r="ST8" s="13" t="str">
        <f>IF(AND($G8&gt;=Biens!$B$493,$H8=Biens!$E$493,$I8=Biens!$A$493,$J8&lt;=Biens!$D$493,$K8&lt;=Biens!$C$493),"MATCH","")</f>
        <v/>
      </c>
      <c r="SU8" s="13" t="str">
        <f>IF(AND($G8&gt;=Biens!$B$494,$H8=Biens!$E$494,$I8=Biens!$A$494,$J8&lt;=Biens!$D$494,$K8&lt;=Biens!$C$494),"MATCH","")</f>
        <v/>
      </c>
      <c r="SV8" s="13" t="str">
        <f>IF(AND($G8&gt;=Biens!$B$495,$H8=Biens!$E$495,$I8=Biens!$A$495,$J8&lt;=Biens!$D$495,$K8&lt;=Biens!$C$495),"MATCH","")</f>
        <v/>
      </c>
      <c r="SW8" s="13" t="str">
        <f>IF(AND($G8&gt;=Biens!$B$496,$H8=Biens!$E$496,$I8=Biens!$A$496,$J8&lt;=Biens!$D$496,$K8&lt;=Biens!$C$496),"MATCH","")</f>
        <v/>
      </c>
      <c r="SX8" s="13" t="str">
        <f>IF(AND($G8&gt;=Biens!$B$497,$H8=Biens!$E$497,$I8=Biens!$A$497,$J8&lt;=Biens!$D$497,$K8&lt;=Biens!$C$497),"MATCH","")</f>
        <v/>
      </c>
      <c r="SY8" s="13" t="str">
        <f>IF(AND($G8&gt;=Biens!$B$498,$H8=Biens!$E$498,$I8=Biens!$A$498,$J8&lt;=Biens!$D$498,$K8&lt;=Biens!$C$498),"MATCH","")</f>
        <v/>
      </c>
      <c r="SZ8" s="13" t="str">
        <f>IF(AND($G8&gt;=Biens!$B$499,$H8=Biens!$E$499,$I8=Biens!$A$499,$J8&lt;=Biens!$D$499,$K8&lt;=Biens!$C$499),"MATCH","")</f>
        <v/>
      </c>
      <c r="TA8" s="13" t="str">
        <f>IF(AND($G8&gt;=Biens!$B$500,$H8=Biens!$E$500,$I8=Biens!$A$500,$J8&lt;=Biens!$D$500,$K8&lt;=Biens!$C$500),"MATCH","")</f>
        <v/>
      </c>
      <c r="TB8" s="13" t="str">
        <f>IF(AND($G8&gt;=Biens!$B$501,$H8=Biens!$E$501,$I8=Biens!$A$501,$J8&lt;=Biens!$D$501,$K8&lt;=Biens!$C$501),"MATCH","")</f>
        <v/>
      </c>
      <c r="TC8" s="13" t="str">
        <f>IF(AND($G8&gt;=Biens!$B$502,$H8=Biens!$E$502,$I8=Biens!$A$502,$J8&lt;=Biens!$D$502,$K8&lt;=Biens!$C$502),"MATCH","")</f>
        <v/>
      </c>
      <c r="TD8" s="13" t="str">
        <f>IF(AND($G8&gt;=Biens!$B$503,$H8=Biens!$E$503,$I8=Biens!$A$503,$J8&lt;=Biens!$D$503,$K8&lt;=Biens!$C$503),"MATCH","")</f>
        <v/>
      </c>
      <c r="TE8" s="13" t="str">
        <f>IF(AND($G8&gt;=Biens!$B$504,$H8=Biens!$E$504,$I8=Biens!$A$504,$J8&lt;=Biens!$D$504,$K8&lt;=Biens!$C$504),"MATCH","")</f>
        <v/>
      </c>
      <c r="TF8" s="13" t="str">
        <f>IF(AND($G8&gt;=Biens!$B$505,$H8=Biens!$E$505,$I8=Biens!$A$505,$J8&lt;=Biens!$D$505,$K8&lt;=Biens!$C$505),"MATCH","")</f>
        <v/>
      </c>
      <c r="TG8" s="13" t="str">
        <f>IF(AND($G8&gt;=Biens!$B$506,$H8=Biens!$E$506,$I8=Biens!$A$506,$J8&lt;=Biens!$D$506,$K8&lt;=Biens!$C$506),"MATCH","")</f>
        <v/>
      </c>
      <c r="TH8" s="13" t="str">
        <f>IF(AND($G8&gt;=Biens!$B$507,$H8=Biens!$E$507,$I8=Biens!$A$507,$J8&lt;=Biens!$D$507,$K8&lt;=Biens!$C$507),"MATCH","")</f>
        <v/>
      </c>
      <c r="TI8" s="13" t="str">
        <f>IF(AND($G8&gt;=Biens!$B$508,$H8=Biens!$E$508,$I8=Biens!$A$508,$J8&lt;=Biens!$D$508,$K8&lt;=Biens!$C$508),"MATCH","")</f>
        <v/>
      </c>
      <c r="TJ8" s="13" t="str">
        <f>IF(AND($G8&gt;=Biens!$B$509,$H8=Biens!$E$509,$I8=Biens!$A$509,$J8&lt;=Biens!$D$509,$K8&lt;=Biens!$C$509),"MATCH","")</f>
        <v/>
      </c>
      <c r="TK8" s="13" t="str">
        <f>IF(AND($G8&gt;=Biens!$B$510,$H8=Biens!$E$510,$I8=Biens!$A$510,$J8&lt;=Biens!$D$510,$K8&lt;=Biens!$C$510),"MATCH","")</f>
        <v/>
      </c>
      <c r="TL8" s="13" t="str">
        <f>IF(AND($G8&gt;=Biens!$B$511,$H8=Biens!$E$511,$I8=Biens!$A$511,$J8&lt;=Biens!$D$511,$K8&lt;=Biens!$C$511),"MATCH","")</f>
        <v/>
      </c>
      <c r="TM8" s="13" t="str">
        <f>IF(AND($G8&gt;=Biens!$B$512,$H8=Biens!$E$512,$I8=Biens!$A$512,$J8&lt;=Biens!$D$512,$K8&lt;=Biens!$C$512),"MATCH","")</f>
        <v/>
      </c>
      <c r="TN8" s="13" t="str">
        <f>IF(AND($G8&gt;=Biens!$B$513,$H8=Biens!$E$513,$I8=Biens!$A$513,$J8&lt;=Biens!$D$513,$K8&lt;=Biens!$C$513),"MATCH","")</f>
        <v/>
      </c>
      <c r="TO8" s="13" t="str">
        <f>IF(AND($G8&gt;=Biens!$B$514,$H8=Biens!$E$514,$I8=Biens!$A$514,$J8&lt;=Biens!$D$514,$K8&lt;=Biens!$C$514),"MATCH","")</f>
        <v/>
      </c>
      <c r="TP8" s="13" t="str">
        <f>IF(AND($G8&gt;=Biens!$B$515,$H8=Biens!$E$515,$I8=Biens!$A$515,$J8&lt;=Biens!$D$515,$K8&lt;=Biens!$C$515),"MATCH","")</f>
        <v/>
      </c>
      <c r="TQ8" s="13" t="str">
        <f>IF(AND($G8&gt;=Biens!$B$516,$H8=Biens!$E$516,$I8=Biens!$A$516,$J8&lt;=Biens!$D$516,$K8&lt;=Biens!$C$516),"MATCH","")</f>
        <v/>
      </c>
      <c r="TR8" s="13" t="str">
        <f>IF(AND($G8&gt;=Biens!$B$517,$H8=Biens!$E$517,$I8=Biens!$A$517,$J8&lt;=Biens!$D$517,$K8&lt;=Biens!$C$517),"MATCH","")</f>
        <v/>
      </c>
      <c r="TS8" s="13" t="str">
        <f>IF(AND($G8&gt;=Biens!$B$518,$H8=Biens!$E$518,$I8=Biens!$A$518,$J8&lt;=Biens!$D$518,$K8&lt;=Biens!$C$518),"MATCH","")</f>
        <v/>
      </c>
      <c r="TT8" s="13" t="str">
        <f>IF(AND($G8&gt;=Biens!$B$519,$H8=Biens!$E$519,$I8=Biens!$A$519,$J8&lt;=Biens!$D$519,$K8&lt;=Biens!$C$519),"MATCH","")</f>
        <v/>
      </c>
      <c r="TU8" s="13" t="str">
        <f>IF(AND($G8&gt;=Biens!$B$520,$H8=Biens!$E$520,$I8=Biens!$A$520,$J8&lt;=Biens!$D$520,$K8&lt;=Biens!$C$520),"MATCH","")</f>
        <v/>
      </c>
      <c r="TV8" s="13" t="str">
        <f>IF(AND($G8&gt;=Biens!$B$521,$H8=Biens!$E$521,$I8=Biens!$A$521,$J8&lt;=Biens!$D$521,$K8&lt;=Biens!$C$521),"MATCH","")</f>
        <v/>
      </c>
      <c r="TW8" s="13" t="str">
        <f>IF(AND($G8&gt;=Biens!$B$522,$H8=Biens!$E$522,$I8=Biens!$A$522,$J8&lt;=Biens!$D$522,$K8&lt;=Biens!$C$522),"MATCH","")</f>
        <v/>
      </c>
      <c r="TX8" s="13" t="str">
        <f>IF(AND($G8&gt;=Biens!$B$523,$H8=Biens!$E$523,$I8=Biens!$A$523,$J8&lt;=Biens!$D$523,$K8&lt;=Biens!$C$523),"MATCH","")</f>
        <v/>
      </c>
      <c r="TY8" s="13" t="str">
        <f>IF(AND($G8&gt;=Biens!$B$524,$H8=Biens!$E$524,$I8=Biens!$A$524,$J8&lt;=Biens!$D$524,$K8&lt;=Biens!$C$524),"MATCH","")</f>
        <v/>
      </c>
      <c r="TZ8" s="13" t="str">
        <f>IF(AND($G8&gt;=Biens!$B$525,$H8=Biens!$E$525,$I8=Biens!$A$525,$J8&lt;=Biens!$D$525,$K8&lt;=Biens!$C$525),"MATCH","")</f>
        <v/>
      </c>
      <c r="UA8" s="13" t="str">
        <f>IF(AND($G8&gt;=Biens!$B$526,$H8=Biens!$E$526,$I8=Biens!$A$526,$J8&lt;=Biens!$D$526,$K8&lt;=Biens!$C$526),"MATCH","")</f>
        <v/>
      </c>
      <c r="UB8" s="13" t="str">
        <f>IF(AND($G8&gt;=Biens!$B$527,$H8=Biens!$E$527,$I8=Biens!$A$527,$J8&lt;=Biens!$D$527,$K8&lt;=Biens!$C$527),"MATCH","")</f>
        <v/>
      </c>
      <c r="UC8" s="13" t="str">
        <f>IF(AND($G8&gt;=Biens!$B$528,$H8=Biens!$E$528,$I8=Biens!$A$528,$J8&lt;=Biens!$D$528,$K8&lt;=Biens!$C$528),"MATCH","")</f>
        <v/>
      </c>
      <c r="UD8" s="13" t="str">
        <f>IF(AND($G8&gt;=Biens!$B$529,$H8=Biens!$E$529,$I8=Biens!$A$529,$J8&lt;=Biens!$D$529,$K8&lt;=Biens!$C$529),"MATCH","")</f>
        <v/>
      </c>
      <c r="UE8" s="13" t="str">
        <f>IF(AND($G8&gt;=Biens!$B$530,$H8=Biens!$E$530,$I8=Biens!$A$530,$J8&lt;=Biens!$D$530,$K8&lt;=Biens!$C$530),"MATCH","")</f>
        <v/>
      </c>
      <c r="UF8" s="13" t="str">
        <f>IF(AND($G8&gt;=Biens!$B$531,$H8=Biens!$E$531,$I8=Biens!$A$531,$J8&lt;=Biens!$D$531,$K8&lt;=Biens!$C$531),"MATCH","")</f>
        <v/>
      </c>
      <c r="UG8" s="13" t="str">
        <f>IF(AND($G8&gt;=Biens!$B$532,$H8=Biens!$E$532,$I8=Biens!$A$532,$J8&lt;=Biens!$D$532,$K8&lt;=Biens!$C$532),"MATCH","")</f>
        <v/>
      </c>
      <c r="UH8" s="13" t="str">
        <f>IF(AND($G8&gt;=Biens!$B$533,$H8=Biens!$E$533,$I8=Biens!$A$533,$J8&lt;=Biens!$D$533,$K8&lt;=Biens!$C$533),"MATCH","")</f>
        <v/>
      </c>
      <c r="UI8" s="13" t="str">
        <f>IF(AND($G8&gt;=Biens!$B$534,$H8=Biens!$E$534,$I8=Biens!$A$534,$J8&lt;=Biens!$D$534,$K8&lt;=Biens!$C$534),"MATCH","")</f>
        <v/>
      </c>
      <c r="UJ8" s="13" t="str">
        <f>IF(AND($G8&gt;=Biens!$B$535,$H8=Biens!$E$535,$I8=Biens!$A$535,$J8&lt;=Biens!$D$535,$K8&lt;=Biens!$C$535),"MATCH","")</f>
        <v/>
      </c>
      <c r="UK8" s="13" t="str">
        <f>IF(AND($G8&gt;=Biens!$B$536,$H8=Biens!$E$536,$I8=Biens!$A$536,$J8&lt;=Biens!$D$536,$K8&lt;=Biens!$C$536),"MATCH","")</f>
        <v/>
      </c>
      <c r="UL8" s="13" t="str">
        <f>IF(AND($G8&gt;=Biens!$B$537,$H8=Biens!$E$537,$I8=Biens!$A$537,$J8&lt;=Biens!$D$537,$K8&lt;=Biens!$C$537),"MATCH","")</f>
        <v/>
      </c>
      <c r="UM8" s="13" t="str">
        <f>IF(AND($G8&gt;=Biens!$B$538,$H8=Biens!$E$538,$I8=Biens!$A$538,$J8&lt;=Biens!$D$538,$K8&lt;=Biens!$C$538),"MATCH","")</f>
        <v/>
      </c>
      <c r="UN8" s="13" t="str">
        <f>IF(AND($G8&gt;=Biens!$B$539,$H8=Biens!$E$539,$I8=Biens!$A$539,$J8&lt;=Biens!$D$539,$K8&lt;=Biens!$C$539),"MATCH","")</f>
        <v/>
      </c>
      <c r="UO8" s="13" t="str">
        <f>IF(AND($G8&gt;=Biens!$B$540,$H8=Biens!$E$540,$I8=Biens!$A$540,$J8&lt;=Biens!$D$540,$K8&lt;=Biens!$C$540),"MATCH","")</f>
        <v/>
      </c>
      <c r="UP8" s="13" t="str">
        <f>IF(AND($G8&gt;=Biens!$B$541,$H8=Biens!$E$541,$I8=Biens!$A$541,$J8&lt;=Biens!$D$541,$K8&lt;=Biens!$C$541),"MATCH","")</f>
        <v/>
      </c>
      <c r="UQ8" s="13" t="str">
        <f>IF(AND($G8&gt;=Biens!$B$542,$H8=Biens!$E$542,$I8=Biens!$A$542,$J8&lt;=Biens!$D$542,$K8&lt;=Biens!$C$542),"MATCH","")</f>
        <v/>
      </c>
      <c r="UR8" s="13" t="str">
        <f>IF(AND($G8&gt;=Biens!$B$543,$H8=Biens!$E$543,$I8=Biens!$A$543,$J8&lt;=Biens!$D$543,$K8&lt;=Biens!$C$543),"MATCH","")</f>
        <v/>
      </c>
      <c r="US8" s="13" t="str">
        <f>IF(AND($G8&gt;=Biens!$B$544,$H8=Biens!$E$544,$I8=Biens!$A$544,$J8&lt;=Biens!$D$544,$K8&lt;=Biens!$C$544),"MATCH","")</f>
        <v/>
      </c>
      <c r="UT8" s="13" t="str">
        <f>IF(AND($G8&gt;=Biens!$B$545,$H8=Biens!$E$545,$I8=Biens!$A$545,$J8&lt;=Biens!$D$545,$K8&lt;=Biens!$C$545),"MATCH","")</f>
        <v/>
      </c>
      <c r="UU8" s="13" t="str">
        <f>IF(AND($G8&gt;=Biens!$B$546,$H8=Biens!$E$546,$I8=Biens!$A$546,$J8&lt;=Biens!$D$546,$K8&lt;=Biens!$C$546),"MATCH","")</f>
        <v/>
      </c>
      <c r="UV8" s="13" t="str">
        <f>IF(AND($G8&gt;=Biens!$B$547,$H8=Biens!$E$547,$I8=Biens!$A$547,$J8&lt;=Biens!$D$547,$K8&lt;=Biens!$C$547),"MATCH","")</f>
        <v/>
      </c>
      <c r="UW8" s="13" t="str">
        <f>IF(AND($G8&gt;=Biens!$B$548,$H8=Biens!$E$548,$I8=Biens!$A$548,$J8&lt;=Biens!$D$548,$K8&lt;=Biens!$C$548),"MATCH","")</f>
        <v/>
      </c>
      <c r="UX8" s="13" t="str">
        <f>IF(AND($G8&gt;=Biens!$B$549,$H8=Biens!$E$549,$I8=Biens!$A$549,$J8&lt;=Biens!$D$549,$K8&lt;=Biens!$C$549),"MATCH","")</f>
        <v/>
      </c>
      <c r="UY8" s="13" t="str">
        <f>IF(AND($G8&gt;=Biens!$B$550,$H8=Biens!$E$550,$I8=Biens!$A$550,$J8&lt;=Biens!$D$550,$K8&lt;=Biens!$C$550),"MATCH","")</f>
        <v/>
      </c>
      <c r="UZ8" s="13" t="str">
        <f>IF(AND($G8&gt;=Biens!$B$551,$H8=Biens!$E$551,$I8=Biens!$A$551,$J8&lt;=Biens!$D$551,$K8&lt;=Biens!$C$551),"MATCH","")</f>
        <v/>
      </c>
      <c r="VA8" s="13" t="str">
        <f>IF(AND($G8&gt;=Biens!$B$552,$H8=Biens!$E$552,$I8=Biens!$A$552,$J8&lt;=Biens!$D$552,$K8&lt;=Biens!$C$552),"MATCH","")</f>
        <v/>
      </c>
      <c r="VB8" s="13" t="str">
        <f>IF(AND($G8&gt;=Biens!$B$553,$H8=Biens!$E$553,$I8=Biens!$A$553,$J8&lt;=Biens!$D$553,$K8&lt;=Biens!$C$553),"MATCH","")</f>
        <v/>
      </c>
      <c r="VC8" s="13" t="str">
        <f>IF(AND($G8&gt;=Biens!$B$554,$H8=Biens!$E$554,$I8=Biens!$A$554,$J8&lt;=Biens!$D$554,$K8&lt;=Biens!$C$554),"MATCH","")</f>
        <v/>
      </c>
      <c r="VD8" s="13" t="str">
        <f>IF(AND($G8&gt;=Biens!$B$555,$H8=Biens!$E$555,$I8=Biens!$A$555,$J8&lt;=Biens!$D$555,$K8&lt;=Biens!$C$555),"MATCH","")</f>
        <v/>
      </c>
      <c r="VE8" s="13" t="str">
        <f>IF(AND($G8&gt;=Biens!$B$556,$H8=Biens!$E$556,$I8=Biens!$A$556,$J8&lt;=Biens!$D$556,$K8&lt;=Biens!$C$556),"MATCH","")</f>
        <v/>
      </c>
      <c r="VF8" s="13" t="str">
        <f>IF(AND($G8&gt;=Biens!$B$557,$H8=Biens!$E$557,$I8=Biens!$A$557,$J8&lt;=Biens!$D$557,$K8&lt;=Biens!$C$557),"MATCH","")</f>
        <v/>
      </c>
      <c r="VG8" s="13" t="str">
        <f>IF(AND($G8&gt;=Biens!$B$558,$H8=Biens!$E$558,$I8=Biens!$A$558,$J8&lt;=Biens!$D$558,$K8&lt;=Biens!$C$558),"MATCH","")</f>
        <v/>
      </c>
      <c r="VH8" s="13" t="str">
        <f>IF(AND($G8&gt;=Biens!$B$559,$H8=Biens!$E$559,$I8=Biens!$A$559,$J8&lt;=Biens!$D$559,$K8&lt;=Biens!$C$559),"MATCH","")</f>
        <v/>
      </c>
    </row>
    <row r="9" spans="3:1023" ht="80.400000000000006" thickBot="1" x14ac:dyDescent="0.35">
      <c r="C9" s="3" t="s">
        <v>2218</v>
      </c>
      <c r="D9" s="3" t="s">
        <v>2219</v>
      </c>
      <c r="E9" s="3" t="s">
        <v>908</v>
      </c>
      <c r="F9" s="3"/>
      <c r="G9" s="4">
        <v>300000</v>
      </c>
      <c r="H9" s="3" t="s">
        <v>925</v>
      </c>
      <c r="I9" s="3" t="s">
        <v>3</v>
      </c>
      <c r="J9" s="4">
        <v>2</v>
      </c>
      <c r="K9" s="4">
        <v>45</v>
      </c>
      <c r="L9" s="3"/>
      <c r="M9" s="3" t="s">
        <v>926</v>
      </c>
      <c r="N9" s="3"/>
      <c r="O9" s="3"/>
      <c r="P9" s="3" t="s">
        <v>927</v>
      </c>
      <c r="Q9" s="3" t="s">
        <v>911</v>
      </c>
      <c r="R9" s="3"/>
      <c r="S9" s="3"/>
      <c r="T9" s="6"/>
      <c r="U9" s="6" t="e">
        <f>IF(Tableau2[[#This Row],[Nb de match]]&gt;0,"MATCH","")</f>
        <v>#REF!</v>
      </c>
      <c r="V9" s="6" t="e">
        <f>COUNTIF(#REF!,"MATCH")</f>
        <v>#REF!</v>
      </c>
      <c r="W9" s="3" t="str">
        <f>IF(AND($G9&gt;=Biens!$B$2,$H9=Biens!$E$2,$I9=Biens!$A$2,$J9&lt;=Biens!$D$2,$K9&lt;=Biens!$C$2),"MATCH","")</f>
        <v/>
      </c>
      <c r="X9" s="3" t="str">
        <f>IF(AND($G9&gt;=Biens!$B$3,$H9=Biens!$E$3,$I9=Biens!$A$3,$J9&lt;=Biens!$D$3,$K9&lt;=Biens!$C$3),"MATCH","")</f>
        <v/>
      </c>
      <c r="Y9" s="3" t="str">
        <f>IF(AND($G9&gt;=Biens!$B$4,$H9=Biens!$E$4,$I9=Biens!$A$4,$J9&lt;=Biens!$D$4,$K9&lt;=Biens!$C$4),"MATCH","")</f>
        <v/>
      </c>
      <c r="Z9" s="13" t="str">
        <f>IF(AND($G9&gt;=Biens!$B$5,$H9=Biens!$E$5,$I9=Biens!$A$5,$J9&lt;=Biens!$D$5,$K9&lt;=Biens!$C$5),"MATCH","")</f>
        <v/>
      </c>
      <c r="AA9" s="13" t="str">
        <f>IF(AND($G9&gt;=Biens!$B$6,$H9=Biens!$E$6,$I9=Biens!$A$6,$J9&lt;=Biens!$D$6,$K9&lt;=Biens!$C$6),"MATCH","")</f>
        <v/>
      </c>
      <c r="AB9" s="13" t="str">
        <f>IF(AND($G9&gt;=Biens!$B$7,$H9=Biens!$E$7,$I9=Biens!$A$7,$J9&lt;=Biens!$D$7,$K9&lt;=Biens!$C$7),"MATCH","")</f>
        <v/>
      </c>
      <c r="AC9" s="13" t="str">
        <f>IF(AND($G9&gt;=Biens!$B$8,$H9=Biens!$E$8,$I9=Biens!$A$8,$J9&lt;=Biens!$D$8,$K9&lt;=Biens!$C$8),"MATCH","")</f>
        <v/>
      </c>
      <c r="AD9" s="13" t="str">
        <f>IF(AND($G9&gt;=Biens!$B$9,$H9=Biens!$E$9,$I9=Biens!$A$9,$J9&lt;=Biens!$D$9,$K9&lt;=Biens!$C$9),"MATCH","")</f>
        <v/>
      </c>
      <c r="AE9" s="13" t="str">
        <f>IF(AND($G9&gt;=Biens!$B$10,$H9=Biens!$E$10,$I9=Biens!$A$10,$J9&lt;=Biens!$D$10,$K9&lt;=Biens!$C$10),"MATCH","")</f>
        <v/>
      </c>
      <c r="AF9" s="13" t="str">
        <f>IF(AND($G9&gt;=Biens!$B$11,$H9=Biens!$E$11,$I9=Biens!$A$11,$J9&lt;=Biens!$D$11,$K9&lt;=Biens!$C$11),"MATCH","")</f>
        <v/>
      </c>
      <c r="AG9" s="13" t="str">
        <f>IF(AND($G9&gt;=Biens!$B$12,$H9=Biens!$E$12,$I9=Biens!$A$12,$J9&lt;=Biens!$D$12,$K9&lt;=Biens!$C$12),"MATCH","")</f>
        <v/>
      </c>
      <c r="AH9" s="13" t="str">
        <f>IF(AND($G9&gt;=Biens!$B$13,$H9=Biens!$E$13,$I9=Biens!$A$13,$J9&lt;=Biens!$D$13,$K9&lt;=Biens!$C$13),"MATCH","")</f>
        <v/>
      </c>
      <c r="AI9" s="13" t="str">
        <f>IF(AND($G9&gt;=Biens!$B$14,$H9=Biens!$E$14,$I9=Biens!$A$14,$J9&lt;=Biens!$D$14,$K9&lt;=Biens!$C$14),"MATCH","")</f>
        <v/>
      </c>
      <c r="AJ9" s="13" t="str">
        <f>IF(AND($G9&gt;=Biens!$B$15,$H9=Biens!$E$15,$I9=Biens!$A$15,$J9&lt;=Biens!$D$15,$K9&lt;=Biens!$C$15),"MATCH","")</f>
        <v/>
      </c>
      <c r="AK9" s="13" t="str">
        <f>IF(AND($G9&gt;=Biens!$B$16,$H9=Biens!$E$16,$I9=Biens!$A$16,$J9&lt;=Biens!$D$16,$K9&lt;=Biens!$C$16),"MATCH","")</f>
        <v/>
      </c>
      <c r="AL9" s="13" t="str">
        <f>IF(AND($G9&gt;=Biens!$B$17,$H9=Biens!$E$17,$I9=Biens!$A$17,$J9&lt;=Biens!$D$17,$K9&lt;=Biens!$C$17),"MATCH","")</f>
        <v/>
      </c>
      <c r="AM9" s="13" t="str">
        <f>IF(AND($G9&gt;=Biens!$B$18,$H9=Biens!$E$18,$I9=Biens!$A$18,$J9&lt;=Biens!$D$18,$K9&lt;=Biens!$C$18),"MATCH","")</f>
        <v/>
      </c>
      <c r="AN9" s="13" t="str">
        <f>IF(AND($G9&gt;=Biens!$B$19,$H9=Biens!$E$19,$I9=Biens!$A$19,$J9&lt;=Biens!$D$19,$K9&lt;=Biens!$C$19),"MATCH","")</f>
        <v/>
      </c>
      <c r="AO9" s="13" t="str">
        <f>IF(AND($G9&gt;=Biens!$B$20,$H9=Biens!$E$20,$I9=Biens!$A$20,$J9&lt;=Biens!$D$20,$K9&lt;=Biens!$C$20),"MATCH","")</f>
        <v/>
      </c>
      <c r="AP9" s="13" t="str">
        <f>IF(AND($G9&gt;=Biens!$B$21,$H9=Biens!$E$21,$I9=Biens!$A$21,$J9&lt;=Biens!$D$21,$K9&lt;=Biens!$C$21),"MATCH","")</f>
        <v/>
      </c>
      <c r="AQ9" s="13" t="str">
        <f>IF(AND($G9&gt;=Biens!$B$22,$H9=Biens!$E$22,$I9=Biens!$A$22,$J9&lt;=Biens!$D$22,$K9&lt;=Biens!$C$22),"MATCH","")</f>
        <v/>
      </c>
      <c r="AR9" s="13" t="str">
        <f>IF(AND($G9&gt;=Biens!$B$23,$H9=Biens!$E$23,$I9=Biens!$A$23,$J9&lt;=Biens!$D$23,$K9&lt;=Biens!$C$23),"MATCH","")</f>
        <v/>
      </c>
      <c r="AS9" s="13" t="str">
        <f>IF(AND($G9&gt;=Biens!$B$24,$H9=Biens!$E$24,$I9=Biens!$A$24,$J9&lt;=Biens!$D$24,$K9&lt;=Biens!$C$24),"MATCH","")</f>
        <v/>
      </c>
      <c r="AT9" s="13" t="str">
        <f>IF(AND($G9&gt;=Biens!$B$25,$H9=Biens!$E$25,$I9=Biens!$A$25,$J9&lt;=Biens!$D$25,$K9&lt;=Biens!$C$25),"MATCH","")</f>
        <v/>
      </c>
      <c r="AU9" s="13" t="str">
        <f>IF(AND($G9&gt;=Biens!$B$26,$H9=Biens!$E$26,$I9=Biens!$A$26,$J9&lt;=Biens!$D$26,$K9&lt;=Biens!$C$26),"MATCH","")</f>
        <v/>
      </c>
      <c r="AV9" s="13" t="str">
        <f>IF(AND($G9&gt;=Biens!$B$27,$H9=Biens!$E$27,$I9=Biens!$A$27,$J9&lt;=Biens!$D$27,$K9&lt;=Biens!$C$27),"MATCH","")</f>
        <v/>
      </c>
      <c r="AW9" s="13" t="str">
        <f>IF(AND($G9&gt;=Biens!$B$28,$H9=Biens!$E$28,$I9=Biens!$A$28,$J9&lt;=Biens!$D$28,$K9&lt;=Biens!$C$28),"MATCH","")</f>
        <v/>
      </c>
      <c r="AX9" s="13" t="str">
        <f>IF(AND($G9&gt;=Biens!$B$29,$H9=Biens!$E$29,$I9=Biens!$A$29,$J9&lt;=Biens!$D$29,$K9&lt;=Biens!$C$29),"MATCH","")</f>
        <v/>
      </c>
      <c r="AY9" s="13" t="str">
        <f>IF(AND($G9&gt;=Biens!$B$30,$H9=Biens!$E$30,$I9=Biens!$A$30,$J9&lt;=Biens!$D$30,$K9&lt;=Biens!$C$30),"MATCH","")</f>
        <v/>
      </c>
      <c r="AZ9" s="13" t="str">
        <f>IF(AND($G9&gt;=Biens!$B$31,$H9=Biens!$E$31,$I9=Biens!$A$31,$J9&lt;=Biens!$D$31,$K9&lt;=Biens!$C$31),"MATCH","")</f>
        <v/>
      </c>
      <c r="BA9" s="13" t="str">
        <f>IF(AND($G9&gt;=Biens!$B$32,$H9=Biens!$E$32,$I9=Biens!$A$32,$J9&lt;=Biens!$D$32,$K9&lt;=Biens!$C$32),"MATCH","")</f>
        <v/>
      </c>
      <c r="BB9" s="13" t="str">
        <f>IF(AND($G9&gt;=Biens!$B$33,$H9=Biens!$E$33,$I9=Biens!$A$33,$J9&lt;=Biens!$D$33,$K9&lt;=Biens!$C$33),"MATCH","")</f>
        <v/>
      </c>
      <c r="BC9" s="13" t="str">
        <f>IF(AND($G9&gt;=Biens!$B$34,$H9=Biens!$E$34,$I9=Biens!$A$34,$J9&lt;=Biens!$D$34,$K9&lt;=Biens!$C$34),"MATCH","")</f>
        <v/>
      </c>
      <c r="BD9" s="13" t="str">
        <f>IF(AND($G9&gt;=Biens!$B$35,$H9=Biens!$E$35,$I9=Biens!$A$35,$J9&lt;=Biens!$D$35,$K9&lt;=Biens!$C$35),"MATCH","")</f>
        <v/>
      </c>
      <c r="BE9" s="13" t="str">
        <f>IF(AND($G9&gt;=Biens!$B$36,$H9=Biens!$E$36,$I9=Biens!$A$36,$J9&lt;=Biens!$D$36,$K9&lt;=Biens!$C$36),"MATCH","")</f>
        <v/>
      </c>
      <c r="BF9" s="13" t="str">
        <f>IF(AND($G9&gt;=Biens!$B$37,$H9=Biens!$E$37,$I9=Biens!$A$37,$J9&lt;=Biens!$D$37,$K9&lt;=Biens!$C$37),"MATCH","")</f>
        <v/>
      </c>
      <c r="BG9" s="13" t="str">
        <f>IF(AND($G9&gt;=Biens!$B$38,$H9=Biens!$E$38,$I9=Biens!$A$38,$J9&lt;=Biens!$D$38,$K9&lt;=Biens!$C$38),"MATCH","")</f>
        <v/>
      </c>
      <c r="BH9" s="13" t="str">
        <f>IF(AND($G9&gt;=Biens!$B$39,$H9=Biens!$E$39,$I9=Biens!$A$39,$J9&lt;=Biens!$D$39,$K9&lt;=Biens!$C$39),"MATCH","")</f>
        <v/>
      </c>
      <c r="BI9" s="13" t="str">
        <f>IF(AND($G9&gt;=Biens!$B$40,$H9=Biens!$E$40,$I9=Biens!$A$40,$J9&lt;=Biens!$D$40,$K9&lt;=Biens!$C$40),"MATCH","")</f>
        <v/>
      </c>
      <c r="BJ9" s="13" t="str">
        <f>IF(AND($G9&gt;=Biens!$B$41,$H9=Biens!$E$41,$I9=Biens!$A$41,$J9&lt;=Biens!$D$41,$K9&lt;=Biens!$C$41),"MATCH","")</f>
        <v/>
      </c>
      <c r="BK9" s="13" t="str">
        <f>IF(AND($G9&gt;=Biens!$B$42,$H9=Biens!$E$42,$I9=Biens!$A$42,$J9&lt;=Biens!$D$42,$K9&lt;=Biens!$C$42),"MATCH","")</f>
        <v/>
      </c>
      <c r="BL9" s="13" t="str">
        <f>IF(AND($G9&gt;=Biens!$B$43,$H9=Biens!$E$43,$I9=Biens!$A$43,$J9&lt;=Biens!$D$43,$K9&lt;=Biens!$C$43),"MATCH","")</f>
        <v/>
      </c>
      <c r="BM9" s="13" t="str">
        <f>IF(AND($G9&gt;=Biens!$B$44,$H9=Biens!$E$44,$I9=Biens!$A$44,$J9&lt;=Biens!$D$44,$K9&lt;=Biens!$C$44),"MATCH","")</f>
        <v/>
      </c>
      <c r="BN9" s="13" t="str">
        <f>IF(AND($G9&gt;=Biens!$B$45,$H9=Biens!$E$45,$I9=Biens!$A$45,$J9&lt;=Biens!$D$45,$K9&lt;=Biens!$C$45),"MATCH","")</f>
        <v/>
      </c>
      <c r="BO9" s="13" t="str">
        <f>IF(AND($G9&gt;=Biens!$B$46,$H9=Biens!$E$46,$I9=Biens!$A$46,$J9&lt;=Biens!$D$46,$K9&lt;=Biens!$C$46),"MATCH","")</f>
        <v/>
      </c>
      <c r="BP9" s="13" t="str">
        <f>IF(AND($G9&gt;=Biens!$B$47,$H9=Biens!$E$47,$I9=Biens!$A$47,$J9&lt;=Biens!$D$47,$K9&lt;=Biens!$C$47),"MATCH","")</f>
        <v/>
      </c>
      <c r="BQ9" s="13" t="str">
        <f>IF(AND($G9&gt;=Biens!$B$48,$H9=Biens!$E$48,$I9=Biens!$A$48,$J9&lt;=Biens!$D$48,$K9&lt;=Biens!$C$48),"MATCH","")</f>
        <v/>
      </c>
      <c r="BR9" s="13" t="str">
        <f>IF(AND($G9&gt;=Biens!$B$49,$H9=Biens!$E$49,$I9=Biens!$A$49,$J9&lt;=Biens!$D$49,$K9&lt;=Biens!$C$49),"MATCH","")</f>
        <v/>
      </c>
      <c r="BS9" s="13" t="str">
        <f>IF(AND($G9&gt;=Biens!$B$50,$H9=Biens!$E$50,$I9=Biens!$A$50,$J9&lt;=Biens!$D$50,$K9&lt;=Biens!$C$50),"MATCH","")</f>
        <v/>
      </c>
      <c r="BT9" s="13" t="str">
        <f>IF(AND($G9&gt;=Biens!$B$51,$H9=Biens!$E$51,$I9=Biens!$A$51,$J9&lt;=Biens!$D$51,$K9&lt;=Biens!$C$51),"MATCH","")</f>
        <v/>
      </c>
      <c r="BU9" s="13" t="str">
        <f>IF(AND($G9&gt;=Biens!$B$52,$H9=Biens!$E$52,$I9=Biens!$A$52,$J9&lt;=Biens!$D$52,$K9&lt;=Biens!$C$52),"MATCH","")</f>
        <v/>
      </c>
      <c r="BV9" s="13" t="str">
        <f>IF(AND($G9&gt;=Biens!$B$53,$H9=Biens!$E$53,$I9=Biens!$A$53,$J9&lt;=Biens!$D$53,$K9&lt;=Biens!$C$53),"MATCH","")</f>
        <v/>
      </c>
      <c r="BW9" s="13" t="str">
        <f>IF(AND($G9&gt;=Biens!$B$54,$H9=Biens!$E$54,$I9=Biens!$A$54,$J9&lt;=Biens!$D$54,$K9&lt;=Biens!$C$54),"MATCH","")</f>
        <v/>
      </c>
      <c r="BX9" s="13" t="str">
        <f>IF(AND($G9&gt;=Biens!$B$55,$H9=Biens!$E$55,$I9=Biens!$A$55,$J9&lt;=Biens!$D$55,$K9&lt;=Biens!$C$55),"MATCH","")</f>
        <v/>
      </c>
      <c r="BY9" s="13" t="str">
        <f>IF(AND($G9&gt;=Biens!$B$56,$H9=Biens!$E$56,$I9=Biens!$A$56,$J9&lt;=Biens!$D$56,$K9&lt;=Biens!$C$56),"MATCH","")</f>
        <v/>
      </c>
      <c r="BZ9" s="13" t="str">
        <f>IF(AND($G9&gt;=Biens!$B$57,$H9=Biens!$E$57,$I9=Biens!$A$57,$J9&lt;=Biens!$D$57,$K9&lt;=Biens!$C$57),"MATCH","")</f>
        <v/>
      </c>
      <c r="CA9" s="13" t="str">
        <f>IF(AND($G9&gt;=Biens!$B$58,$H9=Biens!$E$58,$I9=Biens!$A$58,$J9&lt;=Biens!$D$58,$K9&lt;=Biens!$C$58),"MATCH","")</f>
        <v/>
      </c>
      <c r="CB9" s="13" t="str">
        <f>IF(AND($G9&gt;=Biens!$B$59,$H9=Biens!$E$59,$I9=Biens!$A$59,$J9&lt;=Biens!$D$59,$K9&lt;=Biens!$C$59),"MATCH","")</f>
        <v/>
      </c>
      <c r="CC9" s="13" t="str">
        <f>IF(AND($G9&gt;=Biens!$B$60,$H9=Biens!$E$60,$I9=Biens!$A$60,$J9&lt;=Biens!$D$60,$K9&lt;=Biens!$C$60),"MATCH","")</f>
        <v/>
      </c>
      <c r="CD9" s="13" t="str">
        <f>IF(AND($G9&gt;=Biens!$B$61,$H9=Biens!$E$61,$I9=Biens!$A$61,$J9&lt;=Biens!$D$61,$K9&lt;=Biens!$C$61),"MATCH","")</f>
        <v/>
      </c>
      <c r="CE9" s="13" t="str">
        <f>IF(AND($G9&gt;=Biens!$B$62,$H9=Biens!$E$62,$I9=Biens!$A$62,$J9&lt;=Biens!$D$62,$K9&lt;=Biens!$C$62),"MATCH","")</f>
        <v/>
      </c>
      <c r="CF9" s="13" t="str">
        <f>IF(AND($G9&gt;=Biens!$B$63,$H9=Biens!$E$63,$I9=Biens!$A$63,$J9&lt;=Biens!$D$63,$K9&lt;=Biens!$C$63),"MATCH","")</f>
        <v/>
      </c>
      <c r="CG9" s="13" t="str">
        <f>IF(AND($G9&gt;=Biens!$B$64,$H9=Biens!$E$64,$I9=Biens!$A$64,$J9&lt;=Biens!$D$64,$K9&lt;=Biens!$C$64),"MATCH","")</f>
        <v/>
      </c>
      <c r="CH9" s="13" t="str">
        <f>IF(AND($G9&gt;=Biens!$B$65,$H9=Biens!$E$65,$I9=Biens!$A$65,$J9&lt;=Biens!$D$65,$K9&lt;=Biens!$C$65),"MATCH","")</f>
        <v/>
      </c>
      <c r="CI9" s="13" t="str">
        <f>IF(AND($G9&gt;=Biens!$B$66,$H9=Biens!$E$66,$I9=Biens!$A$66,$J9&lt;=Biens!$D$66,$K9&lt;=Biens!$C$66),"MATCH","")</f>
        <v/>
      </c>
      <c r="CJ9" s="13" t="str">
        <f>IF(AND($G9&gt;=Biens!$B$67,$H9=Biens!$E$67,$I9=Biens!$A$67,$J9&lt;=Biens!$D$67,$K9&lt;=Biens!$C$67),"MATCH","")</f>
        <v/>
      </c>
      <c r="CK9" s="13" t="str">
        <f>IF(AND($G9&gt;=Biens!$B$68,$H9=Biens!$E$68,$I9=Biens!$A$68,$J9&lt;=Biens!$D$68,$K9&lt;=Biens!$C$68),"MATCH","")</f>
        <v/>
      </c>
      <c r="CL9" s="13" t="str">
        <f>IF(AND($G9&gt;=Biens!$B$69,$H9=Biens!$E$69,$I9=Biens!$A$69,$J9&lt;=Biens!$D$69,$K9&lt;=Biens!$C$69),"MATCH","")</f>
        <v/>
      </c>
      <c r="CM9" s="13" t="str">
        <f>IF(AND($G9&gt;=Biens!$B$70,$H9=Biens!$E$70,$I9=Biens!$A$70,$J9&lt;=Biens!$D$70,$K9&lt;=Biens!$C$70),"MATCH","")</f>
        <v/>
      </c>
      <c r="CN9" s="13" t="str">
        <f>IF(AND($G9&gt;=Biens!$B$71,$H9=Biens!$E$71,$I9=Biens!$A$71,$J9&lt;=Biens!$D$71,$K9&lt;=Biens!$C$71),"MATCH","")</f>
        <v/>
      </c>
      <c r="CO9" s="13" t="str">
        <f>IF(AND($G9&gt;=Biens!$B$72,$H9=Biens!$E$72,$I9=Biens!$A$72,$J9&lt;=Biens!$D$72,$K9&lt;=Biens!$C$72),"MATCH","")</f>
        <v/>
      </c>
      <c r="CP9" s="13" t="str">
        <f>IF(AND($G9&gt;=Biens!$B$73,$H9=Biens!$E$73,$I9=Biens!$A$73,$J9&lt;=Biens!$D$73,$K9&lt;=Biens!$C$73),"MATCH","")</f>
        <v/>
      </c>
      <c r="CQ9" s="13" t="str">
        <f>IF(AND($G9&gt;=Biens!$B$74,$H9=Biens!$E$74,$I9=Biens!$A$74,$J9&lt;=Biens!$D$74,$K9&lt;=Biens!$C$74),"MATCH","")</f>
        <v/>
      </c>
      <c r="CR9" s="13" t="str">
        <f>IF(AND($G9&gt;=Biens!$B$75,$H9=Biens!$E$75,$I9=Biens!$A$75,$J9&lt;=Biens!$D$75,$K9&lt;=Biens!$C$75),"MATCH","")</f>
        <v/>
      </c>
      <c r="CS9" s="13" t="str">
        <f>IF(AND($G9&gt;=Biens!$B$76,$H9=Biens!$E$76,$I9=Biens!$A$76,$J9&lt;=Biens!$D$76,$K9&lt;=Biens!$C$76),"MATCH","")</f>
        <v/>
      </c>
      <c r="CT9" s="13" t="str">
        <f>IF(AND($G9&gt;=Biens!$B$77,$H9=Biens!$E$77,$I9=Biens!$A$77,$J9&lt;=Biens!$D$77,$K9&lt;=Biens!$C$77),"MATCH","")</f>
        <v/>
      </c>
      <c r="CU9" s="13" t="str">
        <f>IF(AND($G9&gt;=Biens!$B$78,$H9=Biens!$E$78,$I9=Biens!$A$78,$J9&lt;=Biens!$D$78,$K9&lt;=Biens!$C$78),"MATCH","")</f>
        <v/>
      </c>
      <c r="CV9" s="13" t="str">
        <f>IF(AND($G9&gt;=Biens!$B$79,$H9=Biens!$E$79,$I9=Biens!$A$79,$J9&lt;=Biens!$D$79,$K9&lt;=Biens!$C$79),"MATCH","")</f>
        <v/>
      </c>
      <c r="CW9" s="13" t="str">
        <f>IF(AND($G9&gt;=Biens!$B$80,$H9=Biens!$E$80,$I9=Biens!$A$80,$J9&lt;=Biens!$D$80,$K9&lt;=Biens!$C$80),"MATCH","")</f>
        <v/>
      </c>
      <c r="CX9" s="13" t="str">
        <f>IF(AND($G9&gt;=Biens!$B$81,$H9=Biens!$E$81,$I9=Biens!$A$81,$J9&lt;=Biens!$D$81,$K9&lt;=Biens!$C$81),"MATCH","")</f>
        <v/>
      </c>
      <c r="CY9" s="13" t="str">
        <f>IF(AND($G9&gt;=Biens!$B$82,$H9=Biens!$E$82,$I9=Biens!$A$82,$J9&lt;=Biens!$D$82,$K9&lt;=Biens!$C$82),"MATCH","")</f>
        <v/>
      </c>
      <c r="CZ9" s="13" t="str">
        <f>IF(AND($G9&gt;=Biens!$B$83,$H9=Biens!$E$83,$I9=Biens!$A$83,$J9&lt;=Biens!$D$83,$K9&lt;=Biens!$C$83),"MATCH","")</f>
        <v/>
      </c>
      <c r="DA9" s="13" t="str">
        <f>IF(AND($G9&gt;=Biens!$B$84,$H9=Biens!$E$84,$I9=Biens!$A$84,$J9&lt;=Biens!$D$84,$K9&lt;=Biens!$C$84),"MATCH","")</f>
        <v/>
      </c>
      <c r="DB9" s="13" t="str">
        <f>IF(AND($G9&gt;=Biens!$B$85,$H9=Biens!$E$85,$I9=Biens!$A$85,$J9&lt;=Biens!$D$85,$K9&lt;=Biens!$C$85),"MATCH","")</f>
        <v/>
      </c>
      <c r="DC9" s="13" t="str">
        <f>IF(AND($G9&gt;=Biens!$B$86,$H9=Biens!$E$86,$I9=Biens!$A$86,$J9&lt;=Biens!$D$86,$K9&lt;=Biens!$C$86),"MATCH","")</f>
        <v/>
      </c>
      <c r="DD9" s="13" t="str">
        <f>IF(AND($G9&gt;=Biens!$B$87,$H9=Biens!$E$87,$I9=Biens!$A$87,$J9&lt;=Biens!$D$87,$K9&lt;=Biens!$C$87),"MATCH","")</f>
        <v/>
      </c>
      <c r="DE9" s="13" t="str">
        <f>IF(AND($G9&gt;=Biens!$B$88,$H9=Biens!$E$88,$I9=Biens!$A$88,$J9&lt;=Biens!$D$88,$K9&lt;=Biens!$C$88),"MATCH","")</f>
        <v/>
      </c>
      <c r="DF9" s="13" t="str">
        <f>IF(AND($G9&gt;=Biens!$B$89,$H9=Biens!$E$89,$I9=Biens!$A$89,$J9&lt;=Biens!$D$89,$K9&lt;=Biens!$C$89),"MATCH","")</f>
        <v/>
      </c>
      <c r="DG9" s="13" t="str">
        <f>IF(AND($G9&gt;=Biens!$B$90,$H9=Biens!$E$90,$I9=Biens!$A$90,$J9&lt;=Biens!$D$90,$K9&lt;=Biens!$C$90),"MATCH","")</f>
        <v/>
      </c>
      <c r="DH9" s="13" t="str">
        <f>IF(AND($G9&gt;=Biens!$B$91,$H9=Biens!$E$91,$I9=Biens!$A$91,$J9&lt;=Biens!$D$91,$K9&lt;=Biens!$C$91),"MATCH","")</f>
        <v/>
      </c>
      <c r="DI9" s="13" t="str">
        <f>IF(AND($G9&gt;=Biens!$B$92,$H9=Biens!$E$92,$I9=Biens!$A$92,$J9&lt;=Biens!$D$92,$K9&lt;=Biens!$C$92),"MATCH","")</f>
        <v/>
      </c>
      <c r="DJ9" s="13" t="str">
        <f>IF(AND($G9&gt;=Biens!$B$93,$H9=Biens!$E$93,$I9=Biens!$A$93,$J9&lt;=Biens!$D$93,$K9&lt;=Biens!$C$93),"MATCH","")</f>
        <v/>
      </c>
      <c r="DK9" s="13" t="str">
        <f>IF(AND($G9&gt;=Biens!$B$94,$H9=Biens!$E$94,$I9=Biens!$A$94,$J9&lt;=Biens!$D$94,$K9&lt;=Biens!$C$94),"MATCH","")</f>
        <v/>
      </c>
      <c r="DL9" s="13" t="str">
        <f>IF(AND($G9&gt;=Biens!$B$95,$H9=Biens!$E$95,$I9=Biens!$A$95,$J9&lt;=Biens!$D$95,$K9&lt;=Biens!$C$95),"MATCH","")</f>
        <v/>
      </c>
      <c r="DM9" s="13" t="str">
        <f>IF(AND($G9&gt;=Biens!$B$96,$H9=Biens!$E$96,$I9=Biens!$A$96,$J9&lt;=Biens!$D$96,$K9&lt;=Biens!$C$96),"MATCH","")</f>
        <v/>
      </c>
      <c r="DN9" s="13" t="str">
        <f>IF(AND($G9&gt;=Biens!$B$97,$H9=Biens!$E$97,$I9=Biens!$A$97,$J9&lt;=Biens!$D$97,$K9&lt;=Biens!$C$97),"MATCH","")</f>
        <v/>
      </c>
      <c r="DO9" s="13" t="str">
        <f>IF(AND($G9&gt;=Biens!$B$98,$H9=Biens!$E$98,$I9=Biens!$A$98,$J9&lt;=Biens!$D$98,$K9&lt;=Biens!$C$98),"MATCH","")</f>
        <v/>
      </c>
      <c r="DP9" s="13" t="str">
        <f>IF(AND($G9&gt;=Biens!$B$99,$H9=Biens!$E$99,$I9=Biens!$A$99,$J9&lt;=Biens!$D$99,$K9&lt;=Biens!$C$99),"MATCH","")</f>
        <v/>
      </c>
      <c r="DQ9" s="13" t="str">
        <f>IF(AND($G9&gt;=Biens!$B$100,$H9=Biens!$E$100,$I9=Biens!$A$100,$J9&lt;=Biens!$D$100,$K9&lt;=Biens!$C$100),"MATCH","")</f>
        <v/>
      </c>
      <c r="DR9" s="13" t="str">
        <f>IF(AND($G9&gt;=Biens!$B$101,$H9=Biens!$E$101,$I9=Biens!$A$101,$J9&lt;=Biens!$D$101,$K9&lt;=Biens!$C$101),"MATCH","")</f>
        <v/>
      </c>
      <c r="DS9" s="13" t="str">
        <f>IF(AND($G9&gt;=Biens!$B$102,$H9=Biens!$E$102,$I9=Biens!$A$102,$J9&lt;=Biens!$D$102,$K9&lt;=Biens!$C$102),"MATCH","")</f>
        <v/>
      </c>
      <c r="DT9" s="13" t="str">
        <f>IF(AND($G9&gt;=Biens!$B$103,$H9=Biens!$E$103,$I9=Biens!$A$103,$J9&lt;=Biens!$D$103,$K9&lt;=Biens!$C$103),"MATCH","")</f>
        <v/>
      </c>
      <c r="DU9" s="13" t="str">
        <f>IF(AND($G9&gt;=Biens!$B$104,$H9=Biens!$E$104,$I9=Biens!$A$104,$J9&lt;=Biens!$D$104,$K9&lt;=Biens!$C$104),"MATCH","")</f>
        <v/>
      </c>
      <c r="DV9" s="13" t="str">
        <f>IF(AND($G9&gt;=Biens!$B$105,$H9=Biens!$E$105,$I9=Biens!$A$105,$J9&lt;=Biens!$D$105,$K9&lt;=Biens!$C$105),"MATCH","")</f>
        <v/>
      </c>
      <c r="DW9" s="13" t="str">
        <f>IF(AND($G9&gt;=Biens!$B$106,$H9=Biens!$E$106,$I9=Biens!$A$106,$J9&lt;=Biens!$D$106,$K9&lt;=Biens!$C$106),"MATCH","")</f>
        <v/>
      </c>
      <c r="DX9" s="13" t="str">
        <f>IF(AND($G9&gt;=Biens!$B$107,$H9=Biens!$E$107,$I9=Biens!$A$107,$J9&lt;=Biens!$D$107,$K9&lt;=Biens!$C$107),"MATCH","")</f>
        <v/>
      </c>
      <c r="DY9" s="13" t="str">
        <f>IF(AND($G9&gt;=Biens!$B$108,$H9=Biens!$E$108,$I9=Biens!$A$108,$J9&lt;=Biens!$D$108,$K9&lt;=Biens!$C$108),"MATCH","")</f>
        <v/>
      </c>
      <c r="DZ9" s="13" t="str">
        <f>IF(AND($G9&gt;=Biens!$B$109,$H9=Biens!$E$109,$I9=Biens!$A$109,$J9&lt;=Biens!$D$109,$K9&lt;=Biens!$C$109),"MATCH","")</f>
        <v/>
      </c>
      <c r="EA9" s="13" t="str">
        <f>IF(AND($G9&gt;=Biens!$B$110,$H9=Biens!$E$110,$I9=Biens!$A$110,$J9&lt;=Biens!$D$110,$K9&lt;=Biens!$C$110),"MATCH","")</f>
        <v/>
      </c>
      <c r="EB9" s="13" t="str">
        <f>IF(AND($G9&gt;=Biens!$B$111,$H9=Biens!$E$111,$I9=Biens!$A$111,$J9&lt;=Biens!$D$111,$K9&lt;=Biens!$C$111),"MATCH","")</f>
        <v/>
      </c>
      <c r="EC9" s="13" t="str">
        <f>IF(AND($G9&gt;=Biens!$B$112,$H9=Biens!$E$112,$I9=Biens!$A$112,$J9&lt;=Biens!$D$112,$K9&lt;=Biens!$C$112),"MATCH","")</f>
        <v/>
      </c>
      <c r="ED9" s="13" t="str">
        <f>IF(AND($G9&gt;=Biens!$B$113,$H9=Biens!$E$113,$I9=Biens!$A$113,$J9&lt;=Biens!$D$113,$K9&lt;=Biens!$C$113),"MATCH","")</f>
        <v/>
      </c>
      <c r="EE9" s="13" t="str">
        <f>IF(AND($G9&gt;=Biens!$B$114,$H9=Biens!$E$114,$I9=Biens!$A$114,$J9&lt;=Biens!$D$114,$K9&lt;=Biens!$C$114),"MATCH","")</f>
        <v/>
      </c>
      <c r="EF9" s="13" t="str">
        <f>IF(AND($G9&gt;=Biens!$B$115,$H9=Biens!$E$115,$I9=Biens!$A$115,$J9&lt;=Biens!$D$115,$K9&lt;=Biens!$C$115),"MATCH","")</f>
        <v/>
      </c>
      <c r="EG9" s="13" t="str">
        <f>IF(AND($G9&gt;=Biens!$B$116,$H9=Biens!$E$116,$I9=Biens!$A$116,$J9&lt;=Biens!$D$116,$K9&lt;=Biens!$C$116),"MATCH","")</f>
        <v/>
      </c>
      <c r="EH9" s="13" t="str">
        <f>IF(AND($G9&gt;=Biens!$B$117,$H9=Biens!$E$117,$I9=Biens!$A$117,$J9&lt;=Biens!$D$117,$K9&lt;=Biens!$C$117),"MATCH","")</f>
        <v/>
      </c>
      <c r="EI9" s="13" t="str">
        <f>IF(AND($G9&gt;=Biens!$B$118,$H9=Biens!$E$118,$I9=Biens!$A$118,$J9&lt;=Biens!$D$118,$K9&lt;=Biens!$C$118),"MATCH","")</f>
        <v/>
      </c>
      <c r="EJ9" s="13" t="str">
        <f>IF(AND($G9&gt;=Biens!$B$119,$H9=Biens!$E$119,$I9=Biens!$A$119,$J9&lt;=Biens!$D$119,$K9&lt;=Biens!$C$119),"MATCH","")</f>
        <v/>
      </c>
      <c r="EK9" s="13" t="str">
        <f>IF(AND($G9&gt;=Biens!$B$120,$H9=Biens!$E$120,$I9=Biens!$A$120,$J9&lt;=Biens!$D$120,$K9&lt;=Biens!$C$120),"MATCH","")</f>
        <v/>
      </c>
      <c r="EL9" s="13" t="str">
        <f>IF(AND($G9&gt;=Biens!$B$121,$H9=Biens!$E$121,$I9=Biens!$A$121,$J9&lt;=Biens!$D$121,$K9&lt;=Biens!$C$121),"MATCH","")</f>
        <v/>
      </c>
      <c r="EM9" s="13" t="str">
        <f>IF(AND($G9&gt;=Biens!$B$122,$H9=Biens!$E$122,$I9=Biens!$A$122,$J9&lt;=Biens!$D$122,$K9&lt;=Biens!$C$122),"MATCH","")</f>
        <v/>
      </c>
      <c r="EN9" s="13" t="str">
        <f>IF(AND($G9&gt;=Biens!$B$123,$H9=Biens!$E$123,$I9=Biens!$A$123,$J9&lt;=Biens!$D$123,$K9&lt;=Biens!$C$123),"MATCH","")</f>
        <v/>
      </c>
      <c r="EO9" s="13" t="str">
        <f>IF(AND($G9&gt;=Biens!$B$124,$H9=Biens!$E$124,$I9=Biens!$A$124,$J9&lt;=Biens!$D$124,$K9&lt;=Biens!$C$124),"MATCH","")</f>
        <v/>
      </c>
      <c r="EP9" s="13" t="str">
        <f>IF(AND($G9&gt;=Biens!$B$125,$H9=Biens!$E$125,$I9=Biens!$A$125,$J9&lt;=Biens!$D$125,$K9&lt;=Biens!$C$125),"MATCH","")</f>
        <v/>
      </c>
      <c r="EQ9" s="13" t="str">
        <f>IF(AND($G9&gt;=Biens!$B$126,$H9=Biens!$E$126,$I9=Biens!$A$126,$J9&lt;=Biens!$D$126,$K9&lt;=Biens!$C$126),"MATCH","")</f>
        <v/>
      </c>
      <c r="ER9" s="13" t="str">
        <f>IF(AND($G9&gt;=Biens!$B$127,$H9=Biens!$E$127,$I9=Biens!$A$127,$J9&lt;=Biens!$D$127,$K9&lt;=Biens!$C$127),"MATCH","")</f>
        <v/>
      </c>
      <c r="ES9" s="13" t="str">
        <f>IF(AND($G9&gt;=Biens!$B$128,$H9=Biens!$E$128,$I9=Biens!$A$128,$J9&lt;=Biens!$D$128,$K9&lt;=Biens!$C$128),"MATCH","")</f>
        <v/>
      </c>
      <c r="ET9" s="13" t="str">
        <f>IF(AND($G9&gt;=Biens!$B$129,$H9=Biens!$E$129,$I9=Biens!$A$129,$J9&lt;=Biens!$D$129,$K9&lt;=Biens!$C$129),"MATCH","")</f>
        <v/>
      </c>
      <c r="EU9" s="13" t="str">
        <f>IF(AND($G9&gt;=Biens!$B$130,$H9=Biens!$E$130,$I9=Biens!$A$130,$J9&lt;=Biens!$D$130,$K9&lt;=Biens!$C$130),"MATCH","")</f>
        <v/>
      </c>
      <c r="EV9" s="13" t="str">
        <f>IF(AND($G9&gt;=Biens!$B$131,$H9=Biens!$E$131,$I9=Biens!$A$131,$J9&lt;=Biens!$D$131,$K9&lt;=Biens!$C$131),"MATCH","")</f>
        <v/>
      </c>
      <c r="EW9" s="13" t="str">
        <f>IF(AND($G9&gt;=Biens!$B$132,$H9=Biens!$E$132,$I9=Biens!$A$132,$J9&lt;=Biens!$D$132,$K9&lt;=Biens!$C$132),"MATCH","")</f>
        <v/>
      </c>
      <c r="EX9" s="13" t="str">
        <f>IF(AND($G9&gt;=Biens!$B$133,$H9=Biens!$E$133,$I9=Biens!$A$133,$J9&lt;=Biens!$D$133,$K9&lt;=Biens!$C$133),"MATCH","")</f>
        <v/>
      </c>
      <c r="EY9" s="13" t="str">
        <f>IF(AND($G9&gt;=Biens!$B$134,$H9=Biens!$E$134,$I9=Biens!$A$134,$J9&lt;=Biens!$D$134,$K9&lt;=Biens!$C$134),"MATCH","")</f>
        <v/>
      </c>
      <c r="EZ9" s="13" t="str">
        <f>IF(AND($G9&gt;=Biens!$B$135,$H9=Biens!$E$135,$I9=Biens!$A$135,$J9&lt;=Biens!$D$135,$K9&lt;=Biens!$C$135),"MATCH","")</f>
        <v/>
      </c>
      <c r="FA9" s="13" t="str">
        <f>IF(AND($G9&gt;=Biens!$B$136,$H9=Biens!$E$136,$I9=Biens!$A$136,$J9&lt;=Biens!$D$136,$K9&lt;=Biens!$C$136),"MATCH","")</f>
        <v/>
      </c>
      <c r="FB9" s="13" t="str">
        <f>IF(AND($G9&gt;=Biens!$B$137,$H9=Biens!$E$137,$I9=Biens!$A$137,$J9&lt;=Biens!$D$137,$K9&lt;=Biens!$C$137),"MATCH","")</f>
        <v/>
      </c>
      <c r="FC9" s="13" t="str">
        <f>IF(AND($G9&gt;=Biens!$B$138,$H9=Biens!$E$138,$I9=Biens!$A$138,$J9&lt;=Biens!$D$138,$K9&lt;=Biens!$C$138),"MATCH","")</f>
        <v/>
      </c>
      <c r="FD9" s="13" t="str">
        <f>IF(AND($G9&gt;=Biens!$B$139,$H9=Biens!$E$139,$I9=Biens!$A$139,$J9&lt;=Biens!$D$139,$K9&lt;=Biens!$C$139),"MATCH","")</f>
        <v/>
      </c>
      <c r="FE9" s="13" t="str">
        <f>IF(AND($G9&gt;=Biens!$B$140,$H9=Biens!$E$140,$I9=Biens!$A$140,$J9&lt;=Biens!$D$140,$K9&lt;=Biens!$C$140),"MATCH","")</f>
        <v/>
      </c>
      <c r="FF9" s="13" t="str">
        <f>IF(AND($G9&gt;=Biens!$B$141,$H9=Biens!$E$141,$I9=Biens!$A$141,$J9&lt;=Biens!$D$141,$K9&lt;=Biens!$C$141),"MATCH","")</f>
        <v/>
      </c>
      <c r="FG9" s="13" t="str">
        <f>IF(AND($G9&gt;=Biens!$B$142,$H9=Biens!$E$142,$I9=Biens!$A$142,$J9&lt;=Biens!$D$142,$K9&lt;=Biens!$C$142),"MATCH","")</f>
        <v/>
      </c>
      <c r="FH9" s="13" t="str">
        <f>IF(AND($G9&gt;=Biens!$B$143,$H9=Biens!$E$143,$I9=Biens!$A$143,$J9&lt;=Biens!$D$143,$K9&lt;=Biens!$C$143),"MATCH","")</f>
        <v/>
      </c>
      <c r="FI9" s="13" t="str">
        <f>IF(AND($G9&gt;=Biens!$B$144,$H9=Biens!$E$144,$I9=Biens!$A$144,$J9&lt;=Biens!$D$144,$K9&lt;=Biens!$C$144),"MATCH","")</f>
        <v/>
      </c>
      <c r="FJ9" s="13" t="str">
        <f>IF(AND($G9&gt;=Biens!$B$145,$H9=Biens!$E$145,$I9=Biens!$A$145,$J9&lt;=Biens!$D$145,$K9&lt;=Biens!$C$145),"MATCH","")</f>
        <v/>
      </c>
      <c r="FK9" s="13" t="str">
        <f>IF(AND($G9&gt;=Biens!$B$146,$H9=Biens!$E$146,$I9=Biens!$A$146,$J9&lt;=Biens!$D$146,$K9&lt;=Biens!$C$146),"MATCH","")</f>
        <v/>
      </c>
      <c r="FL9" s="13" t="str">
        <f>IF(AND($G9&gt;=Biens!$B$147,$H9=Biens!$E$147,$I9=Biens!$A$147,$J9&lt;=Biens!$D$147,$K9&lt;=Biens!$C$147),"MATCH","")</f>
        <v/>
      </c>
      <c r="FM9" s="13" t="str">
        <f>IF(AND($G9&gt;=Biens!$B$148,$H9=Biens!$E$148,$I9=Biens!$A$148,$J9&lt;=Biens!$D$148,$K9&lt;=Biens!$C$148),"MATCH","")</f>
        <v/>
      </c>
      <c r="FN9" s="13" t="str">
        <f>IF(AND($G9&gt;=Biens!$B$149,$H9=Biens!$E$149,$I9=Biens!$A$149,$J9&lt;=Biens!$D$149,$K9&lt;=Biens!$C$149),"MATCH","")</f>
        <v/>
      </c>
      <c r="FO9" s="13" t="str">
        <f>IF(AND($G9&gt;=Biens!$B$150,$H9=Biens!$E$150,$I9=Biens!$A$150,$J9&lt;=Biens!$D$150,$K9&lt;=Biens!$C$150),"MATCH","")</f>
        <v/>
      </c>
      <c r="FP9" s="13" t="str">
        <f>IF(AND($G9&gt;=Biens!$B$151,$H9=Biens!$E$151,$I9=Biens!$A$151,$J9&lt;=Biens!$D$151,$K9&lt;=Biens!$C$151),"MATCH","")</f>
        <v/>
      </c>
      <c r="FQ9" s="13" t="str">
        <f>IF(AND($G9&gt;=Biens!$B$152,$H9=Biens!$E$152,$I9=Biens!$A$152,$J9&lt;=Biens!$D$152,$K9&lt;=Biens!$C$152),"MATCH","")</f>
        <v/>
      </c>
      <c r="FR9" s="13" t="str">
        <f>IF(AND($G9&gt;=Biens!$B$153,$H9=Biens!$E$153,$I9=Biens!$A$153,$J9&lt;=Biens!$D$153,$K9&lt;=Biens!$C$153),"MATCH","")</f>
        <v/>
      </c>
      <c r="FS9" s="13" t="str">
        <f>IF(AND($G9&gt;=Biens!$B$154,$H9=Biens!$E$154,$I9=Biens!$A$154,$J9&lt;=Biens!$D$154,$K9&lt;=Biens!$C$154),"MATCH","")</f>
        <v/>
      </c>
      <c r="FT9" s="13" t="str">
        <f>IF(AND($G9&gt;=Biens!$B$155,$H9=Biens!$E$155,$I9=Biens!$A$155,$J9&lt;=Biens!$D$155,$K9&lt;=Biens!$C$155),"MATCH","")</f>
        <v/>
      </c>
      <c r="FU9" s="13" t="str">
        <f>IF(AND($G9&gt;=Biens!$B$156,$H9=Biens!$E$156,$I9=Biens!$A$156,$J9&lt;=Biens!$D$156,$K9&lt;=Biens!$C$156),"MATCH","")</f>
        <v/>
      </c>
      <c r="FV9" s="13" t="str">
        <f>IF(AND($G9&gt;=Biens!$B$157,$H9=Biens!$E$157,$I9=Biens!$A$157,$J9&lt;=Biens!$D$157,$K9&lt;=Biens!$C$157),"MATCH","")</f>
        <v/>
      </c>
      <c r="FW9" s="13" t="str">
        <f>IF(AND($G9&gt;=Biens!$B$158,$H9=Biens!$E$158,$I9=Biens!$A$158,$J9&lt;=Biens!$D$158,$K9&lt;=Biens!$C$158),"MATCH","")</f>
        <v/>
      </c>
      <c r="FX9" s="13" t="str">
        <f>IF(AND($G9&gt;=Biens!$B$159,$H9=Biens!$E$159,$I9=Biens!$A$159,$J9&lt;=Biens!$D$159,$K9&lt;=Biens!$C$159),"MATCH","")</f>
        <v/>
      </c>
      <c r="FY9" s="13" t="str">
        <f>IF(AND($G9&gt;=Biens!$B$160,$H9=Biens!$E$160,$I9=Biens!$A$160,$J9&lt;=Biens!$D$160,$K9&lt;=Biens!$C$160),"MATCH","")</f>
        <v/>
      </c>
      <c r="FZ9" s="13" t="str">
        <f>IF(AND($G9&gt;=Biens!$B$161,$H9=Biens!$E$161,$I9=Biens!$A$161,$J9&lt;=Biens!$D$161,$K9&lt;=Biens!$C$161),"MATCH","")</f>
        <v/>
      </c>
      <c r="GA9" s="13" t="str">
        <f>IF(AND($G9&gt;=Biens!$B$162,$H9=Biens!$E$162,$I9=Biens!$A$162,$J9&lt;=Biens!$D$162,$K9&lt;=Biens!$C$162),"MATCH","")</f>
        <v/>
      </c>
      <c r="GB9" s="13" t="str">
        <f>IF(AND($G9&gt;=Biens!$B$163,$H9=Biens!$E$163,$I9=Biens!$A$163,$J9&lt;=Biens!$D$163,$K9&lt;=Biens!$C$163),"MATCH","")</f>
        <v/>
      </c>
      <c r="GC9" s="13" t="str">
        <f>IF(AND($G9&gt;=Biens!$B$164,$H9=Biens!$E$164,$I9=Biens!$A$164,$J9&lt;=Biens!$D$164,$K9&lt;=Biens!$C$164),"MATCH","")</f>
        <v/>
      </c>
      <c r="GD9" s="13" t="str">
        <f>IF(AND($G9&gt;=Biens!$B$165,$H9=Biens!$E$165,$I9=Biens!$A$165,$J9&lt;=Biens!$D$165,$K9&lt;=Biens!$C$165),"MATCH","")</f>
        <v/>
      </c>
      <c r="GE9" s="13" t="str">
        <f>IF(AND($G9&gt;=Biens!$B$166,$H9=Biens!$E$166,$I9=Biens!$A$166,$J9&lt;=Biens!$D$166,$K9&lt;=Biens!$C$166),"MATCH","")</f>
        <v/>
      </c>
      <c r="GF9" s="13" t="str">
        <f>IF(AND($G9&gt;=Biens!$B$167,$H9=Biens!$E$167,$I9=Biens!$A$167,$J9&lt;=Biens!$D$167,$K9&lt;=Biens!$C$167),"MATCH","")</f>
        <v/>
      </c>
      <c r="GG9" s="13" t="str">
        <f>IF(AND($G9&gt;=Biens!$B$168,$H9=Biens!$E$168,$I9=Biens!$A$168,$J9&lt;=Biens!$D$168,$K9&lt;=Biens!$C$168),"MATCH","")</f>
        <v/>
      </c>
      <c r="GH9" s="13" t="str">
        <f>IF(AND($G9&gt;=Biens!$B$169,$H9=Biens!$E$169,$I9=Biens!$A$169,$J9&lt;=Biens!$D$169,$K9&lt;=Biens!$C$169),"MATCH","")</f>
        <v/>
      </c>
      <c r="GI9" s="13" t="str">
        <f>IF(AND($G9&gt;=Biens!$B$170,$H9=Biens!$E$170,$I9=Biens!$A$170,$J9&lt;=Biens!$D$170,$K9&lt;=Biens!$C$170),"MATCH","")</f>
        <v/>
      </c>
      <c r="GJ9" s="13" t="str">
        <f>IF(AND($G9&gt;=Biens!$B$171,$H9=Biens!$E$171,$I9=Biens!$A$171,$J9&lt;=Biens!$D$171,$K9&lt;=Biens!$C$171),"MATCH","")</f>
        <v/>
      </c>
      <c r="GK9" s="13" t="str">
        <f>IF(AND($G9&gt;=Biens!$B$172,$H9=Biens!$E$172,$I9=Biens!$A$172,$J9&lt;=Biens!$D$172,$K9&lt;=Biens!$C$172),"MATCH","")</f>
        <v/>
      </c>
      <c r="GL9" s="13" t="str">
        <f>IF(AND($G9&gt;=Biens!$B$173,$H9=Biens!$E$173,$I9=Biens!$A$173,$J9&lt;=Biens!$D$173,$K9&lt;=Biens!$C$173),"MATCH","")</f>
        <v/>
      </c>
      <c r="GM9" s="13" t="str">
        <f>IF(AND($G9&gt;=Biens!$B$174,$H9=Biens!$E$174,$I9=Biens!$A$174,$J9&lt;=Biens!$D$174,$K9&lt;=Biens!$C$174),"MATCH","")</f>
        <v/>
      </c>
      <c r="GN9" s="13" t="str">
        <f>IF(AND($G9&gt;=Biens!$B$175,$H9=Biens!$E$175,$I9=Biens!$A$175,$J9&lt;=Biens!$D$175,$K9&lt;=Biens!$C$175),"MATCH","")</f>
        <v/>
      </c>
      <c r="GO9" s="13" t="str">
        <f>IF(AND($G9&gt;=Biens!$B$176,$H9=Biens!$E$176,$I9=Biens!$A$176,$J9&lt;=Biens!$D$176,$K9&lt;=Biens!$C$176),"MATCH","")</f>
        <v/>
      </c>
      <c r="GP9" s="13" t="str">
        <f>IF(AND($G9&gt;=Biens!$B$177,$H9=Biens!$E$177,$I9=Biens!$A$177,$J9&lt;=Biens!$D$177,$K9&lt;=Biens!$C$177),"MATCH","")</f>
        <v/>
      </c>
      <c r="GQ9" s="13" t="str">
        <f>IF(AND($G9&gt;=Biens!$B$178,$H9=Biens!$E$178,$I9=Biens!$A$178,$J9&lt;=Biens!$D$178,$K9&lt;=Biens!$C$178),"MATCH","")</f>
        <v/>
      </c>
      <c r="GR9" s="13" t="str">
        <f>IF(AND($G9&gt;=Biens!$B$179,$H9=Biens!$E$179,$I9=Biens!$A$179,$J9&lt;=Biens!$D$179,$K9&lt;=Biens!$C$179),"MATCH","")</f>
        <v/>
      </c>
      <c r="GS9" s="13" t="str">
        <f>IF(AND($G9&gt;=Biens!$B$180,$H9=Biens!$E$180,$I9=Biens!$A$180,$J9&lt;=Biens!$D$180,$K9&lt;=Biens!$C$180),"MATCH","")</f>
        <v/>
      </c>
      <c r="GT9" s="13" t="str">
        <f>IF(AND($G9&gt;=Biens!$B$181,$H9=Biens!$E$181,$I9=Biens!$A$181,$J9&lt;=Biens!$D$181,$K9&lt;=Biens!$C$181),"MATCH","")</f>
        <v/>
      </c>
      <c r="GU9" s="13" t="str">
        <f>IF(AND($G9&gt;=Biens!$B$182,$H9=Biens!$E$182,$I9=Biens!$A$182,$J9&lt;=Biens!$D$182,$K9&lt;=Biens!$C$182),"MATCH","")</f>
        <v/>
      </c>
      <c r="GV9" s="13" t="str">
        <f>IF(AND($G9&gt;=Biens!$B$183,$H9=Biens!$E$183,$I9=Biens!$A$183,$J9&lt;=Biens!$D$183,$K9&lt;=Biens!$C$183),"MATCH","")</f>
        <v/>
      </c>
      <c r="GW9" s="13" t="str">
        <f>IF(AND($G9&gt;=Biens!$B$184,$H9=Biens!$E$184,$I9=Biens!$A$184,$J9&lt;=Biens!$D$184,$K9&lt;=Biens!$C$184),"MATCH","")</f>
        <v/>
      </c>
      <c r="GX9" s="13" t="str">
        <f>IF(AND($G9&gt;=Biens!$B$185,$H9=Biens!$E$185,$I9=Biens!$A$185,$J9&lt;=Biens!$D$185,$K9&lt;=Biens!$C$185),"MATCH","")</f>
        <v/>
      </c>
      <c r="GY9" s="13" t="str">
        <f>IF(AND($G9&gt;=Biens!$B$186,$H9=Biens!$E$186,$I9=Biens!$A$186,$J9&lt;=Biens!$D$186,$K9&lt;=Biens!$C$186),"MATCH","")</f>
        <v/>
      </c>
      <c r="GZ9" s="13" t="str">
        <f>IF(AND($G9&gt;=Biens!$B$187,$H9=Biens!$E$187,$I9=Biens!$A$187,$J9&lt;=Biens!$D$187,$K9&lt;=Biens!$C$187),"MATCH","")</f>
        <v/>
      </c>
      <c r="HA9" s="13" t="str">
        <f>IF(AND($G9&gt;=Biens!$B$188,$H9=Biens!$E$188,$I9=Biens!$A$188,$J9&lt;=Biens!$D$188,$K9&lt;=Biens!$C$188),"MATCH","")</f>
        <v/>
      </c>
      <c r="HB9" s="13" t="str">
        <f>IF(AND($G9&gt;=Biens!$B$189,$H9=Biens!$E$189,$I9=Biens!$A$189,$J9&lt;=Biens!$D$189,$K9&lt;=Biens!$C$189),"MATCH","")</f>
        <v/>
      </c>
      <c r="HC9" s="13" t="str">
        <f>IF(AND($G9&gt;=Biens!$B$190,$H9=Biens!$E$190,$I9=Biens!$A$190,$J9&lt;=Biens!$D$190,$K9&lt;=Biens!$C$190),"MATCH","")</f>
        <v/>
      </c>
      <c r="HD9" s="13" t="str">
        <f>IF(AND($G9&gt;=Biens!$B$191,$H9=Biens!$E$191,$I9=Biens!$A$191,$J9&lt;=Biens!$D$191,$K9&lt;=Biens!$C$191),"MATCH","")</f>
        <v/>
      </c>
      <c r="HE9" s="13" t="str">
        <f>IF(AND($G9&gt;=Biens!$B$192,$H9=Biens!$E$192,$I9=Biens!$A$192,$J9&lt;=Biens!$D$192,$K9&lt;=Biens!$C$192),"MATCH","")</f>
        <v/>
      </c>
      <c r="HF9" s="13" t="str">
        <f>IF(AND($G9&gt;=Biens!$B$193,$H9=Biens!$E$193,$I9=Biens!$A$193,$J9&lt;=Biens!$D$193,$K9&lt;=Biens!$C$193),"MATCH","")</f>
        <v/>
      </c>
      <c r="HG9" s="13" t="str">
        <f>IF(AND($G9&gt;=Biens!$B$194,$H9=Biens!$E$194,$I9=Biens!$A$194,$J9&lt;=Biens!$D$194,$K9&lt;=Biens!$C$194),"MATCH","")</f>
        <v/>
      </c>
      <c r="HH9" s="13" t="str">
        <f>IF(AND($G9&gt;=Biens!$B$195,$H9=Biens!$E$195,$I9=Biens!$A$195,$J9&lt;=Biens!$D$195,$K9&lt;=Biens!$C$195),"MATCH","")</f>
        <v/>
      </c>
      <c r="HI9" s="13" t="str">
        <f>IF(AND($G9&gt;=Biens!$B$196,$H9=Biens!$E$196,$I9=Biens!$A$196,$J9&lt;=Biens!$D$196,$K9&lt;=Biens!$C$196),"MATCH","")</f>
        <v/>
      </c>
      <c r="HJ9" s="13" t="str">
        <f>IF(AND($G9&gt;=Biens!$B$197,$H9=Biens!$E$197,$I9=Biens!$A$197,$J9&lt;=Biens!$D$197,$K9&lt;=Biens!$C$197),"MATCH","")</f>
        <v/>
      </c>
      <c r="HK9" s="13" t="str">
        <f>IF(AND($G9&gt;=Biens!$B$198,$H9=Biens!$E$198,$I9=Biens!$A$198,$J9&lt;=Biens!$D$198,$K9&lt;=Biens!$C$198),"MATCH","")</f>
        <v/>
      </c>
      <c r="HL9" s="13" t="str">
        <f>IF(AND($G9&gt;=Biens!$B$199,$H9=Biens!$E$199,$I9=Biens!$A$199,$J9&lt;=Biens!$D$199,$K9&lt;=Biens!$C$199),"MATCH","")</f>
        <v/>
      </c>
      <c r="HM9" s="13" t="str">
        <f>IF(AND($G9&gt;=Biens!$B$200,$H9=Biens!$E$200,$I9=Biens!$A$200,$J9&lt;=Biens!$D$200,$K9&lt;=Biens!$C$200),"MATCH","")</f>
        <v/>
      </c>
      <c r="HN9" s="13" t="str">
        <f>IF(AND($G9&gt;=Biens!$B$201,$H9=Biens!$E$201,$I9=Biens!$A$201,$J9&lt;=Biens!$D$201,$K9&lt;=Biens!$C$201),"MATCH","")</f>
        <v/>
      </c>
      <c r="HO9" s="13" t="str">
        <f>IF(AND($G9&gt;=Biens!$B$202,$H9=Biens!$E$202,$I9=Biens!$A$202,$J9&lt;=Biens!$D$202,$K9&lt;=Biens!$C$202),"MATCH","")</f>
        <v/>
      </c>
      <c r="HP9" s="13" t="str">
        <f>IF(AND($G9&gt;=Biens!$B$203,$H9=Biens!$E$203,$I9=Biens!$A$203,$J9&lt;=Biens!$D$203,$K9&lt;=Biens!$C$203),"MATCH","")</f>
        <v/>
      </c>
      <c r="HQ9" s="13" t="str">
        <f>IF(AND($G9&gt;=Biens!$B$204,$H9=Biens!$E$204,$I9=Biens!$A$204,$J9&lt;=Biens!$D$204,$K9&lt;=Biens!$C$204),"MATCH","")</f>
        <v/>
      </c>
      <c r="HR9" s="13" t="str">
        <f>IF(AND($G9&gt;=Biens!$B$205,$H9=Biens!$E$205,$I9=Biens!$A$205,$J9&lt;=Biens!$D$205,$K9&lt;=Biens!$C$205),"MATCH","")</f>
        <v/>
      </c>
      <c r="HS9" s="13" t="str">
        <f>IF(AND($G9&gt;=Biens!$B$206,$H9=Biens!$E$206,$I9=Biens!$A$206,$J9&lt;=Biens!$D$206,$K9&lt;=Biens!$C$206),"MATCH","")</f>
        <v/>
      </c>
      <c r="HT9" s="13" t="str">
        <f>IF(AND($G9&gt;=Biens!$B$207,$H9=Biens!$E$207,$I9=Biens!$A$207,$J9&lt;=Biens!$D$207,$K9&lt;=Biens!$C$207),"MATCH","")</f>
        <v/>
      </c>
      <c r="HU9" s="13" t="str">
        <f>IF(AND($G9&gt;=Biens!$B$208,$H9=Biens!$E$208,$I9=Biens!$A$208,$J9&lt;=Biens!$D$208,$K9&lt;=Biens!$C$208),"MATCH","")</f>
        <v/>
      </c>
      <c r="HV9" s="13" t="str">
        <f>IF(AND($G9&gt;=Biens!$B$209,$H9=Biens!$E$209,$I9=Biens!$A$209,$J9&lt;=Biens!$D$209,$K9&lt;=Biens!$C$209),"MATCH","")</f>
        <v/>
      </c>
      <c r="HW9" s="13" t="str">
        <f>IF(AND($G9&gt;=Biens!$B$210,$H9=Biens!$E$210,$I9=Biens!$A$210,$J9&lt;=Biens!$D$210,$K9&lt;=Biens!$C$210),"MATCH","")</f>
        <v/>
      </c>
      <c r="HX9" s="13" t="str">
        <f>IF(AND($G9&gt;=Biens!$B$211,$H9=Biens!$E$211,$I9=Biens!$A$211,$J9&lt;=Biens!$D$211,$K9&lt;=Biens!$C$211),"MATCH","")</f>
        <v/>
      </c>
      <c r="HY9" s="13" t="str">
        <f>IF(AND($G9&gt;=Biens!$B$212,$H9=Biens!$E$212,$I9=Biens!$A$212,$J9&lt;=Biens!$D$212,$K9&lt;=Biens!$C$212),"MATCH","")</f>
        <v/>
      </c>
      <c r="HZ9" s="13" t="str">
        <f>IF(AND($G9&gt;=Biens!$B$213,$H9=Biens!$E$213,$I9=Biens!$A$213,$J9&lt;=Biens!$D$213,$K9&lt;=Biens!$C$213),"MATCH","")</f>
        <v/>
      </c>
      <c r="IA9" s="13" t="str">
        <f>IF(AND($G9&gt;=Biens!$B$214,$H9=Biens!$E$214,$I9=Biens!$A$214,$J9&lt;=Biens!$D$214,$K9&lt;=Biens!$C$214),"MATCH","")</f>
        <v/>
      </c>
      <c r="IB9" s="13" t="str">
        <f>IF(AND($G9&gt;=Biens!$B$215,$H9=Biens!$E$215,$I9=Biens!$A$215,$J9&lt;=Biens!$D$215,$K9&lt;=Biens!$C$215),"MATCH","")</f>
        <v/>
      </c>
      <c r="IC9" s="13" t="str">
        <f>IF(AND($G9&gt;=Biens!$B$216,$H9=Biens!$E$216,$I9=Biens!$A$216,$J9&lt;=Biens!$D$216,$K9&lt;=Biens!$C$216),"MATCH","")</f>
        <v/>
      </c>
      <c r="ID9" s="13" t="str">
        <f>IF(AND($G9&gt;=Biens!$B$217,$H9=Biens!$E$217,$I9=Biens!$A$217,$J9&lt;=Biens!$D$217,$K9&lt;=Biens!$C$217),"MATCH","")</f>
        <v/>
      </c>
      <c r="IE9" s="13" t="str">
        <f>IF(AND($G9&gt;=Biens!$B$218,$H9=Biens!$E$218,$I9=Biens!$A$218,$J9&lt;=Biens!$D$218,$K9&lt;=Biens!$C$218),"MATCH","")</f>
        <v/>
      </c>
      <c r="IF9" s="13" t="str">
        <f>IF(AND($G9&gt;=Biens!$B$219,$H9=Biens!$E$219,$I9=Biens!$A$219,$J9&lt;=Biens!$D$219,$K9&lt;=Biens!$C$219),"MATCH","")</f>
        <v/>
      </c>
      <c r="IG9" s="13" t="str">
        <f>IF(AND($G9&gt;=Biens!$B$220,$H9=Biens!$E$220,$I9=Biens!$A$220,$J9&lt;=Biens!$D$220,$K9&lt;=Biens!$C$220),"MATCH","")</f>
        <v/>
      </c>
      <c r="IH9" s="13" t="str">
        <f>IF(AND($G9&gt;=Biens!$B$221,$H9=Biens!$E$221,$I9=Biens!$A$221,$J9&lt;=Biens!$D$221,$K9&lt;=Biens!$C$221),"MATCH","")</f>
        <v/>
      </c>
      <c r="II9" s="13" t="str">
        <f>IF(AND($G9&gt;=Biens!$B$222,$H9=Biens!$E$222,$I9=Biens!$A$222,$J9&lt;=Biens!$D$222,$K9&lt;=Biens!$C$222),"MATCH","")</f>
        <v/>
      </c>
      <c r="IJ9" s="13" t="str">
        <f>IF(AND($G9&gt;=Biens!$B$223,$H9=Biens!$E$223,$I9=Biens!$A$223,$J9&lt;=Biens!$D$223,$K9&lt;=Biens!$C$223),"MATCH","")</f>
        <v/>
      </c>
      <c r="IK9" s="13" t="str">
        <f>IF(AND($G9&gt;=Biens!$B$224,$H9=Biens!$E$224,$I9=Biens!$A$224,$J9&lt;=Biens!$D$224,$K9&lt;=Biens!$C$224),"MATCH","")</f>
        <v/>
      </c>
      <c r="IL9" s="13" t="str">
        <f>IF(AND($G9&gt;=Biens!$B$225,$H9=Biens!$E$225,$I9=Biens!$A$225,$J9&lt;=Biens!$D$225,$K9&lt;=Biens!$C$225),"MATCH","")</f>
        <v/>
      </c>
      <c r="IM9" s="13" t="str">
        <f>IF(AND($G9&gt;=Biens!$B$226,$H9=Biens!$E$226,$I9=Biens!$A$226,$J9&lt;=Biens!$D$226,$K9&lt;=Biens!$C$226),"MATCH","")</f>
        <v/>
      </c>
      <c r="IN9" s="13" t="str">
        <f>IF(AND($G9&gt;=Biens!$B$227,$H9=Biens!$E$227,$I9=Biens!$A$227,$J9&lt;=Biens!$D$227,$K9&lt;=Biens!$C$227),"MATCH","")</f>
        <v/>
      </c>
      <c r="IO9" s="13" t="str">
        <f>IF(AND($G9&gt;=Biens!$B$228,$H9=Biens!$E$228,$I9=Biens!$A$228,$J9&lt;=Biens!$D$228,$K9&lt;=Biens!$C$228),"MATCH","")</f>
        <v/>
      </c>
      <c r="IP9" s="13" t="str">
        <f>IF(AND($G9&gt;=Biens!$B$229,$H9=Biens!$E$229,$I9=Biens!$A$229,$J9&lt;=Biens!$D$229,$K9&lt;=Biens!$C$229),"MATCH","")</f>
        <v/>
      </c>
      <c r="IQ9" s="13" t="str">
        <f>IF(AND($G9&gt;=Biens!$B$230,$H9=Biens!$E$230,$I9=Biens!$A$230,$J9&lt;=Biens!$D$230,$K9&lt;=Biens!$C$230),"MATCH","")</f>
        <v/>
      </c>
      <c r="IR9" s="13" t="str">
        <f>IF(AND($G9&gt;=Biens!$B$231,$H9=Biens!$E$231,$I9=Biens!$A$231,$J9&lt;=Biens!$D$231,$K9&lt;=Biens!$C$231),"MATCH","")</f>
        <v/>
      </c>
      <c r="IS9" s="13" t="str">
        <f>IF(AND($G9&gt;=Biens!$B$232,$H9=Biens!$E$232,$I9=Biens!$A$232,$J9&lt;=Biens!$D$232,$K9&lt;=Biens!$C$232),"MATCH","")</f>
        <v/>
      </c>
      <c r="IT9" s="13" t="str">
        <f>IF(AND($G9&gt;=Biens!$B$233,$H9=Biens!$E$233,$I9=Biens!$A$233,$J9&lt;=Biens!$D$233,$K9&lt;=Biens!$C$233),"MATCH","")</f>
        <v/>
      </c>
      <c r="IU9" s="13" t="str">
        <f>IF(AND($G9&gt;=Biens!$B$234,$H9=Biens!$E$234,$I9=Biens!$A$234,$J9&lt;=Biens!$D$234,$K9&lt;=Biens!$C$234),"MATCH","")</f>
        <v/>
      </c>
      <c r="IV9" s="13" t="str">
        <f>IF(AND($G9&gt;=Biens!$B$235,$H9=Biens!$E$235,$I9=Biens!$A$235,$J9&lt;=Biens!$D$235,$K9&lt;=Biens!$C$235),"MATCH","")</f>
        <v/>
      </c>
      <c r="IW9" s="13" t="str">
        <f>IF(AND($G9&gt;=Biens!$B$236,$H9=Biens!$E$236,$I9=Biens!$A$236,$J9&lt;=Biens!$D$236,$K9&lt;=Biens!$C$236),"MATCH","")</f>
        <v/>
      </c>
      <c r="IX9" s="13" t="str">
        <f>IF(AND($G9&gt;=Biens!$B$237,$H9=Biens!$E$237,$I9=Biens!$A$237,$J9&lt;=Biens!$D$237,$K9&lt;=Biens!$C$237),"MATCH","")</f>
        <v/>
      </c>
      <c r="IY9" s="13" t="str">
        <f>IF(AND($G9&gt;=Biens!$B$238,$H9=Biens!$E$238,$I9=Biens!$A$238,$J9&lt;=Biens!$D$238,$K9&lt;=Biens!$C$238),"MATCH","")</f>
        <v/>
      </c>
      <c r="IZ9" s="13" t="str">
        <f>IF(AND($G9&gt;=Biens!$B$239,$H9=Biens!$E$239,$I9=Biens!$A$239,$J9&lt;=Biens!$D$239,$K9&lt;=Biens!$C$239),"MATCH","")</f>
        <v/>
      </c>
      <c r="JA9" s="13" t="str">
        <f>IF(AND($G9&gt;=Biens!$B$240,$H9=Biens!$E$240,$I9=Biens!$A$240,$J9&lt;=Biens!$D$240,$K9&lt;=Biens!$C$240),"MATCH","")</f>
        <v/>
      </c>
      <c r="JB9" s="13" t="str">
        <f>IF(AND($G9&gt;=Biens!$B$241,$H9=Biens!$E$241,$I9=Biens!$A$241,$J9&lt;=Biens!$D$241,$K9&lt;=Biens!$C$241),"MATCH","")</f>
        <v/>
      </c>
      <c r="JC9" s="13" t="str">
        <f>IF(AND($G9&gt;=Biens!$B$242,$H9=Biens!$E$242,$I9=Biens!$A$242,$J9&lt;=Biens!$D$242,$K9&lt;=Biens!$C$242),"MATCH","")</f>
        <v/>
      </c>
      <c r="JD9" s="13" t="str">
        <f>IF(AND($G9&gt;=Biens!$B$243,$H9=Biens!$E$243,$I9=Biens!$A$243,$J9&lt;=Biens!$D$243,$K9&lt;=Biens!$C$243),"MATCH","")</f>
        <v/>
      </c>
      <c r="JE9" s="13" t="str">
        <f>IF(AND($G9&gt;=Biens!$B$244,$H9=Biens!$E$244,$I9=Biens!$A$244,$J9&lt;=Biens!$D$244,$K9&lt;=Biens!$C$244),"MATCH","")</f>
        <v/>
      </c>
      <c r="JF9" s="13" t="str">
        <f>IF(AND($G9&gt;=Biens!$B$245,$H9=Biens!$E$245,$I9=Biens!$A$245,$J9&lt;=Biens!$D$245,$K9&lt;=Biens!$C$245),"MATCH","")</f>
        <v/>
      </c>
      <c r="JG9" s="13" t="str">
        <f>IF(AND($G9&gt;=Biens!$B$246,$H9=Biens!$E$246,$I9=Biens!$A$246,$J9&lt;=Biens!$D$246,$K9&lt;=Biens!$C$246),"MATCH","")</f>
        <v/>
      </c>
      <c r="JH9" s="13" t="str">
        <f>IF(AND($G9&gt;=Biens!$B$247,$H9=Biens!$E$247,$I9=Biens!$A$247,$J9&lt;=Biens!$D$247,$K9&lt;=Biens!$C$247),"MATCH","")</f>
        <v/>
      </c>
      <c r="JI9" s="13" t="str">
        <f>IF(AND($G9&gt;=Biens!$B$248,$H9=Biens!$E$248,$I9=Biens!$A$248,$J9&lt;=Biens!$D$248,$K9&lt;=Biens!$C$248),"MATCH","")</f>
        <v/>
      </c>
      <c r="JJ9" s="13" t="str">
        <f>IF(AND($G9&gt;=Biens!$B$249,$H9=Biens!$E$249,$I9=Biens!$A$249,$J9&lt;=Biens!$D$249,$K9&lt;=Biens!$C$249),"MATCH","")</f>
        <v/>
      </c>
      <c r="JK9" s="13" t="str">
        <f>IF(AND($G9&gt;=Biens!$B$250,$H9=Biens!$E$250,$I9=Biens!$A$250,$J9&lt;=Biens!$D$250,$K9&lt;=Biens!$C$250),"MATCH","")</f>
        <v/>
      </c>
      <c r="JL9" s="13" t="str">
        <f>IF(AND($G9&gt;=Biens!$B$251,$H9=Biens!$E$251,$I9=Biens!$A$251,$J9&lt;=Biens!$D$251,$K9&lt;=Biens!$C$251),"MATCH","")</f>
        <v/>
      </c>
      <c r="JM9" s="13" t="str">
        <f>IF(AND($G9&gt;=Biens!$B$252,$H9=Biens!$E$252,$I9=Biens!$A$252,$J9&lt;=Biens!$D$252,$K9&lt;=Biens!$C$252),"MATCH","")</f>
        <v/>
      </c>
      <c r="JN9" s="13" t="str">
        <f>IF(AND($G9&gt;=Biens!$B$253,$H9=Biens!$E$253,$I9=Biens!$A$253,$J9&lt;=Biens!$D$253,$K9&lt;=Biens!$C$253),"MATCH","")</f>
        <v/>
      </c>
      <c r="JO9" s="13" t="str">
        <f>IF(AND($G9&gt;=Biens!$B$254,$H9=Biens!$E$254,$I9=Biens!$A$254,$J9&lt;=Biens!$D$254,$K9&lt;=Biens!$C$254),"MATCH","")</f>
        <v/>
      </c>
      <c r="JP9" s="13" t="str">
        <f>IF(AND($G9&gt;=Biens!$B$255,$H9=Biens!$E$255,$I9=Biens!$A$255,$J9&lt;=Biens!$D$255,$K9&lt;=Biens!$C$255),"MATCH","")</f>
        <v/>
      </c>
      <c r="JQ9" s="13" t="str">
        <f>IF(AND($G9&gt;=Biens!$B$256,$H9=Biens!$E$256,$I9=Biens!$A$256,$J9&lt;=Biens!$D$256,$K9&lt;=Biens!$C$256),"MATCH","")</f>
        <v/>
      </c>
      <c r="JR9" s="13" t="str">
        <f>IF(AND($G9&gt;=Biens!$B$257,$H9=Biens!$E$257,$I9=Biens!$A$257,$J9&lt;=Biens!$D$257,$K9&lt;=Biens!$C$257),"MATCH","")</f>
        <v/>
      </c>
      <c r="JS9" s="13" t="str">
        <f>IF(AND($G9&gt;=Biens!$B$258,$H9=Biens!$E$258,$I9=Biens!$A$258,$J9&lt;=Biens!$D$258,$K9&lt;=Biens!$C$258),"MATCH","")</f>
        <v/>
      </c>
      <c r="JT9" s="13" t="str">
        <f>IF(AND($G9&gt;=Biens!$B$259,$H9=Biens!$E$259,$I9=Biens!$A$259,$J9&lt;=Biens!$D$259,$K9&lt;=Biens!$C$259),"MATCH","")</f>
        <v/>
      </c>
      <c r="JU9" s="13" t="str">
        <f>IF(AND($G9&gt;=Biens!$B$260,$H9=Biens!$E$260,$I9=Biens!$A$260,$J9&lt;=Biens!$D$260,$K9&lt;=Biens!$C$260),"MATCH","")</f>
        <v/>
      </c>
      <c r="JV9" s="13" t="str">
        <f>IF(AND($G9&gt;=Biens!$B$261,$H9=Biens!$E$261,$I9=Biens!$A$261,$J9&lt;=Biens!$D$261,$K9&lt;=Biens!$C$261),"MATCH","")</f>
        <v/>
      </c>
      <c r="JW9" s="13" t="str">
        <f>IF(AND($G9&gt;=Biens!$B$262,$H9=Biens!$E$262,$I9=Biens!$A$262,$J9&lt;=Biens!$D$262,$K9&lt;=Biens!$C$262),"MATCH","")</f>
        <v/>
      </c>
      <c r="JX9" s="13" t="str">
        <f>IF(AND($G9&gt;=Biens!$B$263,$H9=Biens!$E$263,$I9=Biens!$A$263,$J9&lt;=Biens!$D$263,$K9&lt;=Biens!$C$263),"MATCH","")</f>
        <v/>
      </c>
      <c r="JY9" s="13" t="str">
        <f>IF(AND($G9&gt;=Biens!$B$264,$H9=Biens!$E$264,$I9=Biens!$A$264,$J9&lt;=Biens!$D$264,$K9&lt;=Biens!$C$264),"MATCH","")</f>
        <v/>
      </c>
      <c r="JZ9" s="13" t="str">
        <f>IF(AND($G9&gt;=Biens!$B$265,$H9=Biens!$E$265,$I9=Biens!$A$265,$J9&lt;=Biens!$D$265,$K9&lt;=Biens!$C$265),"MATCH","")</f>
        <v/>
      </c>
      <c r="KA9" s="13" t="str">
        <f>IF(AND($G9&gt;=Biens!$B$266,$H9=Biens!$E$266,$I9=Biens!$A$266,$J9&lt;=Biens!$D$266,$K9&lt;=Biens!$C$266),"MATCH","")</f>
        <v/>
      </c>
      <c r="KB9" s="13" t="str">
        <f>IF(AND($G9&gt;=Biens!$B$267,$H9=Biens!$E$267,$I9=Biens!$A$267,$J9&lt;=Biens!$D$267,$K9&lt;=Biens!$C$267),"MATCH","")</f>
        <v/>
      </c>
      <c r="KC9" s="13" t="str">
        <f>IF(AND($G9&gt;=Biens!$B$268,$H9=Biens!$E$268,$I9=Biens!$A$268,$J9&lt;=Biens!$D$268,$K9&lt;=Biens!$C$268),"MATCH","")</f>
        <v/>
      </c>
      <c r="KD9" s="13" t="str">
        <f>IF(AND($G9&gt;=Biens!$B$269,$H9=Biens!$E$269,$I9=Biens!$A$269,$J9&lt;=Biens!$D$269,$K9&lt;=Biens!$C$269),"MATCH","")</f>
        <v/>
      </c>
      <c r="KE9" s="13" t="str">
        <f>IF(AND($G9&gt;=Biens!$B$270,$H9=Biens!$E$270,$I9=Biens!$A$270,$J9&lt;=Biens!$D$270,$K9&lt;=Biens!$C$270),"MATCH","")</f>
        <v/>
      </c>
      <c r="KF9" s="13" t="str">
        <f>IF(AND($G9&gt;=Biens!$B$271,$H9=Biens!$E$271,$I9=Biens!$A$271,$J9&lt;=Biens!$D$271,$K9&lt;=Biens!$C$271),"MATCH","")</f>
        <v/>
      </c>
      <c r="KG9" s="13" t="str">
        <f>IF(AND($G9&gt;=Biens!$B$272,$H9=Biens!$E$272,$I9=Biens!$A$272,$J9&lt;=Biens!$D$272,$K9&lt;=Biens!$C$272),"MATCH","")</f>
        <v/>
      </c>
      <c r="KH9" s="13" t="str">
        <f>IF(AND($G9&gt;=Biens!$B$273,$H9=Biens!$E$273,$I9=Biens!$A$273,$J9&lt;=Biens!$D$273,$K9&lt;=Biens!$C$273),"MATCH","")</f>
        <v/>
      </c>
      <c r="KI9" s="13" t="str">
        <f>IF(AND($G9&gt;=Biens!$B$274,$H9=Biens!$E$274,$I9=Biens!$A$274,$J9&lt;=Biens!$D$274,$K9&lt;=Biens!$C$274),"MATCH","")</f>
        <v/>
      </c>
      <c r="KJ9" s="13" t="str">
        <f>IF(AND($G9&gt;=Biens!$B$275,$H9=Biens!$E$275,$I9=Biens!$A$275,$J9&lt;=Biens!$D$275,$K9&lt;=Biens!$C$275),"MATCH","")</f>
        <v/>
      </c>
      <c r="KK9" s="13" t="str">
        <f>IF(AND($G9&gt;=Biens!$B$276,$H9=Biens!$E$276,$I9=Biens!$A$276,$J9&lt;=Biens!$D$276,$K9&lt;=Biens!$C$276),"MATCH","")</f>
        <v/>
      </c>
      <c r="KL9" s="13" t="str">
        <f>IF(AND($G9&gt;=Biens!$B$277,$H9=Biens!$E$277,$I9=Biens!$A$277,$J9&lt;=Biens!$D$277,$K9&lt;=Biens!$C$277),"MATCH","")</f>
        <v/>
      </c>
      <c r="KM9" s="13" t="str">
        <f>IF(AND($G9&gt;=Biens!$B$278,$H9=Biens!$E$278,$I9=Biens!$A$278,$J9&lt;=Biens!$D$278,$K9&lt;=Biens!$C$278),"MATCH","")</f>
        <v/>
      </c>
      <c r="KN9" s="13" t="str">
        <f>IF(AND($G9&gt;=Biens!$B$279,$H9=Biens!$E$279,$I9=Biens!$A$279,$J9&lt;=Biens!$D$279,$K9&lt;=Biens!$C$279),"MATCH","")</f>
        <v/>
      </c>
      <c r="KO9" s="13" t="str">
        <f>IF(AND($G9&gt;=Biens!$B$280,$H9=Biens!$E$280,$I9=Biens!$A$280,$J9&lt;=Biens!$D$280,$K9&lt;=Biens!$C$280),"MATCH","")</f>
        <v/>
      </c>
      <c r="KP9" s="13" t="str">
        <f>IF(AND($G9&gt;=Biens!$B$281,$H9=Biens!$E$281,$I9=Biens!$A$281,$J9&lt;=Biens!$D$281,$K9&lt;=Biens!$C$281),"MATCH","")</f>
        <v/>
      </c>
      <c r="KQ9" s="13" t="str">
        <f>IF(AND($G9&gt;=Biens!$B$282,$H9=Biens!$E$282,$I9=Biens!$A$282,$J9&lt;=Biens!$D$282,$K9&lt;=Biens!$C$282),"MATCH","")</f>
        <v/>
      </c>
      <c r="KR9" s="13" t="str">
        <f>IF(AND($G9&gt;=Biens!$B$283,$H9=Biens!$E$283,$I9=Biens!$A$283,$J9&lt;=Biens!$D$283,$K9&lt;=Biens!$C$283),"MATCH","")</f>
        <v/>
      </c>
      <c r="KS9" s="13" t="str">
        <f>IF(AND($G9&gt;=Biens!$B$284,$H9=Biens!$E$284,$I9=Biens!$A$284,$J9&lt;=Biens!$D$284,$K9&lt;=Biens!$C$284),"MATCH","")</f>
        <v/>
      </c>
      <c r="KT9" s="13" t="str">
        <f>IF(AND($G9&gt;=Biens!$B$285,$H9=Biens!$E$285,$I9=Biens!$A$285,$J9&lt;=Biens!$D$285,$K9&lt;=Biens!$C$285),"MATCH","")</f>
        <v/>
      </c>
      <c r="KU9" s="13" t="str">
        <f>IF(AND($G9&gt;=Biens!$B$286,$H9=Biens!$E$286,$I9=Biens!$A$286,$J9&lt;=Biens!$D$286,$K9&lt;=Biens!$C$286),"MATCH","")</f>
        <v/>
      </c>
      <c r="KV9" s="13" t="str">
        <f>IF(AND($G9&gt;=Biens!$B$287,$H9=Biens!$E$287,$I9=Biens!$A$287,$J9&lt;=Biens!$D$287,$K9&lt;=Biens!$C$287),"MATCH","")</f>
        <v/>
      </c>
      <c r="KW9" s="13" t="str">
        <f>IF(AND($G9&gt;=Biens!$B$288,$H9=Biens!$E$288,$I9=Biens!$A$288,$J9&lt;=Biens!$D$288,$K9&lt;=Biens!$C$288),"MATCH","")</f>
        <v/>
      </c>
      <c r="KX9" s="13" t="str">
        <f>IF(AND($G9&gt;=Biens!$B$289,$H9=Biens!$E$289,$I9=Biens!$A$289,$J9&lt;=Biens!$D$289,$K9&lt;=Biens!$C$289),"MATCH","")</f>
        <v/>
      </c>
      <c r="KY9" s="13" t="str">
        <f>IF(AND($G9&gt;=Biens!$B$290,$H9=Biens!$E$290,$I9=Biens!$A$290,$J9&lt;=Biens!$D$290,$K9&lt;=Biens!$C$290),"MATCH","")</f>
        <v/>
      </c>
      <c r="KZ9" s="13" t="str">
        <f>IF(AND($G9&gt;=Biens!$B$291,$H9=Biens!$E$291,$I9=Biens!$A$291,$J9&lt;=Biens!$D$291,$K9&lt;=Biens!$C$291),"MATCH","")</f>
        <v/>
      </c>
      <c r="LA9" s="13" t="str">
        <f>IF(AND($G9&gt;=Biens!$B$292,$H9=Biens!$E$292,$I9=Biens!$A$292,$J9&lt;=Biens!$D$292,$K9&lt;=Biens!$C$292),"MATCH","")</f>
        <v/>
      </c>
      <c r="LB9" s="13" t="str">
        <f>IF(AND($G9&gt;=Biens!$B$293,$H9=Biens!$E$293,$I9=Biens!$A$293,$J9&lt;=Biens!$D$293,$K9&lt;=Biens!$C$293),"MATCH","")</f>
        <v/>
      </c>
      <c r="LC9" s="13" t="str">
        <f>IF(AND($G9&gt;=Biens!$B$294,$H9=Biens!$E$294,$I9=Biens!$A$294,$J9&lt;=Biens!$D$294,$K9&lt;=Biens!$C$294),"MATCH","")</f>
        <v/>
      </c>
      <c r="LD9" s="13" t="str">
        <f>IF(AND($G9&gt;=Biens!$B$295,$H9=Biens!$E$295,$I9=Biens!$A$295,$J9&lt;=Biens!$D$295,$K9&lt;=Biens!$C$295),"MATCH","")</f>
        <v/>
      </c>
      <c r="LE9" s="13" t="str">
        <f>IF(AND($G9&gt;=Biens!$B$296,$H9=Biens!$E$296,$I9=Biens!$A$296,$J9&lt;=Biens!$D$296,$K9&lt;=Biens!$C$296),"MATCH","")</f>
        <v/>
      </c>
      <c r="LF9" s="13" t="str">
        <f>IF(AND($G9&gt;=Biens!$B$297,$H9=Biens!$E$297,$I9=Biens!$A$297,$J9&lt;=Biens!$D$297,$K9&lt;=Biens!$C$297),"MATCH","")</f>
        <v/>
      </c>
      <c r="LG9" s="13" t="str">
        <f>IF(AND($G9&gt;=Biens!$B$298,$H9=Biens!$E$298,$I9=Biens!$A$298,$J9&lt;=Biens!$D$298,$K9&lt;=Biens!$C$298),"MATCH","")</f>
        <v/>
      </c>
      <c r="LH9" s="13" t="str">
        <f>IF(AND($G9&gt;=Biens!$B$299,$H9=Biens!$E$299,$I9=Biens!$A$299,$J9&lt;=Biens!$D$299,$K9&lt;=Biens!$C$299),"MATCH","")</f>
        <v/>
      </c>
      <c r="LI9" s="13" t="str">
        <f>IF(AND($G9&gt;=Biens!$B$300,$H9=Biens!$E$300,$I9=Biens!$A$300,$J9&lt;=Biens!$D$300,$K9&lt;=Biens!$C$300),"MATCH","")</f>
        <v/>
      </c>
      <c r="LJ9" s="13" t="str">
        <f>IF(AND($G9&gt;=Biens!$B$301,$H9=Biens!$E$301,$I9=Biens!$A$301,$J9&lt;=Biens!$D$301,$K9&lt;=Biens!$C$301),"MATCH","")</f>
        <v/>
      </c>
      <c r="LK9" s="13" t="str">
        <f>IF(AND($G9&gt;=Biens!$B$302,$H9=Biens!$E$302,$I9=Biens!$A$302,$J9&lt;=Biens!$D$302,$K9&lt;=Biens!$C$302),"MATCH","")</f>
        <v/>
      </c>
      <c r="LL9" s="13" t="str">
        <f>IF(AND($G9&gt;=Biens!$B$303,$H9=Biens!$E$303,$I9=Biens!$A$303,$J9&lt;=Biens!$D$303,$K9&lt;=Biens!$C$303),"MATCH","")</f>
        <v/>
      </c>
      <c r="LM9" s="13" t="str">
        <f>IF(AND($G9&gt;=Biens!$B$304,$H9=Biens!$E$304,$I9=Biens!$A$304,$J9&lt;=Biens!$D$304,$K9&lt;=Biens!$C$304),"MATCH","")</f>
        <v/>
      </c>
      <c r="LN9" s="13" t="str">
        <f>IF(AND($G9&gt;=Biens!$B$305,$H9=Biens!$E$305,$I9=Biens!$A$305,$J9&lt;=Biens!$D$305,$K9&lt;=Biens!$C$305),"MATCH","")</f>
        <v/>
      </c>
      <c r="LO9" s="13" t="str">
        <f>IF(AND($G9&gt;=Biens!$B$306,$H9=Biens!$E$306,$I9=Biens!$A$306,$J9&lt;=Biens!$D$306,$K9&lt;=Biens!$C$306),"MATCH","")</f>
        <v/>
      </c>
      <c r="LP9" s="13" t="str">
        <f>IF(AND($G9&gt;=Biens!$B$307,$H9=Biens!$E$307,$I9=Biens!$A$307,$J9&lt;=Biens!$D$307,$K9&lt;=Biens!$C$307),"MATCH","")</f>
        <v/>
      </c>
      <c r="LQ9" s="13" t="str">
        <f>IF(AND($G9&gt;=Biens!$B$308,$H9=Biens!$E$308,$I9=Biens!$A$308,$J9&lt;=Biens!$D$308,$K9&lt;=Biens!$C$308),"MATCH","")</f>
        <v/>
      </c>
      <c r="LR9" s="13" t="str">
        <f>IF(AND($G9&gt;=Biens!$B$309,$H9=Biens!$E$309,$I9=Biens!$A$309,$J9&lt;=Biens!$D$309,$K9&lt;=Biens!$C$309),"MATCH","")</f>
        <v/>
      </c>
      <c r="LS9" s="13" t="str">
        <f>IF(AND($G9&gt;=Biens!$B$310,$H9=Biens!$E$310,$I9=Biens!$A$310,$J9&lt;=Biens!$D$310,$K9&lt;=Biens!$C$310),"MATCH","")</f>
        <v/>
      </c>
      <c r="LT9" s="13" t="str">
        <f>IF(AND($G9&gt;=Biens!$B$311,$H9=Biens!$E$311,$I9=Biens!$A$311,$J9&lt;=Biens!$D$311,$K9&lt;=Biens!$C$311),"MATCH","")</f>
        <v/>
      </c>
      <c r="LU9" s="13" t="str">
        <f>IF(AND($G9&gt;=Biens!$B$312,$H9=Biens!$E$312,$I9=Biens!$A$312,$J9&lt;=Biens!$D$312,$K9&lt;=Biens!$C$312),"MATCH","")</f>
        <v/>
      </c>
      <c r="LV9" s="13" t="str">
        <f>IF(AND($G9&gt;=Biens!$B$313,$H9=Biens!$E$313,$I9=Biens!$A$313,$J9&lt;=Biens!$D$313,$K9&lt;=Biens!$C$313),"MATCH","")</f>
        <v/>
      </c>
      <c r="LW9" s="13" t="str">
        <f>IF(AND($G9&gt;=Biens!$B$314,$H9=Biens!$E$314,$I9=Biens!$A$314,$J9&lt;=Biens!$D$314,$K9&lt;=Biens!$C$314),"MATCH","")</f>
        <v/>
      </c>
      <c r="LX9" s="13" t="str">
        <f>IF(AND($G9&gt;=Biens!$B$315,$H9=Biens!$E$315,$I9=Biens!$A$315,$J9&lt;=Biens!$D$315,$K9&lt;=Biens!$C$315),"MATCH","")</f>
        <v/>
      </c>
      <c r="LY9" s="13" t="str">
        <f>IF(AND($G9&gt;=Biens!$B$316,$H9=Biens!$E$316,$I9=Biens!$A$316,$J9&lt;=Biens!$D$316,$K9&lt;=Biens!$C$316),"MATCH","")</f>
        <v/>
      </c>
      <c r="LZ9" s="13" t="str">
        <f>IF(AND($G9&gt;=Biens!$B$317,$H9=Biens!$E$317,$I9=Biens!$A$317,$J9&lt;=Biens!$D$317,$K9&lt;=Biens!$C$317),"MATCH","")</f>
        <v/>
      </c>
      <c r="MA9" s="13" t="str">
        <f>IF(AND($G9&gt;=Biens!$B$318,$H9=Biens!$E$318,$I9=Biens!$A$318,$J9&lt;=Biens!$D$318,$K9&lt;=Biens!$C$318),"MATCH","")</f>
        <v/>
      </c>
      <c r="MB9" s="13" t="str">
        <f>IF(AND($G9&gt;=Biens!$B$319,$H9=Biens!$E$319,$I9=Biens!$A$319,$J9&lt;=Biens!$D$319,$K9&lt;=Biens!$C$319),"MATCH","")</f>
        <v/>
      </c>
      <c r="MC9" s="13" t="str">
        <f>IF(AND($G9&gt;=Biens!$B$320,$H9=Biens!$E$320,$I9=Biens!$A$320,$J9&lt;=Biens!$D$320,$K9&lt;=Biens!$C$320),"MATCH","")</f>
        <v/>
      </c>
      <c r="MD9" s="13" t="str">
        <f>IF(AND($G9&gt;=Biens!$B$321,$H9=Biens!$E$321,$I9=Biens!$A$321,$J9&lt;=Biens!$D$321,$K9&lt;=Biens!$C$321),"MATCH","")</f>
        <v/>
      </c>
      <c r="ME9" s="13" t="str">
        <f>IF(AND($G9&gt;=Biens!$B$322,$H9=Biens!$E$322,$I9=Biens!$A$322,$J9&lt;=Biens!$D$322,$K9&lt;=Biens!$C$322),"MATCH","")</f>
        <v/>
      </c>
      <c r="MF9" s="13" t="str">
        <f>IF(AND($G9&gt;=Biens!$B$323,$H9=Biens!$E$323,$I9=Biens!$A$323,$J9&lt;=Biens!$D$323,$K9&lt;=Biens!$C$323),"MATCH","")</f>
        <v/>
      </c>
      <c r="MG9" s="13" t="str">
        <f>IF(AND($G9&gt;=Biens!$B$324,$H9=Biens!$E$324,$I9=Biens!$A$324,$J9&lt;=Biens!$D$324,$K9&lt;=Biens!$C$324),"MATCH","")</f>
        <v/>
      </c>
      <c r="MH9" s="13" t="str">
        <f>IF(AND($G9&gt;=Biens!$B$325,$H9=Biens!$E$325,$I9=Biens!$A$325,$J9&lt;=Biens!$D$325,$K9&lt;=Biens!$C$325),"MATCH","")</f>
        <v/>
      </c>
      <c r="MI9" s="13" t="str">
        <f>IF(AND($G9&gt;=Biens!$B$326,$H9=Biens!$E$326,$I9=Biens!$A$326,$J9&lt;=Biens!$D$326,$K9&lt;=Biens!$C$326),"MATCH","")</f>
        <v/>
      </c>
      <c r="MJ9" s="13" t="str">
        <f>IF(AND($G9&gt;=Biens!$B$327,$H9=Biens!$E$327,$I9=Biens!$A$327,$J9&lt;=Biens!$D$327,$K9&lt;=Biens!$C$327),"MATCH","")</f>
        <v/>
      </c>
      <c r="MK9" s="13" t="str">
        <f>IF(AND($G9&gt;=Biens!$B$328,$H9=Biens!$E$328,$I9=Biens!$A$328,$J9&lt;=Biens!$D$328,$K9&lt;=Biens!$C$328),"MATCH","")</f>
        <v/>
      </c>
      <c r="ML9" s="13" t="str">
        <f>IF(AND($G9&gt;=Biens!$B$329,$H9=Biens!$E$329,$I9=Biens!$A$329,$J9&lt;=Biens!$D$329,$K9&lt;=Biens!$C$329),"MATCH","")</f>
        <v/>
      </c>
      <c r="MM9" s="13" t="str">
        <f>IF(AND($G9&gt;=Biens!$B$330,$H9=Biens!$E$330,$I9=Biens!$A$330,$J9&lt;=Biens!$D$330,$K9&lt;=Biens!$C$330),"MATCH","")</f>
        <v/>
      </c>
      <c r="MN9" s="13" t="str">
        <f>IF(AND($G9&gt;=Biens!$B$331,$H9=Biens!$E$331,$I9=Biens!$A$331,$J9&lt;=Biens!$D$331,$K9&lt;=Biens!$C$331),"MATCH","")</f>
        <v/>
      </c>
      <c r="MO9" s="13" t="str">
        <f>IF(AND($G9&gt;=Biens!$B$332,$H9=Biens!$E$332,$I9=Biens!$A$332,$J9&lt;=Biens!$D$332,$K9&lt;=Biens!$C$332),"MATCH","")</f>
        <v/>
      </c>
      <c r="MP9" s="13" t="str">
        <f>IF(AND($G9&gt;=Biens!$B$333,$H9=Biens!$E$333,$I9=Biens!$A$333,$J9&lt;=Biens!$D$333,$K9&lt;=Biens!$C$333),"MATCH","")</f>
        <v/>
      </c>
      <c r="MQ9" s="13" t="str">
        <f>IF(AND($G9&gt;=Biens!$B$334,$H9=Biens!$E$334,$I9=Biens!$A$334,$J9&lt;=Biens!$D$334,$K9&lt;=Biens!$C$334),"MATCH","")</f>
        <v/>
      </c>
      <c r="MR9" s="13" t="str">
        <f>IF(AND($G9&gt;=Biens!$B$335,$H9=Biens!$E$335,$I9=Biens!$A$335,$J9&lt;=Biens!$D$335,$K9&lt;=Biens!$C$335),"MATCH","")</f>
        <v/>
      </c>
      <c r="MS9" s="13" t="str">
        <f>IF(AND($G9&gt;=Biens!$B$336,$H9=Biens!$E$336,$I9=Biens!$A$336,$J9&lt;=Biens!$D$336,$K9&lt;=Biens!$C$336),"MATCH","")</f>
        <v/>
      </c>
      <c r="MT9" s="13" t="str">
        <f>IF(AND($G9&gt;=Biens!$B$337,$H9=Biens!$E$337,$I9=Biens!$A$337,$J9&lt;=Biens!$D$337,$K9&lt;=Biens!$C$337),"MATCH","")</f>
        <v/>
      </c>
      <c r="MU9" s="13" t="str">
        <f>IF(AND($G9&gt;=Biens!$B$338,$H9=Biens!$E$338,$I9=Biens!$A$338,$J9&lt;=Biens!$D$338,$K9&lt;=Biens!$C$338),"MATCH","")</f>
        <v/>
      </c>
      <c r="MV9" s="13" t="str">
        <f>IF(AND($G9&gt;=Biens!$B$339,$H9=Biens!$E$339,$I9=Biens!$A$339,$J9&lt;=Biens!$D$339,$K9&lt;=Biens!$C$339),"MATCH","")</f>
        <v/>
      </c>
      <c r="MW9" s="13" t="str">
        <f>IF(AND($G9&gt;=Biens!$B$340,$H9=Biens!$E$340,$I9=Biens!$A$340,$J9&lt;=Biens!$D$340,$K9&lt;=Biens!$C$340),"MATCH","")</f>
        <v/>
      </c>
      <c r="MX9" s="13" t="str">
        <f>IF(AND($G9&gt;=Biens!$B$341,$H9=Biens!$E$341,$I9=Biens!$A$341,$J9&lt;=Biens!$D$341,$K9&lt;=Biens!$C$341),"MATCH","")</f>
        <v/>
      </c>
      <c r="MY9" s="13" t="str">
        <f>IF(AND($G9&gt;=Biens!$B$342,$H9=Biens!$E$342,$I9=Biens!$A$342,$J9&lt;=Biens!$D$342,$K9&lt;=Biens!$C$342),"MATCH","")</f>
        <v/>
      </c>
      <c r="MZ9" s="13" t="str">
        <f>IF(AND($G9&gt;=Biens!$B$343,$H9=Biens!$E$343,$I9=Biens!$A$343,$J9&lt;=Biens!$D$343,$K9&lt;=Biens!$C$343),"MATCH","")</f>
        <v/>
      </c>
      <c r="NA9" s="13" t="str">
        <f>IF(AND($G9&gt;=Biens!$B$344,$H9=Biens!$E$344,$I9=Biens!$A$344,$J9&lt;=Biens!$D$344,$K9&lt;=Biens!$C$344),"MATCH","")</f>
        <v/>
      </c>
      <c r="NB9" s="13" t="str">
        <f>IF(AND($G9&gt;=Biens!$B$345,$H9=Biens!$E$345,$I9=Biens!$A$345,$J9&lt;=Biens!$D$345,$K9&lt;=Biens!$C$345),"MATCH","")</f>
        <v/>
      </c>
      <c r="NC9" s="13" t="str">
        <f>IF(AND($G9&gt;=Biens!$B$346,$H9=Biens!$E$346,$I9=Biens!$A$346,$J9&lt;=Biens!$D$346,$K9&lt;=Biens!$C$346),"MATCH","")</f>
        <v/>
      </c>
      <c r="ND9" s="13" t="str">
        <f>IF(AND($G9&gt;=Biens!$B$347,$H9=Biens!$E$347,$I9=Biens!$A$347,$J9&lt;=Biens!$D$347,$K9&lt;=Biens!$C$347),"MATCH","")</f>
        <v/>
      </c>
      <c r="NE9" s="13" t="str">
        <f>IF(AND($G9&gt;=Biens!$B$348,$H9=Biens!$E$348,$I9=Biens!$A$348,$J9&lt;=Biens!$D$348,$K9&lt;=Biens!$C$348),"MATCH","")</f>
        <v/>
      </c>
      <c r="NF9" s="13" t="str">
        <f>IF(AND($G9&gt;=Biens!$B$349,$H9=Biens!$E$349,$I9=Biens!$A$349,$J9&lt;=Biens!$D$349,$K9&lt;=Biens!$C$349),"MATCH","")</f>
        <v/>
      </c>
      <c r="NG9" s="13" t="str">
        <f>IF(AND($G9&gt;=Biens!$B$350,$H9=Biens!$E$350,$I9=Biens!$A$350,$J9&lt;=Biens!$D$350,$K9&lt;=Biens!$C$350),"MATCH","")</f>
        <v/>
      </c>
      <c r="NH9" s="13" t="str">
        <f>IF(AND($G9&gt;=Biens!$B$351,$H9=Biens!$E$351,$I9=Biens!$A$351,$J9&lt;=Biens!$D$351,$K9&lt;=Biens!$C$351),"MATCH","")</f>
        <v/>
      </c>
      <c r="NI9" s="13" t="str">
        <f>IF(AND($G9&gt;=Biens!$B$352,$H9=Biens!$E$352,$I9=Biens!$A$352,$J9&lt;=Biens!$D$352,$K9&lt;=Biens!$C$352),"MATCH","")</f>
        <v/>
      </c>
      <c r="NJ9" s="13" t="str">
        <f>IF(AND($G9&gt;=Biens!$B$353,$H9=Biens!$E$353,$I9=Biens!$A$353,$J9&lt;=Biens!$D$353,$K9&lt;=Biens!$C$353),"MATCH","")</f>
        <v/>
      </c>
      <c r="NK9" s="13" t="str">
        <f>IF(AND($G9&gt;=Biens!$B$354,$H9=Biens!$E$354,$I9=Biens!$A$354,$J9&lt;=Biens!$D$354,$K9&lt;=Biens!$C$354),"MATCH","")</f>
        <v/>
      </c>
      <c r="NL9" s="13" t="str">
        <f>IF(AND($G9&gt;=Biens!$B$355,$H9=Biens!$E$355,$I9=Biens!$A$355,$J9&lt;=Biens!$D$355,$K9&lt;=Biens!$C$355),"MATCH","")</f>
        <v/>
      </c>
      <c r="NM9" s="13" t="str">
        <f>IF(AND($G9&gt;=Biens!$B$356,$H9=Biens!$E$356,$I9=Biens!$A$356,$J9&lt;=Biens!$D$356,$K9&lt;=Biens!$C$356),"MATCH","")</f>
        <v/>
      </c>
      <c r="NN9" s="13" t="str">
        <f>IF(AND($G9&gt;=Biens!$B$357,$H9=Biens!$E$357,$I9=Biens!$A$357,$J9&lt;=Biens!$D$357,$K9&lt;=Biens!$C$357),"MATCH","")</f>
        <v/>
      </c>
      <c r="NO9" s="13" t="str">
        <f>IF(AND($G9&gt;=Biens!$B$358,$H9=Biens!$E$358,$I9=Biens!$A$358,$J9&lt;=Biens!$D$358,$K9&lt;=Biens!$C$358),"MATCH","")</f>
        <v/>
      </c>
      <c r="NP9" s="13" t="str">
        <f>IF(AND($G9&gt;=Biens!$B$359,$H9=Biens!$E$359,$I9=Biens!$A$359,$J9&lt;=Biens!$D$359,$K9&lt;=Biens!$C$359),"MATCH","")</f>
        <v/>
      </c>
      <c r="NQ9" s="13" t="str">
        <f>IF(AND($G9&gt;=Biens!$B$360,$H9=Biens!$E$360,$I9=Biens!$A$360,$J9&lt;=Biens!$D$360,$K9&lt;=Biens!$C$360),"MATCH","")</f>
        <v/>
      </c>
      <c r="NR9" s="13" t="str">
        <f>IF(AND($G9&gt;=Biens!$B$361,$H9=Biens!$E$361,$I9=Biens!$A$361,$J9&lt;=Biens!$D$361,$K9&lt;=Biens!$C$361),"MATCH","")</f>
        <v/>
      </c>
      <c r="NS9" s="13" t="str">
        <f>IF(AND($G9&gt;=Biens!$B$362,$H9=Biens!$E$362,$I9=Biens!$A$362,$J9&lt;=Biens!$D$362,$K9&lt;=Biens!$C$362),"MATCH","")</f>
        <v/>
      </c>
      <c r="NT9" s="13" t="str">
        <f>IF(AND($G9&gt;=Biens!$B$363,$H9=Biens!$E$363,$I9=Biens!$A$363,$J9&lt;=Biens!$D$363,$K9&lt;=Biens!$C$363),"MATCH","")</f>
        <v/>
      </c>
      <c r="NU9" s="13" t="str">
        <f>IF(AND($G9&gt;=Biens!$B$364,$H9=Biens!$E$364,$I9=Biens!$A$364,$J9&lt;=Biens!$D$364,$K9&lt;=Biens!$C$364),"MATCH","")</f>
        <v/>
      </c>
      <c r="NV9" s="13" t="str">
        <f>IF(AND($G9&gt;=Biens!$B$365,$H9=Biens!$E$365,$I9=Biens!$A$365,$J9&lt;=Biens!$D$365,$K9&lt;=Biens!$C$365),"MATCH","")</f>
        <v/>
      </c>
      <c r="NW9" s="13" t="str">
        <f>IF(AND($G9&gt;=Biens!$B$366,$H9=Biens!$E$366,$I9=Biens!$A$366,$J9&lt;=Biens!$D$366,$K9&lt;=Biens!$C$366),"MATCH","")</f>
        <v/>
      </c>
      <c r="NX9" s="13" t="str">
        <f>IF(AND($G9&gt;=Biens!$B$367,$H9=Biens!$E$367,$I9=Biens!$A$367,$J9&lt;=Biens!$D$367,$K9&lt;=Biens!$C$367),"MATCH","")</f>
        <v/>
      </c>
      <c r="NY9" s="13" t="str">
        <f>IF(AND($G9&gt;=Biens!$B$368,$H9=Biens!$E$368,$I9=Biens!$A$368,$J9&lt;=Biens!$D$368,$K9&lt;=Biens!$C$368),"MATCH","")</f>
        <v/>
      </c>
      <c r="NZ9" s="13" t="str">
        <f>IF(AND($G9&gt;=Biens!$B$369,$H9=Biens!$E$369,$I9=Biens!$A$369,$J9&lt;=Biens!$D$369,$K9&lt;=Biens!$C$369),"MATCH","")</f>
        <v/>
      </c>
      <c r="OA9" s="13" t="str">
        <f>IF(AND($G9&gt;=Biens!$B$370,$H9=Biens!$E$370,$I9=Biens!$A$370,$J9&lt;=Biens!$D$370,$K9&lt;=Biens!$C$370),"MATCH","")</f>
        <v/>
      </c>
      <c r="OB9" s="13" t="str">
        <f>IF(AND($G9&gt;=Biens!$B$371,$H9=Biens!$E$371,$I9=Biens!$A$371,$J9&lt;=Biens!$D$371,$K9&lt;=Biens!$C$371),"MATCH","")</f>
        <v/>
      </c>
      <c r="OC9" s="13" t="str">
        <f>IF(AND($G9&gt;=Biens!$B$372,$H9=Biens!$E$372,$I9=Biens!$A$372,$J9&lt;=Biens!$D$372,$K9&lt;=Biens!$C$372),"MATCH","")</f>
        <v/>
      </c>
      <c r="OD9" s="13" t="str">
        <f>IF(AND($G9&gt;=Biens!$B$373,$H9=Biens!$E$373,$I9=Biens!$A$373,$J9&lt;=Biens!$D$373,$K9&lt;=Biens!$C$373),"MATCH","")</f>
        <v/>
      </c>
      <c r="OE9" s="13" t="str">
        <f>IF(AND($G9&gt;=Biens!$B$374,$H9=Biens!$E$374,$I9=Biens!$A$374,$J9&lt;=Biens!$D$374,$K9&lt;=Biens!$C$374),"MATCH","")</f>
        <v/>
      </c>
      <c r="OF9" s="13" t="str">
        <f>IF(AND($G9&gt;=Biens!$B$375,$H9=Biens!$E$375,$I9=Biens!$A$375,$J9&lt;=Biens!$D$375,$K9&lt;=Biens!$C$375),"MATCH","")</f>
        <v/>
      </c>
      <c r="OG9" s="13" t="str">
        <f>IF(AND($G9&gt;=Biens!$B$376,$H9=Biens!$E$376,$I9=Biens!$A$376,$J9&lt;=Biens!$D$376,$K9&lt;=Biens!$C$376),"MATCH","")</f>
        <v/>
      </c>
      <c r="OH9" s="13" t="str">
        <f>IF(AND($G9&gt;=Biens!$B$377,$H9=Biens!$E$377,$I9=Biens!$A$377,$J9&lt;=Biens!$D$377,$K9&lt;=Biens!$C$377),"MATCH","")</f>
        <v/>
      </c>
      <c r="OI9" s="13" t="str">
        <f>IF(AND($G9&gt;=Biens!$B$378,$H9=Biens!$E$378,$I9=Biens!$A$378,$J9&lt;=Biens!$D$378,$K9&lt;=Biens!$C$378),"MATCH","")</f>
        <v/>
      </c>
      <c r="OJ9" s="13" t="str">
        <f>IF(AND($G9&gt;=Biens!$B$379,$H9=Biens!$E$379,$I9=Biens!$A$379,$J9&lt;=Biens!$D$379,$K9&lt;=Biens!$C$379),"MATCH","")</f>
        <v/>
      </c>
      <c r="OK9" s="13" t="str">
        <f>IF(AND($G9&gt;=Biens!$B$380,$H9=Biens!$E$380,$I9=Biens!$A$380,$J9&lt;=Biens!$D$380,$K9&lt;=Biens!$C$380),"MATCH","")</f>
        <v/>
      </c>
      <c r="OL9" s="13" t="str">
        <f>IF(AND($G9&gt;=Biens!$B$381,$H9=Biens!$E$381,$I9=Biens!$A$381,$J9&lt;=Biens!$D$381,$K9&lt;=Biens!$C$381),"MATCH","")</f>
        <v/>
      </c>
      <c r="OM9" s="13" t="str">
        <f>IF(AND($G9&gt;=Biens!$B$382,$H9=Biens!$E$382,$I9=Biens!$A$382,$J9&lt;=Biens!$D$382,$K9&lt;=Biens!$C$382),"MATCH","")</f>
        <v/>
      </c>
      <c r="ON9" s="13" t="str">
        <f>IF(AND($G9&gt;=Biens!$B$383,$H9=Biens!$E$383,$I9=Biens!$A$383,$J9&lt;=Biens!$D$383,$K9&lt;=Biens!$C$383),"MATCH","")</f>
        <v/>
      </c>
      <c r="OO9" s="13" t="str">
        <f>IF(AND($G9&gt;=Biens!$B$384,$H9=Biens!$E$384,$I9=Biens!$A$384,$J9&lt;=Biens!$D$384,$K9&lt;=Biens!$C$384),"MATCH","")</f>
        <v/>
      </c>
      <c r="OP9" s="13" t="str">
        <f>IF(AND($G9&gt;=Biens!$B$385,$H9=Biens!$E$385,$I9=Biens!$A$385,$J9&lt;=Biens!$D$385,$K9&lt;=Biens!$C$385),"MATCH","")</f>
        <v/>
      </c>
      <c r="OQ9" s="13" t="str">
        <f>IF(AND($G9&gt;=Biens!$B$386,$H9=Biens!$E$386,$I9=Biens!$A$386,$J9&lt;=Biens!$D$386,$K9&lt;=Biens!$C$386),"MATCH","")</f>
        <v/>
      </c>
      <c r="OR9" s="13" t="str">
        <f>IF(AND($G9&gt;=Biens!$B$387,$H9=Biens!$E$387,$I9=Biens!$A$387,$J9&lt;=Biens!$D$387,$K9&lt;=Biens!$C$387),"MATCH","")</f>
        <v/>
      </c>
      <c r="OS9" s="13" t="str">
        <f>IF(AND($G9&gt;=Biens!$B$388,$H9=Biens!$E$388,$I9=Biens!$A$388,$J9&lt;=Biens!$D$388,$K9&lt;=Biens!$C$388),"MATCH","")</f>
        <v/>
      </c>
      <c r="OT9" s="13" t="str">
        <f>IF(AND($G9&gt;=Biens!$B$389,$H9=Biens!$E$389,$I9=Biens!$A$389,$J9&lt;=Biens!$D$389,$K9&lt;=Biens!$C$389),"MATCH","")</f>
        <v/>
      </c>
      <c r="OU9" s="13" t="str">
        <f>IF(AND($G9&gt;=Biens!$B$390,$H9=Biens!$E$390,$I9=Biens!$A$390,$J9&lt;=Biens!$D$390,$K9&lt;=Biens!$C$390),"MATCH","")</f>
        <v/>
      </c>
      <c r="OV9" s="13" t="str">
        <f>IF(AND($G9&gt;=Biens!$B$391,$H9=Biens!$E$391,$I9=Biens!$A$391,$J9&lt;=Biens!$D$391,$K9&lt;=Biens!$C$391),"MATCH","")</f>
        <v/>
      </c>
      <c r="OW9" s="13" t="str">
        <f>IF(AND($G9&gt;=Biens!$B$392,$H9=Biens!$E$392,$I9=Biens!$A$392,$J9&lt;=Biens!$D$392,$K9&lt;=Biens!$C$392),"MATCH","")</f>
        <v/>
      </c>
      <c r="OX9" s="13" t="str">
        <f>IF(AND($G9&gt;=Biens!$B$393,$H9=Biens!$E$393,$I9=Biens!$A$393,$J9&lt;=Biens!$D$393,$K9&lt;=Biens!$C$393),"MATCH","")</f>
        <v/>
      </c>
      <c r="OY9" s="13" t="str">
        <f>IF(AND($G9&gt;=Biens!$B$394,$H9=Biens!$E$394,$I9=Biens!$A$394,$J9&lt;=Biens!$D$394,$K9&lt;=Biens!$C$394),"MATCH","")</f>
        <v/>
      </c>
      <c r="OZ9" s="13" t="str">
        <f>IF(AND($G9&gt;=Biens!$B$395,$H9=Biens!$E$395,$I9=Biens!$A$395,$J9&lt;=Biens!$D$395,$K9&lt;=Biens!$C$395),"MATCH","")</f>
        <v/>
      </c>
      <c r="PA9" s="13" t="str">
        <f>IF(AND($G9&gt;=Biens!$B$396,$H9=Biens!$E$396,$I9=Biens!$A$396,$J9&lt;=Biens!$D$396,$K9&lt;=Biens!$C$396),"MATCH","")</f>
        <v/>
      </c>
      <c r="PB9" s="13" t="str">
        <f>IF(AND($G9&gt;=Biens!$B$397,$H9=Biens!$E$397,$I9=Biens!$A$397,$J9&lt;=Biens!$D$397,$K9&lt;=Biens!$C$397),"MATCH","")</f>
        <v/>
      </c>
      <c r="PC9" s="13" t="str">
        <f>IF(AND($G9&gt;=Biens!$B$398,$H9=Biens!$E$398,$I9=Biens!$A$398,$J9&lt;=Biens!$D$398,$K9&lt;=Biens!$C$398),"MATCH","")</f>
        <v/>
      </c>
      <c r="PD9" s="13" t="str">
        <f>IF(AND($G9&gt;=Biens!$B$399,$H9=Biens!$E$399,$I9=Biens!$A$399,$J9&lt;=Biens!$D$399,$K9&lt;=Biens!$C$399),"MATCH","")</f>
        <v/>
      </c>
      <c r="PE9" s="13" t="str">
        <f>IF(AND($G9&gt;=Biens!$B$400,$H9=Biens!$E$400,$I9=Biens!$A$400,$J9&lt;=Biens!$D$400,$K9&lt;=Biens!$C$400),"MATCH","")</f>
        <v/>
      </c>
      <c r="PF9" s="13" t="str">
        <f>IF(AND($G9&gt;=Biens!$B$401,$H9=Biens!$E$401,$I9=Biens!$A$401,$J9&lt;=Biens!$D$401,$K9&lt;=Biens!$C$401),"MATCH","")</f>
        <v/>
      </c>
      <c r="PG9" s="13" t="str">
        <f>IF(AND($G9&gt;=Biens!$B$402,$H9=Biens!$E$402,$I9=Biens!$A$402,$J9&lt;=Biens!$D$402,$K9&lt;=Biens!$C$402),"MATCH","")</f>
        <v/>
      </c>
      <c r="PH9" s="13" t="str">
        <f>IF(AND($G9&gt;=Biens!$B$403,$H9=Biens!$E$403,$I9=Biens!$A$403,$J9&lt;=Biens!$D$403,$K9&lt;=Biens!$C$403),"MATCH","")</f>
        <v/>
      </c>
      <c r="PI9" s="13" t="str">
        <f>IF(AND($G9&gt;=Biens!$B$404,$H9=Biens!$E$404,$I9=Biens!$A$404,$J9&lt;=Biens!$D$404,$K9&lt;=Biens!$C$404),"MATCH","")</f>
        <v/>
      </c>
      <c r="PJ9" s="13" t="str">
        <f>IF(AND($G9&gt;=Biens!$B$405,$H9=Biens!$E$405,$I9=Biens!$A$405,$J9&lt;=Biens!$D$405,$K9&lt;=Biens!$C$405),"MATCH","")</f>
        <v/>
      </c>
      <c r="PK9" s="13" t="str">
        <f>IF(AND($G9&gt;=Biens!$B$406,$H9=Biens!$E$406,$I9=Biens!$A$406,$J9&lt;=Biens!$D$406,$K9&lt;=Biens!$C$406),"MATCH","")</f>
        <v/>
      </c>
      <c r="PL9" s="13" t="str">
        <f>IF(AND($G9&gt;=Biens!$B$407,$H9=Biens!$E$407,$I9=Biens!$A$407,$J9&lt;=Biens!$D$407,$K9&lt;=Biens!$C$407),"MATCH","")</f>
        <v/>
      </c>
      <c r="PM9" s="13" t="str">
        <f>IF(AND($G9&gt;=Biens!$B$408,$H9=Biens!$E$408,$I9=Biens!$A$408,$J9&lt;=Biens!$D$408,$K9&lt;=Biens!$C$408),"MATCH","")</f>
        <v/>
      </c>
      <c r="PN9" s="13" t="str">
        <f>IF(AND($G9&gt;=Biens!$B$409,$H9=Biens!$E$409,$I9=Biens!$A$409,$J9&lt;=Biens!$D$409,$K9&lt;=Biens!$C$409),"MATCH","")</f>
        <v/>
      </c>
      <c r="PO9" s="13" t="str">
        <f>IF(AND($G9&gt;=Biens!$B$410,$H9=Biens!$E$410,$I9=Biens!$A$410,$J9&lt;=Biens!$D$410,$K9&lt;=Biens!$C$410),"MATCH","")</f>
        <v/>
      </c>
      <c r="PP9" s="13" t="str">
        <f>IF(AND($G9&gt;=Biens!$B$411,$H9=Biens!$E$411,$I9=Biens!$A$411,$J9&lt;=Biens!$D$411,$K9&lt;=Biens!$C$411),"MATCH","")</f>
        <v/>
      </c>
      <c r="PQ9" s="13" t="str">
        <f>IF(AND($G9&gt;=Biens!$B$412,$H9=Biens!$E$412,$I9=Biens!$A$412,$J9&lt;=Biens!$D$412,$K9&lt;=Biens!$C$412),"MATCH","")</f>
        <v/>
      </c>
      <c r="PR9" s="13" t="str">
        <f>IF(AND($G9&gt;=Biens!$B$413,$H9=Biens!$E$413,$I9=Biens!$A$413,$J9&lt;=Biens!$D$413,$K9&lt;=Biens!$C$413),"MATCH","")</f>
        <v/>
      </c>
      <c r="PS9" s="13" t="str">
        <f>IF(AND($G9&gt;=Biens!$B$414,$H9=Biens!$E$414,$I9=Biens!$A$414,$J9&lt;=Biens!$D$414,$K9&lt;=Biens!$C$414),"MATCH","")</f>
        <v/>
      </c>
      <c r="PT9" s="13" t="str">
        <f>IF(AND($G9&gt;=Biens!$B$415,$H9=Biens!$E$415,$I9=Biens!$A$415,$J9&lt;=Biens!$D$415,$K9&lt;=Biens!$C$415),"MATCH","")</f>
        <v/>
      </c>
      <c r="PU9" s="13" t="str">
        <f>IF(AND($G9&gt;=Biens!$B$416,$H9=Biens!$E$416,$I9=Biens!$A$416,$J9&lt;=Biens!$D$416,$K9&lt;=Biens!$C$416),"MATCH","")</f>
        <v/>
      </c>
      <c r="PV9" s="13" t="str">
        <f>IF(AND($G9&gt;=Biens!$B$417,$H9=Biens!$E$417,$I9=Biens!$A$417,$J9&lt;=Biens!$D$417,$K9&lt;=Biens!$C$417),"MATCH","")</f>
        <v/>
      </c>
      <c r="PW9" s="13" t="str">
        <f>IF(AND($G9&gt;=Biens!$B$418,$H9=Biens!$E$418,$I9=Biens!$A$418,$J9&lt;=Biens!$D$418,$K9&lt;=Biens!$C$418),"MATCH","")</f>
        <v/>
      </c>
      <c r="PX9" s="13" t="str">
        <f>IF(AND($G9&gt;=Biens!$B$419,$H9=Biens!$E$419,$I9=Biens!$A$419,$J9&lt;=Biens!$D$419,$K9&lt;=Biens!$C$419),"MATCH","")</f>
        <v/>
      </c>
      <c r="PY9" s="13" t="str">
        <f>IF(AND($G9&gt;=Biens!$B$420,$H9=Biens!$E$420,$I9=Biens!$A$420,$J9&lt;=Biens!$D$420,$K9&lt;=Biens!$C$420),"MATCH","")</f>
        <v/>
      </c>
      <c r="PZ9" s="13" t="str">
        <f>IF(AND($G9&gt;=Biens!$B$421,$H9=Biens!$E$421,$I9=Biens!$A$421,$J9&lt;=Biens!$D$421,$K9&lt;=Biens!$C$421),"MATCH","")</f>
        <v/>
      </c>
      <c r="QA9" s="13" t="str">
        <f>IF(AND($G9&gt;=Biens!$B$422,$H9=Biens!$E$422,$I9=Biens!$A$422,$J9&lt;=Biens!$D$422,$K9&lt;=Biens!$C$422),"MATCH","")</f>
        <v/>
      </c>
      <c r="QB9" s="13" t="str">
        <f>IF(AND($G9&gt;=Biens!$B$423,$H9=Biens!$E$423,$I9=Biens!$A$423,$J9&lt;=Biens!$D$423,$K9&lt;=Biens!$C$423),"MATCH","")</f>
        <v/>
      </c>
      <c r="QC9" s="13" t="str">
        <f>IF(AND($G9&gt;=Biens!$B$424,$H9=Biens!$E$424,$I9=Biens!$A$424,$J9&lt;=Biens!$D$424,$K9&lt;=Biens!$C$424),"MATCH","")</f>
        <v/>
      </c>
      <c r="QD9" s="13" t="str">
        <f>IF(AND($G9&gt;=Biens!$B$425,$H9=Biens!$E$425,$I9=Biens!$A$425,$J9&lt;=Biens!$D$425,$K9&lt;=Biens!$C$425),"MATCH","")</f>
        <v/>
      </c>
      <c r="QE9" s="13" t="str">
        <f>IF(AND($G9&gt;=Biens!$B$426,$H9=Biens!$E$426,$I9=Biens!$A$426,$J9&lt;=Biens!$D$426,$K9&lt;=Biens!$C$426),"MATCH","")</f>
        <v/>
      </c>
      <c r="QF9" s="13" t="str">
        <f>IF(AND($G9&gt;=Biens!$B$427,$H9=Biens!$E$427,$I9=Biens!$A$427,$J9&lt;=Biens!$D$427,$K9&lt;=Biens!$C$427),"MATCH","")</f>
        <v/>
      </c>
      <c r="QG9" s="13" t="str">
        <f>IF(AND($G9&gt;=Biens!$B$428,$H9=Biens!$E$428,$I9=Biens!$A$428,$J9&lt;=Biens!$D$428,$K9&lt;=Biens!$C$428),"MATCH","")</f>
        <v/>
      </c>
      <c r="QH9" s="13" t="str">
        <f>IF(AND($G9&gt;=Biens!$B$429,$H9=Biens!$E$429,$I9=Biens!$A$429,$J9&lt;=Biens!$D$429,$K9&lt;=Biens!$C$429),"MATCH","")</f>
        <v/>
      </c>
      <c r="QI9" s="13" t="str">
        <f>IF(AND($G9&gt;=Biens!$B$430,$H9=Biens!$E$430,$I9=Biens!$A$430,$J9&lt;=Biens!$D$430,$K9&lt;=Biens!$C$430),"MATCH","")</f>
        <v/>
      </c>
      <c r="QJ9" s="13" t="str">
        <f>IF(AND($G9&gt;=Biens!$B$431,$H9=Biens!$E$431,$I9=Biens!$A$431,$J9&lt;=Biens!$D$431,$K9&lt;=Biens!$C$431),"MATCH","")</f>
        <v/>
      </c>
      <c r="QK9" s="13" t="str">
        <f>IF(AND($G9&gt;=Biens!$B$432,$H9=Biens!$E$432,$I9=Biens!$A$432,$J9&lt;=Biens!$D$432,$K9&lt;=Biens!$C$432),"MATCH","")</f>
        <v/>
      </c>
      <c r="QL9" s="13" t="str">
        <f>IF(AND($G9&gt;=Biens!$B$433,$H9=Biens!$E$433,$I9=Biens!$A$433,$J9&lt;=Biens!$D$433,$K9&lt;=Biens!$C$433),"MATCH","")</f>
        <v/>
      </c>
      <c r="QM9" s="13" t="str">
        <f>IF(AND($G9&gt;=Biens!$B$434,$H9=Biens!$E$434,$I9=Biens!$A$434,$J9&lt;=Biens!$D$434,$K9&lt;=Biens!$C$434),"MATCH","")</f>
        <v/>
      </c>
      <c r="QN9" s="13" t="str">
        <f>IF(AND($G9&gt;=Biens!$B$435,$H9=Biens!$E$435,$I9=Biens!$A$435,$J9&lt;=Biens!$D$435,$K9&lt;=Biens!$C$435),"MATCH","")</f>
        <v/>
      </c>
      <c r="QO9" s="13" t="str">
        <f>IF(AND($G9&gt;=Biens!$B$436,$H9=Biens!$E$436,$I9=Biens!$A$436,$J9&lt;=Biens!$D$436,$K9&lt;=Biens!$C$436),"MATCH","")</f>
        <v/>
      </c>
      <c r="QP9" s="13" t="str">
        <f>IF(AND($G9&gt;=Biens!$B$437,$H9=Biens!$E$437,$I9=Biens!$A$437,$J9&lt;=Biens!$D$437,$K9&lt;=Biens!$C$437),"MATCH","")</f>
        <v/>
      </c>
      <c r="QQ9" s="13" t="str">
        <f>IF(AND($G9&gt;=Biens!$B$438,$H9=Biens!$E$438,$I9=Biens!$A$438,$J9&lt;=Biens!$D$438,$K9&lt;=Biens!$C$438),"MATCH","")</f>
        <v/>
      </c>
      <c r="QR9" s="13" t="str">
        <f>IF(AND($G9&gt;=Biens!$B$439,$H9=Biens!$E$439,$I9=Biens!$A$439,$J9&lt;=Biens!$D$439,$K9&lt;=Biens!$C$439),"MATCH","")</f>
        <v/>
      </c>
      <c r="QS9" s="13" t="str">
        <f>IF(AND($G9&gt;=Biens!$B$440,$H9=Biens!$E$440,$I9=Biens!$A$440,$J9&lt;=Biens!$D$440,$K9&lt;=Biens!$C$440),"MATCH","")</f>
        <v/>
      </c>
      <c r="QT9" s="13" t="str">
        <f>IF(AND($G9&gt;=Biens!$B$441,$H9=Biens!$E$441,$I9=Biens!$A$441,$J9&lt;=Biens!$D$441,$K9&lt;=Biens!$C$441),"MATCH","")</f>
        <v/>
      </c>
      <c r="QU9" s="13" t="str">
        <f>IF(AND($G9&gt;=Biens!$B$442,$H9=Biens!$E$442,$I9=Biens!$A$442,$J9&lt;=Biens!$D$442,$K9&lt;=Biens!$C$442),"MATCH","")</f>
        <v/>
      </c>
      <c r="QV9" s="13" t="str">
        <f>IF(AND($G9&gt;=Biens!$B$443,$H9=Biens!$E$443,$I9=Biens!$A$443,$J9&lt;=Biens!$D$443,$K9&lt;=Biens!$C$443),"MATCH","")</f>
        <v/>
      </c>
      <c r="QW9" s="13" t="str">
        <f>IF(AND($G9&gt;=Biens!$B$444,$H9=Biens!$E$444,$I9=Biens!$A$444,$J9&lt;=Biens!$D$444,$K9&lt;=Biens!$C$444),"MATCH","")</f>
        <v/>
      </c>
      <c r="QX9" s="13" t="str">
        <f>IF(AND($G9&gt;=Biens!$B$445,$H9=Biens!$E$445,$I9=Biens!$A$445,$J9&lt;=Biens!$D$445,$K9&lt;=Biens!$C$445),"MATCH","")</f>
        <v/>
      </c>
      <c r="QY9" s="13" t="str">
        <f>IF(AND($G9&gt;=Biens!$B$446,$H9=Biens!$E$446,$I9=Biens!$A$446,$J9&lt;=Biens!$D$446,$K9&lt;=Biens!$C$446),"MATCH","")</f>
        <v/>
      </c>
      <c r="QZ9" s="13" t="str">
        <f>IF(AND($G9&gt;=Biens!$B$447,$H9=Biens!$E$447,$I9=Biens!$A$447,$J9&lt;=Biens!$D$447,$K9&lt;=Biens!$C$447),"MATCH","")</f>
        <v/>
      </c>
      <c r="RA9" s="13" t="str">
        <f>IF(AND($G9&gt;=Biens!$B$448,$H9=Biens!$E$448,$I9=Biens!$A$448,$J9&lt;=Biens!$D$448,$K9&lt;=Biens!$C$448),"MATCH","")</f>
        <v/>
      </c>
      <c r="RB9" s="13" t="str">
        <f>IF(AND($G9&gt;=Biens!$B$449,$H9=Biens!$E$449,$I9=Biens!$A$449,$J9&lt;=Biens!$D$449,$K9&lt;=Biens!$C$449),"MATCH","")</f>
        <v/>
      </c>
      <c r="RC9" s="13" t="str">
        <f>IF(AND($G9&gt;=Biens!$B$450,$H9=Biens!$E$450,$I9=Biens!$A$450,$J9&lt;=Biens!$D$450,$K9&lt;=Biens!$C$450),"MATCH","")</f>
        <v/>
      </c>
      <c r="RD9" s="13" t="str">
        <f>IF(AND($G9&gt;=Biens!$B$451,$H9=Biens!$E$451,$I9=Biens!$A$451,$J9&lt;=Biens!$D$451,$K9&lt;=Biens!$C$451),"MATCH","")</f>
        <v/>
      </c>
      <c r="RE9" s="13" t="str">
        <f>IF(AND($G9&gt;=Biens!$B$452,$H9=Biens!$E$452,$I9=Biens!$A$452,$J9&lt;=Biens!$D$452,$K9&lt;=Biens!$C$452),"MATCH","")</f>
        <v/>
      </c>
      <c r="RF9" s="13" t="str">
        <f>IF(AND($G9&gt;=Biens!$B$453,$H9=Biens!$E$453,$I9=Biens!$A$453,$J9&lt;=Biens!$D$453,$K9&lt;=Biens!$C$453),"MATCH","")</f>
        <v/>
      </c>
      <c r="RG9" s="13" t="str">
        <f>IF(AND($G9&gt;=Biens!$B$454,$H9=Biens!$E$454,$I9=Biens!$A$454,$J9&lt;=Biens!$D$454,$K9&lt;=Biens!$C$454),"MATCH","")</f>
        <v/>
      </c>
      <c r="RH9" s="13" t="str">
        <f>IF(AND($G9&gt;=Biens!$B$455,$H9=Biens!$E$455,$I9=Biens!$A$455,$J9&lt;=Biens!$D$455,$K9&lt;=Biens!$C$455),"MATCH","")</f>
        <v/>
      </c>
      <c r="RI9" s="13" t="str">
        <f>IF(AND($G9&gt;=Biens!$B$456,$H9=Biens!$E$456,$I9=Biens!$A$456,$J9&lt;=Biens!$D$456,$K9&lt;=Biens!$C$456),"MATCH","")</f>
        <v/>
      </c>
      <c r="RJ9" s="13" t="str">
        <f>IF(AND($G9&gt;=Biens!$B$457,$H9=Biens!$E$457,$I9=Biens!$A$457,$J9&lt;=Biens!$D$457,$K9&lt;=Biens!$C$457),"MATCH","")</f>
        <v/>
      </c>
      <c r="RK9" s="13" t="str">
        <f>IF(AND($G9&gt;=Biens!$B$458,$H9=Biens!$E$458,$I9=Biens!$A$458,$J9&lt;=Biens!$D$458,$K9&lt;=Biens!$C$458),"MATCH","")</f>
        <v/>
      </c>
      <c r="RL9" s="13" t="str">
        <f>IF(AND($G9&gt;=Biens!$B$459,$H9=Biens!$E$459,$I9=Biens!$A$459,$J9&lt;=Biens!$D$459,$K9&lt;=Biens!$C$459),"MATCH","")</f>
        <v/>
      </c>
      <c r="RM9" s="13" t="str">
        <f>IF(AND($G9&gt;=Biens!$B$460,$H9=Biens!$E$460,$I9=Biens!$A$460,$J9&lt;=Biens!$D$460,$K9&lt;=Biens!$C$460),"MATCH","")</f>
        <v/>
      </c>
      <c r="RN9" s="13" t="str">
        <f>IF(AND($G9&gt;=Biens!$B$461,$H9=Biens!$E$461,$I9=Biens!$A$461,$J9&lt;=Biens!$D$461,$K9&lt;=Biens!$C$461),"MATCH","")</f>
        <v/>
      </c>
      <c r="RO9" s="13" t="str">
        <f>IF(AND($G9&gt;=Biens!$B$462,$H9=Biens!$E$462,$I9=Biens!$A$462,$J9&lt;=Biens!$D$462,$K9&lt;=Biens!$C$462),"MATCH","")</f>
        <v/>
      </c>
      <c r="RP9" s="13" t="str">
        <f>IF(AND($G9&gt;=Biens!$B$463,$H9=Biens!$E$463,$I9=Biens!$A$463,$J9&lt;=Biens!$D$463,$K9&lt;=Biens!$C$463),"MATCH","")</f>
        <v/>
      </c>
      <c r="RQ9" s="13" t="str">
        <f>IF(AND($G9&gt;=Biens!$B$464,$H9=Biens!$E$464,$I9=Biens!$A$464,$J9&lt;=Biens!$D$464,$K9&lt;=Biens!$C$464),"MATCH","")</f>
        <v/>
      </c>
      <c r="RR9" s="13" t="str">
        <f>IF(AND($G9&gt;=Biens!$B$465,$H9=Biens!$E$465,$I9=Biens!$A$465,$J9&lt;=Biens!$D$465,$K9&lt;=Biens!$C$465),"MATCH","")</f>
        <v/>
      </c>
      <c r="RS9" s="13" t="str">
        <f>IF(AND($G9&gt;=Biens!$B$466,$H9=Biens!$E$466,$I9=Biens!$A$466,$J9&lt;=Biens!$D$466,$K9&lt;=Biens!$C$466),"MATCH","")</f>
        <v/>
      </c>
      <c r="RT9" s="13" t="str">
        <f>IF(AND($G9&gt;=Biens!$B$467,$H9=Biens!$E$467,$I9=Biens!$A$467,$J9&lt;=Biens!$D$467,$K9&lt;=Biens!$C$467),"MATCH","")</f>
        <v/>
      </c>
      <c r="RU9" s="13" t="str">
        <f>IF(AND($G9&gt;=Biens!$B$468,$H9=Biens!$E$468,$I9=Biens!$A$468,$J9&lt;=Biens!$D$468,$K9&lt;=Biens!$C$468),"MATCH","")</f>
        <v/>
      </c>
      <c r="RV9" s="13" t="str">
        <f>IF(AND($G9&gt;=Biens!$B$469,$H9=Biens!$E$469,$I9=Biens!$A$469,$J9&lt;=Biens!$D$469,$K9&lt;=Biens!$C$469),"MATCH","")</f>
        <v/>
      </c>
      <c r="RW9" s="13" t="str">
        <f>IF(AND($G9&gt;=Biens!$B$470,$H9=Biens!$E$470,$I9=Biens!$A$470,$J9&lt;=Biens!$D$470,$K9&lt;=Biens!$C$470),"MATCH","")</f>
        <v/>
      </c>
      <c r="RX9" s="13" t="str">
        <f>IF(AND($G9&gt;=Biens!$B$471,$H9=Biens!$E$471,$I9=Biens!$A$471,$J9&lt;=Biens!$D$471,$K9&lt;=Biens!$C$471),"MATCH","")</f>
        <v/>
      </c>
      <c r="RY9" s="13" t="str">
        <f>IF(AND($G9&gt;=Biens!$B$472,$H9=Biens!$E$472,$I9=Biens!$A$472,$J9&lt;=Biens!$D$472,$K9&lt;=Biens!$C$472),"MATCH","")</f>
        <v/>
      </c>
      <c r="RZ9" s="13" t="str">
        <f>IF(AND($G9&gt;=Biens!$B$473,$H9=Biens!$E$473,$I9=Biens!$A$473,$J9&lt;=Biens!$D$473,$K9&lt;=Biens!$C$473),"MATCH","")</f>
        <v/>
      </c>
      <c r="SA9" s="13" t="str">
        <f>IF(AND($G9&gt;=Biens!$B$474,$H9=Biens!$E$474,$I9=Biens!$A$474,$J9&lt;=Biens!$D$474,$K9&lt;=Biens!$C$474),"MATCH","")</f>
        <v/>
      </c>
      <c r="SB9" s="13" t="str">
        <f>IF(AND($G9&gt;=Biens!$B$475,$H9=Biens!$E$475,$I9=Biens!$A$475,$J9&lt;=Biens!$D$475,$K9&lt;=Biens!$C$475),"MATCH","")</f>
        <v/>
      </c>
      <c r="SC9" s="13" t="str">
        <f>IF(AND($G9&gt;=Biens!$B$476,$H9=Biens!$E$476,$I9=Biens!$A$476,$J9&lt;=Biens!$D$476,$K9&lt;=Biens!$C$476),"MATCH","")</f>
        <v/>
      </c>
      <c r="SD9" s="13" t="str">
        <f>IF(AND($G9&gt;=Biens!$B$477,$H9=Biens!$E$477,$I9=Biens!$A$477,$J9&lt;=Biens!$D$477,$K9&lt;=Biens!$C$477),"MATCH","")</f>
        <v/>
      </c>
      <c r="SE9" s="13" t="str">
        <f>IF(AND($G9&gt;=Biens!$B$478,$H9=Biens!$E$478,$I9=Biens!$A$478,$J9&lt;=Biens!$D$478,$K9&lt;=Biens!$C$478),"MATCH","")</f>
        <v/>
      </c>
      <c r="SF9" s="13" t="str">
        <f>IF(AND($G9&gt;=Biens!$B$479,$H9=Biens!$E$479,$I9=Biens!$A$479,$J9&lt;=Biens!$D$479,$K9&lt;=Biens!$C$479),"MATCH","")</f>
        <v/>
      </c>
      <c r="SG9" s="13" t="str">
        <f>IF(AND($G9&gt;=Biens!$B$480,$H9=Biens!$E$480,$I9=Biens!$A$480,$J9&lt;=Biens!$D$480,$K9&lt;=Biens!$C$480),"MATCH","")</f>
        <v/>
      </c>
      <c r="SH9" s="13" t="str">
        <f>IF(AND($G9&gt;=Biens!$B$481,$H9=Biens!$E$481,$I9=Biens!$A$481,$J9&lt;=Biens!$D$481,$K9&lt;=Biens!$C$481),"MATCH","")</f>
        <v/>
      </c>
      <c r="SI9" s="13" t="str">
        <f>IF(AND($G9&gt;=Biens!$B$482,$H9=Biens!$E$482,$I9=Biens!$A$482,$J9&lt;=Biens!$D$482,$K9&lt;=Biens!$C$482),"MATCH","")</f>
        <v/>
      </c>
      <c r="SJ9" s="13" t="str">
        <f>IF(AND($G9&gt;=Biens!$B$483,$H9=Biens!$E$483,$I9=Biens!$A$483,$J9&lt;=Biens!$D$483,$K9&lt;=Biens!$C$483),"MATCH","")</f>
        <v/>
      </c>
      <c r="SK9" s="13" t="str">
        <f>IF(AND($G9&gt;=Biens!$B$484,$H9=Biens!$E$484,$I9=Biens!$A$484,$J9&lt;=Biens!$D$484,$K9&lt;=Biens!$C$484),"MATCH","")</f>
        <v/>
      </c>
      <c r="SL9" s="13" t="str">
        <f>IF(AND($G9&gt;=Biens!$B$485,$H9=Biens!$E$485,$I9=Biens!$A$485,$J9&lt;=Biens!$D$485,$K9&lt;=Biens!$C$485),"MATCH","")</f>
        <v/>
      </c>
      <c r="SM9" s="13" t="str">
        <f>IF(AND($G9&gt;=Biens!$B$486,$H9=Biens!$E$486,$I9=Biens!$A$486,$J9&lt;=Biens!$D$486,$K9&lt;=Biens!$C$486),"MATCH","")</f>
        <v/>
      </c>
      <c r="SN9" s="13" t="str">
        <f>IF(AND($G9&gt;=Biens!$B$487,$H9=Biens!$E$487,$I9=Biens!$A$487,$J9&lt;=Biens!$D$487,$K9&lt;=Biens!$C$487),"MATCH","")</f>
        <v/>
      </c>
      <c r="SO9" s="13" t="str">
        <f>IF(AND($G9&gt;=Biens!$B$488,$H9=Biens!$E$488,$I9=Biens!$A$488,$J9&lt;=Biens!$D$488,$K9&lt;=Biens!$C$488),"MATCH","")</f>
        <v/>
      </c>
      <c r="SP9" s="13" t="str">
        <f>IF(AND($G9&gt;=Biens!$B$489,$H9=Biens!$E$489,$I9=Biens!$A$489,$J9&lt;=Biens!$D$489,$K9&lt;=Biens!$C$489),"MATCH","")</f>
        <v/>
      </c>
      <c r="SQ9" s="13" t="str">
        <f>IF(AND($G9&gt;=Biens!$B$490,$H9=Biens!$E$490,$I9=Biens!$A$490,$J9&lt;=Biens!$D$490,$K9&lt;=Biens!$C$490),"MATCH","")</f>
        <v/>
      </c>
      <c r="SR9" s="13" t="str">
        <f>IF(AND($G9&gt;=Biens!$B$491,$H9=Biens!$E$491,$I9=Biens!$A$491,$J9&lt;=Biens!$D$491,$K9&lt;=Biens!$C$491),"MATCH","")</f>
        <v/>
      </c>
      <c r="SS9" s="13" t="str">
        <f>IF(AND($G9&gt;=Biens!$B$492,$H9=Biens!$E$492,$I9=Biens!$A$492,$J9&lt;=Biens!$D$492,$K9&lt;=Biens!$C$492),"MATCH","")</f>
        <v/>
      </c>
      <c r="ST9" s="13" t="str">
        <f>IF(AND($G9&gt;=Biens!$B$493,$H9=Biens!$E$493,$I9=Biens!$A$493,$J9&lt;=Biens!$D$493,$K9&lt;=Biens!$C$493),"MATCH","")</f>
        <v/>
      </c>
      <c r="SU9" s="13" t="str">
        <f>IF(AND($G9&gt;=Biens!$B$494,$H9=Biens!$E$494,$I9=Biens!$A$494,$J9&lt;=Biens!$D$494,$K9&lt;=Biens!$C$494),"MATCH","")</f>
        <v/>
      </c>
      <c r="SV9" s="13" t="str">
        <f>IF(AND($G9&gt;=Biens!$B$495,$H9=Biens!$E$495,$I9=Biens!$A$495,$J9&lt;=Biens!$D$495,$K9&lt;=Biens!$C$495),"MATCH","")</f>
        <v/>
      </c>
      <c r="SW9" s="13" t="str">
        <f>IF(AND($G9&gt;=Biens!$B$496,$H9=Biens!$E$496,$I9=Biens!$A$496,$J9&lt;=Biens!$D$496,$K9&lt;=Biens!$C$496),"MATCH","")</f>
        <v/>
      </c>
      <c r="SX9" s="13" t="str">
        <f>IF(AND($G9&gt;=Biens!$B$497,$H9=Biens!$E$497,$I9=Biens!$A$497,$J9&lt;=Biens!$D$497,$K9&lt;=Biens!$C$497),"MATCH","")</f>
        <v/>
      </c>
      <c r="SY9" s="13" t="str">
        <f>IF(AND($G9&gt;=Biens!$B$498,$H9=Biens!$E$498,$I9=Biens!$A$498,$J9&lt;=Biens!$D$498,$K9&lt;=Biens!$C$498),"MATCH","")</f>
        <v/>
      </c>
      <c r="SZ9" s="13" t="str">
        <f>IF(AND($G9&gt;=Biens!$B$499,$H9=Biens!$E$499,$I9=Biens!$A$499,$J9&lt;=Biens!$D$499,$K9&lt;=Biens!$C$499),"MATCH","")</f>
        <v/>
      </c>
      <c r="TA9" s="13" t="str">
        <f>IF(AND($G9&gt;=Biens!$B$500,$H9=Biens!$E$500,$I9=Biens!$A$500,$J9&lt;=Biens!$D$500,$K9&lt;=Biens!$C$500),"MATCH","")</f>
        <v/>
      </c>
      <c r="TB9" s="13" t="str">
        <f>IF(AND($G9&gt;=Biens!$B$501,$H9=Biens!$E$501,$I9=Biens!$A$501,$J9&lt;=Biens!$D$501,$K9&lt;=Biens!$C$501),"MATCH","")</f>
        <v/>
      </c>
      <c r="TC9" s="13" t="str">
        <f>IF(AND($G9&gt;=Biens!$B$502,$H9=Biens!$E$502,$I9=Biens!$A$502,$J9&lt;=Biens!$D$502,$K9&lt;=Biens!$C$502),"MATCH","")</f>
        <v/>
      </c>
      <c r="TD9" s="13" t="str">
        <f>IF(AND($G9&gt;=Biens!$B$503,$H9=Biens!$E$503,$I9=Biens!$A$503,$J9&lt;=Biens!$D$503,$K9&lt;=Biens!$C$503),"MATCH","")</f>
        <v/>
      </c>
      <c r="TE9" s="13" t="str">
        <f>IF(AND($G9&gt;=Biens!$B$504,$H9=Biens!$E$504,$I9=Biens!$A$504,$J9&lt;=Biens!$D$504,$K9&lt;=Biens!$C$504),"MATCH","")</f>
        <v/>
      </c>
      <c r="TF9" s="13" t="str">
        <f>IF(AND($G9&gt;=Biens!$B$505,$H9=Biens!$E$505,$I9=Biens!$A$505,$J9&lt;=Biens!$D$505,$K9&lt;=Biens!$C$505),"MATCH","")</f>
        <v/>
      </c>
      <c r="TG9" s="13" t="str">
        <f>IF(AND($G9&gt;=Biens!$B$506,$H9=Biens!$E$506,$I9=Biens!$A$506,$J9&lt;=Biens!$D$506,$K9&lt;=Biens!$C$506),"MATCH","")</f>
        <v/>
      </c>
      <c r="TH9" s="13" t="str">
        <f>IF(AND($G9&gt;=Biens!$B$507,$H9=Biens!$E$507,$I9=Biens!$A$507,$J9&lt;=Biens!$D$507,$K9&lt;=Biens!$C$507),"MATCH","")</f>
        <v/>
      </c>
      <c r="TI9" s="13" t="str">
        <f>IF(AND($G9&gt;=Biens!$B$508,$H9=Biens!$E$508,$I9=Biens!$A$508,$J9&lt;=Biens!$D$508,$K9&lt;=Biens!$C$508),"MATCH","")</f>
        <v/>
      </c>
      <c r="TJ9" s="13" t="str">
        <f>IF(AND($G9&gt;=Biens!$B$509,$H9=Biens!$E$509,$I9=Biens!$A$509,$J9&lt;=Biens!$D$509,$K9&lt;=Biens!$C$509),"MATCH","")</f>
        <v/>
      </c>
      <c r="TK9" s="13" t="str">
        <f>IF(AND($G9&gt;=Biens!$B$510,$H9=Biens!$E$510,$I9=Biens!$A$510,$J9&lt;=Biens!$D$510,$K9&lt;=Biens!$C$510),"MATCH","")</f>
        <v/>
      </c>
      <c r="TL9" s="13" t="str">
        <f>IF(AND($G9&gt;=Biens!$B$511,$H9=Biens!$E$511,$I9=Biens!$A$511,$J9&lt;=Biens!$D$511,$K9&lt;=Biens!$C$511),"MATCH","")</f>
        <v/>
      </c>
      <c r="TM9" s="13" t="str">
        <f>IF(AND($G9&gt;=Biens!$B$512,$H9=Biens!$E$512,$I9=Biens!$A$512,$J9&lt;=Biens!$D$512,$K9&lt;=Biens!$C$512),"MATCH","")</f>
        <v/>
      </c>
      <c r="TN9" s="13" t="str">
        <f>IF(AND($G9&gt;=Biens!$B$513,$H9=Biens!$E$513,$I9=Biens!$A$513,$J9&lt;=Biens!$D$513,$K9&lt;=Biens!$C$513),"MATCH","")</f>
        <v/>
      </c>
      <c r="TO9" s="13" t="str">
        <f>IF(AND($G9&gt;=Biens!$B$514,$H9=Biens!$E$514,$I9=Biens!$A$514,$J9&lt;=Biens!$D$514,$K9&lt;=Biens!$C$514),"MATCH","")</f>
        <v/>
      </c>
      <c r="TP9" s="13" t="str">
        <f>IF(AND($G9&gt;=Biens!$B$515,$H9=Biens!$E$515,$I9=Biens!$A$515,$J9&lt;=Biens!$D$515,$K9&lt;=Biens!$C$515),"MATCH","")</f>
        <v/>
      </c>
      <c r="TQ9" s="13" t="str">
        <f>IF(AND($G9&gt;=Biens!$B$516,$H9=Biens!$E$516,$I9=Biens!$A$516,$J9&lt;=Biens!$D$516,$K9&lt;=Biens!$C$516),"MATCH","")</f>
        <v/>
      </c>
      <c r="TR9" s="13" t="str">
        <f>IF(AND($G9&gt;=Biens!$B$517,$H9=Biens!$E$517,$I9=Biens!$A$517,$J9&lt;=Biens!$D$517,$K9&lt;=Biens!$C$517),"MATCH","")</f>
        <v/>
      </c>
      <c r="TS9" s="13" t="str">
        <f>IF(AND($G9&gt;=Biens!$B$518,$H9=Biens!$E$518,$I9=Biens!$A$518,$J9&lt;=Biens!$D$518,$K9&lt;=Biens!$C$518),"MATCH","")</f>
        <v/>
      </c>
      <c r="TT9" s="13" t="str">
        <f>IF(AND($G9&gt;=Biens!$B$519,$H9=Biens!$E$519,$I9=Biens!$A$519,$J9&lt;=Biens!$D$519,$K9&lt;=Biens!$C$519),"MATCH","")</f>
        <v/>
      </c>
      <c r="TU9" s="13" t="str">
        <f>IF(AND($G9&gt;=Biens!$B$520,$H9=Biens!$E$520,$I9=Biens!$A$520,$J9&lt;=Biens!$D$520,$K9&lt;=Biens!$C$520),"MATCH","")</f>
        <v/>
      </c>
      <c r="TV9" s="13" t="str">
        <f>IF(AND($G9&gt;=Biens!$B$521,$H9=Biens!$E$521,$I9=Biens!$A$521,$J9&lt;=Biens!$D$521,$K9&lt;=Biens!$C$521),"MATCH","")</f>
        <v/>
      </c>
      <c r="TW9" s="13" t="str">
        <f>IF(AND($G9&gt;=Biens!$B$522,$H9=Biens!$E$522,$I9=Biens!$A$522,$J9&lt;=Biens!$D$522,$K9&lt;=Biens!$C$522),"MATCH","")</f>
        <v/>
      </c>
      <c r="TX9" s="13" t="str">
        <f>IF(AND($G9&gt;=Biens!$B$523,$H9=Biens!$E$523,$I9=Biens!$A$523,$J9&lt;=Biens!$D$523,$K9&lt;=Biens!$C$523),"MATCH","")</f>
        <v/>
      </c>
      <c r="TY9" s="13" t="str">
        <f>IF(AND($G9&gt;=Biens!$B$524,$H9=Biens!$E$524,$I9=Biens!$A$524,$J9&lt;=Biens!$D$524,$K9&lt;=Biens!$C$524),"MATCH","")</f>
        <v/>
      </c>
      <c r="TZ9" s="13" t="str">
        <f>IF(AND($G9&gt;=Biens!$B$525,$H9=Biens!$E$525,$I9=Biens!$A$525,$J9&lt;=Biens!$D$525,$K9&lt;=Biens!$C$525),"MATCH","")</f>
        <v/>
      </c>
      <c r="UA9" s="13" t="str">
        <f>IF(AND($G9&gt;=Biens!$B$526,$H9=Biens!$E$526,$I9=Biens!$A$526,$J9&lt;=Biens!$D$526,$K9&lt;=Biens!$C$526),"MATCH","")</f>
        <v/>
      </c>
      <c r="UB9" s="13" t="str">
        <f>IF(AND($G9&gt;=Biens!$B$527,$H9=Biens!$E$527,$I9=Biens!$A$527,$J9&lt;=Biens!$D$527,$K9&lt;=Biens!$C$527),"MATCH","")</f>
        <v/>
      </c>
      <c r="UC9" s="13" t="str">
        <f>IF(AND($G9&gt;=Biens!$B$528,$H9=Biens!$E$528,$I9=Biens!$A$528,$J9&lt;=Biens!$D$528,$K9&lt;=Biens!$C$528),"MATCH","")</f>
        <v/>
      </c>
      <c r="UD9" s="13" t="str">
        <f>IF(AND($G9&gt;=Biens!$B$529,$H9=Biens!$E$529,$I9=Biens!$A$529,$J9&lt;=Biens!$D$529,$K9&lt;=Biens!$C$529),"MATCH","")</f>
        <v/>
      </c>
      <c r="UE9" s="13" t="str">
        <f>IF(AND($G9&gt;=Biens!$B$530,$H9=Biens!$E$530,$I9=Biens!$A$530,$J9&lt;=Biens!$D$530,$K9&lt;=Biens!$C$530),"MATCH","")</f>
        <v/>
      </c>
      <c r="UF9" s="13" t="str">
        <f>IF(AND($G9&gt;=Biens!$B$531,$H9=Biens!$E$531,$I9=Biens!$A$531,$J9&lt;=Biens!$D$531,$K9&lt;=Biens!$C$531),"MATCH","")</f>
        <v/>
      </c>
      <c r="UG9" s="13" t="str">
        <f>IF(AND($G9&gt;=Biens!$B$532,$H9=Biens!$E$532,$I9=Biens!$A$532,$J9&lt;=Biens!$D$532,$K9&lt;=Biens!$C$532),"MATCH","")</f>
        <v/>
      </c>
      <c r="UH9" s="13" t="str">
        <f>IF(AND($G9&gt;=Biens!$B$533,$H9=Biens!$E$533,$I9=Biens!$A$533,$J9&lt;=Biens!$D$533,$K9&lt;=Biens!$C$533),"MATCH","")</f>
        <v/>
      </c>
      <c r="UI9" s="13" t="str">
        <f>IF(AND($G9&gt;=Biens!$B$534,$H9=Biens!$E$534,$I9=Biens!$A$534,$J9&lt;=Biens!$D$534,$K9&lt;=Biens!$C$534),"MATCH","")</f>
        <v/>
      </c>
      <c r="UJ9" s="13" t="str">
        <f>IF(AND($G9&gt;=Biens!$B$535,$H9=Biens!$E$535,$I9=Biens!$A$535,$J9&lt;=Biens!$D$535,$K9&lt;=Biens!$C$535),"MATCH","")</f>
        <v/>
      </c>
      <c r="UK9" s="13" t="str">
        <f>IF(AND($G9&gt;=Biens!$B$536,$H9=Biens!$E$536,$I9=Biens!$A$536,$J9&lt;=Biens!$D$536,$K9&lt;=Biens!$C$536),"MATCH","")</f>
        <v/>
      </c>
      <c r="UL9" s="13" t="str">
        <f>IF(AND($G9&gt;=Biens!$B$537,$H9=Biens!$E$537,$I9=Biens!$A$537,$J9&lt;=Biens!$D$537,$K9&lt;=Biens!$C$537),"MATCH","")</f>
        <v/>
      </c>
      <c r="UM9" s="13" t="str">
        <f>IF(AND($G9&gt;=Biens!$B$538,$H9=Biens!$E$538,$I9=Biens!$A$538,$J9&lt;=Biens!$D$538,$K9&lt;=Biens!$C$538),"MATCH","")</f>
        <v/>
      </c>
      <c r="UN9" s="13" t="str">
        <f>IF(AND($G9&gt;=Biens!$B$539,$H9=Biens!$E$539,$I9=Biens!$A$539,$J9&lt;=Biens!$D$539,$K9&lt;=Biens!$C$539),"MATCH","")</f>
        <v/>
      </c>
      <c r="UO9" s="13" t="str">
        <f>IF(AND($G9&gt;=Biens!$B$540,$H9=Biens!$E$540,$I9=Biens!$A$540,$J9&lt;=Biens!$D$540,$K9&lt;=Biens!$C$540),"MATCH","")</f>
        <v/>
      </c>
      <c r="UP9" s="13" t="str">
        <f>IF(AND($G9&gt;=Biens!$B$541,$H9=Biens!$E$541,$I9=Biens!$A$541,$J9&lt;=Biens!$D$541,$K9&lt;=Biens!$C$541),"MATCH","")</f>
        <v/>
      </c>
      <c r="UQ9" s="13" t="str">
        <f>IF(AND($G9&gt;=Biens!$B$542,$H9=Biens!$E$542,$I9=Biens!$A$542,$J9&lt;=Biens!$D$542,$K9&lt;=Biens!$C$542),"MATCH","")</f>
        <v/>
      </c>
      <c r="UR9" s="13" t="str">
        <f>IF(AND($G9&gt;=Biens!$B$543,$H9=Biens!$E$543,$I9=Biens!$A$543,$J9&lt;=Biens!$D$543,$K9&lt;=Biens!$C$543),"MATCH","")</f>
        <v/>
      </c>
      <c r="US9" s="13" t="str">
        <f>IF(AND($G9&gt;=Biens!$B$544,$H9=Biens!$E$544,$I9=Biens!$A$544,$J9&lt;=Biens!$D$544,$K9&lt;=Biens!$C$544),"MATCH","")</f>
        <v/>
      </c>
      <c r="UT9" s="13" t="str">
        <f>IF(AND($G9&gt;=Biens!$B$545,$H9=Biens!$E$545,$I9=Biens!$A$545,$J9&lt;=Biens!$D$545,$K9&lt;=Biens!$C$545),"MATCH","")</f>
        <v/>
      </c>
      <c r="UU9" s="13" t="str">
        <f>IF(AND($G9&gt;=Biens!$B$546,$H9=Biens!$E$546,$I9=Biens!$A$546,$J9&lt;=Biens!$D$546,$K9&lt;=Biens!$C$546),"MATCH","")</f>
        <v/>
      </c>
      <c r="UV9" s="13" t="str">
        <f>IF(AND($G9&gt;=Biens!$B$547,$H9=Biens!$E$547,$I9=Biens!$A$547,$J9&lt;=Biens!$D$547,$K9&lt;=Biens!$C$547),"MATCH","")</f>
        <v/>
      </c>
      <c r="UW9" s="13" t="str">
        <f>IF(AND($G9&gt;=Biens!$B$548,$H9=Biens!$E$548,$I9=Biens!$A$548,$J9&lt;=Biens!$D$548,$K9&lt;=Biens!$C$548),"MATCH","")</f>
        <v/>
      </c>
      <c r="UX9" s="13" t="str">
        <f>IF(AND($G9&gt;=Biens!$B$549,$H9=Biens!$E$549,$I9=Biens!$A$549,$J9&lt;=Biens!$D$549,$K9&lt;=Biens!$C$549),"MATCH","")</f>
        <v/>
      </c>
      <c r="UY9" s="13" t="str">
        <f>IF(AND($G9&gt;=Biens!$B$550,$H9=Biens!$E$550,$I9=Biens!$A$550,$J9&lt;=Biens!$D$550,$K9&lt;=Biens!$C$550),"MATCH","")</f>
        <v/>
      </c>
      <c r="UZ9" s="13" t="str">
        <f>IF(AND($G9&gt;=Biens!$B$551,$H9=Biens!$E$551,$I9=Biens!$A$551,$J9&lt;=Biens!$D$551,$K9&lt;=Biens!$C$551),"MATCH","")</f>
        <v/>
      </c>
      <c r="VA9" s="13" t="str">
        <f>IF(AND($G9&gt;=Biens!$B$552,$H9=Biens!$E$552,$I9=Biens!$A$552,$J9&lt;=Biens!$D$552,$K9&lt;=Biens!$C$552),"MATCH","")</f>
        <v/>
      </c>
      <c r="VB9" s="13" t="str">
        <f>IF(AND($G9&gt;=Biens!$B$553,$H9=Biens!$E$553,$I9=Biens!$A$553,$J9&lt;=Biens!$D$553,$K9&lt;=Biens!$C$553),"MATCH","")</f>
        <v/>
      </c>
      <c r="VC9" s="13" t="str">
        <f>IF(AND($G9&gt;=Biens!$B$554,$H9=Biens!$E$554,$I9=Biens!$A$554,$J9&lt;=Biens!$D$554,$K9&lt;=Biens!$C$554),"MATCH","")</f>
        <v/>
      </c>
      <c r="VD9" s="13" t="str">
        <f>IF(AND($G9&gt;=Biens!$B$555,$H9=Biens!$E$555,$I9=Biens!$A$555,$J9&lt;=Biens!$D$555,$K9&lt;=Biens!$C$555),"MATCH","")</f>
        <v/>
      </c>
      <c r="VE9" s="13" t="str">
        <f>IF(AND($G9&gt;=Biens!$B$556,$H9=Biens!$E$556,$I9=Biens!$A$556,$J9&lt;=Biens!$D$556,$K9&lt;=Biens!$C$556),"MATCH","")</f>
        <v/>
      </c>
      <c r="VF9" s="13" t="str">
        <f>IF(AND($G9&gt;=Biens!$B$557,$H9=Biens!$E$557,$I9=Biens!$A$557,$J9&lt;=Biens!$D$557,$K9&lt;=Biens!$C$557),"MATCH","")</f>
        <v/>
      </c>
      <c r="VG9" s="13" t="str">
        <f>IF(AND($G9&gt;=Biens!$B$558,$H9=Biens!$E$558,$I9=Biens!$A$558,$J9&lt;=Biens!$D$558,$K9&lt;=Biens!$C$558),"MATCH","")</f>
        <v/>
      </c>
      <c r="VH9" s="13" t="str">
        <f>IF(AND($G9&gt;=Biens!$B$559,$H9=Biens!$E$559,$I9=Biens!$A$559,$J9&lt;=Biens!$D$559,$K9&lt;=Biens!$C$559),"MATCH","")</f>
        <v/>
      </c>
    </row>
    <row r="10" spans="3:1023" ht="27.6" thickBot="1" x14ac:dyDescent="0.35">
      <c r="C10" s="3" t="s">
        <v>2220</v>
      </c>
      <c r="D10" s="3" t="s">
        <v>2221</v>
      </c>
      <c r="E10" s="3" t="s">
        <v>908</v>
      </c>
      <c r="F10" s="3"/>
      <c r="G10" s="4">
        <v>300000</v>
      </c>
      <c r="H10" s="3" t="s">
        <v>928</v>
      </c>
      <c r="I10" s="3" t="s">
        <v>3</v>
      </c>
      <c r="J10" s="4">
        <v>2</v>
      </c>
      <c r="K10" s="4">
        <v>45</v>
      </c>
      <c r="L10" s="3"/>
      <c r="M10" s="3" t="s">
        <v>929</v>
      </c>
      <c r="N10" s="3"/>
      <c r="O10" s="3"/>
      <c r="P10" s="3" t="s">
        <v>906</v>
      </c>
      <c r="Q10" s="3" t="s">
        <v>911</v>
      </c>
      <c r="R10" s="3"/>
      <c r="S10" s="3"/>
      <c r="T10" s="6"/>
      <c r="U10" s="6" t="e">
        <f>IF(Tableau2[[#This Row],[Nb de match]]&gt;0,"MATCH","")</f>
        <v>#REF!</v>
      </c>
      <c r="V10" s="6" t="e">
        <f>COUNTIF(#REF!,"MATCH")</f>
        <v>#REF!</v>
      </c>
      <c r="W10" s="3" t="str">
        <f>IF(AND($G10&gt;=Biens!$B$2,$H10=Biens!$E$2,$I10=Biens!$A$2,$J10&lt;=Biens!$D$2,$K10&lt;=Biens!$C$2),"MATCH","")</f>
        <v/>
      </c>
      <c r="X10" s="3" t="str">
        <f>IF(AND($G10&gt;=Biens!$B$3,$H10=Biens!$E$3,$I10=Biens!$A$3,$J10&lt;=Biens!$D$3,$K10&lt;=Biens!$C$3),"MATCH","")</f>
        <v/>
      </c>
      <c r="Y10" s="3" t="str">
        <f>IF(AND($G10&gt;=Biens!$B$4,$H10=Biens!$E$4,$I10=Biens!$A$4,$J10&lt;=Biens!$D$4,$K10&lt;=Biens!$C$4),"MATCH","")</f>
        <v/>
      </c>
      <c r="Z10" s="13" t="str">
        <f>IF(AND($G10&gt;=Biens!$B$5,$H10=Biens!$E$5,$I10=Biens!$A$5,$J10&lt;=Biens!$D$5,$K10&lt;=Biens!$C$5),"MATCH","")</f>
        <v/>
      </c>
      <c r="AA10" s="13" t="str">
        <f>IF(AND($G10&gt;=Biens!$B$6,$H10=Biens!$E$6,$I10=Biens!$A$6,$J10&lt;=Biens!$D$6,$K10&lt;=Biens!$C$6),"MATCH","")</f>
        <v/>
      </c>
      <c r="AB10" s="13" t="str">
        <f>IF(AND($G10&gt;=Biens!$B$7,$H10=Biens!$E$7,$I10=Biens!$A$7,$J10&lt;=Biens!$D$7,$K10&lt;=Biens!$C$7),"MATCH","")</f>
        <v/>
      </c>
      <c r="AC10" s="13" t="str">
        <f>IF(AND($G10&gt;=Biens!$B$8,$H10=Biens!$E$8,$I10=Biens!$A$8,$J10&lt;=Biens!$D$8,$K10&lt;=Biens!$C$8),"MATCH","")</f>
        <v/>
      </c>
      <c r="AD10" s="13" t="str">
        <f>IF(AND($G10&gt;=Biens!$B$9,$H10=Biens!$E$9,$I10=Biens!$A$9,$J10&lt;=Biens!$D$9,$K10&lt;=Biens!$C$9),"MATCH","")</f>
        <v/>
      </c>
      <c r="AE10" s="13" t="str">
        <f>IF(AND($G10&gt;=Biens!$B$10,$H10=Biens!$E$10,$I10=Biens!$A$10,$J10&lt;=Biens!$D$10,$K10&lt;=Biens!$C$10),"MATCH","")</f>
        <v/>
      </c>
      <c r="AF10" s="13" t="str">
        <f>IF(AND($G10&gt;=Biens!$B$11,$H10=Biens!$E$11,$I10=Biens!$A$11,$J10&lt;=Biens!$D$11,$K10&lt;=Biens!$C$11),"MATCH","")</f>
        <v/>
      </c>
      <c r="AG10" s="13" t="str">
        <f>IF(AND($G10&gt;=Biens!$B$12,$H10=Biens!$E$12,$I10=Biens!$A$12,$J10&lt;=Biens!$D$12,$K10&lt;=Biens!$C$12),"MATCH","")</f>
        <v/>
      </c>
      <c r="AH10" s="13" t="str">
        <f>IF(AND($G10&gt;=Biens!$B$13,$H10=Biens!$E$13,$I10=Biens!$A$13,$J10&lt;=Biens!$D$13,$K10&lt;=Biens!$C$13),"MATCH","")</f>
        <v/>
      </c>
      <c r="AI10" s="13" t="str">
        <f>IF(AND($G10&gt;=Biens!$B$14,$H10=Biens!$E$14,$I10=Biens!$A$14,$J10&lt;=Biens!$D$14,$K10&lt;=Biens!$C$14),"MATCH","")</f>
        <v/>
      </c>
      <c r="AJ10" s="13" t="str">
        <f>IF(AND($G10&gt;=Biens!$B$15,$H10=Biens!$E$15,$I10=Biens!$A$15,$J10&lt;=Biens!$D$15,$K10&lt;=Biens!$C$15),"MATCH","")</f>
        <v/>
      </c>
      <c r="AK10" s="13" t="str">
        <f>IF(AND($G10&gt;=Biens!$B$16,$H10=Biens!$E$16,$I10=Biens!$A$16,$J10&lt;=Biens!$D$16,$K10&lt;=Biens!$C$16),"MATCH","")</f>
        <v/>
      </c>
      <c r="AL10" s="13" t="str">
        <f>IF(AND($G10&gt;=Biens!$B$17,$H10=Biens!$E$17,$I10=Biens!$A$17,$J10&lt;=Biens!$D$17,$K10&lt;=Biens!$C$17),"MATCH","")</f>
        <v/>
      </c>
      <c r="AM10" s="13" t="str">
        <f>IF(AND($G10&gt;=Biens!$B$18,$H10=Biens!$E$18,$I10=Biens!$A$18,$J10&lt;=Biens!$D$18,$K10&lt;=Biens!$C$18),"MATCH","")</f>
        <v/>
      </c>
      <c r="AN10" s="13" t="str">
        <f>IF(AND($G10&gt;=Biens!$B$19,$H10=Biens!$E$19,$I10=Biens!$A$19,$J10&lt;=Biens!$D$19,$K10&lt;=Biens!$C$19),"MATCH","")</f>
        <v/>
      </c>
      <c r="AO10" s="13" t="str">
        <f>IF(AND($G10&gt;=Biens!$B$20,$H10=Biens!$E$20,$I10=Biens!$A$20,$J10&lt;=Biens!$D$20,$K10&lt;=Biens!$C$20),"MATCH","")</f>
        <v/>
      </c>
      <c r="AP10" s="13" t="str">
        <f>IF(AND($G10&gt;=Biens!$B$21,$H10=Biens!$E$21,$I10=Biens!$A$21,$J10&lt;=Biens!$D$21,$K10&lt;=Biens!$C$21),"MATCH","")</f>
        <v/>
      </c>
      <c r="AQ10" s="13" t="str">
        <f>IF(AND($G10&gt;=Biens!$B$22,$H10=Biens!$E$22,$I10=Biens!$A$22,$J10&lt;=Biens!$D$22,$K10&lt;=Biens!$C$22),"MATCH","")</f>
        <v/>
      </c>
      <c r="AR10" s="13" t="str">
        <f>IF(AND($G10&gt;=Biens!$B$23,$H10=Biens!$E$23,$I10=Biens!$A$23,$J10&lt;=Biens!$D$23,$K10&lt;=Biens!$C$23),"MATCH","")</f>
        <v/>
      </c>
      <c r="AS10" s="13" t="str">
        <f>IF(AND($G10&gt;=Biens!$B$24,$H10=Biens!$E$24,$I10=Biens!$A$24,$J10&lt;=Biens!$D$24,$K10&lt;=Biens!$C$24),"MATCH","")</f>
        <v/>
      </c>
      <c r="AT10" s="13" t="str">
        <f>IF(AND($G10&gt;=Biens!$B$25,$H10=Biens!$E$25,$I10=Biens!$A$25,$J10&lt;=Biens!$D$25,$K10&lt;=Biens!$C$25),"MATCH","")</f>
        <v/>
      </c>
      <c r="AU10" s="13" t="str">
        <f>IF(AND($G10&gt;=Biens!$B$26,$H10=Biens!$E$26,$I10=Biens!$A$26,$J10&lt;=Biens!$D$26,$K10&lt;=Biens!$C$26),"MATCH","")</f>
        <v/>
      </c>
      <c r="AV10" s="13" t="str">
        <f>IF(AND($G10&gt;=Biens!$B$27,$H10=Biens!$E$27,$I10=Biens!$A$27,$J10&lt;=Biens!$D$27,$K10&lt;=Biens!$C$27),"MATCH","")</f>
        <v/>
      </c>
      <c r="AW10" s="13" t="str">
        <f>IF(AND($G10&gt;=Biens!$B$28,$H10=Biens!$E$28,$I10=Biens!$A$28,$J10&lt;=Biens!$D$28,$K10&lt;=Biens!$C$28),"MATCH","")</f>
        <v/>
      </c>
      <c r="AX10" s="13" t="str">
        <f>IF(AND($G10&gt;=Biens!$B$29,$H10=Biens!$E$29,$I10=Biens!$A$29,$J10&lt;=Biens!$D$29,$K10&lt;=Biens!$C$29),"MATCH","")</f>
        <v/>
      </c>
      <c r="AY10" s="13" t="str">
        <f>IF(AND($G10&gt;=Biens!$B$30,$H10=Biens!$E$30,$I10=Biens!$A$30,$J10&lt;=Biens!$D$30,$K10&lt;=Biens!$C$30),"MATCH","")</f>
        <v/>
      </c>
      <c r="AZ10" s="13" t="str">
        <f>IF(AND($G10&gt;=Biens!$B$31,$H10=Biens!$E$31,$I10=Biens!$A$31,$J10&lt;=Biens!$D$31,$K10&lt;=Biens!$C$31),"MATCH","")</f>
        <v/>
      </c>
      <c r="BA10" s="13" t="str">
        <f>IF(AND($G10&gt;=Biens!$B$32,$H10=Biens!$E$32,$I10=Biens!$A$32,$J10&lt;=Biens!$D$32,$K10&lt;=Biens!$C$32),"MATCH","")</f>
        <v/>
      </c>
      <c r="BB10" s="13" t="str">
        <f>IF(AND($G10&gt;=Biens!$B$33,$H10=Biens!$E$33,$I10=Biens!$A$33,$J10&lt;=Biens!$D$33,$K10&lt;=Biens!$C$33),"MATCH","")</f>
        <v/>
      </c>
      <c r="BC10" s="13" t="str">
        <f>IF(AND($G10&gt;=Biens!$B$34,$H10=Biens!$E$34,$I10=Biens!$A$34,$J10&lt;=Biens!$D$34,$K10&lt;=Biens!$C$34),"MATCH","")</f>
        <v/>
      </c>
      <c r="BD10" s="13" t="str">
        <f>IF(AND($G10&gt;=Biens!$B$35,$H10=Biens!$E$35,$I10=Biens!$A$35,$J10&lt;=Biens!$D$35,$K10&lt;=Biens!$C$35),"MATCH","")</f>
        <v/>
      </c>
      <c r="BE10" s="13" t="str">
        <f>IF(AND($G10&gt;=Biens!$B$36,$H10=Biens!$E$36,$I10=Biens!$A$36,$J10&lt;=Biens!$D$36,$K10&lt;=Biens!$C$36),"MATCH","")</f>
        <v/>
      </c>
      <c r="BF10" s="13" t="str">
        <f>IF(AND($G10&gt;=Biens!$B$37,$H10=Biens!$E$37,$I10=Biens!$A$37,$J10&lt;=Biens!$D$37,$K10&lt;=Biens!$C$37),"MATCH","")</f>
        <v/>
      </c>
      <c r="BG10" s="13" t="str">
        <f>IF(AND($G10&gt;=Biens!$B$38,$H10=Biens!$E$38,$I10=Biens!$A$38,$J10&lt;=Biens!$D$38,$K10&lt;=Biens!$C$38),"MATCH","")</f>
        <v/>
      </c>
      <c r="BH10" s="13" t="str">
        <f>IF(AND($G10&gt;=Biens!$B$39,$H10=Biens!$E$39,$I10=Biens!$A$39,$J10&lt;=Biens!$D$39,$K10&lt;=Biens!$C$39),"MATCH","")</f>
        <v/>
      </c>
      <c r="BI10" s="13" t="str">
        <f>IF(AND($G10&gt;=Biens!$B$40,$H10=Biens!$E$40,$I10=Biens!$A$40,$J10&lt;=Biens!$D$40,$K10&lt;=Biens!$C$40),"MATCH","")</f>
        <v/>
      </c>
      <c r="BJ10" s="13" t="str">
        <f>IF(AND($G10&gt;=Biens!$B$41,$H10=Biens!$E$41,$I10=Biens!$A$41,$J10&lt;=Biens!$D$41,$K10&lt;=Biens!$C$41),"MATCH","")</f>
        <v/>
      </c>
      <c r="BK10" s="13" t="str">
        <f>IF(AND($G10&gt;=Biens!$B$42,$H10=Biens!$E$42,$I10=Biens!$A$42,$J10&lt;=Biens!$D$42,$K10&lt;=Biens!$C$42),"MATCH","")</f>
        <v/>
      </c>
      <c r="BL10" s="13" t="str">
        <f>IF(AND($G10&gt;=Biens!$B$43,$H10=Biens!$E$43,$I10=Biens!$A$43,$J10&lt;=Biens!$D$43,$K10&lt;=Biens!$C$43),"MATCH","")</f>
        <v/>
      </c>
      <c r="BM10" s="13" t="str">
        <f>IF(AND($G10&gt;=Biens!$B$44,$H10=Biens!$E$44,$I10=Biens!$A$44,$J10&lt;=Biens!$D$44,$K10&lt;=Biens!$C$44),"MATCH","")</f>
        <v/>
      </c>
      <c r="BN10" s="13" t="str">
        <f>IF(AND($G10&gt;=Biens!$B$45,$H10=Biens!$E$45,$I10=Biens!$A$45,$J10&lt;=Biens!$D$45,$K10&lt;=Biens!$C$45),"MATCH","")</f>
        <v/>
      </c>
      <c r="BO10" s="13" t="str">
        <f>IF(AND($G10&gt;=Biens!$B$46,$H10=Biens!$E$46,$I10=Biens!$A$46,$J10&lt;=Biens!$D$46,$K10&lt;=Biens!$C$46),"MATCH","")</f>
        <v/>
      </c>
      <c r="BP10" s="13" t="str">
        <f>IF(AND($G10&gt;=Biens!$B$47,$H10=Biens!$E$47,$I10=Biens!$A$47,$J10&lt;=Biens!$D$47,$K10&lt;=Biens!$C$47),"MATCH","")</f>
        <v/>
      </c>
      <c r="BQ10" s="13" t="str">
        <f>IF(AND($G10&gt;=Biens!$B$48,$H10=Biens!$E$48,$I10=Biens!$A$48,$J10&lt;=Biens!$D$48,$K10&lt;=Biens!$C$48),"MATCH","")</f>
        <v/>
      </c>
      <c r="BR10" s="13" t="str">
        <f>IF(AND($G10&gt;=Biens!$B$49,$H10=Biens!$E$49,$I10=Biens!$A$49,$J10&lt;=Biens!$D$49,$K10&lt;=Biens!$C$49),"MATCH","")</f>
        <v/>
      </c>
      <c r="BS10" s="13" t="str">
        <f>IF(AND($G10&gt;=Biens!$B$50,$H10=Biens!$E$50,$I10=Biens!$A$50,$J10&lt;=Biens!$D$50,$K10&lt;=Biens!$C$50),"MATCH","")</f>
        <v/>
      </c>
      <c r="BT10" s="13" t="str">
        <f>IF(AND($G10&gt;=Biens!$B$51,$H10=Biens!$E$51,$I10=Biens!$A$51,$J10&lt;=Biens!$D$51,$K10&lt;=Biens!$C$51),"MATCH","")</f>
        <v/>
      </c>
      <c r="BU10" s="13" t="str">
        <f>IF(AND($G10&gt;=Biens!$B$52,$H10=Biens!$E$52,$I10=Biens!$A$52,$J10&lt;=Biens!$D$52,$K10&lt;=Biens!$C$52),"MATCH","")</f>
        <v/>
      </c>
      <c r="BV10" s="13" t="str">
        <f>IF(AND($G10&gt;=Biens!$B$53,$H10=Biens!$E$53,$I10=Biens!$A$53,$J10&lt;=Biens!$D$53,$K10&lt;=Biens!$C$53),"MATCH","")</f>
        <v/>
      </c>
      <c r="BW10" s="13" t="str">
        <f>IF(AND($G10&gt;=Biens!$B$54,$H10=Biens!$E$54,$I10=Biens!$A$54,$J10&lt;=Biens!$D$54,$K10&lt;=Biens!$C$54),"MATCH","")</f>
        <v/>
      </c>
      <c r="BX10" s="13" t="str">
        <f>IF(AND($G10&gt;=Biens!$B$55,$H10=Biens!$E$55,$I10=Biens!$A$55,$J10&lt;=Biens!$D$55,$K10&lt;=Biens!$C$55),"MATCH","")</f>
        <v/>
      </c>
      <c r="BY10" s="13" t="str">
        <f>IF(AND($G10&gt;=Biens!$B$56,$H10=Biens!$E$56,$I10=Biens!$A$56,$J10&lt;=Biens!$D$56,$K10&lt;=Biens!$C$56),"MATCH","")</f>
        <v/>
      </c>
      <c r="BZ10" s="13" t="str">
        <f>IF(AND($G10&gt;=Biens!$B$57,$H10=Biens!$E$57,$I10=Biens!$A$57,$J10&lt;=Biens!$D$57,$K10&lt;=Biens!$C$57),"MATCH","")</f>
        <v/>
      </c>
      <c r="CA10" s="13" t="str">
        <f>IF(AND($G10&gt;=Biens!$B$58,$H10=Biens!$E$58,$I10=Biens!$A$58,$J10&lt;=Biens!$D$58,$K10&lt;=Biens!$C$58),"MATCH","")</f>
        <v/>
      </c>
      <c r="CB10" s="13" t="str">
        <f>IF(AND($G10&gt;=Biens!$B$59,$H10=Biens!$E$59,$I10=Biens!$A$59,$J10&lt;=Biens!$D$59,$K10&lt;=Biens!$C$59),"MATCH","")</f>
        <v/>
      </c>
      <c r="CC10" s="13" t="str">
        <f>IF(AND($G10&gt;=Biens!$B$60,$H10=Biens!$E$60,$I10=Biens!$A$60,$J10&lt;=Biens!$D$60,$K10&lt;=Biens!$C$60),"MATCH","")</f>
        <v/>
      </c>
      <c r="CD10" s="13" t="str">
        <f>IF(AND($G10&gt;=Biens!$B$61,$H10=Biens!$E$61,$I10=Biens!$A$61,$J10&lt;=Biens!$D$61,$K10&lt;=Biens!$C$61),"MATCH","")</f>
        <v/>
      </c>
      <c r="CE10" s="13" t="str">
        <f>IF(AND($G10&gt;=Biens!$B$62,$H10=Biens!$E$62,$I10=Biens!$A$62,$J10&lt;=Biens!$D$62,$K10&lt;=Biens!$C$62),"MATCH","")</f>
        <v/>
      </c>
      <c r="CF10" s="13" t="str">
        <f>IF(AND($G10&gt;=Biens!$B$63,$H10=Biens!$E$63,$I10=Biens!$A$63,$J10&lt;=Biens!$D$63,$K10&lt;=Biens!$C$63),"MATCH","")</f>
        <v/>
      </c>
      <c r="CG10" s="13" t="str">
        <f>IF(AND($G10&gt;=Biens!$B$64,$H10=Biens!$E$64,$I10=Biens!$A$64,$J10&lt;=Biens!$D$64,$K10&lt;=Biens!$C$64),"MATCH","")</f>
        <v/>
      </c>
      <c r="CH10" s="13" t="str">
        <f>IF(AND($G10&gt;=Biens!$B$65,$H10=Biens!$E$65,$I10=Biens!$A$65,$J10&lt;=Biens!$D$65,$K10&lt;=Biens!$C$65),"MATCH","")</f>
        <v/>
      </c>
      <c r="CI10" s="13" t="str">
        <f>IF(AND($G10&gt;=Biens!$B$66,$H10=Biens!$E$66,$I10=Biens!$A$66,$J10&lt;=Biens!$D$66,$K10&lt;=Biens!$C$66),"MATCH","")</f>
        <v/>
      </c>
      <c r="CJ10" s="13" t="str">
        <f>IF(AND($G10&gt;=Biens!$B$67,$H10=Biens!$E$67,$I10=Biens!$A$67,$J10&lt;=Biens!$D$67,$K10&lt;=Biens!$C$67),"MATCH","")</f>
        <v/>
      </c>
      <c r="CK10" s="13" t="str">
        <f>IF(AND($G10&gt;=Biens!$B$68,$H10=Biens!$E$68,$I10=Biens!$A$68,$J10&lt;=Biens!$D$68,$K10&lt;=Biens!$C$68),"MATCH","")</f>
        <v/>
      </c>
      <c r="CL10" s="13" t="str">
        <f>IF(AND($G10&gt;=Biens!$B$69,$H10=Biens!$E$69,$I10=Biens!$A$69,$J10&lt;=Biens!$D$69,$K10&lt;=Biens!$C$69),"MATCH","")</f>
        <v/>
      </c>
      <c r="CM10" s="13" t="str">
        <f>IF(AND($G10&gt;=Biens!$B$70,$H10=Biens!$E$70,$I10=Biens!$A$70,$J10&lt;=Biens!$D$70,$K10&lt;=Biens!$C$70),"MATCH","")</f>
        <v/>
      </c>
      <c r="CN10" s="13" t="str">
        <f>IF(AND($G10&gt;=Biens!$B$71,$H10=Biens!$E$71,$I10=Biens!$A$71,$J10&lt;=Biens!$D$71,$K10&lt;=Biens!$C$71),"MATCH","")</f>
        <v/>
      </c>
      <c r="CO10" s="13" t="str">
        <f>IF(AND($G10&gt;=Biens!$B$72,$H10=Biens!$E$72,$I10=Biens!$A$72,$J10&lt;=Biens!$D$72,$K10&lt;=Biens!$C$72),"MATCH","")</f>
        <v/>
      </c>
      <c r="CP10" s="13" t="str">
        <f>IF(AND($G10&gt;=Biens!$B$73,$H10=Biens!$E$73,$I10=Biens!$A$73,$J10&lt;=Biens!$D$73,$K10&lt;=Biens!$C$73),"MATCH","")</f>
        <v/>
      </c>
      <c r="CQ10" s="13" t="str">
        <f>IF(AND($G10&gt;=Biens!$B$74,$H10=Biens!$E$74,$I10=Biens!$A$74,$J10&lt;=Biens!$D$74,$K10&lt;=Biens!$C$74),"MATCH","")</f>
        <v/>
      </c>
      <c r="CR10" s="13" t="str">
        <f>IF(AND($G10&gt;=Biens!$B$75,$H10=Biens!$E$75,$I10=Biens!$A$75,$J10&lt;=Biens!$D$75,$K10&lt;=Biens!$C$75),"MATCH","")</f>
        <v/>
      </c>
      <c r="CS10" s="13" t="str">
        <f>IF(AND($G10&gt;=Biens!$B$76,$H10=Biens!$E$76,$I10=Biens!$A$76,$J10&lt;=Biens!$D$76,$K10&lt;=Biens!$C$76),"MATCH","")</f>
        <v/>
      </c>
      <c r="CT10" s="13" t="str">
        <f>IF(AND($G10&gt;=Biens!$B$77,$H10=Biens!$E$77,$I10=Biens!$A$77,$J10&lt;=Biens!$D$77,$K10&lt;=Biens!$C$77),"MATCH","")</f>
        <v/>
      </c>
      <c r="CU10" s="13" t="str">
        <f>IF(AND($G10&gt;=Biens!$B$78,$H10=Biens!$E$78,$I10=Biens!$A$78,$J10&lt;=Biens!$D$78,$K10&lt;=Biens!$C$78),"MATCH","")</f>
        <v/>
      </c>
      <c r="CV10" s="13" t="str">
        <f>IF(AND($G10&gt;=Biens!$B$79,$H10=Biens!$E$79,$I10=Biens!$A$79,$J10&lt;=Biens!$D$79,$K10&lt;=Biens!$C$79),"MATCH","")</f>
        <v/>
      </c>
      <c r="CW10" s="13" t="str">
        <f>IF(AND($G10&gt;=Biens!$B$80,$H10=Biens!$E$80,$I10=Biens!$A$80,$J10&lt;=Biens!$D$80,$K10&lt;=Biens!$C$80),"MATCH","")</f>
        <v/>
      </c>
      <c r="CX10" s="13" t="str">
        <f>IF(AND($G10&gt;=Biens!$B$81,$H10=Biens!$E$81,$I10=Biens!$A$81,$J10&lt;=Biens!$D$81,$K10&lt;=Biens!$C$81),"MATCH","")</f>
        <v/>
      </c>
      <c r="CY10" s="13" t="str">
        <f>IF(AND($G10&gt;=Biens!$B$82,$H10=Biens!$E$82,$I10=Biens!$A$82,$J10&lt;=Biens!$D$82,$K10&lt;=Biens!$C$82),"MATCH","")</f>
        <v/>
      </c>
      <c r="CZ10" s="13" t="str">
        <f>IF(AND($G10&gt;=Biens!$B$83,$H10=Biens!$E$83,$I10=Biens!$A$83,$J10&lt;=Biens!$D$83,$K10&lt;=Biens!$C$83),"MATCH","")</f>
        <v/>
      </c>
      <c r="DA10" s="13" t="str">
        <f>IF(AND($G10&gt;=Biens!$B$84,$H10=Biens!$E$84,$I10=Biens!$A$84,$J10&lt;=Biens!$D$84,$K10&lt;=Biens!$C$84),"MATCH","")</f>
        <v/>
      </c>
      <c r="DB10" s="13" t="str">
        <f>IF(AND($G10&gt;=Biens!$B$85,$H10=Biens!$E$85,$I10=Biens!$A$85,$J10&lt;=Biens!$D$85,$K10&lt;=Biens!$C$85),"MATCH","")</f>
        <v/>
      </c>
      <c r="DC10" s="13" t="str">
        <f>IF(AND($G10&gt;=Biens!$B$86,$H10=Biens!$E$86,$I10=Biens!$A$86,$J10&lt;=Biens!$D$86,$K10&lt;=Biens!$C$86),"MATCH","")</f>
        <v/>
      </c>
      <c r="DD10" s="13" t="str">
        <f>IF(AND($G10&gt;=Biens!$B$87,$H10=Biens!$E$87,$I10=Biens!$A$87,$J10&lt;=Biens!$D$87,$K10&lt;=Biens!$C$87),"MATCH","")</f>
        <v/>
      </c>
      <c r="DE10" s="13" t="str">
        <f>IF(AND($G10&gt;=Biens!$B$88,$H10=Biens!$E$88,$I10=Biens!$A$88,$J10&lt;=Biens!$D$88,$K10&lt;=Biens!$C$88),"MATCH","")</f>
        <v/>
      </c>
      <c r="DF10" s="13" t="str">
        <f>IF(AND($G10&gt;=Biens!$B$89,$H10=Biens!$E$89,$I10=Biens!$A$89,$J10&lt;=Biens!$D$89,$K10&lt;=Biens!$C$89),"MATCH","")</f>
        <v/>
      </c>
      <c r="DG10" s="13" t="str">
        <f>IF(AND($G10&gt;=Biens!$B$90,$H10=Biens!$E$90,$I10=Biens!$A$90,$J10&lt;=Biens!$D$90,$K10&lt;=Biens!$C$90),"MATCH","")</f>
        <v/>
      </c>
      <c r="DH10" s="13" t="str">
        <f>IF(AND($G10&gt;=Biens!$B$91,$H10=Biens!$E$91,$I10=Biens!$A$91,$J10&lt;=Biens!$D$91,$K10&lt;=Biens!$C$91),"MATCH","")</f>
        <v/>
      </c>
      <c r="DI10" s="13" t="str">
        <f>IF(AND($G10&gt;=Biens!$B$92,$H10=Biens!$E$92,$I10=Biens!$A$92,$J10&lt;=Biens!$D$92,$K10&lt;=Biens!$C$92),"MATCH","")</f>
        <v/>
      </c>
      <c r="DJ10" s="13" t="str">
        <f>IF(AND($G10&gt;=Biens!$B$93,$H10=Biens!$E$93,$I10=Biens!$A$93,$J10&lt;=Biens!$D$93,$K10&lt;=Biens!$C$93),"MATCH","")</f>
        <v/>
      </c>
      <c r="DK10" s="13" t="str">
        <f>IF(AND($G10&gt;=Biens!$B$94,$H10=Biens!$E$94,$I10=Biens!$A$94,$J10&lt;=Biens!$D$94,$K10&lt;=Biens!$C$94),"MATCH","")</f>
        <v/>
      </c>
      <c r="DL10" s="13" t="str">
        <f>IF(AND($G10&gt;=Biens!$B$95,$H10=Biens!$E$95,$I10=Biens!$A$95,$J10&lt;=Biens!$D$95,$K10&lt;=Biens!$C$95),"MATCH","")</f>
        <v/>
      </c>
      <c r="DM10" s="13" t="str">
        <f>IF(AND($G10&gt;=Biens!$B$96,$H10=Biens!$E$96,$I10=Biens!$A$96,$J10&lt;=Biens!$D$96,$K10&lt;=Biens!$C$96),"MATCH","")</f>
        <v/>
      </c>
      <c r="DN10" s="13" t="str">
        <f>IF(AND($G10&gt;=Biens!$B$97,$H10=Biens!$E$97,$I10=Biens!$A$97,$J10&lt;=Biens!$D$97,$K10&lt;=Biens!$C$97),"MATCH","")</f>
        <v/>
      </c>
      <c r="DO10" s="13" t="str">
        <f>IF(AND($G10&gt;=Biens!$B$98,$H10=Biens!$E$98,$I10=Biens!$A$98,$J10&lt;=Biens!$D$98,$K10&lt;=Biens!$C$98),"MATCH","")</f>
        <v/>
      </c>
      <c r="DP10" s="13" t="str">
        <f>IF(AND($G10&gt;=Biens!$B$99,$H10=Biens!$E$99,$I10=Biens!$A$99,$J10&lt;=Biens!$D$99,$K10&lt;=Biens!$C$99),"MATCH","")</f>
        <v/>
      </c>
      <c r="DQ10" s="13" t="str">
        <f>IF(AND($G10&gt;=Biens!$B$100,$H10=Biens!$E$100,$I10=Biens!$A$100,$J10&lt;=Biens!$D$100,$K10&lt;=Biens!$C$100),"MATCH","")</f>
        <v/>
      </c>
      <c r="DR10" s="13" t="str">
        <f>IF(AND($G10&gt;=Biens!$B$101,$H10=Biens!$E$101,$I10=Biens!$A$101,$J10&lt;=Biens!$D$101,$K10&lt;=Biens!$C$101),"MATCH","")</f>
        <v/>
      </c>
      <c r="DS10" s="13" t="str">
        <f>IF(AND($G10&gt;=Biens!$B$102,$H10=Biens!$E$102,$I10=Biens!$A$102,$J10&lt;=Biens!$D$102,$K10&lt;=Biens!$C$102),"MATCH","")</f>
        <v/>
      </c>
      <c r="DT10" s="13" t="str">
        <f>IF(AND($G10&gt;=Biens!$B$103,$H10=Biens!$E$103,$I10=Biens!$A$103,$J10&lt;=Biens!$D$103,$K10&lt;=Biens!$C$103),"MATCH","")</f>
        <v/>
      </c>
      <c r="DU10" s="13" t="str">
        <f>IF(AND($G10&gt;=Biens!$B$104,$H10=Biens!$E$104,$I10=Biens!$A$104,$J10&lt;=Biens!$D$104,$K10&lt;=Biens!$C$104),"MATCH","")</f>
        <v/>
      </c>
      <c r="DV10" s="13" t="str">
        <f>IF(AND($G10&gt;=Biens!$B$105,$H10=Biens!$E$105,$I10=Biens!$A$105,$J10&lt;=Biens!$D$105,$K10&lt;=Biens!$C$105),"MATCH","")</f>
        <v/>
      </c>
      <c r="DW10" s="13" t="str">
        <f>IF(AND($G10&gt;=Biens!$B$106,$H10=Biens!$E$106,$I10=Biens!$A$106,$J10&lt;=Biens!$D$106,$K10&lt;=Biens!$C$106),"MATCH","")</f>
        <v/>
      </c>
      <c r="DX10" s="13" t="str">
        <f>IF(AND($G10&gt;=Biens!$B$107,$H10=Biens!$E$107,$I10=Biens!$A$107,$J10&lt;=Biens!$D$107,$K10&lt;=Biens!$C$107),"MATCH","")</f>
        <v/>
      </c>
      <c r="DY10" s="13" t="str">
        <f>IF(AND($G10&gt;=Biens!$B$108,$H10=Biens!$E$108,$I10=Biens!$A$108,$J10&lt;=Biens!$D$108,$K10&lt;=Biens!$C$108),"MATCH","")</f>
        <v/>
      </c>
      <c r="DZ10" s="13" t="str">
        <f>IF(AND($G10&gt;=Biens!$B$109,$H10=Biens!$E$109,$I10=Biens!$A$109,$J10&lt;=Biens!$D$109,$K10&lt;=Biens!$C$109),"MATCH","")</f>
        <v/>
      </c>
      <c r="EA10" s="13" t="str">
        <f>IF(AND($G10&gt;=Biens!$B$110,$H10=Biens!$E$110,$I10=Biens!$A$110,$J10&lt;=Biens!$D$110,$K10&lt;=Biens!$C$110),"MATCH","")</f>
        <v/>
      </c>
      <c r="EB10" s="13" t="str">
        <f>IF(AND($G10&gt;=Biens!$B$111,$H10=Biens!$E$111,$I10=Biens!$A$111,$J10&lt;=Biens!$D$111,$K10&lt;=Biens!$C$111),"MATCH","")</f>
        <v/>
      </c>
      <c r="EC10" s="13" t="str">
        <f>IF(AND($G10&gt;=Biens!$B$112,$H10=Biens!$E$112,$I10=Biens!$A$112,$J10&lt;=Biens!$D$112,$K10&lt;=Biens!$C$112),"MATCH","")</f>
        <v/>
      </c>
      <c r="ED10" s="13" t="str">
        <f>IF(AND($G10&gt;=Biens!$B$113,$H10=Biens!$E$113,$I10=Biens!$A$113,$J10&lt;=Biens!$D$113,$K10&lt;=Biens!$C$113),"MATCH","")</f>
        <v/>
      </c>
      <c r="EE10" s="13" t="str">
        <f>IF(AND($G10&gt;=Biens!$B$114,$H10=Biens!$E$114,$I10=Biens!$A$114,$J10&lt;=Biens!$D$114,$K10&lt;=Biens!$C$114),"MATCH","")</f>
        <v/>
      </c>
      <c r="EF10" s="13" t="str">
        <f>IF(AND($G10&gt;=Biens!$B$115,$H10=Biens!$E$115,$I10=Biens!$A$115,$J10&lt;=Biens!$D$115,$K10&lt;=Biens!$C$115),"MATCH","")</f>
        <v/>
      </c>
      <c r="EG10" s="13" t="str">
        <f>IF(AND($G10&gt;=Biens!$B$116,$H10=Biens!$E$116,$I10=Biens!$A$116,$J10&lt;=Biens!$D$116,$K10&lt;=Biens!$C$116),"MATCH","")</f>
        <v/>
      </c>
      <c r="EH10" s="13" t="str">
        <f>IF(AND($G10&gt;=Biens!$B$117,$H10=Biens!$E$117,$I10=Biens!$A$117,$J10&lt;=Biens!$D$117,$K10&lt;=Biens!$C$117),"MATCH","")</f>
        <v/>
      </c>
      <c r="EI10" s="13" t="str">
        <f>IF(AND($G10&gt;=Biens!$B$118,$H10=Biens!$E$118,$I10=Biens!$A$118,$J10&lt;=Biens!$D$118,$K10&lt;=Biens!$C$118),"MATCH","")</f>
        <v/>
      </c>
      <c r="EJ10" s="13" t="str">
        <f>IF(AND($G10&gt;=Biens!$B$119,$H10=Biens!$E$119,$I10=Biens!$A$119,$J10&lt;=Biens!$D$119,$K10&lt;=Biens!$C$119),"MATCH","")</f>
        <v/>
      </c>
      <c r="EK10" s="13" t="str">
        <f>IF(AND($G10&gt;=Biens!$B$120,$H10=Biens!$E$120,$I10=Biens!$A$120,$J10&lt;=Biens!$D$120,$K10&lt;=Biens!$C$120),"MATCH","")</f>
        <v/>
      </c>
      <c r="EL10" s="13" t="str">
        <f>IF(AND($G10&gt;=Biens!$B$121,$H10=Biens!$E$121,$I10=Biens!$A$121,$J10&lt;=Biens!$D$121,$K10&lt;=Biens!$C$121),"MATCH","")</f>
        <v/>
      </c>
      <c r="EM10" s="13" t="str">
        <f>IF(AND($G10&gt;=Biens!$B$122,$H10=Biens!$E$122,$I10=Biens!$A$122,$J10&lt;=Biens!$D$122,$K10&lt;=Biens!$C$122),"MATCH","")</f>
        <v/>
      </c>
      <c r="EN10" s="13" t="str">
        <f>IF(AND($G10&gt;=Biens!$B$123,$H10=Biens!$E$123,$I10=Biens!$A$123,$J10&lt;=Biens!$D$123,$K10&lt;=Biens!$C$123),"MATCH","")</f>
        <v/>
      </c>
      <c r="EO10" s="13" t="str">
        <f>IF(AND($G10&gt;=Biens!$B$124,$H10=Biens!$E$124,$I10=Biens!$A$124,$J10&lt;=Biens!$D$124,$K10&lt;=Biens!$C$124),"MATCH","")</f>
        <v/>
      </c>
      <c r="EP10" s="13" t="str">
        <f>IF(AND($G10&gt;=Biens!$B$125,$H10=Biens!$E$125,$I10=Biens!$A$125,$J10&lt;=Biens!$D$125,$K10&lt;=Biens!$C$125),"MATCH","")</f>
        <v/>
      </c>
      <c r="EQ10" s="13" t="str">
        <f>IF(AND($G10&gt;=Biens!$B$126,$H10=Biens!$E$126,$I10=Biens!$A$126,$J10&lt;=Biens!$D$126,$K10&lt;=Biens!$C$126),"MATCH","")</f>
        <v/>
      </c>
      <c r="ER10" s="13" t="str">
        <f>IF(AND($G10&gt;=Biens!$B$127,$H10=Biens!$E$127,$I10=Biens!$A$127,$J10&lt;=Biens!$D$127,$K10&lt;=Biens!$C$127),"MATCH","")</f>
        <v/>
      </c>
      <c r="ES10" s="13" t="str">
        <f>IF(AND($G10&gt;=Biens!$B$128,$H10=Biens!$E$128,$I10=Biens!$A$128,$J10&lt;=Biens!$D$128,$K10&lt;=Biens!$C$128),"MATCH","")</f>
        <v/>
      </c>
      <c r="ET10" s="13" t="str">
        <f>IF(AND($G10&gt;=Biens!$B$129,$H10=Biens!$E$129,$I10=Biens!$A$129,$J10&lt;=Biens!$D$129,$K10&lt;=Biens!$C$129),"MATCH","")</f>
        <v/>
      </c>
      <c r="EU10" s="13" t="str">
        <f>IF(AND($G10&gt;=Biens!$B$130,$H10=Biens!$E$130,$I10=Biens!$A$130,$J10&lt;=Biens!$D$130,$K10&lt;=Biens!$C$130),"MATCH","")</f>
        <v/>
      </c>
      <c r="EV10" s="13" t="str">
        <f>IF(AND($G10&gt;=Biens!$B$131,$H10=Biens!$E$131,$I10=Biens!$A$131,$J10&lt;=Biens!$D$131,$K10&lt;=Biens!$C$131),"MATCH","")</f>
        <v/>
      </c>
      <c r="EW10" s="13" t="str">
        <f>IF(AND($G10&gt;=Biens!$B$132,$H10=Biens!$E$132,$I10=Biens!$A$132,$J10&lt;=Biens!$D$132,$K10&lt;=Biens!$C$132),"MATCH","")</f>
        <v/>
      </c>
      <c r="EX10" s="13" t="str">
        <f>IF(AND($G10&gt;=Biens!$B$133,$H10=Biens!$E$133,$I10=Biens!$A$133,$J10&lt;=Biens!$D$133,$K10&lt;=Biens!$C$133),"MATCH","")</f>
        <v/>
      </c>
      <c r="EY10" s="13" t="str">
        <f>IF(AND($G10&gt;=Biens!$B$134,$H10=Biens!$E$134,$I10=Biens!$A$134,$J10&lt;=Biens!$D$134,$K10&lt;=Biens!$C$134),"MATCH","")</f>
        <v/>
      </c>
      <c r="EZ10" s="13" t="str">
        <f>IF(AND($G10&gt;=Biens!$B$135,$H10=Biens!$E$135,$I10=Biens!$A$135,$J10&lt;=Biens!$D$135,$K10&lt;=Biens!$C$135),"MATCH","")</f>
        <v/>
      </c>
      <c r="FA10" s="13" t="str">
        <f>IF(AND($G10&gt;=Biens!$B$136,$H10=Biens!$E$136,$I10=Biens!$A$136,$J10&lt;=Biens!$D$136,$K10&lt;=Biens!$C$136),"MATCH","")</f>
        <v/>
      </c>
      <c r="FB10" s="13" t="str">
        <f>IF(AND($G10&gt;=Biens!$B$137,$H10=Biens!$E$137,$I10=Biens!$A$137,$J10&lt;=Biens!$D$137,$K10&lt;=Biens!$C$137),"MATCH","")</f>
        <v/>
      </c>
      <c r="FC10" s="13" t="str">
        <f>IF(AND($G10&gt;=Biens!$B$138,$H10=Biens!$E$138,$I10=Biens!$A$138,$J10&lt;=Biens!$D$138,$K10&lt;=Biens!$C$138),"MATCH","")</f>
        <v/>
      </c>
      <c r="FD10" s="13" t="str">
        <f>IF(AND($G10&gt;=Biens!$B$139,$H10=Biens!$E$139,$I10=Biens!$A$139,$J10&lt;=Biens!$D$139,$K10&lt;=Biens!$C$139),"MATCH","")</f>
        <v/>
      </c>
      <c r="FE10" s="13" t="str">
        <f>IF(AND($G10&gt;=Biens!$B$140,$H10=Biens!$E$140,$I10=Biens!$A$140,$J10&lt;=Biens!$D$140,$K10&lt;=Biens!$C$140),"MATCH","")</f>
        <v/>
      </c>
      <c r="FF10" s="13" t="str">
        <f>IF(AND($G10&gt;=Biens!$B$141,$H10=Biens!$E$141,$I10=Biens!$A$141,$J10&lt;=Biens!$D$141,$K10&lt;=Biens!$C$141),"MATCH","")</f>
        <v/>
      </c>
      <c r="FG10" s="13" t="str">
        <f>IF(AND($G10&gt;=Biens!$B$142,$H10=Biens!$E$142,$I10=Biens!$A$142,$J10&lt;=Biens!$D$142,$K10&lt;=Biens!$C$142),"MATCH","")</f>
        <v/>
      </c>
      <c r="FH10" s="13" t="str">
        <f>IF(AND($G10&gt;=Biens!$B$143,$H10=Biens!$E$143,$I10=Biens!$A$143,$J10&lt;=Biens!$D$143,$K10&lt;=Biens!$C$143),"MATCH","")</f>
        <v/>
      </c>
      <c r="FI10" s="13" t="str">
        <f>IF(AND($G10&gt;=Biens!$B$144,$H10=Biens!$E$144,$I10=Biens!$A$144,$J10&lt;=Biens!$D$144,$K10&lt;=Biens!$C$144),"MATCH","")</f>
        <v/>
      </c>
      <c r="FJ10" s="13" t="str">
        <f>IF(AND($G10&gt;=Biens!$B$145,$H10=Biens!$E$145,$I10=Biens!$A$145,$J10&lt;=Biens!$D$145,$K10&lt;=Biens!$C$145),"MATCH","")</f>
        <v/>
      </c>
      <c r="FK10" s="13" t="str">
        <f>IF(AND($G10&gt;=Biens!$B$146,$H10=Biens!$E$146,$I10=Biens!$A$146,$J10&lt;=Biens!$D$146,$K10&lt;=Biens!$C$146),"MATCH","")</f>
        <v/>
      </c>
      <c r="FL10" s="13" t="str">
        <f>IF(AND($G10&gt;=Biens!$B$147,$H10=Biens!$E$147,$I10=Biens!$A$147,$J10&lt;=Biens!$D$147,$K10&lt;=Biens!$C$147),"MATCH","")</f>
        <v/>
      </c>
      <c r="FM10" s="13" t="str">
        <f>IF(AND($G10&gt;=Biens!$B$148,$H10=Biens!$E$148,$I10=Biens!$A$148,$J10&lt;=Biens!$D$148,$K10&lt;=Biens!$C$148),"MATCH","")</f>
        <v/>
      </c>
      <c r="FN10" s="13" t="str">
        <f>IF(AND($G10&gt;=Biens!$B$149,$H10=Biens!$E$149,$I10=Biens!$A$149,$J10&lt;=Biens!$D$149,$K10&lt;=Biens!$C$149),"MATCH","")</f>
        <v/>
      </c>
      <c r="FO10" s="13" t="str">
        <f>IF(AND($G10&gt;=Biens!$B$150,$H10=Biens!$E$150,$I10=Biens!$A$150,$J10&lt;=Biens!$D$150,$K10&lt;=Biens!$C$150),"MATCH","")</f>
        <v/>
      </c>
      <c r="FP10" s="13" t="str">
        <f>IF(AND($G10&gt;=Biens!$B$151,$H10=Biens!$E$151,$I10=Biens!$A$151,$J10&lt;=Biens!$D$151,$K10&lt;=Biens!$C$151),"MATCH","")</f>
        <v/>
      </c>
      <c r="FQ10" s="13" t="str">
        <f>IF(AND($G10&gt;=Biens!$B$152,$H10=Biens!$E$152,$I10=Biens!$A$152,$J10&lt;=Biens!$D$152,$K10&lt;=Biens!$C$152),"MATCH","")</f>
        <v/>
      </c>
      <c r="FR10" s="13" t="str">
        <f>IF(AND($G10&gt;=Biens!$B$153,$H10=Biens!$E$153,$I10=Biens!$A$153,$J10&lt;=Biens!$D$153,$K10&lt;=Biens!$C$153),"MATCH","")</f>
        <v/>
      </c>
      <c r="FS10" s="13" t="str">
        <f>IF(AND($G10&gt;=Biens!$B$154,$H10=Biens!$E$154,$I10=Biens!$A$154,$J10&lt;=Biens!$D$154,$K10&lt;=Biens!$C$154),"MATCH","")</f>
        <v/>
      </c>
      <c r="FT10" s="13" t="str">
        <f>IF(AND($G10&gt;=Biens!$B$155,$H10=Biens!$E$155,$I10=Biens!$A$155,$J10&lt;=Biens!$D$155,$K10&lt;=Biens!$C$155),"MATCH","")</f>
        <v/>
      </c>
      <c r="FU10" s="13" t="str">
        <f>IF(AND($G10&gt;=Biens!$B$156,$H10=Biens!$E$156,$I10=Biens!$A$156,$J10&lt;=Biens!$D$156,$K10&lt;=Biens!$C$156),"MATCH","")</f>
        <v/>
      </c>
      <c r="FV10" s="13" t="str">
        <f>IF(AND($G10&gt;=Biens!$B$157,$H10=Biens!$E$157,$I10=Biens!$A$157,$J10&lt;=Biens!$D$157,$K10&lt;=Biens!$C$157),"MATCH","")</f>
        <v/>
      </c>
      <c r="FW10" s="13" t="str">
        <f>IF(AND($G10&gt;=Biens!$B$158,$H10=Biens!$E$158,$I10=Biens!$A$158,$J10&lt;=Biens!$D$158,$K10&lt;=Biens!$C$158),"MATCH","")</f>
        <v/>
      </c>
      <c r="FX10" s="13" t="str">
        <f>IF(AND($G10&gt;=Biens!$B$159,$H10=Biens!$E$159,$I10=Biens!$A$159,$J10&lt;=Biens!$D$159,$K10&lt;=Biens!$C$159),"MATCH","")</f>
        <v/>
      </c>
      <c r="FY10" s="13" t="str">
        <f>IF(AND($G10&gt;=Biens!$B$160,$H10=Biens!$E$160,$I10=Biens!$A$160,$J10&lt;=Biens!$D$160,$K10&lt;=Biens!$C$160),"MATCH","")</f>
        <v/>
      </c>
      <c r="FZ10" s="13" t="str">
        <f>IF(AND($G10&gt;=Biens!$B$161,$H10=Biens!$E$161,$I10=Biens!$A$161,$J10&lt;=Biens!$D$161,$K10&lt;=Biens!$C$161),"MATCH","")</f>
        <v/>
      </c>
      <c r="GA10" s="13" t="str">
        <f>IF(AND($G10&gt;=Biens!$B$162,$H10=Biens!$E$162,$I10=Biens!$A$162,$J10&lt;=Biens!$D$162,$K10&lt;=Biens!$C$162),"MATCH","")</f>
        <v/>
      </c>
      <c r="GB10" s="13" t="str">
        <f>IF(AND($G10&gt;=Biens!$B$163,$H10=Biens!$E$163,$I10=Biens!$A$163,$J10&lt;=Biens!$D$163,$K10&lt;=Biens!$C$163),"MATCH","")</f>
        <v/>
      </c>
      <c r="GC10" s="13" t="str">
        <f>IF(AND($G10&gt;=Biens!$B$164,$H10=Biens!$E$164,$I10=Biens!$A$164,$J10&lt;=Biens!$D$164,$K10&lt;=Biens!$C$164),"MATCH","")</f>
        <v/>
      </c>
      <c r="GD10" s="13" t="str">
        <f>IF(AND($G10&gt;=Biens!$B$165,$H10=Biens!$E$165,$I10=Biens!$A$165,$J10&lt;=Biens!$D$165,$K10&lt;=Biens!$C$165),"MATCH","")</f>
        <v/>
      </c>
      <c r="GE10" s="13" t="str">
        <f>IF(AND($G10&gt;=Biens!$B$166,$H10=Biens!$E$166,$I10=Biens!$A$166,$J10&lt;=Biens!$D$166,$K10&lt;=Biens!$C$166),"MATCH","")</f>
        <v/>
      </c>
      <c r="GF10" s="13" t="str">
        <f>IF(AND($G10&gt;=Biens!$B$167,$H10=Biens!$E$167,$I10=Biens!$A$167,$J10&lt;=Biens!$D$167,$K10&lt;=Biens!$C$167),"MATCH","")</f>
        <v/>
      </c>
      <c r="GG10" s="13" t="str">
        <f>IF(AND($G10&gt;=Biens!$B$168,$H10=Biens!$E$168,$I10=Biens!$A$168,$J10&lt;=Biens!$D$168,$K10&lt;=Biens!$C$168),"MATCH","")</f>
        <v/>
      </c>
      <c r="GH10" s="13" t="str">
        <f>IF(AND($G10&gt;=Biens!$B$169,$H10=Biens!$E$169,$I10=Biens!$A$169,$J10&lt;=Biens!$D$169,$K10&lt;=Biens!$C$169),"MATCH","")</f>
        <v/>
      </c>
      <c r="GI10" s="13" t="str">
        <f>IF(AND($G10&gt;=Biens!$B$170,$H10=Biens!$E$170,$I10=Biens!$A$170,$J10&lt;=Biens!$D$170,$K10&lt;=Biens!$C$170),"MATCH","")</f>
        <v/>
      </c>
      <c r="GJ10" s="13" t="str">
        <f>IF(AND($G10&gt;=Biens!$B$171,$H10=Biens!$E$171,$I10=Biens!$A$171,$J10&lt;=Biens!$D$171,$K10&lt;=Biens!$C$171),"MATCH","")</f>
        <v/>
      </c>
      <c r="GK10" s="13" t="str">
        <f>IF(AND($G10&gt;=Biens!$B$172,$H10=Biens!$E$172,$I10=Biens!$A$172,$J10&lt;=Biens!$D$172,$K10&lt;=Biens!$C$172),"MATCH","")</f>
        <v/>
      </c>
      <c r="GL10" s="13" t="str">
        <f>IF(AND($G10&gt;=Biens!$B$173,$H10=Biens!$E$173,$I10=Biens!$A$173,$J10&lt;=Biens!$D$173,$K10&lt;=Biens!$C$173),"MATCH","")</f>
        <v/>
      </c>
      <c r="GM10" s="13" t="str">
        <f>IF(AND($G10&gt;=Biens!$B$174,$H10=Biens!$E$174,$I10=Biens!$A$174,$J10&lt;=Biens!$D$174,$K10&lt;=Biens!$C$174),"MATCH","")</f>
        <v/>
      </c>
      <c r="GN10" s="13" t="str">
        <f>IF(AND($G10&gt;=Biens!$B$175,$H10=Biens!$E$175,$I10=Biens!$A$175,$J10&lt;=Biens!$D$175,$K10&lt;=Biens!$C$175),"MATCH","")</f>
        <v/>
      </c>
      <c r="GO10" s="13" t="str">
        <f>IF(AND($G10&gt;=Biens!$B$176,$H10=Biens!$E$176,$I10=Biens!$A$176,$J10&lt;=Biens!$D$176,$K10&lt;=Biens!$C$176),"MATCH","")</f>
        <v/>
      </c>
      <c r="GP10" s="13" t="str">
        <f>IF(AND($G10&gt;=Biens!$B$177,$H10=Biens!$E$177,$I10=Biens!$A$177,$J10&lt;=Biens!$D$177,$K10&lt;=Biens!$C$177),"MATCH","")</f>
        <v/>
      </c>
      <c r="GQ10" s="13" t="str">
        <f>IF(AND($G10&gt;=Biens!$B$178,$H10=Biens!$E$178,$I10=Biens!$A$178,$J10&lt;=Biens!$D$178,$K10&lt;=Biens!$C$178),"MATCH","")</f>
        <v/>
      </c>
      <c r="GR10" s="13" t="str">
        <f>IF(AND($G10&gt;=Biens!$B$179,$H10=Biens!$E$179,$I10=Biens!$A$179,$J10&lt;=Biens!$D$179,$K10&lt;=Biens!$C$179),"MATCH","")</f>
        <v/>
      </c>
      <c r="GS10" s="13" t="str">
        <f>IF(AND($G10&gt;=Biens!$B$180,$H10=Biens!$E$180,$I10=Biens!$A$180,$J10&lt;=Biens!$D$180,$K10&lt;=Biens!$C$180),"MATCH","")</f>
        <v/>
      </c>
      <c r="GT10" s="13" t="str">
        <f>IF(AND($G10&gt;=Biens!$B$181,$H10=Biens!$E$181,$I10=Biens!$A$181,$J10&lt;=Biens!$D$181,$K10&lt;=Biens!$C$181),"MATCH","")</f>
        <v/>
      </c>
      <c r="GU10" s="13" t="str">
        <f>IF(AND($G10&gt;=Biens!$B$182,$H10=Biens!$E$182,$I10=Biens!$A$182,$J10&lt;=Biens!$D$182,$K10&lt;=Biens!$C$182),"MATCH","")</f>
        <v/>
      </c>
      <c r="GV10" s="13" t="str">
        <f>IF(AND($G10&gt;=Biens!$B$183,$H10=Biens!$E$183,$I10=Biens!$A$183,$J10&lt;=Biens!$D$183,$K10&lt;=Biens!$C$183),"MATCH","")</f>
        <v/>
      </c>
      <c r="GW10" s="13" t="str">
        <f>IF(AND($G10&gt;=Biens!$B$184,$H10=Biens!$E$184,$I10=Biens!$A$184,$J10&lt;=Biens!$D$184,$K10&lt;=Biens!$C$184),"MATCH","")</f>
        <v/>
      </c>
      <c r="GX10" s="13" t="str">
        <f>IF(AND($G10&gt;=Biens!$B$185,$H10=Biens!$E$185,$I10=Biens!$A$185,$J10&lt;=Biens!$D$185,$K10&lt;=Biens!$C$185),"MATCH","")</f>
        <v/>
      </c>
      <c r="GY10" s="13" t="str">
        <f>IF(AND($G10&gt;=Biens!$B$186,$H10=Biens!$E$186,$I10=Biens!$A$186,$J10&lt;=Biens!$D$186,$K10&lt;=Biens!$C$186),"MATCH","")</f>
        <v/>
      </c>
      <c r="GZ10" s="13" t="str">
        <f>IF(AND($G10&gt;=Biens!$B$187,$H10=Biens!$E$187,$I10=Biens!$A$187,$J10&lt;=Biens!$D$187,$K10&lt;=Biens!$C$187),"MATCH","")</f>
        <v/>
      </c>
      <c r="HA10" s="13" t="str">
        <f>IF(AND($G10&gt;=Biens!$B$188,$H10=Biens!$E$188,$I10=Biens!$A$188,$J10&lt;=Biens!$D$188,$K10&lt;=Biens!$C$188),"MATCH","")</f>
        <v/>
      </c>
      <c r="HB10" s="13" t="str">
        <f>IF(AND($G10&gt;=Biens!$B$189,$H10=Biens!$E$189,$I10=Biens!$A$189,$J10&lt;=Biens!$D$189,$K10&lt;=Biens!$C$189),"MATCH","")</f>
        <v/>
      </c>
      <c r="HC10" s="13" t="str">
        <f>IF(AND($G10&gt;=Biens!$B$190,$H10=Biens!$E$190,$I10=Biens!$A$190,$J10&lt;=Biens!$D$190,$K10&lt;=Biens!$C$190),"MATCH","")</f>
        <v/>
      </c>
      <c r="HD10" s="13" t="str">
        <f>IF(AND($G10&gt;=Biens!$B$191,$H10=Biens!$E$191,$I10=Biens!$A$191,$J10&lt;=Biens!$D$191,$K10&lt;=Biens!$C$191),"MATCH","")</f>
        <v/>
      </c>
      <c r="HE10" s="13" t="str">
        <f>IF(AND($G10&gt;=Biens!$B$192,$H10=Biens!$E$192,$I10=Biens!$A$192,$J10&lt;=Biens!$D$192,$K10&lt;=Biens!$C$192),"MATCH","")</f>
        <v/>
      </c>
      <c r="HF10" s="13" t="str">
        <f>IF(AND($G10&gt;=Biens!$B$193,$H10=Biens!$E$193,$I10=Biens!$A$193,$J10&lt;=Biens!$D$193,$K10&lt;=Biens!$C$193),"MATCH","")</f>
        <v/>
      </c>
      <c r="HG10" s="13" t="str">
        <f>IF(AND($G10&gt;=Biens!$B$194,$H10=Biens!$E$194,$I10=Biens!$A$194,$J10&lt;=Biens!$D$194,$K10&lt;=Biens!$C$194),"MATCH","")</f>
        <v/>
      </c>
      <c r="HH10" s="13" t="str">
        <f>IF(AND($G10&gt;=Biens!$B$195,$H10=Biens!$E$195,$I10=Biens!$A$195,$J10&lt;=Biens!$D$195,$K10&lt;=Biens!$C$195),"MATCH","")</f>
        <v/>
      </c>
      <c r="HI10" s="13" t="str">
        <f>IF(AND($G10&gt;=Biens!$B$196,$H10=Biens!$E$196,$I10=Biens!$A$196,$J10&lt;=Biens!$D$196,$K10&lt;=Biens!$C$196),"MATCH","")</f>
        <v/>
      </c>
      <c r="HJ10" s="13" t="str">
        <f>IF(AND($G10&gt;=Biens!$B$197,$H10=Biens!$E$197,$I10=Biens!$A$197,$J10&lt;=Biens!$D$197,$K10&lt;=Biens!$C$197),"MATCH","")</f>
        <v/>
      </c>
      <c r="HK10" s="13" t="str">
        <f>IF(AND($G10&gt;=Biens!$B$198,$H10=Biens!$E$198,$I10=Biens!$A$198,$J10&lt;=Biens!$D$198,$K10&lt;=Biens!$C$198),"MATCH","")</f>
        <v/>
      </c>
      <c r="HL10" s="13" t="str">
        <f>IF(AND($G10&gt;=Biens!$B$199,$H10=Biens!$E$199,$I10=Biens!$A$199,$J10&lt;=Biens!$D$199,$K10&lt;=Biens!$C$199),"MATCH","")</f>
        <v/>
      </c>
      <c r="HM10" s="13" t="str">
        <f>IF(AND($G10&gt;=Biens!$B$200,$H10=Biens!$E$200,$I10=Biens!$A$200,$J10&lt;=Biens!$D$200,$K10&lt;=Biens!$C$200),"MATCH","")</f>
        <v/>
      </c>
      <c r="HN10" s="13" t="str">
        <f>IF(AND($G10&gt;=Biens!$B$201,$H10=Biens!$E$201,$I10=Biens!$A$201,$J10&lt;=Biens!$D$201,$K10&lt;=Biens!$C$201),"MATCH","")</f>
        <v/>
      </c>
      <c r="HO10" s="13" t="str">
        <f>IF(AND($G10&gt;=Biens!$B$202,$H10=Biens!$E$202,$I10=Biens!$A$202,$J10&lt;=Biens!$D$202,$K10&lt;=Biens!$C$202),"MATCH","")</f>
        <v/>
      </c>
      <c r="HP10" s="13" t="str">
        <f>IF(AND($G10&gt;=Biens!$B$203,$H10=Biens!$E$203,$I10=Biens!$A$203,$J10&lt;=Biens!$D$203,$K10&lt;=Biens!$C$203),"MATCH","")</f>
        <v/>
      </c>
      <c r="HQ10" s="13" t="str">
        <f>IF(AND($G10&gt;=Biens!$B$204,$H10=Biens!$E$204,$I10=Biens!$A$204,$J10&lt;=Biens!$D$204,$K10&lt;=Biens!$C$204),"MATCH","")</f>
        <v/>
      </c>
      <c r="HR10" s="13" t="str">
        <f>IF(AND($G10&gt;=Biens!$B$205,$H10=Biens!$E$205,$I10=Biens!$A$205,$J10&lt;=Biens!$D$205,$K10&lt;=Biens!$C$205),"MATCH","")</f>
        <v/>
      </c>
      <c r="HS10" s="13" t="str">
        <f>IF(AND($G10&gt;=Biens!$B$206,$H10=Biens!$E$206,$I10=Biens!$A$206,$J10&lt;=Biens!$D$206,$K10&lt;=Biens!$C$206),"MATCH","")</f>
        <v/>
      </c>
      <c r="HT10" s="13" t="str">
        <f>IF(AND($G10&gt;=Biens!$B$207,$H10=Biens!$E$207,$I10=Biens!$A$207,$J10&lt;=Biens!$D$207,$K10&lt;=Biens!$C$207),"MATCH","")</f>
        <v/>
      </c>
      <c r="HU10" s="13" t="str">
        <f>IF(AND($G10&gt;=Biens!$B$208,$H10=Biens!$E$208,$I10=Biens!$A$208,$J10&lt;=Biens!$D$208,$K10&lt;=Biens!$C$208),"MATCH","")</f>
        <v/>
      </c>
      <c r="HV10" s="13" t="str">
        <f>IF(AND($G10&gt;=Biens!$B$209,$H10=Biens!$E$209,$I10=Biens!$A$209,$J10&lt;=Biens!$D$209,$K10&lt;=Biens!$C$209),"MATCH","")</f>
        <v/>
      </c>
      <c r="HW10" s="13" t="str">
        <f>IF(AND($G10&gt;=Biens!$B$210,$H10=Biens!$E$210,$I10=Biens!$A$210,$J10&lt;=Biens!$D$210,$K10&lt;=Biens!$C$210),"MATCH","")</f>
        <v/>
      </c>
      <c r="HX10" s="13" t="str">
        <f>IF(AND($G10&gt;=Biens!$B$211,$H10=Biens!$E$211,$I10=Biens!$A$211,$J10&lt;=Biens!$D$211,$K10&lt;=Biens!$C$211),"MATCH","")</f>
        <v/>
      </c>
      <c r="HY10" s="13" t="str">
        <f>IF(AND($G10&gt;=Biens!$B$212,$H10=Biens!$E$212,$I10=Biens!$A$212,$J10&lt;=Biens!$D$212,$K10&lt;=Biens!$C$212),"MATCH","")</f>
        <v/>
      </c>
      <c r="HZ10" s="13" t="str">
        <f>IF(AND($G10&gt;=Biens!$B$213,$H10=Biens!$E$213,$I10=Biens!$A$213,$J10&lt;=Biens!$D$213,$K10&lt;=Biens!$C$213),"MATCH","")</f>
        <v/>
      </c>
      <c r="IA10" s="13" t="str">
        <f>IF(AND($G10&gt;=Biens!$B$214,$H10=Biens!$E$214,$I10=Biens!$A$214,$J10&lt;=Biens!$D$214,$K10&lt;=Biens!$C$214),"MATCH","")</f>
        <v/>
      </c>
      <c r="IB10" s="13" t="str">
        <f>IF(AND($G10&gt;=Biens!$B$215,$H10=Biens!$E$215,$I10=Biens!$A$215,$J10&lt;=Biens!$D$215,$K10&lt;=Biens!$C$215),"MATCH","")</f>
        <v/>
      </c>
      <c r="IC10" s="13" t="str">
        <f>IF(AND($G10&gt;=Biens!$B$216,$H10=Biens!$E$216,$I10=Biens!$A$216,$J10&lt;=Biens!$D$216,$K10&lt;=Biens!$C$216),"MATCH","")</f>
        <v/>
      </c>
      <c r="ID10" s="13" t="str">
        <f>IF(AND($G10&gt;=Biens!$B$217,$H10=Biens!$E$217,$I10=Biens!$A$217,$J10&lt;=Biens!$D$217,$K10&lt;=Biens!$C$217),"MATCH","")</f>
        <v/>
      </c>
      <c r="IE10" s="13" t="str">
        <f>IF(AND($G10&gt;=Biens!$B$218,$H10=Biens!$E$218,$I10=Biens!$A$218,$J10&lt;=Biens!$D$218,$K10&lt;=Biens!$C$218),"MATCH","")</f>
        <v/>
      </c>
      <c r="IF10" s="13" t="str">
        <f>IF(AND($G10&gt;=Biens!$B$219,$H10=Biens!$E$219,$I10=Biens!$A$219,$J10&lt;=Biens!$D$219,$K10&lt;=Biens!$C$219),"MATCH","")</f>
        <v/>
      </c>
      <c r="IG10" s="13" t="str">
        <f>IF(AND($G10&gt;=Biens!$B$220,$H10=Biens!$E$220,$I10=Biens!$A$220,$J10&lt;=Biens!$D$220,$K10&lt;=Biens!$C$220),"MATCH","")</f>
        <v/>
      </c>
      <c r="IH10" s="13" t="str">
        <f>IF(AND($G10&gt;=Biens!$B$221,$H10=Biens!$E$221,$I10=Biens!$A$221,$J10&lt;=Biens!$D$221,$K10&lt;=Biens!$C$221),"MATCH","")</f>
        <v/>
      </c>
      <c r="II10" s="13" t="str">
        <f>IF(AND($G10&gt;=Biens!$B$222,$H10=Biens!$E$222,$I10=Biens!$A$222,$J10&lt;=Biens!$D$222,$K10&lt;=Biens!$C$222),"MATCH","")</f>
        <v/>
      </c>
      <c r="IJ10" s="13" t="str">
        <f>IF(AND($G10&gt;=Biens!$B$223,$H10=Biens!$E$223,$I10=Biens!$A$223,$J10&lt;=Biens!$D$223,$K10&lt;=Biens!$C$223),"MATCH","")</f>
        <v/>
      </c>
      <c r="IK10" s="13" t="str">
        <f>IF(AND($G10&gt;=Biens!$B$224,$H10=Biens!$E$224,$I10=Biens!$A$224,$J10&lt;=Biens!$D$224,$K10&lt;=Biens!$C$224),"MATCH","")</f>
        <v/>
      </c>
      <c r="IL10" s="13" t="str">
        <f>IF(AND($G10&gt;=Biens!$B$225,$H10=Biens!$E$225,$I10=Biens!$A$225,$J10&lt;=Biens!$D$225,$K10&lt;=Biens!$C$225),"MATCH","")</f>
        <v/>
      </c>
      <c r="IM10" s="13" t="str">
        <f>IF(AND($G10&gt;=Biens!$B$226,$H10=Biens!$E$226,$I10=Biens!$A$226,$J10&lt;=Biens!$D$226,$K10&lt;=Biens!$C$226),"MATCH","")</f>
        <v/>
      </c>
      <c r="IN10" s="13" t="str">
        <f>IF(AND($G10&gt;=Biens!$B$227,$H10=Biens!$E$227,$I10=Biens!$A$227,$J10&lt;=Biens!$D$227,$K10&lt;=Biens!$C$227),"MATCH","")</f>
        <v/>
      </c>
      <c r="IO10" s="13" t="str">
        <f>IF(AND($G10&gt;=Biens!$B$228,$H10=Biens!$E$228,$I10=Biens!$A$228,$J10&lt;=Biens!$D$228,$K10&lt;=Biens!$C$228),"MATCH","")</f>
        <v/>
      </c>
      <c r="IP10" s="13" t="str">
        <f>IF(AND($G10&gt;=Biens!$B$229,$H10=Biens!$E$229,$I10=Biens!$A$229,$J10&lt;=Biens!$D$229,$K10&lt;=Biens!$C$229),"MATCH","")</f>
        <v/>
      </c>
      <c r="IQ10" s="13" t="str">
        <f>IF(AND($G10&gt;=Biens!$B$230,$H10=Biens!$E$230,$I10=Biens!$A$230,$J10&lt;=Biens!$D$230,$K10&lt;=Biens!$C$230),"MATCH","")</f>
        <v/>
      </c>
      <c r="IR10" s="13" t="str">
        <f>IF(AND($G10&gt;=Biens!$B$231,$H10=Biens!$E$231,$I10=Biens!$A$231,$J10&lt;=Biens!$D$231,$K10&lt;=Biens!$C$231),"MATCH","")</f>
        <v/>
      </c>
      <c r="IS10" s="13" t="str">
        <f>IF(AND($G10&gt;=Biens!$B$232,$H10=Biens!$E$232,$I10=Biens!$A$232,$J10&lt;=Biens!$D$232,$K10&lt;=Biens!$C$232),"MATCH","")</f>
        <v/>
      </c>
      <c r="IT10" s="13" t="str">
        <f>IF(AND($G10&gt;=Biens!$B$233,$H10=Biens!$E$233,$I10=Biens!$A$233,$J10&lt;=Biens!$D$233,$K10&lt;=Biens!$C$233),"MATCH","")</f>
        <v/>
      </c>
      <c r="IU10" s="13" t="str">
        <f>IF(AND($G10&gt;=Biens!$B$234,$H10=Biens!$E$234,$I10=Biens!$A$234,$J10&lt;=Biens!$D$234,$K10&lt;=Biens!$C$234),"MATCH","")</f>
        <v/>
      </c>
      <c r="IV10" s="13" t="str">
        <f>IF(AND($G10&gt;=Biens!$B$235,$H10=Biens!$E$235,$I10=Biens!$A$235,$J10&lt;=Biens!$D$235,$K10&lt;=Biens!$C$235),"MATCH","")</f>
        <v/>
      </c>
      <c r="IW10" s="13" t="str">
        <f>IF(AND($G10&gt;=Biens!$B$236,$H10=Biens!$E$236,$I10=Biens!$A$236,$J10&lt;=Biens!$D$236,$K10&lt;=Biens!$C$236),"MATCH","")</f>
        <v/>
      </c>
      <c r="IX10" s="13" t="str">
        <f>IF(AND($G10&gt;=Biens!$B$237,$H10=Biens!$E$237,$I10=Biens!$A$237,$J10&lt;=Biens!$D$237,$K10&lt;=Biens!$C$237),"MATCH","")</f>
        <v/>
      </c>
      <c r="IY10" s="13" t="str">
        <f>IF(AND($G10&gt;=Biens!$B$238,$H10=Biens!$E$238,$I10=Biens!$A$238,$J10&lt;=Biens!$D$238,$K10&lt;=Biens!$C$238),"MATCH","")</f>
        <v/>
      </c>
      <c r="IZ10" s="13" t="str">
        <f>IF(AND($G10&gt;=Biens!$B$239,$H10=Biens!$E$239,$I10=Biens!$A$239,$J10&lt;=Biens!$D$239,$K10&lt;=Biens!$C$239),"MATCH","")</f>
        <v/>
      </c>
      <c r="JA10" s="13" t="str">
        <f>IF(AND($G10&gt;=Biens!$B$240,$H10=Biens!$E$240,$I10=Biens!$A$240,$J10&lt;=Biens!$D$240,$K10&lt;=Biens!$C$240),"MATCH","")</f>
        <v/>
      </c>
      <c r="JB10" s="13" t="str">
        <f>IF(AND($G10&gt;=Biens!$B$241,$H10=Biens!$E$241,$I10=Biens!$A$241,$J10&lt;=Biens!$D$241,$K10&lt;=Biens!$C$241),"MATCH","")</f>
        <v/>
      </c>
      <c r="JC10" s="13" t="str">
        <f>IF(AND($G10&gt;=Biens!$B$242,$H10=Biens!$E$242,$I10=Biens!$A$242,$J10&lt;=Biens!$D$242,$K10&lt;=Biens!$C$242),"MATCH","")</f>
        <v/>
      </c>
      <c r="JD10" s="13" t="str">
        <f>IF(AND($G10&gt;=Biens!$B$243,$H10=Biens!$E$243,$I10=Biens!$A$243,$J10&lt;=Biens!$D$243,$K10&lt;=Biens!$C$243),"MATCH","")</f>
        <v/>
      </c>
      <c r="JE10" s="13" t="str">
        <f>IF(AND($G10&gt;=Biens!$B$244,$H10=Biens!$E$244,$I10=Biens!$A$244,$J10&lt;=Biens!$D$244,$K10&lt;=Biens!$C$244),"MATCH","")</f>
        <v/>
      </c>
      <c r="JF10" s="13" t="str">
        <f>IF(AND($G10&gt;=Biens!$B$245,$H10=Biens!$E$245,$I10=Biens!$A$245,$J10&lt;=Biens!$D$245,$K10&lt;=Biens!$C$245),"MATCH","")</f>
        <v/>
      </c>
      <c r="JG10" s="13" t="str">
        <f>IF(AND($G10&gt;=Biens!$B$246,$H10=Biens!$E$246,$I10=Biens!$A$246,$J10&lt;=Biens!$D$246,$K10&lt;=Biens!$C$246),"MATCH","")</f>
        <v/>
      </c>
      <c r="JH10" s="13" t="str">
        <f>IF(AND($G10&gt;=Biens!$B$247,$H10=Biens!$E$247,$I10=Biens!$A$247,$J10&lt;=Biens!$D$247,$K10&lt;=Biens!$C$247),"MATCH","")</f>
        <v/>
      </c>
      <c r="JI10" s="13" t="str">
        <f>IF(AND($G10&gt;=Biens!$B$248,$H10=Biens!$E$248,$I10=Biens!$A$248,$J10&lt;=Biens!$D$248,$K10&lt;=Biens!$C$248),"MATCH","")</f>
        <v/>
      </c>
      <c r="JJ10" s="13" t="str">
        <f>IF(AND($G10&gt;=Biens!$B$249,$H10=Biens!$E$249,$I10=Biens!$A$249,$J10&lt;=Biens!$D$249,$K10&lt;=Biens!$C$249),"MATCH","")</f>
        <v/>
      </c>
      <c r="JK10" s="13" t="str">
        <f>IF(AND($G10&gt;=Biens!$B$250,$H10=Biens!$E$250,$I10=Biens!$A$250,$J10&lt;=Biens!$D$250,$K10&lt;=Biens!$C$250),"MATCH","")</f>
        <v/>
      </c>
      <c r="JL10" s="13" t="str">
        <f>IF(AND($G10&gt;=Biens!$B$251,$H10=Biens!$E$251,$I10=Biens!$A$251,$J10&lt;=Biens!$D$251,$K10&lt;=Biens!$C$251),"MATCH","")</f>
        <v/>
      </c>
      <c r="JM10" s="13" t="str">
        <f>IF(AND($G10&gt;=Biens!$B$252,$H10=Biens!$E$252,$I10=Biens!$A$252,$J10&lt;=Biens!$D$252,$K10&lt;=Biens!$C$252),"MATCH","")</f>
        <v/>
      </c>
      <c r="JN10" s="13" t="str">
        <f>IF(AND($G10&gt;=Biens!$B$253,$H10=Biens!$E$253,$I10=Biens!$A$253,$J10&lt;=Biens!$D$253,$K10&lt;=Biens!$C$253),"MATCH","")</f>
        <v/>
      </c>
      <c r="JO10" s="13" t="str">
        <f>IF(AND($G10&gt;=Biens!$B$254,$H10=Biens!$E$254,$I10=Biens!$A$254,$J10&lt;=Biens!$D$254,$K10&lt;=Biens!$C$254),"MATCH","")</f>
        <v/>
      </c>
      <c r="JP10" s="13" t="str">
        <f>IF(AND($G10&gt;=Biens!$B$255,$H10=Biens!$E$255,$I10=Biens!$A$255,$J10&lt;=Biens!$D$255,$K10&lt;=Biens!$C$255),"MATCH","")</f>
        <v/>
      </c>
      <c r="JQ10" s="13" t="str">
        <f>IF(AND($G10&gt;=Biens!$B$256,$H10=Biens!$E$256,$I10=Biens!$A$256,$J10&lt;=Biens!$D$256,$K10&lt;=Biens!$C$256),"MATCH","")</f>
        <v/>
      </c>
      <c r="JR10" s="13" t="str">
        <f>IF(AND($G10&gt;=Biens!$B$257,$H10=Biens!$E$257,$I10=Biens!$A$257,$J10&lt;=Biens!$D$257,$K10&lt;=Biens!$C$257),"MATCH","")</f>
        <v/>
      </c>
      <c r="JS10" s="13" t="str">
        <f>IF(AND($G10&gt;=Biens!$B$258,$H10=Biens!$E$258,$I10=Biens!$A$258,$J10&lt;=Biens!$D$258,$K10&lt;=Biens!$C$258),"MATCH","")</f>
        <v/>
      </c>
      <c r="JT10" s="13" t="str">
        <f>IF(AND($G10&gt;=Biens!$B$259,$H10=Biens!$E$259,$I10=Biens!$A$259,$J10&lt;=Biens!$D$259,$K10&lt;=Biens!$C$259),"MATCH","")</f>
        <v/>
      </c>
      <c r="JU10" s="13" t="str">
        <f>IF(AND($G10&gt;=Biens!$B$260,$H10=Biens!$E$260,$I10=Biens!$A$260,$J10&lt;=Biens!$D$260,$K10&lt;=Biens!$C$260),"MATCH","")</f>
        <v/>
      </c>
      <c r="JV10" s="13" t="str">
        <f>IF(AND($G10&gt;=Biens!$B$261,$H10=Biens!$E$261,$I10=Biens!$A$261,$J10&lt;=Biens!$D$261,$K10&lt;=Biens!$C$261),"MATCH","")</f>
        <v/>
      </c>
      <c r="JW10" s="13" t="str">
        <f>IF(AND($G10&gt;=Biens!$B$262,$H10=Biens!$E$262,$I10=Biens!$A$262,$J10&lt;=Biens!$D$262,$K10&lt;=Biens!$C$262),"MATCH","")</f>
        <v/>
      </c>
      <c r="JX10" s="13" t="str">
        <f>IF(AND($G10&gt;=Biens!$B$263,$H10=Biens!$E$263,$I10=Biens!$A$263,$J10&lt;=Biens!$D$263,$K10&lt;=Biens!$C$263),"MATCH","")</f>
        <v/>
      </c>
      <c r="JY10" s="13" t="str">
        <f>IF(AND($G10&gt;=Biens!$B$264,$H10=Biens!$E$264,$I10=Biens!$A$264,$J10&lt;=Biens!$D$264,$K10&lt;=Biens!$C$264),"MATCH","")</f>
        <v/>
      </c>
      <c r="JZ10" s="13" t="str">
        <f>IF(AND($G10&gt;=Biens!$B$265,$H10=Biens!$E$265,$I10=Biens!$A$265,$J10&lt;=Biens!$D$265,$K10&lt;=Biens!$C$265),"MATCH","")</f>
        <v/>
      </c>
      <c r="KA10" s="13" t="str">
        <f>IF(AND($G10&gt;=Biens!$B$266,$H10=Biens!$E$266,$I10=Biens!$A$266,$J10&lt;=Biens!$D$266,$K10&lt;=Biens!$C$266),"MATCH","")</f>
        <v/>
      </c>
      <c r="KB10" s="13" t="str">
        <f>IF(AND($G10&gt;=Biens!$B$267,$H10=Biens!$E$267,$I10=Biens!$A$267,$J10&lt;=Biens!$D$267,$K10&lt;=Biens!$C$267),"MATCH","")</f>
        <v/>
      </c>
      <c r="KC10" s="13" t="str">
        <f>IF(AND($G10&gt;=Biens!$B$268,$H10=Biens!$E$268,$I10=Biens!$A$268,$J10&lt;=Biens!$D$268,$K10&lt;=Biens!$C$268),"MATCH","")</f>
        <v/>
      </c>
      <c r="KD10" s="13" t="str">
        <f>IF(AND($G10&gt;=Biens!$B$269,$H10=Biens!$E$269,$I10=Biens!$A$269,$J10&lt;=Biens!$D$269,$K10&lt;=Biens!$C$269),"MATCH","")</f>
        <v/>
      </c>
      <c r="KE10" s="13" t="str">
        <f>IF(AND($G10&gt;=Biens!$B$270,$H10=Biens!$E$270,$I10=Biens!$A$270,$J10&lt;=Biens!$D$270,$K10&lt;=Biens!$C$270),"MATCH","")</f>
        <v/>
      </c>
      <c r="KF10" s="13" t="str">
        <f>IF(AND($G10&gt;=Biens!$B$271,$H10=Biens!$E$271,$I10=Biens!$A$271,$J10&lt;=Biens!$D$271,$K10&lt;=Biens!$C$271),"MATCH","")</f>
        <v/>
      </c>
      <c r="KG10" s="13" t="str">
        <f>IF(AND($G10&gt;=Biens!$B$272,$H10=Biens!$E$272,$I10=Biens!$A$272,$J10&lt;=Biens!$D$272,$K10&lt;=Biens!$C$272),"MATCH","")</f>
        <v/>
      </c>
      <c r="KH10" s="13" t="str">
        <f>IF(AND($G10&gt;=Biens!$B$273,$H10=Biens!$E$273,$I10=Biens!$A$273,$J10&lt;=Biens!$D$273,$K10&lt;=Biens!$C$273),"MATCH","")</f>
        <v/>
      </c>
      <c r="KI10" s="13" t="str">
        <f>IF(AND($G10&gt;=Biens!$B$274,$H10=Biens!$E$274,$I10=Biens!$A$274,$J10&lt;=Biens!$D$274,$K10&lt;=Biens!$C$274),"MATCH","")</f>
        <v/>
      </c>
      <c r="KJ10" s="13" t="str">
        <f>IF(AND($G10&gt;=Biens!$B$275,$H10=Biens!$E$275,$I10=Biens!$A$275,$J10&lt;=Biens!$D$275,$K10&lt;=Biens!$C$275),"MATCH","")</f>
        <v/>
      </c>
      <c r="KK10" s="13" t="str">
        <f>IF(AND($G10&gt;=Biens!$B$276,$H10=Biens!$E$276,$I10=Biens!$A$276,$J10&lt;=Biens!$D$276,$K10&lt;=Biens!$C$276),"MATCH","")</f>
        <v/>
      </c>
      <c r="KL10" s="13" t="str">
        <f>IF(AND($G10&gt;=Biens!$B$277,$H10=Biens!$E$277,$I10=Biens!$A$277,$J10&lt;=Biens!$D$277,$K10&lt;=Biens!$C$277),"MATCH","")</f>
        <v/>
      </c>
      <c r="KM10" s="13" t="str">
        <f>IF(AND($G10&gt;=Biens!$B$278,$H10=Biens!$E$278,$I10=Biens!$A$278,$J10&lt;=Biens!$D$278,$K10&lt;=Biens!$C$278),"MATCH","")</f>
        <v/>
      </c>
      <c r="KN10" s="13" t="str">
        <f>IF(AND($G10&gt;=Biens!$B$279,$H10=Biens!$E$279,$I10=Biens!$A$279,$J10&lt;=Biens!$D$279,$K10&lt;=Biens!$C$279),"MATCH","")</f>
        <v/>
      </c>
      <c r="KO10" s="13" t="str">
        <f>IF(AND($G10&gt;=Biens!$B$280,$H10=Biens!$E$280,$I10=Biens!$A$280,$J10&lt;=Biens!$D$280,$K10&lt;=Biens!$C$280),"MATCH","")</f>
        <v/>
      </c>
      <c r="KP10" s="13" t="str">
        <f>IF(AND($G10&gt;=Biens!$B$281,$H10=Biens!$E$281,$I10=Biens!$A$281,$J10&lt;=Biens!$D$281,$K10&lt;=Biens!$C$281),"MATCH","")</f>
        <v/>
      </c>
      <c r="KQ10" s="13" t="str">
        <f>IF(AND($G10&gt;=Biens!$B$282,$H10=Biens!$E$282,$I10=Biens!$A$282,$J10&lt;=Biens!$D$282,$K10&lt;=Biens!$C$282),"MATCH","")</f>
        <v/>
      </c>
      <c r="KR10" s="13" t="str">
        <f>IF(AND($G10&gt;=Biens!$B$283,$H10=Biens!$E$283,$I10=Biens!$A$283,$J10&lt;=Biens!$D$283,$K10&lt;=Biens!$C$283),"MATCH","")</f>
        <v/>
      </c>
      <c r="KS10" s="13" t="str">
        <f>IF(AND($G10&gt;=Biens!$B$284,$H10=Biens!$E$284,$I10=Biens!$A$284,$J10&lt;=Biens!$D$284,$K10&lt;=Biens!$C$284),"MATCH","")</f>
        <v/>
      </c>
      <c r="KT10" s="13" t="str">
        <f>IF(AND($G10&gt;=Biens!$B$285,$H10=Biens!$E$285,$I10=Biens!$A$285,$J10&lt;=Biens!$D$285,$K10&lt;=Biens!$C$285),"MATCH","")</f>
        <v/>
      </c>
      <c r="KU10" s="13" t="str">
        <f>IF(AND($G10&gt;=Biens!$B$286,$H10=Biens!$E$286,$I10=Biens!$A$286,$J10&lt;=Biens!$D$286,$K10&lt;=Biens!$C$286),"MATCH","")</f>
        <v/>
      </c>
      <c r="KV10" s="13" t="str">
        <f>IF(AND($G10&gt;=Biens!$B$287,$H10=Biens!$E$287,$I10=Biens!$A$287,$J10&lt;=Biens!$D$287,$K10&lt;=Biens!$C$287),"MATCH","")</f>
        <v/>
      </c>
      <c r="KW10" s="13" t="str">
        <f>IF(AND($G10&gt;=Biens!$B$288,$H10=Biens!$E$288,$I10=Biens!$A$288,$J10&lt;=Biens!$D$288,$K10&lt;=Biens!$C$288),"MATCH","")</f>
        <v/>
      </c>
      <c r="KX10" s="13" t="str">
        <f>IF(AND($G10&gt;=Biens!$B$289,$H10=Biens!$E$289,$I10=Biens!$A$289,$J10&lt;=Biens!$D$289,$K10&lt;=Biens!$C$289),"MATCH","")</f>
        <v/>
      </c>
      <c r="KY10" s="13" t="str">
        <f>IF(AND($G10&gt;=Biens!$B$290,$H10=Biens!$E$290,$I10=Biens!$A$290,$J10&lt;=Biens!$D$290,$K10&lt;=Biens!$C$290),"MATCH","")</f>
        <v/>
      </c>
      <c r="KZ10" s="13" t="str">
        <f>IF(AND($G10&gt;=Biens!$B$291,$H10=Biens!$E$291,$I10=Biens!$A$291,$J10&lt;=Biens!$D$291,$K10&lt;=Biens!$C$291),"MATCH","")</f>
        <v/>
      </c>
      <c r="LA10" s="13" t="str">
        <f>IF(AND($G10&gt;=Biens!$B$292,$H10=Biens!$E$292,$I10=Biens!$A$292,$J10&lt;=Biens!$D$292,$K10&lt;=Biens!$C$292),"MATCH","")</f>
        <v/>
      </c>
      <c r="LB10" s="13" t="str">
        <f>IF(AND($G10&gt;=Biens!$B$293,$H10=Biens!$E$293,$I10=Biens!$A$293,$J10&lt;=Biens!$D$293,$K10&lt;=Biens!$C$293),"MATCH","")</f>
        <v/>
      </c>
      <c r="LC10" s="13" t="str">
        <f>IF(AND($G10&gt;=Biens!$B$294,$H10=Biens!$E$294,$I10=Biens!$A$294,$J10&lt;=Biens!$D$294,$K10&lt;=Biens!$C$294),"MATCH","")</f>
        <v/>
      </c>
      <c r="LD10" s="13" t="str">
        <f>IF(AND($G10&gt;=Biens!$B$295,$H10=Biens!$E$295,$I10=Biens!$A$295,$J10&lt;=Biens!$D$295,$K10&lt;=Biens!$C$295),"MATCH","")</f>
        <v/>
      </c>
      <c r="LE10" s="13" t="str">
        <f>IF(AND($G10&gt;=Biens!$B$296,$H10=Biens!$E$296,$I10=Biens!$A$296,$J10&lt;=Biens!$D$296,$K10&lt;=Biens!$C$296),"MATCH","")</f>
        <v/>
      </c>
      <c r="LF10" s="13" t="str">
        <f>IF(AND($G10&gt;=Biens!$B$297,$H10=Biens!$E$297,$I10=Biens!$A$297,$J10&lt;=Biens!$D$297,$K10&lt;=Biens!$C$297),"MATCH","")</f>
        <v/>
      </c>
      <c r="LG10" s="13" t="str">
        <f>IF(AND($G10&gt;=Biens!$B$298,$H10=Biens!$E$298,$I10=Biens!$A$298,$J10&lt;=Biens!$D$298,$K10&lt;=Biens!$C$298),"MATCH","")</f>
        <v/>
      </c>
      <c r="LH10" s="13" t="str">
        <f>IF(AND($G10&gt;=Biens!$B$299,$H10=Biens!$E$299,$I10=Biens!$A$299,$J10&lt;=Biens!$D$299,$K10&lt;=Biens!$C$299),"MATCH","")</f>
        <v/>
      </c>
      <c r="LI10" s="13" t="str">
        <f>IF(AND($G10&gt;=Biens!$B$300,$H10=Biens!$E$300,$I10=Biens!$A$300,$J10&lt;=Biens!$D$300,$K10&lt;=Biens!$C$300),"MATCH","")</f>
        <v/>
      </c>
      <c r="LJ10" s="13" t="str">
        <f>IF(AND($G10&gt;=Biens!$B$301,$H10=Biens!$E$301,$I10=Biens!$A$301,$J10&lt;=Biens!$D$301,$K10&lt;=Biens!$C$301),"MATCH","")</f>
        <v/>
      </c>
      <c r="LK10" s="13" t="str">
        <f>IF(AND($G10&gt;=Biens!$B$302,$H10=Biens!$E$302,$I10=Biens!$A$302,$J10&lt;=Biens!$D$302,$K10&lt;=Biens!$C$302),"MATCH","")</f>
        <v/>
      </c>
      <c r="LL10" s="13" t="str">
        <f>IF(AND($G10&gt;=Biens!$B$303,$H10=Biens!$E$303,$I10=Biens!$A$303,$J10&lt;=Biens!$D$303,$K10&lt;=Biens!$C$303),"MATCH","")</f>
        <v/>
      </c>
      <c r="LM10" s="13" t="str">
        <f>IF(AND($G10&gt;=Biens!$B$304,$H10=Biens!$E$304,$I10=Biens!$A$304,$J10&lt;=Biens!$D$304,$K10&lt;=Biens!$C$304),"MATCH","")</f>
        <v/>
      </c>
      <c r="LN10" s="13" t="str">
        <f>IF(AND($G10&gt;=Biens!$B$305,$H10=Biens!$E$305,$I10=Biens!$A$305,$J10&lt;=Biens!$D$305,$K10&lt;=Biens!$C$305),"MATCH","")</f>
        <v/>
      </c>
      <c r="LO10" s="13" t="str">
        <f>IF(AND($G10&gt;=Biens!$B$306,$H10=Biens!$E$306,$I10=Biens!$A$306,$J10&lt;=Biens!$D$306,$K10&lt;=Biens!$C$306),"MATCH","")</f>
        <v/>
      </c>
      <c r="LP10" s="13" t="str">
        <f>IF(AND($G10&gt;=Biens!$B$307,$H10=Biens!$E$307,$I10=Biens!$A$307,$J10&lt;=Biens!$D$307,$K10&lt;=Biens!$C$307),"MATCH","")</f>
        <v/>
      </c>
      <c r="LQ10" s="13" t="str">
        <f>IF(AND($G10&gt;=Biens!$B$308,$H10=Biens!$E$308,$I10=Biens!$A$308,$J10&lt;=Biens!$D$308,$K10&lt;=Biens!$C$308),"MATCH","")</f>
        <v/>
      </c>
      <c r="LR10" s="13" t="str">
        <f>IF(AND($G10&gt;=Biens!$B$309,$H10=Biens!$E$309,$I10=Biens!$A$309,$J10&lt;=Biens!$D$309,$K10&lt;=Biens!$C$309),"MATCH","")</f>
        <v/>
      </c>
      <c r="LS10" s="13" t="str">
        <f>IF(AND($G10&gt;=Biens!$B$310,$H10=Biens!$E$310,$I10=Biens!$A$310,$J10&lt;=Biens!$D$310,$K10&lt;=Biens!$C$310),"MATCH","")</f>
        <v/>
      </c>
      <c r="LT10" s="13" t="str">
        <f>IF(AND($G10&gt;=Biens!$B$311,$H10=Biens!$E$311,$I10=Biens!$A$311,$J10&lt;=Biens!$D$311,$K10&lt;=Biens!$C$311),"MATCH","")</f>
        <v/>
      </c>
      <c r="LU10" s="13" t="str">
        <f>IF(AND($G10&gt;=Biens!$B$312,$H10=Biens!$E$312,$I10=Biens!$A$312,$J10&lt;=Biens!$D$312,$K10&lt;=Biens!$C$312),"MATCH","")</f>
        <v/>
      </c>
      <c r="LV10" s="13" t="str">
        <f>IF(AND($G10&gt;=Biens!$B$313,$H10=Biens!$E$313,$I10=Biens!$A$313,$J10&lt;=Biens!$D$313,$K10&lt;=Biens!$C$313),"MATCH","")</f>
        <v/>
      </c>
      <c r="LW10" s="13" t="str">
        <f>IF(AND($G10&gt;=Biens!$B$314,$H10=Biens!$E$314,$I10=Biens!$A$314,$J10&lt;=Biens!$D$314,$K10&lt;=Biens!$C$314),"MATCH","")</f>
        <v/>
      </c>
      <c r="LX10" s="13" t="str">
        <f>IF(AND($G10&gt;=Biens!$B$315,$H10=Biens!$E$315,$I10=Biens!$A$315,$J10&lt;=Biens!$D$315,$K10&lt;=Biens!$C$315),"MATCH","")</f>
        <v/>
      </c>
      <c r="LY10" s="13" t="str">
        <f>IF(AND($G10&gt;=Biens!$B$316,$H10=Biens!$E$316,$I10=Biens!$A$316,$J10&lt;=Biens!$D$316,$K10&lt;=Biens!$C$316),"MATCH","")</f>
        <v/>
      </c>
      <c r="LZ10" s="13" t="str">
        <f>IF(AND($G10&gt;=Biens!$B$317,$H10=Biens!$E$317,$I10=Biens!$A$317,$J10&lt;=Biens!$D$317,$K10&lt;=Biens!$C$317),"MATCH","")</f>
        <v/>
      </c>
      <c r="MA10" s="13" t="str">
        <f>IF(AND($G10&gt;=Biens!$B$318,$H10=Biens!$E$318,$I10=Biens!$A$318,$J10&lt;=Biens!$D$318,$K10&lt;=Biens!$C$318),"MATCH","")</f>
        <v/>
      </c>
      <c r="MB10" s="13" t="str">
        <f>IF(AND($G10&gt;=Biens!$B$319,$H10=Biens!$E$319,$I10=Biens!$A$319,$J10&lt;=Biens!$D$319,$K10&lt;=Biens!$C$319),"MATCH","")</f>
        <v/>
      </c>
      <c r="MC10" s="13" t="str">
        <f>IF(AND($G10&gt;=Biens!$B$320,$H10=Biens!$E$320,$I10=Biens!$A$320,$J10&lt;=Biens!$D$320,$K10&lt;=Biens!$C$320),"MATCH","")</f>
        <v/>
      </c>
      <c r="MD10" s="13" t="str">
        <f>IF(AND($G10&gt;=Biens!$B$321,$H10=Biens!$E$321,$I10=Biens!$A$321,$J10&lt;=Biens!$D$321,$K10&lt;=Biens!$C$321),"MATCH","")</f>
        <v/>
      </c>
      <c r="ME10" s="13" t="str">
        <f>IF(AND($G10&gt;=Biens!$B$322,$H10=Biens!$E$322,$I10=Biens!$A$322,$J10&lt;=Biens!$D$322,$K10&lt;=Biens!$C$322),"MATCH","")</f>
        <v/>
      </c>
      <c r="MF10" s="13" t="str">
        <f>IF(AND($G10&gt;=Biens!$B$323,$H10=Biens!$E$323,$I10=Biens!$A$323,$J10&lt;=Biens!$D$323,$K10&lt;=Biens!$C$323),"MATCH","")</f>
        <v/>
      </c>
      <c r="MG10" s="13" t="str">
        <f>IF(AND($G10&gt;=Biens!$B$324,$H10=Biens!$E$324,$I10=Biens!$A$324,$J10&lt;=Biens!$D$324,$K10&lt;=Biens!$C$324),"MATCH","")</f>
        <v/>
      </c>
      <c r="MH10" s="13" t="str">
        <f>IF(AND($G10&gt;=Biens!$B$325,$H10=Biens!$E$325,$I10=Biens!$A$325,$J10&lt;=Biens!$D$325,$K10&lt;=Biens!$C$325),"MATCH","")</f>
        <v/>
      </c>
      <c r="MI10" s="13" t="str">
        <f>IF(AND($G10&gt;=Biens!$B$326,$H10=Biens!$E$326,$I10=Biens!$A$326,$J10&lt;=Biens!$D$326,$K10&lt;=Biens!$C$326),"MATCH","")</f>
        <v/>
      </c>
      <c r="MJ10" s="13" t="str">
        <f>IF(AND($G10&gt;=Biens!$B$327,$H10=Biens!$E$327,$I10=Biens!$A$327,$J10&lt;=Biens!$D$327,$K10&lt;=Biens!$C$327),"MATCH","")</f>
        <v/>
      </c>
      <c r="MK10" s="13" t="str">
        <f>IF(AND($G10&gt;=Biens!$B$328,$H10=Biens!$E$328,$I10=Biens!$A$328,$J10&lt;=Biens!$D$328,$K10&lt;=Biens!$C$328),"MATCH","")</f>
        <v/>
      </c>
      <c r="ML10" s="13" t="str">
        <f>IF(AND($G10&gt;=Biens!$B$329,$H10=Biens!$E$329,$I10=Biens!$A$329,$J10&lt;=Biens!$D$329,$K10&lt;=Biens!$C$329),"MATCH","")</f>
        <v/>
      </c>
      <c r="MM10" s="13" t="str">
        <f>IF(AND($G10&gt;=Biens!$B$330,$H10=Biens!$E$330,$I10=Biens!$A$330,$J10&lt;=Biens!$D$330,$K10&lt;=Biens!$C$330),"MATCH","")</f>
        <v/>
      </c>
      <c r="MN10" s="13" t="str">
        <f>IF(AND($G10&gt;=Biens!$B$331,$H10=Biens!$E$331,$I10=Biens!$A$331,$J10&lt;=Biens!$D$331,$K10&lt;=Biens!$C$331),"MATCH","")</f>
        <v/>
      </c>
      <c r="MO10" s="13" t="str">
        <f>IF(AND($G10&gt;=Biens!$B$332,$H10=Biens!$E$332,$I10=Biens!$A$332,$J10&lt;=Biens!$D$332,$K10&lt;=Biens!$C$332),"MATCH","")</f>
        <v/>
      </c>
      <c r="MP10" s="13" t="str">
        <f>IF(AND($G10&gt;=Biens!$B$333,$H10=Biens!$E$333,$I10=Biens!$A$333,$J10&lt;=Biens!$D$333,$K10&lt;=Biens!$C$333),"MATCH","")</f>
        <v/>
      </c>
      <c r="MQ10" s="13" t="str">
        <f>IF(AND($G10&gt;=Biens!$B$334,$H10=Biens!$E$334,$I10=Biens!$A$334,$J10&lt;=Biens!$D$334,$K10&lt;=Biens!$C$334),"MATCH","")</f>
        <v/>
      </c>
      <c r="MR10" s="13" t="str">
        <f>IF(AND($G10&gt;=Biens!$B$335,$H10=Biens!$E$335,$I10=Biens!$A$335,$J10&lt;=Biens!$D$335,$K10&lt;=Biens!$C$335),"MATCH","")</f>
        <v/>
      </c>
      <c r="MS10" s="13" t="str">
        <f>IF(AND($G10&gt;=Biens!$B$336,$H10=Biens!$E$336,$I10=Biens!$A$336,$J10&lt;=Biens!$D$336,$K10&lt;=Biens!$C$336),"MATCH","")</f>
        <v/>
      </c>
      <c r="MT10" s="13" t="str">
        <f>IF(AND($G10&gt;=Biens!$B$337,$H10=Biens!$E$337,$I10=Biens!$A$337,$J10&lt;=Biens!$D$337,$K10&lt;=Biens!$C$337),"MATCH","")</f>
        <v/>
      </c>
      <c r="MU10" s="13" t="str">
        <f>IF(AND($G10&gt;=Biens!$B$338,$H10=Biens!$E$338,$I10=Biens!$A$338,$J10&lt;=Biens!$D$338,$K10&lt;=Biens!$C$338),"MATCH","")</f>
        <v/>
      </c>
      <c r="MV10" s="13" t="str">
        <f>IF(AND($G10&gt;=Biens!$B$339,$H10=Biens!$E$339,$I10=Biens!$A$339,$J10&lt;=Biens!$D$339,$K10&lt;=Biens!$C$339),"MATCH","")</f>
        <v/>
      </c>
      <c r="MW10" s="13" t="str">
        <f>IF(AND($G10&gt;=Biens!$B$340,$H10=Biens!$E$340,$I10=Biens!$A$340,$J10&lt;=Biens!$D$340,$K10&lt;=Biens!$C$340),"MATCH","")</f>
        <v/>
      </c>
      <c r="MX10" s="13" t="str">
        <f>IF(AND($G10&gt;=Biens!$B$341,$H10=Biens!$E$341,$I10=Biens!$A$341,$J10&lt;=Biens!$D$341,$K10&lt;=Biens!$C$341),"MATCH","")</f>
        <v/>
      </c>
      <c r="MY10" s="13" t="str">
        <f>IF(AND($G10&gt;=Biens!$B$342,$H10=Biens!$E$342,$I10=Biens!$A$342,$J10&lt;=Biens!$D$342,$K10&lt;=Biens!$C$342),"MATCH","")</f>
        <v/>
      </c>
      <c r="MZ10" s="13" t="str">
        <f>IF(AND($G10&gt;=Biens!$B$343,$H10=Biens!$E$343,$I10=Biens!$A$343,$J10&lt;=Biens!$D$343,$K10&lt;=Biens!$C$343),"MATCH","")</f>
        <v/>
      </c>
      <c r="NA10" s="13" t="str">
        <f>IF(AND($G10&gt;=Biens!$B$344,$H10=Biens!$E$344,$I10=Biens!$A$344,$J10&lt;=Biens!$D$344,$K10&lt;=Biens!$C$344),"MATCH","")</f>
        <v/>
      </c>
      <c r="NB10" s="13" t="str">
        <f>IF(AND($G10&gt;=Biens!$B$345,$H10=Biens!$E$345,$I10=Biens!$A$345,$J10&lt;=Biens!$D$345,$K10&lt;=Biens!$C$345),"MATCH","")</f>
        <v/>
      </c>
      <c r="NC10" s="13" t="str">
        <f>IF(AND($G10&gt;=Biens!$B$346,$H10=Biens!$E$346,$I10=Biens!$A$346,$J10&lt;=Biens!$D$346,$K10&lt;=Biens!$C$346),"MATCH","")</f>
        <v/>
      </c>
      <c r="ND10" s="13" t="str">
        <f>IF(AND($G10&gt;=Biens!$B$347,$H10=Biens!$E$347,$I10=Biens!$A$347,$J10&lt;=Biens!$D$347,$K10&lt;=Biens!$C$347),"MATCH","")</f>
        <v/>
      </c>
      <c r="NE10" s="13" t="str">
        <f>IF(AND($G10&gt;=Biens!$B$348,$H10=Biens!$E$348,$I10=Biens!$A$348,$J10&lt;=Biens!$D$348,$K10&lt;=Biens!$C$348),"MATCH","")</f>
        <v/>
      </c>
      <c r="NF10" s="13" t="str">
        <f>IF(AND($G10&gt;=Biens!$B$349,$H10=Biens!$E$349,$I10=Biens!$A$349,$J10&lt;=Biens!$D$349,$K10&lt;=Biens!$C$349),"MATCH","")</f>
        <v/>
      </c>
      <c r="NG10" s="13" t="str">
        <f>IF(AND($G10&gt;=Biens!$B$350,$H10=Biens!$E$350,$I10=Biens!$A$350,$J10&lt;=Biens!$D$350,$K10&lt;=Biens!$C$350),"MATCH","")</f>
        <v/>
      </c>
      <c r="NH10" s="13" t="str">
        <f>IF(AND($G10&gt;=Biens!$B$351,$H10=Biens!$E$351,$I10=Biens!$A$351,$J10&lt;=Biens!$D$351,$K10&lt;=Biens!$C$351),"MATCH","")</f>
        <v/>
      </c>
      <c r="NI10" s="13" t="str">
        <f>IF(AND($G10&gt;=Biens!$B$352,$H10=Biens!$E$352,$I10=Biens!$A$352,$J10&lt;=Biens!$D$352,$K10&lt;=Biens!$C$352),"MATCH","")</f>
        <v/>
      </c>
      <c r="NJ10" s="13" t="str">
        <f>IF(AND($G10&gt;=Biens!$B$353,$H10=Biens!$E$353,$I10=Biens!$A$353,$J10&lt;=Biens!$D$353,$K10&lt;=Biens!$C$353),"MATCH","")</f>
        <v/>
      </c>
      <c r="NK10" s="13" t="str">
        <f>IF(AND($G10&gt;=Biens!$B$354,$H10=Biens!$E$354,$I10=Biens!$A$354,$J10&lt;=Biens!$D$354,$K10&lt;=Biens!$C$354),"MATCH","")</f>
        <v/>
      </c>
      <c r="NL10" s="13" t="str">
        <f>IF(AND($G10&gt;=Biens!$B$355,$H10=Biens!$E$355,$I10=Biens!$A$355,$J10&lt;=Biens!$D$355,$K10&lt;=Biens!$C$355),"MATCH","")</f>
        <v/>
      </c>
      <c r="NM10" s="13" t="str">
        <f>IF(AND($G10&gt;=Biens!$B$356,$H10=Biens!$E$356,$I10=Biens!$A$356,$J10&lt;=Biens!$D$356,$K10&lt;=Biens!$C$356),"MATCH","")</f>
        <v/>
      </c>
      <c r="NN10" s="13" t="str">
        <f>IF(AND($G10&gt;=Biens!$B$357,$H10=Biens!$E$357,$I10=Biens!$A$357,$J10&lt;=Biens!$D$357,$K10&lt;=Biens!$C$357),"MATCH","")</f>
        <v/>
      </c>
      <c r="NO10" s="13" t="str">
        <f>IF(AND($G10&gt;=Biens!$B$358,$H10=Biens!$E$358,$I10=Biens!$A$358,$J10&lt;=Biens!$D$358,$K10&lt;=Biens!$C$358),"MATCH","")</f>
        <v/>
      </c>
      <c r="NP10" s="13" t="str">
        <f>IF(AND($G10&gt;=Biens!$B$359,$H10=Biens!$E$359,$I10=Biens!$A$359,$J10&lt;=Biens!$D$359,$K10&lt;=Biens!$C$359),"MATCH","")</f>
        <v/>
      </c>
      <c r="NQ10" s="13" t="str">
        <f>IF(AND($G10&gt;=Biens!$B$360,$H10=Biens!$E$360,$I10=Biens!$A$360,$J10&lt;=Biens!$D$360,$K10&lt;=Biens!$C$360),"MATCH","")</f>
        <v/>
      </c>
      <c r="NR10" s="13" t="str">
        <f>IF(AND($G10&gt;=Biens!$B$361,$H10=Biens!$E$361,$I10=Biens!$A$361,$J10&lt;=Biens!$D$361,$K10&lt;=Biens!$C$361),"MATCH","")</f>
        <v/>
      </c>
      <c r="NS10" s="13" t="str">
        <f>IF(AND($G10&gt;=Biens!$B$362,$H10=Biens!$E$362,$I10=Biens!$A$362,$J10&lt;=Biens!$D$362,$K10&lt;=Biens!$C$362),"MATCH","")</f>
        <v/>
      </c>
      <c r="NT10" s="13" t="str">
        <f>IF(AND($G10&gt;=Biens!$B$363,$H10=Biens!$E$363,$I10=Biens!$A$363,$J10&lt;=Biens!$D$363,$K10&lt;=Biens!$C$363),"MATCH","")</f>
        <v/>
      </c>
      <c r="NU10" s="13" t="str">
        <f>IF(AND($G10&gt;=Biens!$B$364,$H10=Biens!$E$364,$I10=Biens!$A$364,$J10&lt;=Biens!$D$364,$K10&lt;=Biens!$C$364),"MATCH","")</f>
        <v/>
      </c>
      <c r="NV10" s="13" t="str">
        <f>IF(AND($G10&gt;=Biens!$B$365,$H10=Biens!$E$365,$I10=Biens!$A$365,$J10&lt;=Biens!$D$365,$K10&lt;=Biens!$C$365),"MATCH","")</f>
        <v/>
      </c>
      <c r="NW10" s="13" t="str">
        <f>IF(AND($G10&gt;=Biens!$B$366,$H10=Biens!$E$366,$I10=Biens!$A$366,$J10&lt;=Biens!$D$366,$K10&lt;=Biens!$C$366),"MATCH","")</f>
        <v/>
      </c>
      <c r="NX10" s="13" t="str">
        <f>IF(AND($G10&gt;=Biens!$B$367,$H10=Biens!$E$367,$I10=Biens!$A$367,$J10&lt;=Biens!$D$367,$K10&lt;=Biens!$C$367),"MATCH","")</f>
        <v/>
      </c>
      <c r="NY10" s="13" t="str">
        <f>IF(AND($G10&gt;=Biens!$B$368,$H10=Biens!$E$368,$I10=Biens!$A$368,$J10&lt;=Biens!$D$368,$K10&lt;=Biens!$C$368),"MATCH","")</f>
        <v/>
      </c>
      <c r="NZ10" s="13" t="str">
        <f>IF(AND($G10&gt;=Biens!$B$369,$H10=Biens!$E$369,$I10=Biens!$A$369,$J10&lt;=Biens!$D$369,$K10&lt;=Biens!$C$369),"MATCH","")</f>
        <v/>
      </c>
      <c r="OA10" s="13" t="str">
        <f>IF(AND($G10&gt;=Biens!$B$370,$H10=Biens!$E$370,$I10=Biens!$A$370,$J10&lt;=Biens!$D$370,$K10&lt;=Biens!$C$370),"MATCH","")</f>
        <v/>
      </c>
      <c r="OB10" s="13" t="str">
        <f>IF(AND($G10&gt;=Biens!$B$371,$H10=Biens!$E$371,$I10=Biens!$A$371,$J10&lt;=Biens!$D$371,$K10&lt;=Biens!$C$371),"MATCH","")</f>
        <v/>
      </c>
      <c r="OC10" s="13" t="str">
        <f>IF(AND($G10&gt;=Biens!$B$372,$H10=Biens!$E$372,$I10=Biens!$A$372,$J10&lt;=Biens!$D$372,$K10&lt;=Biens!$C$372),"MATCH","")</f>
        <v/>
      </c>
      <c r="OD10" s="13" t="str">
        <f>IF(AND($G10&gt;=Biens!$B$373,$H10=Biens!$E$373,$I10=Biens!$A$373,$J10&lt;=Biens!$D$373,$K10&lt;=Biens!$C$373),"MATCH","")</f>
        <v/>
      </c>
      <c r="OE10" s="13" t="str">
        <f>IF(AND($G10&gt;=Biens!$B$374,$H10=Biens!$E$374,$I10=Biens!$A$374,$J10&lt;=Biens!$D$374,$K10&lt;=Biens!$C$374),"MATCH","")</f>
        <v/>
      </c>
      <c r="OF10" s="13" t="str">
        <f>IF(AND($G10&gt;=Biens!$B$375,$H10=Biens!$E$375,$I10=Biens!$A$375,$J10&lt;=Biens!$D$375,$K10&lt;=Biens!$C$375),"MATCH","")</f>
        <v/>
      </c>
      <c r="OG10" s="13" t="str">
        <f>IF(AND($G10&gt;=Biens!$B$376,$H10=Biens!$E$376,$I10=Biens!$A$376,$J10&lt;=Biens!$D$376,$K10&lt;=Biens!$C$376),"MATCH","")</f>
        <v/>
      </c>
      <c r="OH10" s="13" t="str">
        <f>IF(AND($G10&gt;=Biens!$B$377,$H10=Biens!$E$377,$I10=Biens!$A$377,$J10&lt;=Biens!$D$377,$K10&lt;=Biens!$C$377),"MATCH","")</f>
        <v/>
      </c>
      <c r="OI10" s="13" t="str">
        <f>IF(AND($G10&gt;=Biens!$B$378,$H10=Biens!$E$378,$I10=Biens!$A$378,$J10&lt;=Biens!$D$378,$K10&lt;=Biens!$C$378),"MATCH","")</f>
        <v/>
      </c>
      <c r="OJ10" s="13" t="str">
        <f>IF(AND($G10&gt;=Biens!$B$379,$H10=Biens!$E$379,$I10=Biens!$A$379,$J10&lt;=Biens!$D$379,$K10&lt;=Biens!$C$379),"MATCH","")</f>
        <v/>
      </c>
      <c r="OK10" s="13" t="str">
        <f>IF(AND($G10&gt;=Biens!$B$380,$H10=Biens!$E$380,$I10=Biens!$A$380,$J10&lt;=Biens!$D$380,$K10&lt;=Biens!$C$380),"MATCH","")</f>
        <v/>
      </c>
      <c r="OL10" s="13" t="str">
        <f>IF(AND($G10&gt;=Biens!$B$381,$H10=Biens!$E$381,$I10=Biens!$A$381,$J10&lt;=Biens!$D$381,$K10&lt;=Biens!$C$381),"MATCH","")</f>
        <v/>
      </c>
      <c r="OM10" s="13" t="str">
        <f>IF(AND($G10&gt;=Biens!$B$382,$H10=Biens!$E$382,$I10=Biens!$A$382,$J10&lt;=Biens!$D$382,$K10&lt;=Biens!$C$382),"MATCH","")</f>
        <v/>
      </c>
      <c r="ON10" s="13" t="str">
        <f>IF(AND($G10&gt;=Biens!$B$383,$H10=Biens!$E$383,$I10=Biens!$A$383,$J10&lt;=Biens!$D$383,$K10&lt;=Biens!$C$383),"MATCH","")</f>
        <v/>
      </c>
      <c r="OO10" s="13" t="str">
        <f>IF(AND($G10&gt;=Biens!$B$384,$H10=Biens!$E$384,$I10=Biens!$A$384,$J10&lt;=Biens!$D$384,$K10&lt;=Biens!$C$384),"MATCH","")</f>
        <v/>
      </c>
      <c r="OP10" s="13" t="str">
        <f>IF(AND($G10&gt;=Biens!$B$385,$H10=Biens!$E$385,$I10=Biens!$A$385,$J10&lt;=Biens!$D$385,$K10&lt;=Biens!$C$385),"MATCH","")</f>
        <v/>
      </c>
      <c r="OQ10" s="13" t="str">
        <f>IF(AND($G10&gt;=Biens!$B$386,$H10=Biens!$E$386,$I10=Biens!$A$386,$J10&lt;=Biens!$D$386,$K10&lt;=Biens!$C$386),"MATCH","")</f>
        <v/>
      </c>
      <c r="OR10" s="13" t="str">
        <f>IF(AND($G10&gt;=Biens!$B$387,$H10=Biens!$E$387,$I10=Biens!$A$387,$J10&lt;=Biens!$D$387,$K10&lt;=Biens!$C$387),"MATCH","")</f>
        <v/>
      </c>
      <c r="OS10" s="13" t="str">
        <f>IF(AND($G10&gt;=Biens!$B$388,$H10=Biens!$E$388,$I10=Biens!$A$388,$J10&lt;=Biens!$D$388,$K10&lt;=Biens!$C$388),"MATCH","")</f>
        <v/>
      </c>
      <c r="OT10" s="13" t="str">
        <f>IF(AND($G10&gt;=Biens!$B$389,$H10=Biens!$E$389,$I10=Biens!$A$389,$J10&lt;=Biens!$D$389,$K10&lt;=Biens!$C$389),"MATCH","")</f>
        <v/>
      </c>
      <c r="OU10" s="13" t="str">
        <f>IF(AND($G10&gt;=Biens!$B$390,$H10=Biens!$E$390,$I10=Biens!$A$390,$J10&lt;=Biens!$D$390,$K10&lt;=Biens!$C$390),"MATCH","")</f>
        <v/>
      </c>
      <c r="OV10" s="13" t="str">
        <f>IF(AND($G10&gt;=Biens!$B$391,$H10=Biens!$E$391,$I10=Biens!$A$391,$J10&lt;=Biens!$D$391,$K10&lt;=Biens!$C$391),"MATCH","")</f>
        <v/>
      </c>
      <c r="OW10" s="13" t="str">
        <f>IF(AND($G10&gt;=Biens!$B$392,$H10=Biens!$E$392,$I10=Biens!$A$392,$J10&lt;=Biens!$D$392,$K10&lt;=Biens!$C$392),"MATCH","")</f>
        <v/>
      </c>
      <c r="OX10" s="13" t="str">
        <f>IF(AND($G10&gt;=Biens!$B$393,$H10=Biens!$E$393,$I10=Biens!$A$393,$J10&lt;=Biens!$D$393,$K10&lt;=Biens!$C$393),"MATCH","")</f>
        <v/>
      </c>
      <c r="OY10" s="13" t="str">
        <f>IF(AND($G10&gt;=Biens!$B$394,$H10=Biens!$E$394,$I10=Biens!$A$394,$J10&lt;=Biens!$D$394,$K10&lt;=Biens!$C$394),"MATCH","")</f>
        <v/>
      </c>
      <c r="OZ10" s="13" t="str">
        <f>IF(AND($G10&gt;=Biens!$B$395,$H10=Biens!$E$395,$I10=Biens!$A$395,$J10&lt;=Biens!$D$395,$K10&lt;=Biens!$C$395),"MATCH","")</f>
        <v/>
      </c>
      <c r="PA10" s="13" t="str">
        <f>IF(AND($G10&gt;=Biens!$B$396,$H10=Biens!$E$396,$I10=Biens!$A$396,$J10&lt;=Biens!$D$396,$K10&lt;=Biens!$C$396),"MATCH","")</f>
        <v/>
      </c>
      <c r="PB10" s="13" t="str">
        <f>IF(AND($G10&gt;=Biens!$B$397,$H10=Biens!$E$397,$I10=Biens!$A$397,$J10&lt;=Biens!$D$397,$K10&lt;=Biens!$C$397),"MATCH","")</f>
        <v/>
      </c>
      <c r="PC10" s="13" t="str">
        <f>IF(AND($G10&gt;=Biens!$B$398,$H10=Biens!$E$398,$I10=Biens!$A$398,$J10&lt;=Biens!$D$398,$K10&lt;=Biens!$C$398),"MATCH","")</f>
        <v/>
      </c>
      <c r="PD10" s="13" t="str">
        <f>IF(AND($G10&gt;=Biens!$B$399,$H10=Biens!$E$399,$I10=Biens!$A$399,$J10&lt;=Biens!$D$399,$K10&lt;=Biens!$C$399),"MATCH","")</f>
        <v/>
      </c>
      <c r="PE10" s="13" t="str">
        <f>IF(AND($G10&gt;=Biens!$B$400,$H10=Biens!$E$400,$I10=Biens!$A$400,$J10&lt;=Biens!$D$400,$K10&lt;=Biens!$C$400),"MATCH","")</f>
        <v/>
      </c>
      <c r="PF10" s="13" t="str">
        <f>IF(AND($G10&gt;=Biens!$B$401,$H10=Biens!$E$401,$I10=Biens!$A$401,$J10&lt;=Biens!$D$401,$K10&lt;=Biens!$C$401),"MATCH","")</f>
        <v/>
      </c>
      <c r="PG10" s="13" t="str">
        <f>IF(AND($G10&gt;=Biens!$B$402,$H10=Biens!$E$402,$I10=Biens!$A$402,$J10&lt;=Biens!$D$402,$K10&lt;=Biens!$C$402),"MATCH","")</f>
        <v/>
      </c>
      <c r="PH10" s="13" t="str">
        <f>IF(AND($G10&gt;=Biens!$B$403,$H10=Biens!$E$403,$I10=Biens!$A$403,$J10&lt;=Biens!$D$403,$K10&lt;=Biens!$C$403),"MATCH","")</f>
        <v/>
      </c>
      <c r="PI10" s="13" t="str">
        <f>IF(AND($G10&gt;=Biens!$B$404,$H10=Biens!$E$404,$I10=Biens!$A$404,$J10&lt;=Biens!$D$404,$K10&lt;=Biens!$C$404),"MATCH","")</f>
        <v/>
      </c>
      <c r="PJ10" s="13" t="str">
        <f>IF(AND($G10&gt;=Biens!$B$405,$H10=Biens!$E$405,$I10=Biens!$A$405,$J10&lt;=Biens!$D$405,$K10&lt;=Biens!$C$405),"MATCH","")</f>
        <v/>
      </c>
      <c r="PK10" s="13" t="str">
        <f>IF(AND($G10&gt;=Biens!$B$406,$H10=Biens!$E$406,$I10=Biens!$A$406,$J10&lt;=Biens!$D$406,$K10&lt;=Biens!$C$406),"MATCH","")</f>
        <v/>
      </c>
      <c r="PL10" s="13" t="str">
        <f>IF(AND($G10&gt;=Biens!$B$407,$H10=Biens!$E$407,$I10=Biens!$A$407,$J10&lt;=Biens!$D$407,$K10&lt;=Biens!$C$407),"MATCH","")</f>
        <v/>
      </c>
      <c r="PM10" s="13" t="str">
        <f>IF(AND($G10&gt;=Biens!$B$408,$H10=Biens!$E$408,$I10=Biens!$A$408,$J10&lt;=Biens!$D$408,$K10&lt;=Biens!$C$408),"MATCH","")</f>
        <v/>
      </c>
      <c r="PN10" s="13" t="str">
        <f>IF(AND($G10&gt;=Biens!$B$409,$H10=Biens!$E$409,$I10=Biens!$A$409,$J10&lt;=Biens!$D$409,$K10&lt;=Biens!$C$409),"MATCH","")</f>
        <v/>
      </c>
      <c r="PO10" s="13" t="str">
        <f>IF(AND($G10&gt;=Biens!$B$410,$H10=Biens!$E$410,$I10=Biens!$A$410,$J10&lt;=Biens!$D$410,$K10&lt;=Biens!$C$410),"MATCH","")</f>
        <v/>
      </c>
      <c r="PP10" s="13" t="str">
        <f>IF(AND($G10&gt;=Biens!$B$411,$H10=Biens!$E$411,$I10=Biens!$A$411,$J10&lt;=Biens!$D$411,$K10&lt;=Biens!$C$411),"MATCH","")</f>
        <v/>
      </c>
      <c r="PQ10" s="13" t="str">
        <f>IF(AND($G10&gt;=Biens!$B$412,$H10=Biens!$E$412,$I10=Biens!$A$412,$J10&lt;=Biens!$D$412,$K10&lt;=Biens!$C$412),"MATCH","")</f>
        <v/>
      </c>
      <c r="PR10" s="13" t="str">
        <f>IF(AND($G10&gt;=Biens!$B$413,$H10=Biens!$E$413,$I10=Biens!$A$413,$J10&lt;=Biens!$D$413,$K10&lt;=Biens!$C$413),"MATCH","")</f>
        <v/>
      </c>
      <c r="PS10" s="13" t="str">
        <f>IF(AND($G10&gt;=Biens!$B$414,$H10=Biens!$E$414,$I10=Biens!$A$414,$J10&lt;=Biens!$D$414,$K10&lt;=Biens!$C$414),"MATCH","")</f>
        <v/>
      </c>
      <c r="PT10" s="13" t="str">
        <f>IF(AND($G10&gt;=Biens!$B$415,$H10=Biens!$E$415,$I10=Biens!$A$415,$J10&lt;=Biens!$D$415,$K10&lt;=Biens!$C$415),"MATCH","")</f>
        <v/>
      </c>
      <c r="PU10" s="13" t="str">
        <f>IF(AND($G10&gt;=Biens!$B$416,$H10=Biens!$E$416,$I10=Biens!$A$416,$J10&lt;=Biens!$D$416,$K10&lt;=Biens!$C$416),"MATCH","")</f>
        <v/>
      </c>
      <c r="PV10" s="13" t="str">
        <f>IF(AND($G10&gt;=Biens!$B$417,$H10=Biens!$E$417,$I10=Biens!$A$417,$J10&lt;=Biens!$D$417,$K10&lt;=Biens!$C$417),"MATCH","")</f>
        <v/>
      </c>
      <c r="PW10" s="13" t="str">
        <f>IF(AND($G10&gt;=Biens!$B$418,$H10=Biens!$E$418,$I10=Biens!$A$418,$J10&lt;=Biens!$D$418,$K10&lt;=Biens!$C$418),"MATCH","")</f>
        <v/>
      </c>
      <c r="PX10" s="13" t="str">
        <f>IF(AND($G10&gt;=Biens!$B$419,$H10=Biens!$E$419,$I10=Biens!$A$419,$J10&lt;=Biens!$D$419,$K10&lt;=Biens!$C$419),"MATCH","")</f>
        <v/>
      </c>
      <c r="PY10" s="13" t="str">
        <f>IF(AND($G10&gt;=Biens!$B$420,$H10=Biens!$E$420,$I10=Biens!$A$420,$J10&lt;=Biens!$D$420,$K10&lt;=Biens!$C$420),"MATCH","")</f>
        <v/>
      </c>
      <c r="PZ10" s="13" t="str">
        <f>IF(AND($G10&gt;=Biens!$B$421,$H10=Biens!$E$421,$I10=Biens!$A$421,$J10&lt;=Biens!$D$421,$K10&lt;=Biens!$C$421),"MATCH","")</f>
        <v/>
      </c>
      <c r="QA10" s="13" t="str">
        <f>IF(AND($G10&gt;=Biens!$B$422,$H10=Biens!$E$422,$I10=Biens!$A$422,$J10&lt;=Biens!$D$422,$K10&lt;=Biens!$C$422),"MATCH","")</f>
        <v/>
      </c>
      <c r="QB10" s="13" t="str">
        <f>IF(AND($G10&gt;=Biens!$B$423,$H10=Biens!$E$423,$I10=Biens!$A$423,$J10&lt;=Biens!$D$423,$K10&lt;=Biens!$C$423),"MATCH","")</f>
        <v/>
      </c>
      <c r="QC10" s="13" t="str">
        <f>IF(AND($G10&gt;=Biens!$B$424,$H10=Biens!$E$424,$I10=Biens!$A$424,$J10&lt;=Biens!$D$424,$K10&lt;=Biens!$C$424),"MATCH","")</f>
        <v/>
      </c>
      <c r="QD10" s="13" t="str">
        <f>IF(AND($G10&gt;=Biens!$B$425,$H10=Biens!$E$425,$I10=Biens!$A$425,$J10&lt;=Biens!$D$425,$K10&lt;=Biens!$C$425),"MATCH","")</f>
        <v/>
      </c>
      <c r="QE10" s="13" t="str">
        <f>IF(AND($G10&gt;=Biens!$B$426,$H10=Biens!$E$426,$I10=Biens!$A$426,$J10&lt;=Biens!$D$426,$K10&lt;=Biens!$C$426),"MATCH","")</f>
        <v/>
      </c>
      <c r="QF10" s="13" t="str">
        <f>IF(AND($G10&gt;=Biens!$B$427,$H10=Biens!$E$427,$I10=Biens!$A$427,$J10&lt;=Biens!$D$427,$K10&lt;=Biens!$C$427),"MATCH","")</f>
        <v/>
      </c>
      <c r="QG10" s="13" t="str">
        <f>IF(AND($G10&gt;=Biens!$B$428,$H10=Biens!$E$428,$I10=Biens!$A$428,$J10&lt;=Biens!$D$428,$K10&lt;=Biens!$C$428),"MATCH","")</f>
        <v/>
      </c>
      <c r="QH10" s="13" t="str">
        <f>IF(AND($G10&gt;=Biens!$B$429,$H10=Biens!$E$429,$I10=Biens!$A$429,$J10&lt;=Biens!$D$429,$K10&lt;=Biens!$C$429),"MATCH","")</f>
        <v/>
      </c>
      <c r="QI10" s="13" t="str">
        <f>IF(AND($G10&gt;=Biens!$B$430,$H10=Biens!$E$430,$I10=Biens!$A$430,$J10&lt;=Biens!$D$430,$K10&lt;=Biens!$C$430),"MATCH","")</f>
        <v/>
      </c>
      <c r="QJ10" s="13" t="str">
        <f>IF(AND($G10&gt;=Biens!$B$431,$H10=Biens!$E$431,$I10=Biens!$A$431,$J10&lt;=Biens!$D$431,$K10&lt;=Biens!$C$431),"MATCH","")</f>
        <v/>
      </c>
      <c r="QK10" s="13" t="str">
        <f>IF(AND($G10&gt;=Biens!$B$432,$H10=Biens!$E$432,$I10=Biens!$A$432,$J10&lt;=Biens!$D$432,$K10&lt;=Biens!$C$432),"MATCH","")</f>
        <v/>
      </c>
      <c r="QL10" s="13" t="str">
        <f>IF(AND($G10&gt;=Biens!$B$433,$H10=Biens!$E$433,$I10=Biens!$A$433,$J10&lt;=Biens!$D$433,$K10&lt;=Biens!$C$433),"MATCH","")</f>
        <v/>
      </c>
      <c r="QM10" s="13" t="str">
        <f>IF(AND($G10&gt;=Biens!$B$434,$H10=Biens!$E$434,$I10=Biens!$A$434,$J10&lt;=Biens!$D$434,$K10&lt;=Biens!$C$434),"MATCH","")</f>
        <v/>
      </c>
      <c r="QN10" s="13" t="str">
        <f>IF(AND($G10&gt;=Biens!$B$435,$H10=Biens!$E$435,$I10=Biens!$A$435,$J10&lt;=Biens!$D$435,$K10&lt;=Biens!$C$435),"MATCH","")</f>
        <v/>
      </c>
      <c r="QO10" s="13" t="str">
        <f>IF(AND($G10&gt;=Biens!$B$436,$H10=Biens!$E$436,$I10=Biens!$A$436,$J10&lt;=Biens!$D$436,$K10&lt;=Biens!$C$436),"MATCH","")</f>
        <v/>
      </c>
      <c r="QP10" s="13" t="str">
        <f>IF(AND($G10&gt;=Biens!$B$437,$H10=Biens!$E$437,$I10=Biens!$A$437,$J10&lt;=Biens!$D$437,$K10&lt;=Biens!$C$437),"MATCH","")</f>
        <v/>
      </c>
      <c r="QQ10" s="13" t="str">
        <f>IF(AND($G10&gt;=Biens!$B$438,$H10=Biens!$E$438,$I10=Biens!$A$438,$J10&lt;=Biens!$D$438,$K10&lt;=Biens!$C$438),"MATCH","")</f>
        <v/>
      </c>
      <c r="QR10" s="13" t="str">
        <f>IF(AND($G10&gt;=Biens!$B$439,$H10=Biens!$E$439,$I10=Biens!$A$439,$J10&lt;=Biens!$D$439,$K10&lt;=Biens!$C$439),"MATCH","")</f>
        <v/>
      </c>
      <c r="QS10" s="13" t="str">
        <f>IF(AND($G10&gt;=Biens!$B$440,$H10=Biens!$E$440,$I10=Biens!$A$440,$J10&lt;=Biens!$D$440,$K10&lt;=Biens!$C$440),"MATCH","")</f>
        <v/>
      </c>
      <c r="QT10" s="13" t="str">
        <f>IF(AND($G10&gt;=Biens!$B$441,$H10=Biens!$E$441,$I10=Biens!$A$441,$J10&lt;=Biens!$D$441,$K10&lt;=Biens!$C$441),"MATCH","")</f>
        <v/>
      </c>
      <c r="QU10" s="13" t="str">
        <f>IF(AND($G10&gt;=Biens!$B$442,$H10=Biens!$E$442,$I10=Biens!$A$442,$J10&lt;=Biens!$D$442,$K10&lt;=Biens!$C$442),"MATCH","")</f>
        <v/>
      </c>
      <c r="QV10" s="13" t="str">
        <f>IF(AND($G10&gt;=Biens!$B$443,$H10=Biens!$E$443,$I10=Biens!$A$443,$J10&lt;=Biens!$D$443,$K10&lt;=Biens!$C$443),"MATCH","")</f>
        <v/>
      </c>
      <c r="QW10" s="13" t="str">
        <f>IF(AND($G10&gt;=Biens!$B$444,$H10=Biens!$E$444,$I10=Biens!$A$444,$J10&lt;=Biens!$D$444,$K10&lt;=Biens!$C$444),"MATCH","")</f>
        <v/>
      </c>
      <c r="QX10" s="13" t="str">
        <f>IF(AND($G10&gt;=Biens!$B$445,$H10=Biens!$E$445,$I10=Biens!$A$445,$J10&lt;=Biens!$D$445,$K10&lt;=Biens!$C$445),"MATCH","")</f>
        <v/>
      </c>
      <c r="QY10" s="13" t="str">
        <f>IF(AND($G10&gt;=Biens!$B$446,$H10=Biens!$E$446,$I10=Biens!$A$446,$J10&lt;=Biens!$D$446,$K10&lt;=Biens!$C$446),"MATCH","")</f>
        <v/>
      </c>
      <c r="QZ10" s="13" t="str">
        <f>IF(AND($G10&gt;=Biens!$B$447,$H10=Biens!$E$447,$I10=Biens!$A$447,$J10&lt;=Biens!$D$447,$K10&lt;=Biens!$C$447),"MATCH","")</f>
        <v/>
      </c>
      <c r="RA10" s="13" t="str">
        <f>IF(AND($G10&gt;=Biens!$B$448,$H10=Biens!$E$448,$I10=Biens!$A$448,$J10&lt;=Biens!$D$448,$K10&lt;=Biens!$C$448),"MATCH","")</f>
        <v/>
      </c>
      <c r="RB10" s="13" t="str">
        <f>IF(AND($G10&gt;=Biens!$B$449,$H10=Biens!$E$449,$I10=Biens!$A$449,$J10&lt;=Biens!$D$449,$K10&lt;=Biens!$C$449),"MATCH","")</f>
        <v/>
      </c>
      <c r="RC10" s="13" t="str">
        <f>IF(AND($G10&gt;=Biens!$B$450,$H10=Biens!$E$450,$I10=Biens!$A$450,$J10&lt;=Biens!$D$450,$K10&lt;=Biens!$C$450),"MATCH","")</f>
        <v/>
      </c>
      <c r="RD10" s="13" t="str">
        <f>IF(AND($G10&gt;=Biens!$B$451,$H10=Biens!$E$451,$I10=Biens!$A$451,$J10&lt;=Biens!$D$451,$K10&lt;=Biens!$C$451),"MATCH","")</f>
        <v/>
      </c>
      <c r="RE10" s="13" t="str">
        <f>IF(AND($G10&gt;=Biens!$B$452,$H10=Biens!$E$452,$I10=Biens!$A$452,$J10&lt;=Biens!$D$452,$K10&lt;=Biens!$C$452),"MATCH","")</f>
        <v/>
      </c>
      <c r="RF10" s="13" t="str">
        <f>IF(AND($G10&gt;=Biens!$B$453,$H10=Biens!$E$453,$I10=Biens!$A$453,$J10&lt;=Biens!$D$453,$K10&lt;=Biens!$C$453),"MATCH","")</f>
        <v/>
      </c>
      <c r="RG10" s="13" t="str">
        <f>IF(AND($G10&gt;=Biens!$B$454,$H10=Biens!$E$454,$I10=Biens!$A$454,$J10&lt;=Biens!$D$454,$K10&lt;=Biens!$C$454),"MATCH","")</f>
        <v/>
      </c>
      <c r="RH10" s="13" t="str">
        <f>IF(AND($G10&gt;=Biens!$B$455,$H10=Biens!$E$455,$I10=Biens!$A$455,$J10&lt;=Biens!$D$455,$K10&lt;=Biens!$C$455),"MATCH","")</f>
        <v/>
      </c>
      <c r="RI10" s="13" t="str">
        <f>IF(AND($G10&gt;=Biens!$B$456,$H10=Biens!$E$456,$I10=Biens!$A$456,$J10&lt;=Biens!$D$456,$K10&lt;=Biens!$C$456),"MATCH","")</f>
        <v/>
      </c>
      <c r="RJ10" s="13" t="str">
        <f>IF(AND($G10&gt;=Biens!$B$457,$H10=Biens!$E$457,$I10=Biens!$A$457,$J10&lt;=Biens!$D$457,$K10&lt;=Biens!$C$457),"MATCH","")</f>
        <v/>
      </c>
      <c r="RK10" s="13" t="str">
        <f>IF(AND($G10&gt;=Biens!$B$458,$H10=Biens!$E$458,$I10=Biens!$A$458,$J10&lt;=Biens!$D$458,$K10&lt;=Biens!$C$458),"MATCH","")</f>
        <v/>
      </c>
      <c r="RL10" s="13" t="str">
        <f>IF(AND($G10&gt;=Biens!$B$459,$H10=Biens!$E$459,$I10=Biens!$A$459,$J10&lt;=Biens!$D$459,$K10&lt;=Biens!$C$459),"MATCH","")</f>
        <v/>
      </c>
      <c r="RM10" s="13" t="str">
        <f>IF(AND($G10&gt;=Biens!$B$460,$H10=Biens!$E$460,$I10=Biens!$A$460,$J10&lt;=Biens!$D$460,$K10&lt;=Biens!$C$460),"MATCH","")</f>
        <v/>
      </c>
      <c r="RN10" s="13" t="str">
        <f>IF(AND($G10&gt;=Biens!$B$461,$H10=Biens!$E$461,$I10=Biens!$A$461,$J10&lt;=Biens!$D$461,$K10&lt;=Biens!$C$461),"MATCH","")</f>
        <v/>
      </c>
      <c r="RO10" s="13" t="str">
        <f>IF(AND($G10&gt;=Biens!$B$462,$H10=Biens!$E$462,$I10=Biens!$A$462,$J10&lt;=Biens!$D$462,$K10&lt;=Biens!$C$462),"MATCH","")</f>
        <v/>
      </c>
      <c r="RP10" s="13" t="str">
        <f>IF(AND($G10&gt;=Biens!$B$463,$H10=Biens!$E$463,$I10=Biens!$A$463,$J10&lt;=Biens!$D$463,$K10&lt;=Biens!$C$463),"MATCH","")</f>
        <v/>
      </c>
      <c r="RQ10" s="13" t="str">
        <f>IF(AND($G10&gt;=Biens!$B$464,$H10=Biens!$E$464,$I10=Biens!$A$464,$J10&lt;=Biens!$D$464,$K10&lt;=Biens!$C$464),"MATCH","")</f>
        <v/>
      </c>
      <c r="RR10" s="13" t="str">
        <f>IF(AND($G10&gt;=Biens!$B$465,$H10=Biens!$E$465,$I10=Biens!$A$465,$J10&lt;=Biens!$D$465,$K10&lt;=Biens!$C$465),"MATCH","")</f>
        <v/>
      </c>
      <c r="RS10" s="13" t="str">
        <f>IF(AND($G10&gt;=Biens!$B$466,$H10=Biens!$E$466,$I10=Biens!$A$466,$J10&lt;=Biens!$D$466,$K10&lt;=Biens!$C$466),"MATCH","")</f>
        <v/>
      </c>
      <c r="RT10" s="13" t="str">
        <f>IF(AND($G10&gt;=Biens!$B$467,$H10=Biens!$E$467,$I10=Biens!$A$467,$J10&lt;=Biens!$D$467,$K10&lt;=Biens!$C$467),"MATCH","")</f>
        <v/>
      </c>
      <c r="RU10" s="13" t="str">
        <f>IF(AND($G10&gt;=Biens!$B$468,$H10=Biens!$E$468,$I10=Biens!$A$468,$J10&lt;=Biens!$D$468,$K10&lt;=Biens!$C$468),"MATCH","")</f>
        <v/>
      </c>
      <c r="RV10" s="13" t="str">
        <f>IF(AND($G10&gt;=Biens!$B$469,$H10=Biens!$E$469,$I10=Biens!$A$469,$J10&lt;=Biens!$D$469,$K10&lt;=Biens!$C$469),"MATCH","")</f>
        <v/>
      </c>
      <c r="RW10" s="13" t="str">
        <f>IF(AND($G10&gt;=Biens!$B$470,$H10=Biens!$E$470,$I10=Biens!$A$470,$J10&lt;=Biens!$D$470,$K10&lt;=Biens!$C$470),"MATCH","")</f>
        <v/>
      </c>
      <c r="RX10" s="13" t="str">
        <f>IF(AND($G10&gt;=Biens!$B$471,$H10=Biens!$E$471,$I10=Biens!$A$471,$J10&lt;=Biens!$D$471,$K10&lt;=Biens!$C$471),"MATCH","")</f>
        <v/>
      </c>
      <c r="RY10" s="13" t="str">
        <f>IF(AND($G10&gt;=Biens!$B$472,$H10=Biens!$E$472,$I10=Biens!$A$472,$J10&lt;=Biens!$D$472,$K10&lt;=Biens!$C$472),"MATCH","")</f>
        <v/>
      </c>
      <c r="RZ10" s="13" t="str">
        <f>IF(AND($G10&gt;=Biens!$B$473,$H10=Biens!$E$473,$I10=Biens!$A$473,$J10&lt;=Biens!$D$473,$K10&lt;=Biens!$C$473),"MATCH","")</f>
        <v/>
      </c>
      <c r="SA10" s="13" t="str">
        <f>IF(AND($G10&gt;=Biens!$B$474,$H10=Biens!$E$474,$I10=Biens!$A$474,$J10&lt;=Biens!$D$474,$K10&lt;=Biens!$C$474),"MATCH","")</f>
        <v/>
      </c>
      <c r="SB10" s="13" t="str">
        <f>IF(AND($G10&gt;=Biens!$B$475,$H10=Biens!$E$475,$I10=Biens!$A$475,$J10&lt;=Biens!$D$475,$K10&lt;=Biens!$C$475),"MATCH","")</f>
        <v/>
      </c>
      <c r="SC10" s="13" t="str">
        <f>IF(AND($G10&gt;=Biens!$B$476,$H10=Biens!$E$476,$I10=Biens!$A$476,$J10&lt;=Biens!$D$476,$K10&lt;=Biens!$C$476),"MATCH","")</f>
        <v/>
      </c>
      <c r="SD10" s="13" t="str">
        <f>IF(AND($G10&gt;=Biens!$B$477,$H10=Biens!$E$477,$I10=Biens!$A$477,$J10&lt;=Biens!$D$477,$K10&lt;=Biens!$C$477),"MATCH","")</f>
        <v/>
      </c>
      <c r="SE10" s="13" t="str">
        <f>IF(AND($G10&gt;=Biens!$B$478,$H10=Biens!$E$478,$I10=Biens!$A$478,$J10&lt;=Biens!$D$478,$K10&lt;=Biens!$C$478),"MATCH","")</f>
        <v/>
      </c>
      <c r="SF10" s="13" t="str">
        <f>IF(AND($G10&gt;=Biens!$B$479,$H10=Biens!$E$479,$I10=Biens!$A$479,$J10&lt;=Biens!$D$479,$K10&lt;=Biens!$C$479),"MATCH","")</f>
        <v/>
      </c>
      <c r="SG10" s="13" t="str">
        <f>IF(AND($G10&gt;=Biens!$B$480,$H10=Biens!$E$480,$I10=Biens!$A$480,$J10&lt;=Biens!$D$480,$K10&lt;=Biens!$C$480),"MATCH","")</f>
        <v/>
      </c>
      <c r="SH10" s="13" t="str">
        <f>IF(AND($G10&gt;=Biens!$B$481,$H10=Biens!$E$481,$I10=Biens!$A$481,$J10&lt;=Biens!$D$481,$K10&lt;=Biens!$C$481),"MATCH","")</f>
        <v/>
      </c>
      <c r="SI10" s="13" t="str">
        <f>IF(AND($G10&gt;=Biens!$B$482,$H10=Biens!$E$482,$I10=Biens!$A$482,$J10&lt;=Biens!$D$482,$K10&lt;=Biens!$C$482),"MATCH","")</f>
        <v/>
      </c>
      <c r="SJ10" s="13" t="str">
        <f>IF(AND($G10&gt;=Biens!$B$483,$H10=Biens!$E$483,$I10=Biens!$A$483,$J10&lt;=Biens!$D$483,$K10&lt;=Biens!$C$483),"MATCH","")</f>
        <v/>
      </c>
      <c r="SK10" s="13" t="str">
        <f>IF(AND($G10&gt;=Biens!$B$484,$H10=Biens!$E$484,$I10=Biens!$A$484,$J10&lt;=Biens!$D$484,$K10&lt;=Biens!$C$484),"MATCH","")</f>
        <v/>
      </c>
      <c r="SL10" s="13" t="str">
        <f>IF(AND($G10&gt;=Biens!$B$485,$H10=Biens!$E$485,$I10=Biens!$A$485,$J10&lt;=Biens!$D$485,$K10&lt;=Biens!$C$485),"MATCH","")</f>
        <v/>
      </c>
      <c r="SM10" s="13" t="str">
        <f>IF(AND($G10&gt;=Biens!$B$486,$H10=Biens!$E$486,$I10=Biens!$A$486,$J10&lt;=Biens!$D$486,$K10&lt;=Biens!$C$486),"MATCH","")</f>
        <v/>
      </c>
      <c r="SN10" s="13" t="str">
        <f>IF(AND($G10&gt;=Biens!$B$487,$H10=Biens!$E$487,$I10=Biens!$A$487,$J10&lt;=Biens!$D$487,$K10&lt;=Biens!$C$487),"MATCH","")</f>
        <v/>
      </c>
      <c r="SO10" s="13" t="str">
        <f>IF(AND($G10&gt;=Biens!$B$488,$H10=Biens!$E$488,$I10=Biens!$A$488,$J10&lt;=Biens!$D$488,$K10&lt;=Biens!$C$488),"MATCH","")</f>
        <v/>
      </c>
      <c r="SP10" s="13" t="str">
        <f>IF(AND($G10&gt;=Biens!$B$489,$H10=Biens!$E$489,$I10=Biens!$A$489,$J10&lt;=Biens!$D$489,$K10&lt;=Biens!$C$489),"MATCH","")</f>
        <v/>
      </c>
      <c r="SQ10" s="13" t="str">
        <f>IF(AND($G10&gt;=Biens!$B$490,$H10=Biens!$E$490,$I10=Biens!$A$490,$J10&lt;=Biens!$D$490,$K10&lt;=Biens!$C$490),"MATCH","")</f>
        <v/>
      </c>
      <c r="SR10" s="13" t="str">
        <f>IF(AND($G10&gt;=Biens!$B$491,$H10=Biens!$E$491,$I10=Biens!$A$491,$J10&lt;=Biens!$D$491,$K10&lt;=Biens!$C$491),"MATCH","")</f>
        <v/>
      </c>
      <c r="SS10" s="13" t="str">
        <f>IF(AND($G10&gt;=Biens!$B$492,$H10=Biens!$E$492,$I10=Biens!$A$492,$J10&lt;=Biens!$D$492,$K10&lt;=Biens!$C$492),"MATCH","")</f>
        <v/>
      </c>
      <c r="ST10" s="13" t="str">
        <f>IF(AND($G10&gt;=Biens!$B$493,$H10=Biens!$E$493,$I10=Biens!$A$493,$J10&lt;=Biens!$D$493,$K10&lt;=Biens!$C$493),"MATCH","")</f>
        <v/>
      </c>
      <c r="SU10" s="13" t="str">
        <f>IF(AND($G10&gt;=Biens!$B$494,$H10=Biens!$E$494,$I10=Biens!$A$494,$J10&lt;=Biens!$D$494,$K10&lt;=Biens!$C$494),"MATCH","")</f>
        <v/>
      </c>
      <c r="SV10" s="13" t="str">
        <f>IF(AND($G10&gt;=Biens!$B$495,$H10=Biens!$E$495,$I10=Biens!$A$495,$J10&lt;=Biens!$D$495,$K10&lt;=Biens!$C$495),"MATCH","")</f>
        <v/>
      </c>
      <c r="SW10" s="13" t="str">
        <f>IF(AND($G10&gt;=Biens!$B$496,$H10=Biens!$E$496,$I10=Biens!$A$496,$J10&lt;=Biens!$D$496,$K10&lt;=Biens!$C$496),"MATCH","")</f>
        <v/>
      </c>
      <c r="SX10" s="13" t="str">
        <f>IF(AND($G10&gt;=Biens!$B$497,$H10=Biens!$E$497,$I10=Biens!$A$497,$J10&lt;=Biens!$D$497,$K10&lt;=Biens!$C$497),"MATCH","")</f>
        <v/>
      </c>
      <c r="SY10" s="13" t="str">
        <f>IF(AND($G10&gt;=Biens!$B$498,$H10=Biens!$E$498,$I10=Biens!$A$498,$J10&lt;=Biens!$D$498,$K10&lt;=Biens!$C$498),"MATCH","")</f>
        <v/>
      </c>
      <c r="SZ10" s="13" t="str">
        <f>IF(AND($G10&gt;=Biens!$B$499,$H10=Biens!$E$499,$I10=Biens!$A$499,$J10&lt;=Biens!$D$499,$K10&lt;=Biens!$C$499),"MATCH","")</f>
        <v/>
      </c>
      <c r="TA10" s="13" t="str">
        <f>IF(AND($G10&gt;=Biens!$B$500,$H10=Biens!$E$500,$I10=Biens!$A$500,$J10&lt;=Biens!$D$500,$K10&lt;=Biens!$C$500),"MATCH","")</f>
        <v/>
      </c>
      <c r="TB10" s="13" t="str">
        <f>IF(AND($G10&gt;=Biens!$B$501,$H10=Biens!$E$501,$I10=Biens!$A$501,$J10&lt;=Biens!$D$501,$K10&lt;=Biens!$C$501),"MATCH","")</f>
        <v/>
      </c>
      <c r="TC10" s="13" t="str">
        <f>IF(AND($G10&gt;=Biens!$B$502,$H10=Biens!$E$502,$I10=Biens!$A$502,$J10&lt;=Biens!$D$502,$K10&lt;=Biens!$C$502),"MATCH","")</f>
        <v/>
      </c>
      <c r="TD10" s="13" t="str">
        <f>IF(AND($G10&gt;=Biens!$B$503,$H10=Biens!$E$503,$I10=Biens!$A$503,$J10&lt;=Biens!$D$503,$K10&lt;=Biens!$C$503),"MATCH","")</f>
        <v/>
      </c>
      <c r="TE10" s="13" t="str">
        <f>IF(AND($G10&gt;=Biens!$B$504,$H10=Biens!$E$504,$I10=Biens!$A$504,$J10&lt;=Biens!$D$504,$K10&lt;=Biens!$C$504),"MATCH","")</f>
        <v/>
      </c>
      <c r="TF10" s="13" t="str">
        <f>IF(AND($G10&gt;=Biens!$B$505,$H10=Biens!$E$505,$I10=Biens!$A$505,$J10&lt;=Biens!$D$505,$K10&lt;=Biens!$C$505),"MATCH","")</f>
        <v/>
      </c>
      <c r="TG10" s="13" t="str">
        <f>IF(AND($G10&gt;=Biens!$B$506,$H10=Biens!$E$506,$I10=Biens!$A$506,$J10&lt;=Biens!$D$506,$K10&lt;=Biens!$C$506),"MATCH","")</f>
        <v/>
      </c>
      <c r="TH10" s="13" t="str">
        <f>IF(AND($G10&gt;=Biens!$B$507,$H10=Biens!$E$507,$I10=Biens!$A$507,$J10&lt;=Biens!$D$507,$K10&lt;=Biens!$C$507),"MATCH","")</f>
        <v/>
      </c>
      <c r="TI10" s="13" t="str">
        <f>IF(AND($G10&gt;=Biens!$B$508,$H10=Biens!$E$508,$I10=Biens!$A$508,$J10&lt;=Biens!$D$508,$K10&lt;=Biens!$C$508),"MATCH","")</f>
        <v/>
      </c>
      <c r="TJ10" s="13" t="str">
        <f>IF(AND($G10&gt;=Biens!$B$509,$H10=Biens!$E$509,$I10=Biens!$A$509,$J10&lt;=Biens!$D$509,$K10&lt;=Biens!$C$509),"MATCH","")</f>
        <v/>
      </c>
      <c r="TK10" s="13" t="str">
        <f>IF(AND($G10&gt;=Biens!$B$510,$H10=Biens!$E$510,$I10=Biens!$A$510,$J10&lt;=Biens!$D$510,$K10&lt;=Biens!$C$510),"MATCH","")</f>
        <v/>
      </c>
      <c r="TL10" s="13" t="str">
        <f>IF(AND($G10&gt;=Biens!$B$511,$H10=Biens!$E$511,$I10=Biens!$A$511,$J10&lt;=Biens!$D$511,$K10&lt;=Biens!$C$511),"MATCH","")</f>
        <v/>
      </c>
      <c r="TM10" s="13" t="str">
        <f>IF(AND($G10&gt;=Biens!$B$512,$H10=Biens!$E$512,$I10=Biens!$A$512,$J10&lt;=Biens!$D$512,$K10&lt;=Biens!$C$512),"MATCH","")</f>
        <v/>
      </c>
      <c r="TN10" s="13" t="str">
        <f>IF(AND($G10&gt;=Biens!$B$513,$H10=Biens!$E$513,$I10=Biens!$A$513,$J10&lt;=Biens!$D$513,$K10&lt;=Biens!$C$513),"MATCH","")</f>
        <v/>
      </c>
      <c r="TO10" s="13" t="str">
        <f>IF(AND($G10&gt;=Biens!$B$514,$H10=Biens!$E$514,$I10=Biens!$A$514,$J10&lt;=Biens!$D$514,$K10&lt;=Biens!$C$514),"MATCH","")</f>
        <v/>
      </c>
      <c r="TP10" s="13" t="str">
        <f>IF(AND($G10&gt;=Biens!$B$515,$H10=Biens!$E$515,$I10=Biens!$A$515,$J10&lt;=Biens!$D$515,$K10&lt;=Biens!$C$515),"MATCH","")</f>
        <v/>
      </c>
      <c r="TQ10" s="13" t="str">
        <f>IF(AND($G10&gt;=Biens!$B$516,$H10=Biens!$E$516,$I10=Biens!$A$516,$J10&lt;=Biens!$D$516,$K10&lt;=Biens!$C$516),"MATCH","")</f>
        <v/>
      </c>
      <c r="TR10" s="13" t="str">
        <f>IF(AND($G10&gt;=Biens!$B$517,$H10=Biens!$E$517,$I10=Biens!$A$517,$J10&lt;=Biens!$D$517,$K10&lt;=Biens!$C$517),"MATCH","")</f>
        <v/>
      </c>
      <c r="TS10" s="13" t="str">
        <f>IF(AND($G10&gt;=Biens!$B$518,$H10=Biens!$E$518,$I10=Biens!$A$518,$J10&lt;=Biens!$D$518,$K10&lt;=Biens!$C$518),"MATCH","")</f>
        <v/>
      </c>
      <c r="TT10" s="13" t="str">
        <f>IF(AND($G10&gt;=Biens!$B$519,$H10=Biens!$E$519,$I10=Biens!$A$519,$J10&lt;=Biens!$D$519,$K10&lt;=Biens!$C$519),"MATCH","")</f>
        <v/>
      </c>
      <c r="TU10" s="13" t="str">
        <f>IF(AND($G10&gt;=Biens!$B$520,$H10=Biens!$E$520,$I10=Biens!$A$520,$J10&lt;=Biens!$D$520,$K10&lt;=Biens!$C$520),"MATCH","")</f>
        <v/>
      </c>
      <c r="TV10" s="13" t="str">
        <f>IF(AND($G10&gt;=Biens!$B$521,$H10=Biens!$E$521,$I10=Biens!$A$521,$J10&lt;=Biens!$D$521,$K10&lt;=Biens!$C$521),"MATCH","")</f>
        <v/>
      </c>
      <c r="TW10" s="13" t="str">
        <f>IF(AND($G10&gt;=Biens!$B$522,$H10=Biens!$E$522,$I10=Biens!$A$522,$J10&lt;=Biens!$D$522,$K10&lt;=Biens!$C$522),"MATCH","")</f>
        <v/>
      </c>
      <c r="TX10" s="13" t="str">
        <f>IF(AND($G10&gt;=Biens!$B$523,$H10=Biens!$E$523,$I10=Biens!$A$523,$J10&lt;=Biens!$D$523,$K10&lt;=Biens!$C$523),"MATCH","")</f>
        <v/>
      </c>
      <c r="TY10" s="13" t="str">
        <f>IF(AND($G10&gt;=Biens!$B$524,$H10=Biens!$E$524,$I10=Biens!$A$524,$J10&lt;=Biens!$D$524,$K10&lt;=Biens!$C$524),"MATCH","")</f>
        <v/>
      </c>
      <c r="TZ10" s="13" t="str">
        <f>IF(AND($G10&gt;=Biens!$B$525,$H10=Biens!$E$525,$I10=Biens!$A$525,$J10&lt;=Biens!$D$525,$K10&lt;=Biens!$C$525),"MATCH","")</f>
        <v/>
      </c>
      <c r="UA10" s="13" t="str">
        <f>IF(AND($G10&gt;=Biens!$B$526,$H10=Biens!$E$526,$I10=Biens!$A$526,$J10&lt;=Biens!$D$526,$K10&lt;=Biens!$C$526),"MATCH","")</f>
        <v/>
      </c>
      <c r="UB10" s="13" t="str">
        <f>IF(AND($G10&gt;=Biens!$B$527,$H10=Biens!$E$527,$I10=Biens!$A$527,$J10&lt;=Biens!$D$527,$K10&lt;=Biens!$C$527),"MATCH","")</f>
        <v/>
      </c>
      <c r="UC10" s="13" t="str">
        <f>IF(AND($G10&gt;=Biens!$B$528,$H10=Biens!$E$528,$I10=Biens!$A$528,$J10&lt;=Biens!$D$528,$K10&lt;=Biens!$C$528),"MATCH","")</f>
        <v/>
      </c>
      <c r="UD10" s="13" t="str">
        <f>IF(AND($G10&gt;=Biens!$B$529,$H10=Biens!$E$529,$I10=Biens!$A$529,$J10&lt;=Biens!$D$529,$K10&lt;=Biens!$C$529),"MATCH","")</f>
        <v/>
      </c>
      <c r="UE10" s="13" t="str">
        <f>IF(AND($G10&gt;=Biens!$B$530,$H10=Biens!$E$530,$I10=Biens!$A$530,$J10&lt;=Biens!$D$530,$K10&lt;=Biens!$C$530),"MATCH","")</f>
        <v/>
      </c>
      <c r="UF10" s="13" t="str">
        <f>IF(AND($G10&gt;=Biens!$B$531,$H10=Biens!$E$531,$I10=Biens!$A$531,$J10&lt;=Biens!$D$531,$K10&lt;=Biens!$C$531),"MATCH","")</f>
        <v/>
      </c>
      <c r="UG10" s="13" t="str">
        <f>IF(AND($G10&gt;=Biens!$B$532,$H10=Biens!$E$532,$I10=Biens!$A$532,$J10&lt;=Biens!$D$532,$K10&lt;=Biens!$C$532),"MATCH","")</f>
        <v/>
      </c>
      <c r="UH10" s="13" t="str">
        <f>IF(AND($G10&gt;=Biens!$B$533,$H10=Biens!$E$533,$I10=Biens!$A$533,$J10&lt;=Biens!$D$533,$K10&lt;=Biens!$C$533),"MATCH","")</f>
        <v/>
      </c>
      <c r="UI10" s="13" t="str">
        <f>IF(AND($G10&gt;=Biens!$B$534,$H10=Biens!$E$534,$I10=Biens!$A$534,$J10&lt;=Biens!$D$534,$K10&lt;=Biens!$C$534),"MATCH","")</f>
        <v/>
      </c>
      <c r="UJ10" s="13" t="str">
        <f>IF(AND($G10&gt;=Biens!$B$535,$H10=Biens!$E$535,$I10=Biens!$A$535,$J10&lt;=Biens!$D$535,$K10&lt;=Biens!$C$535),"MATCH","")</f>
        <v/>
      </c>
      <c r="UK10" s="13" t="str">
        <f>IF(AND($G10&gt;=Biens!$B$536,$H10=Biens!$E$536,$I10=Biens!$A$536,$J10&lt;=Biens!$D$536,$K10&lt;=Biens!$C$536),"MATCH","")</f>
        <v/>
      </c>
      <c r="UL10" s="13" t="str">
        <f>IF(AND($G10&gt;=Biens!$B$537,$H10=Biens!$E$537,$I10=Biens!$A$537,$J10&lt;=Biens!$D$537,$K10&lt;=Biens!$C$537),"MATCH","")</f>
        <v/>
      </c>
      <c r="UM10" s="13" t="str">
        <f>IF(AND($G10&gt;=Biens!$B$538,$H10=Biens!$E$538,$I10=Biens!$A$538,$J10&lt;=Biens!$D$538,$K10&lt;=Biens!$C$538),"MATCH","")</f>
        <v/>
      </c>
      <c r="UN10" s="13" t="str">
        <f>IF(AND($G10&gt;=Biens!$B$539,$H10=Biens!$E$539,$I10=Biens!$A$539,$J10&lt;=Biens!$D$539,$K10&lt;=Biens!$C$539),"MATCH","")</f>
        <v/>
      </c>
      <c r="UO10" s="13" t="str">
        <f>IF(AND($G10&gt;=Biens!$B$540,$H10=Biens!$E$540,$I10=Biens!$A$540,$J10&lt;=Biens!$D$540,$K10&lt;=Biens!$C$540),"MATCH","")</f>
        <v/>
      </c>
      <c r="UP10" s="13" t="str">
        <f>IF(AND($G10&gt;=Biens!$B$541,$H10=Biens!$E$541,$I10=Biens!$A$541,$J10&lt;=Biens!$D$541,$K10&lt;=Biens!$C$541),"MATCH","")</f>
        <v/>
      </c>
      <c r="UQ10" s="13" t="str">
        <f>IF(AND($G10&gt;=Biens!$B$542,$H10=Biens!$E$542,$I10=Biens!$A$542,$J10&lt;=Biens!$D$542,$K10&lt;=Biens!$C$542),"MATCH","")</f>
        <v/>
      </c>
      <c r="UR10" s="13" t="str">
        <f>IF(AND($G10&gt;=Biens!$B$543,$H10=Biens!$E$543,$I10=Biens!$A$543,$J10&lt;=Biens!$D$543,$K10&lt;=Biens!$C$543),"MATCH","")</f>
        <v/>
      </c>
      <c r="US10" s="13" t="str">
        <f>IF(AND($G10&gt;=Biens!$B$544,$H10=Biens!$E$544,$I10=Biens!$A$544,$J10&lt;=Biens!$D$544,$K10&lt;=Biens!$C$544),"MATCH","")</f>
        <v/>
      </c>
      <c r="UT10" s="13" t="str">
        <f>IF(AND($G10&gt;=Biens!$B$545,$H10=Biens!$E$545,$I10=Biens!$A$545,$J10&lt;=Biens!$D$545,$K10&lt;=Biens!$C$545),"MATCH","")</f>
        <v/>
      </c>
      <c r="UU10" s="13" t="str">
        <f>IF(AND($G10&gt;=Biens!$B$546,$H10=Biens!$E$546,$I10=Biens!$A$546,$J10&lt;=Biens!$D$546,$K10&lt;=Biens!$C$546),"MATCH","")</f>
        <v/>
      </c>
      <c r="UV10" s="13" t="str">
        <f>IF(AND($G10&gt;=Biens!$B$547,$H10=Biens!$E$547,$I10=Biens!$A$547,$J10&lt;=Biens!$D$547,$K10&lt;=Biens!$C$547),"MATCH","")</f>
        <v/>
      </c>
      <c r="UW10" s="13" t="str">
        <f>IF(AND($G10&gt;=Biens!$B$548,$H10=Biens!$E$548,$I10=Biens!$A$548,$J10&lt;=Biens!$D$548,$K10&lt;=Biens!$C$548),"MATCH","")</f>
        <v/>
      </c>
      <c r="UX10" s="13" t="str">
        <f>IF(AND($G10&gt;=Biens!$B$549,$H10=Biens!$E$549,$I10=Biens!$A$549,$J10&lt;=Biens!$D$549,$K10&lt;=Biens!$C$549),"MATCH","")</f>
        <v/>
      </c>
      <c r="UY10" s="13" t="str">
        <f>IF(AND($G10&gt;=Biens!$B$550,$H10=Biens!$E$550,$I10=Biens!$A$550,$J10&lt;=Biens!$D$550,$K10&lt;=Biens!$C$550),"MATCH","")</f>
        <v/>
      </c>
      <c r="UZ10" s="13" t="str">
        <f>IF(AND($G10&gt;=Biens!$B$551,$H10=Biens!$E$551,$I10=Biens!$A$551,$J10&lt;=Biens!$D$551,$K10&lt;=Biens!$C$551),"MATCH","")</f>
        <v/>
      </c>
      <c r="VA10" s="13" t="str">
        <f>IF(AND($G10&gt;=Biens!$B$552,$H10=Biens!$E$552,$I10=Biens!$A$552,$J10&lt;=Biens!$D$552,$K10&lt;=Biens!$C$552),"MATCH","")</f>
        <v/>
      </c>
      <c r="VB10" s="13" t="str">
        <f>IF(AND($G10&gt;=Biens!$B$553,$H10=Biens!$E$553,$I10=Biens!$A$553,$J10&lt;=Biens!$D$553,$K10&lt;=Biens!$C$553),"MATCH","")</f>
        <v/>
      </c>
      <c r="VC10" s="13" t="str">
        <f>IF(AND($G10&gt;=Biens!$B$554,$H10=Biens!$E$554,$I10=Biens!$A$554,$J10&lt;=Biens!$D$554,$K10&lt;=Biens!$C$554),"MATCH","")</f>
        <v/>
      </c>
      <c r="VD10" s="13" t="str">
        <f>IF(AND($G10&gt;=Biens!$B$555,$H10=Biens!$E$555,$I10=Biens!$A$555,$J10&lt;=Biens!$D$555,$K10&lt;=Biens!$C$555),"MATCH","")</f>
        <v/>
      </c>
      <c r="VE10" s="13" t="str">
        <f>IF(AND($G10&gt;=Biens!$B$556,$H10=Biens!$E$556,$I10=Biens!$A$556,$J10&lt;=Biens!$D$556,$K10&lt;=Biens!$C$556),"MATCH","")</f>
        <v/>
      </c>
      <c r="VF10" s="13" t="str">
        <f>IF(AND($G10&gt;=Biens!$B$557,$H10=Biens!$E$557,$I10=Biens!$A$557,$J10&lt;=Biens!$D$557,$K10&lt;=Biens!$C$557),"MATCH","")</f>
        <v/>
      </c>
      <c r="VG10" s="13" t="str">
        <f>IF(AND($G10&gt;=Biens!$B$558,$H10=Biens!$E$558,$I10=Biens!$A$558,$J10&lt;=Biens!$D$558,$K10&lt;=Biens!$C$558),"MATCH","")</f>
        <v/>
      </c>
      <c r="VH10" s="13" t="str">
        <f>IF(AND($G10&gt;=Biens!$B$559,$H10=Biens!$E$559,$I10=Biens!$A$559,$J10&lt;=Biens!$D$559,$K10&lt;=Biens!$C$559),"MATCH","")</f>
        <v/>
      </c>
    </row>
    <row r="11" spans="3:1023" ht="54" thickBot="1" x14ac:dyDescent="0.35">
      <c r="C11" s="3" t="s">
        <v>2222</v>
      </c>
      <c r="D11" s="3" t="s">
        <v>2223</v>
      </c>
      <c r="E11" s="3" t="s">
        <v>903</v>
      </c>
      <c r="F11" s="3"/>
      <c r="G11" s="4">
        <v>120000</v>
      </c>
      <c r="H11" s="3" t="s">
        <v>904</v>
      </c>
      <c r="I11" s="3" t="s">
        <v>3</v>
      </c>
      <c r="J11" s="4">
        <v>2</v>
      </c>
      <c r="K11" s="4">
        <v>30</v>
      </c>
      <c r="L11" s="3"/>
      <c r="M11" s="3" t="s">
        <v>931</v>
      </c>
      <c r="N11" s="3" t="s">
        <v>932</v>
      </c>
      <c r="O11" s="3"/>
      <c r="P11" s="3" t="s">
        <v>933</v>
      </c>
      <c r="Q11" s="3"/>
      <c r="R11" s="3"/>
      <c r="S11" s="3"/>
      <c r="T11" s="6"/>
      <c r="U11" s="6" t="e">
        <f>IF(Tableau2[[#This Row],[Nb de match]]&gt;0,"MATCH","")</f>
        <v>#REF!</v>
      </c>
      <c r="V11" s="6" t="e">
        <f>COUNTIF(#REF!,"MATCH")</f>
        <v>#REF!</v>
      </c>
      <c r="W11" s="3" t="str">
        <f>IF(AND($G11&gt;=Biens!$B$2,$H11=Biens!$E$2,$I11=Biens!$A$2,$J11&lt;=Biens!$D$2,$K11&lt;=Biens!$C$2),"MATCH","")</f>
        <v/>
      </c>
      <c r="X11" s="3" t="str">
        <f>IF(AND($G11&gt;=Biens!$B$3,$H11=Biens!$E$3,$I11=Biens!$A$3,$J11&lt;=Biens!$D$3,$K11&lt;=Biens!$C$3),"MATCH","")</f>
        <v/>
      </c>
      <c r="Y11" s="3" t="str">
        <f>IF(AND($G11&gt;=Biens!$B$4,$H11=Biens!$E$4,$I11=Biens!$A$4,$J11&lt;=Biens!$D$4,$K11&lt;=Biens!$C$4),"MATCH","")</f>
        <v/>
      </c>
      <c r="Z11" s="13" t="str">
        <f>IF(AND($G11&gt;=Biens!$B$5,$H11=Biens!$E$5,$I11=Biens!$A$5,$J11&lt;=Biens!$D$5,$K11&lt;=Biens!$C$5),"MATCH","")</f>
        <v/>
      </c>
      <c r="AA11" s="13" t="str">
        <f>IF(AND($G11&gt;=Biens!$B$6,$H11=Biens!$E$6,$I11=Biens!$A$6,$J11&lt;=Biens!$D$6,$K11&lt;=Biens!$C$6),"MATCH","")</f>
        <v/>
      </c>
      <c r="AB11" s="13" t="str">
        <f>IF(AND($G11&gt;=Biens!$B$7,$H11=Biens!$E$7,$I11=Biens!$A$7,$J11&lt;=Biens!$D$7,$K11&lt;=Biens!$C$7),"MATCH","")</f>
        <v/>
      </c>
      <c r="AC11" s="13" t="str">
        <f>IF(AND($G11&gt;=Biens!$B$8,$H11=Biens!$E$8,$I11=Biens!$A$8,$J11&lt;=Biens!$D$8,$K11&lt;=Biens!$C$8),"MATCH","")</f>
        <v/>
      </c>
      <c r="AD11" s="13" t="str">
        <f>IF(AND($G11&gt;=Biens!$B$9,$H11=Biens!$E$9,$I11=Biens!$A$9,$J11&lt;=Biens!$D$9,$K11&lt;=Biens!$C$9),"MATCH","")</f>
        <v/>
      </c>
      <c r="AE11" s="13" t="str">
        <f>IF(AND($G11&gt;=Biens!$B$10,$H11=Biens!$E$10,$I11=Biens!$A$10,$J11&lt;=Biens!$D$10,$K11&lt;=Biens!$C$10),"MATCH","")</f>
        <v/>
      </c>
      <c r="AF11" s="13" t="str">
        <f>IF(AND($G11&gt;=Biens!$B$11,$H11=Biens!$E$11,$I11=Biens!$A$11,$J11&lt;=Biens!$D$11,$K11&lt;=Biens!$C$11),"MATCH","")</f>
        <v/>
      </c>
      <c r="AG11" s="13" t="str">
        <f>IF(AND($G11&gt;=Biens!$B$12,$H11=Biens!$E$12,$I11=Biens!$A$12,$J11&lt;=Biens!$D$12,$K11&lt;=Biens!$C$12),"MATCH","")</f>
        <v/>
      </c>
      <c r="AH11" s="13" t="str">
        <f>IF(AND($G11&gt;=Biens!$B$13,$H11=Biens!$E$13,$I11=Biens!$A$13,$J11&lt;=Biens!$D$13,$K11&lt;=Biens!$C$13),"MATCH","")</f>
        <v/>
      </c>
      <c r="AI11" s="13" t="str">
        <f>IF(AND($G11&gt;=Biens!$B$14,$H11=Biens!$E$14,$I11=Biens!$A$14,$J11&lt;=Biens!$D$14,$K11&lt;=Biens!$C$14),"MATCH","")</f>
        <v/>
      </c>
      <c r="AJ11" s="13" t="str">
        <f>IF(AND($G11&gt;=Biens!$B$15,$H11=Biens!$E$15,$I11=Biens!$A$15,$J11&lt;=Biens!$D$15,$K11&lt;=Biens!$C$15),"MATCH","")</f>
        <v/>
      </c>
      <c r="AK11" s="13" t="str">
        <f>IF(AND($G11&gt;=Biens!$B$16,$H11=Biens!$E$16,$I11=Biens!$A$16,$J11&lt;=Biens!$D$16,$K11&lt;=Biens!$C$16),"MATCH","")</f>
        <v/>
      </c>
      <c r="AL11" s="13" t="str">
        <f>IF(AND($G11&gt;=Biens!$B$17,$H11=Biens!$E$17,$I11=Biens!$A$17,$J11&lt;=Biens!$D$17,$K11&lt;=Biens!$C$17),"MATCH","")</f>
        <v/>
      </c>
      <c r="AM11" s="13" t="str">
        <f>IF(AND($G11&gt;=Biens!$B$18,$H11=Biens!$E$18,$I11=Biens!$A$18,$J11&lt;=Biens!$D$18,$K11&lt;=Biens!$C$18),"MATCH","")</f>
        <v/>
      </c>
      <c r="AN11" s="13" t="str">
        <f>IF(AND($G11&gt;=Biens!$B$19,$H11=Biens!$E$19,$I11=Biens!$A$19,$J11&lt;=Biens!$D$19,$K11&lt;=Biens!$C$19),"MATCH","")</f>
        <v/>
      </c>
      <c r="AO11" s="13" t="str">
        <f>IF(AND($G11&gt;=Biens!$B$20,$H11=Biens!$E$20,$I11=Biens!$A$20,$J11&lt;=Biens!$D$20,$K11&lt;=Biens!$C$20),"MATCH","")</f>
        <v/>
      </c>
      <c r="AP11" s="13" t="str">
        <f>IF(AND($G11&gt;=Biens!$B$21,$H11=Biens!$E$21,$I11=Biens!$A$21,$J11&lt;=Biens!$D$21,$K11&lt;=Biens!$C$21),"MATCH","")</f>
        <v/>
      </c>
      <c r="AQ11" s="13" t="str">
        <f>IF(AND($G11&gt;=Biens!$B$22,$H11=Biens!$E$22,$I11=Biens!$A$22,$J11&lt;=Biens!$D$22,$K11&lt;=Biens!$C$22),"MATCH","")</f>
        <v/>
      </c>
      <c r="AR11" s="13" t="str">
        <f>IF(AND($G11&gt;=Biens!$B$23,$H11=Biens!$E$23,$I11=Biens!$A$23,$J11&lt;=Biens!$D$23,$K11&lt;=Biens!$C$23),"MATCH","")</f>
        <v/>
      </c>
      <c r="AS11" s="13" t="str">
        <f>IF(AND($G11&gt;=Biens!$B$24,$H11=Biens!$E$24,$I11=Biens!$A$24,$J11&lt;=Biens!$D$24,$K11&lt;=Biens!$C$24),"MATCH","")</f>
        <v/>
      </c>
      <c r="AT11" s="13" t="str">
        <f>IF(AND($G11&gt;=Biens!$B$25,$H11=Biens!$E$25,$I11=Biens!$A$25,$J11&lt;=Biens!$D$25,$K11&lt;=Biens!$C$25),"MATCH","")</f>
        <v/>
      </c>
      <c r="AU11" s="13" t="str">
        <f>IF(AND($G11&gt;=Biens!$B$26,$H11=Biens!$E$26,$I11=Biens!$A$26,$J11&lt;=Biens!$D$26,$K11&lt;=Biens!$C$26),"MATCH","")</f>
        <v/>
      </c>
      <c r="AV11" s="13" t="str">
        <f>IF(AND($G11&gt;=Biens!$B$27,$H11=Biens!$E$27,$I11=Biens!$A$27,$J11&lt;=Biens!$D$27,$K11&lt;=Biens!$C$27),"MATCH","")</f>
        <v/>
      </c>
      <c r="AW11" s="13" t="str">
        <f>IF(AND($G11&gt;=Biens!$B$28,$H11=Biens!$E$28,$I11=Biens!$A$28,$J11&lt;=Biens!$D$28,$K11&lt;=Biens!$C$28),"MATCH","")</f>
        <v/>
      </c>
      <c r="AX11" s="13" t="str">
        <f>IF(AND($G11&gt;=Biens!$B$29,$H11=Biens!$E$29,$I11=Biens!$A$29,$J11&lt;=Biens!$D$29,$K11&lt;=Biens!$C$29),"MATCH","")</f>
        <v/>
      </c>
      <c r="AY11" s="13" t="str">
        <f>IF(AND($G11&gt;=Biens!$B$30,$H11=Biens!$E$30,$I11=Biens!$A$30,$J11&lt;=Biens!$D$30,$K11&lt;=Biens!$C$30),"MATCH","")</f>
        <v/>
      </c>
      <c r="AZ11" s="13" t="str">
        <f>IF(AND($G11&gt;=Biens!$B$31,$H11=Biens!$E$31,$I11=Biens!$A$31,$J11&lt;=Biens!$D$31,$K11&lt;=Biens!$C$31),"MATCH","")</f>
        <v/>
      </c>
      <c r="BA11" s="13" t="str">
        <f>IF(AND($G11&gt;=Biens!$B$32,$H11=Biens!$E$32,$I11=Biens!$A$32,$J11&lt;=Biens!$D$32,$K11&lt;=Biens!$C$32),"MATCH","")</f>
        <v/>
      </c>
      <c r="BB11" s="13" t="str">
        <f>IF(AND($G11&gt;=Biens!$B$33,$H11=Biens!$E$33,$I11=Biens!$A$33,$J11&lt;=Biens!$D$33,$K11&lt;=Biens!$C$33),"MATCH","")</f>
        <v/>
      </c>
      <c r="BC11" s="13" t="str">
        <f>IF(AND($G11&gt;=Biens!$B$34,$H11=Biens!$E$34,$I11=Biens!$A$34,$J11&lt;=Biens!$D$34,$K11&lt;=Biens!$C$34),"MATCH","")</f>
        <v/>
      </c>
      <c r="BD11" s="13" t="str">
        <f>IF(AND($G11&gt;=Biens!$B$35,$H11=Biens!$E$35,$I11=Biens!$A$35,$J11&lt;=Biens!$D$35,$K11&lt;=Biens!$C$35),"MATCH","")</f>
        <v/>
      </c>
      <c r="BE11" s="13" t="str">
        <f>IF(AND($G11&gt;=Biens!$B$36,$H11=Biens!$E$36,$I11=Biens!$A$36,$J11&lt;=Biens!$D$36,$K11&lt;=Biens!$C$36),"MATCH","")</f>
        <v/>
      </c>
      <c r="BF11" s="13" t="str">
        <f>IF(AND($G11&gt;=Biens!$B$37,$H11=Biens!$E$37,$I11=Biens!$A$37,$J11&lt;=Biens!$D$37,$K11&lt;=Biens!$C$37),"MATCH","")</f>
        <v/>
      </c>
      <c r="BG11" s="13" t="str">
        <f>IF(AND($G11&gt;=Biens!$B$38,$H11=Biens!$E$38,$I11=Biens!$A$38,$J11&lt;=Biens!$D$38,$K11&lt;=Biens!$C$38),"MATCH","")</f>
        <v/>
      </c>
      <c r="BH11" s="13" t="str">
        <f>IF(AND($G11&gt;=Biens!$B$39,$H11=Biens!$E$39,$I11=Biens!$A$39,$J11&lt;=Biens!$D$39,$K11&lt;=Biens!$C$39),"MATCH","")</f>
        <v/>
      </c>
      <c r="BI11" s="13" t="str">
        <f>IF(AND($G11&gt;=Biens!$B$40,$H11=Biens!$E$40,$I11=Biens!$A$40,$J11&lt;=Biens!$D$40,$K11&lt;=Biens!$C$40),"MATCH","")</f>
        <v/>
      </c>
      <c r="BJ11" s="13" t="str">
        <f>IF(AND($G11&gt;=Biens!$B$41,$H11=Biens!$E$41,$I11=Biens!$A$41,$J11&lt;=Biens!$D$41,$K11&lt;=Biens!$C$41),"MATCH","")</f>
        <v/>
      </c>
      <c r="BK11" s="13" t="str">
        <f>IF(AND($G11&gt;=Biens!$B$42,$H11=Biens!$E$42,$I11=Biens!$A$42,$J11&lt;=Biens!$D$42,$K11&lt;=Biens!$C$42),"MATCH","")</f>
        <v/>
      </c>
      <c r="BL11" s="13" t="str">
        <f>IF(AND($G11&gt;=Biens!$B$43,$H11=Biens!$E$43,$I11=Biens!$A$43,$J11&lt;=Biens!$D$43,$K11&lt;=Biens!$C$43),"MATCH","")</f>
        <v/>
      </c>
      <c r="BM11" s="13" t="str">
        <f>IF(AND($G11&gt;=Biens!$B$44,$H11=Biens!$E$44,$I11=Biens!$A$44,$J11&lt;=Biens!$D$44,$K11&lt;=Biens!$C$44),"MATCH","")</f>
        <v/>
      </c>
      <c r="BN11" s="13" t="str">
        <f>IF(AND($G11&gt;=Biens!$B$45,$H11=Biens!$E$45,$I11=Biens!$A$45,$J11&lt;=Biens!$D$45,$K11&lt;=Biens!$C$45),"MATCH","")</f>
        <v/>
      </c>
      <c r="BO11" s="13" t="str">
        <f>IF(AND($G11&gt;=Biens!$B$46,$H11=Biens!$E$46,$I11=Biens!$A$46,$J11&lt;=Biens!$D$46,$K11&lt;=Biens!$C$46),"MATCH","")</f>
        <v/>
      </c>
      <c r="BP11" s="13" t="str">
        <f>IF(AND($G11&gt;=Biens!$B$47,$H11=Biens!$E$47,$I11=Biens!$A$47,$J11&lt;=Biens!$D$47,$K11&lt;=Biens!$C$47),"MATCH","")</f>
        <v/>
      </c>
      <c r="BQ11" s="13" t="str">
        <f>IF(AND($G11&gt;=Biens!$B$48,$H11=Biens!$E$48,$I11=Biens!$A$48,$J11&lt;=Biens!$D$48,$K11&lt;=Biens!$C$48),"MATCH","")</f>
        <v/>
      </c>
      <c r="BR11" s="13" t="str">
        <f>IF(AND($G11&gt;=Biens!$B$49,$H11=Biens!$E$49,$I11=Biens!$A$49,$J11&lt;=Biens!$D$49,$K11&lt;=Biens!$C$49),"MATCH","")</f>
        <v/>
      </c>
      <c r="BS11" s="13" t="str">
        <f>IF(AND($G11&gt;=Biens!$B$50,$H11=Biens!$E$50,$I11=Biens!$A$50,$J11&lt;=Biens!$D$50,$K11&lt;=Biens!$C$50),"MATCH","")</f>
        <v/>
      </c>
      <c r="BT11" s="13" t="str">
        <f>IF(AND($G11&gt;=Biens!$B$51,$H11=Biens!$E$51,$I11=Biens!$A$51,$J11&lt;=Biens!$D$51,$K11&lt;=Biens!$C$51),"MATCH","")</f>
        <v/>
      </c>
      <c r="BU11" s="13" t="str">
        <f>IF(AND($G11&gt;=Biens!$B$52,$H11=Biens!$E$52,$I11=Biens!$A$52,$J11&lt;=Biens!$D$52,$K11&lt;=Biens!$C$52),"MATCH","")</f>
        <v/>
      </c>
      <c r="BV11" s="13" t="str">
        <f>IF(AND($G11&gt;=Biens!$B$53,$H11=Biens!$E$53,$I11=Biens!$A$53,$J11&lt;=Biens!$D$53,$K11&lt;=Biens!$C$53),"MATCH","")</f>
        <v/>
      </c>
      <c r="BW11" s="13" t="str">
        <f>IF(AND($G11&gt;=Biens!$B$54,$H11=Biens!$E$54,$I11=Biens!$A$54,$J11&lt;=Biens!$D$54,$K11&lt;=Biens!$C$54),"MATCH","")</f>
        <v/>
      </c>
      <c r="BX11" s="13" t="str">
        <f>IF(AND($G11&gt;=Biens!$B$55,$H11=Biens!$E$55,$I11=Biens!$A$55,$J11&lt;=Biens!$D$55,$K11&lt;=Biens!$C$55),"MATCH","")</f>
        <v/>
      </c>
      <c r="BY11" s="13" t="str">
        <f>IF(AND($G11&gt;=Biens!$B$56,$H11=Biens!$E$56,$I11=Biens!$A$56,$J11&lt;=Biens!$D$56,$K11&lt;=Biens!$C$56),"MATCH","")</f>
        <v/>
      </c>
      <c r="BZ11" s="13" t="str">
        <f>IF(AND($G11&gt;=Biens!$B$57,$H11=Biens!$E$57,$I11=Biens!$A$57,$J11&lt;=Biens!$D$57,$K11&lt;=Biens!$C$57),"MATCH","")</f>
        <v/>
      </c>
      <c r="CA11" s="13" t="str">
        <f>IF(AND($G11&gt;=Biens!$B$58,$H11=Biens!$E$58,$I11=Biens!$A$58,$J11&lt;=Biens!$D$58,$K11&lt;=Biens!$C$58),"MATCH","")</f>
        <v/>
      </c>
      <c r="CB11" s="13" t="str">
        <f>IF(AND($G11&gt;=Biens!$B$59,$H11=Biens!$E$59,$I11=Biens!$A$59,$J11&lt;=Biens!$D$59,$K11&lt;=Biens!$C$59),"MATCH","")</f>
        <v/>
      </c>
      <c r="CC11" s="13" t="str">
        <f>IF(AND($G11&gt;=Biens!$B$60,$H11=Biens!$E$60,$I11=Biens!$A$60,$J11&lt;=Biens!$D$60,$K11&lt;=Biens!$C$60),"MATCH","")</f>
        <v/>
      </c>
      <c r="CD11" s="13" t="str">
        <f>IF(AND($G11&gt;=Biens!$B$61,$H11=Biens!$E$61,$I11=Biens!$A$61,$J11&lt;=Biens!$D$61,$K11&lt;=Biens!$C$61),"MATCH","")</f>
        <v/>
      </c>
      <c r="CE11" s="13" t="str">
        <f>IF(AND($G11&gt;=Biens!$B$62,$H11=Biens!$E$62,$I11=Biens!$A$62,$J11&lt;=Biens!$D$62,$K11&lt;=Biens!$C$62),"MATCH","")</f>
        <v/>
      </c>
      <c r="CF11" s="13" t="str">
        <f>IF(AND($G11&gt;=Biens!$B$63,$H11=Biens!$E$63,$I11=Biens!$A$63,$J11&lt;=Biens!$D$63,$K11&lt;=Biens!$C$63),"MATCH","")</f>
        <v/>
      </c>
      <c r="CG11" s="13" t="str">
        <f>IF(AND($G11&gt;=Biens!$B$64,$H11=Biens!$E$64,$I11=Biens!$A$64,$J11&lt;=Biens!$D$64,$K11&lt;=Biens!$C$64),"MATCH","")</f>
        <v/>
      </c>
      <c r="CH11" s="13" t="str">
        <f>IF(AND($G11&gt;=Biens!$B$65,$H11=Biens!$E$65,$I11=Biens!$A$65,$J11&lt;=Biens!$D$65,$K11&lt;=Biens!$C$65),"MATCH","")</f>
        <v/>
      </c>
      <c r="CI11" s="13" t="str">
        <f>IF(AND($G11&gt;=Biens!$B$66,$H11=Biens!$E$66,$I11=Biens!$A$66,$J11&lt;=Biens!$D$66,$K11&lt;=Biens!$C$66),"MATCH","")</f>
        <v/>
      </c>
      <c r="CJ11" s="13" t="str">
        <f>IF(AND($G11&gt;=Biens!$B$67,$H11=Biens!$E$67,$I11=Biens!$A$67,$J11&lt;=Biens!$D$67,$K11&lt;=Biens!$C$67),"MATCH","")</f>
        <v/>
      </c>
      <c r="CK11" s="13" t="str">
        <f>IF(AND($G11&gt;=Biens!$B$68,$H11=Biens!$E$68,$I11=Biens!$A$68,$J11&lt;=Biens!$D$68,$K11&lt;=Biens!$C$68),"MATCH","")</f>
        <v/>
      </c>
      <c r="CL11" s="13" t="str">
        <f>IF(AND($G11&gt;=Biens!$B$69,$H11=Biens!$E$69,$I11=Biens!$A$69,$J11&lt;=Biens!$D$69,$K11&lt;=Biens!$C$69),"MATCH","")</f>
        <v/>
      </c>
      <c r="CM11" s="13" t="str">
        <f>IF(AND($G11&gt;=Biens!$B$70,$H11=Biens!$E$70,$I11=Biens!$A$70,$J11&lt;=Biens!$D$70,$K11&lt;=Biens!$C$70),"MATCH","")</f>
        <v/>
      </c>
      <c r="CN11" s="13" t="str">
        <f>IF(AND($G11&gt;=Biens!$B$71,$H11=Biens!$E$71,$I11=Biens!$A$71,$J11&lt;=Biens!$D$71,$K11&lt;=Biens!$C$71),"MATCH","")</f>
        <v/>
      </c>
      <c r="CO11" s="13" t="str">
        <f>IF(AND($G11&gt;=Biens!$B$72,$H11=Biens!$E$72,$I11=Biens!$A$72,$J11&lt;=Biens!$D$72,$K11&lt;=Biens!$C$72),"MATCH","")</f>
        <v/>
      </c>
      <c r="CP11" s="13" t="str">
        <f>IF(AND($G11&gt;=Biens!$B$73,$H11=Biens!$E$73,$I11=Biens!$A$73,$J11&lt;=Biens!$D$73,$K11&lt;=Biens!$C$73),"MATCH","")</f>
        <v/>
      </c>
      <c r="CQ11" s="13" t="str">
        <f>IF(AND($G11&gt;=Biens!$B$74,$H11=Biens!$E$74,$I11=Biens!$A$74,$J11&lt;=Biens!$D$74,$K11&lt;=Biens!$C$74),"MATCH","")</f>
        <v/>
      </c>
      <c r="CR11" s="13" t="str">
        <f>IF(AND($G11&gt;=Biens!$B$75,$H11=Biens!$E$75,$I11=Biens!$A$75,$J11&lt;=Biens!$D$75,$K11&lt;=Biens!$C$75),"MATCH","")</f>
        <v/>
      </c>
      <c r="CS11" s="13" t="str">
        <f>IF(AND($G11&gt;=Biens!$B$76,$H11=Biens!$E$76,$I11=Biens!$A$76,$J11&lt;=Biens!$D$76,$K11&lt;=Biens!$C$76),"MATCH","")</f>
        <v/>
      </c>
      <c r="CT11" s="13" t="str">
        <f>IF(AND($G11&gt;=Biens!$B$77,$H11=Biens!$E$77,$I11=Biens!$A$77,$J11&lt;=Biens!$D$77,$K11&lt;=Biens!$C$77),"MATCH","")</f>
        <v/>
      </c>
      <c r="CU11" s="13" t="str">
        <f>IF(AND($G11&gt;=Biens!$B$78,$H11=Biens!$E$78,$I11=Biens!$A$78,$J11&lt;=Biens!$D$78,$K11&lt;=Biens!$C$78),"MATCH","")</f>
        <v/>
      </c>
      <c r="CV11" s="13" t="str">
        <f>IF(AND($G11&gt;=Biens!$B$79,$H11=Biens!$E$79,$I11=Biens!$A$79,$J11&lt;=Biens!$D$79,$K11&lt;=Biens!$C$79),"MATCH","")</f>
        <v/>
      </c>
      <c r="CW11" s="13" t="str">
        <f>IF(AND($G11&gt;=Biens!$B$80,$H11=Biens!$E$80,$I11=Biens!$A$80,$J11&lt;=Biens!$D$80,$K11&lt;=Biens!$C$80),"MATCH","")</f>
        <v/>
      </c>
      <c r="CX11" s="13" t="str">
        <f>IF(AND($G11&gt;=Biens!$B$81,$H11=Biens!$E$81,$I11=Biens!$A$81,$J11&lt;=Biens!$D$81,$K11&lt;=Biens!$C$81),"MATCH","")</f>
        <v/>
      </c>
      <c r="CY11" s="13" t="str">
        <f>IF(AND($G11&gt;=Biens!$B$82,$H11=Biens!$E$82,$I11=Biens!$A$82,$J11&lt;=Biens!$D$82,$K11&lt;=Biens!$C$82),"MATCH","")</f>
        <v/>
      </c>
      <c r="CZ11" s="13" t="str">
        <f>IF(AND($G11&gt;=Biens!$B$83,$H11=Biens!$E$83,$I11=Biens!$A$83,$J11&lt;=Biens!$D$83,$K11&lt;=Biens!$C$83),"MATCH","")</f>
        <v/>
      </c>
      <c r="DA11" s="13" t="str">
        <f>IF(AND($G11&gt;=Biens!$B$84,$H11=Biens!$E$84,$I11=Biens!$A$84,$J11&lt;=Biens!$D$84,$K11&lt;=Biens!$C$84),"MATCH","")</f>
        <v/>
      </c>
      <c r="DB11" s="13" t="str">
        <f>IF(AND($G11&gt;=Biens!$B$85,$H11=Biens!$E$85,$I11=Biens!$A$85,$J11&lt;=Biens!$D$85,$K11&lt;=Biens!$C$85),"MATCH","")</f>
        <v/>
      </c>
      <c r="DC11" s="13" t="str">
        <f>IF(AND($G11&gt;=Biens!$B$86,$H11=Biens!$E$86,$I11=Biens!$A$86,$J11&lt;=Biens!$D$86,$K11&lt;=Biens!$C$86),"MATCH","")</f>
        <v/>
      </c>
      <c r="DD11" s="13" t="str">
        <f>IF(AND($G11&gt;=Biens!$B$87,$H11=Biens!$E$87,$I11=Biens!$A$87,$J11&lt;=Biens!$D$87,$K11&lt;=Biens!$C$87),"MATCH","")</f>
        <v/>
      </c>
      <c r="DE11" s="13" t="str">
        <f>IF(AND($G11&gt;=Biens!$B$88,$H11=Biens!$E$88,$I11=Biens!$A$88,$J11&lt;=Biens!$D$88,$K11&lt;=Biens!$C$88),"MATCH","")</f>
        <v/>
      </c>
      <c r="DF11" s="13" t="str">
        <f>IF(AND($G11&gt;=Biens!$B$89,$H11=Biens!$E$89,$I11=Biens!$A$89,$J11&lt;=Biens!$D$89,$K11&lt;=Biens!$C$89),"MATCH","")</f>
        <v/>
      </c>
      <c r="DG11" s="13" t="str">
        <f>IF(AND($G11&gt;=Biens!$B$90,$H11=Biens!$E$90,$I11=Biens!$A$90,$J11&lt;=Biens!$D$90,$K11&lt;=Biens!$C$90),"MATCH","")</f>
        <v/>
      </c>
      <c r="DH11" s="13" t="str">
        <f>IF(AND($G11&gt;=Biens!$B$91,$H11=Biens!$E$91,$I11=Biens!$A$91,$J11&lt;=Biens!$D$91,$K11&lt;=Biens!$C$91),"MATCH","")</f>
        <v/>
      </c>
      <c r="DI11" s="13" t="str">
        <f>IF(AND($G11&gt;=Biens!$B$92,$H11=Biens!$E$92,$I11=Biens!$A$92,$J11&lt;=Biens!$D$92,$K11&lt;=Biens!$C$92),"MATCH","")</f>
        <v/>
      </c>
      <c r="DJ11" s="13" t="str">
        <f>IF(AND($G11&gt;=Biens!$B$93,$H11=Biens!$E$93,$I11=Biens!$A$93,$J11&lt;=Biens!$D$93,$K11&lt;=Biens!$C$93),"MATCH","")</f>
        <v/>
      </c>
      <c r="DK11" s="13" t="str">
        <f>IF(AND($G11&gt;=Biens!$B$94,$H11=Biens!$E$94,$I11=Biens!$A$94,$J11&lt;=Biens!$D$94,$K11&lt;=Biens!$C$94),"MATCH","")</f>
        <v/>
      </c>
      <c r="DL11" s="13" t="str">
        <f>IF(AND($G11&gt;=Biens!$B$95,$H11=Biens!$E$95,$I11=Biens!$A$95,$J11&lt;=Biens!$D$95,$K11&lt;=Biens!$C$95),"MATCH","")</f>
        <v/>
      </c>
      <c r="DM11" s="13" t="str">
        <f>IF(AND($G11&gt;=Biens!$B$96,$H11=Biens!$E$96,$I11=Biens!$A$96,$J11&lt;=Biens!$D$96,$K11&lt;=Biens!$C$96),"MATCH","")</f>
        <v/>
      </c>
      <c r="DN11" s="13" t="str">
        <f>IF(AND($G11&gt;=Biens!$B$97,$H11=Biens!$E$97,$I11=Biens!$A$97,$J11&lt;=Biens!$D$97,$K11&lt;=Biens!$C$97),"MATCH","")</f>
        <v/>
      </c>
      <c r="DO11" s="13" t="str">
        <f>IF(AND($G11&gt;=Biens!$B$98,$H11=Biens!$E$98,$I11=Biens!$A$98,$J11&lt;=Biens!$D$98,$K11&lt;=Biens!$C$98),"MATCH","")</f>
        <v/>
      </c>
      <c r="DP11" s="13" t="str">
        <f>IF(AND($G11&gt;=Biens!$B$99,$H11=Biens!$E$99,$I11=Biens!$A$99,$J11&lt;=Biens!$D$99,$K11&lt;=Biens!$C$99),"MATCH","")</f>
        <v/>
      </c>
      <c r="DQ11" s="13" t="str">
        <f>IF(AND($G11&gt;=Biens!$B$100,$H11=Biens!$E$100,$I11=Biens!$A$100,$J11&lt;=Biens!$D$100,$K11&lt;=Biens!$C$100),"MATCH","")</f>
        <v/>
      </c>
      <c r="DR11" s="13" t="str">
        <f>IF(AND($G11&gt;=Biens!$B$101,$H11=Biens!$E$101,$I11=Biens!$A$101,$J11&lt;=Biens!$D$101,$K11&lt;=Biens!$C$101),"MATCH","")</f>
        <v/>
      </c>
      <c r="DS11" s="13" t="str">
        <f>IF(AND($G11&gt;=Biens!$B$102,$H11=Biens!$E$102,$I11=Biens!$A$102,$J11&lt;=Biens!$D$102,$K11&lt;=Biens!$C$102),"MATCH","")</f>
        <v/>
      </c>
      <c r="DT11" s="13" t="str">
        <f>IF(AND($G11&gt;=Biens!$B$103,$H11=Biens!$E$103,$I11=Biens!$A$103,$J11&lt;=Biens!$D$103,$K11&lt;=Biens!$C$103),"MATCH","")</f>
        <v/>
      </c>
      <c r="DU11" s="13" t="str">
        <f>IF(AND($G11&gt;=Biens!$B$104,$H11=Biens!$E$104,$I11=Biens!$A$104,$J11&lt;=Biens!$D$104,$K11&lt;=Biens!$C$104),"MATCH","")</f>
        <v/>
      </c>
      <c r="DV11" s="13" t="str">
        <f>IF(AND($G11&gt;=Biens!$B$105,$H11=Biens!$E$105,$I11=Biens!$A$105,$J11&lt;=Biens!$D$105,$K11&lt;=Biens!$C$105),"MATCH","")</f>
        <v/>
      </c>
      <c r="DW11" s="13" t="str">
        <f>IF(AND($G11&gt;=Biens!$B$106,$H11=Biens!$E$106,$I11=Biens!$A$106,$J11&lt;=Biens!$D$106,$K11&lt;=Biens!$C$106),"MATCH","")</f>
        <v/>
      </c>
      <c r="DX11" s="13" t="str">
        <f>IF(AND($G11&gt;=Biens!$B$107,$H11=Biens!$E$107,$I11=Biens!$A$107,$J11&lt;=Biens!$D$107,$K11&lt;=Biens!$C$107),"MATCH","")</f>
        <v/>
      </c>
      <c r="DY11" s="13" t="str">
        <f>IF(AND($G11&gt;=Biens!$B$108,$H11=Biens!$E$108,$I11=Biens!$A$108,$J11&lt;=Biens!$D$108,$K11&lt;=Biens!$C$108),"MATCH","")</f>
        <v/>
      </c>
      <c r="DZ11" s="13" t="str">
        <f>IF(AND($G11&gt;=Biens!$B$109,$H11=Biens!$E$109,$I11=Biens!$A$109,$J11&lt;=Biens!$D$109,$K11&lt;=Biens!$C$109),"MATCH","")</f>
        <v/>
      </c>
      <c r="EA11" s="13" t="str">
        <f>IF(AND($G11&gt;=Biens!$B$110,$H11=Biens!$E$110,$I11=Biens!$A$110,$J11&lt;=Biens!$D$110,$K11&lt;=Biens!$C$110),"MATCH","")</f>
        <v/>
      </c>
      <c r="EB11" s="13" t="str">
        <f>IF(AND($G11&gt;=Biens!$B$111,$H11=Biens!$E$111,$I11=Biens!$A$111,$J11&lt;=Biens!$D$111,$K11&lt;=Biens!$C$111),"MATCH","")</f>
        <v/>
      </c>
      <c r="EC11" s="13" t="str">
        <f>IF(AND($G11&gt;=Biens!$B$112,$H11=Biens!$E$112,$I11=Biens!$A$112,$J11&lt;=Biens!$D$112,$K11&lt;=Biens!$C$112),"MATCH","")</f>
        <v/>
      </c>
      <c r="ED11" s="13" t="str">
        <f>IF(AND($G11&gt;=Biens!$B$113,$H11=Biens!$E$113,$I11=Biens!$A$113,$J11&lt;=Biens!$D$113,$K11&lt;=Biens!$C$113),"MATCH","")</f>
        <v/>
      </c>
      <c r="EE11" s="13" t="str">
        <f>IF(AND($G11&gt;=Biens!$B$114,$H11=Biens!$E$114,$I11=Biens!$A$114,$J11&lt;=Biens!$D$114,$K11&lt;=Biens!$C$114),"MATCH","")</f>
        <v/>
      </c>
      <c r="EF11" s="13" t="str">
        <f>IF(AND($G11&gt;=Biens!$B$115,$H11=Biens!$E$115,$I11=Biens!$A$115,$J11&lt;=Biens!$D$115,$K11&lt;=Biens!$C$115),"MATCH","")</f>
        <v/>
      </c>
      <c r="EG11" s="13" t="str">
        <f>IF(AND($G11&gt;=Biens!$B$116,$H11=Biens!$E$116,$I11=Biens!$A$116,$J11&lt;=Biens!$D$116,$K11&lt;=Biens!$C$116),"MATCH","")</f>
        <v/>
      </c>
      <c r="EH11" s="13" t="str">
        <f>IF(AND($G11&gt;=Biens!$B$117,$H11=Biens!$E$117,$I11=Biens!$A$117,$J11&lt;=Biens!$D$117,$K11&lt;=Biens!$C$117),"MATCH","")</f>
        <v/>
      </c>
      <c r="EI11" s="13" t="str">
        <f>IF(AND($G11&gt;=Biens!$B$118,$H11=Biens!$E$118,$I11=Biens!$A$118,$J11&lt;=Biens!$D$118,$K11&lt;=Biens!$C$118),"MATCH","")</f>
        <v/>
      </c>
      <c r="EJ11" s="13" t="str">
        <f>IF(AND($G11&gt;=Biens!$B$119,$H11=Biens!$E$119,$I11=Biens!$A$119,$J11&lt;=Biens!$D$119,$K11&lt;=Biens!$C$119),"MATCH","")</f>
        <v/>
      </c>
      <c r="EK11" s="13" t="str">
        <f>IF(AND($G11&gt;=Biens!$B$120,$H11=Biens!$E$120,$I11=Biens!$A$120,$J11&lt;=Biens!$D$120,$K11&lt;=Biens!$C$120),"MATCH","")</f>
        <v/>
      </c>
      <c r="EL11" s="13" t="str">
        <f>IF(AND($G11&gt;=Biens!$B$121,$H11=Biens!$E$121,$I11=Biens!$A$121,$J11&lt;=Biens!$D$121,$K11&lt;=Biens!$C$121),"MATCH","")</f>
        <v/>
      </c>
      <c r="EM11" s="13" t="str">
        <f>IF(AND($G11&gt;=Biens!$B$122,$H11=Biens!$E$122,$I11=Biens!$A$122,$J11&lt;=Biens!$D$122,$K11&lt;=Biens!$C$122),"MATCH","")</f>
        <v/>
      </c>
      <c r="EN11" s="13" t="str">
        <f>IF(AND($G11&gt;=Biens!$B$123,$H11=Biens!$E$123,$I11=Biens!$A$123,$J11&lt;=Biens!$D$123,$K11&lt;=Biens!$C$123),"MATCH","")</f>
        <v/>
      </c>
      <c r="EO11" s="13" t="str">
        <f>IF(AND($G11&gt;=Biens!$B$124,$H11=Biens!$E$124,$I11=Biens!$A$124,$J11&lt;=Biens!$D$124,$K11&lt;=Biens!$C$124),"MATCH","")</f>
        <v/>
      </c>
      <c r="EP11" s="13" t="str">
        <f>IF(AND($G11&gt;=Biens!$B$125,$H11=Biens!$E$125,$I11=Biens!$A$125,$J11&lt;=Biens!$D$125,$K11&lt;=Biens!$C$125),"MATCH","")</f>
        <v/>
      </c>
      <c r="EQ11" s="13" t="str">
        <f>IF(AND($G11&gt;=Biens!$B$126,$H11=Biens!$E$126,$I11=Biens!$A$126,$J11&lt;=Biens!$D$126,$K11&lt;=Biens!$C$126),"MATCH","")</f>
        <v/>
      </c>
      <c r="ER11" s="13" t="str">
        <f>IF(AND($G11&gt;=Biens!$B$127,$H11=Biens!$E$127,$I11=Biens!$A$127,$J11&lt;=Biens!$D$127,$K11&lt;=Biens!$C$127),"MATCH","")</f>
        <v/>
      </c>
      <c r="ES11" s="13" t="str">
        <f>IF(AND($G11&gt;=Biens!$B$128,$H11=Biens!$E$128,$I11=Biens!$A$128,$J11&lt;=Biens!$D$128,$K11&lt;=Biens!$C$128),"MATCH","")</f>
        <v/>
      </c>
      <c r="ET11" s="13" t="str">
        <f>IF(AND($G11&gt;=Biens!$B$129,$H11=Biens!$E$129,$I11=Biens!$A$129,$J11&lt;=Biens!$D$129,$K11&lt;=Biens!$C$129),"MATCH","")</f>
        <v/>
      </c>
      <c r="EU11" s="13" t="str">
        <f>IF(AND($G11&gt;=Biens!$B$130,$H11=Biens!$E$130,$I11=Biens!$A$130,$J11&lt;=Biens!$D$130,$K11&lt;=Biens!$C$130),"MATCH","")</f>
        <v/>
      </c>
      <c r="EV11" s="13" t="str">
        <f>IF(AND($G11&gt;=Biens!$B$131,$H11=Biens!$E$131,$I11=Biens!$A$131,$J11&lt;=Biens!$D$131,$K11&lt;=Biens!$C$131),"MATCH","")</f>
        <v/>
      </c>
      <c r="EW11" s="13" t="str">
        <f>IF(AND($G11&gt;=Biens!$B$132,$H11=Biens!$E$132,$I11=Biens!$A$132,$J11&lt;=Biens!$D$132,$K11&lt;=Biens!$C$132),"MATCH","")</f>
        <v/>
      </c>
      <c r="EX11" s="13" t="str">
        <f>IF(AND($G11&gt;=Biens!$B$133,$H11=Biens!$E$133,$I11=Biens!$A$133,$J11&lt;=Biens!$D$133,$K11&lt;=Biens!$C$133),"MATCH","")</f>
        <v/>
      </c>
      <c r="EY11" s="13" t="str">
        <f>IF(AND($G11&gt;=Biens!$B$134,$H11=Biens!$E$134,$I11=Biens!$A$134,$J11&lt;=Biens!$D$134,$K11&lt;=Biens!$C$134),"MATCH","")</f>
        <v/>
      </c>
      <c r="EZ11" s="13" t="str">
        <f>IF(AND($G11&gt;=Biens!$B$135,$H11=Biens!$E$135,$I11=Biens!$A$135,$J11&lt;=Biens!$D$135,$K11&lt;=Biens!$C$135),"MATCH","")</f>
        <v/>
      </c>
      <c r="FA11" s="13" t="str">
        <f>IF(AND($G11&gt;=Biens!$B$136,$H11=Biens!$E$136,$I11=Biens!$A$136,$J11&lt;=Biens!$D$136,$K11&lt;=Biens!$C$136),"MATCH","")</f>
        <v/>
      </c>
      <c r="FB11" s="13" t="str">
        <f>IF(AND($G11&gt;=Biens!$B$137,$H11=Biens!$E$137,$I11=Biens!$A$137,$J11&lt;=Biens!$D$137,$K11&lt;=Biens!$C$137),"MATCH","")</f>
        <v/>
      </c>
      <c r="FC11" s="13" t="str">
        <f>IF(AND($G11&gt;=Biens!$B$138,$H11=Biens!$E$138,$I11=Biens!$A$138,$J11&lt;=Biens!$D$138,$K11&lt;=Biens!$C$138),"MATCH","")</f>
        <v/>
      </c>
      <c r="FD11" s="13" t="str">
        <f>IF(AND($G11&gt;=Biens!$B$139,$H11=Biens!$E$139,$I11=Biens!$A$139,$J11&lt;=Biens!$D$139,$K11&lt;=Biens!$C$139),"MATCH","")</f>
        <v/>
      </c>
      <c r="FE11" s="13" t="str">
        <f>IF(AND($G11&gt;=Biens!$B$140,$H11=Biens!$E$140,$I11=Biens!$A$140,$J11&lt;=Biens!$D$140,$K11&lt;=Biens!$C$140),"MATCH","")</f>
        <v/>
      </c>
      <c r="FF11" s="13" t="str">
        <f>IF(AND($G11&gt;=Biens!$B$141,$H11=Biens!$E$141,$I11=Biens!$A$141,$J11&lt;=Biens!$D$141,$K11&lt;=Biens!$C$141),"MATCH","")</f>
        <v/>
      </c>
      <c r="FG11" s="13" t="str">
        <f>IF(AND($G11&gt;=Biens!$B$142,$H11=Biens!$E$142,$I11=Biens!$A$142,$J11&lt;=Biens!$D$142,$K11&lt;=Biens!$C$142),"MATCH","")</f>
        <v/>
      </c>
      <c r="FH11" s="13" t="str">
        <f>IF(AND($G11&gt;=Biens!$B$143,$H11=Biens!$E$143,$I11=Biens!$A$143,$J11&lt;=Biens!$D$143,$K11&lt;=Biens!$C$143),"MATCH","")</f>
        <v/>
      </c>
      <c r="FI11" s="13" t="str">
        <f>IF(AND($G11&gt;=Biens!$B$144,$H11=Biens!$E$144,$I11=Biens!$A$144,$J11&lt;=Biens!$D$144,$K11&lt;=Biens!$C$144),"MATCH","")</f>
        <v/>
      </c>
      <c r="FJ11" s="13" t="str">
        <f>IF(AND($G11&gt;=Biens!$B$145,$H11=Biens!$E$145,$I11=Biens!$A$145,$J11&lt;=Biens!$D$145,$K11&lt;=Biens!$C$145),"MATCH","")</f>
        <v/>
      </c>
      <c r="FK11" s="13" t="str">
        <f>IF(AND($G11&gt;=Biens!$B$146,$H11=Biens!$E$146,$I11=Biens!$A$146,$J11&lt;=Biens!$D$146,$K11&lt;=Biens!$C$146),"MATCH","")</f>
        <v/>
      </c>
      <c r="FL11" s="13" t="str">
        <f>IF(AND($G11&gt;=Biens!$B$147,$H11=Biens!$E$147,$I11=Biens!$A$147,$J11&lt;=Biens!$D$147,$K11&lt;=Biens!$C$147),"MATCH","")</f>
        <v/>
      </c>
      <c r="FM11" s="13" t="str">
        <f>IF(AND($G11&gt;=Biens!$B$148,$H11=Biens!$E$148,$I11=Biens!$A$148,$J11&lt;=Biens!$D$148,$K11&lt;=Biens!$C$148),"MATCH","")</f>
        <v/>
      </c>
      <c r="FN11" s="13" t="str">
        <f>IF(AND($G11&gt;=Biens!$B$149,$H11=Biens!$E$149,$I11=Biens!$A$149,$J11&lt;=Biens!$D$149,$K11&lt;=Biens!$C$149),"MATCH","")</f>
        <v/>
      </c>
      <c r="FO11" s="13" t="str">
        <f>IF(AND($G11&gt;=Biens!$B$150,$H11=Biens!$E$150,$I11=Biens!$A$150,$J11&lt;=Biens!$D$150,$K11&lt;=Biens!$C$150),"MATCH","")</f>
        <v/>
      </c>
      <c r="FP11" s="13" t="str">
        <f>IF(AND($G11&gt;=Biens!$B$151,$H11=Biens!$E$151,$I11=Biens!$A$151,$J11&lt;=Biens!$D$151,$K11&lt;=Biens!$C$151),"MATCH","")</f>
        <v/>
      </c>
      <c r="FQ11" s="13" t="str">
        <f>IF(AND($G11&gt;=Biens!$B$152,$H11=Biens!$E$152,$I11=Biens!$A$152,$J11&lt;=Biens!$D$152,$K11&lt;=Biens!$C$152),"MATCH","")</f>
        <v/>
      </c>
      <c r="FR11" s="13" t="str">
        <f>IF(AND($G11&gt;=Biens!$B$153,$H11=Biens!$E$153,$I11=Biens!$A$153,$J11&lt;=Biens!$D$153,$K11&lt;=Biens!$C$153),"MATCH","")</f>
        <v/>
      </c>
      <c r="FS11" s="13" t="str">
        <f>IF(AND($G11&gt;=Biens!$B$154,$H11=Biens!$E$154,$I11=Biens!$A$154,$J11&lt;=Biens!$D$154,$K11&lt;=Biens!$C$154),"MATCH","")</f>
        <v/>
      </c>
      <c r="FT11" s="13" t="str">
        <f>IF(AND($G11&gt;=Biens!$B$155,$H11=Biens!$E$155,$I11=Biens!$A$155,$J11&lt;=Biens!$D$155,$K11&lt;=Biens!$C$155),"MATCH","")</f>
        <v/>
      </c>
      <c r="FU11" s="13" t="str">
        <f>IF(AND($G11&gt;=Biens!$B$156,$H11=Biens!$E$156,$I11=Biens!$A$156,$J11&lt;=Biens!$D$156,$K11&lt;=Biens!$C$156),"MATCH","")</f>
        <v/>
      </c>
      <c r="FV11" s="13" t="str">
        <f>IF(AND($G11&gt;=Biens!$B$157,$H11=Biens!$E$157,$I11=Biens!$A$157,$J11&lt;=Biens!$D$157,$K11&lt;=Biens!$C$157),"MATCH","")</f>
        <v/>
      </c>
      <c r="FW11" s="13" t="str">
        <f>IF(AND($G11&gt;=Biens!$B$158,$H11=Biens!$E$158,$I11=Biens!$A$158,$J11&lt;=Biens!$D$158,$K11&lt;=Biens!$C$158),"MATCH","")</f>
        <v/>
      </c>
      <c r="FX11" s="13" t="str">
        <f>IF(AND($G11&gt;=Biens!$B$159,$H11=Biens!$E$159,$I11=Biens!$A$159,$J11&lt;=Biens!$D$159,$K11&lt;=Biens!$C$159),"MATCH","")</f>
        <v/>
      </c>
      <c r="FY11" s="13" t="str">
        <f>IF(AND($G11&gt;=Biens!$B$160,$H11=Biens!$E$160,$I11=Biens!$A$160,$J11&lt;=Biens!$D$160,$K11&lt;=Biens!$C$160),"MATCH","")</f>
        <v/>
      </c>
      <c r="FZ11" s="13" t="str">
        <f>IF(AND($G11&gt;=Biens!$B$161,$H11=Biens!$E$161,$I11=Biens!$A$161,$J11&lt;=Biens!$D$161,$K11&lt;=Biens!$C$161),"MATCH","")</f>
        <v/>
      </c>
      <c r="GA11" s="13" t="str">
        <f>IF(AND($G11&gt;=Biens!$B$162,$H11=Biens!$E$162,$I11=Biens!$A$162,$J11&lt;=Biens!$D$162,$K11&lt;=Biens!$C$162),"MATCH","")</f>
        <v/>
      </c>
      <c r="GB11" s="13" t="str">
        <f>IF(AND($G11&gt;=Biens!$B$163,$H11=Biens!$E$163,$I11=Biens!$A$163,$J11&lt;=Biens!$D$163,$K11&lt;=Biens!$C$163),"MATCH","")</f>
        <v/>
      </c>
      <c r="GC11" s="13" t="str">
        <f>IF(AND($G11&gt;=Biens!$B$164,$H11=Biens!$E$164,$I11=Biens!$A$164,$J11&lt;=Biens!$D$164,$K11&lt;=Biens!$C$164),"MATCH","")</f>
        <v/>
      </c>
      <c r="GD11" s="13" t="str">
        <f>IF(AND($G11&gt;=Biens!$B$165,$H11=Biens!$E$165,$I11=Biens!$A$165,$J11&lt;=Biens!$D$165,$K11&lt;=Biens!$C$165),"MATCH","")</f>
        <v/>
      </c>
      <c r="GE11" s="13" t="str">
        <f>IF(AND($G11&gt;=Biens!$B$166,$H11=Biens!$E$166,$I11=Biens!$A$166,$J11&lt;=Biens!$D$166,$K11&lt;=Biens!$C$166),"MATCH","")</f>
        <v/>
      </c>
      <c r="GF11" s="13" t="str">
        <f>IF(AND($G11&gt;=Biens!$B$167,$H11=Biens!$E$167,$I11=Biens!$A$167,$J11&lt;=Biens!$D$167,$K11&lt;=Biens!$C$167),"MATCH","")</f>
        <v/>
      </c>
      <c r="GG11" s="13" t="str">
        <f>IF(AND($G11&gt;=Biens!$B$168,$H11=Biens!$E$168,$I11=Biens!$A$168,$J11&lt;=Biens!$D$168,$K11&lt;=Biens!$C$168),"MATCH","")</f>
        <v/>
      </c>
      <c r="GH11" s="13" t="str">
        <f>IF(AND($G11&gt;=Biens!$B$169,$H11=Biens!$E$169,$I11=Biens!$A$169,$J11&lt;=Biens!$D$169,$K11&lt;=Biens!$C$169),"MATCH","")</f>
        <v/>
      </c>
      <c r="GI11" s="13" t="str">
        <f>IF(AND($G11&gt;=Biens!$B$170,$H11=Biens!$E$170,$I11=Biens!$A$170,$J11&lt;=Biens!$D$170,$K11&lt;=Biens!$C$170),"MATCH","")</f>
        <v/>
      </c>
      <c r="GJ11" s="13" t="str">
        <f>IF(AND($G11&gt;=Biens!$B$171,$H11=Biens!$E$171,$I11=Biens!$A$171,$J11&lt;=Biens!$D$171,$K11&lt;=Biens!$C$171),"MATCH","")</f>
        <v/>
      </c>
      <c r="GK11" s="13" t="str">
        <f>IF(AND($G11&gt;=Biens!$B$172,$H11=Biens!$E$172,$I11=Biens!$A$172,$J11&lt;=Biens!$D$172,$K11&lt;=Biens!$C$172),"MATCH","")</f>
        <v/>
      </c>
      <c r="GL11" s="13" t="str">
        <f>IF(AND($G11&gt;=Biens!$B$173,$H11=Biens!$E$173,$I11=Biens!$A$173,$J11&lt;=Biens!$D$173,$K11&lt;=Biens!$C$173),"MATCH","")</f>
        <v/>
      </c>
      <c r="GM11" s="13" t="str">
        <f>IF(AND($G11&gt;=Biens!$B$174,$H11=Biens!$E$174,$I11=Biens!$A$174,$J11&lt;=Biens!$D$174,$K11&lt;=Biens!$C$174),"MATCH","")</f>
        <v/>
      </c>
      <c r="GN11" s="13" t="str">
        <f>IF(AND($G11&gt;=Biens!$B$175,$H11=Biens!$E$175,$I11=Biens!$A$175,$J11&lt;=Biens!$D$175,$K11&lt;=Biens!$C$175),"MATCH","")</f>
        <v/>
      </c>
      <c r="GO11" s="13" t="str">
        <f>IF(AND($G11&gt;=Biens!$B$176,$H11=Biens!$E$176,$I11=Biens!$A$176,$J11&lt;=Biens!$D$176,$K11&lt;=Biens!$C$176),"MATCH","")</f>
        <v/>
      </c>
      <c r="GP11" s="13" t="str">
        <f>IF(AND($G11&gt;=Biens!$B$177,$H11=Biens!$E$177,$I11=Biens!$A$177,$J11&lt;=Biens!$D$177,$K11&lt;=Biens!$C$177),"MATCH","")</f>
        <v/>
      </c>
      <c r="GQ11" s="13" t="str">
        <f>IF(AND($G11&gt;=Biens!$B$178,$H11=Biens!$E$178,$I11=Biens!$A$178,$J11&lt;=Biens!$D$178,$K11&lt;=Biens!$C$178),"MATCH","")</f>
        <v/>
      </c>
      <c r="GR11" s="13" t="str">
        <f>IF(AND($G11&gt;=Biens!$B$179,$H11=Biens!$E$179,$I11=Biens!$A$179,$J11&lt;=Biens!$D$179,$K11&lt;=Biens!$C$179),"MATCH","")</f>
        <v/>
      </c>
      <c r="GS11" s="13" t="str">
        <f>IF(AND($G11&gt;=Biens!$B$180,$H11=Biens!$E$180,$I11=Biens!$A$180,$J11&lt;=Biens!$D$180,$K11&lt;=Biens!$C$180),"MATCH","")</f>
        <v/>
      </c>
      <c r="GT11" s="13" t="str">
        <f>IF(AND($G11&gt;=Biens!$B$181,$H11=Biens!$E$181,$I11=Biens!$A$181,$J11&lt;=Biens!$D$181,$K11&lt;=Biens!$C$181),"MATCH","")</f>
        <v/>
      </c>
      <c r="GU11" s="13" t="str">
        <f>IF(AND($G11&gt;=Biens!$B$182,$H11=Biens!$E$182,$I11=Biens!$A$182,$J11&lt;=Biens!$D$182,$K11&lt;=Biens!$C$182),"MATCH","")</f>
        <v/>
      </c>
      <c r="GV11" s="13" t="str">
        <f>IF(AND($G11&gt;=Biens!$B$183,$H11=Biens!$E$183,$I11=Biens!$A$183,$J11&lt;=Biens!$D$183,$K11&lt;=Biens!$C$183),"MATCH","")</f>
        <v/>
      </c>
      <c r="GW11" s="13" t="str">
        <f>IF(AND($G11&gt;=Biens!$B$184,$H11=Biens!$E$184,$I11=Biens!$A$184,$J11&lt;=Biens!$D$184,$K11&lt;=Biens!$C$184),"MATCH","")</f>
        <v/>
      </c>
      <c r="GX11" s="13" t="str">
        <f>IF(AND($G11&gt;=Biens!$B$185,$H11=Biens!$E$185,$I11=Biens!$A$185,$J11&lt;=Biens!$D$185,$K11&lt;=Biens!$C$185),"MATCH","")</f>
        <v/>
      </c>
      <c r="GY11" s="13" t="str">
        <f>IF(AND($G11&gt;=Biens!$B$186,$H11=Biens!$E$186,$I11=Biens!$A$186,$J11&lt;=Biens!$D$186,$K11&lt;=Biens!$C$186),"MATCH","")</f>
        <v/>
      </c>
      <c r="GZ11" s="13" t="str">
        <f>IF(AND($G11&gt;=Biens!$B$187,$H11=Biens!$E$187,$I11=Biens!$A$187,$J11&lt;=Biens!$D$187,$K11&lt;=Biens!$C$187),"MATCH","")</f>
        <v/>
      </c>
      <c r="HA11" s="13" t="str">
        <f>IF(AND($G11&gt;=Biens!$B$188,$H11=Biens!$E$188,$I11=Biens!$A$188,$J11&lt;=Biens!$D$188,$K11&lt;=Biens!$C$188),"MATCH","")</f>
        <v/>
      </c>
      <c r="HB11" s="13" t="str">
        <f>IF(AND($G11&gt;=Biens!$B$189,$H11=Biens!$E$189,$I11=Biens!$A$189,$J11&lt;=Biens!$D$189,$K11&lt;=Biens!$C$189),"MATCH","")</f>
        <v/>
      </c>
      <c r="HC11" s="13" t="str">
        <f>IF(AND($G11&gt;=Biens!$B$190,$H11=Biens!$E$190,$I11=Biens!$A$190,$J11&lt;=Biens!$D$190,$K11&lt;=Biens!$C$190),"MATCH","")</f>
        <v/>
      </c>
      <c r="HD11" s="13" t="str">
        <f>IF(AND($G11&gt;=Biens!$B$191,$H11=Biens!$E$191,$I11=Biens!$A$191,$J11&lt;=Biens!$D$191,$K11&lt;=Biens!$C$191),"MATCH","")</f>
        <v/>
      </c>
      <c r="HE11" s="13" t="str">
        <f>IF(AND($G11&gt;=Biens!$B$192,$H11=Biens!$E$192,$I11=Biens!$A$192,$J11&lt;=Biens!$D$192,$K11&lt;=Biens!$C$192),"MATCH","")</f>
        <v/>
      </c>
      <c r="HF11" s="13" t="str">
        <f>IF(AND($G11&gt;=Biens!$B$193,$H11=Biens!$E$193,$I11=Biens!$A$193,$J11&lt;=Biens!$D$193,$K11&lt;=Biens!$C$193),"MATCH","")</f>
        <v/>
      </c>
      <c r="HG11" s="13" t="str">
        <f>IF(AND($G11&gt;=Biens!$B$194,$H11=Biens!$E$194,$I11=Biens!$A$194,$J11&lt;=Biens!$D$194,$K11&lt;=Biens!$C$194),"MATCH","")</f>
        <v/>
      </c>
      <c r="HH11" s="13" t="str">
        <f>IF(AND($G11&gt;=Biens!$B$195,$H11=Biens!$E$195,$I11=Biens!$A$195,$J11&lt;=Biens!$D$195,$K11&lt;=Biens!$C$195),"MATCH","")</f>
        <v/>
      </c>
      <c r="HI11" s="13" t="str">
        <f>IF(AND($G11&gt;=Biens!$B$196,$H11=Biens!$E$196,$I11=Biens!$A$196,$J11&lt;=Biens!$D$196,$K11&lt;=Biens!$C$196),"MATCH","")</f>
        <v/>
      </c>
      <c r="HJ11" s="13" t="str">
        <f>IF(AND($G11&gt;=Biens!$B$197,$H11=Biens!$E$197,$I11=Biens!$A$197,$J11&lt;=Biens!$D$197,$K11&lt;=Biens!$C$197),"MATCH","")</f>
        <v/>
      </c>
      <c r="HK11" s="13" t="str">
        <f>IF(AND($G11&gt;=Biens!$B$198,$H11=Biens!$E$198,$I11=Biens!$A$198,$J11&lt;=Biens!$D$198,$K11&lt;=Biens!$C$198),"MATCH","")</f>
        <v/>
      </c>
      <c r="HL11" s="13" t="str">
        <f>IF(AND($G11&gt;=Biens!$B$199,$H11=Biens!$E$199,$I11=Biens!$A$199,$J11&lt;=Biens!$D$199,$K11&lt;=Biens!$C$199),"MATCH","")</f>
        <v/>
      </c>
      <c r="HM11" s="13" t="str">
        <f>IF(AND($G11&gt;=Biens!$B$200,$H11=Biens!$E$200,$I11=Biens!$A$200,$J11&lt;=Biens!$D$200,$K11&lt;=Biens!$C$200),"MATCH","")</f>
        <v/>
      </c>
      <c r="HN11" s="13" t="str">
        <f>IF(AND($G11&gt;=Biens!$B$201,$H11=Biens!$E$201,$I11=Biens!$A$201,$J11&lt;=Biens!$D$201,$K11&lt;=Biens!$C$201),"MATCH","")</f>
        <v/>
      </c>
      <c r="HO11" s="13" t="str">
        <f>IF(AND($G11&gt;=Biens!$B$202,$H11=Biens!$E$202,$I11=Biens!$A$202,$J11&lt;=Biens!$D$202,$K11&lt;=Biens!$C$202),"MATCH","")</f>
        <v/>
      </c>
      <c r="HP11" s="13" t="str">
        <f>IF(AND($G11&gt;=Biens!$B$203,$H11=Biens!$E$203,$I11=Biens!$A$203,$J11&lt;=Biens!$D$203,$K11&lt;=Biens!$C$203),"MATCH","")</f>
        <v/>
      </c>
      <c r="HQ11" s="13" t="str">
        <f>IF(AND($G11&gt;=Biens!$B$204,$H11=Biens!$E$204,$I11=Biens!$A$204,$J11&lt;=Biens!$D$204,$K11&lt;=Biens!$C$204),"MATCH","")</f>
        <v/>
      </c>
      <c r="HR11" s="13" t="str">
        <f>IF(AND($G11&gt;=Biens!$B$205,$H11=Biens!$E$205,$I11=Biens!$A$205,$J11&lt;=Biens!$D$205,$K11&lt;=Biens!$C$205),"MATCH","")</f>
        <v/>
      </c>
      <c r="HS11" s="13" t="str">
        <f>IF(AND($G11&gt;=Biens!$B$206,$H11=Biens!$E$206,$I11=Biens!$A$206,$J11&lt;=Biens!$D$206,$K11&lt;=Biens!$C$206),"MATCH","")</f>
        <v/>
      </c>
      <c r="HT11" s="13" t="str">
        <f>IF(AND($G11&gt;=Biens!$B$207,$H11=Biens!$E$207,$I11=Biens!$A$207,$J11&lt;=Biens!$D$207,$K11&lt;=Biens!$C$207),"MATCH","")</f>
        <v/>
      </c>
      <c r="HU11" s="13" t="str">
        <f>IF(AND($G11&gt;=Biens!$B$208,$H11=Biens!$E$208,$I11=Biens!$A$208,$J11&lt;=Biens!$D$208,$K11&lt;=Biens!$C$208),"MATCH","")</f>
        <v/>
      </c>
      <c r="HV11" s="13" t="str">
        <f>IF(AND($G11&gt;=Biens!$B$209,$H11=Biens!$E$209,$I11=Biens!$A$209,$J11&lt;=Biens!$D$209,$K11&lt;=Biens!$C$209),"MATCH","")</f>
        <v/>
      </c>
      <c r="HW11" s="13" t="str">
        <f>IF(AND($G11&gt;=Biens!$B$210,$H11=Biens!$E$210,$I11=Biens!$A$210,$J11&lt;=Biens!$D$210,$K11&lt;=Biens!$C$210),"MATCH","")</f>
        <v/>
      </c>
      <c r="HX11" s="13" t="str">
        <f>IF(AND($G11&gt;=Biens!$B$211,$H11=Biens!$E$211,$I11=Biens!$A$211,$J11&lt;=Biens!$D$211,$K11&lt;=Biens!$C$211),"MATCH","")</f>
        <v/>
      </c>
      <c r="HY11" s="13" t="str">
        <f>IF(AND($G11&gt;=Biens!$B$212,$H11=Biens!$E$212,$I11=Biens!$A$212,$J11&lt;=Biens!$D$212,$K11&lt;=Biens!$C$212),"MATCH","")</f>
        <v/>
      </c>
      <c r="HZ11" s="13" t="str">
        <f>IF(AND($G11&gt;=Biens!$B$213,$H11=Biens!$E$213,$I11=Biens!$A$213,$J11&lt;=Biens!$D$213,$K11&lt;=Biens!$C$213),"MATCH","")</f>
        <v/>
      </c>
      <c r="IA11" s="13" t="str">
        <f>IF(AND($G11&gt;=Biens!$B$214,$H11=Biens!$E$214,$I11=Biens!$A$214,$J11&lt;=Biens!$D$214,$K11&lt;=Biens!$C$214),"MATCH","")</f>
        <v/>
      </c>
      <c r="IB11" s="13" t="str">
        <f>IF(AND($G11&gt;=Biens!$B$215,$H11=Biens!$E$215,$I11=Biens!$A$215,$J11&lt;=Biens!$D$215,$K11&lt;=Biens!$C$215),"MATCH","")</f>
        <v/>
      </c>
      <c r="IC11" s="13" t="str">
        <f>IF(AND($G11&gt;=Biens!$B$216,$H11=Biens!$E$216,$I11=Biens!$A$216,$J11&lt;=Biens!$D$216,$K11&lt;=Biens!$C$216),"MATCH","")</f>
        <v/>
      </c>
      <c r="ID11" s="13" t="str">
        <f>IF(AND($G11&gt;=Biens!$B$217,$H11=Biens!$E$217,$I11=Biens!$A$217,$J11&lt;=Biens!$D$217,$K11&lt;=Biens!$C$217),"MATCH","")</f>
        <v/>
      </c>
      <c r="IE11" s="13" t="str">
        <f>IF(AND($G11&gt;=Biens!$B$218,$H11=Biens!$E$218,$I11=Biens!$A$218,$J11&lt;=Biens!$D$218,$K11&lt;=Biens!$C$218),"MATCH","")</f>
        <v/>
      </c>
      <c r="IF11" s="13" t="str">
        <f>IF(AND($G11&gt;=Biens!$B$219,$H11=Biens!$E$219,$I11=Biens!$A$219,$J11&lt;=Biens!$D$219,$K11&lt;=Biens!$C$219),"MATCH","")</f>
        <v/>
      </c>
      <c r="IG11" s="13" t="str">
        <f>IF(AND($G11&gt;=Biens!$B$220,$H11=Biens!$E$220,$I11=Biens!$A$220,$J11&lt;=Biens!$D$220,$K11&lt;=Biens!$C$220),"MATCH","")</f>
        <v/>
      </c>
      <c r="IH11" s="13" t="str">
        <f>IF(AND($G11&gt;=Biens!$B$221,$H11=Biens!$E$221,$I11=Biens!$A$221,$J11&lt;=Biens!$D$221,$K11&lt;=Biens!$C$221),"MATCH","")</f>
        <v/>
      </c>
      <c r="II11" s="13" t="str">
        <f>IF(AND($G11&gt;=Biens!$B$222,$H11=Biens!$E$222,$I11=Biens!$A$222,$J11&lt;=Biens!$D$222,$K11&lt;=Biens!$C$222),"MATCH","")</f>
        <v/>
      </c>
      <c r="IJ11" s="13" t="str">
        <f>IF(AND($G11&gt;=Biens!$B$223,$H11=Biens!$E$223,$I11=Biens!$A$223,$J11&lt;=Biens!$D$223,$K11&lt;=Biens!$C$223),"MATCH","")</f>
        <v/>
      </c>
      <c r="IK11" s="13" t="str">
        <f>IF(AND($G11&gt;=Biens!$B$224,$H11=Biens!$E$224,$I11=Biens!$A$224,$J11&lt;=Biens!$D$224,$K11&lt;=Biens!$C$224),"MATCH","")</f>
        <v/>
      </c>
      <c r="IL11" s="13" t="str">
        <f>IF(AND($G11&gt;=Biens!$B$225,$H11=Biens!$E$225,$I11=Biens!$A$225,$J11&lt;=Biens!$D$225,$K11&lt;=Biens!$C$225),"MATCH","")</f>
        <v/>
      </c>
      <c r="IM11" s="13" t="str">
        <f>IF(AND($G11&gt;=Biens!$B$226,$H11=Biens!$E$226,$I11=Biens!$A$226,$J11&lt;=Biens!$D$226,$K11&lt;=Biens!$C$226),"MATCH","")</f>
        <v/>
      </c>
      <c r="IN11" s="13" t="str">
        <f>IF(AND($G11&gt;=Biens!$B$227,$H11=Biens!$E$227,$I11=Biens!$A$227,$J11&lt;=Biens!$D$227,$K11&lt;=Biens!$C$227),"MATCH","")</f>
        <v/>
      </c>
      <c r="IO11" s="13" t="str">
        <f>IF(AND($G11&gt;=Biens!$B$228,$H11=Biens!$E$228,$I11=Biens!$A$228,$J11&lt;=Biens!$D$228,$K11&lt;=Biens!$C$228),"MATCH","")</f>
        <v/>
      </c>
      <c r="IP11" s="13" t="str">
        <f>IF(AND($G11&gt;=Biens!$B$229,$H11=Biens!$E$229,$I11=Biens!$A$229,$J11&lt;=Biens!$D$229,$K11&lt;=Biens!$C$229),"MATCH","")</f>
        <v/>
      </c>
      <c r="IQ11" s="13" t="str">
        <f>IF(AND($G11&gt;=Biens!$B$230,$H11=Biens!$E$230,$I11=Biens!$A$230,$J11&lt;=Biens!$D$230,$K11&lt;=Biens!$C$230),"MATCH","")</f>
        <v/>
      </c>
      <c r="IR11" s="13" t="str">
        <f>IF(AND($G11&gt;=Biens!$B$231,$H11=Biens!$E$231,$I11=Biens!$A$231,$J11&lt;=Biens!$D$231,$K11&lt;=Biens!$C$231),"MATCH","")</f>
        <v/>
      </c>
      <c r="IS11" s="13" t="str">
        <f>IF(AND($G11&gt;=Biens!$B$232,$H11=Biens!$E$232,$I11=Biens!$A$232,$J11&lt;=Biens!$D$232,$K11&lt;=Biens!$C$232),"MATCH","")</f>
        <v/>
      </c>
      <c r="IT11" s="13" t="str">
        <f>IF(AND($G11&gt;=Biens!$B$233,$H11=Biens!$E$233,$I11=Biens!$A$233,$J11&lt;=Biens!$D$233,$K11&lt;=Biens!$C$233),"MATCH","")</f>
        <v/>
      </c>
      <c r="IU11" s="13" t="str">
        <f>IF(AND($G11&gt;=Biens!$B$234,$H11=Biens!$E$234,$I11=Biens!$A$234,$J11&lt;=Biens!$D$234,$K11&lt;=Biens!$C$234),"MATCH","")</f>
        <v/>
      </c>
      <c r="IV11" s="13" t="str">
        <f>IF(AND($G11&gt;=Biens!$B$235,$H11=Biens!$E$235,$I11=Biens!$A$235,$J11&lt;=Biens!$D$235,$K11&lt;=Biens!$C$235),"MATCH","")</f>
        <v/>
      </c>
      <c r="IW11" s="13" t="str">
        <f>IF(AND($G11&gt;=Biens!$B$236,$H11=Biens!$E$236,$I11=Biens!$A$236,$J11&lt;=Biens!$D$236,$K11&lt;=Biens!$C$236),"MATCH","")</f>
        <v/>
      </c>
      <c r="IX11" s="13" t="str">
        <f>IF(AND($G11&gt;=Biens!$B$237,$H11=Biens!$E$237,$I11=Biens!$A$237,$J11&lt;=Biens!$D$237,$K11&lt;=Biens!$C$237),"MATCH","")</f>
        <v/>
      </c>
      <c r="IY11" s="13" t="str">
        <f>IF(AND($G11&gt;=Biens!$B$238,$H11=Biens!$E$238,$I11=Biens!$A$238,$J11&lt;=Biens!$D$238,$K11&lt;=Biens!$C$238),"MATCH","")</f>
        <v/>
      </c>
      <c r="IZ11" s="13" t="str">
        <f>IF(AND($G11&gt;=Biens!$B$239,$H11=Biens!$E$239,$I11=Biens!$A$239,$J11&lt;=Biens!$D$239,$K11&lt;=Biens!$C$239),"MATCH","")</f>
        <v/>
      </c>
      <c r="JA11" s="13" t="str">
        <f>IF(AND($G11&gt;=Biens!$B$240,$H11=Biens!$E$240,$I11=Biens!$A$240,$J11&lt;=Biens!$D$240,$K11&lt;=Biens!$C$240),"MATCH","")</f>
        <v/>
      </c>
      <c r="JB11" s="13" t="str">
        <f>IF(AND($G11&gt;=Biens!$B$241,$H11=Biens!$E$241,$I11=Biens!$A$241,$J11&lt;=Biens!$D$241,$K11&lt;=Biens!$C$241),"MATCH","")</f>
        <v/>
      </c>
      <c r="JC11" s="13" t="str">
        <f>IF(AND($G11&gt;=Biens!$B$242,$H11=Biens!$E$242,$I11=Biens!$A$242,$J11&lt;=Biens!$D$242,$K11&lt;=Biens!$C$242),"MATCH","")</f>
        <v/>
      </c>
      <c r="JD11" s="13" t="str">
        <f>IF(AND($G11&gt;=Biens!$B$243,$H11=Biens!$E$243,$I11=Biens!$A$243,$J11&lt;=Biens!$D$243,$K11&lt;=Biens!$C$243),"MATCH","")</f>
        <v/>
      </c>
      <c r="JE11" s="13" t="str">
        <f>IF(AND($G11&gt;=Biens!$B$244,$H11=Biens!$E$244,$I11=Biens!$A$244,$J11&lt;=Biens!$D$244,$K11&lt;=Biens!$C$244),"MATCH","")</f>
        <v/>
      </c>
      <c r="JF11" s="13" t="str">
        <f>IF(AND($G11&gt;=Biens!$B$245,$H11=Biens!$E$245,$I11=Biens!$A$245,$J11&lt;=Biens!$D$245,$K11&lt;=Biens!$C$245),"MATCH","")</f>
        <v/>
      </c>
      <c r="JG11" s="13" t="str">
        <f>IF(AND($G11&gt;=Biens!$B$246,$H11=Biens!$E$246,$I11=Biens!$A$246,$J11&lt;=Biens!$D$246,$K11&lt;=Biens!$C$246),"MATCH","")</f>
        <v/>
      </c>
      <c r="JH11" s="13" t="str">
        <f>IF(AND($G11&gt;=Biens!$B$247,$H11=Biens!$E$247,$I11=Biens!$A$247,$J11&lt;=Biens!$D$247,$K11&lt;=Biens!$C$247),"MATCH","")</f>
        <v/>
      </c>
      <c r="JI11" s="13" t="str">
        <f>IF(AND($G11&gt;=Biens!$B$248,$H11=Biens!$E$248,$I11=Biens!$A$248,$J11&lt;=Biens!$D$248,$K11&lt;=Biens!$C$248),"MATCH","")</f>
        <v/>
      </c>
      <c r="JJ11" s="13" t="str">
        <f>IF(AND($G11&gt;=Biens!$B$249,$H11=Biens!$E$249,$I11=Biens!$A$249,$J11&lt;=Biens!$D$249,$K11&lt;=Biens!$C$249),"MATCH","")</f>
        <v/>
      </c>
      <c r="JK11" s="13" t="str">
        <f>IF(AND($G11&gt;=Biens!$B$250,$H11=Biens!$E$250,$I11=Biens!$A$250,$J11&lt;=Biens!$D$250,$K11&lt;=Biens!$C$250),"MATCH","")</f>
        <v/>
      </c>
      <c r="JL11" s="13" t="str">
        <f>IF(AND($G11&gt;=Biens!$B$251,$H11=Biens!$E$251,$I11=Biens!$A$251,$J11&lt;=Biens!$D$251,$K11&lt;=Biens!$C$251),"MATCH","")</f>
        <v/>
      </c>
      <c r="JM11" s="13" t="str">
        <f>IF(AND($G11&gt;=Biens!$B$252,$H11=Biens!$E$252,$I11=Biens!$A$252,$J11&lt;=Biens!$D$252,$K11&lt;=Biens!$C$252),"MATCH","")</f>
        <v/>
      </c>
      <c r="JN11" s="13" t="str">
        <f>IF(AND($G11&gt;=Biens!$B$253,$H11=Biens!$E$253,$I11=Biens!$A$253,$J11&lt;=Biens!$D$253,$K11&lt;=Biens!$C$253),"MATCH","")</f>
        <v/>
      </c>
      <c r="JO11" s="13" t="str">
        <f>IF(AND($G11&gt;=Biens!$B$254,$H11=Biens!$E$254,$I11=Biens!$A$254,$J11&lt;=Biens!$D$254,$K11&lt;=Biens!$C$254),"MATCH","")</f>
        <v/>
      </c>
      <c r="JP11" s="13" t="str">
        <f>IF(AND($G11&gt;=Biens!$B$255,$H11=Biens!$E$255,$I11=Biens!$A$255,$J11&lt;=Biens!$D$255,$K11&lt;=Biens!$C$255),"MATCH","")</f>
        <v/>
      </c>
      <c r="JQ11" s="13" t="str">
        <f>IF(AND($G11&gt;=Biens!$B$256,$H11=Biens!$E$256,$I11=Biens!$A$256,$J11&lt;=Biens!$D$256,$K11&lt;=Biens!$C$256),"MATCH","")</f>
        <v/>
      </c>
      <c r="JR11" s="13" t="str">
        <f>IF(AND($G11&gt;=Biens!$B$257,$H11=Biens!$E$257,$I11=Biens!$A$257,$J11&lt;=Biens!$D$257,$K11&lt;=Biens!$C$257),"MATCH","")</f>
        <v/>
      </c>
      <c r="JS11" s="13" t="str">
        <f>IF(AND($G11&gt;=Biens!$B$258,$H11=Biens!$E$258,$I11=Biens!$A$258,$J11&lt;=Biens!$D$258,$K11&lt;=Biens!$C$258),"MATCH","")</f>
        <v/>
      </c>
      <c r="JT11" s="13" t="str">
        <f>IF(AND($G11&gt;=Biens!$B$259,$H11=Biens!$E$259,$I11=Biens!$A$259,$J11&lt;=Biens!$D$259,$K11&lt;=Biens!$C$259),"MATCH","")</f>
        <v/>
      </c>
      <c r="JU11" s="13" t="str">
        <f>IF(AND($G11&gt;=Biens!$B$260,$H11=Biens!$E$260,$I11=Biens!$A$260,$J11&lt;=Biens!$D$260,$K11&lt;=Biens!$C$260),"MATCH","")</f>
        <v/>
      </c>
      <c r="JV11" s="13" t="str">
        <f>IF(AND($G11&gt;=Biens!$B$261,$H11=Biens!$E$261,$I11=Biens!$A$261,$J11&lt;=Biens!$D$261,$K11&lt;=Biens!$C$261),"MATCH","")</f>
        <v/>
      </c>
      <c r="JW11" s="13" t="str">
        <f>IF(AND($G11&gt;=Biens!$B$262,$H11=Biens!$E$262,$I11=Biens!$A$262,$J11&lt;=Biens!$D$262,$K11&lt;=Biens!$C$262),"MATCH","")</f>
        <v/>
      </c>
      <c r="JX11" s="13" t="str">
        <f>IF(AND($G11&gt;=Biens!$B$263,$H11=Biens!$E$263,$I11=Biens!$A$263,$J11&lt;=Biens!$D$263,$K11&lt;=Biens!$C$263),"MATCH","")</f>
        <v>MATCH</v>
      </c>
      <c r="JY11" s="13" t="str">
        <f>IF(AND($G11&gt;=Biens!$B$264,$H11=Biens!$E$264,$I11=Biens!$A$264,$J11&lt;=Biens!$D$264,$K11&lt;=Biens!$C$264),"MATCH","")</f>
        <v/>
      </c>
      <c r="JZ11" s="13" t="str">
        <f>IF(AND($G11&gt;=Biens!$B$265,$H11=Biens!$E$265,$I11=Biens!$A$265,$J11&lt;=Biens!$D$265,$K11&lt;=Biens!$C$265),"MATCH","")</f>
        <v/>
      </c>
      <c r="KA11" s="13" t="str">
        <f>IF(AND($G11&gt;=Biens!$B$266,$H11=Biens!$E$266,$I11=Biens!$A$266,$J11&lt;=Biens!$D$266,$K11&lt;=Biens!$C$266),"MATCH","")</f>
        <v/>
      </c>
      <c r="KB11" s="13" t="str">
        <f>IF(AND($G11&gt;=Biens!$B$267,$H11=Biens!$E$267,$I11=Biens!$A$267,$J11&lt;=Biens!$D$267,$K11&lt;=Biens!$C$267),"MATCH","")</f>
        <v/>
      </c>
      <c r="KC11" s="13" t="str">
        <f>IF(AND($G11&gt;=Biens!$B$268,$H11=Biens!$E$268,$I11=Biens!$A$268,$J11&lt;=Biens!$D$268,$K11&lt;=Biens!$C$268),"MATCH","")</f>
        <v/>
      </c>
      <c r="KD11" s="13" t="str">
        <f>IF(AND($G11&gt;=Biens!$B$269,$H11=Biens!$E$269,$I11=Biens!$A$269,$J11&lt;=Biens!$D$269,$K11&lt;=Biens!$C$269),"MATCH","")</f>
        <v/>
      </c>
      <c r="KE11" s="13" t="str">
        <f>IF(AND($G11&gt;=Biens!$B$270,$H11=Biens!$E$270,$I11=Biens!$A$270,$J11&lt;=Biens!$D$270,$K11&lt;=Biens!$C$270),"MATCH","")</f>
        <v/>
      </c>
      <c r="KF11" s="13" t="str">
        <f>IF(AND($G11&gt;=Biens!$B$271,$H11=Biens!$E$271,$I11=Biens!$A$271,$J11&lt;=Biens!$D$271,$K11&lt;=Biens!$C$271),"MATCH","")</f>
        <v/>
      </c>
      <c r="KG11" s="13" t="str">
        <f>IF(AND($G11&gt;=Biens!$B$272,$H11=Biens!$E$272,$I11=Biens!$A$272,$J11&lt;=Biens!$D$272,$K11&lt;=Biens!$C$272),"MATCH","")</f>
        <v/>
      </c>
      <c r="KH11" s="13" t="str">
        <f>IF(AND($G11&gt;=Biens!$B$273,$H11=Biens!$E$273,$I11=Biens!$A$273,$J11&lt;=Biens!$D$273,$K11&lt;=Biens!$C$273),"MATCH","")</f>
        <v/>
      </c>
      <c r="KI11" s="13" t="str">
        <f>IF(AND($G11&gt;=Biens!$B$274,$H11=Biens!$E$274,$I11=Biens!$A$274,$J11&lt;=Biens!$D$274,$K11&lt;=Biens!$C$274),"MATCH","")</f>
        <v/>
      </c>
      <c r="KJ11" s="13" t="str">
        <f>IF(AND($G11&gt;=Biens!$B$275,$H11=Biens!$E$275,$I11=Biens!$A$275,$J11&lt;=Biens!$D$275,$K11&lt;=Biens!$C$275),"MATCH","")</f>
        <v/>
      </c>
      <c r="KK11" s="13" t="str">
        <f>IF(AND($G11&gt;=Biens!$B$276,$H11=Biens!$E$276,$I11=Biens!$A$276,$J11&lt;=Biens!$D$276,$K11&lt;=Biens!$C$276),"MATCH","")</f>
        <v/>
      </c>
      <c r="KL11" s="13" t="str">
        <f>IF(AND($G11&gt;=Biens!$B$277,$H11=Biens!$E$277,$I11=Biens!$A$277,$J11&lt;=Biens!$D$277,$K11&lt;=Biens!$C$277),"MATCH","")</f>
        <v/>
      </c>
      <c r="KM11" s="13" t="str">
        <f>IF(AND($G11&gt;=Biens!$B$278,$H11=Biens!$E$278,$I11=Biens!$A$278,$J11&lt;=Biens!$D$278,$K11&lt;=Biens!$C$278),"MATCH","")</f>
        <v/>
      </c>
      <c r="KN11" s="13" t="str">
        <f>IF(AND($G11&gt;=Biens!$B$279,$H11=Biens!$E$279,$I11=Biens!$A$279,$J11&lt;=Biens!$D$279,$K11&lt;=Biens!$C$279),"MATCH","")</f>
        <v/>
      </c>
      <c r="KO11" s="13" t="str">
        <f>IF(AND($G11&gt;=Biens!$B$280,$H11=Biens!$E$280,$I11=Biens!$A$280,$J11&lt;=Biens!$D$280,$K11&lt;=Biens!$C$280),"MATCH","")</f>
        <v/>
      </c>
      <c r="KP11" s="13" t="str">
        <f>IF(AND($G11&gt;=Biens!$B$281,$H11=Biens!$E$281,$I11=Biens!$A$281,$J11&lt;=Biens!$D$281,$K11&lt;=Biens!$C$281),"MATCH","")</f>
        <v/>
      </c>
      <c r="KQ11" s="13" t="str">
        <f>IF(AND($G11&gt;=Biens!$B$282,$H11=Biens!$E$282,$I11=Biens!$A$282,$J11&lt;=Biens!$D$282,$K11&lt;=Biens!$C$282),"MATCH","")</f>
        <v/>
      </c>
      <c r="KR11" s="13" t="str">
        <f>IF(AND($G11&gt;=Biens!$B$283,$H11=Biens!$E$283,$I11=Biens!$A$283,$J11&lt;=Biens!$D$283,$K11&lt;=Biens!$C$283),"MATCH","")</f>
        <v/>
      </c>
      <c r="KS11" s="13" t="str">
        <f>IF(AND($G11&gt;=Biens!$B$284,$H11=Biens!$E$284,$I11=Biens!$A$284,$J11&lt;=Biens!$D$284,$K11&lt;=Biens!$C$284),"MATCH","")</f>
        <v/>
      </c>
      <c r="KT11" s="13" t="str">
        <f>IF(AND($G11&gt;=Biens!$B$285,$H11=Biens!$E$285,$I11=Biens!$A$285,$J11&lt;=Biens!$D$285,$K11&lt;=Biens!$C$285),"MATCH","")</f>
        <v/>
      </c>
      <c r="KU11" s="13" t="str">
        <f>IF(AND($G11&gt;=Biens!$B$286,$H11=Biens!$E$286,$I11=Biens!$A$286,$J11&lt;=Biens!$D$286,$K11&lt;=Biens!$C$286),"MATCH","")</f>
        <v/>
      </c>
      <c r="KV11" s="13" t="str">
        <f>IF(AND($G11&gt;=Biens!$B$287,$H11=Biens!$E$287,$I11=Biens!$A$287,$J11&lt;=Biens!$D$287,$K11&lt;=Biens!$C$287),"MATCH","")</f>
        <v/>
      </c>
      <c r="KW11" s="13" t="str">
        <f>IF(AND($G11&gt;=Biens!$B$288,$H11=Biens!$E$288,$I11=Biens!$A$288,$J11&lt;=Biens!$D$288,$K11&lt;=Biens!$C$288),"MATCH","")</f>
        <v/>
      </c>
      <c r="KX11" s="13" t="str">
        <f>IF(AND($G11&gt;=Biens!$B$289,$H11=Biens!$E$289,$I11=Biens!$A$289,$J11&lt;=Biens!$D$289,$K11&lt;=Biens!$C$289),"MATCH","")</f>
        <v/>
      </c>
      <c r="KY11" s="13" t="str">
        <f>IF(AND($G11&gt;=Biens!$B$290,$H11=Biens!$E$290,$I11=Biens!$A$290,$J11&lt;=Biens!$D$290,$K11&lt;=Biens!$C$290),"MATCH","")</f>
        <v/>
      </c>
      <c r="KZ11" s="13" t="str">
        <f>IF(AND($G11&gt;=Biens!$B$291,$H11=Biens!$E$291,$I11=Biens!$A$291,$J11&lt;=Biens!$D$291,$K11&lt;=Biens!$C$291),"MATCH","")</f>
        <v/>
      </c>
      <c r="LA11" s="13" t="str">
        <f>IF(AND($G11&gt;=Biens!$B$292,$H11=Biens!$E$292,$I11=Biens!$A$292,$J11&lt;=Biens!$D$292,$K11&lt;=Biens!$C$292),"MATCH","")</f>
        <v/>
      </c>
      <c r="LB11" s="13" t="str">
        <f>IF(AND($G11&gt;=Biens!$B$293,$H11=Biens!$E$293,$I11=Biens!$A$293,$J11&lt;=Biens!$D$293,$K11&lt;=Biens!$C$293),"MATCH","")</f>
        <v/>
      </c>
      <c r="LC11" s="13" t="str">
        <f>IF(AND($G11&gt;=Biens!$B$294,$H11=Biens!$E$294,$I11=Biens!$A$294,$J11&lt;=Biens!$D$294,$K11&lt;=Biens!$C$294),"MATCH","")</f>
        <v/>
      </c>
      <c r="LD11" s="13" t="str">
        <f>IF(AND($G11&gt;=Biens!$B$295,$H11=Biens!$E$295,$I11=Biens!$A$295,$J11&lt;=Biens!$D$295,$K11&lt;=Biens!$C$295),"MATCH","")</f>
        <v/>
      </c>
      <c r="LE11" s="13" t="str">
        <f>IF(AND($G11&gt;=Biens!$B$296,$H11=Biens!$E$296,$I11=Biens!$A$296,$J11&lt;=Biens!$D$296,$K11&lt;=Biens!$C$296),"MATCH","")</f>
        <v/>
      </c>
      <c r="LF11" s="13" t="str">
        <f>IF(AND($G11&gt;=Biens!$B$297,$H11=Biens!$E$297,$I11=Biens!$A$297,$J11&lt;=Biens!$D$297,$K11&lt;=Biens!$C$297),"MATCH","")</f>
        <v/>
      </c>
      <c r="LG11" s="13" t="str">
        <f>IF(AND($G11&gt;=Biens!$B$298,$H11=Biens!$E$298,$I11=Biens!$A$298,$J11&lt;=Biens!$D$298,$K11&lt;=Biens!$C$298),"MATCH","")</f>
        <v/>
      </c>
      <c r="LH11" s="13" t="str">
        <f>IF(AND($G11&gt;=Biens!$B$299,$H11=Biens!$E$299,$I11=Biens!$A$299,$J11&lt;=Biens!$D$299,$K11&lt;=Biens!$C$299),"MATCH","")</f>
        <v/>
      </c>
      <c r="LI11" s="13" t="str">
        <f>IF(AND($G11&gt;=Biens!$B$300,$H11=Biens!$E$300,$I11=Biens!$A$300,$J11&lt;=Biens!$D$300,$K11&lt;=Biens!$C$300),"MATCH","")</f>
        <v/>
      </c>
      <c r="LJ11" s="13" t="str">
        <f>IF(AND($G11&gt;=Biens!$B$301,$H11=Biens!$E$301,$I11=Biens!$A$301,$J11&lt;=Biens!$D$301,$K11&lt;=Biens!$C$301),"MATCH","")</f>
        <v/>
      </c>
      <c r="LK11" s="13" t="str">
        <f>IF(AND($G11&gt;=Biens!$B$302,$H11=Biens!$E$302,$I11=Biens!$A$302,$J11&lt;=Biens!$D$302,$K11&lt;=Biens!$C$302),"MATCH","")</f>
        <v/>
      </c>
      <c r="LL11" s="13" t="str">
        <f>IF(AND($G11&gt;=Biens!$B$303,$H11=Biens!$E$303,$I11=Biens!$A$303,$J11&lt;=Biens!$D$303,$K11&lt;=Biens!$C$303),"MATCH","")</f>
        <v/>
      </c>
      <c r="LM11" s="13" t="str">
        <f>IF(AND($G11&gt;=Biens!$B$304,$H11=Biens!$E$304,$I11=Biens!$A$304,$J11&lt;=Biens!$D$304,$K11&lt;=Biens!$C$304),"MATCH","")</f>
        <v/>
      </c>
      <c r="LN11" s="13" t="str">
        <f>IF(AND($G11&gt;=Biens!$B$305,$H11=Biens!$E$305,$I11=Biens!$A$305,$J11&lt;=Biens!$D$305,$K11&lt;=Biens!$C$305),"MATCH","")</f>
        <v/>
      </c>
      <c r="LO11" s="13" t="str">
        <f>IF(AND($G11&gt;=Biens!$B$306,$H11=Biens!$E$306,$I11=Biens!$A$306,$J11&lt;=Biens!$D$306,$K11&lt;=Biens!$C$306),"MATCH","")</f>
        <v/>
      </c>
      <c r="LP11" s="13" t="str">
        <f>IF(AND($G11&gt;=Biens!$B$307,$H11=Biens!$E$307,$I11=Biens!$A$307,$J11&lt;=Biens!$D$307,$K11&lt;=Biens!$C$307),"MATCH","")</f>
        <v/>
      </c>
      <c r="LQ11" s="13" t="str">
        <f>IF(AND($G11&gt;=Biens!$B$308,$H11=Biens!$E$308,$I11=Biens!$A$308,$J11&lt;=Biens!$D$308,$K11&lt;=Biens!$C$308),"MATCH","")</f>
        <v/>
      </c>
      <c r="LR11" s="13" t="str">
        <f>IF(AND($G11&gt;=Biens!$B$309,$H11=Biens!$E$309,$I11=Biens!$A$309,$J11&lt;=Biens!$D$309,$K11&lt;=Biens!$C$309),"MATCH","")</f>
        <v/>
      </c>
      <c r="LS11" s="13" t="str">
        <f>IF(AND($G11&gt;=Biens!$B$310,$H11=Biens!$E$310,$I11=Biens!$A$310,$J11&lt;=Biens!$D$310,$K11&lt;=Biens!$C$310),"MATCH","")</f>
        <v/>
      </c>
      <c r="LT11" s="13" t="str">
        <f>IF(AND($G11&gt;=Biens!$B$311,$H11=Biens!$E$311,$I11=Biens!$A$311,$J11&lt;=Biens!$D$311,$K11&lt;=Biens!$C$311),"MATCH","")</f>
        <v/>
      </c>
      <c r="LU11" s="13" t="str">
        <f>IF(AND($G11&gt;=Biens!$B$312,$H11=Biens!$E$312,$I11=Biens!$A$312,$J11&lt;=Biens!$D$312,$K11&lt;=Biens!$C$312),"MATCH","")</f>
        <v/>
      </c>
      <c r="LV11" s="13" t="str">
        <f>IF(AND($G11&gt;=Biens!$B$313,$H11=Biens!$E$313,$I11=Biens!$A$313,$J11&lt;=Biens!$D$313,$K11&lt;=Biens!$C$313),"MATCH","")</f>
        <v/>
      </c>
      <c r="LW11" s="13" t="str">
        <f>IF(AND($G11&gt;=Biens!$B$314,$H11=Biens!$E$314,$I11=Biens!$A$314,$J11&lt;=Biens!$D$314,$K11&lt;=Biens!$C$314),"MATCH","")</f>
        <v/>
      </c>
      <c r="LX11" s="13" t="str">
        <f>IF(AND($G11&gt;=Biens!$B$315,$H11=Biens!$E$315,$I11=Biens!$A$315,$J11&lt;=Biens!$D$315,$K11&lt;=Biens!$C$315),"MATCH","")</f>
        <v/>
      </c>
      <c r="LY11" s="13" t="str">
        <f>IF(AND($G11&gt;=Biens!$B$316,$H11=Biens!$E$316,$I11=Biens!$A$316,$J11&lt;=Biens!$D$316,$K11&lt;=Biens!$C$316),"MATCH","")</f>
        <v/>
      </c>
      <c r="LZ11" s="13" t="str">
        <f>IF(AND($G11&gt;=Biens!$B$317,$H11=Biens!$E$317,$I11=Biens!$A$317,$J11&lt;=Biens!$D$317,$K11&lt;=Biens!$C$317),"MATCH","")</f>
        <v/>
      </c>
      <c r="MA11" s="13" t="str">
        <f>IF(AND($G11&gt;=Biens!$B$318,$H11=Biens!$E$318,$I11=Biens!$A$318,$J11&lt;=Biens!$D$318,$K11&lt;=Biens!$C$318),"MATCH","")</f>
        <v/>
      </c>
      <c r="MB11" s="13" t="str">
        <f>IF(AND($G11&gt;=Biens!$B$319,$H11=Biens!$E$319,$I11=Biens!$A$319,$J11&lt;=Biens!$D$319,$K11&lt;=Biens!$C$319),"MATCH","")</f>
        <v/>
      </c>
      <c r="MC11" s="13" t="str">
        <f>IF(AND($G11&gt;=Biens!$B$320,$H11=Biens!$E$320,$I11=Biens!$A$320,$J11&lt;=Biens!$D$320,$K11&lt;=Biens!$C$320),"MATCH","")</f>
        <v/>
      </c>
      <c r="MD11" s="13" t="str">
        <f>IF(AND($G11&gt;=Biens!$B$321,$H11=Biens!$E$321,$I11=Biens!$A$321,$J11&lt;=Biens!$D$321,$K11&lt;=Biens!$C$321),"MATCH","")</f>
        <v/>
      </c>
      <c r="ME11" s="13" t="str">
        <f>IF(AND($G11&gt;=Biens!$B$322,$H11=Biens!$E$322,$I11=Biens!$A$322,$J11&lt;=Biens!$D$322,$K11&lt;=Biens!$C$322),"MATCH","")</f>
        <v/>
      </c>
      <c r="MF11" s="13" t="str">
        <f>IF(AND($G11&gt;=Biens!$B$323,$H11=Biens!$E$323,$I11=Biens!$A$323,$J11&lt;=Biens!$D$323,$K11&lt;=Biens!$C$323),"MATCH","")</f>
        <v/>
      </c>
      <c r="MG11" s="13" t="str">
        <f>IF(AND($G11&gt;=Biens!$B$324,$H11=Biens!$E$324,$I11=Biens!$A$324,$J11&lt;=Biens!$D$324,$K11&lt;=Biens!$C$324),"MATCH","")</f>
        <v/>
      </c>
      <c r="MH11" s="13" t="str">
        <f>IF(AND($G11&gt;=Biens!$B$325,$H11=Biens!$E$325,$I11=Biens!$A$325,$J11&lt;=Biens!$D$325,$K11&lt;=Biens!$C$325),"MATCH","")</f>
        <v/>
      </c>
      <c r="MI11" s="13" t="str">
        <f>IF(AND($G11&gt;=Biens!$B$326,$H11=Biens!$E$326,$I11=Biens!$A$326,$J11&lt;=Biens!$D$326,$K11&lt;=Biens!$C$326),"MATCH","")</f>
        <v/>
      </c>
      <c r="MJ11" s="13" t="str">
        <f>IF(AND($G11&gt;=Biens!$B$327,$H11=Biens!$E$327,$I11=Biens!$A$327,$J11&lt;=Biens!$D$327,$K11&lt;=Biens!$C$327),"MATCH","")</f>
        <v/>
      </c>
      <c r="MK11" s="13" t="str">
        <f>IF(AND($G11&gt;=Biens!$B$328,$H11=Biens!$E$328,$I11=Biens!$A$328,$J11&lt;=Biens!$D$328,$K11&lt;=Biens!$C$328),"MATCH","")</f>
        <v/>
      </c>
      <c r="ML11" s="13" t="str">
        <f>IF(AND($G11&gt;=Biens!$B$329,$H11=Biens!$E$329,$I11=Biens!$A$329,$J11&lt;=Biens!$D$329,$K11&lt;=Biens!$C$329),"MATCH","")</f>
        <v/>
      </c>
      <c r="MM11" s="13" t="str">
        <f>IF(AND($G11&gt;=Biens!$B$330,$H11=Biens!$E$330,$I11=Biens!$A$330,$J11&lt;=Biens!$D$330,$K11&lt;=Biens!$C$330),"MATCH","")</f>
        <v/>
      </c>
      <c r="MN11" s="13" t="str">
        <f>IF(AND($G11&gt;=Biens!$B$331,$H11=Biens!$E$331,$I11=Biens!$A$331,$J11&lt;=Biens!$D$331,$K11&lt;=Biens!$C$331),"MATCH","")</f>
        <v/>
      </c>
      <c r="MO11" s="13" t="str">
        <f>IF(AND($G11&gt;=Biens!$B$332,$H11=Biens!$E$332,$I11=Biens!$A$332,$J11&lt;=Biens!$D$332,$K11&lt;=Biens!$C$332),"MATCH","")</f>
        <v/>
      </c>
      <c r="MP11" s="13" t="str">
        <f>IF(AND($G11&gt;=Biens!$B$333,$H11=Biens!$E$333,$I11=Biens!$A$333,$J11&lt;=Biens!$D$333,$K11&lt;=Biens!$C$333),"MATCH","")</f>
        <v/>
      </c>
      <c r="MQ11" s="13" t="str">
        <f>IF(AND($G11&gt;=Biens!$B$334,$H11=Biens!$E$334,$I11=Biens!$A$334,$J11&lt;=Biens!$D$334,$K11&lt;=Biens!$C$334),"MATCH","")</f>
        <v/>
      </c>
      <c r="MR11" s="13" t="str">
        <f>IF(AND($G11&gt;=Biens!$B$335,$H11=Biens!$E$335,$I11=Biens!$A$335,$J11&lt;=Biens!$D$335,$K11&lt;=Biens!$C$335),"MATCH","")</f>
        <v/>
      </c>
      <c r="MS11" s="13" t="str">
        <f>IF(AND($G11&gt;=Biens!$B$336,$H11=Biens!$E$336,$I11=Biens!$A$336,$J11&lt;=Biens!$D$336,$K11&lt;=Biens!$C$336),"MATCH","")</f>
        <v/>
      </c>
      <c r="MT11" s="13" t="str">
        <f>IF(AND($G11&gt;=Biens!$B$337,$H11=Biens!$E$337,$I11=Biens!$A$337,$J11&lt;=Biens!$D$337,$K11&lt;=Biens!$C$337),"MATCH","")</f>
        <v/>
      </c>
      <c r="MU11" s="13" t="str">
        <f>IF(AND($G11&gt;=Biens!$B$338,$H11=Biens!$E$338,$I11=Biens!$A$338,$J11&lt;=Biens!$D$338,$K11&lt;=Biens!$C$338),"MATCH","")</f>
        <v/>
      </c>
      <c r="MV11" s="13" t="str">
        <f>IF(AND($G11&gt;=Biens!$B$339,$H11=Biens!$E$339,$I11=Biens!$A$339,$J11&lt;=Biens!$D$339,$K11&lt;=Biens!$C$339),"MATCH","")</f>
        <v/>
      </c>
      <c r="MW11" s="13" t="str">
        <f>IF(AND($G11&gt;=Biens!$B$340,$H11=Biens!$E$340,$I11=Biens!$A$340,$J11&lt;=Biens!$D$340,$K11&lt;=Biens!$C$340),"MATCH","")</f>
        <v/>
      </c>
      <c r="MX11" s="13" t="str">
        <f>IF(AND($G11&gt;=Biens!$B$341,$H11=Biens!$E$341,$I11=Biens!$A$341,$J11&lt;=Biens!$D$341,$K11&lt;=Biens!$C$341),"MATCH","")</f>
        <v/>
      </c>
      <c r="MY11" s="13" t="str">
        <f>IF(AND($G11&gt;=Biens!$B$342,$H11=Biens!$E$342,$I11=Biens!$A$342,$J11&lt;=Biens!$D$342,$K11&lt;=Biens!$C$342),"MATCH","")</f>
        <v/>
      </c>
      <c r="MZ11" s="13" t="str">
        <f>IF(AND($G11&gt;=Biens!$B$343,$H11=Biens!$E$343,$I11=Biens!$A$343,$J11&lt;=Biens!$D$343,$K11&lt;=Biens!$C$343),"MATCH","")</f>
        <v/>
      </c>
      <c r="NA11" s="13" t="str">
        <f>IF(AND($G11&gt;=Biens!$B$344,$H11=Biens!$E$344,$I11=Biens!$A$344,$J11&lt;=Biens!$D$344,$K11&lt;=Biens!$C$344),"MATCH","")</f>
        <v>MATCH</v>
      </c>
      <c r="NB11" s="13" t="str">
        <f>IF(AND($G11&gt;=Biens!$B$345,$H11=Biens!$E$345,$I11=Biens!$A$345,$J11&lt;=Biens!$D$345,$K11&lt;=Biens!$C$345),"MATCH","")</f>
        <v/>
      </c>
      <c r="NC11" s="13" t="str">
        <f>IF(AND($G11&gt;=Biens!$B$346,$H11=Biens!$E$346,$I11=Biens!$A$346,$J11&lt;=Biens!$D$346,$K11&lt;=Biens!$C$346),"MATCH","")</f>
        <v/>
      </c>
      <c r="ND11" s="13" t="str">
        <f>IF(AND($G11&gt;=Biens!$B$347,$H11=Biens!$E$347,$I11=Biens!$A$347,$J11&lt;=Biens!$D$347,$K11&lt;=Biens!$C$347),"MATCH","")</f>
        <v/>
      </c>
      <c r="NE11" s="13" t="str">
        <f>IF(AND($G11&gt;=Biens!$B$348,$H11=Biens!$E$348,$I11=Biens!$A$348,$J11&lt;=Biens!$D$348,$K11&lt;=Biens!$C$348),"MATCH","")</f>
        <v/>
      </c>
      <c r="NF11" s="13" t="str">
        <f>IF(AND($G11&gt;=Biens!$B$349,$H11=Biens!$E$349,$I11=Biens!$A$349,$J11&lt;=Biens!$D$349,$K11&lt;=Biens!$C$349),"MATCH","")</f>
        <v/>
      </c>
      <c r="NG11" s="13" t="str">
        <f>IF(AND($G11&gt;=Biens!$B$350,$H11=Biens!$E$350,$I11=Biens!$A$350,$J11&lt;=Biens!$D$350,$K11&lt;=Biens!$C$350),"MATCH","")</f>
        <v/>
      </c>
      <c r="NH11" s="13" t="str">
        <f>IF(AND($G11&gt;=Biens!$B$351,$H11=Biens!$E$351,$I11=Biens!$A$351,$J11&lt;=Biens!$D$351,$K11&lt;=Biens!$C$351),"MATCH","")</f>
        <v/>
      </c>
      <c r="NI11" s="13" t="str">
        <f>IF(AND($G11&gt;=Biens!$B$352,$H11=Biens!$E$352,$I11=Biens!$A$352,$J11&lt;=Biens!$D$352,$K11&lt;=Biens!$C$352),"MATCH","")</f>
        <v/>
      </c>
      <c r="NJ11" s="13" t="str">
        <f>IF(AND($G11&gt;=Biens!$B$353,$H11=Biens!$E$353,$I11=Biens!$A$353,$J11&lt;=Biens!$D$353,$K11&lt;=Biens!$C$353),"MATCH","")</f>
        <v/>
      </c>
      <c r="NK11" s="13" t="str">
        <f>IF(AND($G11&gt;=Biens!$B$354,$H11=Biens!$E$354,$I11=Biens!$A$354,$J11&lt;=Biens!$D$354,$K11&lt;=Biens!$C$354),"MATCH","")</f>
        <v/>
      </c>
      <c r="NL11" s="13" t="str">
        <f>IF(AND($G11&gt;=Biens!$B$355,$H11=Biens!$E$355,$I11=Biens!$A$355,$J11&lt;=Biens!$D$355,$K11&lt;=Biens!$C$355),"MATCH","")</f>
        <v/>
      </c>
      <c r="NM11" s="13" t="str">
        <f>IF(AND($G11&gt;=Biens!$B$356,$H11=Biens!$E$356,$I11=Biens!$A$356,$J11&lt;=Biens!$D$356,$K11&lt;=Biens!$C$356),"MATCH","")</f>
        <v/>
      </c>
      <c r="NN11" s="13" t="str">
        <f>IF(AND($G11&gt;=Biens!$B$357,$H11=Biens!$E$357,$I11=Biens!$A$357,$J11&lt;=Biens!$D$357,$K11&lt;=Biens!$C$357),"MATCH","")</f>
        <v/>
      </c>
      <c r="NO11" s="13" t="str">
        <f>IF(AND($G11&gt;=Biens!$B$358,$H11=Biens!$E$358,$I11=Biens!$A$358,$J11&lt;=Biens!$D$358,$K11&lt;=Biens!$C$358),"MATCH","")</f>
        <v/>
      </c>
      <c r="NP11" s="13" t="str">
        <f>IF(AND($G11&gt;=Biens!$B$359,$H11=Biens!$E$359,$I11=Biens!$A$359,$J11&lt;=Biens!$D$359,$K11&lt;=Biens!$C$359),"MATCH","")</f>
        <v/>
      </c>
      <c r="NQ11" s="13" t="str">
        <f>IF(AND($G11&gt;=Biens!$B$360,$H11=Biens!$E$360,$I11=Biens!$A$360,$J11&lt;=Biens!$D$360,$K11&lt;=Biens!$C$360),"MATCH","")</f>
        <v/>
      </c>
      <c r="NR11" s="13" t="str">
        <f>IF(AND($G11&gt;=Biens!$B$361,$H11=Biens!$E$361,$I11=Biens!$A$361,$J11&lt;=Biens!$D$361,$K11&lt;=Biens!$C$361),"MATCH","")</f>
        <v/>
      </c>
      <c r="NS11" s="13" t="str">
        <f>IF(AND($G11&gt;=Biens!$B$362,$H11=Biens!$E$362,$I11=Biens!$A$362,$J11&lt;=Biens!$D$362,$K11&lt;=Biens!$C$362),"MATCH","")</f>
        <v/>
      </c>
      <c r="NT11" s="13" t="str">
        <f>IF(AND($G11&gt;=Biens!$B$363,$H11=Biens!$E$363,$I11=Biens!$A$363,$J11&lt;=Biens!$D$363,$K11&lt;=Biens!$C$363),"MATCH","")</f>
        <v/>
      </c>
      <c r="NU11" s="13" t="str">
        <f>IF(AND($G11&gt;=Biens!$B$364,$H11=Biens!$E$364,$I11=Biens!$A$364,$J11&lt;=Biens!$D$364,$K11&lt;=Biens!$C$364),"MATCH","")</f>
        <v/>
      </c>
      <c r="NV11" s="13" t="str">
        <f>IF(AND($G11&gt;=Biens!$B$365,$H11=Biens!$E$365,$I11=Biens!$A$365,$J11&lt;=Biens!$D$365,$K11&lt;=Biens!$C$365),"MATCH","")</f>
        <v>MATCH</v>
      </c>
      <c r="NW11" s="13" t="str">
        <f>IF(AND($G11&gt;=Biens!$B$366,$H11=Biens!$E$366,$I11=Biens!$A$366,$J11&lt;=Biens!$D$366,$K11&lt;=Biens!$C$366),"MATCH","")</f>
        <v/>
      </c>
      <c r="NX11" s="13" t="str">
        <f>IF(AND($G11&gt;=Biens!$B$367,$H11=Biens!$E$367,$I11=Biens!$A$367,$J11&lt;=Biens!$D$367,$K11&lt;=Biens!$C$367),"MATCH","")</f>
        <v/>
      </c>
      <c r="NY11" s="13" t="str">
        <f>IF(AND($G11&gt;=Biens!$B$368,$H11=Biens!$E$368,$I11=Biens!$A$368,$J11&lt;=Biens!$D$368,$K11&lt;=Biens!$C$368),"MATCH","")</f>
        <v/>
      </c>
      <c r="NZ11" s="13" t="str">
        <f>IF(AND($G11&gt;=Biens!$B$369,$H11=Biens!$E$369,$I11=Biens!$A$369,$J11&lt;=Biens!$D$369,$K11&lt;=Biens!$C$369),"MATCH","")</f>
        <v/>
      </c>
      <c r="OA11" s="13" t="str">
        <f>IF(AND($G11&gt;=Biens!$B$370,$H11=Biens!$E$370,$I11=Biens!$A$370,$J11&lt;=Biens!$D$370,$K11&lt;=Biens!$C$370),"MATCH","")</f>
        <v/>
      </c>
      <c r="OB11" s="13" t="str">
        <f>IF(AND($G11&gt;=Biens!$B$371,$H11=Biens!$E$371,$I11=Biens!$A$371,$J11&lt;=Biens!$D$371,$K11&lt;=Biens!$C$371),"MATCH","")</f>
        <v/>
      </c>
      <c r="OC11" s="13" t="str">
        <f>IF(AND($G11&gt;=Biens!$B$372,$H11=Biens!$E$372,$I11=Biens!$A$372,$J11&lt;=Biens!$D$372,$K11&lt;=Biens!$C$372),"MATCH","")</f>
        <v/>
      </c>
      <c r="OD11" s="13" t="str">
        <f>IF(AND($G11&gt;=Biens!$B$373,$H11=Biens!$E$373,$I11=Biens!$A$373,$J11&lt;=Biens!$D$373,$K11&lt;=Biens!$C$373),"MATCH","")</f>
        <v/>
      </c>
      <c r="OE11" s="13" t="str">
        <f>IF(AND($G11&gt;=Biens!$B$374,$H11=Biens!$E$374,$I11=Biens!$A$374,$J11&lt;=Biens!$D$374,$K11&lt;=Biens!$C$374),"MATCH","")</f>
        <v/>
      </c>
      <c r="OF11" s="13" t="str">
        <f>IF(AND($G11&gt;=Biens!$B$375,$H11=Biens!$E$375,$I11=Biens!$A$375,$J11&lt;=Biens!$D$375,$K11&lt;=Biens!$C$375),"MATCH","")</f>
        <v/>
      </c>
      <c r="OG11" s="13" t="str">
        <f>IF(AND($G11&gt;=Biens!$B$376,$H11=Biens!$E$376,$I11=Biens!$A$376,$J11&lt;=Biens!$D$376,$K11&lt;=Biens!$C$376),"MATCH","")</f>
        <v/>
      </c>
      <c r="OH11" s="13" t="str">
        <f>IF(AND($G11&gt;=Biens!$B$377,$H11=Biens!$E$377,$I11=Biens!$A$377,$J11&lt;=Biens!$D$377,$K11&lt;=Biens!$C$377),"MATCH","")</f>
        <v/>
      </c>
      <c r="OI11" s="13" t="str">
        <f>IF(AND($G11&gt;=Biens!$B$378,$H11=Biens!$E$378,$I11=Biens!$A$378,$J11&lt;=Biens!$D$378,$K11&lt;=Biens!$C$378),"MATCH","")</f>
        <v/>
      </c>
      <c r="OJ11" s="13" t="str">
        <f>IF(AND($G11&gt;=Biens!$B$379,$H11=Biens!$E$379,$I11=Biens!$A$379,$J11&lt;=Biens!$D$379,$K11&lt;=Biens!$C$379),"MATCH","")</f>
        <v/>
      </c>
      <c r="OK11" s="13" t="str">
        <f>IF(AND($G11&gt;=Biens!$B$380,$H11=Biens!$E$380,$I11=Biens!$A$380,$J11&lt;=Biens!$D$380,$K11&lt;=Biens!$C$380),"MATCH","")</f>
        <v/>
      </c>
      <c r="OL11" s="13" t="str">
        <f>IF(AND($G11&gt;=Biens!$B$381,$H11=Biens!$E$381,$I11=Biens!$A$381,$J11&lt;=Biens!$D$381,$K11&lt;=Biens!$C$381),"MATCH","")</f>
        <v/>
      </c>
      <c r="OM11" s="13" t="str">
        <f>IF(AND($G11&gt;=Biens!$B$382,$H11=Biens!$E$382,$I11=Biens!$A$382,$J11&lt;=Biens!$D$382,$K11&lt;=Biens!$C$382),"MATCH","")</f>
        <v/>
      </c>
      <c r="ON11" s="13" t="str">
        <f>IF(AND($G11&gt;=Biens!$B$383,$H11=Biens!$E$383,$I11=Biens!$A$383,$J11&lt;=Biens!$D$383,$K11&lt;=Biens!$C$383),"MATCH","")</f>
        <v/>
      </c>
      <c r="OO11" s="13" t="str">
        <f>IF(AND($G11&gt;=Biens!$B$384,$H11=Biens!$E$384,$I11=Biens!$A$384,$J11&lt;=Biens!$D$384,$K11&lt;=Biens!$C$384),"MATCH","")</f>
        <v/>
      </c>
      <c r="OP11" s="13" t="str">
        <f>IF(AND($G11&gt;=Biens!$B$385,$H11=Biens!$E$385,$I11=Biens!$A$385,$J11&lt;=Biens!$D$385,$K11&lt;=Biens!$C$385),"MATCH","")</f>
        <v/>
      </c>
      <c r="OQ11" s="13" t="str">
        <f>IF(AND($G11&gt;=Biens!$B$386,$H11=Biens!$E$386,$I11=Biens!$A$386,$J11&lt;=Biens!$D$386,$K11&lt;=Biens!$C$386),"MATCH","")</f>
        <v/>
      </c>
      <c r="OR11" s="13" t="str">
        <f>IF(AND($G11&gt;=Biens!$B$387,$H11=Biens!$E$387,$I11=Biens!$A$387,$J11&lt;=Biens!$D$387,$K11&lt;=Biens!$C$387),"MATCH","")</f>
        <v/>
      </c>
      <c r="OS11" s="13" t="str">
        <f>IF(AND($G11&gt;=Biens!$B$388,$H11=Biens!$E$388,$I11=Biens!$A$388,$J11&lt;=Biens!$D$388,$K11&lt;=Biens!$C$388),"MATCH","")</f>
        <v/>
      </c>
      <c r="OT11" s="13" t="str">
        <f>IF(AND($G11&gt;=Biens!$B$389,$H11=Biens!$E$389,$I11=Biens!$A$389,$J11&lt;=Biens!$D$389,$K11&lt;=Biens!$C$389),"MATCH","")</f>
        <v/>
      </c>
      <c r="OU11" s="13" t="str">
        <f>IF(AND($G11&gt;=Biens!$B$390,$H11=Biens!$E$390,$I11=Biens!$A$390,$J11&lt;=Biens!$D$390,$K11&lt;=Biens!$C$390),"MATCH","")</f>
        <v/>
      </c>
      <c r="OV11" s="13" t="str">
        <f>IF(AND($G11&gt;=Biens!$B$391,$H11=Biens!$E$391,$I11=Biens!$A$391,$J11&lt;=Biens!$D$391,$K11&lt;=Biens!$C$391),"MATCH","")</f>
        <v/>
      </c>
      <c r="OW11" s="13" t="str">
        <f>IF(AND($G11&gt;=Biens!$B$392,$H11=Biens!$E$392,$I11=Biens!$A$392,$J11&lt;=Biens!$D$392,$K11&lt;=Biens!$C$392),"MATCH","")</f>
        <v/>
      </c>
      <c r="OX11" s="13" t="str">
        <f>IF(AND($G11&gt;=Biens!$B$393,$H11=Biens!$E$393,$I11=Biens!$A$393,$J11&lt;=Biens!$D$393,$K11&lt;=Biens!$C$393),"MATCH","")</f>
        <v/>
      </c>
      <c r="OY11" s="13" t="str">
        <f>IF(AND($G11&gt;=Biens!$B$394,$H11=Biens!$E$394,$I11=Biens!$A$394,$J11&lt;=Biens!$D$394,$K11&lt;=Biens!$C$394),"MATCH","")</f>
        <v/>
      </c>
      <c r="OZ11" s="13" t="str">
        <f>IF(AND($G11&gt;=Biens!$B$395,$H11=Biens!$E$395,$I11=Biens!$A$395,$J11&lt;=Biens!$D$395,$K11&lt;=Biens!$C$395),"MATCH","")</f>
        <v/>
      </c>
      <c r="PA11" s="13" t="str">
        <f>IF(AND($G11&gt;=Biens!$B$396,$H11=Biens!$E$396,$I11=Biens!$A$396,$J11&lt;=Biens!$D$396,$K11&lt;=Biens!$C$396),"MATCH","")</f>
        <v/>
      </c>
      <c r="PB11" s="13" t="str">
        <f>IF(AND($G11&gt;=Biens!$B$397,$H11=Biens!$E$397,$I11=Biens!$A$397,$J11&lt;=Biens!$D$397,$K11&lt;=Biens!$C$397),"MATCH","")</f>
        <v/>
      </c>
      <c r="PC11" s="13" t="str">
        <f>IF(AND($G11&gt;=Biens!$B$398,$H11=Biens!$E$398,$I11=Biens!$A$398,$J11&lt;=Biens!$D$398,$K11&lt;=Biens!$C$398),"MATCH","")</f>
        <v/>
      </c>
      <c r="PD11" s="13" t="str">
        <f>IF(AND($G11&gt;=Biens!$B$399,$H11=Biens!$E$399,$I11=Biens!$A$399,$J11&lt;=Biens!$D$399,$K11&lt;=Biens!$C$399),"MATCH","")</f>
        <v/>
      </c>
      <c r="PE11" s="13" t="str">
        <f>IF(AND($G11&gt;=Biens!$B$400,$H11=Biens!$E$400,$I11=Biens!$A$400,$J11&lt;=Biens!$D$400,$K11&lt;=Biens!$C$400),"MATCH","")</f>
        <v/>
      </c>
      <c r="PF11" s="13" t="str">
        <f>IF(AND($G11&gt;=Biens!$B$401,$H11=Biens!$E$401,$I11=Biens!$A$401,$J11&lt;=Biens!$D$401,$K11&lt;=Biens!$C$401),"MATCH","")</f>
        <v/>
      </c>
      <c r="PG11" s="13" t="str">
        <f>IF(AND($G11&gt;=Biens!$B$402,$H11=Biens!$E$402,$I11=Biens!$A$402,$J11&lt;=Biens!$D$402,$K11&lt;=Biens!$C$402),"MATCH","")</f>
        <v/>
      </c>
      <c r="PH11" s="13" t="str">
        <f>IF(AND($G11&gt;=Biens!$B$403,$H11=Biens!$E$403,$I11=Biens!$A$403,$J11&lt;=Biens!$D$403,$K11&lt;=Biens!$C$403),"MATCH","")</f>
        <v/>
      </c>
      <c r="PI11" s="13" t="str">
        <f>IF(AND($G11&gt;=Biens!$B$404,$H11=Biens!$E$404,$I11=Biens!$A$404,$J11&lt;=Biens!$D$404,$K11&lt;=Biens!$C$404),"MATCH","")</f>
        <v/>
      </c>
      <c r="PJ11" s="13" t="str">
        <f>IF(AND($G11&gt;=Biens!$B$405,$H11=Biens!$E$405,$I11=Biens!$A$405,$J11&lt;=Biens!$D$405,$K11&lt;=Biens!$C$405),"MATCH","")</f>
        <v/>
      </c>
      <c r="PK11" s="13" t="str">
        <f>IF(AND($G11&gt;=Biens!$B$406,$H11=Biens!$E$406,$I11=Biens!$A$406,$J11&lt;=Biens!$D$406,$K11&lt;=Biens!$C$406),"MATCH","")</f>
        <v/>
      </c>
      <c r="PL11" s="13" t="str">
        <f>IF(AND($G11&gt;=Biens!$B$407,$H11=Biens!$E$407,$I11=Biens!$A$407,$J11&lt;=Biens!$D$407,$K11&lt;=Biens!$C$407),"MATCH","")</f>
        <v/>
      </c>
      <c r="PM11" s="13" t="str">
        <f>IF(AND($G11&gt;=Biens!$B$408,$H11=Biens!$E$408,$I11=Biens!$A$408,$J11&lt;=Biens!$D$408,$K11&lt;=Biens!$C$408),"MATCH","")</f>
        <v/>
      </c>
      <c r="PN11" s="13" t="str">
        <f>IF(AND($G11&gt;=Biens!$B$409,$H11=Biens!$E$409,$I11=Biens!$A$409,$J11&lt;=Biens!$D$409,$K11&lt;=Biens!$C$409),"MATCH","")</f>
        <v/>
      </c>
      <c r="PO11" s="13" t="str">
        <f>IF(AND($G11&gt;=Biens!$B$410,$H11=Biens!$E$410,$I11=Biens!$A$410,$J11&lt;=Biens!$D$410,$K11&lt;=Biens!$C$410),"MATCH","")</f>
        <v/>
      </c>
      <c r="PP11" s="13" t="str">
        <f>IF(AND($G11&gt;=Biens!$B$411,$H11=Biens!$E$411,$I11=Biens!$A$411,$J11&lt;=Biens!$D$411,$K11&lt;=Biens!$C$411),"MATCH","")</f>
        <v/>
      </c>
      <c r="PQ11" s="13" t="str">
        <f>IF(AND($G11&gt;=Biens!$B$412,$H11=Biens!$E$412,$I11=Biens!$A$412,$J11&lt;=Biens!$D$412,$K11&lt;=Biens!$C$412),"MATCH","")</f>
        <v/>
      </c>
      <c r="PR11" s="13" t="str">
        <f>IF(AND($G11&gt;=Biens!$B$413,$H11=Biens!$E$413,$I11=Biens!$A$413,$J11&lt;=Biens!$D$413,$K11&lt;=Biens!$C$413),"MATCH","")</f>
        <v>MATCH</v>
      </c>
      <c r="PS11" s="13" t="str">
        <f>IF(AND($G11&gt;=Biens!$B$414,$H11=Biens!$E$414,$I11=Biens!$A$414,$J11&lt;=Biens!$D$414,$K11&lt;=Biens!$C$414),"MATCH","")</f>
        <v/>
      </c>
      <c r="PT11" s="13" t="str">
        <f>IF(AND($G11&gt;=Biens!$B$415,$H11=Biens!$E$415,$I11=Biens!$A$415,$J11&lt;=Biens!$D$415,$K11&lt;=Biens!$C$415),"MATCH","")</f>
        <v/>
      </c>
      <c r="PU11" s="13" t="str">
        <f>IF(AND($G11&gt;=Biens!$B$416,$H11=Biens!$E$416,$I11=Biens!$A$416,$J11&lt;=Biens!$D$416,$K11&lt;=Biens!$C$416),"MATCH","")</f>
        <v/>
      </c>
      <c r="PV11" s="13" t="str">
        <f>IF(AND($G11&gt;=Biens!$B$417,$H11=Biens!$E$417,$I11=Biens!$A$417,$J11&lt;=Biens!$D$417,$K11&lt;=Biens!$C$417),"MATCH","")</f>
        <v/>
      </c>
      <c r="PW11" s="13" t="str">
        <f>IF(AND($G11&gt;=Biens!$B$418,$H11=Biens!$E$418,$I11=Biens!$A$418,$J11&lt;=Biens!$D$418,$K11&lt;=Biens!$C$418),"MATCH","")</f>
        <v/>
      </c>
      <c r="PX11" s="13" t="str">
        <f>IF(AND($G11&gt;=Biens!$B$419,$H11=Biens!$E$419,$I11=Biens!$A$419,$J11&lt;=Biens!$D$419,$K11&lt;=Biens!$C$419),"MATCH","")</f>
        <v/>
      </c>
      <c r="PY11" s="13" t="str">
        <f>IF(AND($G11&gt;=Biens!$B$420,$H11=Biens!$E$420,$I11=Biens!$A$420,$J11&lt;=Biens!$D$420,$K11&lt;=Biens!$C$420),"MATCH","")</f>
        <v/>
      </c>
      <c r="PZ11" s="13" t="str">
        <f>IF(AND($G11&gt;=Biens!$B$421,$H11=Biens!$E$421,$I11=Biens!$A$421,$J11&lt;=Biens!$D$421,$K11&lt;=Biens!$C$421),"MATCH","")</f>
        <v/>
      </c>
      <c r="QA11" s="13" t="str">
        <f>IF(AND($G11&gt;=Biens!$B$422,$H11=Biens!$E$422,$I11=Biens!$A$422,$J11&lt;=Biens!$D$422,$K11&lt;=Biens!$C$422),"MATCH","")</f>
        <v/>
      </c>
      <c r="QB11" s="13" t="str">
        <f>IF(AND($G11&gt;=Biens!$B$423,$H11=Biens!$E$423,$I11=Biens!$A$423,$J11&lt;=Biens!$D$423,$K11&lt;=Biens!$C$423),"MATCH","")</f>
        <v/>
      </c>
      <c r="QC11" s="13" t="str">
        <f>IF(AND($G11&gt;=Biens!$B$424,$H11=Biens!$E$424,$I11=Biens!$A$424,$J11&lt;=Biens!$D$424,$K11&lt;=Biens!$C$424),"MATCH","")</f>
        <v/>
      </c>
      <c r="QD11" s="13" t="str">
        <f>IF(AND($G11&gt;=Biens!$B$425,$H11=Biens!$E$425,$I11=Biens!$A$425,$J11&lt;=Biens!$D$425,$K11&lt;=Biens!$C$425),"MATCH","")</f>
        <v/>
      </c>
      <c r="QE11" s="13" t="str">
        <f>IF(AND($G11&gt;=Biens!$B$426,$H11=Biens!$E$426,$I11=Biens!$A$426,$J11&lt;=Biens!$D$426,$K11&lt;=Biens!$C$426),"MATCH","")</f>
        <v/>
      </c>
      <c r="QF11" s="13" t="str">
        <f>IF(AND($G11&gt;=Biens!$B$427,$H11=Biens!$E$427,$I11=Biens!$A$427,$J11&lt;=Biens!$D$427,$K11&lt;=Biens!$C$427),"MATCH","")</f>
        <v/>
      </c>
      <c r="QG11" s="13" t="str">
        <f>IF(AND($G11&gt;=Biens!$B$428,$H11=Biens!$E$428,$I11=Biens!$A$428,$J11&lt;=Biens!$D$428,$K11&lt;=Biens!$C$428),"MATCH","")</f>
        <v/>
      </c>
      <c r="QH11" s="13" t="str">
        <f>IF(AND($G11&gt;=Biens!$B$429,$H11=Biens!$E$429,$I11=Biens!$A$429,$J11&lt;=Biens!$D$429,$K11&lt;=Biens!$C$429),"MATCH","")</f>
        <v/>
      </c>
      <c r="QI11" s="13" t="str">
        <f>IF(AND($G11&gt;=Biens!$B$430,$H11=Biens!$E$430,$I11=Biens!$A$430,$J11&lt;=Biens!$D$430,$K11&lt;=Biens!$C$430),"MATCH","")</f>
        <v/>
      </c>
      <c r="QJ11" s="13" t="str">
        <f>IF(AND($G11&gt;=Biens!$B$431,$H11=Biens!$E$431,$I11=Biens!$A$431,$J11&lt;=Biens!$D$431,$K11&lt;=Biens!$C$431),"MATCH","")</f>
        <v/>
      </c>
      <c r="QK11" s="13" t="str">
        <f>IF(AND($G11&gt;=Biens!$B$432,$H11=Biens!$E$432,$I11=Biens!$A$432,$J11&lt;=Biens!$D$432,$K11&lt;=Biens!$C$432),"MATCH","")</f>
        <v/>
      </c>
      <c r="QL11" s="13" t="str">
        <f>IF(AND($G11&gt;=Biens!$B$433,$H11=Biens!$E$433,$I11=Biens!$A$433,$J11&lt;=Biens!$D$433,$K11&lt;=Biens!$C$433),"MATCH","")</f>
        <v/>
      </c>
      <c r="QM11" s="13" t="str">
        <f>IF(AND($G11&gt;=Biens!$B$434,$H11=Biens!$E$434,$I11=Biens!$A$434,$J11&lt;=Biens!$D$434,$K11&lt;=Biens!$C$434),"MATCH","")</f>
        <v/>
      </c>
      <c r="QN11" s="13" t="str">
        <f>IF(AND($G11&gt;=Biens!$B$435,$H11=Biens!$E$435,$I11=Biens!$A$435,$J11&lt;=Biens!$D$435,$K11&lt;=Biens!$C$435),"MATCH","")</f>
        <v/>
      </c>
      <c r="QO11" s="13" t="str">
        <f>IF(AND($G11&gt;=Biens!$B$436,$H11=Biens!$E$436,$I11=Biens!$A$436,$J11&lt;=Biens!$D$436,$K11&lt;=Biens!$C$436),"MATCH","")</f>
        <v/>
      </c>
      <c r="QP11" s="13" t="str">
        <f>IF(AND($G11&gt;=Biens!$B$437,$H11=Biens!$E$437,$I11=Biens!$A$437,$J11&lt;=Biens!$D$437,$K11&lt;=Biens!$C$437),"MATCH","")</f>
        <v/>
      </c>
      <c r="QQ11" s="13" t="str">
        <f>IF(AND($G11&gt;=Biens!$B$438,$H11=Biens!$E$438,$I11=Biens!$A$438,$J11&lt;=Biens!$D$438,$K11&lt;=Biens!$C$438),"MATCH","")</f>
        <v/>
      </c>
      <c r="QR11" s="13" t="str">
        <f>IF(AND($G11&gt;=Biens!$B$439,$H11=Biens!$E$439,$I11=Biens!$A$439,$J11&lt;=Biens!$D$439,$K11&lt;=Biens!$C$439),"MATCH","")</f>
        <v/>
      </c>
      <c r="QS11" s="13" t="str">
        <f>IF(AND($G11&gt;=Biens!$B$440,$H11=Biens!$E$440,$I11=Biens!$A$440,$J11&lt;=Biens!$D$440,$K11&lt;=Biens!$C$440),"MATCH","")</f>
        <v/>
      </c>
      <c r="QT11" s="13" t="str">
        <f>IF(AND($G11&gt;=Biens!$B$441,$H11=Biens!$E$441,$I11=Biens!$A$441,$J11&lt;=Biens!$D$441,$K11&lt;=Biens!$C$441),"MATCH","")</f>
        <v/>
      </c>
      <c r="QU11" s="13" t="str">
        <f>IF(AND($G11&gt;=Biens!$B$442,$H11=Biens!$E$442,$I11=Biens!$A$442,$J11&lt;=Biens!$D$442,$K11&lt;=Biens!$C$442),"MATCH","")</f>
        <v/>
      </c>
      <c r="QV11" s="13" t="str">
        <f>IF(AND($G11&gt;=Biens!$B$443,$H11=Biens!$E$443,$I11=Biens!$A$443,$J11&lt;=Biens!$D$443,$K11&lt;=Biens!$C$443),"MATCH","")</f>
        <v/>
      </c>
      <c r="QW11" s="13" t="str">
        <f>IF(AND($G11&gt;=Biens!$B$444,$H11=Biens!$E$444,$I11=Biens!$A$444,$J11&lt;=Biens!$D$444,$K11&lt;=Biens!$C$444),"MATCH","")</f>
        <v/>
      </c>
      <c r="QX11" s="13" t="str">
        <f>IF(AND($G11&gt;=Biens!$B$445,$H11=Biens!$E$445,$I11=Biens!$A$445,$J11&lt;=Biens!$D$445,$K11&lt;=Biens!$C$445),"MATCH","")</f>
        <v/>
      </c>
      <c r="QY11" s="13" t="str">
        <f>IF(AND($G11&gt;=Biens!$B$446,$H11=Biens!$E$446,$I11=Biens!$A$446,$J11&lt;=Biens!$D$446,$K11&lt;=Biens!$C$446),"MATCH","")</f>
        <v/>
      </c>
      <c r="QZ11" s="13" t="str">
        <f>IF(AND($G11&gt;=Biens!$B$447,$H11=Biens!$E$447,$I11=Biens!$A$447,$J11&lt;=Biens!$D$447,$K11&lt;=Biens!$C$447),"MATCH","")</f>
        <v/>
      </c>
      <c r="RA11" s="13" t="str">
        <f>IF(AND($G11&gt;=Biens!$B$448,$H11=Biens!$E$448,$I11=Biens!$A$448,$J11&lt;=Biens!$D$448,$K11&lt;=Biens!$C$448),"MATCH","")</f>
        <v/>
      </c>
      <c r="RB11" s="13" t="str">
        <f>IF(AND($G11&gt;=Biens!$B$449,$H11=Biens!$E$449,$I11=Biens!$A$449,$J11&lt;=Biens!$D$449,$K11&lt;=Biens!$C$449),"MATCH","")</f>
        <v/>
      </c>
      <c r="RC11" s="13" t="str">
        <f>IF(AND($G11&gt;=Biens!$B$450,$H11=Biens!$E$450,$I11=Biens!$A$450,$J11&lt;=Biens!$D$450,$K11&lt;=Biens!$C$450),"MATCH","")</f>
        <v>MATCH</v>
      </c>
      <c r="RD11" s="13" t="str">
        <f>IF(AND($G11&gt;=Biens!$B$451,$H11=Biens!$E$451,$I11=Biens!$A$451,$J11&lt;=Biens!$D$451,$K11&lt;=Biens!$C$451),"MATCH","")</f>
        <v/>
      </c>
      <c r="RE11" s="13" t="str">
        <f>IF(AND($G11&gt;=Biens!$B$452,$H11=Biens!$E$452,$I11=Biens!$A$452,$J11&lt;=Biens!$D$452,$K11&lt;=Biens!$C$452),"MATCH","")</f>
        <v/>
      </c>
      <c r="RF11" s="13" t="str">
        <f>IF(AND($G11&gt;=Biens!$B$453,$H11=Biens!$E$453,$I11=Biens!$A$453,$J11&lt;=Biens!$D$453,$K11&lt;=Biens!$C$453),"MATCH","")</f>
        <v/>
      </c>
      <c r="RG11" s="13" t="str">
        <f>IF(AND($G11&gt;=Biens!$B$454,$H11=Biens!$E$454,$I11=Biens!$A$454,$J11&lt;=Biens!$D$454,$K11&lt;=Biens!$C$454),"MATCH","")</f>
        <v/>
      </c>
      <c r="RH11" s="13" t="str">
        <f>IF(AND($G11&gt;=Biens!$B$455,$H11=Biens!$E$455,$I11=Biens!$A$455,$J11&lt;=Biens!$D$455,$K11&lt;=Biens!$C$455),"MATCH","")</f>
        <v/>
      </c>
      <c r="RI11" s="13" t="str">
        <f>IF(AND($G11&gt;=Biens!$B$456,$H11=Biens!$E$456,$I11=Biens!$A$456,$J11&lt;=Biens!$D$456,$K11&lt;=Biens!$C$456),"MATCH","")</f>
        <v/>
      </c>
      <c r="RJ11" s="13" t="str">
        <f>IF(AND($G11&gt;=Biens!$B$457,$H11=Biens!$E$457,$I11=Biens!$A$457,$J11&lt;=Biens!$D$457,$K11&lt;=Biens!$C$457),"MATCH","")</f>
        <v/>
      </c>
      <c r="RK11" s="13" t="str">
        <f>IF(AND($G11&gt;=Biens!$B$458,$H11=Biens!$E$458,$I11=Biens!$A$458,$J11&lt;=Biens!$D$458,$K11&lt;=Biens!$C$458),"MATCH","")</f>
        <v/>
      </c>
      <c r="RL11" s="13" t="str">
        <f>IF(AND($G11&gt;=Biens!$B$459,$H11=Biens!$E$459,$I11=Biens!$A$459,$J11&lt;=Biens!$D$459,$K11&lt;=Biens!$C$459),"MATCH","")</f>
        <v/>
      </c>
      <c r="RM11" s="13" t="str">
        <f>IF(AND($G11&gt;=Biens!$B$460,$H11=Biens!$E$460,$I11=Biens!$A$460,$J11&lt;=Biens!$D$460,$K11&lt;=Biens!$C$460),"MATCH","")</f>
        <v/>
      </c>
      <c r="RN11" s="13" t="str">
        <f>IF(AND($G11&gt;=Biens!$B$461,$H11=Biens!$E$461,$I11=Biens!$A$461,$J11&lt;=Biens!$D$461,$K11&lt;=Biens!$C$461),"MATCH","")</f>
        <v/>
      </c>
      <c r="RO11" s="13" t="str">
        <f>IF(AND($G11&gt;=Biens!$B$462,$H11=Biens!$E$462,$I11=Biens!$A$462,$J11&lt;=Biens!$D$462,$K11&lt;=Biens!$C$462),"MATCH","")</f>
        <v/>
      </c>
      <c r="RP11" s="13" t="str">
        <f>IF(AND($G11&gt;=Biens!$B$463,$H11=Biens!$E$463,$I11=Biens!$A$463,$J11&lt;=Biens!$D$463,$K11&lt;=Biens!$C$463),"MATCH","")</f>
        <v/>
      </c>
      <c r="RQ11" s="13" t="str">
        <f>IF(AND($G11&gt;=Biens!$B$464,$H11=Biens!$E$464,$I11=Biens!$A$464,$J11&lt;=Biens!$D$464,$K11&lt;=Biens!$C$464),"MATCH","")</f>
        <v/>
      </c>
      <c r="RR11" s="13" t="str">
        <f>IF(AND($G11&gt;=Biens!$B$465,$H11=Biens!$E$465,$I11=Biens!$A$465,$J11&lt;=Biens!$D$465,$K11&lt;=Biens!$C$465),"MATCH","")</f>
        <v/>
      </c>
      <c r="RS11" s="13" t="str">
        <f>IF(AND($G11&gt;=Biens!$B$466,$H11=Biens!$E$466,$I11=Biens!$A$466,$J11&lt;=Biens!$D$466,$K11&lt;=Biens!$C$466),"MATCH","")</f>
        <v/>
      </c>
      <c r="RT11" s="13" t="str">
        <f>IF(AND($G11&gt;=Biens!$B$467,$H11=Biens!$E$467,$I11=Biens!$A$467,$J11&lt;=Biens!$D$467,$K11&lt;=Biens!$C$467),"MATCH","")</f>
        <v/>
      </c>
      <c r="RU11" s="13" t="str">
        <f>IF(AND($G11&gt;=Biens!$B$468,$H11=Biens!$E$468,$I11=Biens!$A$468,$J11&lt;=Biens!$D$468,$K11&lt;=Biens!$C$468),"MATCH","")</f>
        <v/>
      </c>
      <c r="RV11" s="13" t="str">
        <f>IF(AND($G11&gt;=Biens!$B$469,$H11=Biens!$E$469,$I11=Biens!$A$469,$J11&lt;=Biens!$D$469,$K11&lt;=Biens!$C$469),"MATCH","")</f>
        <v/>
      </c>
      <c r="RW11" s="13" t="str">
        <f>IF(AND($G11&gt;=Biens!$B$470,$H11=Biens!$E$470,$I11=Biens!$A$470,$J11&lt;=Biens!$D$470,$K11&lt;=Biens!$C$470),"MATCH","")</f>
        <v/>
      </c>
      <c r="RX11" s="13" t="str">
        <f>IF(AND($G11&gt;=Biens!$B$471,$H11=Biens!$E$471,$I11=Biens!$A$471,$J11&lt;=Biens!$D$471,$K11&lt;=Biens!$C$471),"MATCH","")</f>
        <v/>
      </c>
      <c r="RY11" s="13" t="str">
        <f>IF(AND($G11&gt;=Biens!$B$472,$H11=Biens!$E$472,$I11=Biens!$A$472,$J11&lt;=Biens!$D$472,$K11&lt;=Biens!$C$472),"MATCH","")</f>
        <v/>
      </c>
      <c r="RZ11" s="13" t="str">
        <f>IF(AND($G11&gt;=Biens!$B$473,$H11=Biens!$E$473,$I11=Biens!$A$473,$J11&lt;=Biens!$D$473,$K11&lt;=Biens!$C$473),"MATCH","")</f>
        <v/>
      </c>
      <c r="SA11" s="13" t="str">
        <f>IF(AND($G11&gt;=Biens!$B$474,$H11=Biens!$E$474,$I11=Biens!$A$474,$J11&lt;=Biens!$D$474,$K11&lt;=Biens!$C$474),"MATCH","")</f>
        <v/>
      </c>
      <c r="SB11" s="13" t="str">
        <f>IF(AND($G11&gt;=Biens!$B$475,$H11=Biens!$E$475,$I11=Biens!$A$475,$J11&lt;=Biens!$D$475,$K11&lt;=Biens!$C$475),"MATCH","")</f>
        <v/>
      </c>
      <c r="SC11" s="13" t="str">
        <f>IF(AND($G11&gt;=Biens!$B$476,$H11=Biens!$E$476,$I11=Biens!$A$476,$J11&lt;=Biens!$D$476,$K11&lt;=Biens!$C$476),"MATCH","")</f>
        <v/>
      </c>
      <c r="SD11" s="13" t="str">
        <f>IF(AND($G11&gt;=Biens!$B$477,$H11=Biens!$E$477,$I11=Biens!$A$477,$J11&lt;=Biens!$D$477,$K11&lt;=Biens!$C$477),"MATCH","")</f>
        <v/>
      </c>
      <c r="SE11" s="13" t="str">
        <f>IF(AND($G11&gt;=Biens!$B$478,$H11=Biens!$E$478,$I11=Biens!$A$478,$J11&lt;=Biens!$D$478,$K11&lt;=Biens!$C$478),"MATCH","")</f>
        <v/>
      </c>
      <c r="SF11" s="13" t="str">
        <f>IF(AND($G11&gt;=Biens!$B$479,$H11=Biens!$E$479,$I11=Biens!$A$479,$J11&lt;=Biens!$D$479,$K11&lt;=Biens!$C$479),"MATCH","")</f>
        <v/>
      </c>
      <c r="SG11" s="13" t="str">
        <f>IF(AND($G11&gt;=Biens!$B$480,$H11=Biens!$E$480,$I11=Biens!$A$480,$J11&lt;=Biens!$D$480,$K11&lt;=Biens!$C$480),"MATCH","")</f>
        <v/>
      </c>
      <c r="SH11" s="13" t="str">
        <f>IF(AND($G11&gt;=Biens!$B$481,$H11=Biens!$E$481,$I11=Biens!$A$481,$J11&lt;=Biens!$D$481,$K11&lt;=Biens!$C$481),"MATCH","")</f>
        <v/>
      </c>
      <c r="SI11" s="13" t="str">
        <f>IF(AND($G11&gt;=Biens!$B$482,$H11=Biens!$E$482,$I11=Biens!$A$482,$J11&lt;=Biens!$D$482,$K11&lt;=Biens!$C$482),"MATCH","")</f>
        <v/>
      </c>
      <c r="SJ11" s="13" t="str">
        <f>IF(AND($G11&gt;=Biens!$B$483,$H11=Biens!$E$483,$I11=Biens!$A$483,$J11&lt;=Biens!$D$483,$K11&lt;=Biens!$C$483),"MATCH","")</f>
        <v/>
      </c>
      <c r="SK11" s="13" t="str">
        <f>IF(AND($G11&gt;=Biens!$B$484,$H11=Biens!$E$484,$I11=Biens!$A$484,$J11&lt;=Biens!$D$484,$K11&lt;=Biens!$C$484),"MATCH","")</f>
        <v/>
      </c>
      <c r="SL11" s="13" t="str">
        <f>IF(AND($G11&gt;=Biens!$B$485,$H11=Biens!$E$485,$I11=Biens!$A$485,$J11&lt;=Biens!$D$485,$K11&lt;=Biens!$C$485),"MATCH","")</f>
        <v/>
      </c>
      <c r="SM11" s="13" t="str">
        <f>IF(AND($G11&gt;=Biens!$B$486,$H11=Biens!$E$486,$I11=Biens!$A$486,$J11&lt;=Biens!$D$486,$K11&lt;=Biens!$C$486),"MATCH","")</f>
        <v/>
      </c>
      <c r="SN11" s="13" t="str">
        <f>IF(AND($G11&gt;=Biens!$B$487,$H11=Biens!$E$487,$I11=Biens!$A$487,$J11&lt;=Biens!$D$487,$K11&lt;=Biens!$C$487),"MATCH","")</f>
        <v/>
      </c>
      <c r="SO11" s="13" t="str">
        <f>IF(AND($G11&gt;=Biens!$B$488,$H11=Biens!$E$488,$I11=Biens!$A$488,$J11&lt;=Biens!$D$488,$K11&lt;=Biens!$C$488),"MATCH","")</f>
        <v/>
      </c>
      <c r="SP11" s="13" t="str">
        <f>IF(AND($G11&gt;=Biens!$B$489,$H11=Biens!$E$489,$I11=Biens!$A$489,$J11&lt;=Biens!$D$489,$K11&lt;=Biens!$C$489),"MATCH","")</f>
        <v>MATCH</v>
      </c>
      <c r="SQ11" s="13" t="str">
        <f>IF(AND($G11&gt;=Biens!$B$490,$H11=Biens!$E$490,$I11=Biens!$A$490,$J11&lt;=Biens!$D$490,$K11&lt;=Biens!$C$490),"MATCH","")</f>
        <v/>
      </c>
      <c r="SR11" s="13" t="str">
        <f>IF(AND($G11&gt;=Biens!$B$491,$H11=Biens!$E$491,$I11=Biens!$A$491,$J11&lt;=Biens!$D$491,$K11&lt;=Biens!$C$491),"MATCH","")</f>
        <v/>
      </c>
      <c r="SS11" s="13" t="str">
        <f>IF(AND($G11&gt;=Biens!$B$492,$H11=Biens!$E$492,$I11=Biens!$A$492,$J11&lt;=Biens!$D$492,$K11&lt;=Biens!$C$492),"MATCH","")</f>
        <v/>
      </c>
      <c r="ST11" s="13" t="str">
        <f>IF(AND($G11&gt;=Biens!$B$493,$H11=Biens!$E$493,$I11=Biens!$A$493,$J11&lt;=Biens!$D$493,$K11&lt;=Biens!$C$493),"MATCH","")</f>
        <v/>
      </c>
      <c r="SU11" s="13" t="str">
        <f>IF(AND($G11&gt;=Biens!$B$494,$H11=Biens!$E$494,$I11=Biens!$A$494,$J11&lt;=Biens!$D$494,$K11&lt;=Biens!$C$494),"MATCH","")</f>
        <v/>
      </c>
      <c r="SV11" s="13" t="str">
        <f>IF(AND($G11&gt;=Biens!$B$495,$H11=Biens!$E$495,$I11=Biens!$A$495,$J11&lt;=Biens!$D$495,$K11&lt;=Biens!$C$495),"MATCH","")</f>
        <v/>
      </c>
      <c r="SW11" s="13" t="str">
        <f>IF(AND($G11&gt;=Biens!$B$496,$H11=Biens!$E$496,$I11=Biens!$A$496,$J11&lt;=Biens!$D$496,$K11&lt;=Biens!$C$496),"MATCH","")</f>
        <v/>
      </c>
      <c r="SX11" s="13" t="str">
        <f>IF(AND($G11&gt;=Biens!$B$497,$H11=Biens!$E$497,$I11=Biens!$A$497,$J11&lt;=Biens!$D$497,$K11&lt;=Biens!$C$497),"MATCH","")</f>
        <v/>
      </c>
      <c r="SY11" s="13" t="str">
        <f>IF(AND($G11&gt;=Biens!$B$498,$H11=Biens!$E$498,$I11=Biens!$A$498,$J11&lt;=Biens!$D$498,$K11&lt;=Biens!$C$498),"MATCH","")</f>
        <v/>
      </c>
      <c r="SZ11" s="13" t="str">
        <f>IF(AND($G11&gt;=Biens!$B$499,$H11=Biens!$E$499,$I11=Biens!$A$499,$J11&lt;=Biens!$D$499,$K11&lt;=Biens!$C$499),"MATCH","")</f>
        <v/>
      </c>
      <c r="TA11" s="13" t="str">
        <f>IF(AND($G11&gt;=Biens!$B$500,$H11=Biens!$E$500,$I11=Biens!$A$500,$J11&lt;=Biens!$D$500,$K11&lt;=Biens!$C$500),"MATCH","")</f>
        <v/>
      </c>
      <c r="TB11" s="13" t="str">
        <f>IF(AND($G11&gt;=Biens!$B$501,$H11=Biens!$E$501,$I11=Biens!$A$501,$J11&lt;=Biens!$D$501,$K11&lt;=Biens!$C$501),"MATCH","")</f>
        <v/>
      </c>
      <c r="TC11" s="13" t="str">
        <f>IF(AND($G11&gt;=Biens!$B$502,$H11=Biens!$E$502,$I11=Biens!$A$502,$J11&lt;=Biens!$D$502,$K11&lt;=Biens!$C$502),"MATCH","")</f>
        <v/>
      </c>
      <c r="TD11" s="13" t="str">
        <f>IF(AND($G11&gt;=Biens!$B$503,$H11=Biens!$E$503,$I11=Biens!$A$503,$J11&lt;=Biens!$D$503,$K11&lt;=Biens!$C$503),"MATCH","")</f>
        <v/>
      </c>
      <c r="TE11" s="13" t="str">
        <f>IF(AND($G11&gt;=Biens!$B$504,$H11=Biens!$E$504,$I11=Biens!$A$504,$J11&lt;=Biens!$D$504,$K11&lt;=Biens!$C$504),"MATCH","")</f>
        <v/>
      </c>
      <c r="TF11" s="13" t="str">
        <f>IF(AND($G11&gt;=Biens!$B$505,$H11=Biens!$E$505,$I11=Biens!$A$505,$J11&lt;=Biens!$D$505,$K11&lt;=Biens!$C$505),"MATCH","")</f>
        <v/>
      </c>
      <c r="TG11" s="13" t="str">
        <f>IF(AND($G11&gt;=Biens!$B$506,$H11=Biens!$E$506,$I11=Biens!$A$506,$J11&lt;=Biens!$D$506,$K11&lt;=Biens!$C$506),"MATCH","")</f>
        <v/>
      </c>
      <c r="TH11" s="13" t="str">
        <f>IF(AND($G11&gt;=Biens!$B$507,$H11=Biens!$E$507,$I11=Biens!$A$507,$J11&lt;=Biens!$D$507,$K11&lt;=Biens!$C$507),"MATCH","")</f>
        <v/>
      </c>
      <c r="TI11" s="13" t="str">
        <f>IF(AND($G11&gt;=Biens!$B$508,$H11=Biens!$E$508,$I11=Biens!$A$508,$J11&lt;=Biens!$D$508,$K11&lt;=Biens!$C$508),"MATCH","")</f>
        <v/>
      </c>
      <c r="TJ11" s="13" t="str">
        <f>IF(AND($G11&gt;=Biens!$B$509,$H11=Biens!$E$509,$I11=Biens!$A$509,$J11&lt;=Biens!$D$509,$K11&lt;=Biens!$C$509),"MATCH","")</f>
        <v/>
      </c>
      <c r="TK11" s="13" t="str">
        <f>IF(AND($G11&gt;=Biens!$B$510,$H11=Biens!$E$510,$I11=Biens!$A$510,$J11&lt;=Biens!$D$510,$K11&lt;=Biens!$C$510),"MATCH","")</f>
        <v/>
      </c>
      <c r="TL11" s="13" t="str">
        <f>IF(AND($G11&gt;=Biens!$B$511,$H11=Biens!$E$511,$I11=Biens!$A$511,$J11&lt;=Biens!$D$511,$K11&lt;=Biens!$C$511),"MATCH","")</f>
        <v/>
      </c>
      <c r="TM11" s="13" t="str">
        <f>IF(AND($G11&gt;=Biens!$B$512,$H11=Biens!$E$512,$I11=Biens!$A$512,$J11&lt;=Biens!$D$512,$K11&lt;=Biens!$C$512),"MATCH","")</f>
        <v/>
      </c>
      <c r="TN11" s="13" t="str">
        <f>IF(AND($G11&gt;=Biens!$B$513,$H11=Biens!$E$513,$I11=Biens!$A$513,$J11&lt;=Biens!$D$513,$K11&lt;=Biens!$C$513),"MATCH","")</f>
        <v/>
      </c>
      <c r="TO11" s="13" t="str">
        <f>IF(AND($G11&gt;=Biens!$B$514,$H11=Biens!$E$514,$I11=Biens!$A$514,$J11&lt;=Biens!$D$514,$K11&lt;=Biens!$C$514),"MATCH","")</f>
        <v/>
      </c>
      <c r="TP11" s="13" t="str">
        <f>IF(AND($G11&gt;=Biens!$B$515,$H11=Biens!$E$515,$I11=Biens!$A$515,$J11&lt;=Biens!$D$515,$K11&lt;=Biens!$C$515),"MATCH","")</f>
        <v/>
      </c>
      <c r="TQ11" s="13" t="str">
        <f>IF(AND($G11&gt;=Biens!$B$516,$H11=Biens!$E$516,$I11=Biens!$A$516,$J11&lt;=Biens!$D$516,$K11&lt;=Biens!$C$516),"MATCH","")</f>
        <v/>
      </c>
      <c r="TR11" s="13" t="str">
        <f>IF(AND($G11&gt;=Biens!$B$517,$H11=Biens!$E$517,$I11=Biens!$A$517,$J11&lt;=Biens!$D$517,$K11&lt;=Biens!$C$517),"MATCH","")</f>
        <v/>
      </c>
      <c r="TS11" s="13" t="str">
        <f>IF(AND($G11&gt;=Biens!$B$518,$H11=Biens!$E$518,$I11=Biens!$A$518,$J11&lt;=Biens!$D$518,$K11&lt;=Biens!$C$518),"MATCH","")</f>
        <v/>
      </c>
      <c r="TT11" s="13" t="str">
        <f>IF(AND($G11&gt;=Biens!$B$519,$H11=Biens!$E$519,$I11=Biens!$A$519,$J11&lt;=Biens!$D$519,$K11&lt;=Biens!$C$519),"MATCH","")</f>
        <v/>
      </c>
      <c r="TU11" s="13" t="str">
        <f>IF(AND($G11&gt;=Biens!$B$520,$H11=Biens!$E$520,$I11=Biens!$A$520,$J11&lt;=Biens!$D$520,$K11&lt;=Biens!$C$520),"MATCH","")</f>
        <v/>
      </c>
      <c r="TV11" s="13" t="str">
        <f>IF(AND($G11&gt;=Biens!$B$521,$H11=Biens!$E$521,$I11=Biens!$A$521,$J11&lt;=Biens!$D$521,$K11&lt;=Biens!$C$521),"MATCH","")</f>
        <v/>
      </c>
      <c r="TW11" s="13" t="str">
        <f>IF(AND($G11&gt;=Biens!$B$522,$H11=Biens!$E$522,$I11=Biens!$A$522,$J11&lt;=Biens!$D$522,$K11&lt;=Biens!$C$522),"MATCH","")</f>
        <v/>
      </c>
      <c r="TX11" s="13" t="str">
        <f>IF(AND($G11&gt;=Biens!$B$523,$H11=Biens!$E$523,$I11=Biens!$A$523,$J11&lt;=Biens!$D$523,$K11&lt;=Biens!$C$523),"MATCH","")</f>
        <v/>
      </c>
      <c r="TY11" s="13" t="str">
        <f>IF(AND($G11&gt;=Biens!$B$524,$H11=Biens!$E$524,$I11=Biens!$A$524,$J11&lt;=Biens!$D$524,$K11&lt;=Biens!$C$524),"MATCH","")</f>
        <v/>
      </c>
      <c r="TZ11" s="13" t="str">
        <f>IF(AND($G11&gt;=Biens!$B$525,$H11=Biens!$E$525,$I11=Biens!$A$525,$J11&lt;=Biens!$D$525,$K11&lt;=Biens!$C$525),"MATCH","")</f>
        <v/>
      </c>
      <c r="UA11" s="13" t="str">
        <f>IF(AND($G11&gt;=Biens!$B$526,$H11=Biens!$E$526,$I11=Biens!$A$526,$J11&lt;=Biens!$D$526,$K11&lt;=Biens!$C$526),"MATCH","")</f>
        <v/>
      </c>
      <c r="UB11" s="13" t="str">
        <f>IF(AND($G11&gt;=Biens!$B$527,$H11=Biens!$E$527,$I11=Biens!$A$527,$J11&lt;=Biens!$D$527,$K11&lt;=Biens!$C$527),"MATCH","")</f>
        <v/>
      </c>
      <c r="UC11" s="13" t="str">
        <f>IF(AND($G11&gt;=Biens!$B$528,$H11=Biens!$E$528,$I11=Biens!$A$528,$J11&lt;=Biens!$D$528,$K11&lt;=Biens!$C$528),"MATCH","")</f>
        <v/>
      </c>
      <c r="UD11" s="13" t="str">
        <f>IF(AND($G11&gt;=Biens!$B$529,$H11=Biens!$E$529,$I11=Biens!$A$529,$J11&lt;=Biens!$D$529,$K11&lt;=Biens!$C$529),"MATCH","")</f>
        <v/>
      </c>
      <c r="UE11" s="13" t="str">
        <f>IF(AND($G11&gt;=Biens!$B$530,$H11=Biens!$E$530,$I11=Biens!$A$530,$J11&lt;=Biens!$D$530,$K11&lt;=Biens!$C$530),"MATCH","")</f>
        <v/>
      </c>
      <c r="UF11" s="13" t="str">
        <f>IF(AND($G11&gt;=Biens!$B$531,$H11=Biens!$E$531,$I11=Biens!$A$531,$J11&lt;=Biens!$D$531,$K11&lt;=Biens!$C$531),"MATCH","")</f>
        <v/>
      </c>
      <c r="UG11" s="13" t="str">
        <f>IF(AND($G11&gt;=Biens!$B$532,$H11=Biens!$E$532,$I11=Biens!$A$532,$J11&lt;=Biens!$D$532,$K11&lt;=Biens!$C$532),"MATCH","")</f>
        <v/>
      </c>
      <c r="UH11" s="13" t="str">
        <f>IF(AND($G11&gt;=Biens!$B$533,$H11=Biens!$E$533,$I11=Biens!$A$533,$J11&lt;=Biens!$D$533,$K11&lt;=Biens!$C$533),"MATCH","")</f>
        <v/>
      </c>
      <c r="UI11" s="13" t="str">
        <f>IF(AND($G11&gt;=Biens!$B$534,$H11=Biens!$E$534,$I11=Biens!$A$534,$J11&lt;=Biens!$D$534,$K11&lt;=Biens!$C$534),"MATCH","")</f>
        <v/>
      </c>
      <c r="UJ11" s="13" t="str">
        <f>IF(AND($G11&gt;=Biens!$B$535,$H11=Biens!$E$535,$I11=Biens!$A$535,$J11&lt;=Biens!$D$535,$K11&lt;=Biens!$C$535),"MATCH","")</f>
        <v/>
      </c>
      <c r="UK11" s="13" t="str">
        <f>IF(AND($G11&gt;=Biens!$B$536,$H11=Biens!$E$536,$I11=Biens!$A$536,$J11&lt;=Biens!$D$536,$K11&lt;=Biens!$C$536),"MATCH","")</f>
        <v/>
      </c>
      <c r="UL11" s="13" t="str">
        <f>IF(AND($G11&gt;=Biens!$B$537,$H11=Biens!$E$537,$I11=Biens!$A$537,$J11&lt;=Biens!$D$537,$K11&lt;=Biens!$C$537),"MATCH","")</f>
        <v/>
      </c>
      <c r="UM11" s="13" t="str">
        <f>IF(AND($G11&gt;=Biens!$B$538,$H11=Biens!$E$538,$I11=Biens!$A$538,$J11&lt;=Biens!$D$538,$K11&lt;=Biens!$C$538),"MATCH","")</f>
        <v/>
      </c>
      <c r="UN11" s="13" t="str">
        <f>IF(AND($G11&gt;=Biens!$B$539,$H11=Biens!$E$539,$I11=Biens!$A$539,$J11&lt;=Biens!$D$539,$K11&lt;=Biens!$C$539),"MATCH","")</f>
        <v/>
      </c>
      <c r="UO11" s="13" t="str">
        <f>IF(AND($G11&gt;=Biens!$B$540,$H11=Biens!$E$540,$I11=Biens!$A$540,$J11&lt;=Biens!$D$540,$K11&lt;=Biens!$C$540),"MATCH","")</f>
        <v/>
      </c>
      <c r="UP11" s="13" t="str">
        <f>IF(AND($G11&gt;=Biens!$B$541,$H11=Biens!$E$541,$I11=Biens!$A$541,$J11&lt;=Biens!$D$541,$K11&lt;=Biens!$C$541),"MATCH","")</f>
        <v/>
      </c>
      <c r="UQ11" s="13" t="str">
        <f>IF(AND($G11&gt;=Biens!$B$542,$H11=Biens!$E$542,$I11=Biens!$A$542,$J11&lt;=Biens!$D$542,$K11&lt;=Biens!$C$542),"MATCH","")</f>
        <v/>
      </c>
      <c r="UR11" s="13" t="str">
        <f>IF(AND($G11&gt;=Biens!$B$543,$H11=Biens!$E$543,$I11=Biens!$A$543,$J11&lt;=Biens!$D$543,$K11&lt;=Biens!$C$543),"MATCH","")</f>
        <v/>
      </c>
      <c r="US11" s="13" t="str">
        <f>IF(AND($G11&gt;=Biens!$B$544,$H11=Biens!$E$544,$I11=Biens!$A$544,$J11&lt;=Biens!$D$544,$K11&lt;=Biens!$C$544),"MATCH","")</f>
        <v/>
      </c>
      <c r="UT11" s="13" t="str">
        <f>IF(AND($G11&gt;=Biens!$B$545,$H11=Biens!$E$545,$I11=Biens!$A$545,$J11&lt;=Biens!$D$545,$K11&lt;=Biens!$C$545),"MATCH","")</f>
        <v/>
      </c>
      <c r="UU11" s="13" t="str">
        <f>IF(AND($G11&gt;=Biens!$B$546,$H11=Biens!$E$546,$I11=Biens!$A$546,$J11&lt;=Biens!$D$546,$K11&lt;=Biens!$C$546),"MATCH","")</f>
        <v/>
      </c>
      <c r="UV11" s="13" t="str">
        <f>IF(AND($G11&gt;=Biens!$B$547,$H11=Biens!$E$547,$I11=Biens!$A$547,$J11&lt;=Biens!$D$547,$K11&lt;=Biens!$C$547),"MATCH","")</f>
        <v/>
      </c>
      <c r="UW11" s="13" t="str">
        <f>IF(AND($G11&gt;=Biens!$B$548,$H11=Biens!$E$548,$I11=Biens!$A$548,$J11&lt;=Biens!$D$548,$K11&lt;=Biens!$C$548),"MATCH","")</f>
        <v/>
      </c>
      <c r="UX11" s="13" t="str">
        <f>IF(AND($G11&gt;=Biens!$B$549,$H11=Biens!$E$549,$I11=Biens!$A$549,$J11&lt;=Biens!$D$549,$K11&lt;=Biens!$C$549),"MATCH","")</f>
        <v/>
      </c>
      <c r="UY11" s="13" t="str">
        <f>IF(AND($G11&gt;=Biens!$B$550,$H11=Biens!$E$550,$I11=Biens!$A$550,$J11&lt;=Biens!$D$550,$K11&lt;=Biens!$C$550),"MATCH","")</f>
        <v/>
      </c>
      <c r="UZ11" s="13" t="str">
        <f>IF(AND($G11&gt;=Biens!$B$551,$H11=Biens!$E$551,$I11=Biens!$A$551,$J11&lt;=Biens!$D$551,$K11&lt;=Biens!$C$551),"MATCH","")</f>
        <v/>
      </c>
      <c r="VA11" s="13" t="str">
        <f>IF(AND($G11&gt;=Biens!$B$552,$H11=Biens!$E$552,$I11=Biens!$A$552,$J11&lt;=Biens!$D$552,$K11&lt;=Biens!$C$552),"MATCH","")</f>
        <v/>
      </c>
      <c r="VB11" s="13" t="str">
        <f>IF(AND($G11&gt;=Biens!$B$553,$H11=Biens!$E$553,$I11=Biens!$A$553,$J11&lt;=Biens!$D$553,$K11&lt;=Biens!$C$553),"MATCH","")</f>
        <v/>
      </c>
      <c r="VC11" s="13" t="str">
        <f>IF(AND($G11&gt;=Biens!$B$554,$H11=Biens!$E$554,$I11=Biens!$A$554,$J11&lt;=Biens!$D$554,$K11&lt;=Biens!$C$554),"MATCH","")</f>
        <v/>
      </c>
      <c r="VD11" s="13" t="str">
        <f>IF(AND($G11&gt;=Biens!$B$555,$H11=Biens!$E$555,$I11=Biens!$A$555,$J11&lt;=Biens!$D$555,$K11&lt;=Biens!$C$555),"MATCH","")</f>
        <v/>
      </c>
      <c r="VE11" s="13" t="str">
        <f>IF(AND($G11&gt;=Biens!$B$556,$H11=Biens!$E$556,$I11=Biens!$A$556,$J11&lt;=Biens!$D$556,$K11&lt;=Biens!$C$556),"MATCH","")</f>
        <v/>
      </c>
      <c r="VF11" s="13" t="str">
        <f>IF(AND($G11&gt;=Biens!$B$557,$H11=Biens!$E$557,$I11=Biens!$A$557,$J11&lt;=Biens!$D$557,$K11&lt;=Biens!$C$557),"MATCH","")</f>
        <v/>
      </c>
      <c r="VG11" s="13" t="str">
        <f>IF(AND($G11&gt;=Biens!$B$558,$H11=Biens!$E$558,$I11=Biens!$A$558,$J11&lt;=Biens!$D$558,$K11&lt;=Biens!$C$558),"MATCH","")</f>
        <v/>
      </c>
      <c r="VH11" s="13" t="str">
        <f>IF(AND($G11&gt;=Biens!$B$559,$H11=Biens!$E$559,$I11=Biens!$A$559,$J11&lt;=Biens!$D$559,$K11&lt;=Biens!$C$559),"MATCH","")</f>
        <v/>
      </c>
    </row>
    <row r="12" spans="3:1023" ht="27.6" thickBot="1" x14ac:dyDescent="0.35">
      <c r="C12" s="3" t="s">
        <v>2224</v>
      </c>
      <c r="D12" s="3" t="s">
        <v>2225</v>
      </c>
      <c r="E12" s="3" t="s">
        <v>908</v>
      </c>
      <c r="F12" s="3"/>
      <c r="G12" s="4">
        <v>350000</v>
      </c>
      <c r="H12" s="3" t="s">
        <v>918</v>
      </c>
      <c r="I12" s="3" t="s">
        <v>3</v>
      </c>
      <c r="J12" s="4">
        <v>2</v>
      </c>
      <c r="K12" s="4">
        <v>50</v>
      </c>
      <c r="L12" s="3"/>
      <c r="M12" s="3" t="s">
        <v>935</v>
      </c>
      <c r="N12" s="3"/>
      <c r="O12" s="3"/>
      <c r="P12" s="3"/>
      <c r="Q12" s="3" t="s">
        <v>935</v>
      </c>
      <c r="R12" s="3"/>
      <c r="S12" s="3"/>
      <c r="T12" s="6"/>
      <c r="U12" s="6" t="e">
        <f>IF(Tableau2[[#This Row],[Nb de match]]&gt;0,"MATCH","")</f>
        <v>#REF!</v>
      </c>
      <c r="V12" s="6" t="e">
        <f>COUNTIF(#REF!,"MATCH")</f>
        <v>#REF!</v>
      </c>
      <c r="W12" s="3" t="str">
        <f>IF(AND($G12&gt;=Biens!$B$2,$H12=Biens!$E$2,$I12=Biens!$A$2,$J12&lt;=Biens!$D$2,$K12&lt;=Biens!$C$2),"MATCH","")</f>
        <v/>
      </c>
      <c r="X12" s="3" t="str">
        <f>IF(AND($G12&gt;=Biens!$B$3,$H12=Biens!$E$3,$I12=Biens!$A$3,$J12&lt;=Biens!$D$3,$K12&lt;=Biens!$C$3),"MATCH","")</f>
        <v/>
      </c>
      <c r="Y12" s="3" t="str">
        <f>IF(AND($G12&gt;=Biens!$B$4,$H12=Biens!$E$4,$I12=Biens!$A$4,$J12&lt;=Biens!$D$4,$K12&lt;=Biens!$C$4),"MATCH","")</f>
        <v/>
      </c>
      <c r="Z12" s="13" t="str">
        <f>IF(AND($G12&gt;=Biens!$B$5,$H12=Biens!$E$5,$I12=Biens!$A$5,$J12&lt;=Biens!$D$5,$K12&lt;=Biens!$C$5),"MATCH","")</f>
        <v/>
      </c>
      <c r="AA12" s="13" t="str">
        <f>IF(AND($G12&gt;=Biens!$B$6,$H12=Biens!$E$6,$I12=Biens!$A$6,$J12&lt;=Biens!$D$6,$K12&lt;=Biens!$C$6),"MATCH","")</f>
        <v/>
      </c>
      <c r="AB12" s="13" t="str">
        <f>IF(AND($G12&gt;=Biens!$B$7,$H12=Biens!$E$7,$I12=Biens!$A$7,$J12&lt;=Biens!$D$7,$K12&lt;=Biens!$C$7),"MATCH","")</f>
        <v/>
      </c>
      <c r="AC12" s="13" t="str">
        <f>IF(AND($G12&gt;=Biens!$B$8,$H12=Biens!$E$8,$I12=Biens!$A$8,$J12&lt;=Biens!$D$8,$K12&lt;=Biens!$C$8),"MATCH","")</f>
        <v/>
      </c>
      <c r="AD12" s="13" t="str">
        <f>IF(AND($G12&gt;=Biens!$B$9,$H12=Biens!$E$9,$I12=Biens!$A$9,$J12&lt;=Biens!$D$9,$K12&lt;=Biens!$C$9),"MATCH","")</f>
        <v/>
      </c>
      <c r="AE12" s="13" t="str">
        <f>IF(AND($G12&gt;=Biens!$B$10,$H12=Biens!$E$10,$I12=Biens!$A$10,$J12&lt;=Biens!$D$10,$K12&lt;=Biens!$C$10),"MATCH","")</f>
        <v/>
      </c>
      <c r="AF12" s="13" t="str">
        <f>IF(AND($G12&gt;=Biens!$B$11,$H12=Biens!$E$11,$I12=Biens!$A$11,$J12&lt;=Biens!$D$11,$K12&lt;=Biens!$C$11),"MATCH","")</f>
        <v/>
      </c>
      <c r="AG12" s="13" t="str">
        <f>IF(AND($G12&gt;=Biens!$B$12,$H12=Biens!$E$12,$I12=Biens!$A$12,$J12&lt;=Biens!$D$12,$K12&lt;=Biens!$C$12),"MATCH","")</f>
        <v/>
      </c>
      <c r="AH12" s="13" t="str">
        <f>IF(AND($G12&gt;=Biens!$B$13,$H12=Biens!$E$13,$I12=Biens!$A$13,$J12&lt;=Biens!$D$13,$K12&lt;=Biens!$C$13),"MATCH","")</f>
        <v/>
      </c>
      <c r="AI12" s="13" t="str">
        <f>IF(AND($G12&gt;=Biens!$B$14,$H12=Biens!$E$14,$I12=Biens!$A$14,$J12&lt;=Biens!$D$14,$K12&lt;=Biens!$C$14),"MATCH","")</f>
        <v/>
      </c>
      <c r="AJ12" s="13" t="str">
        <f>IF(AND($G12&gt;=Biens!$B$15,$H12=Biens!$E$15,$I12=Biens!$A$15,$J12&lt;=Biens!$D$15,$K12&lt;=Biens!$C$15),"MATCH","")</f>
        <v/>
      </c>
      <c r="AK12" s="13" t="str">
        <f>IF(AND($G12&gt;=Biens!$B$16,$H12=Biens!$E$16,$I12=Biens!$A$16,$J12&lt;=Biens!$D$16,$K12&lt;=Biens!$C$16),"MATCH","")</f>
        <v/>
      </c>
      <c r="AL12" s="13" t="str">
        <f>IF(AND($G12&gt;=Biens!$B$17,$H12=Biens!$E$17,$I12=Biens!$A$17,$J12&lt;=Biens!$D$17,$K12&lt;=Biens!$C$17),"MATCH","")</f>
        <v/>
      </c>
      <c r="AM12" s="13" t="str">
        <f>IF(AND($G12&gt;=Biens!$B$18,$H12=Biens!$E$18,$I12=Biens!$A$18,$J12&lt;=Biens!$D$18,$K12&lt;=Biens!$C$18),"MATCH","")</f>
        <v/>
      </c>
      <c r="AN12" s="13" t="str">
        <f>IF(AND($G12&gt;=Biens!$B$19,$H12=Biens!$E$19,$I12=Biens!$A$19,$J12&lt;=Biens!$D$19,$K12&lt;=Biens!$C$19),"MATCH","")</f>
        <v/>
      </c>
      <c r="AO12" s="13" t="str">
        <f>IF(AND($G12&gt;=Biens!$B$20,$H12=Biens!$E$20,$I12=Biens!$A$20,$J12&lt;=Biens!$D$20,$K12&lt;=Biens!$C$20),"MATCH","")</f>
        <v/>
      </c>
      <c r="AP12" s="13" t="str">
        <f>IF(AND($G12&gt;=Biens!$B$21,$H12=Biens!$E$21,$I12=Biens!$A$21,$J12&lt;=Biens!$D$21,$K12&lt;=Biens!$C$21),"MATCH","")</f>
        <v/>
      </c>
      <c r="AQ12" s="13" t="str">
        <f>IF(AND($G12&gt;=Biens!$B$22,$H12=Biens!$E$22,$I12=Biens!$A$22,$J12&lt;=Biens!$D$22,$K12&lt;=Biens!$C$22),"MATCH","")</f>
        <v/>
      </c>
      <c r="AR12" s="13" t="str">
        <f>IF(AND($G12&gt;=Biens!$B$23,$H12=Biens!$E$23,$I12=Biens!$A$23,$J12&lt;=Biens!$D$23,$K12&lt;=Biens!$C$23),"MATCH","")</f>
        <v/>
      </c>
      <c r="AS12" s="13" t="str">
        <f>IF(AND($G12&gt;=Biens!$B$24,$H12=Biens!$E$24,$I12=Biens!$A$24,$J12&lt;=Biens!$D$24,$K12&lt;=Biens!$C$24),"MATCH","")</f>
        <v/>
      </c>
      <c r="AT12" s="13" t="str">
        <f>IF(AND($G12&gt;=Biens!$B$25,$H12=Biens!$E$25,$I12=Biens!$A$25,$J12&lt;=Biens!$D$25,$K12&lt;=Biens!$C$25),"MATCH","")</f>
        <v/>
      </c>
      <c r="AU12" s="13" t="str">
        <f>IF(AND($G12&gt;=Biens!$B$26,$H12=Biens!$E$26,$I12=Biens!$A$26,$J12&lt;=Biens!$D$26,$K12&lt;=Biens!$C$26),"MATCH","")</f>
        <v/>
      </c>
      <c r="AV12" s="13" t="str">
        <f>IF(AND($G12&gt;=Biens!$B$27,$H12=Biens!$E$27,$I12=Biens!$A$27,$J12&lt;=Biens!$D$27,$K12&lt;=Biens!$C$27),"MATCH","")</f>
        <v/>
      </c>
      <c r="AW12" s="13" t="str">
        <f>IF(AND($G12&gt;=Biens!$B$28,$H12=Biens!$E$28,$I12=Biens!$A$28,$J12&lt;=Biens!$D$28,$K12&lt;=Biens!$C$28),"MATCH","")</f>
        <v/>
      </c>
      <c r="AX12" s="13" t="str">
        <f>IF(AND($G12&gt;=Biens!$B$29,$H12=Biens!$E$29,$I12=Biens!$A$29,$J12&lt;=Biens!$D$29,$K12&lt;=Biens!$C$29),"MATCH","")</f>
        <v/>
      </c>
      <c r="AY12" s="13" t="str">
        <f>IF(AND($G12&gt;=Biens!$B$30,$H12=Biens!$E$30,$I12=Biens!$A$30,$J12&lt;=Biens!$D$30,$K12&lt;=Biens!$C$30),"MATCH","")</f>
        <v/>
      </c>
      <c r="AZ12" s="13" t="str">
        <f>IF(AND($G12&gt;=Biens!$B$31,$H12=Biens!$E$31,$I12=Biens!$A$31,$J12&lt;=Biens!$D$31,$K12&lt;=Biens!$C$31),"MATCH","")</f>
        <v/>
      </c>
      <c r="BA12" s="13" t="str">
        <f>IF(AND($G12&gt;=Biens!$B$32,$H12=Biens!$E$32,$I12=Biens!$A$32,$J12&lt;=Biens!$D$32,$K12&lt;=Biens!$C$32),"MATCH","")</f>
        <v/>
      </c>
      <c r="BB12" s="13" t="str">
        <f>IF(AND($G12&gt;=Biens!$B$33,$H12=Biens!$E$33,$I12=Biens!$A$33,$J12&lt;=Biens!$D$33,$K12&lt;=Biens!$C$33),"MATCH","")</f>
        <v/>
      </c>
      <c r="BC12" s="13" t="str">
        <f>IF(AND($G12&gt;=Biens!$B$34,$H12=Biens!$E$34,$I12=Biens!$A$34,$J12&lt;=Biens!$D$34,$K12&lt;=Biens!$C$34),"MATCH","")</f>
        <v/>
      </c>
      <c r="BD12" s="13" t="str">
        <f>IF(AND($G12&gt;=Biens!$B$35,$H12=Biens!$E$35,$I12=Biens!$A$35,$J12&lt;=Biens!$D$35,$K12&lt;=Biens!$C$35),"MATCH","")</f>
        <v/>
      </c>
      <c r="BE12" s="13" t="str">
        <f>IF(AND($G12&gt;=Biens!$B$36,$H12=Biens!$E$36,$I12=Biens!$A$36,$J12&lt;=Biens!$D$36,$K12&lt;=Biens!$C$36),"MATCH","")</f>
        <v/>
      </c>
      <c r="BF12" s="13" t="str">
        <f>IF(AND($G12&gt;=Biens!$B$37,$H12=Biens!$E$37,$I12=Biens!$A$37,$J12&lt;=Biens!$D$37,$K12&lt;=Biens!$C$37),"MATCH","")</f>
        <v/>
      </c>
      <c r="BG12" s="13" t="str">
        <f>IF(AND($G12&gt;=Biens!$B$38,$H12=Biens!$E$38,$I12=Biens!$A$38,$J12&lt;=Biens!$D$38,$K12&lt;=Biens!$C$38),"MATCH","")</f>
        <v/>
      </c>
      <c r="BH12" s="13" t="str">
        <f>IF(AND($G12&gt;=Biens!$B$39,$H12=Biens!$E$39,$I12=Biens!$A$39,$J12&lt;=Biens!$D$39,$K12&lt;=Biens!$C$39),"MATCH","")</f>
        <v/>
      </c>
      <c r="BI12" s="13" t="str">
        <f>IF(AND($G12&gt;=Biens!$B$40,$H12=Biens!$E$40,$I12=Biens!$A$40,$J12&lt;=Biens!$D$40,$K12&lt;=Biens!$C$40),"MATCH","")</f>
        <v/>
      </c>
      <c r="BJ12" s="13" t="str">
        <f>IF(AND($G12&gt;=Biens!$B$41,$H12=Biens!$E$41,$I12=Biens!$A$41,$J12&lt;=Biens!$D$41,$K12&lt;=Biens!$C$41),"MATCH","")</f>
        <v/>
      </c>
      <c r="BK12" s="13" t="str">
        <f>IF(AND($G12&gt;=Biens!$B$42,$H12=Biens!$E$42,$I12=Biens!$A$42,$J12&lt;=Biens!$D$42,$K12&lt;=Biens!$C$42),"MATCH","")</f>
        <v/>
      </c>
      <c r="BL12" s="13" t="str">
        <f>IF(AND($G12&gt;=Biens!$B$43,$H12=Biens!$E$43,$I12=Biens!$A$43,$J12&lt;=Biens!$D$43,$K12&lt;=Biens!$C$43),"MATCH","")</f>
        <v/>
      </c>
      <c r="BM12" s="13" t="str">
        <f>IF(AND($G12&gt;=Biens!$B$44,$H12=Biens!$E$44,$I12=Biens!$A$44,$J12&lt;=Biens!$D$44,$K12&lt;=Biens!$C$44),"MATCH","")</f>
        <v/>
      </c>
      <c r="BN12" s="13" t="str">
        <f>IF(AND($G12&gt;=Biens!$B$45,$H12=Biens!$E$45,$I12=Biens!$A$45,$J12&lt;=Biens!$D$45,$K12&lt;=Biens!$C$45),"MATCH","")</f>
        <v/>
      </c>
      <c r="BO12" s="13" t="str">
        <f>IF(AND($G12&gt;=Biens!$B$46,$H12=Biens!$E$46,$I12=Biens!$A$46,$J12&lt;=Biens!$D$46,$K12&lt;=Biens!$C$46),"MATCH","")</f>
        <v/>
      </c>
      <c r="BP12" s="13" t="str">
        <f>IF(AND($G12&gt;=Biens!$B$47,$H12=Biens!$E$47,$I12=Biens!$A$47,$J12&lt;=Biens!$D$47,$K12&lt;=Biens!$C$47),"MATCH","")</f>
        <v/>
      </c>
      <c r="BQ12" s="13" t="str">
        <f>IF(AND($G12&gt;=Biens!$B$48,$H12=Biens!$E$48,$I12=Biens!$A$48,$J12&lt;=Biens!$D$48,$K12&lt;=Biens!$C$48),"MATCH","")</f>
        <v/>
      </c>
      <c r="BR12" s="13" t="str">
        <f>IF(AND($G12&gt;=Biens!$B$49,$H12=Biens!$E$49,$I12=Biens!$A$49,$J12&lt;=Biens!$D$49,$K12&lt;=Biens!$C$49),"MATCH","")</f>
        <v/>
      </c>
      <c r="BS12" s="13" t="str">
        <f>IF(AND($G12&gt;=Biens!$B$50,$H12=Biens!$E$50,$I12=Biens!$A$50,$J12&lt;=Biens!$D$50,$K12&lt;=Biens!$C$50),"MATCH","")</f>
        <v/>
      </c>
      <c r="BT12" s="13" t="str">
        <f>IF(AND($G12&gt;=Biens!$B$51,$H12=Biens!$E$51,$I12=Biens!$A$51,$J12&lt;=Biens!$D$51,$K12&lt;=Biens!$C$51),"MATCH","")</f>
        <v/>
      </c>
      <c r="BU12" s="13" t="str">
        <f>IF(AND($G12&gt;=Biens!$B$52,$H12=Biens!$E$52,$I12=Biens!$A$52,$J12&lt;=Biens!$D$52,$K12&lt;=Biens!$C$52),"MATCH","")</f>
        <v/>
      </c>
      <c r="BV12" s="13" t="str">
        <f>IF(AND($G12&gt;=Biens!$B$53,$H12=Biens!$E$53,$I12=Biens!$A$53,$J12&lt;=Biens!$D$53,$K12&lt;=Biens!$C$53),"MATCH","")</f>
        <v/>
      </c>
      <c r="BW12" s="13" t="str">
        <f>IF(AND($G12&gt;=Biens!$B$54,$H12=Biens!$E$54,$I12=Biens!$A$54,$J12&lt;=Biens!$D$54,$K12&lt;=Biens!$C$54),"MATCH","")</f>
        <v/>
      </c>
      <c r="BX12" s="13" t="str">
        <f>IF(AND($G12&gt;=Biens!$B$55,$H12=Biens!$E$55,$I12=Biens!$A$55,$J12&lt;=Biens!$D$55,$K12&lt;=Biens!$C$55),"MATCH","")</f>
        <v/>
      </c>
      <c r="BY12" s="13" t="str">
        <f>IF(AND($G12&gt;=Biens!$B$56,$H12=Biens!$E$56,$I12=Biens!$A$56,$J12&lt;=Biens!$D$56,$K12&lt;=Biens!$C$56),"MATCH","")</f>
        <v/>
      </c>
      <c r="BZ12" s="13" t="str">
        <f>IF(AND($G12&gt;=Biens!$B$57,$H12=Biens!$E$57,$I12=Biens!$A$57,$J12&lt;=Biens!$D$57,$K12&lt;=Biens!$C$57),"MATCH","")</f>
        <v/>
      </c>
      <c r="CA12" s="13" t="str">
        <f>IF(AND($G12&gt;=Biens!$B$58,$H12=Biens!$E$58,$I12=Biens!$A$58,$J12&lt;=Biens!$D$58,$K12&lt;=Biens!$C$58),"MATCH","")</f>
        <v/>
      </c>
      <c r="CB12" s="13" t="str">
        <f>IF(AND($G12&gt;=Biens!$B$59,$H12=Biens!$E$59,$I12=Biens!$A$59,$J12&lt;=Biens!$D$59,$K12&lt;=Biens!$C$59),"MATCH","")</f>
        <v/>
      </c>
      <c r="CC12" s="13" t="str">
        <f>IF(AND($G12&gt;=Biens!$B$60,$H12=Biens!$E$60,$I12=Biens!$A$60,$J12&lt;=Biens!$D$60,$K12&lt;=Biens!$C$60),"MATCH","")</f>
        <v/>
      </c>
      <c r="CD12" s="13" t="str">
        <f>IF(AND($G12&gt;=Biens!$B$61,$H12=Biens!$E$61,$I12=Biens!$A$61,$J12&lt;=Biens!$D$61,$K12&lt;=Biens!$C$61),"MATCH","")</f>
        <v/>
      </c>
      <c r="CE12" s="13" t="str">
        <f>IF(AND($G12&gt;=Biens!$B$62,$H12=Biens!$E$62,$I12=Biens!$A$62,$J12&lt;=Biens!$D$62,$K12&lt;=Biens!$C$62),"MATCH","")</f>
        <v/>
      </c>
      <c r="CF12" s="13" t="str">
        <f>IF(AND($G12&gt;=Biens!$B$63,$H12=Biens!$E$63,$I12=Biens!$A$63,$J12&lt;=Biens!$D$63,$K12&lt;=Biens!$C$63),"MATCH","")</f>
        <v/>
      </c>
      <c r="CG12" s="13" t="str">
        <f>IF(AND($G12&gt;=Biens!$B$64,$H12=Biens!$E$64,$I12=Biens!$A$64,$J12&lt;=Biens!$D$64,$K12&lt;=Biens!$C$64),"MATCH","")</f>
        <v/>
      </c>
      <c r="CH12" s="13" t="str">
        <f>IF(AND($G12&gt;=Biens!$B$65,$H12=Biens!$E$65,$I12=Biens!$A$65,$J12&lt;=Biens!$D$65,$K12&lt;=Biens!$C$65),"MATCH","")</f>
        <v/>
      </c>
      <c r="CI12" s="13" t="str">
        <f>IF(AND($G12&gt;=Biens!$B$66,$H12=Biens!$E$66,$I12=Biens!$A$66,$J12&lt;=Biens!$D$66,$K12&lt;=Biens!$C$66),"MATCH","")</f>
        <v/>
      </c>
      <c r="CJ12" s="13" t="str">
        <f>IF(AND($G12&gt;=Biens!$B$67,$H12=Biens!$E$67,$I12=Biens!$A$67,$J12&lt;=Biens!$D$67,$K12&lt;=Biens!$C$67),"MATCH","")</f>
        <v/>
      </c>
      <c r="CK12" s="13" t="str">
        <f>IF(AND($G12&gt;=Biens!$B$68,$H12=Biens!$E$68,$I12=Biens!$A$68,$J12&lt;=Biens!$D$68,$K12&lt;=Biens!$C$68),"MATCH","")</f>
        <v/>
      </c>
      <c r="CL12" s="13" t="str">
        <f>IF(AND($G12&gt;=Biens!$B$69,$H12=Biens!$E$69,$I12=Biens!$A$69,$J12&lt;=Biens!$D$69,$K12&lt;=Biens!$C$69),"MATCH","")</f>
        <v/>
      </c>
      <c r="CM12" s="13" t="str">
        <f>IF(AND($G12&gt;=Biens!$B$70,$H12=Biens!$E$70,$I12=Biens!$A$70,$J12&lt;=Biens!$D$70,$K12&lt;=Biens!$C$70),"MATCH","")</f>
        <v/>
      </c>
      <c r="CN12" s="13" t="str">
        <f>IF(AND($G12&gt;=Biens!$B$71,$H12=Biens!$E$71,$I12=Biens!$A$71,$J12&lt;=Biens!$D$71,$K12&lt;=Biens!$C$71),"MATCH","")</f>
        <v/>
      </c>
      <c r="CO12" s="13" t="str">
        <f>IF(AND($G12&gt;=Biens!$B$72,$H12=Biens!$E$72,$I12=Biens!$A$72,$J12&lt;=Biens!$D$72,$K12&lt;=Biens!$C$72),"MATCH","")</f>
        <v/>
      </c>
      <c r="CP12" s="13" t="str">
        <f>IF(AND($G12&gt;=Biens!$B$73,$H12=Biens!$E$73,$I12=Biens!$A$73,$J12&lt;=Biens!$D$73,$K12&lt;=Biens!$C$73),"MATCH","")</f>
        <v/>
      </c>
      <c r="CQ12" s="13" t="str">
        <f>IF(AND($G12&gt;=Biens!$B$74,$H12=Biens!$E$74,$I12=Biens!$A$74,$J12&lt;=Biens!$D$74,$K12&lt;=Biens!$C$74),"MATCH","")</f>
        <v/>
      </c>
      <c r="CR12" s="13" t="str">
        <f>IF(AND($G12&gt;=Biens!$B$75,$H12=Biens!$E$75,$I12=Biens!$A$75,$J12&lt;=Biens!$D$75,$K12&lt;=Biens!$C$75),"MATCH","")</f>
        <v/>
      </c>
      <c r="CS12" s="13" t="str">
        <f>IF(AND($G12&gt;=Biens!$B$76,$H12=Biens!$E$76,$I12=Biens!$A$76,$J12&lt;=Biens!$D$76,$K12&lt;=Biens!$C$76),"MATCH","")</f>
        <v/>
      </c>
      <c r="CT12" s="13" t="str">
        <f>IF(AND($G12&gt;=Biens!$B$77,$H12=Biens!$E$77,$I12=Biens!$A$77,$J12&lt;=Biens!$D$77,$K12&lt;=Biens!$C$77),"MATCH","")</f>
        <v/>
      </c>
      <c r="CU12" s="13" t="str">
        <f>IF(AND($G12&gt;=Biens!$B$78,$H12=Biens!$E$78,$I12=Biens!$A$78,$J12&lt;=Biens!$D$78,$K12&lt;=Biens!$C$78),"MATCH","")</f>
        <v/>
      </c>
      <c r="CV12" s="13" t="str">
        <f>IF(AND($G12&gt;=Biens!$B$79,$H12=Biens!$E$79,$I12=Biens!$A$79,$J12&lt;=Biens!$D$79,$K12&lt;=Biens!$C$79),"MATCH","")</f>
        <v/>
      </c>
      <c r="CW12" s="13" t="str">
        <f>IF(AND($G12&gt;=Biens!$B$80,$H12=Biens!$E$80,$I12=Biens!$A$80,$J12&lt;=Biens!$D$80,$K12&lt;=Biens!$C$80),"MATCH","")</f>
        <v/>
      </c>
      <c r="CX12" s="13" t="str">
        <f>IF(AND($G12&gt;=Biens!$B$81,$H12=Biens!$E$81,$I12=Biens!$A$81,$J12&lt;=Biens!$D$81,$K12&lt;=Biens!$C$81),"MATCH","")</f>
        <v/>
      </c>
      <c r="CY12" s="13" t="str">
        <f>IF(AND($G12&gt;=Biens!$B$82,$H12=Biens!$E$82,$I12=Biens!$A$82,$J12&lt;=Biens!$D$82,$K12&lt;=Biens!$C$82),"MATCH","")</f>
        <v/>
      </c>
      <c r="CZ12" s="13" t="str">
        <f>IF(AND($G12&gt;=Biens!$B$83,$H12=Biens!$E$83,$I12=Biens!$A$83,$J12&lt;=Biens!$D$83,$K12&lt;=Biens!$C$83),"MATCH","")</f>
        <v/>
      </c>
      <c r="DA12" s="13" t="str">
        <f>IF(AND($G12&gt;=Biens!$B$84,$H12=Biens!$E$84,$I12=Biens!$A$84,$J12&lt;=Biens!$D$84,$K12&lt;=Biens!$C$84),"MATCH","")</f>
        <v/>
      </c>
      <c r="DB12" s="13" t="str">
        <f>IF(AND($G12&gt;=Biens!$B$85,$H12=Biens!$E$85,$I12=Biens!$A$85,$J12&lt;=Biens!$D$85,$K12&lt;=Biens!$C$85),"MATCH","")</f>
        <v/>
      </c>
      <c r="DC12" s="13" t="str">
        <f>IF(AND($G12&gt;=Biens!$B$86,$H12=Biens!$E$86,$I12=Biens!$A$86,$J12&lt;=Biens!$D$86,$K12&lt;=Biens!$C$86),"MATCH","")</f>
        <v/>
      </c>
      <c r="DD12" s="13" t="str">
        <f>IF(AND($G12&gt;=Biens!$B$87,$H12=Biens!$E$87,$I12=Biens!$A$87,$J12&lt;=Biens!$D$87,$K12&lt;=Biens!$C$87),"MATCH","")</f>
        <v/>
      </c>
      <c r="DE12" s="13" t="str">
        <f>IF(AND($G12&gt;=Biens!$B$88,$H12=Biens!$E$88,$I12=Biens!$A$88,$J12&lt;=Biens!$D$88,$K12&lt;=Biens!$C$88),"MATCH","")</f>
        <v/>
      </c>
      <c r="DF12" s="13" t="str">
        <f>IF(AND($G12&gt;=Biens!$B$89,$H12=Biens!$E$89,$I12=Biens!$A$89,$J12&lt;=Biens!$D$89,$K12&lt;=Biens!$C$89),"MATCH","")</f>
        <v/>
      </c>
      <c r="DG12" s="13" t="str">
        <f>IF(AND($G12&gt;=Biens!$B$90,$H12=Biens!$E$90,$I12=Biens!$A$90,$J12&lt;=Biens!$D$90,$K12&lt;=Biens!$C$90),"MATCH","")</f>
        <v/>
      </c>
      <c r="DH12" s="13" t="str">
        <f>IF(AND($G12&gt;=Biens!$B$91,$H12=Biens!$E$91,$I12=Biens!$A$91,$J12&lt;=Biens!$D$91,$K12&lt;=Biens!$C$91),"MATCH","")</f>
        <v/>
      </c>
      <c r="DI12" s="13" t="str">
        <f>IF(AND($G12&gt;=Biens!$B$92,$H12=Biens!$E$92,$I12=Biens!$A$92,$J12&lt;=Biens!$D$92,$K12&lt;=Biens!$C$92),"MATCH","")</f>
        <v/>
      </c>
      <c r="DJ12" s="13" t="str">
        <f>IF(AND($G12&gt;=Biens!$B$93,$H12=Biens!$E$93,$I12=Biens!$A$93,$J12&lt;=Biens!$D$93,$K12&lt;=Biens!$C$93),"MATCH","")</f>
        <v/>
      </c>
      <c r="DK12" s="13" t="str">
        <f>IF(AND($G12&gt;=Biens!$B$94,$H12=Biens!$E$94,$I12=Biens!$A$94,$J12&lt;=Biens!$D$94,$K12&lt;=Biens!$C$94),"MATCH","")</f>
        <v/>
      </c>
      <c r="DL12" s="13" t="str">
        <f>IF(AND($G12&gt;=Biens!$B$95,$H12=Biens!$E$95,$I12=Biens!$A$95,$J12&lt;=Biens!$D$95,$K12&lt;=Biens!$C$95),"MATCH","")</f>
        <v/>
      </c>
      <c r="DM12" s="13" t="str">
        <f>IF(AND($G12&gt;=Biens!$B$96,$H12=Biens!$E$96,$I12=Biens!$A$96,$J12&lt;=Biens!$D$96,$K12&lt;=Biens!$C$96),"MATCH","")</f>
        <v/>
      </c>
      <c r="DN12" s="13" t="str">
        <f>IF(AND($G12&gt;=Biens!$B$97,$H12=Biens!$E$97,$I12=Biens!$A$97,$J12&lt;=Biens!$D$97,$K12&lt;=Biens!$C$97),"MATCH","")</f>
        <v/>
      </c>
      <c r="DO12" s="13" t="str">
        <f>IF(AND($G12&gt;=Biens!$B$98,$H12=Biens!$E$98,$I12=Biens!$A$98,$J12&lt;=Biens!$D$98,$K12&lt;=Biens!$C$98),"MATCH","")</f>
        <v/>
      </c>
      <c r="DP12" s="13" t="str">
        <f>IF(AND($G12&gt;=Biens!$B$99,$H12=Biens!$E$99,$I12=Biens!$A$99,$J12&lt;=Biens!$D$99,$K12&lt;=Biens!$C$99),"MATCH","")</f>
        <v/>
      </c>
      <c r="DQ12" s="13" t="str">
        <f>IF(AND($G12&gt;=Biens!$B$100,$H12=Biens!$E$100,$I12=Biens!$A$100,$J12&lt;=Biens!$D$100,$K12&lt;=Biens!$C$100),"MATCH","")</f>
        <v/>
      </c>
      <c r="DR12" s="13" t="str">
        <f>IF(AND($G12&gt;=Biens!$B$101,$H12=Biens!$E$101,$I12=Biens!$A$101,$J12&lt;=Biens!$D$101,$K12&lt;=Biens!$C$101),"MATCH","")</f>
        <v/>
      </c>
      <c r="DS12" s="13" t="str">
        <f>IF(AND($G12&gt;=Biens!$B$102,$H12=Biens!$E$102,$I12=Biens!$A$102,$J12&lt;=Biens!$D$102,$K12&lt;=Biens!$C$102),"MATCH","")</f>
        <v/>
      </c>
      <c r="DT12" s="13" t="str">
        <f>IF(AND($G12&gt;=Biens!$B$103,$H12=Biens!$E$103,$I12=Biens!$A$103,$J12&lt;=Biens!$D$103,$K12&lt;=Biens!$C$103),"MATCH","")</f>
        <v/>
      </c>
      <c r="DU12" s="13" t="str">
        <f>IF(AND($G12&gt;=Biens!$B$104,$H12=Biens!$E$104,$I12=Biens!$A$104,$J12&lt;=Biens!$D$104,$K12&lt;=Biens!$C$104),"MATCH","")</f>
        <v/>
      </c>
      <c r="DV12" s="13" t="str">
        <f>IF(AND($G12&gt;=Biens!$B$105,$H12=Biens!$E$105,$I12=Biens!$A$105,$J12&lt;=Biens!$D$105,$K12&lt;=Biens!$C$105),"MATCH","")</f>
        <v/>
      </c>
      <c r="DW12" s="13" t="str">
        <f>IF(AND($G12&gt;=Biens!$B$106,$H12=Biens!$E$106,$I12=Biens!$A$106,$J12&lt;=Biens!$D$106,$K12&lt;=Biens!$C$106),"MATCH","")</f>
        <v/>
      </c>
      <c r="DX12" s="13" t="str">
        <f>IF(AND($G12&gt;=Biens!$B$107,$H12=Biens!$E$107,$I12=Biens!$A$107,$J12&lt;=Biens!$D$107,$K12&lt;=Biens!$C$107),"MATCH","")</f>
        <v/>
      </c>
      <c r="DY12" s="13" t="str">
        <f>IF(AND($G12&gt;=Biens!$B$108,$H12=Biens!$E$108,$I12=Biens!$A$108,$J12&lt;=Biens!$D$108,$K12&lt;=Biens!$C$108),"MATCH","")</f>
        <v/>
      </c>
      <c r="DZ12" s="13" t="str">
        <f>IF(AND($G12&gt;=Biens!$B$109,$H12=Biens!$E$109,$I12=Biens!$A$109,$J12&lt;=Biens!$D$109,$K12&lt;=Biens!$C$109),"MATCH","")</f>
        <v/>
      </c>
      <c r="EA12" s="13" t="str">
        <f>IF(AND($G12&gt;=Biens!$B$110,$H12=Biens!$E$110,$I12=Biens!$A$110,$J12&lt;=Biens!$D$110,$K12&lt;=Biens!$C$110),"MATCH","")</f>
        <v/>
      </c>
      <c r="EB12" s="13" t="str">
        <f>IF(AND($G12&gt;=Biens!$B$111,$H12=Biens!$E$111,$I12=Biens!$A$111,$J12&lt;=Biens!$D$111,$K12&lt;=Biens!$C$111),"MATCH","")</f>
        <v/>
      </c>
      <c r="EC12" s="13" t="str">
        <f>IF(AND($G12&gt;=Biens!$B$112,$H12=Biens!$E$112,$I12=Biens!$A$112,$J12&lt;=Biens!$D$112,$K12&lt;=Biens!$C$112),"MATCH","")</f>
        <v/>
      </c>
      <c r="ED12" s="13" t="str">
        <f>IF(AND($G12&gt;=Biens!$B$113,$H12=Biens!$E$113,$I12=Biens!$A$113,$J12&lt;=Biens!$D$113,$K12&lt;=Biens!$C$113),"MATCH","")</f>
        <v/>
      </c>
      <c r="EE12" s="13" t="str">
        <f>IF(AND($G12&gt;=Biens!$B$114,$H12=Biens!$E$114,$I12=Biens!$A$114,$J12&lt;=Biens!$D$114,$K12&lt;=Biens!$C$114),"MATCH","")</f>
        <v/>
      </c>
      <c r="EF12" s="13" t="str">
        <f>IF(AND($G12&gt;=Biens!$B$115,$H12=Biens!$E$115,$I12=Biens!$A$115,$J12&lt;=Biens!$D$115,$K12&lt;=Biens!$C$115),"MATCH","")</f>
        <v/>
      </c>
      <c r="EG12" s="13" t="str">
        <f>IF(AND($G12&gt;=Biens!$B$116,$H12=Biens!$E$116,$I12=Biens!$A$116,$J12&lt;=Biens!$D$116,$K12&lt;=Biens!$C$116),"MATCH","")</f>
        <v/>
      </c>
      <c r="EH12" s="13" t="str">
        <f>IF(AND($G12&gt;=Biens!$B$117,$H12=Biens!$E$117,$I12=Biens!$A$117,$J12&lt;=Biens!$D$117,$K12&lt;=Biens!$C$117),"MATCH","")</f>
        <v/>
      </c>
      <c r="EI12" s="13" t="str">
        <f>IF(AND($G12&gt;=Biens!$B$118,$H12=Biens!$E$118,$I12=Biens!$A$118,$J12&lt;=Biens!$D$118,$K12&lt;=Biens!$C$118),"MATCH","")</f>
        <v/>
      </c>
      <c r="EJ12" s="13" t="str">
        <f>IF(AND($G12&gt;=Biens!$B$119,$H12=Biens!$E$119,$I12=Biens!$A$119,$J12&lt;=Biens!$D$119,$K12&lt;=Biens!$C$119),"MATCH","")</f>
        <v/>
      </c>
      <c r="EK12" s="13" t="str">
        <f>IF(AND($G12&gt;=Biens!$B$120,$H12=Biens!$E$120,$I12=Biens!$A$120,$J12&lt;=Biens!$D$120,$K12&lt;=Biens!$C$120),"MATCH","")</f>
        <v/>
      </c>
      <c r="EL12" s="13" t="str">
        <f>IF(AND($G12&gt;=Biens!$B$121,$H12=Biens!$E$121,$I12=Biens!$A$121,$J12&lt;=Biens!$D$121,$K12&lt;=Biens!$C$121),"MATCH","")</f>
        <v/>
      </c>
      <c r="EM12" s="13" t="str">
        <f>IF(AND($G12&gt;=Biens!$B$122,$H12=Biens!$E$122,$I12=Biens!$A$122,$J12&lt;=Biens!$D$122,$K12&lt;=Biens!$C$122),"MATCH","")</f>
        <v/>
      </c>
      <c r="EN12" s="13" t="str">
        <f>IF(AND($G12&gt;=Biens!$B$123,$H12=Biens!$E$123,$I12=Biens!$A$123,$J12&lt;=Biens!$D$123,$K12&lt;=Biens!$C$123),"MATCH","")</f>
        <v/>
      </c>
      <c r="EO12" s="13" t="str">
        <f>IF(AND($G12&gt;=Biens!$B$124,$H12=Biens!$E$124,$I12=Biens!$A$124,$J12&lt;=Biens!$D$124,$K12&lt;=Biens!$C$124),"MATCH","")</f>
        <v/>
      </c>
      <c r="EP12" s="13" t="str">
        <f>IF(AND($G12&gt;=Biens!$B$125,$H12=Biens!$E$125,$I12=Biens!$A$125,$J12&lt;=Biens!$D$125,$K12&lt;=Biens!$C$125),"MATCH","")</f>
        <v/>
      </c>
      <c r="EQ12" s="13" t="str">
        <f>IF(AND($G12&gt;=Biens!$B$126,$H12=Biens!$E$126,$I12=Biens!$A$126,$J12&lt;=Biens!$D$126,$K12&lt;=Biens!$C$126),"MATCH","")</f>
        <v/>
      </c>
      <c r="ER12" s="13" t="str">
        <f>IF(AND($G12&gt;=Biens!$B$127,$H12=Biens!$E$127,$I12=Biens!$A$127,$J12&lt;=Biens!$D$127,$K12&lt;=Biens!$C$127),"MATCH","")</f>
        <v/>
      </c>
      <c r="ES12" s="13" t="str">
        <f>IF(AND($G12&gt;=Biens!$B$128,$H12=Biens!$E$128,$I12=Biens!$A$128,$J12&lt;=Biens!$D$128,$K12&lt;=Biens!$C$128),"MATCH","")</f>
        <v/>
      </c>
      <c r="ET12" s="13" t="str">
        <f>IF(AND($G12&gt;=Biens!$B$129,$H12=Biens!$E$129,$I12=Biens!$A$129,$J12&lt;=Biens!$D$129,$K12&lt;=Biens!$C$129),"MATCH","")</f>
        <v/>
      </c>
      <c r="EU12" s="13" t="str">
        <f>IF(AND($G12&gt;=Biens!$B$130,$H12=Biens!$E$130,$I12=Biens!$A$130,$J12&lt;=Biens!$D$130,$K12&lt;=Biens!$C$130),"MATCH","")</f>
        <v/>
      </c>
      <c r="EV12" s="13" t="str">
        <f>IF(AND($G12&gt;=Biens!$B$131,$H12=Biens!$E$131,$I12=Biens!$A$131,$J12&lt;=Biens!$D$131,$K12&lt;=Biens!$C$131),"MATCH","")</f>
        <v/>
      </c>
      <c r="EW12" s="13" t="str">
        <f>IF(AND($G12&gt;=Biens!$B$132,$H12=Biens!$E$132,$I12=Biens!$A$132,$J12&lt;=Biens!$D$132,$K12&lt;=Biens!$C$132),"MATCH","")</f>
        <v/>
      </c>
      <c r="EX12" s="13" t="str">
        <f>IF(AND($G12&gt;=Biens!$B$133,$H12=Biens!$E$133,$I12=Biens!$A$133,$J12&lt;=Biens!$D$133,$K12&lt;=Biens!$C$133),"MATCH","")</f>
        <v/>
      </c>
      <c r="EY12" s="13" t="str">
        <f>IF(AND($G12&gt;=Biens!$B$134,$H12=Biens!$E$134,$I12=Biens!$A$134,$J12&lt;=Biens!$D$134,$K12&lt;=Biens!$C$134),"MATCH","")</f>
        <v/>
      </c>
      <c r="EZ12" s="13" t="str">
        <f>IF(AND($G12&gt;=Biens!$B$135,$H12=Biens!$E$135,$I12=Biens!$A$135,$J12&lt;=Biens!$D$135,$K12&lt;=Biens!$C$135),"MATCH","")</f>
        <v/>
      </c>
      <c r="FA12" s="13" t="str">
        <f>IF(AND($G12&gt;=Biens!$B$136,$H12=Biens!$E$136,$I12=Biens!$A$136,$J12&lt;=Biens!$D$136,$K12&lt;=Biens!$C$136),"MATCH","")</f>
        <v/>
      </c>
      <c r="FB12" s="13" t="str">
        <f>IF(AND($G12&gt;=Biens!$B$137,$H12=Biens!$E$137,$I12=Biens!$A$137,$J12&lt;=Biens!$D$137,$K12&lt;=Biens!$C$137),"MATCH","")</f>
        <v/>
      </c>
      <c r="FC12" s="13" t="str">
        <f>IF(AND($G12&gt;=Biens!$B$138,$H12=Biens!$E$138,$I12=Biens!$A$138,$J12&lt;=Biens!$D$138,$K12&lt;=Biens!$C$138),"MATCH","")</f>
        <v/>
      </c>
      <c r="FD12" s="13" t="str">
        <f>IF(AND($G12&gt;=Biens!$B$139,$H12=Biens!$E$139,$I12=Biens!$A$139,$J12&lt;=Biens!$D$139,$K12&lt;=Biens!$C$139),"MATCH","")</f>
        <v/>
      </c>
      <c r="FE12" s="13" t="str">
        <f>IF(AND($G12&gt;=Biens!$B$140,$H12=Biens!$E$140,$I12=Biens!$A$140,$J12&lt;=Biens!$D$140,$K12&lt;=Biens!$C$140),"MATCH","")</f>
        <v/>
      </c>
      <c r="FF12" s="13" t="str">
        <f>IF(AND($G12&gt;=Biens!$B$141,$H12=Biens!$E$141,$I12=Biens!$A$141,$J12&lt;=Biens!$D$141,$K12&lt;=Biens!$C$141),"MATCH","")</f>
        <v/>
      </c>
      <c r="FG12" s="13" t="str">
        <f>IF(AND($G12&gt;=Biens!$B$142,$H12=Biens!$E$142,$I12=Biens!$A$142,$J12&lt;=Biens!$D$142,$K12&lt;=Biens!$C$142),"MATCH","")</f>
        <v/>
      </c>
      <c r="FH12" s="13" t="str">
        <f>IF(AND($G12&gt;=Biens!$B$143,$H12=Biens!$E$143,$I12=Biens!$A$143,$J12&lt;=Biens!$D$143,$K12&lt;=Biens!$C$143),"MATCH","")</f>
        <v/>
      </c>
      <c r="FI12" s="13" t="str">
        <f>IF(AND($G12&gt;=Biens!$B$144,$H12=Biens!$E$144,$I12=Biens!$A$144,$J12&lt;=Biens!$D$144,$K12&lt;=Biens!$C$144),"MATCH","")</f>
        <v/>
      </c>
      <c r="FJ12" s="13" t="str">
        <f>IF(AND($G12&gt;=Biens!$B$145,$H12=Biens!$E$145,$I12=Biens!$A$145,$J12&lt;=Biens!$D$145,$K12&lt;=Biens!$C$145),"MATCH","")</f>
        <v/>
      </c>
      <c r="FK12" s="13" t="str">
        <f>IF(AND($G12&gt;=Biens!$B$146,$H12=Biens!$E$146,$I12=Biens!$A$146,$J12&lt;=Biens!$D$146,$K12&lt;=Biens!$C$146),"MATCH","")</f>
        <v/>
      </c>
      <c r="FL12" s="13" t="str">
        <f>IF(AND($G12&gt;=Biens!$B$147,$H12=Biens!$E$147,$I12=Biens!$A$147,$J12&lt;=Biens!$D$147,$K12&lt;=Biens!$C$147),"MATCH","")</f>
        <v/>
      </c>
      <c r="FM12" s="13" t="str">
        <f>IF(AND($G12&gt;=Biens!$B$148,$H12=Biens!$E$148,$I12=Biens!$A$148,$J12&lt;=Biens!$D$148,$K12&lt;=Biens!$C$148),"MATCH","")</f>
        <v/>
      </c>
      <c r="FN12" s="13" t="str">
        <f>IF(AND($G12&gt;=Biens!$B$149,$H12=Biens!$E$149,$I12=Biens!$A$149,$J12&lt;=Biens!$D$149,$K12&lt;=Biens!$C$149),"MATCH","")</f>
        <v/>
      </c>
      <c r="FO12" s="13" t="str">
        <f>IF(AND($G12&gt;=Biens!$B$150,$H12=Biens!$E$150,$I12=Biens!$A$150,$J12&lt;=Biens!$D$150,$K12&lt;=Biens!$C$150),"MATCH","")</f>
        <v/>
      </c>
      <c r="FP12" s="13" t="str">
        <f>IF(AND($G12&gt;=Biens!$B$151,$H12=Biens!$E$151,$I12=Biens!$A$151,$J12&lt;=Biens!$D$151,$K12&lt;=Biens!$C$151),"MATCH","")</f>
        <v/>
      </c>
      <c r="FQ12" s="13" t="str">
        <f>IF(AND($G12&gt;=Biens!$B$152,$H12=Biens!$E$152,$I12=Biens!$A$152,$J12&lt;=Biens!$D$152,$K12&lt;=Biens!$C$152),"MATCH","")</f>
        <v/>
      </c>
      <c r="FR12" s="13" t="str">
        <f>IF(AND($G12&gt;=Biens!$B$153,$H12=Biens!$E$153,$I12=Biens!$A$153,$J12&lt;=Biens!$D$153,$K12&lt;=Biens!$C$153),"MATCH","")</f>
        <v/>
      </c>
      <c r="FS12" s="13" t="str">
        <f>IF(AND($G12&gt;=Biens!$B$154,$H12=Biens!$E$154,$I12=Biens!$A$154,$J12&lt;=Biens!$D$154,$K12&lt;=Biens!$C$154),"MATCH","")</f>
        <v/>
      </c>
      <c r="FT12" s="13" t="str">
        <f>IF(AND($G12&gt;=Biens!$B$155,$H12=Biens!$E$155,$I12=Biens!$A$155,$J12&lt;=Biens!$D$155,$K12&lt;=Biens!$C$155),"MATCH","")</f>
        <v/>
      </c>
      <c r="FU12" s="13" t="str">
        <f>IF(AND($G12&gt;=Biens!$B$156,$H12=Biens!$E$156,$I12=Biens!$A$156,$J12&lt;=Biens!$D$156,$K12&lt;=Biens!$C$156),"MATCH","")</f>
        <v/>
      </c>
      <c r="FV12" s="13" t="str">
        <f>IF(AND($G12&gt;=Biens!$B$157,$H12=Biens!$E$157,$I12=Biens!$A$157,$J12&lt;=Biens!$D$157,$K12&lt;=Biens!$C$157),"MATCH","")</f>
        <v/>
      </c>
      <c r="FW12" s="13" t="str">
        <f>IF(AND($G12&gt;=Biens!$B$158,$H12=Biens!$E$158,$I12=Biens!$A$158,$J12&lt;=Biens!$D$158,$K12&lt;=Biens!$C$158),"MATCH","")</f>
        <v/>
      </c>
      <c r="FX12" s="13" t="str">
        <f>IF(AND($G12&gt;=Biens!$B$159,$H12=Biens!$E$159,$I12=Biens!$A$159,$J12&lt;=Biens!$D$159,$K12&lt;=Biens!$C$159),"MATCH","")</f>
        <v/>
      </c>
      <c r="FY12" s="13" t="str">
        <f>IF(AND($G12&gt;=Biens!$B$160,$H12=Biens!$E$160,$I12=Biens!$A$160,$J12&lt;=Biens!$D$160,$K12&lt;=Biens!$C$160),"MATCH","")</f>
        <v/>
      </c>
      <c r="FZ12" s="13" t="str">
        <f>IF(AND($G12&gt;=Biens!$B$161,$H12=Biens!$E$161,$I12=Biens!$A$161,$J12&lt;=Biens!$D$161,$K12&lt;=Biens!$C$161),"MATCH","")</f>
        <v/>
      </c>
      <c r="GA12" s="13" t="str">
        <f>IF(AND($G12&gt;=Biens!$B$162,$H12=Biens!$E$162,$I12=Biens!$A$162,$J12&lt;=Biens!$D$162,$K12&lt;=Biens!$C$162),"MATCH","")</f>
        <v/>
      </c>
      <c r="GB12" s="13" t="str">
        <f>IF(AND($G12&gt;=Biens!$B$163,$H12=Biens!$E$163,$I12=Biens!$A$163,$J12&lt;=Biens!$D$163,$K12&lt;=Biens!$C$163),"MATCH","")</f>
        <v/>
      </c>
      <c r="GC12" s="13" t="str">
        <f>IF(AND($G12&gt;=Biens!$B$164,$H12=Biens!$E$164,$I12=Biens!$A$164,$J12&lt;=Biens!$D$164,$K12&lt;=Biens!$C$164),"MATCH","")</f>
        <v/>
      </c>
      <c r="GD12" s="13" t="str">
        <f>IF(AND($G12&gt;=Biens!$B$165,$H12=Biens!$E$165,$I12=Biens!$A$165,$J12&lt;=Biens!$D$165,$K12&lt;=Biens!$C$165),"MATCH","")</f>
        <v/>
      </c>
      <c r="GE12" s="13" t="str">
        <f>IF(AND($G12&gt;=Biens!$B$166,$H12=Biens!$E$166,$I12=Biens!$A$166,$J12&lt;=Biens!$D$166,$K12&lt;=Biens!$C$166),"MATCH","")</f>
        <v/>
      </c>
      <c r="GF12" s="13" t="str">
        <f>IF(AND($G12&gt;=Biens!$B$167,$H12=Biens!$E$167,$I12=Biens!$A$167,$J12&lt;=Biens!$D$167,$K12&lt;=Biens!$C$167),"MATCH","")</f>
        <v/>
      </c>
      <c r="GG12" s="13" t="str">
        <f>IF(AND($G12&gt;=Biens!$B$168,$H12=Biens!$E$168,$I12=Biens!$A$168,$J12&lt;=Biens!$D$168,$K12&lt;=Biens!$C$168),"MATCH","")</f>
        <v/>
      </c>
      <c r="GH12" s="13" t="str">
        <f>IF(AND($G12&gt;=Biens!$B$169,$H12=Biens!$E$169,$I12=Biens!$A$169,$J12&lt;=Biens!$D$169,$K12&lt;=Biens!$C$169),"MATCH","")</f>
        <v/>
      </c>
      <c r="GI12" s="13" t="str">
        <f>IF(AND($G12&gt;=Biens!$B$170,$H12=Biens!$E$170,$I12=Biens!$A$170,$J12&lt;=Biens!$D$170,$K12&lt;=Biens!$C$170),"MATCH","")</f>
        <v/>
      </c>
      <c r="GJ12" s="13" t="str">
        <f>IF(AND($G12&gt;=Biens!$B$171,$H12=Biens!$E$171,$I12=Biens!$A$171,$J12&lt;=Biens!$D$171,$K12&lt;=Biens!$C$171),"MATCH","")</f>
        <v/>
      </c>
      <c r="GK12" s="13" t="str">
        <f>IF(AND($G12&gt;=Biens!$B$172,$H12=Biens!$E$172,$I12=Biens!$A$172,$J12&lt;=Biens!$D$172,$K12&lt;=Biens!$C$172),"MATCH","")</f>
        <v/>
      </c>
      <c r="GL12" s="13" t="str">
        <f>IF(AND($G12&gt;=Biens!$B$173,$H12=Biens!$E$173,$I12=Biens!$A$173,$J12&lt;=Biens!$D$173,$K12&lt;=Biens!$C$173),"MATCH","")</f>
        <v/>
      </c>
      <c r="GM12" s="13" t="str">
        <f>IF(AND($G12&gt;=Biens!$B$174,$H12=Biens!$E$174,$I12=Biens!$A$174,$J12&lt;=Biens!$D$174,$K12&lt;=Biens!$C$174),"MATCH","")</f>
        <v/>
      </c>
      <c r="GN12" s="13" t="str">
        <f>IF(AND($G12&gt;=Biens!$B$175,$H12=Biens!$E$175,$I12=Biens!$A$175,$J12&lt;=Biens!$D$175,$K12&lt;=Biens!$C$175),"MATCH","")</f>
        <v/>
      </c>
      <c r="GO12" s="13" t="str">
        <f>IF(AND($G12&gt;=Biens!$B$176,$H12=Biens!$E$176,$I12=Biens!$A$176,$J12&lt;=Biens!$D$176,$K12&lt;=Biens!$C$176),"MATCH","")</f>
        <v/>
      </c>
      <c r="GP12" s="13" t="str">
        <f>IF(AND($G12&gt;=Biens!$B$177,$H12=Biens!$E$177,$I12=Biens!$A$177,$J12&lt;=Biens!$D$177,$K12&lt;=Biens!$C$177),"MATCH","")</f>
        <v/>
      </c>
      <c r="GQ12" s="13" t="str">
        <f>IF(AND($G12&gt;=Biens!$B$178,$H12=Biens!$E$178,$I12=Biens!$A$178,$J12&lt;=Biens!$D$178,$K12&lt;=Biens!$C$178),"MATCH","")</f>
        <v/>
      </c>
      <c r="GR12" s="13" t="str">
        <f>IF(AND($G12&gt;=Biens!$B$179,$H12=Biens!$E$179,$I12=Biens!$A$179,$J12&lt;=Biens!$D$179,$K12&lt;=Biens!$C$179),"MATCH","")</f>
        <v/>
      </c>
      <c r="GS12" s="13" t="str">
        <f>IF(AND($G12&gt;=Biens!$B$180,$H12=Biens!$E$180,$I12=Biens!$A$180,$J12&lt;=Biens!$D$180,$K12&lt;=Biens!$C$180),"MATCH","")</f>
        <v/>
      </c>
      <c r="GT12" s="13" t="str">
        <f>IF(AND($G12&gt;=Biens!$B$181,$H12=Biens!$E$181,$I12=Biens!$A$181,$J12&lt;=Biens!$D$181,$K12&lt;=Biens!$C$181),"MATCH","")</f>
        <v/>
      </c>
      <c r="GU12" s="13" t="str">
        <f>IF(AND($G12&gt;=Biens!$B$182,$H12=Biens!$E$182,$I12=Biens!$A$182,$J12&lt;=Biens!$D$182,$K12&lt;=Biens!$C$182),"MATCH","")</f>
        <v/>
      </c>
      <c r="GV12" s="13" t="str">
        <f>IF(AND($G12&gt;=Biens!$B$183,$H12=Biens!$E$183,$I12=Biens!$A$183,$J12&lt;=Biens!$D$183,$K12&lt;=Biens!$C$183),"MATCH","")</f>
        <v/>
      </c>
      <c r="GW12" s="13" t="str">
        <f>IF(AND($G12&gt;=Biens!$B$184,$H12=Biens!$E$184,$I12=Biens!$A$184,$J12&lt;=Biens!$D$184,$K12&lt;=Biens!$C$184),"MATCH","")</f>
        <v/>
      </c>
      <c r="GX12" s="13" t="str">
        <f>IF(AND($G12&gt;=Biens!$B$185,$H12=Biens!$E$185,$I12=Biens!$A$185,$J12&lt;=Biens!$D$185,$K12&lt;=Biens!$C$185),"MATCH","")</f>
        <v/>
      </c>
      <c r="GY12" s="13" t="str">
        <f>IF(AND($G12&gt;=Biens!$B$186,$H12=Biens!$E$186,$I12=Biens!$A$186,$J12&lt;=Biens!$D$186,$K12&lt;=Biens!$C$186),"MATCH","")</f>
        <v/>
      </c>
      <c r="GZ12" s="13" t="str">
        <f>IF(AND($G12&gt;=Biens!$B$187,$H12=Biens!$E$187,$I12=Biens!$A$187,$J12&lt;=Biens!$D$187,$K12&lt;=Biens!$C$187),"MATCH","")</f>
        <v/>
      </c>
      <c r="HA12" s="13" t="str">
        <f>IF(AND($G12&gt;=Biens!$B$188,$H12=Biens!$E$188,$I12=Biens!$A$188,$J12&lt;=Biens!$D$188,$K12&lt;=Biens!$C$188),"MATCH","")</f>
        <v/>
      </c>
      <c r="HB12" s="13" t="str">
        <f>IF(AND($G12&gt;=Biens!$B$189,$H12=Biens!$E$189,$I12=Biens!$A$189,$J12&lt;=Biens!$D$189,$K12&lt;=Biens!$C$189),"MATCH","")</f>
        <v/>
      </c>
      <c r="HC12" s="13" t="str">
        <f>IF(AND($G12&gt;=Biens!$B$190,$H12=Biens!$E$190,$I12=Biens!$A$190,$J12&lt;=Biens!$D$190,$K12&lt;=Biens!$C$190),"MATCH","")</f>
        <v/>
      </c>
      <c r="HD12" s="13" t="str">
        <f>IF(AND($G12&gt;=Biens!$B$191,$H12=Biens!$E$191,$I12=Biens!$A$191,$J12&lt;=Biens!$D$191,$K12&lt;=Biens!$C$191),"MATCH","")</f>
        <v/>
      </c>
      <c r="HE12" s="13" t="str">
        <f>IF(AND($G12&gt;=Biens!$B$192,$H12=Biens!$E$192,$I12=Biens!$A$192,$J12&lt;=Biens!$D$192,$K12&lt;=Biens!$C$192),"MATCH","")</f>
        <v/>
      </c>
      <c r="HF12" s="13" t="str">
        <f>IF(AND($G12&gt;=Biens!$B$193,$H12=Biens!$E$193,$I12=Biens!$A$193,$J12&lt;=Biens!$D$193,$K12&lt;=Biens!$C$193),"MATCH","")</f>
        <v/>
      </c>
      <c r="HG12" s="13" t="str">
        <f>IF(AND($G12&gt;=Biens!$B$194,$H12=Biens!$E$194,$I12=Biens!$A$194,$J12&lt;=Biens!$D$194,$K12&lt;=Biens!$C$194),"MATCH","")</f>
        <v/>
      </c>
      <c r="HH12" s="13" t="str">
        <f>IF(AND($G12&gt;=Biens!$B$195,$H12=Biens!$E$195,$I12=Biens!$A$195,$J12&lt;=Biens!$D$195,$K12&lt;=Biens!$C$195),"MATCH","")</f>
        <v/>
      </c>
      <c r="HI12" s="13" t="str">
        <f>IF(AND($G12&gt;=Biens!$B$196,$H12=Biens!$E$196,$I12=Biens!$A$196,$J12&lt;=Biens!$D$196,$K12&lt;=Biens!$C$196),"MATCH","")</f>
        <v/>
      </c>
      <c r="HJ12" s="13" t="str">
        <f>IF(AND($G12&gt;=Biens!$B$197,$H12=Biens!$E$197,$I12=Biens!$A$197,$J12&lt;=Biens!$D$197,$K12&lt;=Biens!$C$197),"MATCH","")</f>
        <v/>
      </c>
      <c r="HK12" s="13" t="str">
        <f>IF(AND($G12&gt;=Biens!$B$198,$H12=Biens!$E$198,$I12=Biens!$A$198,$J12&lt;=Biens!$D$198,$K12&lt;=Biens!$C$198),"MATCH","")</f>
        <v/>
      </c>
      <c r="HL12" s="13" t="str">
        <f>IF(AND($G12&gt;=Biens!$B$199,$H12=Biens!$E$199,$I12=Biens!$A$199,$J12&lt;=Biens!$D$199,$K12&lt;=Biens!$C$199),"MATCH","")</f>
        <v/>
      </c>
      <c r="HM12" s="13" t="str">
        <f>IF(AND($G12&gt;=Biens!$B$200,$H12=Biens!$E$200,$I12=Biens!$A$200,$J12&lt;=Biens!$D$200,$K12&lt;=Biens!$C$200),"MATCH","")</f>
        <v/>
      </c>
      <c r="HN12" s="13" t="str">
        <f>IF(AND($G12&gt;=Biens!$B$201,$H12=Biens!$E$201,$I12=Biens!$A$201,$J12&lt;=Biens!$D$201,$K12&lt;=Biens!$C$201),"MATCH","")</f>
        <v/>
      </c>
      <c r="HO12" s="13" t="str">
        <f>IF(AND($G12&gt;=Biens!$B$202,$H12=Biens!$E$202,$I12=Biens!$A$202,$J12&lt;=Biens!$D$202,$K12&lt;=Biens!$C$202),"MATCH","")</f>
        <v/>
      </c>
      <c r="HP12" s="13" t="str">
        <f>IF(AND($G12&gt;=Biens!$B$203,$H12=Biens!$E$203,$I12=Biens!$A$203,$J12&lt;=Biens!$D$203,$K12&lt;=Biens!$C$203),"MATCH","")</f>
        <v/>
      </c>
      <c r="HQ12" s="13" t="str">
        <f>IF(AND($G12&gt;=Biens!$B$204,$H12=Biens!$E$204,$I12=Biens!$A$204,$J12&lt;=Biens!$D$204,$K12&lt;=Biens!$C$204),"MATCH","")</f>
        <v/>
      </c>
      <c r="HR12" s="13" t="str">
        <f>IF(AND($G12&gt;=Biens!$B$205,$H12=Biens!$E$205,$I12=Biens!$A$205,$J12&lt;=Biens!$D$205,$K12&lt;=Biens!$C$205),"MATCH","")</f>
        <v/>
      </c>
      <c r="HS12" s="13" t="str">
        <f>IF(AND($G12&gt;=Biens!$B$206,$H12=Biens!$E$206,$I12=Biens!$A$206,$J12&lt;=Biens!$D$206,$K12&lt;=Biens!$C$206),"MATCH","")</f>
        <v/>
      </c>
      <c r="HT12" s="13" t="str">
        <f>IF(AND($G12&gt;=Biens!$B$207,$H12=Biens!$E$207,$I12=Biens!$A$207,$J12&lt;=Biens!$D$207,$K12&lt;=Biens!$C$207),"MATCH","")</f>
        <v/>
      </c>
      <c r="HU12" s="13" t="str">
        <f>IF(AND($G12&gt;=Biens!$B$208,$H12=Biens!$E$208,$I12=Biens!$A$208,$J12&lt;=Biens!$D$208,$K12&lt;=Biens!$C$208),"MATCH","")</f>
        <v/>
      </c>
      <c r="HV12" s="13" t="str">
        <f>IF(AND($G12&gt;=Biens!$B$209,$H12=Biens!$E$209,$I12=Biens!$A$209,$J12&lt;=Biens!$D$209,$K12&lt;=Biens!$C$209),"MATCH","")</f>
        <v/>
      </c>
      <c r="HW12" s="13" t="str">
        <f>IF(AND($G12&gt;=Biens!$B$210,$H12=Biens!$E$210,$I12=Biens!$A$210,$J12&lt;=Biens!$D$210,$K12&lt;=Biens!$C$210),"MATCH","")</f>
        <v/>
      </c>
      <c r="HX12" s="13" t="str">
        <f>IF(AND($G12&gt;=Biens!$B$211,$H12=Biens!$E$211,$I12=Biens!$A$211,$J12&lt;=Biens!$D$211,$K12&lt;=Biens!$C$211),"MATCH","")</f>
        <v/>
      </c>
      <c r="HY12" s="13" t="str">
        <f>IF(AND($G12&gt;=Biens!$B$212,$H12=Biens!$E$212,$I12=Biens!$A$212,$J12&lt;=Biens!$D$212,$K12&lt;=Biens!$C$212),"MATCH","")</f>
        <v/>
      </c>
      <c r="HZ12" s="13" t="str">
        <f>IF(AND($G12&gt;=Biens!$B$213,$H12=Biens!$E$213,$I12=Biens!$A$213,$J12&lt;=Biens!$D$213,$K12&lt;=Biens!$C$213),"MATCH","")</f>
        <v/>
      </c>
      <c r="IA12" s="13" t="str">
        <f>IF(AND($G12&gt;=Biens!$B$214,$H12=Biens!$E$214,$I12=Biens!$A$214,$J12&lt;=Biens!$D$214,$K12&lt;=Biens!$C$214),"MATCH","")</f>
        <v/>
      </c>
      <c r="IB12" s="13" t="str">
        <f>IF(AND($G12&gt;=Biens!$B$215,$H12=Biens!$E$215,$I12=Biens!$A$215,$J12&lt;=Biens!$D$215,$K12&lt;=Biens!$C$215),"MATCH","")</f>
        <v/>
      </c>
      <c r="IC12" s="13" t="str">
        <f>IF(AND($G12&gt;=Biens!$B$216,$H12=Biens!$E$216,$I12=Biens!$A$216,$J12&lt;=Biens!$D$216,$K12&lt;=Biens!$C$216),"MATCH","")</f>
        <v/>
      </c>
      <c r="ID12" s="13" t="str">
        <f>IF(AND($G12&gt;=Biens!$B$217,$H12=Biens!$E$217,$I12=Biens!$A$217,$J12&lt;=Biens!$D$217,$K12&lt;=Biens!$C$217),"MATCH","")</f>
        <v/>
      </c>
      <c r="IE12" s="13" t="str">
        <f>IF(AND($G12&gt;=Biens!$B$218,$H12=Biens!$E$218,$I12=Biens!$A$218,$J12&lt;=Biens!$D$218,$K12&lt;=Biens!$C$218),"MATCH","")</f>
        <v/>
      </c>
      <c r="IF12" s="13" t="str">
        <f>IF(AND($G12&gt;=Biens!$B$219,$H12=Biens!$E$219,$I12=Biens!$A$219,$J12&lt;=Biens!$D$219,$K12&lt;=Biens!$C$219),"MATCH","")</f>
        <v/>
      </c>
      <c r="IG12" s="13" t="str">
        <f>IF(AND($G12&gt;=Biens!$B$220,$H12=Biens!$E$220,$I12=Biens!$A$220,$J12&lt;=Biens!$D$220,$K12&lt;=Biens!$C$220),"MATCH","")</f>
        <v/>
      </c>
      <c r="IH12" s="13" t="str">
        <f>IF(AND($G12&gt;=Biens!$B$221,$H12=Biens!$E$221,$I12=Biens!$A$221,$J12&lt;=Biens!$D$221,$K12&lt;=Biens!$C$221),"MATCH","")</f>
        <v/>
      </c>
      <c r="II12" s="13" t="str">
        <f>IF(AND($G12&gt;=Biens!$B$222,$H12=Biens!$E$222,$I12=Biens!$A$222,$J12&lt;=Biens!$D$222,$K12&lt;=Biens!$C$222),"MATCH","")</f>
        <v/>
      </c>
      <c r="IJ12" s="13" t="str">
        <f>IF(AND($G12&gt;=Biens!$B$223,$H12=Biens!$E$223,$I12=Biens!$A$223,$J12&lt;=Biens!$D$223,$K12&lt;=Biens!$C$223),"MATCH","")</f>
        <v/>
      </c>
      <c r="IK12" s="13" t="str">
        <f>IF(AND($G12&gt;=Biens!$B$224,$H12=Biens!$E$224,$I12=Biens!$A$224,$J12&lt;=Biens!$D$224,$K12&lt;=Biens!$C$224),"MATCH","")</f>
        <v/>
      </c>
      <c r="IL12" s="13" t="str">
        <f>IF(AND($G12&gt;=Biens!$B$225,$H12=Biens!$E$225,$I12=Biens!$A$225,$J12&lt;=Biens!$D$225,$K12&lt;=Biens!$C$225),"MATCH","")</f>
        <v/>
      </c>
      <c r="IM12" s="13" t="str">
        <f>IF(AND($G12&gt;=Biens!$B$226,$H12=Biens!$E$226,$I12=Biens!$A$226,$J12&lt;=Biens!$D$226,$K12&lt;=Biens!$C$226),"MATCH","")</f>
        <v/>
      </c>
      <c r="IN12" s="13" t="str">
        <f>IF(AND($G12&gt;=Biens!$B$227,$H12=Biens!$E$227,$I12=Biens!$A$227,$J12&lt;=Biens!$D$227,$K12&lt;=Biens!$C$227),"MATCH","")</f>
        <v/>
      </c>
      <c r="IO12" s="13" t="str">
        <f>IF(AND($G12&gt;=Biens!$B$228,$H12=Biens!$E$228,$I12=Biens!$A$228,$J12&lt;=Biens!$D$228,$K12&lt;=Biens!$C$228),"MATCH","")</f>
        <v/>
      </c>
      <c r="IP12" s="13" t="str">
        <f>IF(AND($G12&gt;=Biens!$B$229,$H12=Biens!$E$229,$I12=Biens!$A$229,$J12&lt;=Biens!$D$229,$K12&lt;=Biens!$C$229),"MATCH","")</f>
        <v/>
      </c>
      <c r="IQ12" s="13" t="str">
        <f>IF(AND($G12&gt;=Biens!$B$230,$H12=Biens!$E$230,$I12=Biens!$A$230,$J12&lt;=Biens!$D$230,$K12&lt;=Biens!$C$230),"MATCH","")</f>
        <v/>
      </c>
      <c r="IR12" s="13" t="str">
        <f>IF(AND($G12&gt;=Biens!$B$231,$H12=Biens!$E$231,$I12=Biens!$A$231,$J12&lt;=Biens!$D$231,$K12&lt;=Biens!$C$231),"MATCH","")</f>
        <v/>
      </c>
      <c r="IS12" s="13" t="str">
        <f>IF(AND($G12&gt;=Biens!$B$232,$H12=Biens!$E$232,$I12=Biens!$A$232,$J12&lt;=Biens!$D$232,$K12&lt;=Biens!$C$232),"MATCH","")</f>
        <v/>
      </c>
      <c r="IT12" s="13" t="str">
        <f>IF(AND($G12&gt;=Biens!$B$233,$H12=Biens!$E$233,$I12=Biens!$A$233,$J12&lt;=Biens!$D$233,$K12&lt;=Biens!$C$233),"MATCH","")</f>
        <v/>
      </c>
      <c r="IU12" s="13" t="str">
        <f>IF(AND($G12&gt;=Biens!$B$234,$H12=Biens!$E$234,$I12=Biens!$A$234,$J12&lt;=Biens!$D$234,$K12&lt;=Biens!$C$234),"MATCH","")</f>
        <v/>
      </c>
      <c r="IV12" s="13" t="str">
        <f>IF(AND($G12&gt;=Biens!$B$235,$H12=Biens!$E$235,$I12=Biens!$A$235,$J12&lt;=Biens!$D$235,$K12&lt;=Biens!$C$235),"MATCH","")</f>
        <v/>
      </c>
      <c r="IW12" s="13" t="str">
        <f>IF(AND($G12&gt;=Biens!$B$236,$H12=Biens!$E$236,$I12=Biens!$A$236,$J12&lt;=Biens!$D$236,$K12&lt;=Biens!$C$236),"MATCH","")</f>
        <v/>
      </c>
      <c r="IX12" s="13" t="str">
        <f>IF(AND($G12&gt;=Biens!$B$237,$H12=Biens!$E$237,$I12=Biens!$A$237,$J12&lt;=Biens!$D$237,$K12&lt;=Biens!$C$237),"MATCH","")</f>
        <v/>
      </c>
      <c r="IY12" s="13" t="str">
        <f>IF(AND($G12&gt;=Biens!$B$238,$H12=Biens!$E$238,$I12=Biens!$A$238,$J12&lt;=Biens!$D$238,$K12&lt;=Biens!$C$238),"MATCH","")</f>
        <v/>
      </c>
      <c r="IZ12" s="13" t="str">
        <f>IF(AND($G12&gt;=Biens!$B$239,$H12=Biens!$E$239,$I12=Biens!$A$239,$J12&lt;=Biens!$D$239,$K12&lt;=Biens!$C$239),"MATCH","")</f>
        <v/>
      </c>
      <c r="JA12" s="13" t="str">
        <f>IF(AND($G12&gt;=Biens!$B$240,$H12=Biens!$E$240,$I12=Biens!$A$240,$J12&lt;=Biens!$D$240,$K12&lt;=Biens!$C$240),"MATCH","")</f>
        <v/>
      </c>
      <c r="JB12" s="13" t="str">
        <f>IF(AND($G12&gt;=Biens!$B$241,$H12=Biens!$E$241,$I12=Biens!$A$241,$J12&lt;=Biens!$D$241,$K12&lt;=Biens!$C$241),"MATCH","")</f>
        <v/>
      </c>
      <c r="JC12" s="13" t="str">
        <f>IF(AND($G12&gt;=Biens!$B$242,$H12=Biens!$E$242,$I12=Biens!$A$242,$J12&lt;=Biens!$D$242,$K12&lt;=Biens!$C$242),"MATCH","")</f>
        <v/>
      </c>
      <c r="JD12" s="13" t="str">
        <f>IF(AND($G12&gt;=Biens!$B$243,$H12=Biens!$E$243,$I12=Biens!$A$243,$J12&lt;=Biens!$D$243,$K12&lt;=Biens!$C$243),"MATCH","")</f>
        <v/>
      </c>
      <c r="JE12" s="13" t="str">
        <f>IF(AND($G12&gt;=Biens!$B$244,$H12=Biens!$E$244,$I12=Biens!$A$244,$J12&lt;=Biens!$D$244,$K12&lt;=Biens!$C$244),"MATCH","")</f>
        <v/>
      </c>
      <c r="JF12" s="13" t="str">
        <f>IF(AND($G12&gt;=Biens!$B$245,$H12=Biens!$E$245,$I12=Biens!$A$245,$J12&lt;=Biens!$D$245,$K12&lt;=Biens!$C$245),"MATCH","")</f>
        <v/>
      </c>
      <c r="JG12" s="13" t="str">
        <f>IF(AND($G12&gt;=Biens!$B$246,$H12=Biens!$E$246,$I12=Biens!$A$246,$J12&lt;=Biens!$D$246,$K12&lt;=Biens!$C$246),"MATCH","")</f>
        <v/>
      </c>
      <c r="JH12" s="13" t="str">
        <f>IF(AND($G12&gt;=Biens!$B$247,$H12=Biens!$E$247,$I12=Biens!$A$247,$J12&lt;=Biens!$D$247,$K12&lt;=Biens!$C$247),"MATCH","")</f>
        <v/>
      </c>
      <c r="JI12" s="13" t="str">
        <f>IF(AND($G12&gt;=Biens!$B$248,$H12=Biens!$E$248,$I12=Biens!$A$248,$J12&lt;=Biens!$D$248,$K12&lt;=Biens!$C$248),"MATCH","")</f>
        <v/>
      </c>
      <c r="JJ12" s="13" t="str">
        <f>IF(AND($G12&gt;=Biens!$B$249,$H12=Biens!$E$249,$I12=Biens!$A$249,$J12&lt;=Biens!$D$249,$K12&lt;=Biens!$C$249),"MATCH","")</f>
        <v/>
      </c>
      <c r="JK12" s="13" t="str">
        <f>IF(AND($G12&gt;=Biens!$B$250,$H12=Biens!$E$250,$I12=Biens!$A$250,$J12&lt;=Biens!$D$250,$K12&lt;=Biens!$C$250),"MATCH","")</f>
        <v/>
      </c>
      <c r="JL12" s="13" t="str">
        <f>IF(AND($G12&gt;=Biens!$B$251,$H12=Biens!$E$251,$I12=Biens!$A$251,$J12&lt;=Biens!$D$251,$K12&lt;=Biens!$C$251),"MATCH","")</f>
        <v/>
      </c>
      <c r="JM12" s="13" t="str">
        <f>IF(AND($G12&gt;=Biens!$B$252,$H12=Biens!$E$252,$I12=Biens!$A$252,$J12&lt;=Biens!$D$252,$K12&lt;=Biens!$C$252),"MATCH","")</f>
        <v/>
      </c>
      <c r="JN12" s="13" t="str">
        <f>IF(AND($G12&gt;=Biens!$B$253,$H12=Biens!$E$253,$I12=Biens!$A$253,$J12&lt;=Biens!$D$253,$K12&lt;=Biens!$C$253),"MATCH","")</f>
        <v/>
      </c>
      <c r="JO12" s="13" t="str">
        <f>IF(AND($G12&gt;=Biens!$B$254,$H12=Biens!$E$254,$I12=Biens!$A$254,$J12&lt;=Biens!$D$254,$K12&lt;=Biens!$C$254),"MATCH","")</f>
        <v/>
      </c>
      <c r="JP12" s="13" t="str">
        <f>IF(AND($G12&gt;=Biens!$B$255,$H12=Biens!$E$255,$I12=Biens!$A$255,$J12&lt;=Biens!$D$255,$K12&lt;=Biens!$C$255),"MATCH","")</f>
        <v/>
      </c>
      <c r="JQ12" s="13" t="str">
        <f>IF(AND($G12&gt;=Biens!$B$256,$H12=Biens!$E$256,$I12=Biens!$A$256,$J12&lt;=Biens!$D$256,$K12&lt;=Biens!$C$256),"MATCH","")</f>
        <v/>
      </c>
      <c r="JR12" s="13" t="str">
        <f>IF(AND($G12&gt;=Biens!$B$257,$H12=Biens!$E$257,$I12=Biens!$A$257,$J12&lt;=Biens!$D$257,$K12&lt;=Biens!$C$257),"MATCH","")</f>
        <v/>
      </c>
      <c r="JS12" s="13" t="str">
        <f>IF(AND($G12&gt;=Biens!$B$258,$H12=Biens!$E$258,$I12=Biens!$A$258,$J12&lt;=Biens!$D$258,$K12&lt;=Biens!$C$258),"MATCH","")</f>
        <v/>
      </c>
      <c r="JT12" s="13" t="str">
        <f>IF(AND($G12&gt;=Biens!$B$259,$H12=Biens!$E$259,$I12=Biens!$A$259,$J12&lt;=Biens!$D$259,$K12&lt;=Biens!$C$259),"MATCH","")</f>
        <v/>
      </c>
      <c r="JU12" s="13" t="str">
        <f>IF(AND($G12&gt;=Biens!$B$260,$H12=Biens!$E$260,$I12=Biens!$A$260,$J12&lt;=Biens!$D$260,$K12&lt;=Biens!$C$260),"MATCH","")</f>
        <v/>
      </c>
      <c r="JV12" s="13" t="str">
        <f>IF(AND($G12&gt;=Biens!$B$261,$H12=Biens!$E$261,$I12=Biens!$A$261,$J12&lt;=Biens!$D$261,$K12&lt;=Biens!$C$261),"MATCH","")</f>
        <v/>
      </c>
      <c r="JW12" s="13" t="str">
        <f>IF(AND($G12&gt;=Biens!$B$262,$H12=Biens!$E$262,$I12=Biens!$A$262,$J12&lt;=Biens!$D$262,$K12&lt;=Biens!$C$262),"MATCH","")</f>
        <v/>
      </c>
      <c r="JX12" s="13" t="str">
        <f>IF(AND($G12&gt;=Biens!$B$263,$H12=Biens!$E$263,$I12=Biens!$A$263,$J12&lt;=Biens!$D$263,$K12&lt;=Biens!$C$263),"MATCH","")</f>
        <v/>
      </c>
      <c r="JY12" s="13" t="str">
        <f>IF(AND($G12&gt;=Biens!$B$264,$H12=Biens!$E$264,$I12=Biens!$A$264,$J12&lt;=Biens!$D$264,$K12&lt;=Biens!$C$264),"MATCH","")</f>
        <v/>
      </c>
      <c r="JZ12" s="13" t="str">
        <f>IF(AND($G12&gt;=Biens!$B$265,$H12=Biens!$E$265,$I12=Biens!$A$265,$J12&lt;=Biens!$D$265,$K12&lt;=Biens!$C$265),"MATCH","")</f>
        <v/>
      </c>
      <c r="KA12" s="13" t="str">
        <f>IF(AND($G12&gt;=Biens!$B$266,$H12=Biens!$E$266,$I12=Biens!$A$266,$J12&lt;=Biens!$D$266,$K12&lt;=Biens!$C$266),"MATCH","")</f>
        <v/>
      </c>
      <c r="KB12" s="13" t="str">
        <f>IF(AND($G12&gt;=Biens!$B$267,$H12=Biens!$E$267,$I12=Biens!$A$267,$J12&lt;=Biens!$D$267,$K12&lt;=Biens!$C$267),"MATCH","")</f>
        <v/>
      </c>
      <c r="KC12" s="13" t="str">
        <f>IF(AND($G12&gt;=Biens!$B$268,$H12=Biens!$E$268,$I12=Biens!$A$268,$J12&lt;=Biens!$D$268,$K12&lt;=Biens!$C$268),"MATCH","")</f>
        <v/>
      </c>
      <c r="KD12" s="13" t="str">
        <f>IF(AND($G12&gt;=Biens!$B$269,$H12=Biens!$E$269,$I12=Biens!$A$269,$J12&lt;=Biens!$D$269,$K12&lt;=Biens!$C$269),"MATCH","")</f>
        <v/>
      </c>
      <c r="KE12" s="13" t="str">
        <f>IF(AND($G12&gt;=Biens!$B$270,$H12=Biens!$E$270,$I12=Biens!$A$270,$J12&lt;=Biens!$D$270,$K12&lt;=Biens!$C$270),"MATCH","")</f>
        <v/>
      </c>
      <c r="KF12" s="13" t="str">
        <f>IF(AND($G12&gt;=Biens!$B$271,$H12=Biens!$E$271,$I12=Biens!$A$271,$J12&lt;=Biens!$D$271,$K12&lt;=Biens!$C$271),"MATCH","")</f>
        <v/>
      </c>
      <c r="KG12" s="13" t="str">
        <f>IF(AND($G12&gt;=Biens!$B$272,$H12=Biens!$E$272,$I12=Biens!$A$272,$J12&lt;=Biens!$D$272,$K12&lt;=Biens!$C$272),"MATCH","")</f>
        <v/>
      </c>
      <c r="KH12" s="13" t="str">
        <f>IF(AND($G12&gt;=Biens!$B$273,$H12=Biens!$E$273,$I12=Biens!$A$273,$J12&lt;=Biens!$D$273,$K12&lt;=Biens!$C$273),"MATCH","")</f>
        <v/>
      </c>
      <c r="KI12" s="13" t="str">
        <f>IF(AND($G12&gt;=Biens!$B$274,$H12=Biens!$E$274,$I12=Biens!$A$274,$J12&lt;=Biens!$D$274,$K12&lt;=Biens!$C$274),"MATCH","")</f>
        <v/>
      </c>
      <c r="KJ12" s="13" t="str">
        <f>IF(AND($G12&gt;=Biens!$B$275,$H12=Biens!$E$275,$I12=Biens!$A$275,$J12&lt;=Biens!$D$275,$K12&lt;=Biens!$C$275),"MATCH","")</f>
        <v/>
      </c>
      <c r="KK12" s="13" t="str">
        <f>IF(AND($G12&gt;=Biens!$B$276,$H12=Biens!$E$276,$I12=Biens!$A$276,$J12&lt;=Biens!$D$276,$K12&lt;=Biens!$C$276),"MATCH","")</f>
        <v/>
      </c>
      <c r="KL12" s="13" t="str">
        <f>IF(AND($G12&gt;=Biens!$B$277,$H12=Biens!$E$277,$I12=Biens!$A$277,$J12&lt;=Biens!$D$277,$K12&lt;=Biens!$C$277),"MATCH","")</f>
        <v/>
      </c>
      <c r="KM12" s="13" t="str">
        <f>IF(AND($G12&gt;=Biens!$B$278,$H12=Biens!$E$278,$I12=Biens!$A$278,$J12&lt;=Biens!$D$278,$K12&lt;=Biens!$C$278),"MATCH","")</f>
        <v/>
      </c>
      <c r="KN12" s="13" t="str">
        <f>IF(AND($G12&gt;=Biens!$B$279,$H12=Biens!$E$279,$I12=Biens!$A$279,$J12&lt;=Biens!$D$279,$K12&lt;=Biens!$C$279),"MATCH","")</f>
        <v/>
      </c>
      <c r="KO12" s="13" t="str">
        <f>IF(AND($G12&gt;=Biens!$B$280,$H12=Biens!$E$280,$I12=Biens!$A$280,$J12&lt;=Biens!$D$280,$K12&lt;=Biens!$C$280),"MATCH","")</f>
        <v/>
      </c>
      <c r="KP12" s="13" t="str">
        <f>IF(AND($G12&gt;=Biens!$B$281,$H12=Biens!$E$281,$I12=Biens!$A$281,$J12&lt;=Biens!$D$281,$K12&lt;=Biens!$C$281),"MATCH","")</f>
        <v/>
      </c>
      <c r="KQ12" s="13" t="str">
        <f>IF(AND($G12&gt;=Biens!$B$282,$H12=Biens!$E$282,$I12=Biens!$A$282,$J12&lt;=Biens!$D$282,$K12&lt;=Biens!$C$282),"MATCH","")</f>
        <v/>
      </c>
      <c r="KR12" s="13" t="str">
        <f>IF(AND($G12&gt;=Biens!$B$283,$H12=Biens!$E$283,$I12=Biens!$A$283,$J12&lt;=Biens!$D$283,$K12&lt;=Biens!$C$283),"MATCH","")</f>
        <v/>
      </c>
      <c r="KS12" s="13" t="str">
        <f>IF(AND($G12&gt;=Biens!$B$284,$H12=Biens!$E$284,$I12=Biens!$A$284,$J12&lt;=Biens!$D$284,$K12&lt;=Biens!$C$284),"MATCH","")</f>
        <v/>
      </c>
      <c r="KT12" s="13" t="str">
        <f>IF(AND($G12&gt;=Biens!$B$285,$H12=Biens!$E$285,$I12=Biens!$A$285,$J12&lt;=Biens!$D$285,$K12&lt;=Biens!$C$285),"MATCH","")</f>
        <v/>
      </c>
      <c r="KU12" s="13" t="str">
        <f>IF(AND($G12&gt;=Biens!$B$286,$H12=Biens!$E$286,$I12=Biens!$A$286,$J12&lt;=Biens!$D$286,$K12&lt;=Biens!$C$286),"MATCH","")</f>
        <v/>
      </c>
      <c r="KV12" s="13" t="str">
        <f>IF(AND($G12&gt;=Biens!$B$287,$H12=Biens!$E$287,$I12=Biens!$A$287,$J12&lt;=Biens!$D$287,$K12&lt;=Biens!$C$287),"MATCH","")</f>
        <v/>
      </c>
      <c r="KW12" s="13" t="str">
        <f>IF(AND($G12&gt;=Biens!$B$288,$H12=Biens!$E$288,$I12=Biens!$A$288,$J12&lt;=Biens!$D$288,$K12&lt;=Biens!$C$288),"MATCH","")</f>
        <v/>
      </c>
      <c r="KX12" s="13" t="str">
        <f>IF(AND($G12&gt;=Biens!$B$289,$H12=Biens!$E$289,$I12=Biens!$A$289,$J12&lt;=Biens!$D$289,$K12&lt;=Biens!$C$289),"MATCH","")</f>
        <v/>
      </c>
      <c r="KY12" s="13" t="str">
        <f>IF(AND($G12&gt;=Biens!$B$290,$H12=Biens!$E$290,$I12=Biens!$A$290,$J12&lt;=Biens!$D$290,$K12&lt;=Biens!$C$290),"MATCH","")</f>
        <v/>
      </c>
      <c r="KZ12" s="13" t="str">
        <f>IF(AND($G12&gt;=Biens!$B$291,$H12=Biens!$E$291,$I12=Biens!$A$291,$J12&lt;=Biens!$D$291,$K12&lt;=Biens!$C$291),"MATCH","")</f>
        <v/>
      </c>
      <c r="LA12" s="13" t="str">
        <f>IF(AND($G12&gt;=Biens!$B$292,$H12=Biens!$E$292,$I12=Biens!$A$292,$J12&lt;=Biens!$D$292,$K12&lt;=Biens!$C$292),"MATCH","")</f>
        <v/>
      </c>
      <c r="LB12" s="13" t="str">
        <f>IF(AND($G12&gt;=Biens!$B$293,$H12=Biens!$E$293,$I12=Biens!$A$293,$J12&lt;=Biens!$D$293,$K12&lt;=Biens!$C$293),"MATCH","")</f>
        <v/>
      </c>
      <c r="LC12" s="13" t="str">
        <f>IF(AND($G12&gt;=Biens!$B$294,$H12=Biens!$E$294,$I12=Biens!$A$294,$J12&lt;=Biens!$D$294,$K12&lt;=Biens!$C$294),"MATCH","")</f>
        <v/>
      </c>
      <c r="LD12" s="13" t="str">
        <f>IF(AND($G12&gt;=Biens!$B$295,$H12=Biens!$E$295,$I12=Biens!$A$295,$J12&lt;=Biens!$D$295,$K12&lt;=Biens!$C$295),"MATCH","")</f>
        <v/>
      </c>
      <c r="LE12" s="13" t="str">
        <f>IF(AND($G12&gt;=Biens!$B$296,$H12=Biens!$E$296,$I12=Biens!$A$296,$J12&lt;=Biens!$D$296,$K12&lt;=Biens!$C$296),"MATCH","")</f>
        <v/>
      </c>
      <c r="LF12" s="13" t="str">
        <f>IF(AND($G12&gt;=Biens!$B$297,$H12=Biens!$E$297,$I12=Biens!$A$297,$J12&lt;=Biens!$D$297,$K12&lt;=Biens!$C$297),"MATCH","")</f>
        <v/>
      </c>
      <c r="LG12" s="13" t="str">
        <f>IF(AND($G12&gt;=Biens!$B$298,$H12=Biens!$E$298,$I12=Biens!$A$298,$J12&lt;=Biens!$D$298,$K12&lt;=Biens!$C$298),"MATCH","")</f>
        <v/>
      </c>
      <c r="LH12" s="13" t="str">
        <f>IF(AND($G12&gt;=Biens!$B$299,$H12=Biens!$E$299,$I12=Biens!$A$299,$J12&lt;=Biens!$D$299,$K12&lt;=Biens!$C$299),"MATCH","")</f>
        <v/>
      </c>
      <c r="LI12" s="13" t="str">
        <f>IF(AND($G12&gt;=Biens!$B$300,$H12=Biens!$E$300,$I12=Biens!$A$300,$J12&lt;=Biens!$D$300,$K12&lt;=Biens!$C$300),"MATCH","")</f>
        <v/>
      </c>
      <c r="LJ12" s="13" t="str">
        <f>IF(AND($G12&gt;=Biens!$B$301,$H12=Biens!$E$301,$I12=Biens!$A$301,$J12&lt;=Biens!$D$301,$K12&lt;=Biens!$C$301),"MATCH","")</f>
        <v/>
      </c>
      <c r="LK12" s="13" t="str">
        <f>IF(AND($G12&gt;=Biens!$B$302,$H12=Biens!$E$302,$I12=Biens!$A$302,$J12&lt;=Biens!$D$302,$K12&lt;=Biens!$C$302),"MATCH","")</f>
        <v/>
      </c>
      <c r="LL12" s="13" t="str">
        <f>IF(AND($G12&gt;=Biens!$B$303,$H12=Biens!$E$303,$I12=Biens!$A$303,$J12&lt;=Biens!$D$303,$K12&lt;=Biens!$C$303),"MATCH","")</f>
        <v/>
      </c>
      <c r="LM12" s="13" t="str">
        <f>IF(AND($G12&gt;=Biens!$B$304,$H12=Biens!$E$304,$I12=Biens!$A$304,$J12&lt;=Biens!$D$304,$K12&lt;=Biens!$C$304),"MATCH","")</f>
        <v/>
      </c>
      <c r="LN12" s="13" t="str">
        <f>IF(AND($G12&gt;=Biens!$B$305,$H12=Biens!$E$305,$I12=Biens!$A$305,$J12&lt;=Biens!$D$305,$K12&lt;=Biens!$C$305),"MATCH","")</f>
        <v/>
      </c>
      <c r="LO12" s="13" t="str">
        <f>IF(AND($G12&gt;=Biens!$B$306,$H12=Biens!$E$306,$I12=Biens!$A$306,$J12&lt;=Biens!$D$306,$K12&lt;=Biens!$C$306),"MATCH","")</f>
        <v/>
      </c>
      <c r="LP12" s="13" t="str">
        <f>IF(AND($G12&gt;=Biens!$B$307,$H12=Biens!$E$307,$I12=Biens!$A$307,$J12&lt;=Biens!$D$307,$K12&lt;=Biens!$C$307),"MATCH","")</f>
        <v/>
      </c>
      <c r="LQ12" s="13" t="str">
        <f>IF(AND($G12&gt;=Biens!$B$308,$H12=Biens!$E$308,$I12=Biens!$A$308,$J12&lt;=Biens!$D$308,$K12&lt;=Biens!$C$308),"MATCH","")</f>
        <v/>
      </c>
      <c r="LR12" s="13" t="str">
        <f>IF(AND($G12&gt;=Biens!$B$309,$H12=Biens!$E$309,$I12=Biens!$A$309,$J12&lt;=Biens!$D$309,$K12&lt;=Biens!$C$309),"MATCH","")</f>
        <v/>
      </c>
      <c r="LS12" s="13" t="str">
        <f>IF(AND($G12&gt;=Biens!$B$310,$H12=Biens!$E$310,$I12=Biens!$A$310,$J12&lt;=Biens!$D$310,$K12&lt;=Biens!$C$310),"MATCH","")</f>
        <v/>
      </c>
      <c r="LT12" s="13" t="str">
        <f>IF(AND($G12&gt;=Biens!$B$311,$H12=Biens!$E$311,$I12=Biens!$A$311,$J12&lt;=Biens!$D$311,$K12&lt;=Biens!$C$311),"MATCH","")</f>
        <v/>
      </c>
      <c r="LU12" s="13" t="str">
        <f>IF(AND($G12&gt;=Biens!$B$312,$H12=Biens!$E$312,$I12=Biens!$A$312,$J12&lt;=Biens!$D$312,$K12&lt;=Biens!$C$312),"MATCH","")</f>
        <v/>
      </c>
      <c r="LV12" s="13" t="str">
        <f>IF(AND($G12&gt;=Biens!$B$313,$H12=Biens!$E$313,$I12=Biens!$A$313,$J12&lt;=Biens!$D$313,$K12&lt;=Biens!$C$313),"MATCH","")</f>
        <v/>
      </c>
      <c r="LW12" s="13" t="str">
        <f>IF(AND($G12&gt;=Biens!$B$314,$H12=Biens!$E$314,$I12=Biens!$A$314,$J12&lt;=Biens!$D$314,$K12&lt;=Biens!$C$314),"MATCH","")</f>
        <v/>
      </c>
      <c r="LX12" s="13" t="str">
        <f>IF(AND($G12&gt;=Biens!$B$315,$H12=Biens!$E$315,$I12=Biens!$A$315,$J12&lt;=Biens!$D$315,$K12&lt;=Biens!$C$315),"MATCH","")</f>
        <v/>
      </c>
      <c r="LY12" s="13" t="str">
        <f>IF(AND($G12&gt;=Biens!$B$316,$H12=Biens!$E$316,$I12=Biens!$A$316,$J12&lt;=Biens!$D$316,$K12&lt;=Biens!$C$316),"MATCH","")</f>
        <v/>
      </c>
      <c r="LZ12" s="13" t="str">
        <f>IF(AND($G12&gt;=Biens!$B$317,$H12=Biens!$E$317,$I12=Biens!$A$317,$J12&lt;=Biens!$D$317,$K12&lt;=Biens!$C$317),"MATCH","")</f>
        <v/>
      </c>
      <c r="MA12" s="13" t="str">
        <f>IF(AND($G12&gt;=Biens!$B$318,$H12=Biens!$E$318,$I12=Biens!$A$318,$J12&lt;=Biens!$D$318,$K12&lt;=Biens!$C$318),"MATCH","")</f>
        <v/>
      </c>
      <c r="MB12" s="13" t="str">
        <f>IF(AND($G12&gt;=Biens!$B$319,$H12=Biens!$E$319,$I12=Biens!$A$319,$J12&lt;=Biens!$D$319,$K12&lt;=Biens!$C$319),"MATCH","")</f>
        <v/>
      </c>
      <c r="MC12" s="13" t="str">
        <f>IF(AND($G12&gt;=Biens!$B$320,$H12=Biens!$E$320,$I12=Biens!$A$320,$J12&lt;=Biens!$D$320,$K12&lt;=Biens!$C$320),"MATCH","")</f>
        <v/>
      </c>
      <c r="MD12" s="13" t="str">
        <f>IF(AND($G12&gt;=Biens!$B$321,$H12=Biens!$E$321,$I12=Biens!$A$321,$J12&lt;=Biens!$D$321,$K12&lt;=Biens!$C$321),"MATCH","")</f>
        <v/>
      </c>
      <c r="ME12" s="13" t="str">
        <f>IF(AND($G12&gt;=Biens!$B$322,$H12=Biens!$E$322,$I12=Biens!$A$322,$J12&lt;=Biens!$D$322,$K12&lt;=Biens!$C$322),"MATCH","")</f>
        <v/>
      </c>
      <c r="MF12" s="13" t="str">
        <f>IF(AND($G12&gt;=Biens!$B$323,$H12=Biens!$E$323,$I12=Biens!$A$323,$J12&lt;=Biens!$D$323,$K12&lt;=Biens!$C$323),"MATCH","")</f>
        <v/>
      </c>
      <c r="MG12" s="13" t="str">
        <f>IF(AND($G12&gt;=Biens!$B$324,$H12=Biens!$E$324,$I12=Biens!$A$324,$J12&lt;=Biens!$D$324,$K12&lt;=Biens!$C$324),"MATCH","")</f>
        <v/>
      </c>
      <c r="MH12" s="13" t="str">
        <f>IF(AND($G12&gt;=Biens!$B$325,$H12=Biens!$E$325,$I12=Biens!$A$325,$J12&lt;=Biens!$D$325,$K12&lt;=Biens!$C$325),"MATCH","")</f>
        <v/>
      </c>
      <c r="MI12" s="13" t="str">
        <f>IF(AND($G12&gt;=Biens!$B$326,$H12=Biens!$E$326,$I12=Biens!$A$326,$J12&lt;=Biens!$D$326,$K12&lt;=Biens!$C$326),"MATCH","")</f>
        <v/>
      </c>
      <c r="MJ12" s="13" t="str">
        <f>IF(AND($G12&gt;=Biens!$B$327,$H12=Biens!$E$327,$I12=Biens!$A$327,$J12&lt;=Biens!$D$327,$K12&lt;=Biens!$C$327),"MATCH","")</f>
        <v/>
      </c>
      <c r="MK12" s="13" t="str">
        <f>IF(AND($G12&gt;=Biens!$B$328,$H12=Biens!$E$328,$I12=Biens!$A$328,$J12&lt;=Biens!$D$328,$K12&lt;=Biens!$C$328),"MATCH","")</f>
        <v/>
      </c>
      <c r="ML12" s="13" t="str">
        <f>IF(AND($G12&gt;=Biens!$B$329,$H12=Biens!$E$329,$I12=Biens!$A$329,$J12&lt;=Biens!$D$329,$K12&lt;=Biens!$C$329),"MATCH","")</f>
        <v/>
      </c>
      <c r="MM12" s="13" t="str">
        <f>IF(AND($G12&gt;=Biens!$B$330,$H12=Biens!$E$330,$I12=Biens!$A$330,$J12&lt;=Biens!$D$330,$K12&lt;=Biens!$C$330),"MATCH","")</f>
        <v/>
      </c>
      <c r="MN12" s="13" t="str">
        <f>IF(AND($G12&gt;=Biens!$B$331,$H12=Biens!$E$331,$I12=Biens!$A$331,$J12&lt;=Biens!$D$331,$K12&lt;=Biens!$C$331),"MATCH","")</f>
        <v/>
      </c>
      <c r="MO12" s="13" t="str">
        <f>IF(AND($G12&gt;=Biens!$B$332,$H12=Biens!$E$332,$I12=Biens!$A$332,$J12&lt;=Biens!$D$332,$K12&lt;=Biens!$C$332),"MATCH","")</f>
        <v/>
      </c>
      <c r="MP12" s="13" t="str">
        <f>IF(AND($G12&gt;=Biens!$B$333,$H12=Biens!$E$333,$I12=Biens!$A$333,$J12&lt;=Biens!$D$333,$K12&lt;=Biens!$C$333),"MATCH","")</f>
        <v/>
      </c>
      <c r="MQ12" s="13" t="str">
        <f>IF(AND($G12&gt;=Biens!$B$334,$H12=Biens!$E$334,$I12=Biens!$A$334,$J12&lt;=Biens!$D$334,$K12&lt;=Biens!$C$334),"MATCH","")</f>
        <v/>
      </c>
      <c r="MR12" s="13" t="str">
        <f>IF(AND($G12&gt;=Biens!$B$335,$H12=Biens!$E$335,$I12=Biens!$A$335,$J12&lt;=Biens!$D$335,$K12&lt;=Biens!$C$335),"MATCH","")</f>
        <v/>
      </c>
      <c r="MS12" s="13" t="str">
        <f>IF(AND($G12&gt;=Biens!$B$336,$H12=Biens!$E$336,$I12=Biens!$A$336,$J12&lt;=Biens!$D$336,$K12&lt;=Biens!$C$336),"MATCH","")</f>
        <v/>
      </c>
      <c r="MT12" s="13" t="str">
        <f>IF(AND($G12&gt;=Biens!$B$337,$H12=Biens!$E$337,$I12=Biens!$A$337,$J12&lt;=Biens!$D$337,$K12&lt;=Biens!$C$337),"MATCH","")</f>
        <v/>
      </c>
      <c r="MU12" s="13" t="str">
        <f>IF(AND($G12&gt;=Biens!$B$338,$H12=Biens!$E$338,$I12=Biens!$A$338,$J12&lt;=Biens!$D$338,$K12&lt;=Biens!$C$338),"MATCH","")</f>
        <v/>
      </c>
      <c r="MV12" s="13" t="str">
        <f>IF(AND($G12&gt;=Biens!$B$339,$H12=Biens!$E$339,$I12=Biens!$A$339,$J12&lt;=Biens!$D$339,$K12&lt;=Biens!$C$339),"MATCH","")</f>
        <v/>
      </c>
      <c r="MW12" s="13" t="str">
        <f>IF(AND($G12&gt;=Biens!$B$340,$H12=Biens!$E$340,$I12=Biens!$A$340,$J12&lt;=Biens!$D$340,$K12&lt;=Biens!$C$340),"MATCH","")</f>
        <v/>
      </c>
      <c r="MX12" s="13" t="str">
        <f>IF(AND($G12&gt;=Biens!$B$341,$H12=Biens!$E$341,$I12=Biens!$A$341,$J12&lt;=Biens!$D$341,$K12&lt;=Biens!$C$341),"MATCH","")</f>
        <v/>
      </c>
      <c r="MY12" s="13" t="str">
        <f>IF(AND($G12&gt;=Biens!$B$342,$H12=Biens!$E$342,$I12=Biens!$A$342,$J12&lt;=Biens!$D$342,$K12&lt;=Biens!$C$342),"MATCH","")</f>
        <v/>
      </c>
      <c r="MZ12" s="13" t="str">
        <f>IF(AND($G12&gt;=Biens!$B$343,$H12=Biens!$E$343,$I12=Biens!$A$343,$J12&lt;=Biens!$D$343,$K12&lt;=Biens!$C$343),"MATCH","")</f>
        <v/>
      </c>
      <c r="NA12" s="13" t="str">
        <f>IF(AND($G12&gt;=Biens!$B$344,$H12=Biens!$E$344,$I12=Biens!$A$344,$J12&lt;=Biens!$D$344,$K12&lt;=Biens!$C$344),"MATCH","")</f>
        <v/>
      </c>
      <c r="NB12" s="13" t="str">
        <f>IF(AND($G12&gt;=Biens!$B$345,$H12=Biens!$E$345,$I12=Biens!$A$345,$J12&lt;=Biens!$D$345,$K12&lt;=Biens!$C$345),"MATCH","")</f>
        <v/>
      </c>
      <c r="NC12" s="13" t="str">
        <f>IF(AND($G12&gt;=Biens!$B$346,$H12=Biens!$E$346,$I12=Biens!$A$346,$J12&lt;=Biens!$D$346,$K12&lt;=Biens!$C$346),"MATCH","")</f>
        <v/>
      </c>
      <c r="ND12" s="13" t="str">
        <f>IF(AND($G12&gt;=Biens!$B$347,$H12=Biens!$E$347,$I12=Biens!$A$347,$J12&lt;=Biens!$D$347,$K12&lt;=Biens!$C$347),"MATCH","")</f>
        <v/>
      </c>
      <c r="NE12" s="13" t="str">
        <f>IF(AND($G12&gt;=Biens!$B$348,$H12=Biens!$E$348,$I12=Biens!$A$348,$J12&lt;=Biens!$D$348,$K12&lt;=Biens!$C$348),"MATCH","")</f>
        <v/>
      </c>
      <c r="NF12" s="13" t="str">
        <f>IF(AND($G12&gt;=Biens!$B$349,$H12=Biens!$E$349,$I12=Biens!$A$349,$J12&lt;=Biens!$D$349,$K12&lt;=Biens!$C$349),"MATCH","")</f>
        <v/>
      </c>
      <c r="NG12" s="13" t="str">
        <f>IF(AND($G12&gt;=Biens!$B$350,$H12=Biens!$E$350,$I12=Biens!$A$350,$J12&lt;=Biens!$D$350,$K12&lt;=Biens!$C$350),"MATCH","")</f>
        <v/>
      </c>
      <c r="NH12" s="13" t="str">
        <f>IF(AND($G12&gt;=Biens!$B$351,$H12=Biens!$E$351,$I12=Biens!$A$351,$J12&lt;=Biens!$D$351,$K12&lt;=Biens!$C$351),"MATCH","")</f>
        <v/>
      </c>
      <c r="NI12" s="13" t="str">
        <f>IF(AND($G12&gt;=Biens!$B$352,$H12=Biens!$E$352,$I12=Biens!$A$352,$J12&lt;=Biens!$D$352,$K12&lt;=Biens!$C$352),"MATCH","")</f>
        <v/>
      </c>
      <c r="NJ12" s="13" t="str">
        <f>IF(AND($G12&gt;=Biens!$B$353,$H12=Biens!$E$353,$I12=Biens!$A$353,$J12&lt;=Biens!$D$353,$K12&lt;=Biens!$C$353),"MATCH","")</f>
        <v/>
      </c>
      <c r="NK12" s="13" t="str">
        <f>IF(AND($G12&gt;=Biens!$B$354,$H12=Biens!$E$354,$I12=Biens!$A$354,$J12&lt;=Biens!$D$354,$K12&lt;=Biens!$C$354),"MATCH","")</f>
        <v/>
      </c>
      <c r="NL12" s="13" t="str">
        <f>IF(AND($G12&gt;=Biens!$B$355,$H12=Biens!$E$355,$I12=Biens!$A$355,$J12&lt;=Biens!$D$355,$K12&lt;=Biens!$C$355),"MATCH","")</f>
        <v/>
      </c>
      <c r="NM12" s="13" t="str">
        <f>IF(AND($G12&gt;=Biens!$B$356,$H12=Biens!$E$356,$I12=Biens!$A$356,$J12&lt;=Biens!$D$356,$K12&lt;=Biens!$C$356),"MATCH","")</f>
        <v/>
      </c>
      <c r="NN12" s="13" t="str">
        <f>IF(AND($G12&gt;=Biens!$B$357,$H12=Biens!$E$357,$I12=Biens!$A$357,$J12&lt;=Biens!$D$357,$K12&lt;=Biens!$C$357),"MATCH","")</f>
        <v/>
      </c>
      <c r="NO12" s="13" t="str">
        <f>IF(AND($G12&gt;=Biens!$B$358,$H12=Biens!$E$358,$I12=Biens!$A$358,$J12&lt;=Biens!$D$358,$K12&lt;=Biens!$C$358),"MATCH","")</f>
        <v/>
      </c>
      <c r="NP12" s="13" t="str">
        <f>IF(AND($G12&gt;=Biens!$B$359,$H12=Biens!$E$359,$I12=Biens!$A$359,$J12&lt;=Biens!$D$359,$K12&lt;=Biens!$C$359),"MATCH","")</f>
        <v/>
      </c>
      <c r="NQ12" s="13" t="str">
        <f>IF(AND($G12&gt;=Biens!$B$360,$H12=Biens!$E$360,$I12=Biens!$A$360,$J12&lt;=Biens!$D$360,$K12&lt;=Biens!$C$360),"MATCH","")</f>
        <v/>
      </c>
      <c r="NR12" s="13" t="str">
        <f>IF(AND($G12&gt;=Biens!$B$361,$H12=Biens!$E$361,$I12=Biens!$A$361,$J12&lt;=Biens!$D$361,$K12&lt;=Biens!$C$361),"MATCH","")</f>
        <v/>
      </c>
      <c r="NS12" s="13" t="str">
        <f>IF(AND($G12&gt;=Biens!$B$362,$H12=Biens!$E$362,$I12=Biens!$A$362,$J12&lt;=Biens!$D$362,$K12&lt;=Biens!$C$362),"MATCH","")</f>
        <v/>
      </c>
      <c r="NT12" s="13" t="str">
        <f>IF(AND($G12&gt;=Biens!$B$363,$H12=Biens!$E$363,$I12=Biens!$A$363,$J12&lt;=Biens!$D$363,$K12&lt;=Biens!$C$363),"MATCH","")</f>
        <v/>
      </c>
      <c r="NU12" s="13" t="str">
        <f>IF(AND($G12&gt;=Biens!$B$364,$H12=Biens!$E$364,$I12=Biens!$A$364,$J12&lt;=Biens!$D$364,$K12&lt;=Biens!$C$364),"MATCH","")</f>
        <v/>
      </c>
      <c r="NV12" s="13" t="str">
        <f>IF(AND($G12&gt;=Biens!$B$365,$H12=Biens!$E$365,$I12=Biens!$A$365,$J12&lt;=Biens!$D$365,$K12&lt;=Biens!$C$365),"MATCH","")</f>
        <v/>
      </c>
      <c r="NW12" s="13" t="str">
        <f>IF(AND($G12&gt;=Biens!$B$366,$H12=Biens!$E$366,$I12=Biens!$A$366,$J12&lt;=Biens!$D$366,$K12&lt;=Biens!$C$366),"MATCH","")</f>
        <v/>
      </c>
      <c r="NX12" s="13" t="str">
        <f>IF(AND($G12&gt;=Biens!$B$367,$H12=Biens!$E$367,$I12=Biens!$A$367,$J12&lt;=Biens!$D$367,$K12&lt;=Biens!$C$367),"MATCH","")</f>
        <v/>
      </c>
      <c r="NY12" s="13" t="str">
        <f>IF(AND($G12&gt;=Biens!$B$368,$H12=Biens!$E$368,$I12=Biens!$A$368,$J12&lt;=Biens!$D$368,$K12&lt;=Biens!$C$368),"MATCH","")</f>
        <v/>
      </c>
      <c r="NZ12" s="13" t="str">
        <f>IF(AND($G12&gt;=Biens!$B$369,$H12=Biens!$E$369,$I12=Biens!$A$369,$J12&lt;=Biens!$D$369,$K12&lt;=Biens!$C$369),"MATCH","")</f>
        <v/>
      </c>
      <c r="OA12" s="13" t="str">
        <f>IF(AND($G12&gt;=Biens!$B$370,$H12=Biens!$E$370,$I12=Biens!$A$370,$J12&lt;=Biens!$D$370,$K12&lt;=Biens!$C$370),"MATCH","")</f>
        <v/>
      </c>
      <c r="OB12" s="13" t="str">
        <f>IF(AND($G12&gt;=Biens!$B$371,$H12=Biens!$E$371,$I12=Biens!$A$371,$J12&lt;=Biens!$D$371,$K12&lt;=Biens!$C$371),"MATCH","")</f>
        <v/>
      </c>
      <c r="OC12" s="13" t="str">
        <f>IF(AND($G12&gt;=Biens!$B$372,$H12=Biens!$E$372,$I12=Biens!$A$372,$J12&lt;=Biens!$D$372,$K12&lt;=Biens!$C$372),"MATCH","")</f>
        <v/>
      </c>
      <c r="OD12" s="13" t="str">
        <f>IF(AND($G12&gt;=Biens!$B$373,$H12=Biens!$E$373,$I12=Biens!$A$373,$J12&lt;=Biens!$D$373,$K12&lt;=Biens!$C$373),"MATCH","")</f>
        <v/>
      </c>
      <c r="OE12" s="13" t="str">
        <f>IF(AND($G12&gt;=Biens!$B$374,$H12=Biens!$E$374,$I12=Biens!$A$374,$J12&lt;=Biens!$D$374,$K12&lt;=Biens!$C$374),"MATCH","")</f>
        <v/>
      </c>
      <c r="OF12" s="13" t="str">
        <f>IF(AND($G12&gt;=Biens!$B$375,$H12=Biens!$E$375,$I12=Biens!$A$375,$J12&lt;=Biens!$D$375,$K12&lt;=Biens!$C$375),"MATCH","")</f>
        <v/>
      </c>
      <c r="OG12" s="13" t="str">
        <f>IF(AND($G12&gt;=Biens!$B$376,$H12=Biens!$E$376,$I12=Biens!$A$376,$J12&lt;=Biens!$D$376,$K12&lt;=Biens!$C$376),"MATCH","")</f>
        <v/>
      </c>
      <c r="OH12" s="13" t="str">
        <f>IF(AND($G12&gt;=Biens!$B$377,$H12=Biens!$E$377,$I12=Biens!$A$377,$J12&lt;=Biens!$D$377,$K12&lt;=Biens!$C$377),"MATCH","")</f>
        <v/>
      </c>
      <c r="OI12" s="13" t="str">
        <f>IF(AND($G12&gt;=Biens!$B$378,$H12=Biens!$E$378,$I12=Biens!$A$378,$J12&lt;=Biens!$D$378,$K12&lt;=Biens!$C$378),"MATCH","")</f>
        <v/>
      </c>
      <c r="OJ12" s="13" t="str">
        <f>IF(AND($G12&gt;=Biens!$B$379,$H12=Biens!$E$379,$I12=Biens!$A$379,$J12&lt;=Biens!$D$379,$K12&lt;=Biens!$C$379),"MATCH","")</f>
        <v/>
      </c>
      <c r="OK12" s="13" t="str">
        <f>IF(AND($G12&gt;=Biens!$B$380,$H12=Biens!$E$380,$I12=Biens!$A$380,$J12&lt;=Biens!$D$380,$K12&lt;=Biens!$C$380),"MATCH","")</f>
        <v/>
      </c>
      <c r="OL12" s="13" t="str">
        <f>IF(AND($G12&gt;=Biens!$B$381,$H12=Biens!$E$381,$I12=Biens!$A$381,$J12&lt;=Biens!$D$381,$K12&lt;=Biens!$C$381),"MATCH","")</f>
        <v/>
      </c>
      <c r="OM12" s="13" t="str">
        <f>IF(AND($G12&gt;=Biens!$B$382,$H12=Biens!$E$382,$I12=Biens!$A$382,$J12&lt;=Biens!$D$382,$K12&lt;=Biens!$C$382),"MATCH","")</f>
        <v/>
      </c>
      <c r="ON12" s="13" t="str">
        <f>IF(AND($G12&gt;=Biens!$B$383,$H12=Biens!$E$383,$I12=Biens!$A$383,$J12&lt;=Biens!$D$383,$K12&lt;=Biens!$C$383),"MATCH","")</f>
        <v/>
      </c>
      <c r="OO12" s="13" t="str">
        <f>IF(AND($G12&gt;=Biens!$B$384,$H12=Biens!$E$384,$I12=Biens!$A$384,$J12&lt;=Biens!$D$384,$K12&lt;=Biens!$C$384),"MATCH","")</f>
        <v/>
      </c>
      <c r="OP12" s="13" t="str">
        <f>IF(AND($G12&gt;=Biens!$B$385,$H12=Biens!$E$385,$I12=Biens!$A$385,$J12&lt;=Biens!$D$385,$K12&lt;=Biens!$C$385),"MATCH","")</f>
        <v/>
      </c>
      <c r="OQ12" s="13" t="str">
        <f>IF(AND($G12&gt;=Biens!$B$386,$H12=Biens!$E$386,$I12=Biens!$A$386,$J12&lt;=Biens!$D$386,$K12&lt;=Biens!$C$386),"MATCH","")</f>
        <v/>
      </c>
      <c r="OR12" s="13" t="str">
        <f>IF(AND($G12&gt;=Biens!$B$387,$H12=Biens!$E$387,$I12=Biens!$A$387,$J12&lt;=Biens!$D$387,$K12&lt;=Biens!$C$387),"MATCH","")</f>
        <v/>
      </c>
      <c r="OS12" s="13" t="str">
        <f>IF(AND($G12&gt;=Biens!$B$388,$H12=Biens!$E$388,$I12=Biens!$A$388,$J12&lt;=Biens!$D$388,$K12&lt;=Biens!$C$388),"MATCH","")</f>
        <v/>
      </c>
      <c r="OT12" s="13" t="str">
        <f>IF(AND($G12&gt;=Biens!$B$389,$H12=Biens!$E$389,$I12=Biens!$A$389,$J12&lt;=Biens!$D$389,$K12&lt;=Biens!$C$389),"MATCH","")</f>
        <v/>
      </c>
      <c r="OU12" s="13" t="str">
        <f>IF(AND($G12&gt;=Biens!$B$390,$H12=Biens!$E$390,$I12=Biens!$A$390,$J12&lt;=Biens!$D$390,$K12&lt;=Biens!$C$390),"MATCH","")</f>
        <v/>
      </c>
      <c r="OV12" s="13" t="str">
        <f>IF(AND($G12&gt;=Biens!$B$391,$H12=Biens!$E$391,$I12=Biens!$A$391,$J12&lt;=Biens!$D$391,$K12&lt;=Biens!$C$391),"MATCH","")</f>
        <v/>
      </c>
      <c r="OW12" s="13" t="str">
        <f>IF(AND($G12&gt;=Biens!$B$392,$H12=Biens!$E$392,$I12=Biens!$A$392,$J12&lt;=Biens!$D$392,$K12&lt;=Biens!$C$392),"MATCH","")</f>
        <v/>
      </c>
      <c r="OX12" s="13" t="str">
        <f>IF(AND($G12&gt;=Biens!$B$393,$H12=Biens!$E$393,$I12=Biens!$A$393,$J12&lt;=Biens!$D$393,$K12&lt;=Biens!$C$393),"MATCH","")</f>
        <v/>
      </c>
      <c r="OY12" s="13" t="str">
        <f>IF(AND($G12&gt;=Biens!$B$394,$H12=Biens!$E$394,$I12=Biens!$A$394,$J12&lt;=Biens!$D$394,$K12&lt;=Biens!$C$394),"MATCH","")</f>
        <v/>
      </c>
      <c r="OZ12" s="13" t="str">
        <f>IF(AND($G12&gt;=Biens!$B$395,$H12=Biens!$E$395,$I12=Biens!$A$395,$J12&lt;=Biens!$D$395,$K12&lt;=Biens!$C$395),"MATCH","")</f>
        <v/>
      </c>
      <c r="PA12" s="13" t="str">
        <f>IF(AND($G12&gt;=Biens!$B$396,$H12=Biens!$E$396,$I12=Biens!$A$396,$J12&lt;=Biens!$D$396,$K12&lt;=Biens!$C$396),"MATCH","")</f>
        <v/>
      </c>
      <c r="PB12" s="13" t="str">
        <f>IF(AND($G12&gt;=Biens!$B$397,$H12=Biens!$E$397,$I12=Biens!$A$397,$J12&lt;=Biens!$D$397,$K12&lt;=Biens!$C$397),"MATCH","")</f>
        <v/>
      </c>
      <c r="PC12" s="13" t="str">
        <f>IF(AND($G12&gt;=Biens!$B$398,$H12=Biens!$E$398,$I12=Biens!$A$398,$J12&lt;=Biens!$D$398,$K12&lt;=Biens!$C$398),"MATCH","")</f>
        <v/>
      </c>
      <c r="PD12" s="13" t="str">
        <f>IF(AND($G12&gt;=Biens!$B$399,$H12=Biens!$E$399,$I12=Biens!$A$399,$J12&lt;=Biens!$D$399,$K12&lt;=Biens!$C$399),"MATCH","")</f>
        <v/>
      </c>
      <c r="PE12" s="13" t="str">
        <f>IF(AND($G12&gt;=Biens!$B$400,$H12=Biens!$E$400,$I12=Biens!$A$400,$J12&lt;=Biens!$D$400,$K12&lt;=Biens!$C$400),"MATCH","")</f>
        <v/>
      </c>
      <c r="PF12" s="13" t="str">
        <f>IF(AND($G12&gt;=Biens!$B$401,$H12=Biens!$E$401,$I12=Biens!$A$401,$J12&lt;=Biens!$D$401,$K12&lt;=Biens!$C$401),"MATCH","")</f>
        <v/>
      </c>
      <c r="PG12" s="13" t="str">
        <f>IF(AND($G12&gt;=Biens!$B$402,$H12=Biens!$E$402,$I12=Biens!$A$402,$J12&lt;=Biens!$D$402,$K12&lt;=Biens!$C$402),"MATCH","")</f>
        <v/>
      </c>
      <c r="PH12" s="13" t="str">
        <f>IF(AND($G12&gt;=Biens!$B$403,$H12=Biens!$E$403,$I12=Biens!$A$403,$J12&lt;=Biens!$D$403,$K12&lt;=Biens!$C$403),"MATCH","")</f>
        <v/>
      </c>
      <c r="PI12" s="13" t="str">
        <f>IF(AND($G12&gt;=Biens!$B$404,$H12=Biens!$E$404,$I12=Biens!$A$404,$J12&lt;=Biens!$D$404,$K12&lt;=Biens!$C$404),"MATCH","")</f>
        <v/>
      </c>
      <c r="PJ12" s="13" t="str">
        <f>IF(AND($G12&gt;=Biens!$B$405,$H12=Biens!$E$405,$I12=Biens!$A$405,$J12&lt;=Biens!$D$405,$K12&lt;=Biens!$C$405),"MATCH","")</f>
        <v/>
      </c>
      <c r="PK12" s="13" t="str">
        <f>IF(AND($G12&gt;=Biens!$B$406,$H12=Biens!$E$406,$I12=Biens!$A$406,$J12&lt;=Biens!$D$406,$K12&lt;=Biens!$C$406),"MATCH","")</f>
        <v/>
      </c>
      <c r="PL12" s="13" t="str">
        <f>IF(AND($G12&gt;=Biens!$B$407,$H12=Biens!$E$407,$I12=Biens!$A$407,$J12&lt;=Biens!$D$407,$K12&lt;=Biens!$C$407),"MATCH","")</f>
        <v/>
      </c>
      <c r="PM12" s="13" t="str">
        <f>IF(AND($G12&gt;=Biens!$B$408,$H12=Biens!$E$408,$I12=Biens!$A$408,$J12&lt;=Biens!$D$408,$K12&lt;=Biens!$C$408),"MATCH","")</f>
        <v/>
      </c>
      <c r="PN12" s="13" t="str">
        <f>IF(AND($G12&gt;=Biens!$B$409,$H12=Biens!$E$409,$I12=Biens!$A$409,$J12&lt;=Biens!$D$409,$K12&lt;=Biens!$C$409),"MATCH","")</f>
        <v/>
      </c>
      <c r="PO12" s="13" t="str">
        <f>IF(AND($G12&gt;=Biens!$B$410,$H12=Biens!$E$410,$I12=Biens!$A$410,$J12&lt;=Biens!$D$410,$K12&lt;=Biens!$C$410),"MATCH","")</f>
        <v/>
      </c>
      <c r="PP12" s="13" t="str">
        <f>IF(AND($G12&gt;=Biens!$B$411,$H12=Biens!$E$411,$I12=Biens!$A$411,$J12&lt;=Biens!$D$411,$K12&lt;=Biens!$C$411),"MATCH","")</f>
        <v/>
      </c>
      <c r="PQ12" s="13" t="str">
        <f>IF(AND($G12&gt;=Biens!$B$412,$H12=Biens!$E$412,$I12=Biens!$A$412,$J12&lt;=Biens!$D$412,$K12&lt;=Biens!$C$412),"MATCH","")</f>
        <v/>
      </c>
      <c r="PR12" s="13" t="str">
        <f>IF(AND($G12&gt;=Biens!$B$413,$H12=Biens!$E$413,$I12=Biens!$A$413,$J12&lt;=Biens!$D$413,$K12&lt;=Biens!$C$413),"MATCH","")</f>
        <v/>
      </c>
      <c r="PS12" s="13" t="str">
        <f>IF(AND($G12&gt;=Biens!$B$414,$H12=Biens!$E$414,$I12=Biens!$A$414,$J12&lt;=Biens!$D$414,$K12&lt;=Biens!$C$414),"MATCH","")</f>
        <v/>
      </c>
      <c r="PT12" s="13" t="str">
        <f>IF(AND($G12&gt;=Biens!$B$415,$H12=Biens!$E$415,$I12=Biens!$A$415,$J12&lt;=Biens!$D$415,$K12&lt;=Biens!$C$415),"MATCH","")</f>
        <v/>
      </c>
      <c r="PU12" s="13" t="str">
        <f>IF(AND($G12&gt;=Biens!$B$416,$H12=Biens!$E$416,$I12=Biens!$A$416,$J12&lt;=Biens!$D$416,$K12&lt;=Biens!$C$416),"MATCH","")</f>
        <v/>
      </c>
      <c r="PV12" s="13" t="str">
        <f>IF(AND($G12&gt;=Biens!$B$417,$H12=Biens!$E$417,$I12=Biens!$A$417,$J12&lt;=Biens!$D$417,$K12&lt;=Biens!$C$417),"MATCH","")</f>
        <v/>
      </c>
      <c r="PW12" s="13" t="str">
        <f>IF(AND($G12&gt;=Biens!$B$418,$H12=Biens!$E$418,$I12=Biens!$A$418,$J12&lt;=Biens!$D$418,$K12&lt;=Biens!$C$418),"MATCH","")</f>
        <v/>
      </c>
      <c r="PX12" s="13" t="str">
        <f>IF(AND($G12&gt;=Biens!$B$419,$H12=Biens!$E$419,$I12=Biens!$A$419,$J12&lt;=Biens!$D$419,$K12&lt;=Biens!$C$419),"MATCH","")</f>
        <v/>
      </c>
      <c r="PY12" s="13" t="str">
        <f>IF(AND($G12&gt;=Biens!$B$420,$H12=Biens!$E$420,$I12=Biens!$A$420,$J12&lt;=Biens!$D$420,$K12&lt;=Biens!$C$420),"MATCH","")</f>
        <v/>
      </c>
      <c r="PZ12" s="13" t="str">
        <f>IF(AND($G12&gt;=Biens!$B$421,$H12=Biens!$E$421,$I12=Biens!$A$421,$J12&lt;=Biens!$D$421,$K12&lt;=Biens!$C$421),"MATCH","")</f>
        <v/>
      </c>
      <c r="QA12" s="13" t="str">
        <f>IF(AND($G12&gt;=Biens!$B$422,$H12=Biens!$E$422,$I12=Biens!$A$422,$J12&lt;=Biens!$D$422,$K12&lt;=Biens!$C$422),"MATCH","")</f>
        <v/>
      </c>
      <c r="QB12" s="13" t="str">
        <f>IF(AND($G12&gt;=Biens!$B$423,$H12=Biens!$E$423,$I12=Biens!$A$423,$J12&lt;=Biens!$D$423,$K12&lt;=Biens!$C$423),"MATCH","")</f>
        <v/>
      </c>
      <c r="QC12" s="13" t="str">
        <f>IF(AND($G12&gt;=Biens!$B$424,$H12=Biens!$E$424,$I12=Biens!$A$424,$J12&lt;=Biens!$D$424,$K12&lt;=Biens!$C$424),"MATCH","")</f>
        <v/>
      </c>
      <c r="QD12" s="13" t="str">
        <f>IF(AND($G12&gt;=Biens!$B$425,$H12=Biens!$E$425,$I12=Biens!$A$425,$J12&lt;=Biens!$D$425,$K12&lt;=Biens!$C$425),"MATCH","")</f>
        <v/>
      </c>
      <c r="QE12" s="13" t="str">
        <f>IF(AND($G12&gt;=Biens!$B$426,$H12=Biens!$E$426,$I12=Biens!$A$426,$J12&lt;=Biens!$D$426,$K12&lt;=Biens!$C$426),"MATCH","")</f>
        <v/>
      </c>
      <c r="QF12" s="13" t="str">
        <f>IF(AND($G12&gt;=Biens!$B$427,$H12=Biens!$E$427,$I12=Biens!$A$427,$J12&lt;=Biens!$D$427,$K12&lt;=Biens!$C$427),"MATCH","")</f>
        <v/>
      </c>
      <c r="QG12" s="13" t="str">
        <f>IF(AND($G12&gt;=Biens!$B$428,$H12=Biens!$E$428,$I12=Biens!$A$428,$J12&lt;=Biens!$D$428,$K12&lt;=Biens!$C$428),"MATCH","")</f>
        <v/>
      </c>
      <c r="QH12" s="13" t="str">
        <f>IF(AND($G12&gt;=Biens!$B$429,$H12=Biens!$E$429,$I12=Biens!$A$429,$J12&lt;=Biens!$D$429,$K12&lt;=Biens!$C$429),"MATCH","")</f>
        <v/>
      </c>
      <c r="QI12" s="13" t="str">
        <f>IF(AND($G12&gt;=Biens!$B$430,$H12=Biens!$E$430,$I12=Biens!$A$430,$J12&lt;=Biens!$D$430,$K12&lt;=Biens!$C$430),"MATCH","")</f>
        <v/>
      </c>
      <c r="QJ12" s="13" t="str">
        <f>IF(AND($G12&gt;=Biens!$B$431,$H12=Biens!$E$431,$I12=Biens!$A$431,$J12&lt;=Biens!$D$431,$K12&lt;=Biens!$C$431),"MATCH","")</f>
        <v/>
      </c>
      <c r="QK12" s="13" t="str">
        <f>IF(AND($G12&gt;=Biens!$B$432,$H12=Biens!$E$432,$I12=Biens!$A$432,$J12&lt;=Biens!$D$432,$K12&lt;=Biens!$C$432),"MATCH","")</f>
        <v/>
      </c>
      <c r="QL12" s="13" t="str">
        <f>IF(AND($G12&gt;=Biens!$B$433,$H12=Biens!$E$433,$I12=Biens!$A$433,$J12&lt;=Biens!$D$433,$K12&lt;=Biens!$C$433),"MATCH","")</f>
        <v/>
      </c>
      <c r="QM12" s="13" t="str">
        <f>IF(AND($G12&gt;=Biens!$B$434,$H12=Biens!$E$434,$I12=Biens!$A$434,$J12&lt;=Biens!$D$434,$K12&lt;=Biens!$C$434),"MATCH","")</f>
        <v/>
      </c>
      <c r="QN12" s="13" t="str">
        <f>IF(AND($G12&gt;=Biens!$B$435,$H12=Biens!$E$435,$I12=Biens!$A$435,$J12&lt;=Biens!$D$435,$K12&lt;=Biens!$C$435),"MATCH","")</f>
        <v/>
      </c>
      <c r="QO12" s="13" t="str">
        <f>IF(AND($G12&gt;=Biens!$B$436,$H12=Biens!$E$436,$I12=Biens!$A$436,$J12&lt;=Biens!$D$436,$K12&lt;=Biens!$C$436),"MATCH","")</f>
        <v/>
      </c>
      <c r="QP12" s="13" t="str">
        <f>IF(AND($G12&gt;=Biens!$B$437,$H12=Biens!$E$437,$I12=Biens!$A$437,$J12&lt;=Biens!$D$437,$K12&lt;=Biens!$C$437),"MATCH","")</f>
        <v/>
      </c>
      <c r="QQ12" s="13" t="str">
        <f>IF(AND($G12&gt;=Biens!$B$438,$H12=Biens!$E$438,$I12=Biens!$A$438,$J12&lt;=Biens!$D$438,$K12&lt;=Biens!$C$438),"MATCH","")</f>
        <v/>
      </c>
      <c r="QR12" s="13" t="str">
        <f>IF(AND($G12&gt;=Biens!$B$439,$H12=Biens!$E$439,$I12=Biens!$A$439,$J12&lt;=Biens!$D$439,$K12&lt;=Biens!$C$439),"MATCH","")</f>
        <v/>
      </c>
      <c r="QS12" s="13" t="str">
        <f>IF(AND($G12&gt;=Biens!$B$440,$H12=Biens!$E$440,$I12=Biens!$A$440,$J12&lt;=Biens!$D$440,$K12&lt;=Biens!$C$440),"MATCH","")</f>
        <v/>
      </c>
      <c r="QT12" s="13" t="str">
        <f>IF(AND($G12&gt;=Biens!$B$441,$H12=Biens!$E$441,$I12=Biens!$A$441,$J12&lt;=Biens!$D$441,$K12&lt;=Biens!$C$441),"MATCH","")</f>
        <v/>
      </c>
      <c r="QU12" s="13" t="str">
        <f>IF(AND($G12&gt;=Biens!$B$442,$H12=Biens!$E$442,$I12=Biens!$A$442,$J12&lt;=Biens!$D$442,$K12&lt;=Biens!$C$442),"MATCH","")</f>
        <v/>
      </c>
      <c r="QV12" s="13" t="str">
        <f>IF(AND($G12&gt;=Biens!$B$443,$H12=Biens!$E$443,$I12=Biens!$A$443,$J12&lt;=Biens!$D$443,$K12&lt;=Biens!$C$443),"MATCH","")</f>
        <v/>
      </c>
      <c r="QW12" s="13" t="str">
        <f>IF(AND($G12&gt;=Biens!$B$444,$H12=Biens!$E$444,$I12=Biens!$A$444,$J12&lt;=Biens!$D$444,$K12&lt;=Biens!$C$444),"MATCH","")</f>
        <v/>
      </c>
      <c r="QX12" s="13" t="str">
        <f>IF(AND($G12&gt;=Biens!$B$445,$H12=Biens!$E$445,$I12=Biens!$A$445,$J12&lt;=Biens!$D$445,$K12&lt;=Biens!$C$445),"MATCH","")</f>
        <v/>
      </c>
      <c r="QY12" s="13" t="str">
        <f>IF(AND($G12&gt;=Biens!$B$446,$H12=Biens!$E$446,$I12=Biens!$A$446,$J12&lt;=Biens!$D$446,$K12&lt;=Biens!$C$446),"MATCH","")</f>
        <v/>
      </c>
      <c r="QZ12" s="13" t="str">
        <f>IF(AND($G12&gt;=Biens!$B$447,$H12=Biens!$E$447,$I12=Biens!$A$447,$J12&lt;=Biens!$D$447,$K12&lt;=Biens!$C$447),"MATCH","")</f>
        <v/>
      </c>
      <c r="RA12" s="13" t="str">
        <f>IF(AND($G12&gt;=Biens!$B$448,$H12=Biens!$E$448,$I12=Biens!$A$448,$J12&lt;=Biens!$D$448,$K12&lt;=Biens!$C$448),"MATCH","")</f>
        <v/>
      </c>
      <c r="RB12" s="13" t="str">
        <f>IF(AND($G12&gt;=Biens!$B$449,$H12=Biens!$E$449,$I12=Biens!$A$449,$J12&lt;=Biens!$D$449,$K12&lt;=Biens!$C$449),"MATCH","")</f>
        <v/>
      </c>
      <c r="RC12" s="13" t="str">
        <f>IF(AND($G12&gt;=Biens!$B$450,$H12=Biens!$E$450,$I12=Biens!$A$450,$J12&lt;=Biens!$D$450,$K12&lt;=Biens!$C$450),"MATCH","")</f>
        <v/>
      </c>
      <c r="RD12" s="13" t="str">
        <f>IF(AND($G12&gt;=Biens!$B$451,$H12=Biens!$E$451,$I12=Biens!$A$451,$J12&lt;=Biens!$D$451,$K12&lt;=Biens!$C$451),"MATCH","")</f>
        <v/>
      </c>
      <c r="RE12" s="13" t="str">
        <f>IF(AND($G12&gt;=Biens!$B$452,$H12=Biens!$E$452,$I12=Biens!$A$452,$J12&lt;=Biens!$D$452,$K12&lt;=Biens!$C$452),"MATCH","")</f>
        <v/>
      </c>
      <c r="RF12" s="13" t="str">
        <f>IF(AND($G12&gt;=Biens!$B$453,$H12=Biens!$E$453,$I12=Biens!$A$453,$J12&lt;=Biens!$D$453,$K12&lt;=Biens!$C$453),"MATCH","")</f>
        <v/>
      </c>
      <c r="RG12" s="13" t="str">
        <f>IF(AND($G12&gt;=Biens!$B$454,$H12=Biens!$E$454,$I12=Biens!$A$454,$J12&lt;=Biens!$D$454,$K12&lt;=Biens!$C$454),"MATCH","")</f>
        <v/>
      </c>
      <c r="RH12" s="13" t="str">
        <f>IF(AND($G12&gt;=Biens!$B$455,$H12=Biens!$E$455,$I12=Biens!$A$455,$J12&lt;=Biens!$D$455,$K12&lt;=Biens!$C$455),"MATCH","")</f>
        <v/>
      </c>
      <c r="RI12" s="13" t="str">
        <f>IF(AND($G12&gt;=Biens!$B$456,$H12=Biens!$E$456,$I12=Biens!$A$456,$J12&lt;=Biens!$D$456,$K12&lt;=Biens!$C$456),"MATCH","")</f>
        <v/>
      </c>
      <c r="RJ12" s="13" t="str">
        <f>IF(AND($G12&gt;=Biens!$B$457,$H12=Biens!$E$457,$I12=Biens!$A$457,$J12&lt;=Biens!$D$457,$K12&lt;=Biens!$C$457),"MATCH","")</f>
        <v/>
      </c>
      <c r="RK12" s="13" t="str">
        <f>IF(AND($G12&gt;=Biens!$B$458,$H12=Biens!$E$458,$I12=Biens!$A$458,$J12&lt;=Biens!$D$458,$K12&lt;=Biens!$C$458),"MATCH","")</f>
        <v/>
      </c>
      <c r="RL12" s="13" t="str">
        <f>IF(AND($G12&gt;=Biens!$B$459,$H12=Biens!$E$459,$I12=Biens!$A$459,$J12&lt;=Biens!$D$459,$K12&lt;=Biens!$C$459),"MATCH","")</f>
        <v/>
      </c>
      <c r="RM12" s="13" t="str">
        <f>IF(AND($G12&gt;=Biens!$B$460,$H12=Biens!$E$460,$I12=Biens!$A$460,$J12&lt;=Biens!$D$460,$K12&lt;=Biens!$C$460),"MATCH","")</f>
        <v/>
      </c>
      <c r="RN12" s="13" t="str">
        <f>IF(AND($G12&gt;=Biens!$B$461,$H12=Biens!$E$461,$I12=Biens!$A$461,$J12&lt;=Biens!$D$461,$K12&lt;=Biens!$C$461),"MATCH","")</f>
        <v/>
      </c>
      <c r="RO12" s="13" t="str">
        <f>IF(AND($G12&gt;=Biens!$B$462,$H12=Biens!$E$462,$I12=Biens!$A$462,$J12&lt;=Biens!$D$462,$K12&lt;=Biens!$C$462),"MATCH","")</f>
        <v/>
      </c>
      <c r="RP12" s="13" t="str">
        <f>IF(AND($G12&gt;=Biens!$B$463,$H12=Biens!$E$463,$I12=Biens!$A$463,$J12&lt;=Biens!$D$463,$K12&lt;=Biens!$C$463),"MATCH","")</f>
        <v/>
      </c>
      <c r="RQ12" s="13" t="str">
        <f>IF(AND($G12&gt;=Biens!$B$464,$H12=Biens!$E$464,$I12=Biens!$A$464,$J12&lt;=Biens!$D$464,$K12&lt;=Biens!$C$464),"MATCH","")</f>
        <v/>
      </c>
      <c r="RR12" s="13" t="str">
        <f>IF(AND($G12&gt;=Biens!$B$465,$H12=Biens!$E$465,$I12=Biens!$A$465,$J12&lt;=Biens!$D$465,$K12&lt;=Biens!$C$465),"MATCH","")</f>
        <v/>
      </c>
      <c r="RS12" s="13" t="str">
        <f>IF(AND($G12&gt;=Biens!$B$466,$H12=Biens!$E$466,$I12=Biens!$A$466,$J12&lt;=Biens!$D$466,$K12&lt;=Biens!$C$466),"MATCH","")</f>
        <v/>
      </c>
      <c r="RT12" s="13" t="str">
        <f>IF(AND($G12&gt;=Biens!$B$467,$H12=Biens!$E$467,$I12=Biens!$A$467,$J12&lt;=Biens!$D$467,$K12&lt;=Biens!$C$467),"MATCH","")</f>
        <v/>
      </c>
      <c r="RU12" s="13" t="str">
        <f>IF(AND($G12&gt;=Biens!$B$468,$H12=Biens!$E$468,$I12=Biens!$A$468,$J12&lt;=Biens!$D$468,$K12&lt;=Biens!$C$468),"MATCH","")</f>
        <v/>
      </c>
      <c r="RV12" s="13" t="str">
        <f>IF(AND($G12&gt;=Biens!$B$469,$H12=Biens!$E$469,$I12=Biens!$A$469,$J12&lt;=Biens!$D$469,$K12&lt;=Biens!$C$469),"MATCH","")</f>
        <v/>
      </c>
      <c r="RW12" s="13" t="str">
        <f>IF(AND($G12&gt;=Biens!$B$470,$H12=Biens!$E$470,$I12=Biens!$A$470,$J12&lt;=Biens!$D$470,$K12&lt;=Biens!$C$470),"MATCH","")</f>
        <v/>
      </c>
      <c r="RX12" s="13" t="str">
        <f>IF(AND($G12&gt;=Biens!$B$471,$H12=Biens!$E$471,$I12=Biens!$A$471,$J12&lt;=Biens!$D$471,$K12&lt;=Biens!$C$471),"MATCH","")</f>
        <v/>
      </c>
      <c r="RY12" s="13" t="str">
        <f>IF(AND($G12&gt;=Biens!$B$472,$H12=Biens!$E$472,$I12=Biens!$A$472,$J12&lt;=Biens!$D$472,$K12&lt;=Biens!$C$472),"MATCH","")</f>
        <v/>
      </c>
      <c r="RZ12" s="13" t="str">
        <f>IF(AND($G12&gt;=Biens!$B$473,$H12=Biens!$E$473,$I12=Biens!$A$473,$J12&lt;=Biens!$D$473,$K12&lt;=Biens!$C$473),"MATCH","")</f>
        <v/>
      </c>
      <c r="SA12" s="13" t="str">
        <f>IF(AND($G12&gt;=Biens!$B$474,$H12=Biens!$E$474,$I12=Biens!$A$474,$J12&lt;=Biens!$D$474,$K12&lt;=Biens!$C$474),"MATCH","")</f>
        <v/>
      </c>
      <c r="SB12" s="13" t="str">
        <f>IF(AND($G12&gt;=Biens!$B$475,$H12=Biens!$E$475,$I12=Biens!$A$475,$J12&lt;=Biens!$D$475,$K12&lt;=Biens!$C$475),"MATCH","")</f>
        <v/>
      </c>
      <c r="SC12" s="13" t="str">
        <f>IF(AND($G12&gt;=Biens!$B$476,$H12=Biens!$E$476,$I12=Biens!$A$476,$J12&lt;=Biens!$D$476,$K12&lt;=Biens!$C$476),"MATCH","")</f>
        <v/>
      </c>
      <c r="SD12" s="13" t="str">
        <f>IF(AND($G12&gt;=Biens!$B$477,$H12=Biens!$E$477,$I12=Biens!$A$477,$J12&lt;=Biens!$D$477,$K12&lt;=Biens!$C$477),"MATCH","")</f>
        <v/>
      </c>
      <c r="SE12" s="13" t="str">
        <f>IF(AND($G12&gt;=Biens!$B$478,$H12=Biens!$E$478,$I12=Biens!$A$478,$J12&lt;=Biens!$D$478,$K12&lt;=Biens!$C$478),"MATCH","")</f>
        <v/>
      </c>
      <c r="SF12" s="13" t="str">
        <f>IF(AND($G12&gt;=Biens!$B$479,$H12=Biens!$E$479,$I12=Biens!$A$479,$J12&lt;=Biens!$D$479,$K12&lt;=Biens!$C$479),"MATCH","")</f>
        <v/>
      </c>
      <c r="SG12" s="13" t="str">
        <f>IF(AND($G12&gt;=Biens!$B$480,$H12=Biens!$E$480,$I12=Biens!$A$480,$J12&lt;=Biens!$D$480,$K12&lt;=Biens!$C$480),"MATCH","")</f>
        <v/>
      </c>
      <c r="SH12" s="13" t="str">
        <f>IF(AND($G12&gt;=Biens!$B$481,$H12=Biens!$E$481,$I12=Biens!$A$481,$J12&lt;=Biens!$D$481,$K12&lt;=Biens!$C$481),"MATCH","")</f>
        <v/>
      </c>
      <c r="SI12" s="13" t="str">
        <f>IF(AND($G12&gt;=Biens!$B$482,$H12=Biens!$E$482,$I12=Biens!$A$482,$J12&lt;=Biens!$D$482,$K12&lt;=Biens!$C$482),"MATCH","")</f>
        <v/>
      </c>
      <c r="SJ12" s="13" t="str">
        <f>IF(AND($G12&gt;=Biens!$B$483,$H12=Biens!$E$483,$I12=Biens!$A$483,$J12&lt;=Biens!$D$483,$K12&lt;=Biens!$C$483),"MATCH","")</f>
        <v/>
      </c>
      <c r="SK12" s="13" t="str">
        <f>IF(AND($G12&gt;=Biens!$B$484,$H12=Biens!$E$484,$I12=Biens!$A$484,$J12&lt;=Biens!$D$484,$K12&lt;=Biens!$C$484),"MATCH","")</f>
        <v/>
      </c>
      <c r="SL12" s="13" t="str">
        <f>IF(AND($G12&gt;=Biens!$B$485,$H12=Biens!$E$485,$I12=Biens!$A$485,$J12&lt;=Biens!$D$485,$K12&lt;=Biens!$C$485),"MATCH","")</f>
        <v/>
      </c>
      <c r="SM12" s="13" t="str">
        <f>IF(AND($G12&gt;=Biens!$B$486,$H12=Biens!$E$486,$I12=Biens!$A$486,$J12&lt;=Biens!$D$486,$K12&lt;=Biens!$C$486),"MATCH","")</f>
        <v/>
      </c>
      <c r="SN12" s="13" t="str">
        <f>IF(AND($G12&gt;=Biens!$B$487,$H12=Biens!$E$487,$I12=Biens!$A$487,$J12&lt;=Biens!$D$487,$K12&lt;=Biens!$C$487),"MATCH","")</f>
        <v/>
      </c>
      <c r="SO12" s="13" t="str">
        <f>IF(AND($G12&gt;=Biens!$B$488,$H12=Biens!$E$488,$I12=Biens!$A$488,$J12&lt;=Biens!$D$488,$K12&lt;=Biens!$C$488),"MATCH","")</f>
        <v/>
      </c>
      <c r="SP12" s="13" t="str">
        <f>IF(AND($G12&gt;=Biens!$B$489,$H12=Biens!$E$489,$I12=Biens!$A$489,$J12&lt;=Biens!$D$489,$K12&lt;=Biens!$C$489),"MATCH","")</f>
        <v/>
      </c>
      <c r="SQ12" s="13" t="str">
        <f>IF(AND($G12&gt;=Biens!$B$490,$H12=Biens!$E$490,$I12=Biens!$A$490,$J12&lt;=Biens!$D$490,$K12&lt;=Biens!$C$490),"MATCH","")</f>
        <v/>
      </c>
      <c r="SR12" s="13" t="str">
        <f>IF(AND($G12&gt;=Biens!$B$491,$H12=Biens!$E$491,$I12=Biens!$A$491,$J12&lt;=Biens!$D$491,$K12&lt;=Biens!$C$491),"MATCH","")</f>
        <v/>
      </c>
      <c r="SS12" s="13" t="str">
        <f>IF(AND($G12&gt;=Biens!$B$492,$H12=Biens!$E$492,$I12=Biens!$A$492,$J12&lt;=Biens!$D$492,$K12&lt;=Biens!$C$492),"MATCH","")</f>
        <v/>
      </c>
      <c r="ST12" s="13" t="str">
        <f>IF(AND($G12&gt;=Biens!$B$493,$H12=Biens!$E$493,$I12=Biens!$A$493,$J12&lt;=Biens!$D$493,$K12&lt;=Biens!$C$493),"MATCH","")</f>
        <v/>
      </c>
      <c r="SU12" s="13" t="str">
        <f>IF(AND($G12&gt;=Biens!$B$494,$H12=Biens!$E$494,$I12=Biens!$A$494,$J12&lt;=Biens!$D$494,$K12&lt;=Biens!$C$494),"MATCH","")</f>
        <v/>
      </c>
      <c r="SV12" s="13" t="str">
        <f>IF(AND($G12&gt;=Biens!$B$495,$H12=Biens!$E$495,$I12=Biens!$A$495,$J12&lt;=Biens!$D$495,$K12&lt;=Biens!$C$495),"MATCH","")</f>
        <v/>
      </c>
      <c r="SW12" s="13" t="str">
        <f>IF(AND($G12&gt;=Biens!$B$496,$H12=Biens!$E$496,$I12=Biens!$A$496,$J12&lt;=Biens!$D$496,$K12&lt;=Biens!$C$496),"MATCH","")</f>
        <v/>
      </c>
      <c r="SX12" s="13" t="str">
        <f>IF(AND($G12&gt;=Biens!$B$497,$H12=Biens!$E$497,$I12=Biens!$A$497,$J12&lt;=Biens!$D$497,$K12&lt;=Biens!$C$497),"MATCH","")</f>
        <v/>
      </c>
      <c r="SY12" s="13" t="str">
        <f>IF(AND($G12&gt;=Biens!$B$498,$H12=Biens!$E$498,$I12=Biens!$A$498,$J12&lt;=Biens!$D$498,$K12&lt;=Biens!$C$498),"MATCH","")</f>
        <v/>
      </c>
      <c r="SZ12" s="13" t="str">
        <f>IF(AND($G12&gt;=Biens!$B$499,$H12=Biens!$E$499,$I12=Biens!$A$499,$J12&lt;=Biens!$D$499,$K12&lt;=Biens!$C$499),"MATCH","")</f>
        <v/>
      </c>
      <c r="TA12" s="13" t="str">
        <f>IF(AND($G12&gt;=Biens!$B$500,$H12=Biens!$E$500,$I12=Biens!$A$500,$J12&lt;=Biens!$D$500,$K12&lt;=Biens!$C$500),"MATCH","")</f>
        <v/>
      </c>
      <c r="TB12" s="13" t="str">
        <f>IF(AND($G12&gt;=Biens!$B$501,$H12=Biens!$E$501,$I12=Biens!$A$501,$J12&lt;=Biens!$D$501,$K12&lt;=Biens!$C$501),"MATCH","")</f>
        <v/>
      </c>
      <c r="TC12" s="13" t="str">
        <f>IF(AND($G12&gt;=Biens!$B$502,$H12=Biens!$E$502,$I12=Biens!$A$502,$J12&lt;=Biens!$D$502,$K12&lt;=Biens!$C$502),"MATCH","")</f>
        <v/>
      </c>
      <c r="TD12" s="13" t="str">
        <f>IF(AND($G12&gt;=Biens!$B$503,$H12=Biens!$E$503,$I12=Biens!$A$503,$J12&lt;=Biens!$D$503,$K12&lt;=Biens!$C$503),"MATCH","")</f>
        <v/>
      </c>
      <c r="TE12" s="13" t="str">
        <f>IF(AND($G12&gt;=Biens!$B$504,$H12=Biens!$E$504,$I12=Biens!$A$504,$J12&lt;=Biens!$D$504,$K12&lt;=Biens!$C$504),"MATCH","")</f>
        <v/>
      </c>
      <c r="TF12" s="13" t="str">
        <f>IF(AND($G12&gt;=Biens!$B$505,$H12=Biens!$E$505,$I12=Biens!$A$505,$J12&lt;=Biens!$D$505,$K12&lt;=Biens!$C$505),"MATCH","")</f>
        <v/>
      </c>
      <c r="TG12" s="13" t="str">
        <f>IF(AND($G12&gt;=Biens!$B$506,$H12=Biens!$E$506,$I12=Biens!$A$506,$J12&lt;=Biens!$D$506,$K12&lt;=Biens!$C$506),"MATCH","")</f>
        <v/>
      </c>
      <c r="TH12" s="13" t="str">
        <f>IF(AND($G12&gt;=Biens!$B$507,$H12=Biens!$E$507,$I12=Biens!$A$507,$J12&lt;=Biens!$D$507,$K12&lt;=Biens!$C$507),"MATCH","")</f>
        <v/>
      </c>
      <c r="TI12" s="13" t="str">
        <f>IF(AND($G12&gt;=Biens!$B$508,$H12=Biens!$E$508,$I12=Biens!$A$508,$J12&lt;=Biens!$D$508,$K12&lt;=Biens!$C$508),"MATCH","")</f>
        <v/>
      </c>
      <c r="TJ12" s="13" t="str">
        <f>IF(AND($G12&gt;=Biens!$B$509,$H12=Biens!$E$509,$I12=Biens!$A$509,$J12&lt;=Biens!$D$509,$K12&lt;=Biens!$C$509),"MATCH","")</f>
        <v/>
      </c>
      <c r="TK12" s="13" t="str">
        <f>IF(AND($G12&gt;=Biens!$B$510,$H12=Biens!$E$510,$I12=Biens!$A$510,$J12&lt;=Biens!$D$510,$K12&lt;=Biens!$C$510),"MATCH","")</f>
        <v/>
      </c>
      <c r="TL12" s="13" t="str">
        <f>IF(AND($G12&gt;=Biens!$B$511,$H12=Biens!$E$511,$I12=Biens!$A$511,$J12&lt;=Biens!$D$511,$K12&lt;=Biens!$C$511),"MATCH","")</f>
        <v/>
      </c>
      <c r="TM12" s="13" t="str">
        <f>IF(AND($G12&gt;=Biens!$B$512,$H12=Biens!$E$512,$I12=Biens!$A$512,$J12&lt;=Biens!$D$512,$K12&lt;=Biens!$C$512),"MATCH","")</f>
        <v/>
      </c>
      <c r="TN12" s="13" t="str">
        <f>IF(AND($G12&gt;=Biens!$B$513,$H12=Biens!$E$513,$I12=Biens!$A$513,$J12&lt;=Biens!$D$513,$K12&lt;=Biens!$C$513),"MATCH","")</f>
        <v/>
      </c>
      <c r="TO12" s="13" t="str">
        <f>IF(AND($G12&gt;=Biens!$B$514,$H12=Biens!$E$514,$I12=Biens!$A$514,$J12&lt;=Biens!$D$514,$K12&lt;=Biens!$C$514),"MATCH","")</f>
        <v/>
      </c>
      <c r="TP12" s="13" t="str">
        <f>IF(AND($G12&gt;=Biens!$B$515,$H12=Biens!$E$515,$I12=Biens!$A$515,$J12&lt;=Biens!$D$515,$K12&lt;=Biens!$C$515),"MATCH","")</f>
        <v/>
      </c>
      <c r="TQ12" s="13" t="str">
        <f>IF(AND($G12&gt;=Biens!$B$516,$H12=Biens!$E$516,$I12=Biens!$A$516,$J12&lt;=Biens!$D$516,$K12&lt;=Biens!$C$516),"MATCH","")</f>
        <v/>
      </c>
      <c r="TR12" s="13" t="str">
        <f>IF(AND($G12&gt;=Biens!$B$517,$H12=Biens!$E$517,$I12=Biens!$A$517,$J12&lt;=Biens!$D$517,$K12&lt;=Biens!$C$517),"MATCH","")</f>
        <v/>
      </c>
      <c r="TS12" s="13" t="str">
        <f>IF(AND($G12&gt;=Biens!$B$518,$H12=Biens!$E$518,$I12=Biens!$A$518,$J12&lt;=Biens!$D$518,$K12&lt;=Biens!$C$518),"MATCH","")</f>
        <v/>
      </c>
      <c r="TT12" s="13" t="str">
        <f>IF(AND($G12&gt;=Biens!$B$519,$H12=Biens!$E$519,$I12=Biens!$A$519,$J12&lt;=Biens!$D$519,$K12&lt;=Biens!$C$519),"MATCH","")</f>
        <v/>
      </c>
      <c r="TU12" s="13" t="str">
        <f>IF(AND($G12&gt;=Biens!$B$520,$H12=Biens!$E$520,$I12=Biens!$A$520,$J12&lt;=Biens!$D$520,$K12&lt;=Biens!$C$520),"MATCH","")</f>
        <v/>
      </c>
      <c r="TV12" s="13" t="str">
        <f>IF(AND($G12&gt;=Biens!$B$521,$H12=Biens!$E$521,$I12=Biens!$A$521,$J12&lt;=Biens!$D$521,$K12&lt;=Biens!$C$521),"MATCH","")</f>
        <v/>
      </c>
      <c r="TW12" s="13" t="str">
        <f>IF(AND($G12&gt;=Biens!$B$522,$H12=Biens!$E$522,$I12=Biens!$A$522,$J12&lt;=Biens!$D$522,$K12&lt;=Biens!$C$522),"MATCH","")</f>
        <v/>
      </c>
      <c r="TX12" s="13" t="str">
        <f>IF(AND($G12&gt;=Biens!$B$523,$H12=Biens!$E$523,$I12=Biens!$A$523,$J12&lt;=Biens!$D$523,$K12&lt;=Biens!$C$523),"MATCH","")</f>
        <v/>
      </c>
      <c r="TY12" s="13" t="str">
        <f>IF(AND($G12&gt;=Biens!$B$524,$H12=Biens!$E$524,$I12=Biens!$A$524,$J12&lt;=Biens!$D$524,$K12&lt;=Biens!$C$524),"MATCH","")</f>
        <v/>
      </c>
      <c r="TZ12" s="13" t="str">
        <f>IF(AND($G12&gt;=Biens!$B$525,$H12=Biens!$E$525,$I12=Biens!$A$525,$J12&lt;=Biens!$D$525,$K12&lt;=Biens!$C$525),"MATCH","")</f>
        <v/>
      </c>
      <c r="UA12" s="13" t="str">
        <f>IF(AND($G12&gt;=Biens!$B$526,$H12=Biens!$E$526,$I12=Biens!$A$526,$J12&lt;=Biens!$D$526,$K12&lt;=Biens!$C$526),"MATCH","")</f>
        <v/>
      </c>
      <c r="UB12" s="13" t="str">
        <f>IF(AND($G12&gt;=Biens!$B$527,$H12=Biens!$E$527,$I12=Biens!$A$527,$J12&lt;=Biens!$D$527,$K12&lt;=Biens!$C$527),"MATCH","")</f>
        <v/>
      </c>
      <c r="UC12" s="13" t="str">
        <f>IF(AND($G12&gt;=Biens!$B$528,$H12=Biens!$E$528,$I12=Biens!$A$528,$J12&lt;=Biens!$D$528,$K12&lt;=Biens!$C$528),"MATCH","")</f>
        <v/>
      </c>
      <c r="UD12" s="13" t="str">
        <f>IF(AND($G12&gt;=Biens!$B$529,$H12=Biens!$E$529,$I12=Biens!$A$529,$J12&lt;=Biens!$D$529,$K12&lt;=Biens!$C$529),"MATCH","")</f>
        <v/>
      </c>
      <c r="UE12" s="13" t="str">
        <f>IF(AND($G12&gt;=Biens!$B$530,$H12=Biens!$E$530,$I12=Biens!$A$530,$J12&lt;=Biens!$D$530,$K12&lt;=Biens!$C$530),"MATCH","")</f>
        <v/>
      </c>
      <c r="UF12" s="13" t="str">
        <f>IF(AND($G12&gt;=Biens!$B$531,$H12=Biens!$E$531,$I12=Biens!$A$531,$J12&lt;=Biens!$D$531,$K12&lt;=Biens!$C$531),"MATCH","")</f>
        <v/>
      </c>
      <c r="UG12" s="13" t="str">
        <f>IF(AND($G12&gt;=Biens!$B$532,$H12=Biens!$E$532,$I12=Biens!$A$532,$J12&lt;=Biens!$D$532,$K12&lt;=Biens!$C$532),"MATCH","")</f>
        <v/>
      </c>
      <c r="UH12" s="13" t="str">
        <f>IF(AND($G12&gt;=Biens!$B$533,$H12=Biens!$E$533,$I12=Biens!$A$533,$J12&lt;=Biens!$D$533,$K12&lt;=Biens!$C$533),"MATCH","")</f>
        <v/>
      </c>
      <c r="UI12" s="13" t="str">
        <f>IF(AND($G12&gt;=Biens!$B$534,$H12=Biens!$E$534,$I12=Biens!$A$534,$J12&lt;=Biens!$D$534,$K12&lt;=Biens!$C$534),"MATCH","")</f>
        <v/>
      </c>
      <c r="UJ12" s="13" t="str">
        <f>IF(AND($G12&gt;=Biens!$B$535,$H12=Biens!$E$535,$I12=Biens!$A$535,$J12&lt;=Biens!$D$535,$K12&lt;=Biens!$C$535),"MATCH","")</f>
        <v/>
      </c>
      <c r="UK12" s="13" t="str">
        <f>IF(AND($G12&gt;=Biens!$B$536,$H12=Biens!$E$536,$I12=Biens!$A$536,$J12&lt;=Biens!$D$536,$K12&lt;=Biens!$C$536),"MATCH","")</f>
        <v/>
      </c>
      <c r="UL12" s="13" t="str">
        <f>IF(AND($G12&gt;=Biens!$B$537,$H12=Biens!$E$537,$I12=Biens!$A$537,$J12&lt;=Biens!$D$537,$K12&lt;=Biens!$C$537),"MATCH","")</f>
        <v/>
      </c>
      <c r="UM12" s="13" t="str">
        <f>IF(AND($G12&gt;=Biens!$B$538,$H12=Biens!$E$538,$I12=Biens!$A$538,$J12&lt;=Biens!$D$538,$K12&lt;=Biens!$C$538),"MATCH","")</f>
        <v/>
      </c>
      <c r="UN12" s="13" t="str">
        <f>IF(AND($G12&gt;=Biens!$B$539,$H12=Biens!$E$539,$I12=Biens!$A$539,$J12&lt;=Biens!$D$539,$K12&lt;=Biens!$C$539),"MATCH","")</f>
        <v/>
      </c>
      <c r="UO12" s="13" t="str">
        <f>IF(AND($G12&gt;=Biens!$B$540,$H12=Biens!$E$540,$I12=Biens!$A$540,$J12&lt;=Biens!$D$540,$K12&lt;=Biens!$C$540),"MATCH","")</f>
        <v/>
      </c>
      <c r="UP12" s="13" t="str">
        <f>IF(AND($G12&gt;=Biens!$B$541,$H12=Biens!$E$541,$I12=Biens!$A$541,$J12&lt;=Biens!$D$541,$K12&lt;=Biens!$C$541),"MATCH","")</f>
        <v/>
      </c>
      <c r="UQ12" s="13" t="str">
        <f>IF(AND($G12&gt;=Biens!$B$542,$H12=Biens!$E$542,$I12=Biens!$A$542,$J12&lt;=Biens!$D$542,$K12&lt;=Biens!$C$542),"MATCH","")</f>
        <v/>
      </c>
      <c r="UR12" s="13" t="str">
        <f>IF(AND($G12&gt;=Biens!$B$543,$H12=Biens!$E$543,$I12=Biens!$A$543,$J12&lt;=Biens!$D$543,$K12&lt;=Biens!$C$543),"MATCH","")</f>
        <v/>
      </c>
      <c r="US12" s="13" t="str">
        <f>IF(AND($G12&gt;=Biens!$B$544,$H12=Biens!$E$544,$I12=Biens!$A$544,$J12&lt;=Biens!$D$544,$K12&lt;=Biens!$C$544),"MATCH","")</f>
        <v/>
      </c>
      <c r="UT12" s="13" t="str">
        <f>IF(AND($G12&gt;=Biens!$B$545,$H12=Biens!$E$545,$I12=Biens!$A$545,$J12&lt;=Biens!$D$545,$K12&lt;=Biens!$C$545),"MATCH","")</f>
        <v/>
      </c>
      <c r="UU12" s="13" t="str">
        <f>IF(AND($G12&gt;=Biens!$B$546,$H12=Biens!$E$546,$I12=Biens!$A$546,$J12&lt;=Biens!$D$546,$K12&lt;=Biens!$C$546),"MATCH","")</f>
        <v/>
      </c>
      <c r="UV12" s="13" t="str">
        <f>IF(AND($G12&gt;=Biens!$B$547,$H12=Biens!$E$547,$I12=Biens!$A$547,$J12&lt;=Biens!$D$547,$K12&lt;=Biens!$C$547),"MATCH","")</f>
        <v/>
      </c>
      <c r="UW12" s="13" t="str">
        <f>IF(AND($G12&gt;=Biens!$B$548,$H12=Biens!$E$548,$I12=Biens!$A$548,$J12&lt;=Biens!$D$548,$K12&lt;=Biens!$C$548),"MATCH","")</f>
        <v/>
      </c>
      <c r="UX12" s="13" t="str">
        <f>IF(AND($G12&gt;=Biens!$B$549,$H12=Biens!$E$549,$I12=Biens!$A$549,$J12&lt;=Biens!$D$549,$K12&lt;=Biens!$C$549),"MATCH","")</f>
        <v/>
      </c>
      <c r="UY12" s="13" t="str">
        <f>IF(AND($G12&gt;=Biens!$B$550,$H12=Biens!$E$550,$I12=Biens!$A$550,$J12&lt;=Biens!$D$550,$K12&lt;=Biens!$C$550),"MATCH","")</f>
        <v/>
      </c>
      <c r="UZ12" s="13" t="str">
        <f>IF(AND($G12&gt;=Biens!$B$551,$H12=Biens!$E$551,$I12=Biens!$A$551,$J12&lt;=Biens!$D$551,$K12&lt;=Biens!$C$551),"MATCH","")</f>
        <v/>
      </c>
      <c r="VA12" s="13" t="str">
        <f>IF(AND($G12&gt;=Biens!$B$552,$H12=Biens!$E$552,$I12=Biens!$A$552,$J12&lt;=Biens!$D$552,$K12&lt;=Biens!$C$552),"MATCH","")</f>
        <v/>
      </c>
      <c r="VB12" s="13" t="str">
        <f>IF(AND($G12&gt;=Biens!$B$553,$H12=Biens!$E$553,$I12=Biens!$A$553,$J12&lt;=Biens!$D$553,$K12&lt;=Biens!$C$553),"MATCH","")</f>
        <v/>
      </c>
      <c r="VC12" s="13" t="str">
        <f>IF(AND($G12&gt;=Biens!$B$554,$H12=Biens!$E$554,$I12=Biens!$A$554,$J12&lt;=Biens!$D$554,$K12&lt;=Biens!$C$554),"MATCH","")</f>
        <v/>
      </c>
      <c r="VD12" s="13" t="str">
        <f>IF(AND($G12&gt;=Biens!$B$555,$H12=Biens!$E$555,$I12=Biens!$A$555,$J12&lt;=Biens!$D$555,$K12&lt;=Biens!$C$555),"MATCH","")</f>
        <v/>
      </c>
      <c r="VE12" s="13" t="str">
        <f>IF(AND($G12&gt;=Biens!$B$556,$H12=Biens!$E$556,$I12=Biens!$A$556,$J12&lt;=Biens!$D$556,$K12&lt;=Biens!$C$556),"MATCH","")</f>
        <v/>
      </c>
      <c r="VF12" s="13" t="str">
        <f>IF(AND($G12&gt;=Biens!$B$557,$H12=Biens!$E$557,$I12=Biens!$A$557,$J12&lt;=Biens!$D$557,$K12&lt;=Biens!$C$557),"MATCH","")</f>
        <v/>
      </c>
      <c r="VG12" s="13" t="str">
        <f>IF(AND($G12&gt;=Biens!$B$558,$H12=Biens!$E$558,$I12=Biens!$A$558,$J12&lt;=Biens!$D$558,$K12&lt;=Biens!$C$558),"MATCH","")</f>
        <v/>
      </c>
      <c r="VH12" s="13" t="str">
        <f>IF(AND($G12&gt;=Biens!$B$559,$H12=Biens!$E$559,$I12=Biens!$A$559,$J12&lt;=Biens!$D$559,$K12&lt;=Biens!$C$559),"MATCH","")</f>
        <v/>
      </c>
    </row>
    <row r="13" spans="3:1023" ht="27.6" thickBot="1" x14ac:dyDescent="0.35">
      <c r="C13" s="3" t="s">
        <v>2226</v>
      </c>
      <c r="D13" s="3" t="s">
        <v>2227</v>
      </c>
      <c r="E13" s="3" t="s">
        <v>908</v>
      </c>
      <c r="F13" s="3"/>
      <c r="G13" s="4">
        <v>336000</v>
      </c>
      <c r="H13" s="3" t="s">
        <v>918</v>
      </c>
      <c r="I13" s="3" t="s">
        <v>3</v>
      </c>
      <c r="J13" s="4">
        <v>2</v>
      </c>
      <c r="K13" s="4">
        <v>35</v>
      </c>
      <c r="L13" s="4">
        <v>60</v>
      </c>
      <c r="M13" s="3" t="s">
        <v>935</v>
      </c>
      <c r="N13" s="3"/>
      <c r="O13" s="3"/>
      <c r="P13" s="3"/>
      <c r="Q13" s="3" t="s">
        <v>911</v>
      </c>
      <c r="R13" s="3"/>
      <c r="S13" s="3"/>
      <c r="T13" s="6"/>
      <c r="U13" s="6" t="e">
        <f>IF(Tableau2[[#This Row],[Nb de match]]&gt;0,"MATCH","")</f>
        <v>#REF!</v>
      </c>
      <c r="V13" s="6" t="e">
        <f>COUNTIF(#REF!,"MATCH")</f>
        <v>#REF!</v>
      </c>
      <c r="W13" s="3" t="str">
        <f>IF(AND($G13&gt;=Biens!$B$2,$H13=Biens!$E$2,$I13=Biens!$A$2,$J13&lt;=Biens!$D$2,$K13&lt;=Biens!$C$2),"MATCH","")</f>
        <v/>
      </c>
      <c r="X13" s="3" t="str">
        <f>IF(AND($G13&gt;=Biens!$B$3,$H13=Biens!$E$3,$I13=Biens!$A$3,$J13&lt;=Biens!$D$3,$K13&lt;=Biens!$C$3),"MATCH","")</f>
        <v/>
      </c>
      <c r="Y13" s="3" t="str">
        <f>IF(AND($G13&gt;=Biens!$B$4,$H13=Biens!$E$4,$I13=Biens!$A$4,$J13&lt;=Biens!$D$4,$K13&lt;=Biens!$C$4),"MATCH","")</f>
        <v/>
      </c>
      <c r="Z13" s="13" t="str">
        <f>IF(AND($G13&gt;=Biens!$B$5,$H13=Biens!$E$5,$I13=Biens!$A$5,$J13&lt;=Biens!$D$5,$K13&lt;=Biens!$C$5),"MATCH","")</f>
        <v/>
      </c>
      <c r="AA13" s="13" t="str">
        <f>IF(AND($G13&gt;=Biens!$B$6,$H13=Biens!$E$6,$I13=Biens!$A$6,$J13&lt;=Biens!$D$6,$K13&lt;=Biens!$C$6),"MATCH","")</f>
        <v/>
      </c>
      <c r="AB13" s="13" t="str">
        <f>IF(AND($G13&gt;=Biens!$B$7,$H13=Biens!$E$7,$I13=Biens!$A$7,$J13&lt;=Biens!$D$7,$K13&lt;=Biens!$C$7),"MATCH","")</f>
        <v/>
      </c>
      <c r="AC13" s="13" t="str">
        <f>IF(AND($G13&gt;=Biens!$B$8,$H13=Biens!$E$8,$I13=Biens!$A$8,$J13&lt;=Biens!$D$8,$K13&lt;=Biens!$C$8),"MATCH","")</f>
        <v/>
      </c>
      <c r="AD13" s="13" t="str">
        <f>IF(AND($G13&gt;=Biens!$B$9,$H13=Biens!$E$9,$I13=Biens!$A$9,$J13&lt;=Biens!$D$9,$K13&lt;=Biens!$C$9),"MATCH","")</f>
        <v/>
      </c>
      <c r="AE13" s="13" t="str">
        <f>IF(AND($G13&gt;=Biens!$B$10,$H13=Biens!$E$10,$I13=Biens!$A$10,$J13&lt;=Biens!$D$10,$K13&lt;=Biens!$C$10),"MATCH","")</f>
        <v/>
      </c>
      <c r="AF13" s="13" t="str">
        <f>IF(AND($G13&gt;=Biens!$B$11,$H13=Biens!$E$11,$I13=Biens!$A$11,$J13&lt;=Biens!$D$11,$K13&lt;=Biens!$C$11),"MATCH","")</f>
        <v/>
      </c>
      <c r="AG13" s="13" t="str">
        <f>IF(AND($G13&gt;=Biens!$B$12,$H13=Biens!$E$12,$I13=Biens!$A$12,$J13&lt;=Biens!$D$12,$K13&lt;=Biens!$C$12),"MATCH","")</f>
        <v/>
      </c>
      <c r="AH13" s="13" t="str">
        <f>IF(AND($G13&gt;=Biens!$B$13,$H13=Biens!$E$13,$I13=Biens!$A$13,$J13&lt;=Biens!$D$13,$K13&lt;=Biens!$C$13),"MATCH","")</f>
        <v/>
      </c>
      <c r="AI13" s="13" t="str">
        <f>IF(AND($G13&gt;=Biens!$B$14,$H13=Biens!$E$14,$I13=Biens!$A$14,$J13&lt;=Biens!$D$14,$K13&lt;=Biens!$C$14),"MATCH","")</f>
        <v/>
      </c>
      <c r="AJ13" s="13" t="str">
        <f>IF(AND($G13&gt;=Biens!$B$15,$H13=Biens!$E$15,$I13=Biens!$A$15,$J13&lt;=Biens!$D$15,$K13&lt;=Biens!$C$15),"MATCH","")</f>
        <v/>
      </c>
      <c r="AK13" s="13" t="str">
        <f>IF(AND($G13&gt;=Biens!$B$16,$H13=Biens!$E$16,$I13=Biens!$A$16,$J13&lt;=Biens!$D$16,$K13&lt;=Biens!$C$16),"MATCH","")</f>
        <v/>
      </c>
      <c r="AL13" s="13" t="str">
        <f>IF(AND($G13&gt;=Biens!$B$17,$H13=Biens!$E$17,$I13=Biens!$A$17,$J13&lt;=Biens!$D$17,$K13&lt;=Biens!$C$17),"MATCH","")</f>
        <v/>
      </c>
      <c r="AM13" s="13" t="str">
        <f>IF(AND($G13&gt;=Biens!$B$18,$H13=Biens!$E$18,$I13=Biens!$A$18,$J13&lt;=Biens!$D$18,$K13&lt;=Biens!$C$18),"MATCH","")</f>
        <v/>
      </c>
      <c r="AN13" s="13" t="str">
        <f>IF(AND($G13&gt;=Biens!$B$19,$H13=Biens!$E$19,$I13=Biens!$A$19,$J13&lt;=Biens!$D$19,$K13&lt;=Biens!$C$19),"MATCH","")</f>
        <v/>
      </c>
      <c r="AO13" s="13" t="str">
        <f>IF(AND($G13&gt;=Biens!$B$20,$H13=Biens!$E$20,$I13=Biens!$A$20,$J13&lt;=Biens!$D$20,$K13&lt;=Biens!$C$20),"MATCH","")</f>
        <v/>
      </c>
      <c r="AP13" s="13" t="str">
        <f>IF(AND($G13&gt;=Biens!$B$21,$H13=Biens!$E$21,$I13=Biens!$A$21,$J13&lt;=Biens!$D$21,$K13&lt;=Biens!$C$21),"MATCH","")</f>
        <v/>
      </c>
      <c r="AQ13" s="13" t="str">
        <f>IF(AND($G13&gt;=Biens!$B$22,$H13=Biens!$E$22,$I13=Biens!$A$22,$J13&lt;=Biens!$D$22,$K13&lt;=Biens!$C$22),"MATCH","")</f>
        <v/>
      </c>
      <c r="AR13" s="13" t="str">
        <f>IF(AND($G13&gt;=Biens!$B$23,$H13=Biens!$E$23,$I13=Biens!$A$23,$J13&lt;=Biens!$D$23,$K13&lt;=Biens!$C$23),"MATCH","")</f>
        <v/>
      </c>
      <c r="AS13" s="13" t="str">
        <f>IF(AND($G13&gt;=Biens!$B$24,$H13=Biens!$E$24,$I13=Biens!$A$24,$J13&lt;=Biens!$D$24,$K13&lt;=Biens!$C$24),"MATCH","")</f>
        <v/>
      </c>
      <c r="AT13" s="13" t="str">
        <f>IF(AND($G13&gt;=Biens!$B$25,$H13=Biens!$E$25,$I13=Biens!$A$25,$J13&lt;=Biens!$D$25,$K13&lt;=Biens!$C$25),"MATCH","")</f>
        <v/>
      </c>
      <c r="AU13" s="13" t="str">
        <f>IF(AND($G13&gt;=Biens!$B$26,$H13=Biens!$E$26,$I13=Biens!$A$26,$J13&lt;=Biens!$D$26,$K13&lt;=Biens!$C$26),"MATCH","")</f>
        <v/>
      </c>
      <c r="AV13" s="13" t="str">
        <f>IF(AND($G13&gt;=Biens!$B$27,$H13=Biens!$E$27,$I13=Biens!$A$27,$J13&lt;=Biens!$D$27,$K13&lt;=Biens!$C$27),"MATCH","")</f>
        <v/>
      </c>
      <c r="AW13" s="13" t="str">
        <f>IF(AND($G13&gt;=Biens!$B$28,$H13=Biens!$E$28,$I13=Biens!$A$28,$J13&lt;=Biens!$D$28,$K13&lt;=Biens!$C$28),"MATCH","")</f>
        <v/>
      </c>
      <c r="AX13" s="13" t="str">
        <f>IF(AND($G13&gt;=Biens!$B$29,$H13=Biens!$E$29,$I13=Biens!$A$29,$J13&lt;=Biens!$D$29,$K13&lt;=Biens!$C$29),"MATCH","")</f>
        <v/>
      </c>
      <c r="AY13" s="13" t="str">
        <f>IF(AND($G13&gt;=Biens!$B$30,$H13=Biens!$E$30,$I13=Biens!$A$30,$J13&lt;=Biens!$D$30,$K13&lt;=Biens!$C$30),"MATCH","")</f>
        <v/>
      </c>
      <c r="AZ13" s="13" t="str">
        <f>IF(AND($G13&gt;=Biens!$B$31,$H13=Biens!$E$31,$I13=Biens!$A$31,$J13&lt;=Biens!$D$31,$K13&lt;=Biens!$C$31),"MATCH","")</f>
        <v/>
      </c>
      <c r="BA13" s="13" t="str">
        <f>IF(AND($G13&gt;=Biens!$B$32,$H13=Biens!$E$32,$I13=Biens!$A$32,$J13&lt;=Biens!$D$32,$K13&lt;=Biens!$C$32),"MATCH","")</f>
        <v/>
      </c>
      <c r="BB13" s="13" t="str">
        <f>IF(AND($G13&gt;=Biens!$B$33,$H13=Biens!$E$33,$I13=Biens!$A$33,$J13&lt;=Biens!$D$33,$K13&lt;=Biens!$C$33),"MATCH","")</f>
        <v/>
      </c>
      <c r="BC13" s="13" t="str">
        <f>IF(AND($G13&gt;=Biens!$B$34,$H13=Biens!$E$34,$I13=Biens!$A$34,$J13&lt;=Biens!$D$34,$K13&lt;=Biens!$C$34),"MATCH","")</f>
        <v/>
      </c>
      <c r="BD13" s="13" t="str">
        <f>IF(AND($G13&gt;=Biens!$B$35,$H13=Biens!$E$35,$I13=Biens!$A$35,$J13&lt;=Biens!$D$35,$K13&lt;=Biens!$C$35),"MATCH","")</f>
        <v/>
      </c>
      <c r="BE13" s="13" t="str">
        <f>IF(AND($G13&gt;=Biens!$B$36,$H13=Biens!$E$36,$I13=Biens!$A$36,$J13&lt;=Biens!$D$36,$K13&lt;=Biens!$C$36),"MATCH","")</f>
        <v/>
      </c>
      <c r="BF13" s="13" t="str">
        <f>IF(AND($G13&gt;=Biens!$B$37,$H13=Biens!$E$37,$I13=Biens!$A$37,$J13&lt;=Biens!$D$37,$K13&lt;=Biens!$C$37),"MATCH","")</f>
        <v/>
      </c>
      <c r="BG13" s="13" t="str">
        <f>IF(AND($G13&gt;=Biens!$B$38,$H13=Biens!$E$38,$I13=Biens!$A$38,$J13&lt;=Biens!$D$38,$K13&lt;=Biens!$C$38),"MATCH","")</f>
        <v/>
      </c>
      <c r="BH13" s="13" t="str">
        <f>IF(AND($G13&gt;=Biens!$B$39,$H13=Biens!$E$39,$I13=Biens!$A$39,$J13&lt;=Biens!$D$39,$K13&lt;=Biens!$C$39),"MATCH","")</f>
        <v/>
      </c>
      <c r="BI13" s="13" t="str">
        <f>IF(AND($G13&gt;=Biens!$B$40,$H13=Biens!$E$40,$I13=Biens!$A$40,$J13&lt;=Biens!$D$40,$K13&lt;=Biens!$C$40),"MATCH","")</f>
        <v/>
      </c>
      <c r="BJ13" s="13" t="str">
        <f>IF(AND($G13&gt;=Biens!$B$41,$H13=Biens!$E$41,$I13=Biens!$A$41,$J13&lt;=Biens!$D$41,$K13&lt;=Biens!$C$41),"MATCH","")</f>
        <v/>
      </c>
      <c r="BK13" s="13" t="str">
        <f>IF(AND($G13&gt;=Biens!$B$42,$H13=Biens!$E$42,$I13=Biens!$A$42,$J13&lt;=Biens!$D$42,$K13&lt;=Biens!$C$42),"MATCH","")</f>
        <v/>
      </c>
      <c r="BL13" s="13" t="str">
        <f>IF(AND($G13&gt;=Biens!$B$43,$H13=Biens!$E$43,$I13=Biens!$A$43,$J13&lt;=Biens!$D$43,$K13&lt;=Biens!$C$43),"MATCH","")</f>
        <v/>
      </c>
      <c r="BM13" s="13" t="str">
        <f>IF(AND($G13&gt;=Biens!$B$44,$H13=Biens!$E$44,$I13=Biens!$A$44,$J13&lt;=Biens!$D$44,$K13&lt;=Biens!$C$44),"MATCH","")</f>
        <v/>
      </c>
      <c r="BN13" s="13" t="str">
        <f>IF(AND($G13&gt;=Biens!$B$45,$H13=Biens!$E$45,$I13=Biens!$A$45,$J13&lt;=Biens!$D$45,$K13&lt;=Biens!$C$45),"MATCH","")</f>
        <v/>
      </c>
      <c r="BO13" s="13" t="str">
        <f>IF(AND($G13&gt;=Biens!$B$46,$H13=Biens!$E$46,$I13=Biens!$A$46,$J13&lt;=Biens!$D$46,$K13&lt;=Biens!$C$46),"MATCH","")</f>
        <v/>
      </c>
      <c r="BP13" s="13" t="str">
        <f>IF(AND($G13&gt;=Biens!$B$47,$H13=Biens!$E$47,$I13=Biens!$A$47,$J13&lt;=Biens!$D$47,$K13&lt;=Biens!$C$47),"MATCH","")</f>
        <v/>
      </c>
      <c r="BQ13" s="13" t="str">
        <f>IF(AND($G13&gt;=Biens!$B$48,$H13=Biens!$E$48,$I13=Biens!$A$48,$J13&lt;=Biens!$D$48,$K13&lt;=Biens!$C$48),"MATCH","")</f>
        <v/>
      </c>
      <c r="BR13" s="13" t="str">
        <f>IF(AND($G13&gt;=Biens!$B$49,$H13=Biens!$E$49,$I13=Biens!$A$49,$J13&lt;=Biens!$D$49,$K13&lt;=Biens!$C$49),"MATCH","")</f>
        <v/>
      </c>
      <c r="BS13" s="13" t="str">
        <f>IF(AND($G13&gt;=Biens!$B$50,$H13=Biens!$E$50,$I13=Biens!$A$50,$J13&lt;=Biens!$D$50,$K13&lt;=Biens!$C$50),"MATCH","")</f>
        <v/>
      </c>
      <c r="BT13" s="13" t="str">
        <f>IF(AND($G13&gt;=Biens!$B$51,$H13=Biens!$E$51,$I13=Biens!$A$51,$J13&lt;=Biens!$D$51,$K13&lt;=Biens!$C$51),"MATCH","")</f>
        <v/>
      </c>
      <c r="BU13" s="13" t="str">
        <f>IF(AND($G13&gt;=Biens!$B$52,$H13=Biens!$E$52,$I13=Biens!$A$52,$J13&lt;=Biens!$D$52,$K13&lt;=Biens!$C$52),"MATCH","")</f>
        <v/>
      </c>
      <c r="BV13" s="13" t="str">
        <f>IF(AND($G13&gt;=Biens!$B$53,$H13=Biens!$E$53,$I13=Biens!$A$53,$J13&lt;=Biens!$D$53,$K13&lt;=Biens!$C$53),"MATCH","")</f>
        <v/>
      </c>
      <c r="BW13" s="13" t="str">
        <f>IF(AND($G13&gt;=Biens!$B$54,$H13=Biens!$E$54,$I13=Biens!$A$54,$J13&lt;=Biens!$D$54,$K13&lt;=Biens!$C$54),"MATCH","")</f>
        <v/>
      </c>
      <c r="BX13" s="13" t="str">
        <f>IF(AND($G13&gt;=Biens!$B$55,$H13=Biens!$E$55,$I13=Biens!$A$55,$J13&lt;=Biens!$D$55,$K13&lt;=Biens!$C$55),"MATCH","")</f>
        <v/>
      </c>
      <c r="BY13" s="13" t="str">
        <f>IF(AND($G13&gt;=Biens!$B$56,$H13=Biens!$E$56,$I13=Biens!$A$56,$J13&lt;=Biens!$D$56,$K13&lt;=Biens!$C$56),"MATCH","")</f>
        <v/>
      </c>
      <c r="BZ13" s="13" t="str">
        <f>IF(AND($G13&gt;=Biens!$B$57,$H13=Biens!$E$57,$I13=Biens!$A$57,$J13&lt;=Biens!$D$57,$K13&lt;=Biens!$C$57),"MATCH","")</f>
        <v/>
      </c>
      <c r="CA13" s="13" t="str">
        <f>IF(AND($G13&gt;=Biens!$B$58,$H13=Biens!$E$58,$I13=Biens!$A$58,$J13&lt;=Biens!$D$58,$K13&lt;=Biens!$C$58),"MATCH","")</f>
        <v/>
      </c>
      <c r="CB13" s="13" t="str">
        <f>IF(AND($G13&gt;=Biens!$B$59,$H13=Biens!$E$59,$I13=Biens!$A$59,$J13&lt;=Biens!$D$59,$K13&lt;=Biens!$C$59),"MATCH","")</f>
        <v/>
      </c>
      <c r="CC13" s="13" t="str">
        <f>IF(AND($G13&gt;=Biens!$B$60,$H13=Biens!$E$60,$I13=Biens!$A$60,$J13&lt;=Biens!$D$60,$K13&lt;=Biens!$C$60),"MATCH","")</f>
        <v/>
      </c>
      <c r="CD13" s="13" t="str">
        <f>IF(AND($G13&gt;=Biens!$B$61,$H13=Biens!$E$61,$I13=Biens!$A$61,$J13&lt;=Biens!$D$61,$K13&lt;=Biens!$C$61),"MATCH","")</f>
        <v/>
      </c>
      <c r="CE13" s="13" t="str">
        <f>IF(AND($G13&gt;=Biens!$B$62,$H13=Biens!$E$62,$I13=Biens!$A$62,$J13&lt;=Biens!$D$62,$K13&lt;=Biens!$C$62),"MATCH","")</f>
        <v/>
      </c>
      <c r="CF13" s="13" t="str">
        <f>IF(AND($G13&gt;=Biens!$B$63,$H13=Biens!$E$63,$I13=Biens!$A$63,$J13&lt;=Biens!$D$63,$K13&lt;=Biens!$C$63),"MATCH","")</f>
        <v/>
      </c>
      <c r="CG13" s="13" t="str">
        <f>IF(AND($G13&gt;=Biens!$B$64,$H13=Biens!$E$64,$I13=Biens!$A$64,$J13&lt;=Biens!$D$64,$K13&lt;=Biens!$C$64),"MATCH","")</f>
        <v/>
      </c>
      <c r="CH13" s="13" t="str">
        <f>IF(AND($G13&gt;=Biens!$B$65,$H13=Biens!$E$65,$I13=Biens!$A$65,$J13&lt;=Biens!$D$65,$K13&lt;=Biens!$C$65),"MATCH","")</f>
        <v/>
      </c>
      <c r="CI13" s="13" t="str">
        <f>IF(AND($G13&gt;=Biens!$B$66,$H13=Biens!$E$66,$I13=Biens!$A$66,$J13&lt;=Biens!$D$66,$K13&lt;=Biens!$C$66),"MATCH","")</f>
        <v/>
      </c>
      <c r="CJ13" s="13" t="str">
        <f>IF(AND($G13&gt;=Biens!$B$67,$H13=Biens!$E$67,$I13=Biens!$A$67,$J13&lt;=Biens!$D$67,$K13&lt;=Biens!$C$67),"MATCH","")</f>
        <v/>
      </c>
      <c r="CK13" s="13" t="str">
        <f>IF(AND($G13&gt;=Biens!$B$68,$H13=Biens!$E$68,$I13=Biens!$A$68,$J13&lt;=Biens!$D$68,$K13&lt;=Biens!$C$68),"MATCH","")</f>
        <v/>
      </c>
      <c r="CL13" s="13" t="str">
        <f>IF(AND($G13&gt;=Biens!$B$69,$H13=Biens!$E$69,$I13=Biens!$A$69,$J13&lt;=Biens!$D$69,$K13&lt;=Biens!$C$69),"MATCH","")</f>
        <v/>
      </c>
      <c r="CM13" s="13" t="str">
        <f>IF(AND($G13&gt;=Biens!$B$70,$H13=Biens!$E$70,$I13=Biens!$A$70,$J13&lt;=Biens!$D$70,$K13&lt;=Biens!$C$70),"MATCH","")</f>
        <v/>
      </c>
      <c r="CN13" s="13" t="str">
        <f>IF(AND($G13&gt;=Biens!$B$71,$H13=Biens!$E$71,$I13=Biens!$A$71,$J13&lt;=Biens!$D$71,$K13&lt;=Biens!$C$71),"MATCH","")</f>
        <v/>
      </c>
      <c r="CO13" s="13" t="str">
        <f>IF(AND($G13&gt;=Biens!$B$72,$H13=Biens!$E$72,$I13=Biens!$A$72,$J13&lt;=Biens!$D$72,$K13&lt;=Biens!$C$72),"MATCH","")</f>
        <v/>
      </c>
      <c r="CP13" s="13" t="str">
        <f>IF(AND($G13&gt;=Biens!$B$73,$H13=Biens!$E$73,$I13=Biens!$A$73,$J13&lt;=Biens!$D$73,$K13&lt;=Biens!$C$73),"MATCH","")</f>
        <v/>
      </c>
      <c r="CQ13" s="13" t="str">
        <f>IF(AND($G13&gt;=Biens!$B$74,$H13=Biens!$E$74,$I13=Biens!$A$74,$J13&lt;=Biens!$D$74,$K13&lt;=Biens!$C$74),"MATCH","")</f>
        <v/>
      </c>
      <c r="CR13" s="13" t="str">
        <f>IF(AND($G13&gt;=Biens!$B$75,$H13=Biens!$E$75,$I13=Biens!$A$75,$J13&lt;=Biens!$D$75,$K13&lt;=Biens!$C$75),"MATCH","")</f>
        <v/>
      </c>
      <c r="CS13" s="13" t="str">
        <f>IF(AND($G13&gt;=Biens!$B$76,$H13=Biens!$E$76,$I13=Biens!$A$76,$J13&lt;=Biens!$D$76,$K13&lt;=Biens!$C$76),"MATCH","")</f>
        <v/>
      </c>
      <c r="CT13" s="13" t="str">
        <f>IF(AND($G13&gt;=Biens!$B$77,$H13=Biens!$E$77,$I13=Biens!$A$77,$J13&lt;=Biens!$D$77,$K13&lt;=Biens!$C$77),"MATCH","")</f>
        <v/>
      </c>
      <c r="CU13" s="13" t="str">
        <f>IF(AND($G13&gt;=Biens!$B$78,$H13=Biens!$E$78,$I13=Biens!$A$78,$J13&lt;=Biens!$D$78,$K13&lt;=Biens!$C$78),"MATCH","")</f>
        <v/>
      </c>
      <c r="CV13" s="13" t="str">
        <f>IF(AND($G13&gt;=Biens!$B$79,$H13=Biens!$E$79,$I13=Biens!$A$79,$J13&lt;=Biens!$D$79,$K13&lt;=Biens!$C$79),"MATCH","")</f>
        <v/>
      </c>
      <c r="CW13" s="13" t="str">
        <f>IF(AND($G13&gt;=Biens!$B$80,$H13=Biens!$E$80,$I13=Biens!$A$80,$J13&lt;=Biens!$D$80,$K13&lt;=Biens!$C$80),"MATCH","")</f>
        <v/>
      </c>
      <c r="CX13" s="13" t="str">
        <f>IF(AND($G13&gt;=Biens!$B$81,$H13=Biens!$E$81,$I13=Biens!$A$81,$J13&lt;=Biens!$D$81,$K13&lt;=Biens!$C$81),"MATCH","")</f>
        <v/>
      </c>
      <c r="CY13" s="13" t="str">
        <f>IF(AND($G13&gt;=Biens!$B$82,$H13=Biens!$E$82,$I13=Biens!$A$82,$J13&lt;=Biens!$D$82,$K13&lt;=Biens!$C$82),"MATCH","")</f>
        <v/>
      </c>
      <c r="CZ13" s="13" t="str">
        <f>IF(AND($G13&gt;=Biens!$B$83,$H13=Biens!$E$83,$I13=Biens!$A$83,$J13&lt;=Biens!$D$83,$K13&lt;=Biens!$C$83),"MATCH","")</f>
        <v/>
      </c>
      <c r="DA13" s="13" t="str">
        <f>IF(AND($G13&gt;=Biens!$B$84,$H13=Biens!$E$84,$I13=Biens!$A$84,$J13&lt;=Biens!$D$84,$K13&lt;=Biens!$C$84),"MATCH","")</f>
        <v/>
      </c>
      <c r="DB13" s="13" t="str">
        <f>IF(AND($G13&gt;=Biens!$B$85,$H13=Biens!$E$85,$I13=Biens!$A$85,$J13&lt;=Biens!$D$85,$K13&lt;=Biens!$C$85),"MATCH","")</f>
        <v/>
      </c>
      <c r="DC13" s="13" t="str">
        <f>IF(AND($G13&gt;=Biens!$B$86,$H13=Biens!$E$86,$I13=Biens!$A$86,$J13&lt;=Biens!$D$86,$K13&lt;=Biens!$C$86),"MATCH","")</f>
        <v/>
      </c>
      <c r="DD13" s="13" t="str">
        <f>IF(AND($G13&gt;=Biens!$B$87,$H13=Biens!$E$87,$I13=Biens!$A$87,$J13&lt;=Biens!$D$87,$K13&lt;=Biens!$C$87),"MATCH","")</f>
        <v/>
      </c>
      <c r="DE13" s="13" t="str">
        <f>IF(AND($G13&gt;=Biens!$B$88,$H13=Biens!$E$88,$I13=Biens!$A$88,$J13&lt;=Biens!$D$88,$K13&lt;=Biens!$C$88),"MATCH","")</f>
        <v/>
      </c>
      <c r="DF13" s="13" t="str">
        <f>IF(AND($G13&gt;=Biens!$B$89,$H13=Biens!$E$89,$I13=Biens!$A$89,$J13&lt;=Biens!$D$89,$K13&lt;=Biens!$C$89),"MATCH","")</f>
        <v/>
      </c>
      <c r="DG13" s="13" t="str">
        <f>IF(AND($G13&gt;=Biens!$B$90,$H13=Biens!$E$90,$I13=Biens!$A$90,$J13&lt;=Biens!$D$90,$K13&lt;=Biens!$C$90),"MATCH","")</f>
        <v/>
      </c>
      <c r="DH13" s="13" t="str">
        <f>IF(AND($G13&gt;=Biens!$B$91,$H13=Biens!$E$91,$I13=Biens!$A$91,$J13&lt;=Biens!$D$91,$K13&lt;=Biens!$C$91),"MATCH","")</f>
        <v/>
      </c>
      <c r="DI13" s="13" t="str">
        <f>IF(AND($G13&gt;=Biens!$B$92,$H13=Biens!$E$92,$I13=Biens!$A$92,$J13&lt;=Biens!$D$92,$K13&lt;=Biens!$C$92),"MATCH","")</f>
        <v/>
      </c>
      <c r="DJ13" s="13" t="str">
        <f>IF(AND($G13&gt;=Biens!$B$93,$H13=Biens!$E$93,$I13=Biens!$A$93,$J13&lt;=Biens!$D$93,$K13&lt;=Biens!$C$93),"MATCH","")</f>
        <v/>
      </c>
      <c r="DK13" s="13" t="str">
        <f>IF(AND($G13&gt;=Biens!$B$94,$H13=Biens!$E$94,$I13=Biens!$A$94,$J13&lt;=Biens!$D$94,$K13&lt;=Biens!$C$94),"MATCH","")</f>
        <v/>
      </c>
      <c r="DL13" s="13" t="str">
        <f>IF(AND($G13&gt;=Biens!$B$95,$H13=Biens!$E$95,$I13=Biens!$A$95,$J13&lt;=Biens!$D$95,$K13&lt;=Biens!$C$95),"MATCH","")</f>
        <v/>
      </c>
      <c r="DM13" s="13" t="str">
        <f>IF(AND($G13&gt;=Biens!$B$96,$H13=Biens!$E$96,$I13=Biens!$A$96,$J13&lt;=Biens!$D$96,$K13&lt;=Biens!$C$96),"MATCH","")</f>
        <v/>
      </c>
      <c r="DN13" s="13" t="str">
        <f>IF(AND($G13&gt;=Biens!$B$97,$H13=Biens!$E$97,$I13=Biens!$A$97,$J13&lt;=Biens!$D$97,$K13&lt;=Biens!$C$97),"MATCH","")</f>
        <v/>
      </c>
      <c r="DO13" s="13" t="str">
        <f>IF(AND($G13&gt;=Biens!$B$98,$H13=Biens!$E$98,$I13=Biens!$A$98,$J13&lt;=Biens!$D$98,$K13&lt;=Biens!$C$98),"MATCH","")</f>
        <v/>
      </c>
      <c r="DP13" s="13" t="str">
        <f>IF(AND($G13&gt;=Biens!$B$99,$H13=Biens!$E$99,$I13=Biens!$A$99,$J13&lt;=Biens!$D$99,$K13&lt;=Biens!$C$99),"MATCH","")</f>
        <v/>
      </c>
      <c r="DQ13" s="13" t="str">
        <f>IF(AND($G13&gt;=Biens!$B$100,$H13=Biens!$E$100,$I13=Biens!$A$100,$J13&lt;=Biens!$D$100,$K13&lt;=Biens!$C$100),"MATCH","")</f>
        <v/>
      </c>
      <c r="DR13" s="13" t="str">
        <f>IF(AND($G13&gt;=Biens!$B$101,$H13=Biens!$E$101,$I13=Biens!$A$101,$J13&lt;=Biens!$D$101,$K13&lt;=Biens!$C$101),"MATCH","")</f>
        <v/>
      </c>
      <c r="DS13" s="13" t="str">
        <f>IF(AND($G13&gt;=Biens!$B$102,$H13=Biens!$E$102,$I13=Biens!$A$102,$J13&lt;=Biens!$D$102,$K13&lt;=Biens!$C$102),"MATCH","")</f>
        <v/>
      </c>
      <c r="DT13" s="13" t="str">
        <f>IF(AND($G13&gt;=Biens!$B$103,$H13=Biens!$E$103,$I13=Biens!$A$103,$J13&lt;=Biens!$D$103,$K13&lt;=Biens!$C$103),"MATCH","")</f>
        <v/>
      </c>
      <c r="DU13" s="13" t="str">
        <f>IF(AND($G13&gt;=Biens!$B$104,$H13=Biens!$E$104,$I13=Biens!$A$104,$J13&lt;=Biens!$D$104,$K13&lt;=Biens!$C$104),"MATCH","")</f>
        <v/>
      </c>
      <c r="DV13" s="13" t="str">
        <f>IF(AND($G13&gt;=Biens!$B$105,$H13=Biens!$E$105,$I13=Biens!$A$105,$J13&lt;=Biens!$D$105,$K13&lt;=Biens!$C$105),"MATCH","")</f>
        <v/>
      </c>
      <c r="DW13" s="13" t="str">
        <f>IF(AND($G13&gt;=Biens!$B$106,$H13=Biens!$E$106,$I13=Biens!$A$106,$J13&lt;=Biens!$D$106,$K13&lt;=Biens!$C$106),"MATCH","")</f>
        <v/>
      </c>
      <c r="DX13" s="13" t="str">
        <f>IF(AND($G13&gt;=Biens!$B$107,$H13=Biens!$E$107,$I13=Biens!$A$107,$J13&lt;=Biens!$D$107,$K13&lt;=Biens!$C$107),"MATCH","")</f>
        <v/>
      </c>
      <c r="DY13" s="13" t="str">
        <f>IF(AND($G13&gt;=Biens!$B$108,$H13=Biens!$E$108,$I13=Biens!$A$108,$J13&lt;=Biens!$D$108,$K13&lt;=Biens!$C$108),"MATCH","")</f>
        <v/>
      </c>
      <c r="DZ13" s="13" t="str">
        <f>IF(AND($G13&gt;=Biens!$B$109,$H13=Biens!$E$109,$I13=Biens!$A$109,$J13&lt;=Biens!$D$109,$K13&lt;=Biens!$C$109),"MATCH","")</f>
        <v/>
      </c>
      <c r="EA13" s="13" t="str">
        <f>IF(AND($G13&gt;=Biens!$B$110,$H13=Biens!$E$110,$I13=Biens!$A$110,$J13&lt;=Biens!$D$110,$K13&lt;=Biens!$C$110),"MATCH","")</f>
        <v/>
      </c>
      <c r="EB13" s="13" t="str">
        <f>IF(AND($G13&gt;=Biens!$B$111,$H13=Biens!$E$111,$I13=Biens!$A$111,$J13&lt;=Biens!$D$111,$K13&lt;=Biens!$C$111),"MATCH","")</f>
        <v/>
      </c>
      <c r="EC13" s="13" t="str">
        <f>IF(AND($G13&gt;=Biens!$B$112,$H13=Biens!$E$112,$I13=Biens!$A$112,$J13&lt;=Biens!$D$112,$K13&lt;=Biens!$C$112),"MATCH","")</f>
        <v/>
      </c>
      <c r="ED13" s="13" t="str">
        <f>IF(AND($G13&gt;=Biens!$B$113,$H13=Biens!$E$113,$I13=Biens!$A$113,$J13&lt;=Biens!$D$113,$K13&lt;=Biens!$C$113),"MATCH","")</f>
        <v/>
      </c>
      <c r="EE13" s="13" t="str">
        <f>IF(AND($G13&gt;=Biens!$B$114,$H13=Biens!$E$114,$I13=Biens!$A$114,$J13&lt;=Biens!$D$114,$K13&lt;=Biens!$C$114),"MATCH","")</f>
        <v/>
      </c>
      <c r="EF13" s="13" t="str">
        <f>IF(AND($G13&gt;=Biens!$B$115,$H13=Biens!$E$115,$I13=Biens!$A$115,$J13&lt;=Biens!$D$115,$K13&lt;=Biens!$C$115),"MATCH","")</f>
        <v/>
      </c>
      <c r="EG13" s="13" t="str">
        <f>IF(AND($G13&gt;=Biens!$B$116,$H13=Biens!$E$116,$I13=Biens!$A$116,$J13&lt;=Biens!$D$116,$K13&lt;=Biens!$C$116),"MATCH","")</f>
        <v/>
      </c>
      <c r="EH13" s="13" t="str">
        <f>IF(AND($G13&gt;=Biens!$B$117,$H13=Biens!$E$117,$I13=Biens!$A$117,$J13&lt;=Biens!$D$117,$K13&lt;=Biens!$C$117),"MATCH","")</f>
        <v/>
      </c>
      <c r="EI13" s="13" t="str">
        <f>IF(AND($G13&gt;=Biens!$B$118,$H13=Biens!$E$118,$I13=Biens!$A$118,$J13&lt;=Biens!$D$118,$K13&lt;=Biens!$C$118),"MATCH","")</f>
        <v/>
      </c>
      <c r="EJ13" s="13" t="str">
        <f>IF(AND($G13&gt;=Biens!$B$119,$H13=Biens!$E$119,$I13=Biens!$A$119,$J13&lt;=Biens!$D$119,$K13&lt;=Biens!$C$119),"MATCH","")</f>
        <v/>
      </c>
      <c r="EK13" s="13" t="str">
        <f>IF(AND($G13&gt;=Biens!$B$120,$H13=Biens!$E$120,$I13=Biens!$A$120,$J13&lt;=Biens!$D$120,$K13&lt;=Biens!$C$120),"MATCH","")</f>
        <v/>
      </c>
      <c r="EL13" s="13" t="str">
        <f>IF(AND($G13&gt;=Biens!$B$121,$H13=Biens!$E$121,$I13=Biens!$A$121,$J13&lt;=Biens!$D$121,$K13&lt;=Biens!$C$121),"MATCH","")</f>
        <v/>
      </c>
      <c r="EM13" s="13" t="str">
        <f>IF(AND($G13&gt;=Biens!$B$122,$H13=Biens!$E$122,$I13=Biens!$A$122,$J13&lt;=Biens!$D$122,$K13&lt;=Biens!$C$122),"MATCH","")</f>
        <v/>
      </c>
      <c r="EN13" s="13" t="str">
        <f>IF(AND($G13&gt;=Biens!$B$123,$H13=Biens!$E$123,$I13=Biens!$A$123,$J13&lt;=Biens!$D$123,$K13&lt;=Biens!$C$123),"MATCH","")</f>
        <v/>
      </c>
      <c r="EO13" s="13" t="str">
        <f>IF(AND($G13&gt;=Biens!$B$124,$H13=Biens!$E$124,$I13=Biens!$A$124,$J13&lt;=Biens!$D$124,$K13&lt;=Biens!$C$124),"MATCH","")</f>
        <v/>
      </c>
      <c r="EP13" s="13" t="str">
        <f>IF(AND($G13&gt;=Biens!$B$125,$H13=Biens!$E$125,$I13=Biens!$A$125,$J13&lt;=Biens!$D$125,$K13&lt;=Biens!$C$125),"MATCH","")</f>
        <v/>
      </c>
      <c r="EQ13" s="13" t="str">
        <f>IF(AND($G13&gt;=Biens!$B$126,$H13=Biens!$E$126,$I13=Biens!$A$126,$J13&lt;=Biens!$D$126,$K13&lt;=Biens!$C$126),"MATCH","")</f>
        <v/>
      </c>
      <c r="ER13" s="13" t="str">
        <f>IF(AND($G13&gt;=Biens!$B$127,$H13=Biens!$E$127,$I13=Biens!$A$127,$J13&lt;=Biens!$D$127,$K13&lt;=Biens!$C$127),"MATCH","")</f>
        <v/>
      </c>
      <c r="ES13" s="13" t="str">
        <f>IF(AND($G13&gt;=Biens!$B$128,$H13=Biens!$E$128,$I13=Biens!$A$128,$J13&lt;=Biens!$D$128,$K13&lt;=Biens!$C$128),"MATCH","")</f>
        <v/>
      </c>
      <c r="ET13" s="13" t="str">
        <f>IF(AND($G13&gt;=Biens!$B$129,$H13=Biens!$E$129,$I13=Biens!$A$129,$J13&lt;=Biens!$D$129,$K13&lt;=Biens!$C$129),"MATCH","")</f>
        <v/>
      </c>
      <c r="EU13" s="13" t="str">
        <f>IF(AND($G13&gt;=Biens!$B$130,$H13=Biens!$E$130,$I13=Biens!$A$130,$J13&lt;=Biens!$D$130,$K13&lt;=Biens!$C$130),"MATCH","")</f>
        <v/>
      </c>
      <c r="EV13" s="13" t="str">
        <f>IF(AND($G13&gt;=Biens!$B$131,$H13=Biens!$E$131,$I13=Biens!$A$131,$J13&lt;=Biens!$D$131,$K13&lt;=Biens!$C$131),"MATCH","")</f>
        <v/>
      </c>
      <c r="EW13" s="13" t="str">
        <f>IF(AND($G13&gt;=Biens!$B$132,$H13=Biens!$E$132,$I13=Biens!$A$132,$J13&lt;=Biens!$D$132,$K13&lt;=Biens!$C$132),"MATCH","")</f>
        <v/>
      </c>
      <c r="EX13" s="13" t="str">
        <f>IF(AND($G13&gt;=Biens!$B$133,$H13=Biens!$E$133,$I13=Biens!$A$133,$J13&lt;=Biens!$D$133,$K13&lt;=Biens!$C$133),"MATCH","")</f>
        <v/>
      </c>
      <c r="EY13" s="13" t="str">
        <f>IF(AND($G13&gt;=Biens!$B$134,$H13=Biens!$E$134,$I13=Biens!$A$134,$J13&lt;=Biens!$D$134,$K13&lt;=Biens!$C$134),"MATCH","")</f>
        <v/>
      </c>
      <c r="EZ13" s="13" t="str">
        <f>IF(AND($G13&gt;=Biens!$B$135,$H13=Biens!$E$135,$I13=Biens!$A$135,$J13&lt;=Biens!$D$135,$K13&lt;=Biens!$C$135),"MATCH","")</f>
        <v/>
      </c>
      <c r="FA13" s="13" t="str">
        <f>IF(AND($G13&gt;=Biens!$B$136,$H13=Biens!$E$136,$I13=Biens!$A$136,$J13&lt;=Biens!$D$136,$K13&lt;=Biens!$C$136),"MATCH","")</f>
        <v/>
      </c>
      <c r="FB13" s="13" t="str">
        <f>IF(AND($G13&gt;=Biens!$B$137,$H13=Biens!$E$137,$I13=Biens!$A$137,$J13&lt;=Biens!$D$137,$K13&lt;=Biens!$C$137),"MATCH","")</f>
        <v/>
      </c>
      <c r="FC13" s="13" t="str">
        <f>IF(AND($G13&gt;=Biens!$B$138,$H13=Biens!$E$138,$I13=Biens!$A$138,$J13&lt;=Biens!$D$138,$K13&lt;=Biens!$C$138),"MATCH","")</f>
        <v/>
      </c>
      <c r="FD13" s="13" t="str">
        <f>IF(AND($G13&gt;=Biens!$B$139,$H13=Biens!$E$139,$I13=Biens!$A$139,$J13&lt;=Biens!$D$139,$K13&lt;=Biens!$C$139),"MATCH","")</f>
        <v/>
      </c>
      <c r="FE13" s="13" t="str">
        <f>IF(AND($G13&gt;=Biens!$B$140,$H13=Biens!$E$140,$I13=Biens!$A$140,$J13&lt;=Biens!$D$140,$K13&lt;=Biens!$C$140),"MATCH","")</f>
        <v/>
      </c>
      <c r="FF13" s="13" t="str">
        <f>IF(AND($G13&gt;=Biens!$B$141,$H13=Biens!$E$141,$I13=Biens!$A$141,$J13&lt;=Biens!$D$141,$K13&lt;=Biens!$C$141),"MATCH","")</f>
        <v/>
      </c>
      <c r="FG13" s="13" t="str">
        <f>IF(AND($G13&gt;=Biens!$B$142,$H13=Biens!$E$142,$I13=Biens!$A$142,$J13&lt;=Biens!$D$142,$K13&lt;=Biens!$C$142),"MATCH","")</f>
        <v/>
      </c>
      <c r="FH13" s="13" t="str">
        <f>IF(AND($G13&gt;=Biens!$B$143,$H13=Biens!$E$143,$I13=Biens!$A$143,$J13&lt;=Biens!$D$143,$K13&lt;=Biens!$C$143),"MATCH","")</f>
        <v/>
      </c>
      <c r="FI13" s="13" t="str">
        <f>IF(AND($G13&gt;=Biens!$B$144,$H13=Biens!$E$144,$I13=Biens!$A$144,$J13&lt;=Biens!$D$144,$K13&lt;=Biens!$C$144),"MATCH","")</f>
        <v/>
      </c>
      <c r="FJ13" s="13" t="str">
        <f>IF(AND($G13&gt;=Biens!$B$145,$H13=Biens!$E$145,$I13=Biens!$A$145,$J13&lt;=Biens!$D$145,$K13&lt;=Biens!$C$145),"MATCH","")</f>
        <v/>
      </c>
      <c r="FK13" s="13" t="str">
        <f>IF(AND($G13&gt;=Biens!$B$146,$H13=Biens!$E$146,$I13=Biens!$A$146,$J13&lt;=Biens!$D$146,$K13&lt;=Biens!$C$146),"MATCH","")</f>
        <v/>
      </c>
      <c r="FL13" s="13" t="str">
        <f>IF(AND($G13&gt;=Biens!$B$147,$H13=Biens!$E$147,$I13=Biens!$A$147,$J13&lt;=Biens!$D$147,$K13&lt;=Biens!$C$147),"MATCH","")</f>
        <v/>
      </c>
      <c r="FM13" s="13" t="str">
        <f>IF(AND($G13&gt;=Biens!$B$148,$H13=Biens!$E$148,$I13=Biens!$A$148,$J13&lt;=Biens!$D$148,$K13&lt;=Biens!$C$148),"MATCH","")</f>
        <v/>
      </c>
      <c r="FN13" s="13" t="str">
        <f>IF(AND($G13&gt;=Biens!$B$149,$H13=Biens!$E$149,$I13=Biens!$A$149,$J13&lt;=Biens!$D$149,$K13&lt;=Biens!$C$149),"MATCH","")</f>
        <v/>
      </c>
      <c r="FO13" s="13" t="str">
        <f>IF(AND($G13&gt;=Biens!$B$150,$H13=Biens!$E$150,$I13=Biens!$A$150,$J13&lt;=Biens!$D$150,$K13&lt;=Biens!$C$150),"MATCH","")</f>
        <v/>
      </c>
      <c r="FP13" s="13" t="str">
        <f>IF(AND($G13&gt;=Biens!$B$151,$H13=Biens!$E$151,$I13=Biens!$A$151,$J13&lt;=Biens!$D$151,$K13&lt;=Biens!$C$151),"MATCH","")</f>
        <v/>
      </c>
      <c r="FQ13" s="13" t="str">
        <f>IF(AND($G13&gt;=Biens!$B$152,$H13=Biens!$E$152,$I13=Biens!$A$152,$J13&lt;=Biens!$D$152,$K13&lt;=Biens!$C$152),"MATCH","")</f>
        <v/>
      </c>
      <c r="FR13" s="13" t="str">
        <f>IF(AND($G13&gt;=Biens!$B$153,$H13=Biens!$E$153,$I13=Biens!$A$153,$J13&lt;=Biens!$D$153,$K13&lt;=Biens!$C$153),"MATCH","")</f>
        <v/>
      </c>
      <c r="FS13" s="13" t="str">
        <f>IF(AND($G13&gt;=Biens!$B$154,$H13=Biens!$E$154,$I13=Biens!$A$154,$J13&lt;=Biens!$D$154,$K13&lt;=Biens!$C$154),"MATCH","")</f>
        <v/>
      </c>
      <c r="FT13" s="13" t="str">
        <f>IF(AND($G13&gt;=Biens!$B$155,$H13=Biens!$E$155,$I13=Biens!$A$155,$J13&lt;=Biens!$D$155,$K13&lt;=Biens!$C$155),"MATCH","")</f>
        <v/>
      </c>
      <c r="FU13" s="13" t="str">
        <f>IF(AND($G13&gt;=Biens!$B$156,$H13=Biens!$E$156,$I13=Biens!$A$156,$J13&lt;=Biens!$D$156,$K13&lt;=Biens!$C$156),"MATCH","")</f>
        <v/>
      </c>
      <c r="FV13" s="13" t="str">
        <f>IF(AND($G13&gt;=Biens!$B$157,$H13=Biens!$E$157,$I13=Biens!$A$157,$J13&lt;=Biens!$D$157,$K13&lt;=Biens!$C$157),"MATCH","")</f>
        <v/>
      </c>
      <c r="FW13" s="13" t="str">
        <f>IF(AND($G13&gt;=Biens!$B$158,$H13=Biens!$E$158,$I13=Biens!$A$158,$J13&lt;=Biens!$D$158,$K13&lt;=Biens!$C$158),"MATCH","")</f>
        <v/>
      </c>
      <c r="FX13" s="13" t="str">
        <f>IF(AND($G13&gt;=Biens!$B$159,$H13=Biens!$E$159,$I13=Biens!$A$159,$J13&lt;=Biens!$D$159,$K13&lt;=Biens!$C$159),"MATCH","")</f>
        <v/>
      </c>
      <c r="FY13" s="13" t="str">
        <f>IF(AND($G13&gt;=Biens!$B$160,$H13=Biens!$E$160,$I13=Biens!$A$160,$J13&lt;=Biens!$D$160,$K13&lt;=Biens!$C$160),"MATCH","")</f>
        <v/>
      </c>
      <c r="FZ13" s="13" t="str">
        <f>IF(AND($G13&gt;=Biens!$B$161,$H13=Biens!$E$161,$I13=Biens!$A$161,$J13&lt;=Biens!$D$161,$K13&lt;=Biens!$C$161),"MATCH","")</f>
        <v/>
      </c>
      <c r="GA13" s="13" t="str">
        <f>IF(AND($G13&gt;=Biens!$B$162,$H13=Biens!$E$162,$I13=Biens!$A$162,$J13&lt;=Biens!$D$162,$K13&lt;=Biens!$C$162),"MATCH","")</f>
        <v/>
      </c>
      <c r="GB13" s="13" t="str">
        <f>IF(AND($G13&gt;=Biens!$B$163,$H13=Biens!$E$163,$I13=Biens!$A$163,$J13&lt;=Biens!$D$163,$K13&lt;=Biens!$C$163),"MATCH","")</f>
        <v/>
      </c>
      <c r="GC13" s="13" t="str">
        <f>IF(AND($G13&gt;=Biens!$B$164,$H13=Biens!$E$164,$I13=Biens!$A$164,$J13&lt;=Biens!$D$164,$K13&lt;=Biens!$C$164),"MATCH","")</f>
        <v/>
      </c>
      <c r="GD13" s="13" t="str">
        <f>IF(AND($G13&gt;=Biens!$B$165,$H13=Biens!$E$165,$I13=Biens!$A$165,$J13&lt;=Biens!$D$165,$K13&lt;=Biens!$C$165),"MATCH","")</f>
        <v/>
      </c>
      <c r="GE13" s="13" t="str">
        <f>IF(AND($G13&gt;=Biens!$B$166,$H13=Biens!$E$166,$I13=Biens!$A$166,$J13&lt;=Biens!$D$166,$K13&lt;=Biens!$C$166),"MATCH","")</f>
        <v/>
      </c>
      <c r="GF13" s="13" t="str">
        <f>IF(AND($G13&gt;=Biens!$B$167,$H13=Biens!$E$167,$I13=Biens!$A$167,$J13&lt;=Biens!$D$167,$K13&lt;=Biens!$C$167),"MATCH","")</f>
        <v/>
      </c>
      <c r="GG13" s="13" t="str">
        <f>IF(AND($G13&gt;=Biens!$B$168,$H13=Biens!$E$168,$I13=Biens!$A$168,$J13&lt;=Biens!$D$168,$K13&lt;=Biens!$C$168),"MATCH","")</f>
        <v/>
      </c>
      <c r="GH13" s="13" t="str">
        <f>IF(AND($G13&gt;=Biens!$B$169,$H13=Biens!$E$169,$I13=Biens!$A$169,$J13&lt;=Biens!$D$169,$K13&lt;=Biens!$C$169),"MATCH","")</f>
        <v/>
      </c>
      <c r="GI13" s="13" t="str">
        <f>IF(AND($G13&gt;=Biens!$B$170,$H13=Biens!$E$170,$I13=Biens!$A$170,$J13&lt;=Biens!$D$170,$K13&lt;=Biens!$C$170),"MATCH","")</f>
        <v/>
      </c>
      <c r="GJ13" s="13" t="str">
        <f>IF(AND($G13&gt;=Biens!$B$171,$H13=Biens!$E$171,$I13=Biens!$A$171,$J13&lt;=Biens!$D$171,$K13&lt;=Biens!$C$171),"MATCH","")</f>
        <v/>
      </c>
      <c r="GK13" s="13" t="str">
        <f>IF(AND($G13&gt;=Biens!$B$172,$H13=Biens!$E$172,$I13=Biens!$A$172,$J13&lt;=Biens!$D$172,$K13&lt;=Biens!$C$172),"MATCH","")</f>
        <v/>
      </c>
      <c r="GL13" s="13" t="str">
        <f>IF(AND($G13&gt;=Biens!$B$173,$H13=Biens!$E$173,$I13=Biens!$A$173,$J13&lt;=Biens!$D$173,$K13&lt;=Biens!$C$173),"MATCH","")</f>
        <v/>
      </c>
      <c r="GM13" s="13" t="str">
        <f>IF(AND($G13&gt;=Biens!$B$174,$H13=Biens!$E$174,$I13=Biens!$A$174,$J13&lt;=Biens!$D$174,$K13&lt;=Biens!$C$174),"MATCH","")</f>
        <v/>
      </c>
      <c r="GN13" s="13" t="str">
        <f>IF(AND($G13&gt;=Biens!$B$175,$H13=Biens!$E$175,$I13=Biens!$A$175,$J13&lt;=Biens!$D$175,$K13&lt;=Biens!$C$175),"MATCH","")</f>
        <v/>
      </c>
      <c r="GO13" s="13" t="str">
        <f>IF(AND($G13&gt;=Biens!$B$176,$H13=Biens!$E$176,$I13=Biens!$A$176,$J13&lt;=Biens!$D$176,$K13&lt;=Biens!$C$176),"MATCH","")</f>
        <v/>
      </c>
      <c r="GP13" s="13" t="str">
        <f>IF(AND($G13&gt;=Biens!$B$177,$H13=Biens!$E$177,$I13=Biens!$A$177,$J13&lt;=Biens!$D$177,$K13&lt;=Biens!$C$177),"MATCH","")</f>
        <v/>
      </c>
      <c r="GQ13" s="13" t="str">
        <f>IF(AND($G13&gt;=Biens!$B$178,$H13=Biens!$E$178,$I13=Biens!$A$178,$J13&lt;=Biens!$D$178,$K13&lt;=Biens!$C$178),"MATCH","")</f>
        <v/>
      </c>
      <c r="GR13" s="13" t="str">
        <f>IF(AND($G13&gt;=Biens!$B$179,$H13=Biens!$E$179,$I13=Biens!$A$179,$J13&lt;=Biens!$D$179,$K13&lt;=Biens!$C$179),"MATCH","")</f>
        <v/>
      </c>
      <c r="GS13" s="13" t="str">
        <f>IF(AND($G13&gt;=Biens!$B$180,$H13=Biens!$E$180,$I13=Biens!$A$180,$J13&lt;=Biens!$D$180,$K13&lt;=Biens!$C$180),"MATCH","")</f>
        <v/>
      </c>
      <c r="GT13" s="13" t="str">
        <f>IF(AND($G13&gt;=Biens!$B$181,$H13=Biens!$E$181,$I13=Biens!$A$181,$J13&lt;=Biens!$D$181,$K13&lt;=Biens!$C$181),"MATCH","")</f>
        <v/>
      </c>
      <c r="GU13" s="13" t="str">
        <f>IF(AND($G13&gt;=Biens!$B$182,$H13=Biens!$E$182,$I13=Biens!$A$182,$J13&lt;=Biens!$D$182,$K13&lt;=Biens!$C$182),"MATCH","")</f>
        <v/>
      </c>
      <c r="GV13" s="13" t="str">
        <f>IF(AND($G13&gt;=Biens!$B$183,$H13=Biens!$E$183,$I13=Biens!$A$183,$J13&lt;=Biens!$D$183,$K13&lt;=Biens!$C$183),"MATCH","")</f>
        <v/>
      </c>
      <c r="GW13" s="13" t="str">
        <f>IF(AND($G13&gt;=Biens!$B$184,$H13=Biens!$E$184,$I13=Biens!$A$184,$J13&lt;=Biens!$D$184,$K13&lt;=Biens!$C$184),"MATCH","")</f>
        <v/>
      </c>
      <c r="GX13" s="13" t="str">
        <f>IF(AND($G13&gt;=Biens!$B$185,$H13=Biens!$E$185,$I13=Biens!$A$185,$J13&lt;=Biens!$D$185,$K13&lt;=Biens!$C$185),"MATCH","")</f>
        <v/>
      </c>
      <c r="GY13" s="13" t="str">
        <f>IF(AND($G13&gt;=Biens!$B$186,$H13=Biens!$E$186,$I13=Biens!$A$186,$J13&lt;=Biens!$D$186,$K13&lt;=Biens!$C$186),"MATCH","")</f>
        <v/>
      </c>
      <c r="GZ13" s="13" t="str">
        <f>IF(AND($G13&gt;=Biens!$B$187,$H13=Biens!$E$187,$I13=Biens!$A$187,$J13&lt;=Biens!$D$187,$K13&lt;=Biens!$C$187),"MATCH","")</f>
        <v/>
      </c>
      <c r="HA13" s="13" t="str">
        <f>IF(AND($G13&gt;=Biens!$B$188,$H13=Biens!$E$188,$I13=Biens!$A$188,$J13&lt;=Biens!$D$188,$K13&lt;=Biens!$C$188),"MATCH","")</f>
        <v/>
      </c>
      <c r="HB13" s="13" t="str">
        <f>IF(AND($G13&gt;=Biens!$B$189,$H13=Biens!$E$189,$I13=Biens!$A$189,$J13&lt;=Biens!$D$189,$K13&lt;=Biens!$C$189),"MATCH","")</f>
        <v/>
      </c>
      <c r="HC13" s="13" t="str">
        <f>IF(AND($G13&gt;=Biens!$B$190,$H13=Biens!$E$190,$I13=Biens!$A$190,$J13&lt;=Biens!$D$190,$K13&lt;=Biens!$C$190),"MATCH","")</f>
        <v/>
      </c>
      <c r="HD13" s="13" t="str">
        <f>IF(AND($G13&gt;=Biens!$B$191,$H13=Biens!$E$191,$I13=Biens!$A$191,$J13&lt;=Biens!$D$191,$K13&lt;=Biens!$C$191),"MATCH","")</f>
        <v/>
      </c>
      <c r="HE13" s="13" t="str">
        <f>IF(AND($G13&gt;=Biens!$B$192,$H13=Biens!$E$192,$I13=Biens!$A$192,$J13&lt;=Biens!$D$192,$K13&lt;=Biens!$C$192),"MATCH","")</f>
        <v/>
      </c>
      <c r="HF13" s="13" t="str">
        <f>IF(AND($G13&gt;=Biens!$B$193,$H13=Biens!$E$193,$I13=Biens!$A$193,$J13&lt;=Biens!$D$193,$K13&lt;=Biens!$C$193),"MATCH","")</f>
        <v/>
      </c>
      <c r="HG13" s="13" t="str">
        <f>IF(AND($G13&gt;=Biens!$B$194,$H13=Biens!$E$194,$I13=Biens!$A$194,$J13&lt;=Biens!$D$194,$K13&lt;=Biens!$C$194),"MATCH","")</f>
        <v/>
      </c>
      <c r="HH13" s="13" t="str">
        <f>IF(AND($G13&gt;=Biens!$B$195,$H13=Biens!$E$195,$I13=Biens!$A$195,$J13&lt;=Biens!$D$195,$K13&lt;=Biens!$C$195),"MATCH","")</f>
        <v/>
      </c>
      <c r="HI13" s="13" t="str">
        <f>IF(AND($G13&gt;=Biens!$B$196,$H13=Biens!$E$196,$I13=Biens!$A$196,$J13&lt;=Biens!$D$196,$K13&lt;=Biens!$C$196),"MATCH","")</f>
        <v/>
      </c>
      <c r="HJ13" s="13" t="str">
        <f>IF(AND($G13&gt;=Biens!$B$197,$H13=Biens!$E$197,$I13=Biens!$A$197,$J13&lt;=Biens!$D$197,$K13&lt;=Biens!$C$197),"MATCH","")</f>
        <v/>
      </c>
      <c r="HK13" s="13" t="str">
        <f>IF(AND($G13&gt;=Biens!$B$198,$H13=Biens!$E$198,$I13=Biens!$A$198,$J13&lt;=Biens!$D$198,$K13&lt;=Biens!$C$198),"MATCH","")</f>
        <v/>
      </c>
      <c r="HL13" s="13" t="str">
        <f>IF(AND($G13&gt;=Biens!$B$199,$H13=Biens!$E$199,$I13=Biens!$A$199,$J13&lt;=Biens!$D$199,$K13&lt;=Biens!$C$199),"MATCH","")</f>
        <v/>
      </c>
      <c r="HM13" s="13" t="str">
        <f>IF(AND($G13&gt;=Biens!$B$200,$H13=Biens!$E$200,$I13=Biens!$A$200,$J13&lt;=Biens!$D$200,$K13&lt;=Biens!$C$200),"MATCH","")</f>
        <v/>
      </c>
      <c r="HN13" s="13" t="str">
        <f>IF(AND($G13&gt;=Biens!$B$201,$H13=Biens!$E$201,$I13=Biens!$A$201,$J13&lt;=Biens!$D$201,$K13&lt;=Biens!$C$201),"MATCH","")</f>
        <v/>
      </c>
      <c r="HO13" s="13" t="str">
        <f>IF(AND($G13&gt;=Biens!$B$202,$H13=Biens!$E$202,$I13=Biens!$A$202,$J13&lt;=Biens!$D$202,$K13&lt;=Biens!$C$202),"MATCH","")</f>
        <v/>
      </c>
      <c r="HP13" s="13" t="str">
        <f>IF(AND($G13&gt;=Biens!$B$203,$H13=Biens!$E$203,$I13=Biens!$A$203,$J13&lt;=Biens!$D$203,$K13&lt;=Biens!$C$203),"MATCH","")</f>
        <v/>
      </c>
      <c r="HQ13" s="13" t="str">
        <f>IF(AND($G13&gt;=Biens!$B$204,$H13=Biens!$E$204,$I13=Biens!$A$204,$J13&lt;=Biens!$D$204,$K13&lt;=Biens!$C$204),"MATCH","")</f>
        <v/>
      </c>
      <c r="HR13" s="13" t="str">
        <f>IF(AND($G13&gt;=Biens!$B$205,$H13=Biens!$E$205,$I13=Biens!$A$205,$J13&lt;=Biens!$D$205,$K13&lt;=Biens!$C$205),"MATCH","")</f>
        <v/>
      </c>
      <c r="HS13" s="13" t="str">
        <f>IF(AND($G13&gt;=Biens!$B$206,$H13=Biens!$E$206,$I13=Biens!$A$206,$J13&lt;=Biens!$D$206,$K13&lt;=Biens!$C$206),"MATCH","")</f>
        <v/>
      </c>
      <c r="HT13" s="13" t="str">
        <f>IF(AND($G13&gt;=Biens!$B$207,$H13=Biens!$E$207,$I13=Biens!$A$207,$J13&lt;=Biens!$D$207,$K13&lt;=Biens!$C$207),"MATCH","")</f>
        <v/>
      </c>
      <c r="HU13" s="13" t="str">
        <f>IF(AND($G13&gt;=Biens!$B$208,$H13=Biens!$E$208,$I13=Biens!$A$208,$J13&lt;=Biens!$D$208,$K13&lt;=Biens!$C$208),"MATCH","")</f>
        <v/>
      </c>
      <c r="HV13" s="13" t="str">
        <f>IF(AND($G13&gt;=Biens!$B$209,$H13=Biens!$E$209,$I13=Biens!$A$209,$J13&lt;=Biens!$D$209,$K13&lt;=Biens!$C$209),"MATCH","")</f>
        <v/>
      </c>
      <c r="HW13" s="13" t="str">
        <f>IF(AND($G13&gt;=Biens!$B$210,$H13=Biens!$E$210,$I13=Biens!$A$210,$J13&lt;=Biens!$D$210,$K13&lt;=Biens!$C$210),"MATCH","")</f>
        <v/>
      </c>
      <c r="HX13" s="13" t="str">
        <f>IF(AND($G13&gt;=Biens!$B$211,$H13=Biens!$E$211,$I13=Biens!$A$211,$J13&lt;=Biens!$D$211,$K13&lt;=Biens!$C$211),"MATCH","")</f>
        <v/>
      </c>
      <c r="HY13" s="13" t="str">
        <f>IF(AND($G13&gt;=Biens!$B$212,$H13=Biens!$E$212,$I13=Biens!$A$212,$J13&lt;=Biens!$D$212,$K13&lt;=Biens!$C$212),"MATCH","")</f>
        <v/>
      </c>
      <c r="HZ13" s="13" t="str">
        <f>IF(AND($G13&gt;=Biens!$B$213,$H13=Biens!$E$213,$I13=Biens!$A$213,$J13&lt;=Biens!$D$213,$K13&lt;=Biens!$C$213),"MATCH","")</f>
        <v/>
      </c>
      <c r="IA13" s="13" t="str">
        <f>IF(AND($G13&gt;=Biens!$B$214,$H13=Biens!$E$214,$I13=Biens!$A$214,$J13&lt;=Biens!$D$214,$K13&lt;=Biens!$C$214),"MATCH","")</f>
        <v/>
      </c>
      <c r="IB13" s="13" t="str">
        <f>IF(AND($G13&gt;=Biens!$B$215,$H13=Biens!$E$215,$I13=Biens!$A$215,$J13&lt;=Biens!$D$215,$K13&lt;=Biens!$C$215),"MATCH","")</f>
        <v/>
      </c>
      <c r="IC13" s="13" t="str">
        <f>IF(AND($G13&gt;=Biens!$B$216,$H13=Biens!$E$216,$I13=Biens!$A$216,$J13&lt;=Biens!$D$216,$K13&lt;=Biens!$C$216),"MATCH","")</f>
        <v/>
      </c>
      <c r="ID13" s="13" t="str">
        <f>IF(AND($G13&gt;=Biens!$B$217,$H13=Biens!$E$217,$I13=Biens!$A$217,$J13&lt;=Biens!$D$217,$K13&lt;=Biens!$C$217),"MATCH","")</f>
        <v/>
      </c>
      <c r="IE13" s="13" t="str">
        <f>IF(AND($G13&gt;=Biens!$B$218,$H13=Biens!$E$218,$I13=Biens!$A$218,$J13&lt;=Biens!$D$218,$K13&lt;=Biens!$C$218),"MATCH","")</f>
        <v/>
      </c>
      <c r="IF13" s="13" t="str">
        <f>IF(AND($G13&gt;=Biens!$B$219,$H13=Biens!$E$219,$I13=Biens!$A$219,$J13&lt;=Biens!$D$219,$K13&lt;=Biens!$C$219),"MATCH","")</f>
        <v/>
      </c>
      <c r="IG13" s="13" t="str">
        <f>IF(AND($G13&gt;=Biens!$B$220,$H13=Biens!$E$220,$I13=Biens!$A$220,$J13&lt;=Biens!$D$220,$K13&lt;=Biens!$C$220),"MATCH","")</f>
        <v/>
      </c>
      <c r="IH13" s="13" t="str">
        <f>IF(AND($G13&gt;=Biens!$B$221,$H13=Biens!$E$221,$I13=Biens!$A$221,$J13&lt;=Biens!$D$221,$K13&lt;=Biens!$C$221),"MATCH","")</f>
        <v/>
      </c>
      <c r="II13" s="13" t="str">
        <f>IF(AND($G13&gt;=Biens!$B$222,$H13=Biens!$E$222,$I13=Biens!$A$222,$J13&lt;=Biens!$D$222,$K13&lt;=Biens!$C$222),"MATCH","")</f>
        <v/>
      </c>
      <c r="IJ13" s="13" t="str">
        <f>IF(AND($G13&gt;=Biens!$B$223,$H13=Biens!$E$223,$I13=Biens!$A$223,$J13&lt;=Biens!$D$223,$K13&lt;=Biens!$C$223),"MATCH","")</f>
        <v/>
      </c>
      <c r="IK13" s="13" t="str">
        <f>IF(AND($G13&gt;=Biens!$B$224,$H13=Biens!$E$224,$I13=Biens!$A$224,$J13&lt;=Biens!$D$224,$K13&lt;=Biens!$C$224),"MATCH","")</f>
        <v/>
      </c>
      <c r="IL13" s="13" t="str">
        <f>IF(AND($G13&gt;=Biens!$B$225,$H13=Biens!$E$225,$I13=Biens!$A$225,$J13&lt;=Biens!$D$225,$K13&lt;=Biens!$C$225),"MATCH","")</f>
        <v/>
      </c>
      <c r="IM13" s="13" t="str">
        <f>IF(AND($G13&gt;=Biens!$B$226,$H13=Biens!$E$226,$I13=Biens!$A$226,$J13&lt;=Biens!$D$226,$K13&lt;=Biens!$C$226),"MATCH","")</f>
        <v/>
      </c>
      <c r="IN13" s="13" t="str">
        <f>IF(AND($G13&gt;=Biens!$B$227,$H13=Biens!$E$227,$I13=Biens!$A$227,$J13&lt;=Biens!$D$227,$K13&lt;=Biens!$C$227),"MATCH","")</f>
        <v/>
      </c>
      <c r="IO13" s="13" t="str">
        <f>IF(AND($G13&gt;=Biens!$B$228,$H13=Biens!$E$228,$I13=Biens!$A$228,$J13&lt;=Biens!$D$228,$K13&lt;=Biens!$C$228),"MATCH","")</f>
        <v/>
      </c>
      <c r="IP13" s="13" t="str">
        <f>IF(AND($G13&gt;=Biens!$B$229,$H13=Biens!$E$229,$I13=Biens!$A$229,$J13&lt;=Biens!$D$229,$K13&lt;=Biens!$C$229),"MATCH","")</f>
        <v/>
      </c>
      <c r="IQ13" s="13" t="str">
        <f>IF(AND($G13&gt;=Biens!$B$230,$H13=Biens!$E$230,$I13=Biens!$A$230,$J13&lt;=Biens!$D$230,$K13&lt;=Biens!$C$230),"MATCH","")</f>
        <v/>
      </c>
      <c r="IR13" s="13" t="str">
        <f>IF(AND($G13&gt;=Biens!$B$231,$H13=Biens!$E$231,$I13=Biens!$A$231,$J13&lt;=Biens!$D$231,$K13&lt;=Biens!$C$231),"MATCH","")</f>
        <v/>
      </c>
      <c r="IS13" s="13" t="str">
        <f>IF(AND($G13&gt;=Biens!$B$232,$H13=Biens!$E$232,$I13=Biens!$A$232,$J13&lt;=Biens!$D$232,$K13&lt;=Biens!$C$232),"MATCH","")</f>
        <v/>
      </c>
      <c r="IT13" s="13" t="str">
        <f>IF(AND($G13&gt;=Biens!$B$233,$H13=Biens!$E$233,$I13=Biens!$A$233,$J13&lt;=Biens!$D$233,$K13&lt;=Biens!$C$233),"MATCH","")</f>
        <v/>
      </c>
      <c r="IU13" s="13" t="str">
        <f>IF(AND($G13&gt;=Biens!$B$234,$H13=Biens!$E$234,$I13=Biens!$A$234,$J13&lt;=Biens!$D$234,$K13&lt;=Biens!$C$234),"MATCH","")</f>
        <v/>
      </c>
      <c r="IV13" s="13" t="str">
        <f>IF(AND($G13&gt;=Biens!$B$235,$H13=Biens!$E$235,$I13=Biens!$A$235,$J13&lt;=Biens!$D$235,$K13&lt;=Biens!$C$235),"MATCH","")</f>
        <v/>
      </c>
      <c r="IW13" s="13" t="str">
        <f>IF(AND($G13&gt;=Biens!$B$236,$H13=Biens!$E$236,$I13=Biens!$A$236,$J13&lt;=Biens!$D$236,$K13&lt;=Biens!$C$236),"MATCH","")</f>
        <v/>
      </c>
      <c r="IX13" s="13" t="str">
        <f>IF(AND($G13&gt;=Biens!$B$237,$H13=Biens!$E$237,$I13=Biens!$A$237,$J13&lt;=Biens!$D$237,$K13&lt;=Biens!$C$237),"MATCH","")</f>
        <v/>
      </c>
      <c r="IY13" s="13" t="str">
        <f>IF(AND($G13&gt;=Biens!$B$238,$H13=Biens!$E$238,$I13=Biens!$A$238,$J13&lt;=Biens!$D$238,$K13&lt;=Biens!$C$238),"MATCH","")</f>
        <v/>
      </c>
      <c r="IZ13" s="13" t="str">
        <f>IF(AND($G13&gt;=Biens!$B$239,$H13=Biens!$E$239,$I13=Biens!$A$239,$J13&lt;=Biens!$D$239,$K13&lt;=Biens!$C$239),"MATCH","")</f>
        <v/>
      </c>
      <c r="JA13" s="13" t="str">
        <f>IF(AND($G13&gt;=Biens!$B$240,$H13=Biens!$E$240,$I13=Biens!$A$240,$J13&lt;=Biens!$D$240,$K13&lt;=Biens!$C$240),"MATCH","")</f>
        <v/>
      </c>
      <c r="JB13" s="13" t="str">
        <f>IF(AND($G13&gt;=Biens!$B$241,$H13=Biens!$E$241,$I13=Biens!$A$241,$J13&lt;=Biens!$D$241,$K13&lt;=Biens!$C$241),"MATCH","")</f>
        <v/>
      </c>
      <c r="JC13" s="13" t="str">
        <f>IF(AND($G13&gt;=Biens!$B$242,$H13=Biens!$E$242,$I13=Biens!$A$242,$J13&lt;=Biens!$D$242,$K13&lt;=Biens!$C$242),"MATCH","")</f>
        <v/>
      </c>
      <c r="JD13" s="13" t="str">
        <f>IF(AND($G13&gt;=Biens!$B$243,$H13=Biens!$E$243,$I13=Biens!$A$243,$J13&lt;=Biens!$D$243,$K13&lt;=Biens!$C$243),"MATCH","")</f>
        <v/>
      </c>
      <c r="JE13" s="13" t="str">
        <f>IF(AND($G13&gt;=Biens!$B$244,$H13=Biens!$E$244,$I13=Biens!$A$244,$J13&lt;=Biens!$D$244,$K13&lt;=Biens!$C$244),"MATCH","")</f>
        <v/>
      </c>
      <c r="JF13" s="13" t="str">
        <f>IF(AND($G13&gt;=Biens!$B$245,$H13=Biens!$E$245,$I13=Biens!$A$245,$J13&lt;=Biens!$D$245,$K13&lt;=Biens!$C$245),"MATCH","")</f>
        <v/>
      </c>
      <c r="JG13" s="13" t="str">
        <f>IF(AND($G13&gt;=Biens!$B$246,$H13=Biens!$E$246,$I13=Biens!$A$246,$J13&lt;=Biens!$D$246,$K13&lt;=Biens!$C$246),"MATCH","")</f>
        <v/>
      </c>
      <c r="JH13" s="13" t="str">
        <f>IF(AND($G13&gt;=Biens!$B$247,$H13=Biens!$E$247,$I13=Biens!$A$247,$J13&lt;=Biens!$D$247,$K13&lt;=Biens!$C$247),"MATCH","")</f>
        <v/>
      </c>
      <c r="JI13" s="13" t="str">
        <f>IF(AND($G13&gt;=Biens!$B$248,$H13=Biens!$E$248,$I13=Biens!$A$248,$J13&lt;=Biens!$D$248,$K13&lt;=Biens!$C$248),"MATCH","")</f>
        <v/>
      </c>
      <c r="JJ13" s="13" t="str">
        <f>IF(AND($G13&gt;=Biens!$B$249,$H13=Biens!$E$249,$I13=Biens!$A$249,$J13&lt;=Biens!$D$249,$K13&lt;=Biens!$C$249),"MATCH","")</f>
        <v/>
      </c>
      <c r="JK13" s="13" t="str">
        <f>IF(AND($G13&gt;=Biens!$B$250,$H13=Biens!$E$250,$I13=Biens!$A$250,$J13&lt;=Biens!$D$250,$K13&lt;=Biens!$C$250),"MATCH","")</f>
        <v/>
      </c>
      <c r="JL13" s="13" t="str">
        <f>IF(AND($G13&gt;=Biens!$B$251,$H13=Biens!$E$251,$I13=Biens!$A$251,$J13&lt;=Biens!$D$251,$K13&lt;=Biens!$C$251),"MATCH","")</f>
        <v/>
      </c>
      <c r="JM13" s="13" t="str">
        <f>IF(AND($G13&gt;=Biens!$B$252,$H13=Biens!$E$252,$I13=Biens!$A$252,$J13&lt;=Biens!$D$252,$K13&lt;=Biens!$C$252),"MATCH","")</f>
        <v/>
      </c>
      <c r="JN13" s="13" t="str">
        <f>IF(AND($G13&gt;=Biens!$B$253,$H13=Biens!$E$253,$I13=Biens!$A$253,$J13&lt;=Biens!$D$253,$K13&lt;=Biens!$C$253),"MATCH","")</f>
        <v/>
      </c>
      <c r="JO13" s="13" t="str">
        <f>IF(AND($G13&gt;=Biens!$B$254,$H13=Biens!$E$254,$I13=Biens!$A$254,$J13&lt;=Biens!$D$254,$K13&lt;=Biens!$C$254),"MATCH","")</f>
        <v/>
      </c>
      <c r="JP13" s="13" t="str">
        <f>IF(AND($G13&gt;=Biens!$B$255,$H13=Biens!$E$255,$I13=Biens!$A$255,$J13&lt;=Biens!$D$255,$K13&lt;=Biens!$C$255),"MATCH","")</f>
        <v/>
      </c>
      <c r="JQ13" s="13" t="str">
        <f>IF(AND($G13&gt;=Biens!$B$256,$H13=Biens!$E$256,$I13=Biens!$A$256,$J13&lt;=Biens!$D$256,$K13&lt;=Biens!$C$256),"MATCH","")</f>
        <v/>
      </c>
      <c r="JR13" s="13" t="str">
        <f>IF(AND($G13&gt;=Biens!$B$257,$H13=Biens!$E$257,$I13=Biens!$A$257,$J13&lt;=Biens!$D$257,$K13&lt;=Biens!$C$257),"MATCH","")</f>
        <v/>
      </c>
      <c r="JS13" s="13" t="str">
        <f>IF(AND($G13&gt;=Biens!$B$258,$H13=Biens!$E$258,$I13=Biens!$A$258,$J13&lt;=Biens!$D$258,$K13&lt;=Biens!$C$258),"MATCH","")</f>
        <v/>
      </c>
      <c r="JT13" s="13" t="str">
        <f>IF(AND($G13&gt;=Biens!$B$259,$H13=Biens!$E$259,$I13=Biens!$A$259,$J13&lt;=Biens!$D$259,$K13&lt;=Biens!$C$259),"MATCH","")</f>
        <v/>
      </c>
      <c r="JU13" s="13" t="str">
        <f>IF(AND($G13&gt;=Biens!$B$260,$H13=Biens!$E$260,$I13=Biens!$A$260,$J13&lt;=Biens!$D$260,$K13&lt;=Biens!$C$260),"MATCH","")</f>
        <v/>
      </c>
      <c r="JV13" s="13" t="str">
        <f>IF(AND($G13&gt;=Biens!$B$261,$H13=Biens!$E$261,$I13=Biens!$A$261,$J13&lt;=Biens!$D$261,$K13&lt;=Biens!$C$261),"MATCH","")</f>
        <v/>
      </c>
      <c r="JW13" s="13" t="str">
        <f>IF(AND($G13&gt;=Biens!$B$262,$H13=Biens!$E$262,$I13=Biens!$A$262,$J13&lt;=Biens!$D$262,$K13&lt;=Biens!$C$262),"MATCH","")</f>
        <v/>
      </c>
      <c r="JX13" s="13" t="str">
        <f>IF(AND($G13&gt;=Biens!$B$263,$H13=Biens!$E$263,$I13=Biens!$A$263,$J13&lt;=Biens!$D$263,$K13&lt;=Biens!$C$263),"MATCH","")</f>
        <v/>
      </c>
      <c r="JY13" s="13" t="str">
        <f>IF(AND($G13&gt;=Biens!$B$264,$H13=Biens!$E$264,$I13=Biens!$A$264,$J13&lt;=Biens!$D$264,$K13&lt;=Biens!$C$264),"MATCH","")</f>
        <v/>
      </c>
      <c r="JZ13" s="13" t="str">
        <f>IF(AND($G13&gt;=Biens!$B$265,$H13=Biens!$E$265,$I13=Biens!$A$265,$J13&lt;=Biens!$D$265,$K13&lt;=Biens!$C$265),"MATCH","")</f>
        <v/>
      </c>
      <c r="KA13" s="13" t="str">
        <f>IF(AND($G13&gt;=Biens!$B$266,$H13=Biens!$E$266,$I13=Biens!$A$266,$J13&lt;=Biens!$D$266,$K13&lt;=Biens!$C$266),"MATCH","")</f>
        <v/>
      </c>
      <c r="KB13" s="13" t="str">
        <f>IF(AND($G13&gt;=Biens!$B$267,$H13=Biens!$E$267,$I13=Biens!$A$267,$J13&lt;=Biens!$D$267,$K13&lt;=Biens!$C$267),"MATCH","")</f>
        <v/>
      </c>
      <c r="KC13" s="13" t="str">
        <f>IF(AND($G13&gt;=Biens!$B$268,$H13=Biens!$E$268,$I13=Biens!$A$268,$J13&lt;=Biens!$D$268,$K13&lt;=Biens!$C$268),"MATCH","")</f>
        <v/>
      </c>
      <c r="KD13" s="13" t="str">
        <f>IF(AND($G13&gt;=Biens!$B$269,$H13=Biens!$E$269,$I13=Biens!$A$269,$J13&lt;=Biens!$D$269,$K13&lt;=Biens!$C$269),"MATCH","")</f>
        <v/>
      </c>
      <c r="KE13" s="13" t="str">
        <f>IF(AND($G13&gt;=Biens!$B$270,$H13=Biens!$E$270,$I13=Biens!$A$270,$J13&lt;=Biens!$D$270,$K13&lt;=Biens!$C$270),"MATCH","")</f>
        <v/>
      </c>
      <c r="KF13" s="13" t="str">
        <f>IF(AND($G13&gt;=Biens!$B$271,$H13=Biens!$E$271,$I13=Biens!$A$271,$J13&lt;=Biens!$D$271,$K13&lt;=Biens!$C$271),"MATCH","")</f>
        <v/>
      </c>
      <c r="KG13" s="13" t="str">
        <f>IF(AND($G13&gt;=Biens!$B$272,$H13=Biens!$E$272,$I13=Biens!$A$272,$J13&lt;=Biens!$D$272,$K13&lt;=Biens!$C$272),"MATCH","")</f>
        <v/>
      </c>
      <c r="KH13" s="13" t="str">
        <f>IF(AND($G13&gt;=Biens!$B$273,$H13=Biens!$E$273,$I13=Biens!$A$273,$J13&lt;=Biens!$D$273,$K13&lt;=Biens!$C$273),"MATCH","")</f>
        <v/>
      </c>
      <c r="KI13" s="13" t="str">
        <f>IF(AND($G13&gt;=Biens!$B$274,$H13=Biens!$E$274,$I13=Biens!$A$274,$J13&lt;=Biens!$D$274,$K13&lt;=Biens!$C$274),"MATCH","")</f>
        <v/>
      </c>
      <c r="KJ13" s="13" t="str">
        <f>IF(AND($G13&gt;=Biens!$B$275,$H13=Biens!$E$275,$I13=Biens!$A$275,$J13&lt;=Biens!$D$275,$K13&lt;=Biens!$C$275),"MATCH","")</f>
        <v/>
      </c>
      <c r="KK13" s="13" t="str">
        <f>IF(AND($G13&gt;=Biens!$B$276,$H13=Biens!$E$276,$I13=Biens!$A$276,$J13&lt;=Biens!$D$276,$K13&lt;=Biens!$C$276),"MATCH","")</f>
        <v/>
      </c>
      <c r="KL13" s="13" t="str">
        <f>IF(AND($G13&gt;=Biens!$B$277,$H13=Biens!$E$277,$I13=Biens!$A$277,$J13&lt;=Biens!$D$277,$K13&lt;=Biens!$C$277),"MATCH","")</f>
        <v/>
      </c>
      <c r="KM13" s="13" t="str">
        <f>IF(AND($G13&gt;=Biens!$B$278,$H13=Biens!$E$278,$I13=Biens!$A$278,$J13&lt;=Biens!$D$278,$K13&lt;=Biens!$C$278),"MATCH","")</f>
        <v/>
      </c>
      <c r="KN13" s="13" t="str">
        <f>IF(AND($G13&gt;=Biens!$B$279,$H13=Biens!$E$279,$I13=Biens!$A$279,$J13&lt;=Biens!$D$279,$K13&lt;=Biens!$C$279),"MATCH","")</f>
        <v/>
      </c>
      <c r="KO13" s="13" t="str">
        <f>IF(AND($G13&gt;=Biens!$B$280,$H13=Biens!$E$280,$I13=Biens!$A$280,$J13&lt;=Biens!$D$280,$K13&lt;=Biens!$C$280),"MATCH","")</f>
        <v/>
      </c>
      <c r="KP13" s="13" t="str">
        <f>IF(AND($G13&gt;=Biens!$B$281,$H13=Biens!$E$281,$I13=Biens!$A$281,$J13&lt;=Biens!$D$281,$K13&lt;=Biens!$C$281),"MATCH","")</f>
        <v/>
      </c>
      <c r="KQ13" s="13" t="str">
        <f>IF(AND($G13&gt;=Biens!$B$282,$H13=Biens!$E$282,$I13=Biens!$A$282,$J13&lt;=Biens!$D$282,$K13&lt;=Biens!$C$282),"MATCH","")</f>
        <v/>
      </c>
      <c r="KR13" s="13" t="str">
        <f>IF(AND($G13&gt;=Biens!$B$283,$H13=Biens!$E$283,$I13=Biens!$A$283,$J13&lt;=Biens!$D$283,$K13&lt;=Biens!$C$283),"MATCH","")</f>
        <v/>
      </c>
      <c r="KS13" s="13" t="str">
        <f>IF(AND($G13&gt;=Biens!$B$284,$H13=Biens!$E$284,$I13=Biens!$A$284,$J13&lt;=Biens!$D$284,$K13&lt;=Biens!$C$284),"MATCH","")</f>
        <v/>
      </c>
      <c r="KT13" s="13" t="str">
        <f>IF(AND($G13&gt;=Biens!$B$285,$H13=Biens!$E$285,$I13=Biens!$A$285,$J13&lt;=Biens!$D$285,$K13&lt;=Biens!$C$285),"MATCH","")</f>
        <v/>
      </c>
      <c r="KU13" s="13" t="str">
        <f>IF(AND($G13&gt;=Biens!$B$286,$H13=Biens!$E$286,$I13=Biens!$A$286,$J13&lt;=Biens!$D$286,$K13&lt;=Biens!$C$286),"MATCH","")</f>
        <v/>
      </c>
      <c r="KV13" s="13" t="str">
        <f>IF(AND($G13&gt;=Biens!$B$287,$H13=Biens!$E$287,$I13=Biens!$A$287,$J13&lt;=Biens!$D$287,$K13&lt;=Biens!$C$287),"MATCH","")</f>
        <v/>
      </c>
      <c r="KW13" s="13" t="str">
        <f>IF(AND($G13&gt;=Biens!$B$288,$H13=Biens!$E$288,$I13=Biens!$A$288,$J13&lt;=Biens!$D$288,$K13&lt;=Biens!$C$288),"MATCH","")</f>
        <v/>
      </c>
      <c r="KX13" s="13" t="str">
        <f>IF(AND($G13&gt;=Biens!$B$289,$H13=Biens!$E$289,$I13=Biens!$A$289,$J13&lt;=Biens!$D$289,$K13&lt;=Biens!$C$289),"MATCH","")</f>
        <v/>
      </c>
      <c r="KY13" s="13" t="str">
        <f>IF(AND($G13&gt;=Biens!$B$290,$H13=Biens!$E$290,$I13=Biens!$A$290,$J13&lt;=Biens!$D$290,$K13&lt;=Biens!$C$290),"MATCH","")</f>
        <v/>
      </c>
      <c r="KZ13" s="13" t="str">
        <f>IF(AND($G13&gt;=Biens!$B$291,$H13=Biens!$E$291,$I13=Biens!$A$291,$J13&lt;=Biens!$D$291,$K13&lt;=Biens!$C$291),"MATCH","")</f>
        <v/>
      </c>
      <c r="LA13" s="13" t="str">
        <f>IF(AND($G13&gt;=Biens!$B$292,$H13=Biens!$E$292,$I13=Biens!$A$292,$J13&lt;=Biens!$D$292,$K13&lt;=Biens!$C$292),"MATCH","")</f>
        <v/>
      </c>
      <c r="LB13" s="13" t="str">
        <f>IF(AND($G13&gt;=Biens!$B$293,$H13=Biens!$E$293,$I13=Biens!$A$293,$J13&lt;=Biens!$D$293,$K13&lt;=Biens!$C$293),"MATCH","")</f>
        <v/>
      </c>
      <c r="LC13" s="13" t="str">
        <f>IF(AND($G13&gt;=Biens!$B$294,$H13=Biens!$E$294,$I13=Biens!$A$294,$J13&lt;=Biens!$D$294,$K13&lt;=Biens!$C$294),"MATCH","")</f>
        <v/>
      </c>
      <c r="LD13" s="13" t="str">
        <f>IF(AND($G13&gt;=Biens!$B$295,$H13=Biens!$E$295,$I13=Biens!$A$295,$J13&lt;=Biens!$D$295,$K13&lt;=Biens!$C$295),"MATCH","")</f>
        <v/>
      </c>
      <c r="LE13" s="13" t="str">
        <f>IF(AND($G13&gt;=Biens!$B$296,$H13=Biens!$E$296,$I13=Biens!$A$296,$J13&lt;=Biens!$D$296,$K13&lt;=Biens!$C$296),"MATCH","")</f>
        <v/>
      </c>
      <c r="LF13" s="13" t="str">
        <f>IF(AND($G13&gt;=Biens!$B$297,$H13=Biens!$E$297,$I13=Biens!$A$297,$J13&lt;=Biens!$D$297,$K13&lt;=Biens!$C$297),"MATCH","")</f>
        <v/>
      </c>
      <c r="LG13" s="13" t="str">
        <f>IF(AND($G13&gt;=Biens!$B$298,$H13=Biens!$E$298,$I13=Biens!$A$298,$J13&lt;=Biens!$D$298,$K13&lt;=Biens!$C$298),"MATCH","")</f>
        <v/>
      </c>
      <c r="LH13" s="13" t="str">
        <f>IF(AND($G13&gt;=Biens!$B$299,$H13=Biens!$E$299,$I13=Biens!$A$299,$J13&lt;=Biens!$D$299,$K13&lt;=Biens!$C$299),"MATCH","")</f>
        <v/>
      </c>
      <c r="LI13" s="13" t="str">
        <f>IF(AND($G13&gt;=Biens!$B$300,$H13=Biens!$E$300,$I13=Biens!$A$300,$J13&lt;=Biens!$D$300,$K13&lt;=Biens!$C$300),"MATCH","")</f>
        <v/>
      </c>
      <c r="LJ13" s="13" t="str">
        <f>IF(AND($G13&gt;=Biens!$B$301,$H13=Biens!$E$301,$I13=Biens!$A$301,$J13&lt;=Biens!$D$301,$K13&lt;=Biens!$C$301),"MATCH","")</f>
        <v/>
      </c>
      <c r="LK13" s="13" t="str">
        <f>IF(AND($G13&gt;=Biens!$B$302,$H13=Biens!$E$302,$I13=Biens!$A$302,$J13&lt;=Biens!$D$302,$K13&lt;=Biens!$C$302),"MATCH","")</f>
        <v/>
      </c>
      <c r="LL13" s="13" t="str">
        <f>IF(AND($G13&gt;=Biens!$B$303,$H13=Biens!$E$303,$I13=Biens!$A$303,$J13&lt;=Biens!$D$303,$K13&lt;=Biens!$C$303),"MATCH","")</f>
        <v/>
      </c>
      <c r="LM13" s="13" t="str">
        <f>IF(AND($G13&gt;=Biens!$B$304,$H13=Biens!$E$304,$I13=Biens!$A$304,$J13&lt;=Biens!$D$304,$K13&lt;=Biens!$C$304),"MATCH","")</f>
        <v/>
      </c>
      <c r="LN13" s="13" t="str">
        <f>IF(AND($G13&gt;=Biens!$B$305,$H13=Biens!$E$305,$I13=Biens!$A$305,$J13&lt;=Biens!$D$305,$K13&lt;=Biens!$C$305),"MATCH","")</f>
        <v/>
      </c>
      <c r="LO13" s="13" t="str">
        <f>IF(AND($G13&gt;=Biens!$B$306,$H13=Biens!$E$306,$I13=Biens!$A$306,$J13&lt;=Biens!$D$306,$K13&lt;=Biens!$C$306),"MATCH","")</f>
        <v/>
      </c>
      <c r="LP13" s="13" t="str">
        <f>IF(AND($G13&gt;=Biens!$B$307,$H13=Biens!$E$307,$I13=Biens!$A$307,$J13&lt;=Biens!$D$307,$K13&lt;=Biens!$C$307),"MATCH","")</f>
        <v/>
      </c>
      <c r="LQ13" s="13" t="str">
        <f>IF(AND($G13&gt;=Biens!$B$308,$H13=Biens!$E$308,$I13=Biens!$A$308,$J13&lt;=Biens!$D$308,$K13&lt;=Biens!$C$308),"MATCH","")</f>
        <v/>
      </c>
      <c r="LR13" s="13" t="str">
        <f>IF(AND($G13&gt;=Biens!$B$309,$H13=Biens!$E$309,$I13=Biens!$A$309,$J13&lt;=Biens!$D$309,$K13&lt;=Biens!$C$309),"MATCH","")</f>
        <v/>
      </c>
      <c r="LS13" s="13" t="str">
        <f>IF(AND($G13&gt;=Biens!$B$310,$H13=Biens!$E$310,$I13=Biens!$A$310,$J13&lt;=Biens!$D$310,$K13&lt;=Biens!$C$310),"MATCH","")</f>
        <v/>
      </c>
      <c r="LT13" s="13" t="str">
        <f>IF(AND($G13&gt;=Biens!$B$311,$H13=Biens!$E$311,$I13=Biens!$A$311,$J13&lt;=Biens!$D$311,$K13&lt;=Biens!$C$311),"MATCH","")</f>
        <v/>
      </c>
      <c r="LU13" s="13" t="str">
        <f>IF(AND($G13&gt;=Biens!$B$312,$H13=Biens!$E$312,$I13=Biens!$A$312,$J13&lt;=Biens!$D$312,$K13&lt;=Biens!$C$312),"MATCH","")</f>
        <v/>
      </c>
      <c r="LV13" s="13" t="str">
        <f>IF(AND($G13&gt;=Biens!$B$313,$H13=Biens!$E$313,$I13=Biens!$A$313,$J13&lt;=Biens!$D$313,$K13&lt;=Biens!$C$313),"MATCH","")</f>
        <v/>
      </c>
      <c r="LW13" s="13" t="str">
        <f>IF(AND($G13&gt;=Biens!$B$314,$H13=Biens!$E$314,$I13=Biens!$A$314,$J13&lt;=Biens!$D$314,$K13&lt;=Biens!$C$314),"MATCH","")</f>
        <v/>
      </c>
      <c r="LX13" s="13" t="str">
        <f>IF(AND($G13&gt;=Biens!$B$315,$H13=Biens!$E$315,$I13=Biens!$A$315,$J13&lt;=Biens!$D$315,$K13&lt;=Biens!$C$315),"MATCH","")</f>
        <v/>
      </c>
      <c r="LY13" s="13" t="str">
        <f>IF(AND($G13&gt;=Biens!$B$316,$H13=Biens!$E$316,$I13=Biens!$A$316,$J13&lt;=Biens!$D$316,$K13&lt;=Biens!$C$316),"MATCH","")</f>
        <v/>
      </c>
      <c r="LZ13" s="13" t="str">
        <f>IF(AND($G13&gt;=Biens!$B$317,$H13=Biens!$E$317,$I13=Biens!$A$317,$J13&lt;=Biens!$D$317,$K13&lt;=Biens!$C$317),"MATCH","")</f>
        <v/>
      </c>
      <c r="MA13" s="13" t="str">
        <f>IF(AND($G13&gt;=Biens!$B$318,$H13=Biens!$E$318,$I13=Biens!$A$318,$J13&lt;=Biens!$D$318,$K13&lt;=Biens!$C$318),"MATCH","")</f>
        <v/>
      </c>
      <c r="MB13" s="13" t="str">
        <f>IF(AND($G13&gt;=Biens!$B$319,$H13=Biens!$E$319,$I13=Biens!$A$319,$J13&lt;=Biens!$D$319,$K13&lt;=Biens!$C$319),"MATCH","")</f>
        <v/>
      </c>
      <c r="MC13" s="13" t="str">
        <f>IF(AND($G13&gt;=Biens!$B$320,$H13=Biens!$E$320,$I13=Biens!$A$320,$J13&lt;=Biens!$D$320,$K13&lt;=Biens!$C$320),"MATCH","")</f>
        <v/>
      </c>
      <c r="MD13" s="13" t="str">
        <f>IF(AND($G13&gt;=Biens!$B$321,$H13=Biens!$E$321,$I13=Biens!$A$321,$J13&lt;=Biens!$D$321,$K13&lt;=Biens!$C$321),"MATCH","")</f>
        <v/>
      </c>
      <c r="ME13" s="13" t="str">
        <f>IF(AND($G13&gt;=Biens!$B$322,$H13=Biens!$E$322,$I13=Biens!$A$322,$J13&lt;=Biens!$D$322,$K13&lt;=Biens!$C$322),"MATCH","")</f>
        <v/>
      </c>
      <c r="MF13" s="13" t="str">
        <f>IF(AND($G13&gt;=Biens!$B$323,$H13=Biens!$E$323,$I13=Biens!$A$323,$J13&lt;=Biens!$D$323,$K13&lt;=Biens!$C$323),"MATCH","")</f>
        <v/>
      </c>
      <c r="MG13" s="13" t="str">
        <f>IF(AND($G13&gt;=Biens!$B$324,$H13=Biens!$E$324,$I13=Biens!$A$324,$J13&lt;=Biens!$D$324,$K13&lt;=Biens!$C$324),"MATCH","")</f>
        <v/>
      </c>
      <c r="MH13" s="13" t="str">
        <f>IF(AND($G13&gt;=Biens!$B$325,$H13=Biens!$E$325,$I13=Biens!$A$325,$J13&lt;=Biens!$D$325,$K13&lt;=Biens!$C$325),"MATCH","")</f>
        <v/>
      </c>
      <c r="MI13" s="13" t="str">
        <f>IF(AND($G13&gt;=Biens!$B$326,$H13=Biens!$E$326,$I13=Biens!$A$326,$J13&lt;=Biens!$D$326,$K13&lt;=Biens!$C$326),"MATCH","")</f>
        <v/>
      </c>
      <c r="MJ13" s="13" t="str">
        <f>IF(AND($G13&gt;=Biens!$B$327,$H13=Biens!$E$327,$I13=Biens!$A$327,$J13&lt;=Biens!$D$327,$K13&lt;=Biens!$C$327),"MATCH","")</f>
        <v/>
      </c>
      <c r="MK13" s="13" t="str">
        <f>IF(AND($G13&gt;=Biens!$B$328,$H13=Biens!$E$328,$I13=Biens!$A$328,$J13&lt;=Biens!$D$328,$K13&lt;=Biens!$C$328),"MATCH","")</f>
        <v/>
      </c>
      <c r="ML13" s="13" t="str">
        <f>IF(AND($G13&gt;=Biens!$B$329,$H13=Biens!$E$329,$I13=Biens!$A$329,$J13&lt;=Biens!$D$329,$K13&lt;=Biens!$C$329),"MATCH","")</f>
        <v/>
      </c>
      <c r="MM13" s="13" t="str">
        <f>IF(AND($G13&gt;=Biens!$B$330,$H13=Biens!$E$330,$I13=Biens!$A$330,$J13&lt;=Biens!$D$330,$K13&lt;=Biens!$C$330),"MATCH","")</f>
        <v/>
      </c>
      <c r="MN13" s="13" t="str">
        <f>IF(AND($G13&gt;=Biens!$B$331,$H13=Biens!$E$331,$I13=Biens!$A$331,$J13&lt;=Biens!$D$331,$K13&lt;=Biens!$C$331),"MATCH","")</f>
        <v/>
      </c>
      <c r="MO13" s="13" t="str">
        <f>IF(AND($G13&gt;=Biens!$B$332,$H13=Biens!$E$332,$I13=Biens!$A$332,$J13&lt;=Biens!$D$332,$K13&lt;=Biens!$C$332),"MATCH","")</f>
        <v/>
      </c>
      <c r="MP13" s="13" t="str">
        <f>IF(AND($G13&gt;=Biens!$B$333,$H13=Biens!$E$333,$I13=Biens!$A$333,$J13&lt;=Biens!$D$333,$K13&lt;=Biens!$C$333),"MATCH","")</f>
        <v/>
      </c>
      <c r="MQ13" s="13" t="str">
        <f>IF(AND($G13&gt;=Biens!$B$334,$H13=Biens!$E$334,$I13=Biens!$A$334,$J13&lt;=Biens!$D$334,$K13&lt;=Biens!$C$334),"MATCH","")</f>
        <v/>
      </c>
      <c r="MR13" s="13" t="str">
        <f>IF(AND($G13&gt;=Biens!$B$335,$H13=Biens!$E$335,$I13=Biens!$A$335,$J13&lt;=Biens!$D$335,$K13&lt;=Biens!$C$335),"MATCH","")</f>
        <v/>
      </c>
      <c r="MS13" s="13" t="str">
        <f>IF(AND($G13&gt;=Biens!$B$336,$H13=Biens!$E$336,$I13=Biens!$A$336,$J13&lt;=Biens!$D$336,$K13&lt;=Biens!$C$336),"MATCH","")</f>
        <v/>
      </c>
      <c r="MT13" s="13" t="str">
        <f>IF(AND($G13&gt;=Biens!$B$337,$H13=Biens!$E$337,$I13=Biens!$A$337,$J13&lt;=Biens!$D$337,$K13&lt;=Biens!$C$337),"MATCH","")</f>
        <v/>
      </c>
      <c r="MU13" s="13" t="str">
        <f>IF(AND($G13&gt;=Biens!$B$338,$H13=Biens!$E$338,$I13=Biens!$A$338,$J13&lt;=Biens!$D$338,$K13&lt;=Biens!$C$338),"MATCH","")</f>
        <v/>
      </c>
      <c r="MV13" s="13" t="str">
        <f>IF(AND($G13&gt;=Biens!$B$339,$H13=Biens!$E$339,$I13=Biens!$A$339,$J13&lt;=Biens!$D$339,$K13&lt;=Biens!$C$339),"MATCH","")</f>
        <v/>
      </c>
      <c r="MW13" s="13" t="str">
        <f>IF(AND($G13&gt;=Biens!$B$340,$H13=Biens!$E$340,$I13=Biens!$A$340,$J13&lt;=Biens!$D$340,$K13&lt;=Biens!$C$340),"MATCH","")</f>
        <v/>
      </c>
      <c r="MX13" s="13" t="str">
        <f>IF(AND($G13&gt;=Biens!$B$341,$H13=Biens!$E$341,$I13=Biens!$A$341,$J13&lt;=Biens!$D$341,$K13&lt;=Biens!$C$341),"MATCH","")</f>
        <v/>
      </c>
      <c r="MY13" s="13" t="str">
        <f>IF(AND($G13&gt;=Biens!$B$342,$H13=Biens!$E$342,$I13=Biens!$A$342,$J13&lt;=Biens!$D$342,$K13&lt;=Biens!$C$342),"MATCH","")</f>
        <v/>
      </c>
      <c r="MZ13" s="13" t="str">
        <f>IF(AND($G13&gt;=Biens!$B$343,$H13=Biens!$E$343,$I13=Biens!$A$343,$J13&lt;=Biens!$D$343,$K13&lt;=Biens!$C$343),"MATCH","")</f>
        <v/>
      </c>
      <c r="NA13" s="13" t="str">
        <f>IF(AND($G13&gt;=Biens!$B$344,$H13=Biens!$E$344,$I13=Biens!$A$344,$J13&lt;=Biens!$D$344,$K13&lt;=Biens!$C$344),"MATCH","")</f>
        <v/>
      </c>
      <c r="NB13" s="13" t="str">
        <f>IF(AND($G13&gt;=Biens!$B$345,$H13=Biens!$E$345,$I13=Biens!$A$345,$J13&lt;=Biens!$D$345,$K13&lt;=Biens!$C$345),"MATCH","")</f>
        <v/>
      </c>
      <c r="NC13" s="13" t="str">
        <f>IF(AND($G13&gt;=Biens!$B$346,$H13=Biens!$E$346,$I13=Biens!$A$346,$J13&lt;=Biens!$D$346,$K13&lt;=Biens!$C$346),"MATCH","")</f>
        <v/>
      </c>
      <c r="ND13" s="13" t="str">
        <f>IF(AND($G13&gt;=Biens!$B$347,$H13=Biens!$E$347,$I13=Biens!$A$347,$J13&lt;=Biens!$D$347,$K13&lt;=Biens!$C$347),"MATCH","")</f>
        <v/>
      </c>
      <c r="NE13" s="13" t="str">
        <f>IF(AND($G13&gt;=Biens!$B$348,$H13=Biens!$E$348,$I13=Biens!$A$348,$J13&lt;=Biens!$D$348,$K13&lt;=Biens!$C$348),"MATCH","")</f>
        <v/>
      </c>
      <c r="NF13" s="13" t="str">
        <f>IF(AND($G13&gt;=Biens!$B$349,$H13=Biens!$E$349,$I13=Biens!$A$349,$J13&lt;=Biens!$D$349,$K13&lt;=Biens!$C$349),"MATCH","")</f>
        <v/>
      </c>
      <c r="NG13" s="13" t="str">
        <f>IF(AND($G13&gt;=Biens!$B$350,$H13=Biens!$E$350,$I13=Biens!$A$350,$J13&lt;=Biens!$D$350,$K13&lt;=Biens!$C$350),"MATCH","")</f>
        <v/>
      </c>
      <c r="NH13" s="13" t="str">
        <f>IF(AND($G13&gt;=Biens!$B$351,$H13=Biens!$E$351,$I13=Biens!$A$351,$J13&lt;=Biens!$D$351,$K13&lt;=Biens!$C$351),"MATCH","")</f>
        <v/>
      </c>
      <c r="NI13" s="13" t="str">
        <f>IF(AND($G13&gt;=Biens!$B$352,$H13=Biens!$E$352,$I13=Biens!$A$352,$J13&lt;=Biens!$D$352,$K13&lt;=Biens!$C$352),"MATCH","")</f>
        <v/>
      </c>
      <c r="NJ13" s="13" t="str">
        <f>IF(AND($G13&gt;=Biens!$B$353,$H13=Biens!$E$353,$I13=Biens!$A$353,$J13&lt;=Biens!$D$353,$K13&lt;=Biens!$C$353),"MATCH","")</f>
        <v/>
      </c>
      <c r="NK13" s="13" t="str">
        <f>IF(AND($G13&gt;=Biens!$B$354,$H13=Biens!$E$354,$I13=Biens!$A$354,$J13&lt;=Biens!$D$354,$K13&lt;=Biens!$C$354),"MATCH","")</f>
        <v/>
      </c>
      <c r="NL13" s="13" t="str">
        <f>IF(AND($G13&gt;=Biens!$B$355,$H13=Biens!$E$355,$I13=Biens!$A$355,$J13&lt;=Biens!$D$355,$K13&lt;=Biens!$C$355),"MATCH","")</f>
        <v/>
      </c>
      <c r="NM13" s="13" t="str">
        <f>IF(AND($G13&gt;=Biens!$B$356,$H13=Biens!$E$356,$I13=Biens!$A$356,$J13&lt;=Biens!$D$356,$K13&lt;=Biens!$C$356),"MATCH","")</f>
        <v/>
      </c>
      <c r="NN13" s="13" t="str">
        <f>IF(AND($G13&gt;=Biens!$B$357,$H13=Biens!$E$357,$I13=Biens!$A$357,$J13&lt;=Biens!$D$357,$K13&lt;=Biens!$C$357),"MATCH","")</f>
        <v/>
      </c>
      <c r="NO13" s="13" t="str">
        <f>IF(AND($G13&gt;=Biens!$B$358,$H13=Biens!$E$358,$I13=Biens!$A$358,$J13&lt;=Biens!$D$358,$K13&lt;=Biens!$C$358),"MATCH","")</f>
        <v/>
      </c>
      <c r="NP13" s="13" t="str">
        <f>IF(AND($G13&gt;=Biens!$B$359,$H13=Biens!$E$359,$I13=Biens!$A$359,$J13&lt;=Biens!$D$359,$K13&lt;=Biens!$C$359),"MATCH","")</f>
        <v/>
      </c>
      <c r="NQ13" s="13" t="str">
        <f>IF(AND($G13&gt;=Biens!$B$360,$H13=Biens!$E$360,$I13=Biens!$A$360,$J13&lt;=Biens!$D$360,$K13&lt;=Biens!$C$360),"MATCH","")</f>
        <v/>
      </c>
      <c r="NR13" s="13" t="str">
        <f>IF(AND($G13&gt;=Biens!$B$361,$H13=Biens!$E$361,$I13=Biens!$A$361,$J13&lt;=Biens!$D$361,$K13&lt;=Biens!$C$361),"MATCH","")</f>
        <v/>
      </c>
      <c r="NS13" s="13" t="str">
        <f>IF(AND($G13&gt;=Biens!$B$362,$H13=Biens!$E$362,$I13=Biens!$A$362,$J13&lt;=Biens!$D$362,$K13&lt;=Biens!$C$362),"MATCH","")</f>
        <v/>
      </c>
      <c r="NT13" s="13" t="str">
        <f>IF(AND($G13&gt;=Biens!$B$363,$H13=Biens!$E$363,$I13=Biens!$A$363,$J13&lt;=Biens!$D$363,$K13&lt;=Biens!$C$363),"MATCH","")</f>
        <v/>
      </c>
      <c r="NU13" s="13" t="str">
        <f>IF(AND($G13&gt;=Biens!$B$364,$H13=Biens!$E$364,$I13=Biens!$A$364,$J13&lt;=Biens!$D$364,$K13&lt;=Biens!$C$364),"MATCH","")</f>
        <v/>
      </c>
      <c r="NV13" s="13" t="str">
        <f>IF(AND($G13&gt;=Biens!$B$365,$H13=Biens!$E$365,$I13=Biens!$A$365,$J13&lt;=Biens!$D$365,$K13&lt;=Biens!$C$365),"MATCH","")</f>
        <v/>
      </c>
      <c r="NW13" s="13" t="str">
        <f>IF(AND($G13&gt;=Biens!$B$366,$H13=Biens!$E$366,$I13=Biens!$A$366,$J13&lt;=Biens!$D$366,$K13&lt;=Biens!$C$366),"MATCH","")</f>
        <v/>
      </c>
      <c r="NX13" s="13" t="str">
        <f>IF(AND($G13&gt;=Biens!$B$367,$H13=Biens!$E$367,$I13=Biens!$A$367,$J13&lt;=Biens!$D$367,$K13&lt;=Biens!$C$367),"MATCH","")</f>
        <v/>
      </c>
      <c r="NY13" s="13" t="str">
        <f>IF(AND($G13&gt;=Biens!$B$368,$H13=Biens!$E$368,$I13=Biens!$A$368,$J13&lt;=Biens!$D$368,$K13&lt;=Biens!$C$368),"MATCH","")</f>
        <v/>
      </c>
      <c r="NZ13" s="13" t="str">
        <f>IF(AND($G13&gt;=Biens!$B$369,$H13=Biens!$E$369,$I13=Biens!$A$369,$J13&lt;=Biens!$D$369,$K13&lt;=Biens!$C$369),"MATCH","")</f>
        <v/>
      </c>
      <c r="OA13" s="13" t="str">
        <f>IF(AND($G13&gt;=Biens!$B$370,$H13=Biens!$E$370,$I13=Biens!$A$370,$J13&lt;=Biens!$D$370,$K13&lt;=Biens!$C$370),"MATCH","")</f>
        <v/>
      </c>
      <c r="OB13" s="13" t="str">
        <f>IF(AND($G13&gt;=Biens!$B$371,$H13=Biens!$E$371,$I13=Biens!$A$371,$J13&lt;=Biens!$D$371,$K13&lt;=Biens!$C$371),"MATCH","")</f>
        <v/>
      </c>
      <c r="OC13" s="13" t="str">
        <f>IF(AND($G13&gt;=Biens!$B$372,$H13=Biens!$E$372,$I13=Biens!$A$372,$J13&lt;=Biens!$D$372,$K13&lt;=Biens!$C$372),"MATCH","")</f>
        <v/>
      </c>
      <c r="OD13" s="13" t="str">
        <f>IF(AND($G13&gt;=Biens!$B$373,$H13=Biens!$E$373,$I13=Biens!$A$373,$J13&lt;=Biens!$D$373,$K13&lt;=Biens!$C$373),"MATCH","")</f>
        <v/>
      </c>
      <c r="OE13" s="13" t="str">
        <f>IF(AND($G13&gt;=Biens!$B$374,$H13=Biens!$E$374,$I13=Biens!$A$374,$J13&lt;=Biens!$D$374,$K13&lt;=Biens!$C$374),"MATCH","")</f>
        <v/>
      </c>
      <c r="OF13" s="13" t="str">
        <f>IF(AND($G13&gt;=Biens!$B$375,$H13=Biens!$E$375,$I13=Biens!$A$375,$J13&lt;=Biens!$D$375,$K13&lt;=Biens!$C$375),"MATCH","")</f>
        <v/>
      </c>
      <c r="OG13" s="13" t="str">
        <f>IF(AND($G13&gt;=Biens!$B$376,$H13=Biens!$E$376,$I13=Biens!$A$376,$J13&lt;=Biens!$D$376,$K13&lt;=Biens!$C$376),"MATCH","")</f>
        <v/>
      </c>
      <c r="OH13" s="13" t="str">
        <f>IF(AND($G13&gt;=Biens!$B$377,$H13=Biens!$E$377,$I13=Biens!$A$377,$J13&lt;=Biens!$D$377,$K13&lt;=Biens!$C$377),"MATCH","")</f>
        <v/>
      </c>
      <c r="OI13" s="13" t="str">
        <f>IF(AND($G13&gt;=Biens!$B$378,$H13=Biens!$E$378,$I13=Biens!$A$378,$J13&lt;=Biens!$D$378,$K13&lt;=Biens!$C$378),"MATCH","")</f>
        <v/>
      </c>
      <c r="OJ13" s="13" t="str">
        <f>IF(AND($G13&gt;=Biens!$B$379,$H13=Biens!$E$379,$I13=Biens!$A$379,$J13&lt;=Biens!$D$379,$K13&lt;=Biens!$C$379),"MATCH","")</f>
        <v/>
      </c>
      <c r="OK13" s="13" t="str">
        <f>IF(AND($G13&gt;=Biens!$B$380,$H13=Biens!$E$380,$I13=Biens!$A$380,$J13&lt;=Biens!$D$380,$K13&lt;=Biens!$C$380),"MATCH","")</f>
        <v/>
      </c>
      <c r="OL13" s="13" t="str">
        <f>IF(AND($G13&gt;=Biens!$B$381,$H13=Biens!$E$381,$I13=Biens!$A$381,$J13&lt;=Biens!$D$381,$K13&lt;=Biens!$C$381),"MATCH","")</f>
        <v/>
      </c>
      <c r="OM13" s="13" t="str">
        <f>IF(AND($G13&gt;=Biens!$B$382,$H13=Biens!$E$382,$I13=Biens!$A$382,$J13&lt;=Biens!$D$382,$K13&lt;=Biens!$C$382),"MATCH","")</f>
        <v/>
      </c>
      <c r="ON13" s="13" t="str">
        <f>IF(AND($G13&gt;=Biens!$B$383,$H13=Biens!$E$383,$I13=Biens!$A$383,$J13&lt;=Biens!$D$383,$K13&lt;=Biens!$C$383),"MATCH","")</f>
        <v/>
      </c>
      <c r="OO13" s="13" t="str">
        <f>IF(AND($G13&gt;=Biens!$B$384,$H13=Biens!$E$384,$I13=Biens!$A$384,$J13&lt;=Biens!$D$384,$K13&lt;=Biens!$C$384),"MATCH","")</f>
        <v/>
      </c>
      <c r="OP13" s="13" t="str">
        <f>IF(AND($G13&gt;=Biens!$B$385,$H13=Biens!$E$385,$I13=Biens!$A$385,$J13&lt;=Biens!$D$385,$K13&lt;=Biens!$C$385),"MATCH","")</f>
        <v/>
      </c>
      <c r="OQ13" s="13" t="str">
        <f>IF(AND($G13&gt;=Biens!$B$386,$H13=Biens!$E$386,$I13=Biens!$A$386,$J13&lt;=Biens!$D$386,$K13&lt;=Biens!$C$386),"MATCH","")</f>
        <v/>
      </c>
      <c r="OR13" s="13" t="str">
        <f>IF(AND($G13&gt;=Biens!$B$387,$H13=Biens!$E$387,$I13=Biens!$A$387,$J13&lt;=Biens!$D$387,$K13&lt;=Biens!$C$387),"MATCH","")</f>
        <v/>
      </c>
      <c r="OS13" s="13" t="str">
        <f>IF(AND($G13&gt;=Biens!$B$388,$H13=Biens!$E$388,$I13=Biens!$A$388,$J13&lt;=Biens!$D$388,$K13&lt;=Biens!$C$388),"MATCH","")</f>
        <v/>
      </c>
      <c r="OT13" s="13" t="str">
        <f>IF(AND($G13&gt;=Biens!$B$389,$H13=Biens!$E$389,$I13=Biens!$A$389,$J13&lt;=Biens!$D$389,$K13&lt;=Biens!$C$389),"MATCH","")</f>
        <v/>
      </c>
      <c r="OU13" s="13" t="str">
        <f>IF(AND($G13&gt;=Biens!$B$390,$H13=Biens!$E$390,$I13=Biens!$A$390,$J13&lt;=Biens!$D$390,$K13&lt;=Biens!$C$390),"MATCH","")</f>
        <v/>
      </c>
      <c r="OV13" s="13" t="str">
        <f>IF(AND($G13&gt;=Biens!$B$391,$H13=Biens!$E$391,$I13=Biens!$A$391,$J13&lt;=Biens!$D$391,$K13&lt;=Biens!$C$391),"MATCH","")</f>
        <v/>
      </c>
      <c r="OW13" s="13" t="str">
        <f>IF(AND($G13&gt;=Biens!$B$392,$H13=Biens!$E$392,$I13=Biens!$A$392,$J13&lt;=Biens!$D$392,$K13&lt;=Biens!$C$392),"MATCH","")</f>
        <v/>
      </c>
      <c r="OX13" s="13" t="str">
        <f>IF(AND($G13&gt;=Biens!$B$393,$H13=Biens!$E$393,$I13=Biens!$A$393,$J13&lt;=Biens!$D$393,$K13&lt;=Biens!$C$393),"MATCH","")</f>
        <v/>
      </c>
      <c r="OY13" s="13" t="str">
        <f>IF(AND($G13&gt;=Biens!$B$394,$H13=Biens!$E$394,$I13=Biens!$A$394,$J13&lt;=Biens!$D$394,$K13&lt;=Biens!$C$394),"MATCH","")</f>
        <v/>
      </c>
      <c r="OZ13" s="13" t="str">
        <f>IF(AND($G13&gt;=Biens!$B$395,$H13=Biens!$E$395,$I13=Biens!$A$395,$J13&lt;=Biens!$D$395,$K13&lt;=Biens!$C$395),"MATCH","")</f>
        <v/>
      </c>
      <c r="PA13" s="13" t="str">
        <f>IF(AND($G13&gt;=Biens!$B$396,$H13=Biens!$E$396,$I13=Biens!$A$396,$J13&lt;=Biens!$D$396,$K13&lt;=Biens!$C$396),"MATCH","")</f>
        <v/>
      </c>
      <c r="PB13" s="13" t="str">
        <f>IF(AND($G13&gt;=Biens!$B$397,$H13=Biens!$E$397,$I13=Biens!$A$397,$J13&lt;=Biens!$D$397,$K13&lt;=Biens!$C$397),"MATCH","")</f>
        <v/>
      </c>
      <c r="PC13" s="13" t="str">
        <f>IF(AND($G13&gt;=Biens!$B$398,$H13=Biens!$E$398,$I13=Biens!$A$398,$J13&lt;=Biens!$D$398,$K13&lt;=Biens!$C$398),"MATCH","")</f>
        <v/>
      </c>
      <c r="PD13" s="13" t="str">
        <f>IF(AND($G13&gt;=Biens!$B$399,$H13=Biens!$E$399,$I13=Biens!$A$399,$J13&lt;=Biens!$D$399,$K13&lt;=Biens!$C$399),"MATCH","")</f>
        <v/>
      </c>
      <c r="PE13" s="13" t="str">
        <f>IF(AND($G13&gt;=Biens!$B$400,$H13=Biens!$E$400,$I13=Biens!$A$400,$J13&lt;=Biens!$D$400,$K13&lt;=Biens!$C$400),"MATCH","")</f>
        <v/>
      </c>
      <c r="PF13" s="13" t="str">
        <f>IF(AND($G13&gt;=Biens!$B$401,$H13=Biens!$E$401,$I13=Biens!$A$401,$J13&lt;=Biens!$D$401,$K13&lt;=Biens!$C$401),"MATCH","")</f>
        <v/>
      </c>
      <c r="PG13" s="13" t="str">
        <f>IF(AND($G13&gt;=Biens!$B$402,$H13=Biens!$E$402,$I13=Biens!$A$402,$J13&lt;=Biens!$D$402,$K13&lt;=Biens!$C$402),"MATCH","")</f>
        <v/>
      </c>
      <c r="PH13" s="13" t="str">
        <f>IF(AND($G13&gt;=Biens!$B$403,$H13=Biens!$E$403,$I13=Biens!$A$403,$J13&lt;=Biens!$D$403,$K13&lt;=Biens!$C$403),"MATCH","")</f>
        <v/>
      </c>
      <c r="PI13" s="13" t="str">
        <f>IF(AND($G13&gt;=Biens!$B$404,$H13=Biens!$E$404,$I13=Biens!$A$404,$J13&lt;=Biens!$D$404,$K13&lt;=Biens!$C$404),"MATCH","")</f>
        <v/>
      </c>
      <c r="PJ13" s="13" t="str">
        <f>IF(AND($G13&gt;=Biens!$B$405,$H13=Biens!$E$405,$I13=Biens!$A$405,$J13&lt;=Biens!$D$405,$K13&lt;=Biens!$C$405),"MATCH","")</f>
        <v/>
      </c>
      <c r="PK13" s="13" t="str">
        <f>IF(AND($G13&gt;=Biens!$B$406,$H13=Biens!$E$406,$I13=Biens!$A$406,$J13&lt;=Biens!$D$406,$K13&lt;=Biens!$C$406),"MATCH","")</f>
        <v/>
      </c>
      <c r="PL13" s="13" t="str">
        <f>IF(AND($G13&gt;=Biens!$B$407,$H13=Biens!$E$407,$I13=Biens!$A$407,$J13&lt;=Biens!$D$407,$K13&lt;=Biens!$C$407),"MATCH","")</f>
        <v/>
      </c>
      <c r="PM13" s="13" t="str">
        <f>IF(AND($G13&gt;=Biens!$B$408,$H13=Biens!$E$408,$I13=Biens!$A$408,$J13&lt;=Biens!$D$408,$K13&lt;=Biens!$C$408),"MATCH","")</f>
        <v/>
      </c>
      <c r="PN13" s="13" t="str">
        <f>IF(AND($G13&gt;=Biens!$B$409,$H13=Biens!$E$409,$I13=Biens!$A$409,$J13&lt;=Biens!$D$409,$K13&lt;=Biens!$C$409),"MATCH","")</f>
        <v/>
      </c>
      <c r="PO13" s="13" t="str">
        <f>IF(AND($G13&gt;=Biens!$B$410,$H13=Biens!$E$410,$I13=Biens!$A$410,$J13&lt;=Biens!$D$410,$K13&lt;=Biens!$C$410),"MATCH","")</f>
        <v/>
      </c>
      <c r="PP13" s="13" t="str">
        <f>IF(AND($G13&gt;=Biens!$B$411,$H13=Biens!$E$411,$I13=Biens!$A$411,$J13&lt;=Biens!$D$411,$K13&lt;=Biens!$C$411),"MATCH","")</f>
        <v/>
      </c>
      <c r="PQ13" s="13" t="str">
        <f>IF(AND($G13&gt;=Biens!$B$412,$H13=Biens!$E$412,$I13=Biens!$A$412,$J13&lt;=Biens!$D$412,$K13&lt;=Biens!$C$412),"MATCH","")</f>
        <v/>
      </c>
      <c r="PR13" s="13" t="str">
        <f>IF(AND($G13&gt;=Biens!$B$413,$H13=Biens!$E$413,$I13=Biens!$A$413,$J13&lt;=Biens!$D$413,$K13&lt;=Biens!$C$413),"MATCH","")</f>
        <v/>
      </c>
      <c r="PS13" s="13" t="str">
        <f>IF(AND($G13&gt;=Biens!$B$414,$H13=Biens!$E$414,$I13=Biens!$A$414,$J13&lt;=Biens!$D$414,$K13&lt;=Biens!$C$414),"MATCH","")</f>
        <v/>
      </c>
      <c r="PT13" s="13" t="str">
        <f>IF(AND($G13&gt;=Biens!$B$415,$H13=Biens!$E$415,$I13=Biens!$A$415,$J13&lt;=Biens!$D$415,$K13&lt;=Biens!$C$415),"MATCH","")</f>
        <v/>
      </c>
      <c r="PU13" s="13" t="str">
        <f>IF(AND($G13&gt;=Biens!$B$416,$H13=Biens!$E$416,$I13=Biens!$A$416,$J13&lt;=Biens!$D$416,$K13&lt;=Biens!$C$416),"MATCH","")</f>
        <v/>
      </c>
      <c r="PV13" s="13" t="str">
        <f>IF(AND($G13&gt;=Biens!$B$417,$H13=Biens!$E$417,$I13=Biens!$A$417,$J13&lt;=Biens!$D$417,$K13&lt;=Biens!$C$417),"MATCH","")</f>
        <v/>
      </c>
      <c r="PW13" s="13" t="str">
        <f>IF(AND($G13&gt;=Biens!$B$418,$H13=Biens!$E$418,$I13=Biens!$A$418,$J13&lt;=Biens!$D$418,$K13&lt;=Biens!$C$418),"MATCH","")</f>
        <v/>
      </c>
      <c r="PX13" s="13" t="str">
        <f>IF(AND($G13&gt;=Biens!$B$419,$H13=Biens!$E$419,$I13=Biens!$A$419,$J13&lt;=Biens!$D$419,$K13&lt;=Biens!$C$419),"MATCH","")</f>
        <v/>
      </c>
      <c r="PY13" s="13" t="str">
        <f>IF(AND($G13&gt;=Biens!$B$420,$H13=Biens!$E$420,$I13=Biens!$A$420,$J13&lt;=Biens!$D$420,$K13&lt;=Biens!$C$420),"MATCH","")</f>
        <v/>
      </c>
      <c r="PZ13" s="13" t="str">
        <f>IF(AND($G13&gt;=Biens!$B$421,$H13=Biens!$E$421,$I13=Biens!$A$421,$J13&lt;=Biens!$D$421,$K13&lt;=Biens!$C$421),"MATCH","")</f>
        <v/>
      </c>
      <c r="QA13" s="13" t="str">
        <f>IF(AND($G13&gt;=Biens!$B$422,$H13=Biens!$E$422,$I13=Biens!$A$422,$J13&lt;=Biens!$D$422,$K13&lt;=Biens!$C$422),"MATCH","")</f>
        <v/>
      </c>
      <c r="QB13" s="13" t="str">
        <f>IF(AND($G13&gt;=Biens!$B$423,$H13=Biens!$E$423,$I13=Biens!$A$423,$J13&lt;=Biens!$D$423,$K13&lt;=Biens!$C$423),"MATCH","")</f>
        <v/>
      </c>
      <c r="QC13" s="13" t="str">
        <f>IF(AND($G13&gt;=Biens!$B$424,$H13=Biens!$E$424,$I13=Biens!$A$424,$J13&lt;=Biens!$D$424,$K13&lt;=Biens!$C$424),"MATCH","")</f>
        <v/>
      </c>
      <c r="QD13" s="13" t="str">
        <f>IF(AND($G13&gt;=Biens!$B$425,$H13=Biens!$E$425,$I13=Biens!$A$425,$J13&lt;=Biens!$D$425,$K13&lt;=Biens!$C$425),"MATCH","")</f>
        <v/>
      </c>
      <c r="QE13" s="13" t="str">
        <f>IF(AND($G13&gt;=Biens!$B$426,$H13=Biens!$E$426,$I13=Biens!$A$426,$J13&lt;=Biens!$D$426,$K13&lt;=Biens!$C$426),"MATCH","")</f>
        <v/>
      </c>
      <c r="QF13" s="13" t="str">
        <f>IF(AND($G13&gt;=Biens!$B$427,$H13=Biens!$E$427,$I13=Biens!$A$427,$J13&lt;=Biens!$D$427,$K13&lt;=Biens!$C$427),"MATCH","")</f>
        <v/>
      </c>
      <c r="QG13" s="13" t="str">
        <f>IF(AND($G13&gt;=Biens!$B$428,$H13=Biens!$E$428,$I13=Biens!$A$428,$J13&lt;=Biens!$D$428,$K13&lt;=Biens!$C$428),"MATCH","")</f>
        <v/>
      </c>
      <c r="QH13" s="13" t="str">
        <f>IF(AND($G13&gt;=Biens!$B$429,$H13=Biens!$E$429,$I13=Biens!$A$429,$J13&lt;=Biens!$D$429,$K13&lt;=Biens!$C$429),"MATCH","")</f>
        <v/>
      </c>
      <c r="QI13" s="13" t="str">
        <f>IF(AND($G13&gt;=Biens!$B$430,$H13=Biens!$E$430,$I13=Biens!$A$430,$J13&lt;=Biens!$D$430,$K13&lt;=Biens!$C$430),"MATCH","")</f>
        <v/>
      </c>
      <c r="QJ13" s="13" t="str">
        <f>IF(AND($G13&gt;=Biens!$B$431,$H13=Biens!$E$431,$I13=Biens!$A$431,$J13&lt;=Biens!$D$431,$K13&lt;=Biens!$C$431),"MATCH","")</f>
        <v/>
      </c>
      <c r="QK13" s="13" t="str">
        <f>IF(AND($G13&gt;=Biens!$B$432,$H13=Biens!$E$432,$I13=Biens!$A$432,$J13&lt;=Biens!$D$432,$K13&lt;=Biens!$C$432),"MATCH","")</f>
        <v/>
      </c>
      <c r="QL13" s="13" t="str">
        <f>IF(AND($G13&gt;=Biens!$B$433,$H13=Biens!$E$433,$I13=Biens!$A$433,$J13&lt;=Biens!$D$433,$K13&lt;=Biens!$C$433),"MATCH","")</f>
        <v/>
      </c>
      <c r="QM13" s="13" t="str">
        <f>IF(AND($G13&gt;=Biens!$B$434,$H13=Biens!$E$434,$I13=Biens!$A$434,$J13&lt;=Biens!$D$434,$K13&lt;=Biens!$C$434),"MATCH","")</f>
        <v/>
      </c>
      <c r="QN13" s="13" t="str">
        <f>IF(AND($G13&gt;=Biens!$B$435,$H13=Biens!$E$435,$I13=Biens!$A$435,$J13&lt;=Biens!$D$435,$K13&lt;=Biens!$C$435),"MATCH","")</f>
        <v/>
      </c>
      <c r="QO13" s="13" t="str">
        <f>IF(AND($G13&gt;=Biens!$B$436,$H13=Biens!$E$436,$I13=Biens!$A$436,$J13&lt;=Biens!$D$436,$K13&lt;=Biens!$C$436),"MATCH","")</f>
        <v/>
      </c>
      <c r="QP13" s="13" t="str">
        <f>IF(AND($G13&gt;=Biens!$B$437,$H13=Biens!$E$437,$I13=Biens!$A$437,$J13&lt;=Biens!$D$437,$K13&lt;=Biens!$C$437),"MATCH","")</f>
        <v/>
      </c>
      <c r="QQ13" s="13" t="str">
        <f>IF(AND($G13&gt;=Biens!$B$438,$H13=Biens!$E$438,$I13=Biens!$A$438,$J13&lt;=Biens!$D$438,$K13&lt;=Biens!$C$438),"MATCH","")</f>
        <v/>
      </c>
      <c r="QR13" s="13" t="str">
        <f>IF(AND($G13&gt;=Biens!$B$439,$H13=Biens!$E$439,$I13=Biens!$A$439,$J13&lt;=Biens!$D$439,$K13&lt;=Biens!$C$439),"MATCH","")</f>
        <v/>
      </c>
      <c r="QS13" s="13" t="str">
        <f>IF(AND($G13&gt;=Biens!$B$440,$H13=Biens!$E$440,$I13=Biens!$A$440,$J13&lt;=Biens!$D$440,$K13&lt;=Biens!$C$440),"MATCH","")</f>
        <v/>
      </c>
      <c r="QT13" s="13" t="str">
        <f>IF(AND($G13&gt;=Biens!$B$441,$H13=Biens!$E$441,$I13=Biens!$A$441,$J13&lt;=Biens!$D$441,$K13&lt;=Biens!$C$441),"MATCH","")</f>
        <v/>
      </c>
      <c r="QU13" s="13" t="str">
        <f>IF(AND($G13&gt;=Biens!$B$442,$H13=Biens!$E$442,$I13=Biens!$A$442,$J13&lt;=Biens!$D$442,$K13&lt;=Biens!$C$442),"MATCH","")</f>
        <v/>
      </c>
      <c r="QV13" s="13" t="str">
        <f>IF(AND($G13&gt;=Biens!$B$443,$H13=Biens!$E$443,$I13=Biens!$A$443,$J13&lt;=Biens!$D$443,$K13&lt;=Biens!$C$443),"MATCH","")</f>
        <v/>
      </c>
      <c r="QW13" s="13" t="str">
        <f>IF(AND($G13&gt;=Biens!$B$444,$H13=Biens!$E$444,$I13=Biens!$A$444,$J13&lt;=Biens!$D$444,$K13&lt;=Biens!$C$444),"MATCH","")</f>
        <v/>
      </c>
      <c r="QX13" s="13" t="str">
        <f>IF(AND($G13&gt;=Biens!$B$445,$H13=Biens!$E$445,$I13=Biens!$A$445,$J13&lt;=Biens!$D$445,$K13&lt;=Biens!$C$445),"MATCH","")</f>
        <v/>
      </c>
      <c r="QY13" s="13" t="str">
        <f>IF(AND($G13&gt;=Biens!$B$446,$H13=Biens!$E$446,$I13=Biens!$A$446,$J13&lt;=Biens!$D$446,$K13&lt;=Biens!$C$446),"MATCH","")</f>
        <v/>
      </c>
      <c r="QZ13" s="13" t="str">
        <f>IF(AND($G13&gt;=Biens!$B$447,$H13=Biens!$E$447,$I13=Biens!$A$447,$J13&lt;=Biens!$D$447,$K13&lt;=Biens!$C$447),"MATCH","")</f>
        <v/>
      </c>
      <c r="RA13" s="13" t="str">
        <f>IF(AND($G13&gt;=Biens!$B$448,$H13=Biens!$E$448,$I13=Biens!$A$448,$J13&lt;=Biens!$D$448,$K13&lt;=Biens!$C$448),"MATCH","")</f>
        <v/>
      </c>
      <c r="RB13" s="13" t="str">
        <f>IF(AND($G13&gt;=Biens!$B$449,$H13=Biens!$E$449,$I13=Biens!$A$449,$J13&lt;=Biens!$D$449,$K13&lt;=Biens!$C$449),"MATCH","")</f>
        <v/>
      </c>
      <c r="RC13" s="13" t="str">
        <f>IF(AND($G13&gt;=Biens!$B$450,$H13=Biens!$E$450,$I13=Biens!$A$450,$J13&lt;=Biens!$D$450,$K13&lt;=Biens!$C$450),"MATCH","")</f>
        <v/>
      </c>
      <c r="RD13" s="13" t="str">
        <f>IF(AND($G13&gt;=Biens!$B$451,$H13=Biens!$E$451,$I13=Biens!$A$451,$J13&lt;=Biens!$D$451,$K13&lt;=Biens!$C$451),"MATCH","")</f>
        <v/>
      </c>
      <c r="RE13" s="13" t="str">
        <f>IF(AND($G13&gt;=Biens!$B$452,$H13=Biens!$E$452,$I13=Biens!$A$452,$J13&lt;=Biens!$D$452,$K13&lt;=Biens!$C$452),"MATCH","")</f>
        <v/>
      </c>
      <c r="RF13" s="13" t="str">
        <f>IF(AND($G13&gt;=Biens!$B$453,$H13=Biens!$E$453,$I13=Biens!$A$453,$J13&lt;=Biens!$D$453,$K13&lt;=Biens!$C$453),"MATCH","")</f>
        <v/>
      </c>
      <c r="RG13" s="13" t="str">
        <f>IF(AND($G13&gt;=Biens!$B$454,$H13=Biens!$E$454,$I13=Biens!$A$454,$J13&lt;=Biens!$D$454,$K13&lt;=Biens!$C$454),"MATCH","")</f>
        <v/>
      </c>
      <c r="RH13" s="13" t="str">
        <f>IF(AND($G13&gt;=Biens!$B$455,$H13=Biens!$E$455,$I13=Biens!$A$455,$J13&lt;=Biens!$D$455,$K13&lt;=Biens!$C$455),"MATCH","")</f>
        <v/>
      </c>
      <c r="RI13" s="13" t="str">
        <f>IF(AND($G13&gt;=Biens!$B$456,$H13=Biens!$E$456,$I13=Biens!$A$456,$J13&lt;=Biens!$D$456,$K13&lt;=Biens!$C$456),"MATCH","")</f>
        <v/>
      </c>
      <c r="RJ13" s="13" t="str">
        <f>IF(AND($G13&gt;=Biens!$B$457,$H13=Biens!$E$457,$I13=Biens!$A$457,$J13&lt;=Biens!$D$457,$K13&lt;=Biens!$C$457),"MATCH","")</f>
        <v/>
      </c>
      <c r="RK13" s="13" t="str">
        <f>IF(AND($G13&gt;=Biens!$B$458,$H13=Biens!$E$458,$I13=Biens!$A$458,$J13&lt;=Biens!$D$458,$K13&lt;=Biens!$C$458),"MATCH","")</f>
        <v/>
      </c>
      <c r="RL13" s="13" t="str">
        <f>IF(AND($G13&gt;=Biens!$B$459,$H13=Biens!$E$459,$I13=Biens!$A$459,$J13&lt;=Biens!$D$459,$K13&lt;=Biens!$C$459),"MATCH","")</f>
        <v/>
      </c>
      <c r="RM13" s="13" t="str">
        <f>IF(AND($G13&gt;=Biens!$B$460,$H13=Biens!$E$460,$I13=Biens!$A$460,$J13&lt;=Biens!$D$460,$K13&lt;=Biens!$C$460),"MATCH","")</f>
        <v/>
      </c>
      <c r="RN13" s="13" t="str">
        <f>IF(AND($G13&gt;=Biens!$B$461,$H13=Biens!$E$461,$I13=Biens!$A$461,$J13&lt;=Biens!$D$461,$K13&lt;=Biens!$C$461),"MATCH","")</f>
        <v/>
      </c>
      <c r="RO13" s="13" t="str">
        <f>IF(AND($G13&gt;=Biens!$B$462,$H13=Biens!$E$462,$I13=Biens!$A$462,$J13&lt;=Biens!$D$462,$K13&lt;=Biens!$C$462),"MATCH","")</f>
        <v/>
      </c>
      <c r="RP13" s="13" t="str">
        <f>IF(AND($G13&gt;=Biens!$B$463,$H13=Biens!$E$463,$I13=Biens!$A$463,$J13&lt;=Biens!$D$463,$K13&lt;=Biens!$C$463),"MATCH","")</f>
        <v/>
      </c>
      <c r="RQ13" s="13" t="str">
        <f>IF(AND($G13&gt;=Biens!$B$464,$H13=Biens!$E$464,$I13=Biens!$A$464,$J13&lt;=Biens!$D$464,$K13&lt;=Biens!$C$464),"MATCH","")</f>
        <v/>
      </c>
      <c r="RR13" s="13" t="str">
        <f>IF(AND($G13&gt;=Biens!$B$465,$H13=Biens!$E$465,$I13=Biens!$A$465,$J13&lt;=Biens!$D$465,$K13&lt;=Biens!$C$465),"MATCH","")</f>
        <v/>
      </c>
      <c r="RS13" s="13" t="str">
        <f>IF(AND($G13&gt;=Biens!$B$466,$H13=Biens!$E$466,$I13=Biens!$A$466,$J13&lt;=Biens!$D$466,$K13&lt;=Biens!$C$466),"MATCH","")</f>
        <v/>
      </c>
      <c r="RT13" s="13" t="str">
        <f>IF(AND($G13&gt;=Biens!$B$467,$H13=Biens!$E$467,$I13=Biens!$A$467,$J13&lt;=Biens!$D$467,$K13&lt;=Biens!$C$467),"MATCH","")</f>
        <v/>
      </c>
      <c r="RU13" s="13" t="str">
        <f>IF(AND($G13&gt;=Biens!$B$468,$H13=Biens!$E$468,$I13=Biens!$A$468,$J13&lt;=Biens!$D$468,$K13&lt;=Biens!$C$468),"MATCH","")</f>
        <v/>
      </c>
      <c r="RV13" s="13" t="str">
        <f>IF(AND($G13&gt;=Biens!$B$469,$H13=Biens!$E$469,$I13=Biens!$A$469,$J13&lt;=Biens!$D$469,$K13&lt;=Biens!$C$469),"MATCH","")</f>
        <v/>
      </c>
      <c r="RW13" s="13" t="str">
        <f>IF(AND($G13&gt;=Biens!$B$470,$H13=Biens!$E$470,$I13=Biens!$A$470,$J13&lt;=Biens!$D$470,$K13&lt;=Biens!$C$470),"MATCH","")</f>
        <v/>
      </c>
      <c r="RX13" s="13" t="str">
        <f>IF(AND($G13&gt;=Biens!$B$471,$H13=Biens!$E$471,$I13=Biens!$A$471,$J13&lt;=Biens!$D$471,$K13&lt;=Biens!$C$471),"MATCH","")</f>
        <v/>
      </c>
      <c r="RY13" s="13" t="str">
        <f>IF(AND($G13&gt;=Biens!$B$472,$H13=Biens!$E$472,$I13=Biens!$A$472,$J13&lt;=Biens!$D$472,$K13&lt;=Biens!$C$472),"MATCH","")</f>
        <v/>
      </c>
      <c r="RZ13" s="13" t="str">
        <f>IF(AND($G13&gt;=Biens!$B$473,$H13=Biens!$E$473,$I13=Biens!$A$473,$J13&lt;=Biens!$D$473,$K13&lt;=Biens!$C$473),"MATCH","")</f>
        <v/>
      </c>
      <c r="SA13" s="13" t="str">
        <f>IF(AND($G13&gt;=Biens!$B$474,$H13=Biens!$E$474,$I13=Biens!$A$474,$J13&lt;=Biens!$D$474,$K13&lt;=Biens!$C$474),"MATCH","")</f>
        <v/>
      </c>
      <c r="SB13" s="13" t="str">
        <f>IF(AND($G13&gt;=Biens!$B$475,$H13=Biens!$E$475,$I13=Biens!$A$475,$J13&lt;=Biens!$D$475,$K13&lt;=Biens!$C$475),"MATCH","")</f>
        <v/>
      </c>
      <c r="SC13" s="13" t="str">
        <f>IF(AND($G13&gt;=Biens!$B$476,$H13=Biens!$E$476,$I13=Biens!$A$476,$J13&lt;=Biens!$D$476,$K13&lt;=Biens!$C$476),"MATCH","")</f>
        <v/>
      </c>
      <c r="SD13" s="13" t="str">
        <f>IF(AND($G13&gt;=Biens!$B$477,$H13=Biens!$E$477,$I13=Biens!$A$477,$J13&lt;=Biens!$D$477,$K13&lt;=Biens!$C$477),"MATCH","")</f>
        <v/>
      </c>
      <c r="SE13" s="13" t="str">
        <f>IF(AND($G13&gt;=Biens!$B$478,$H13=Biens!$E$478,$I13=Biens!$A$478,$J13&lt;=Biens!$D$478,$K13&lt;=Biens!$C$478),"MATCH","")</f>
        <v/>
      </c>
      <c r="SF13" s="13" t="str">
        <f>IF(AND($G13&gt;=Biens!$B$479,$H13=Biens!$E$479,$I13=Biens!$A$479,$J13&lt;=Biens!$D$479,$K13&lt;=Biens!$C$479),"MATCH","")</f>
        <v/>
      </c>
      <c r="SG13" s="13" t="str">
        <f>IF(AND($G13&gt;=Biens!$B$480,$H13=Biens!$E$480,$I13=Biens!$A$480,$J13&lt;=Biens!$D$480,$K13&lt;=Biens!$C$480),"MATCH","")</f>
        <v/>
      </c>
      <c r="SH13" s="13" t="str">
        <f>IF(AND($G13&gt;=Biens!$B$481,$H13=Biens!$E$481,$I13=Biens!$A$481,$J13&lt;=Biens!$D$481,$K13&lt;=Biens!$C$481),"MATCH","")</f>
        <v/>
      </c>
      <c r="SI13" s="13" t="str">
        <f>IF(AND($G13&gt;=Biens!$B$482,$H13=Biens!$E$482,$I13=Biens!$A$482,$J13&lt;=Biens!$D$482,$K13&lt;=Biens!$C$482),"MATCH","")</f>
        <v/>
      </c>
      <c r="SJ13" s="13" t="str">
        <f>IF(AND($G13&gt;=Biens!$B$483,$H13=Biens!$E$483,$I13=Biens!$A$483,$J13&lt;=Biens!$D$483,$K13&lt;=Biens!$C$483),"MATCH","")</f>
        <v/>
      </c>
      <c r="SK13" s="13" t="str">
        <f>IF(AND($G13&gt;=Biens!$B$484,$H13=Biens!$E$484,$I13=Biens!$A$484,$J13&lt;=Biens!$D$484,$K13&lt;=Biens!$C$484),"MATCH","")</f>
        <v/>
      </c>
      <c r="SL13" s="13" t="str">
        <f>IF(AND($G13&gt;=Biens!$B$485,$H13=Biens!$E$485,$I13=Biens!$A$485,$J13&lt;=Biens!$D$485,$K13&lt;=Biens!$C$485),"MATCH","")</f>
        <v/>
      </c>
      <c r="SM13" s="13" t="str">
        <f>IF(AND($G13&gt;=Biens!$B$486,$H13=Biens!$E$486,$I13=Biens!$A$486,$J13&lt;=Biens!$D$486,$K13&lt;=Biens!$C$486),"MATCH","")</f>
        <v/>
      </c>
      <c r="SN13" s="13" t="str">
        <f>IF(AND($G13&gt;=Biens!$B$487,$H13=Biens!$E$487,$I13=Biens!$A$487,$J13&lt;=Biens!$D$487,$K13&lt;=Biens!$C$487),"MATCH","")</f>
        <v/>
      </c>
      <c r="SO13" s="13" t="str">
        <f>IF(AND($G13&gt;=Biens!$B$488,$H13=Biens!$E$488,$I13=Biens!$A$488,$J13&lt;=Biens!$D$488,$K13&lt;=Biens!$C$488),"MATCH","")</f>
        <v/>
      </c>
      <c r="SP13" s="13" t="str">
        <f>IF(AND($G13&gt;=Biens!$B$489,$H13=Biens!$E$489,$I13=Biens!$A$489,$J13&lt;=Biens!$D$489,$K13&lt;=Biens!$C$489),"MATCH","")</f>
        <v/>
      </c>
      <c r="SQ13" s="13" t="str">
        <f>IF(AND($G13&gt;=Biens!$B$490,$H13=Biens!$E$490,$I13=Biens!$A$490,$J13&lt;=Biens!$D$490,$K13&lt;=Biens!$C$490),"MATCH","")</f>
        <v/>
      </c>
      <c r="SR13" s="13" t="str">
        <f>IF(AND($G13&gt;=Biens!$B$491,$H13=Biens!$E$491,$I13=Biens!$A$491,$J13&lt;=Biens!$D$491,$K13&lt;=Biens!$C$491),"MATCH","")</f>
        <v/>
      </c>
      <c r="SS13" s="13" t="str">
        <f>IF(AND($G13&gt;=Biens!$B$492,$H13=Biens!$E$492,$I13=Biens!$A$492,$J13&lt;=Biens!$D$492,$K13&lt;=Biens!$C$492),"MATCH","")</f>
        <v/>
      </c>
      <c r="ST13" s="13" t="str">
        <f>IF(AND($G13&gt;=Biens!$B$493,$H13=Biens!$E$493,$I13=Biens!$A$493,$J13&lt;=Biens!$D$493,$K13&lt;=Biens!$C$493),"MATCH","")</f>
        <v/>
      </c>
      <c r="SU13" s="13" t="str">
        <f>IF(AND($G13&gt;=Biens!$B$494,$H13=Biens!$E$494,$I13=Biens!$A$494,$J13&lt;=Biens!$D$494,$K13&lt;=Biens!$C$494),"MATCH","")</f>
        <v/>
      </c>
      <c r="SV13" s="13" t="str">
        <f>IF(AND($G13&gt;=Biens!$B$495,$H13=Biens!$E$495,$I13=Biens!$A$495,$J13&lt;=Biens!$D$495,$K13&lt;=Biens!$C$495),"MATCH","")</f>
        <v/>
      </c>
      <c r="SW13" s="13" t="str">
        <f>IF(AND($G13&gt;=Biens!$B$496,$H13=Biens!$E$496,$I13=Biens!$A$496,$J13&lt;=Biens!$D$496,$K13&lt;=Biens!$C$496),"MATCH","")</f>
        <v/>
      </c>
      <c r="SX13" s="13" t="str">
        <f>IF(AND($G13&gt;=Biens!$B$497,$H13=Biens!$E$497,$I13=Biens!$A$497,$J13&lt;=Biens!$D$497,$K13&lt;=Biens!$C$497),"MATCH","")</f>
        <v/>
      </c>
      <c r="SY13" s="13" t="str">
        <f>IF(AND($G13&gt;=Biens!$B$498,$H13=Biens!$E$498,$I13=Biens!$A$498,$J13&lt;=Biens!$D$498,$K13&lt;=Biens!$C$498),"MATCH","")</f>
        <v/>
      </c>
      <c r="SZ13" s="13" t="str">
        <f>IF(AND($G13&gt;=Biens!$B$499,$H13=Biens!$E$499,$I13=Biens!$A$499,$J13&lt;=Biens!$D$499,$K13&lt;=Biens!$C$499),"MATCH","")</f>
        <v/>
      </c>
      <c r="TA13" s="13" t="str">
        <f>IF(AND($G13&gt;=Biens!$B$500,$H13=Biens!$E$500,$I13=Biens!$A$500,$J13&lt;=Biens!$D$500,$K13&lt;=Biens!$C$500),"MATCH","")</f>
        <v/>
      </c>
      <c r="TB13" s="13" t="str">
        <f>IF(AND($G13&gt;=Biens!$B$501,$H13=Biens!$E$501,$I13=Biens!$A$501,$J13&lt;=Biens!$D$501,$K13&lt;=Biens!$C$501),"MATCH","")</f>
        <v/>
      </c>
      <c r="TC13" s="13" t="str">
        <f>IF(AND($G13&gt;=Biens!$B$502,$H13=Biens!$E$502,$I13=Biens!$A$502,$J13&lt;=Biens!$D$502,$K13&lt;=Biens!$C$502),"MATCH","")</f>
        <v/>
      </c>
      <c r="TD13" s="13" t="str">
        <f>IF(AND($G13&gt;=Biens!$B$503,$H13=Biens!$E$503,$I13=Biens!$A$503,$J13&lt;=Biens!$D$503,$K13&lt;=Biens!$C$503),"MATCH","")</f>
        <v/>
      </c>
      <c r="TE13" s="13" t="str">
        <f>IF(AND($G13&gt;=Biens!$B$504,$H13=Biens!$E$504,$I13=Biens!$A$504,$J13&lt;=Biens!$D$504,$K13&lt;=Biens!$C$504),"MATCH","")</f>
        <v/>
      </c>
      <c r="TF13" s="13" t="str">
        <f>IF(AND($G13&gt;=Biens!$B$505,$H13=Biens!$E$505,$I13=Biens!$A$505,$J13&lt;=Biens!$D$505,$K13&lt;=Biens!$C$505),"MATCH","")</f>
        <v/>
      </c>
      <c r="TG13" s="13" t="str">
        <f>IF(AND($G13&gt;=Biens!$B$506,$H13=Biens!$E$506,$I13=Biens!$A$506,$J13&lt;=Biens!$D$506,$K13&lt;=Biens!$C$506),"MATCH","")</f>
        <v/>
      </c>
      <c r="TH13" s="13" t="str">
        <f>IF(AND($G13&gt;=Biens!$B$507,$H13=Biens!$E$507,$I13=Biens!$A$507,$J13&lt;=Biens!$D$507,$K13&lt;=Biens!$C$507),"MATCH","")</f>
        <v/>
      </c>
      <c r="TI13" s="13" t="str">
        <f>IF(AND($G13&gt;=Biens!$B$508,$H13=Biens!$E$508,$I13=Biens!$A$508,$J13&lt;=Biens!$D$508,$K13&lt;=Biens!$C$508),"MATCH","")</f>
        <v/>
      </c>
      <c r="TJ13" s="13" t="str">
        <f>IF(AND($G13&gt;=Biens!$B$509,$H13=Biens!$E$509,$I13=Biens!$A$509,$J13&lt;=Biens!$D$509,$K13&lt;=Biens!$C$509),"MATCH","")</f>
        <v/>
      </c>
      <c r="TK13" s="13" t="str">
        <f>IF(AND($G13&gt;=Biens!$B$510,$H13=Biens!$E$510,$I13=Biens!$A$510,$J13&lt;=Biens!$D$510,$K13&lt;=Biens!$C$510),"MATCH","")</f>
        <v/>
      </c>
      <c r="TL13" s="13" t="str">
        <f>IF(AND($G13&gt;=Biens!$B$511,$H13=Biens!$E$511,$I13=Biens!$A$511,$J13&lt;=Biens!$D$511,$K13&lt;=Biens!$C$511),"MATCH","")</f>
        <v/>
      </c>
      <c r="TM13" s="13" t="str">
        <f>IF(AND($G13&gt;=Biens!$B$512,$H13=Biens!$E$512,$I13=Biens!$A$512,$J13&lt;=Biens!$D$512,$K13&lt;=Biens!$C$512),"MATCH","")</f>
        <v/>
      </c>
      <c r="TN13" s="13" t="str">
        <f>IF(AND($G13&gt;=Biens!$B$513,$H13=Biens!$E$513,$I13=Biens!$A$513,$J13&lt;=Biens!$D$513,$K13&lt;=Biens!$C$513),"MATCH","")</f>
        <v/>
      </c>
      <c r="TO13" s="13" t="str">
        <f>IF(AND($G13&gt;=Biens!$B$514,$H13=Biens!$E$514,$I13=Biens!$A$514,$J13&lt;=Biens!$D$514,$K13&lt;=Biens!$C$514),"MATCH","")</f>
        <v/>
      </c>
      <c r="TP13" s="13" t="str">
        <f>IF(AND($G13&gt;=Biens!$B$515,$H13=Biens!$E$515,$I13=Biens!$A$515,$J13&lt;=Biens!$D$515,$K13&lt;=Biens!$C$515),"MATCH","")</f>
        <v/>
      </c>
      <c r="TQ13" s="13" t="str">
        <f>IF(AND($G13&gt;=Biens!$B$516,$H13=Biens!$E$516,$I13=Biens!$A$516,$J13&lt;=Biens!$D$516,$K13&lt;=Biens!$C$516),"MATCH","")</f>
        <v/>
      </c>
      <c r="TR13" s="13" t="str">
        <f>IF(AND($G13&gt;=Biens!$B$517,$H13=Biens!$E$517,$I13=Biens!$A$517,$J13&lt;=Biens!$D$517,$K13&lt;=Biens!$C$517),"MATCH","")</f>
        <v/>
      </c>
      <c r="TS13" s="13" t="str">
        <f>IF(AND($G13&gt;=Biens!$B$518,$H13=Biens!$E$518,$I13=Biens!$A$518,$J13&lt;=Biens!$D$518,$K13&lt;=Biens!$C$518),"MATCH","")</f>
        <v/>
      </c>
      <c r="TT13" s="13" t="str">
        <f>IF(AND($G13&gt;=Biens!$B$519,$H13=Biens!$E$519,$I13=Biens!$A$519,$J13&lt;=Biens!$D$519,$K13&lt;=Biens!$C$519),"MATCH","")</f>
        <v/>
      </c>
      <c r="TU13" s="13" t="str">
        <f>IF(AND($G13&gt;=Biens!$B$520,$H13=Biens!$E$520,$I13=Biens!$A$520,$J13&lt;=Biens!$D$520,$K13&lt;=Biens!$C$520),"MATCH","")</f>
        <v/>
      </c>
      <c r="TV13" s="13" t="str">
        <f>IF(AND($G13&gt;=Biens!$B$521,$H13=Biens!$E$521,$I13=Biens!$A$521,$J13&lt;=Biens!$D$521,$K13&lt;=Biens!$C$521),"MATCH","")</f>
        <v/>
      </c>
      <c r="TW13" s="13" t="str">
        <f>IF(AND($G13&gt;=Biens!$B$522,$H13=Biens!$E$522,$I13=Biens!$A$522,$J13&lt;=Biens!$D$522,$K13&lt;=Biens!$C$522),"MATCH","")</f>
        <v/>
      </c>
      <c r="TX13" s="13" t="str">
        <f>IF(AND($G13&gt;=Biens!$B$523,$H13=Biens!$E$523,$I13=Biens!$A$523,$J13&lt;=Biens!$D$523,$K13&lt;=Biens!$C$523),"MATCH","")</f>
        <v/>
      </c>
      <c r="TY13" s="13" t="str">
        <f>IF(AND($G13&gt;=Biens!$B$524,$H13=Biens!$E$524,$I13=Biens!$A$524,$J13&lt;=Biens!$D$524,$K13&lt;=Biens!$C$524),"MATCH","")</f>
        <v/>
      </c>
      <c r="TZ13" s="13" t="str">
        <f>IF(AND($G13&gt;=Biens!$B$525,$H13=Biens!$E$525,$I13=Biens!$A$525,$J13&lt;=Biens!$D$525,$K13&lt;=Biens!$C$525),"MATCH","")</f>
        <v/>
      </c>
      <c r="UA13" s="13" t="str">
        <f>IF(AND($G13&gt;=Biens!$B$526,$H13=Biens!$E$526,$I13=Biens!$A$526,$J13&lt;=Biens!$D$526,$K13&lt;=Biens!$C$526),"MATCH","")</f>
        <v/>
      </c>
      <c r="UB13" s="13" t="str">
        <f>IF(AND($G13&gt;=Biens!$B$527,$H13=Biens!$E$527,$I13=Biens!$A$527,$J13&lt;=Biens!$D$527,$K13&lt;=Biens!$C$527),"MATCH","")</f>
        <v/>
      </c>
      <c r="UC13" s="13" t="str">
        <f>IF(AND($G13&gt;=Biens!$B$528,$H13=Biens!$E$528,$I13=Biens!$A$528,$J13&lt;=Biens!$D$528,$K13&lt;=Biens!$C$528),"MATCH","")</f>
        <v/>
      </c>
      <c r="UD13" s="13" t="str">
        <f>IF(AND($G13&gt;=Biens!$B$529,$H13=Biens!$E$529,$I13=Biens!$A$529,$J13&lt;=Biens!$D$529,$K13&lt;=Biens!$C$529),"MATCH","")</f>
        <v/>
      </c>
      <c r="UE13" s="13" t="str">
        <f>IF(AND($G13&gt;=Biens!$B$530,$H13=Biens!$E$530,$I13=Biens!$A$530,$J13&lt;=Biens!$D$530,$K13&lt;=Biens!$C$530),"MATCH","")</f>
        <v/>
      </c>
      <c r="UF13" s="13" t="str">
        <f>IF(AND($G13&gt;=Biens!$B$531,$H13=Biens!$E$531,$I13=Biens!$A$531,$J13&lt;=Biens!$D$531,$K13&lt;=Biens!$C$531),"MATCH","")</f>
        <v/>
      </c>
      <c r="UG13" s="13" t="str">
        <f>IF(AND($G13&gt;=Biens!$B$532,$H13=Biens!$E$532,$I13=Biens!$A$532,$J13&lt;=Biens!$D$532,$K13&lt;=Biens!$C$532),"MATCH","")</f>
        <v/>
      </c>
      <c r="UH13" s="13" t="str">
        <f>IF(AND($G13&gt;=Biens!$B$533,$H13=Biens!$E$533,$I13=Biens!$A$533,$J13&lt;=Biens!$D$533,$K13&lt;=Biens!$C$533),"MATCH","")</f>
        <v/>
      </c>
      <c r="UI13" s="13" t="str">
        <f>IF(AND($G13&gt;=Biens!$B$534,$H13=Biens!$E$534,$I13=Biens!$A$534,$J13&lt;=Biens!$D$534,$K13&lt;=Biens!$C$534),"MATCH","")</f>
        <v/>
      </c>
      <c r="UJ13" s="13" t="str">
        <f>IF(AND($G13&gt;=Biens!$B$535,$H13=Biens!$E$535,$I13=Biens!$A$535,$J13&lt;=Biens!$D$535,$K13&lt;=Biens!$C$535),"MATCH","")</f>
        <v/>
      </c>
      <c r="UK13" s="13" t="str">
        <f>IF(AND($G13&gt;=Biens!$B$536,$H13=Biens!$E$536,$I13=Biens!$A$536,$J13&lt;=Biens!$D$536,$K13&lt;=Biens!$C$536),"MATCH","")</f>
        <v/>
      </c>
      <c r="UL13" s="13" t="str">
        <f>IF(AND($G13&gt;=Biens!$B$537,$H13=Biens!$E$537,$I13=Biens!$A$537,$J13&lt;=Biens!$D$537,$K13&lt;=Biens!$C$537),"MATCH","")</f>
        <v/>
      </c>
      <c r="UM13" s="13" t="str">
        <f>IF(AND($G13&gt;=Biens!$B$538,$H13=Biens!$E$538,$I13=Biens!$A$538,$J13&lt;=Biens!$D$538,$K13&lt;=Biens!$C$538),"MATCH","")</f>
        <v/>
      </c>
      <c r="UN13" s="13" t="str">
        <f>IF(AND($G13&gt;=Biens!$B$539,$H13=Biens!$E$539,$I13=Biens!$A$539,$J13&lt;=Biens!$D$539,$K13&lt;=Biens!$C$539),"MATCH","")</f>
        <v/>
      </c>
      <c r="UO13" s="13" t="str">
        <f>IF(AND($G13&gt;=Biens!$B$540,$H13=Biens!$E$540,$I13=Biens!$A$540,$J13&lt;=Biens!$D$540,$K13&lt;=Biens!$C$540),"MATCH","")</f>
        <v/>
      </c>
      <c r="UP13" s="13" t="str">
        <f>IF(AND($G13&gt;=Biens!$B$541,$H13=Biens!$E$541,$I13=Biens!$A$541,$J13&lt;=Biens!$D$541,$K13&lt;=Biens!$C$541),"MATCH","")</f>
        <v/>
      </c>
      <c r="UQ13" s="13" t="str">
        <f>IF(AND($G13&gt;=Biens!$B$542,$H13=Biens!$E$542,$I13=Biens!$A$542,$J13&lt;=Biens!$D$542,$K13&lt;=Biens!$C$542),"MATCH","")</f>
        <v/>
      </c>
      <c r="UR13" s="13" t="str">
        <f>IF(AND($G13&gt;=Biens!$B$543,$H13=Biens!$E$543,$I13=Biens!$A$543,$J13&lt;=Biens!$D$543,$K13&lt;=Biens!$C$543),"MATCH","")</f>
        <v/>
      </c>
      <c r="US13" s="13" t="str">
        <f>IF(AND($G13&gt;=Biens!$B$544,$H13=Biens!$E$544,$I13=Biens!$A$544,$J13&lt;=Biens!$D$544,$K13&lt;=Biens!$C$544),"MATCH","")</f>
        <v/>
      </c>
      <c r="UT13" s="13" t="str">
        <f>IF(AND($G13&gt;=Biens!$B$545,$H13=Biens!$E$545,$I13=Biens!$A$545,$J13&lt;=Biens!$D$545,$K13&lt;=Biens!$C$545),"MATCH","")</f>
        <v/>
      </c>
      <c r="UU13" s="13" t="str">
        <f>IF(AND($G13&gt;=Biens!$B$546,$H13=Biens!$E$546,$I13=Biens!$A$546,$J13&lt;=Biens!$D$546,$K13&lt;=Biens!$C$546),"MATCH","")</f>
        <v/>
      </c>
      <c r="UV13" s="13" t="str">
        <f>IF(AND($G13&gt;=Biens!$B$547,$H13=Biens!$E$547,$I13=Biens!$A$547,$J13&lt;=Biens!$D$547,$K13&lt;=Biens!$C$547),"MATCH","")</f>
        <v/>
      </c>
      <c r="UW13" s="13" t="str">
        <f>IF(AND($G13&gt;=Biens!$B$548,$H13=Biens!$E$548,$I13=Biens!$A$548,$J13&lt;=Biens!$D$548,$K13&lt;=Biens!$C$548),"MATCH","")</f>
        <v/>
      </c>
      <c r="UX13" s="13" t="str">
        <f>IF(AND($G13&gt;=Biens!$B$549,$H13=Biens!$E$549,$I13=Biens!$A$549,$J13&lt;=Biens!$D$549,$K13&lt;=Biens!$C$549),"MATCH","")</f>
        <v/>
      </c>
      <c r="UY13" s="13" t="str">
        <f>IF(AND($G13&gt;=Biens!$B$550,$H13=Biens!$E$550,$I13=Biens!$A$550,$J13&lt;=Biens!$D$550,$K13&lt;=Biens!$C$550),"MATCH","")</f>
        <v/>
      </c>
      <c r="UZ13" s="13" t="str">
        <f>IF(AND($G13&gt;=Biens!$B$551,$H13=Biens!$E$551,$I13=Biens!$A$551,$J13&lt;=Biens!$D$551,$K13&lt;=Biens!$C$551),"MATCH","")</f>
        <v/>
      </c>
      <c r="VA13" s="13" t="str">
        <f>IF(AND($G13&gt;=Biens!$B$552,$H13=Biens!$E$552,$I13=Biens!$A$552,$J13&lt;=Biens!$D$552,$K13&lt;=Biens!$C$552),"MATCH","")</f>
        <v/>
      </c>
      <c r="VB13" s="13" t="str">
        <f>IF(AND($G13&gt;=Biens!$B$553,$H13=Biens!$E$553,$I13=Biens!$A$553,$J13&lt;=Biens!$D$553,$K13&lt;=Biens!$C$553),"MATCH","")</f>
        <v/>
      </c>
      <c r="VC13" s="13" t="str">
        <f>IF(AND($G13&gt;=Biens!$B$554,$H13=Biens!$E$554,$I13=Biens!$A$554,$J13&lt;=Biens!$D$554,$K13&lt;=Biens!$C$554),"MATCH","")</f>
        <v/>
      </c>
      <c r="VD13" s="13" t="str">
        <f>IF(AND($G13&gt;=Biens!$B$555,$H13=Biens!$E$555,$I13=Biens!$A$555,$J13&lt;=Biens!$D$555,$K13&lt;=Biens!$C$555),"MATCH","")</f>
        <v/>
      </c>
      <c r="VE13" s="13" t="str">
        <f>IF(AND($G13&gt;=Biens!$B$556,$H13=Biens!$E$556,$I13=Biens!$A$556,$J13&lt;=Biens!$D$556,$K13&lt;=Biens!$C$556),"MATCH","")</f>
        <v/>
      </c>
      <c r="VF13" s="13" t="str">
        <f>IF(AND($G13&gt;=Biens!$B$557,$H13=Biens!$E$557,$I13=Biens!$A$557,$J13&lt;=Biens!$D$557,$K13&lt;=Biens!$C$557),"MATCH","")</f>
        <v/>
      </c>
      <c r="VG13" s="13" t="str">
        <f>IF(AND($G13&gt;=Biens!$B$558,$H13=Biens!$E$558,$I13=Biens!$A$558,$J13&lt;=Biens!$D$558,$K13&lt;=Biens!$C$558),"MATCH","")</f>
        <v/>
      </c>
      <c r="VH13" s="13" t="str">
        <f>IF(AND($G13&gt;=Biens!$B$559,$H13=Biens!$E$559,$I13=Biens!$A$559,$J13&lt;=Biens!$D$559,$K13&lt;=Biens!$C$559),"MATCH","")</f>
        <v/>
      </c>
    </row>
    <row r="14" spans="3:1023" ht="27.6" thickBot="1" x14ac:dyDescent="0.35">
      <c r="C14" s="9" t="s">
        <v>2228</v>
      </c>
      <c r="D14" s="9" t="s">
        <v>2229</v>
      </c>
      <c r="E14" s="9" t="s">
        <v>914</v>
      </c>
      <c r="F14" s="9"/>
      <c r="G14" s="10">
        <v>420000</v>
      </c>
      <c r="H14" s="9" t="s">
        <v>938</v>
      </c>
      <c r="I14" s="9" t="s">
        <v>19</v>
      </c>
      <c r="J14" s="10">
        <v>4</v>
      </c>
      <c r="K14" s="10">
        <v>90</v>
      </c>
      <c r="L14" s="9"/>
      <c r="M14" s="9" t="s">
        <v>939</v>
      </c>
      <c r="N14" s="9"/>
      <c r="O14" s="9"/>
      <c r="P14" s="9" t="s">
        <v>940</v>
      </c>
      <c r="Q14" s="9" t="s">
        <v>941</v>
      </c>
      <c r="R14" s="9"/>
      <c r="S14" s="9"/>
      <c r="T14" s="11"/>
      <c r="U14" s="11" t="e">
        <f>IF(Tableau2[[#This Row],[Nb de match]]&gt;0,"MATCH","")</f>
        <v>#REF!</v>
      </c>
      <c r="V14" s="11" t="e">
        <f>COUNTIF(#REF!,"MATCH")</f>
        <v>#REF!</v>
      </c>
      <c r="W14" s="3" t="str">
        <f>IF(AND($G14&gt;=Biens!$B$2,$H14=Biens!$E$2,$I14=Biens!$A$2,$J14&lt;=Biens!$D$2,$K14&lt;=Biens!$C$2),"MATCH","")</f>
        <v/>
      </c>
      <c r="X14" s="3" t="str">
        <f>IF(AND($G14&gt;=Biens!$B$3,$H14=Biens!$E$3,$I14=Biens!$A$3,$J14&lt;=Biens!$D$3,$K14&lt;=Biens!$C$3),"MATCH","")</f>
        <v/>
      </c>
      <c r="Y14" s="3" t="str">
        <f>IF(AND($G14&gt;=Biens!$B$4,$H14=Biens!$E$4,$I14=Biens!$A$4,$J14&lt;=Biens!$D$4,$K14&lt;=Biens!$C$4),"MATCH","")</f>
        <v/>
      </c>
      <c r="Z14" s="13" t="str">
        <f>IF(AND($G14&gt;=Biens!$B$5,$H14=Biens!$E$5,$I14=Biens!$A$5,$J14&lt;=Biens!$D$5,$K14&lt;=Biens!$C$5),"MATCH","")</f>
        <v/>
      </c>
      <c r="AA14" s="13" t="str">
        <f>IF(AND($G14&gt;=Biens!$B$6,$H14=Biens!$E$6,$I14=Biens!$A$6,$J14&lt;=Biens!$D$6,$K14&lt;=Biens!$C$6),"MATCH","")</f>
        <v/>
      </c>
      <c r="AB14" s="13" t="str">
        <f>IF(AND($G14&gt;=Biens!$B$7,$H14=Biens!$E$7,$I14=Biens!$A$7,$J14&lt;=Biens!$D$7,$K14&lt;=Biens!$C$7),"MATCH","")</f>
        <v/>
      </c>
      <c r="AC14" s="13" t="str">
        <f>IF(AND($G14&gt;=Biens!$B$8,$H14=Biens!$E$8,$I14=Biens!$A$8,$J14&lt;=Biens!$D$8,$K14&lt;=Biens!$C$8),"MATCH","")</f>
        <v/>
      </c>
      <c r="AD14" s="13" t="str">
        <f>IF(AND($G14&gt;=Biens!$B$9,$H14=Biens!$E$9,$I14=Biens!$A$9,$J14&lt;=Biens!$D$9,$K14&lt;=Biens!$C$9),"MATCH","")</f>
        <v/>
      </c>
      <c r="AE14" s="13" t="str">
        <f>IF(AND($G14&gt;=Biens!$B$10,$H14=Biens!$E$10,$I14=Biens!$A$10,$J14&lt;=Biens!$D$10,$K14&lt;=Biens!$C$10),"MATCH","")</f>
        <v/>
      </c>
      <c r="AF14" s="13" t="str">
        <f>IF(AND($G14&gt;=Biens!$B$11,$H14=Biens!$E$11,$I14=Biens!$A$11,$J14&lt;=Biens!$D$11,$K14&lt;=Biens!$C$11),"MATCH","")</f>
        <v/>
      </c>
      <c r="AG14" s="13" t="str">
        <f>IF(AND($G14&gt;=Biens!$B$12,$H14=Biens!$E$12,$I14=Biens!$A$12,$J14&lt;=Biens!$D$12,$K14&lt;=Biens!$C$12),"MATCH","")</f>
        <v/>
      </c>
      <c r="AH14" s="13" t="str">
        <f>IF(AND($G14&gt;=Biens!$B$13,$H14=Biens!$E$13,$I14=Biens!$A$13,$J14&lt;=Biens!$D$13,$K14&lt;=Biens!$C$13),"MATCH","")</f>
        <v/>
      </c>
      <c r="AI14" s="13" t="str">
        <f>IF(AND($G14&gt;=Biens!$B$14,$H14=Biens!$E$14,$I14=Biens!$A$14,$J14&lt;=Biens!$D$14,$K14&lt;=Biens!$C$14),"MATCH","")</f>
        <v/>
      </c>
      <c r="AJ14" s="13" t="str">
        <f>IF(AND($G14&gt;=Biens!$B$15,$H14=Biens!$E$15,$I14=Biens!$A$15,$J14&lt;=Biens!$D$15,$K14&lt;=Biens!$C$15),"MATCH","")</f>
        <v/>
      </c>
      <c r="AK14" s="13" t="str">
        <f>IF(AND($G14&gt;=Biens!$B$16,$H14=Biens!$E$16,$I14=Biens!$A$16,$J14&lt;=Biens!$D$16,$K14&lt;=Biens!$C$16),"MATCH","")</f>
        <v/>
      </c>
      <c r="AL14" s="13" t="str">
        <f>IF(AND($G14&gt;=Biens!$B$17,$H14=Biens!$E$17,$I14=Biens!$A$17,$J14&lt;=Biens!$D$17,$K14&lt;=Biens!$C$17),"MATCH","")</f>
        <v/>
      </c>
      <c r="AM14" s="13" t="str">
        <f>IF(AND($G14&gt;=Biens!$B$18,$H14=Biens!$E$18,$I14=Biens!$A$18,$J14&lt;=Biens!$D$18,$K14&lt;=Biens!$C$18),"MATCH","")</f>
        <v/>
      </c>
      <c r="AN14" s="13" t="str">
        <f>IF(AND($G14&gt;=Biens!$B$19,$H14=Biens!$E$19,$I14=Biens!$A$19,$J14&lt;=Biens!$D$19,$K14&lt;=Biens!$C$19),"MATCH","")</f>
        <v/>
      </c>
      <c r="AO14" s="13" t="str">
        <f>IF(AND($G14&gt;=Biens!$B$20,$H14=Biens!$E$20,$I14=Biens!$A$20,$J14&lt;=Biens!$D$20,$K14&lt;=Biens!$C$20),"MATCH","")</f>
        <v/>
      </c>
      <c r="AP14" s="13" t="str">
        <f>IF(AND($G14&gt;=Biens!$B$21,$H14=Biens!$E$21,$I14=Biens!$A$21,$J14&lt;=Biens!$D$21,$K14&lt;=Biens!$C$21),"MATCH","")</f>
        <v/>
      </c>
      <c r="AQ14" s="13" t="str">
        <f>IF(AND($G14&gt;=Biens!$B$22,$H14=Biens!$E$22,$I14=Biens!$A$22,$J14&lt;=Biens!$D$22,$K14&lt;=Biens!$C$22),"MATCH","")</f>
        <v/>
      </c>
      <c r="AR14" s="13" t="str">
        <f>IF(AND($G14&gt;=Biens!$B$23,$H14=Biens!$E$23,$I14=Biens!$A$23,$J14&lt;=Biens!$D$23,$K14&lt;=Biens!$C$23),"MATCH","")</f>
        <v/>
      </c>
      <c r="AS14" s="13" t="str">
        <f>IF(AND($G14&gt;=Biens!$B$24,$H14=Biens!$E$24,$I14=Biens!$A$24,$J14&lt;=Biens!$D$24,$K14&lt;=Biens!$C$24),"MATCH","")</f>
        <v/>
      </c>
      <c r="AT14" s="13" t="str">
        <f>IF(AND($G14&gt;=Biens!$B$25,$H14=Biens!$E$25,$I14=Biens!$A$25,$J14&lt;=Biens!$D$25,$K14&lt;=Biens!$C$25),"MATCH","")</f>
        <v/>
      </c>
      <c r="AU14" s="13" t="str">
        <f>IF(AND($G14&gt;=Biens!$B$26,$H14=Biens!$E$26,$I14=Biens!$A$26,$J14&lt;=Biens!$D$26,$K14&lt;=Biens!$C$26),"MATCH","")</f>
        <v/>
      </c>
      <c r="AV14" s="13" t="str">
        <f>IF(AND($G14&gt;=Biens!$B$27,$H14=Biens!$E$27,$I14=Biens!$A$27,$J14&lt;=Biens!$D$27,$K14&lt;=Biens!$C$27),"MATCH","")</f>
        <v/>
      </c>
      <c r="AW14" s="13" t="str">
        <f>IF(AND($G14&gt;=Biens!$B$28,$H14=Biens!$E$28,$I14=Biens!$A$28,$J14&lt;=Biens!$D$28,$K14&lt;=Biens!$C$28),"MATCH","")</f>
        <v/>
      </c>
      <c r="AX14" s="13" t="str">
        <f>IF(AND($G14&gt;=Biens!$B$29,$H14=Biens!$E$29,$I14=Biens!$A$29,$J14&lt;=Biens!$D$29,$K14&lt;=Biens!$C$29),"MATCH","")</f>
        <v/>
      </c>
      <c r="AY14" s="13" t="str">
        <f>IF(AND($G14&gt;=Biens!$B$30,$H14=Biens!$E$30,$I14=Biens!$A$30,$J14&lt;=Biens!$D$30,$K14&lt;=Biens!$C$30),"MATCH","")</f>
        <v/>
      </c>
      <c r="AZ14" s="13" t="str">
        <f>IF(AND($G14&gt;=Biens!$B$31,$H14=Biens!$E$31,$I14=Biens!$A$31,$J14&lt;=Biens!$D$31,$K14&lt;=Biens!$C$31),"MATCH","")</f>
        <v/>
      </c>
      <c r="BA14" s="13" t="str">
        <f>IF(AND($G14&gt;=Biens!$B$32,$H14=Biens!$E$32,$I14=Biens!$A$32,$J14&lt;=Biens!$D$32,$K14&lt;=Biens!$C$32),"MATCH","")</f>
        <v/>
      </c>
      <c r="BB14" s="13" t="str">
        <f>IF(AND($G14&gt;=Biens!$B$33,$H14=Biens!$E$33,$I14=Biens!$A$33,$J14&lt;=Biens!$D$33,$K14&lt;=Biens!$C$33),"MATCH","")</f>
        <v/>
      </c>
      <c r="BC14" s="13" t="str">
        <f>IF(AND($G14&gt;=Biens!$B$34,$H14=Biens!$E$34,$I14=Biens!$A$34,$J14&lt;=Biens!$D$34,$K14&lt;=Biens!$C$34),"MATCH","")</f>
        <v/>
      </c>
      <c r="BD14" s="13" t="str">
        <f>IF(AND($G14&gt;=Biens!$B$35,$H14=Biens!$E$35,$I14=Biens!$A$35,$J14&lt;=Biens!$D$35,$K14&lt;=Biens!$C$35),"MATCH","")</f>
        <v/>
      </c>
      <c r="BE14" s="13" t="str">
        <f>IF(AND($G14&gt;=Biens!$B$36,$H14=Biens!$E$36,$I14=Biens!$A$36,$J14&lt;=Biens!$D$36,$K14&lt;=Biens!$C$36),"MATCH","")</f>
        <v/>
      </c>
      <c r="BF14" s="13" t="str">
        <f>IF(AND($G14&gt;=Biens!$B$37,$H14=Biens!$E$37,$I14=Biens!$A$37,$J14&lt;=Biens!$D$37,$K14&lt;=Biens!$C$37),"MATCH","")</f>
        <v/>
      </c>
      <c r="BG14" s="13" t="str">
        <f>IF(AND($G14&gt;=Biens!$B$38,$H14=Biens!$E$38,$I14=Biens!$A$38,$J14&lt;=Biens!$D$38,$K14&lt;=Biens!$C$38),"MATCH","")</f>
        <v/>
      </c>
      <c r="BH14" s="13" t="str">
        <f>IF(AND($G14&gt;=Biens!$B$39,$H14=Biens!$E$39,$I14=Biens!$A$39,$J14&lt;=Biens!$D$39,$K14&lt;=Biens!$C$39),"MATCH","")</f>
        <v/>
      </c>
      <c r="BI14" s="13" t="str">
        <f>IF(AND($G14&gt;=Biens!$B$40,$H14=Biens!$E$40,$I14=Biens!$A$40,$J14&lt;=Biens!$D$40,$K14&lt;=Biens!$C$40),"MATCH","")</f>
        <v/>
      </c>
      <c r="BJ14" s="13" t="str">
        <f>IF(AND($G14&gt;=Biens!$B$41,$H14=Biens!$E$41,$I14=Biens!$A$41,$J14&lt;=Biens!$D$41,$K14&lt;=Biens!$C$41),"MATCH","")</f>
        <v/>
      </c>
      <c r="BK14" s="13" t="str">
        <f>IF(AND($G14&gt;=Biens!$B$42,$H14=Biens!$E$42,$I14=Biens!$A$42,$J14&lt;=Biens!$D$42,$K14&lt;=Biens!$C$42),"MATCH","")</f>
        <v/>
      </c>
      <c r="BL14" s="13" t="str">
        <f>IF(AND($G14&gt;=Biens!$B$43,$H14=Biens!$E$43,$I14=Biens!$A$43,$J14&lt;=Biens!$D$43,$K14&lt;=Biens!$C$43),"MATCH","")</f>
        <v/>
      </c>
      <c r="BM14" s="13" t="str">
        <f>IF(AND($G14&gt;=Biens!$B$44,$H14=Biens!$E$44,$I14=Biens!$A$44,$J14&lt;=Biens!$D$44,$K14&lt;=Biens!$C$44),"MATCH","")</f>
        <v/>
      </c>
      <c r="BN14" s="13" t="str">
        <f>IF(AND($G14&gt;=Biens!$B$45,$H14=Biens!$E$45,$I14=Biens!$A$45,$J14&lt;=Biens!$D$45,$K14&lt;=Biens!$C$45),"MATCH","")</f>
        <v/>
      </c>
      <c r="BO14" s="13" t="str">
        <f>IF(AND($G14&gt;=Biens!$B$46,$H14=Biens!$E$46,$I14=Biens!$A$46,$J14&lt;=Biens!$D$46,$K14&lt;=Biens!$C$46),"MATCH","")</f>
        <v/>
      </c>
      <c r="BP14" s="13" t="str">
        <f>IF(AND($G14&gt;=Biens!$B$47,$H14=Biens!$E$47,$I14=Biens!$A$47,$J14&lt;=Biens!$D$47,$K14&lt;=Biens!$C$47),"MATCH","")</f>
        <v/>
      </c>
      <c r="BQ14" s="13" t="str">
        <f>IF(AND($G14&gt;=Biens!$B$48,$H14=Biens!$E$48,$I14=Biens!$A$48,$J14&lt;=Biens!$D$48,$K14&lt;=Biens!$C$48),"MATCH","")</f>
        <v/>
      </c>
      <c r="BR14" s="13" t="str">
        <f>IF(AND($G14&gt;=Biens!$B$49,$H14=Biens!$E$49,$I14=Biens!$A$49,$J14&lt;=Biens!$D$49,$K14&lt;=Biens!$C$49),"MATCH","")</f>
        <v/>
      </c>
      <c r="BS14" s="13" t="str">
        <f>IF(AND($G14&gt;=Biens!$B$50,$H14=Biens!$E$50,$I14=Biens!$A$50,$J14&lt;=Biens!$D$50,$K14&lt;=Biens!$C$50),"MATCH","")</f>
        <v/>
      </c>
      <c r="BT14" s="13" t="str">
        <f>IF(AND($G14&gt;=Biens!$B$51,$H14=Biens!$E$51,$I14=Biens!$A$51,$J14&lt;=Biens!$D$51,$K14&lt;=Biens!$C$51),"MATCH","")</f>
        <v/>
      </c>
      <c r="BU14" s="13" t="str">
        <f>IF(AND($G14&gt;=Biens!$B$52,$H14=Biens!$E$52,$I14=Biens!$A$52,$J14&lt;=Biens!$D$52,$K14&lt;=Biens!$C$52),"MATCH","")</f>
        <v/>
      </c>
      <c r="BV14" s="13" t="str">
        <f>IF(AND($G14&gt;=Biens!$B$53,$H14=Biens!$E$53,$I14=Biens!$A$53,$J14&lt;=Biens!$D$53,$K14&lt;=Biens!$C$53),"MATCH","")</f>
        <v/>
      </c>
      <c r="BW14" s="13" t="str">
        <f>IF(AND($G14&gt;=Biens!$B$54,$H14=Biens!$E$54,$I14=Biens!$A$54,$J14&lt;=Biens!$D$54,$K14&lt;=Biens!$C$54),"MATCH","")</f>
        <v/>
      </c>
      <c r="BX14" s="13" t="str">
        <f>IF(AND($G14&gt;=Biens!$B$55,$H14=Biens!$E$55,$I14=Biens!$A$55,$J14&lt;=Biens!$D$55,$K14&lt;=Biens!$C$55),"MATCH","")</f>
        <v/>
      </c>
      <c r="BY14" s="13" t="str">
        <f>IF(AND($G14&gt;=Biens!$B$56,$H14=Biens!$E$56,$I14=Biens!$A$56,$J14&lt;=Biens!$D$56,$K14&lt;=Biens!$C$56),"MATCH","")</f>
        <v/>
      </c>
      <c r="BZ14" s="13" t="str">
        <f>IF(AND($G14&gt;=Biens!$B$57,$H14=Biens!$E$57,$I14=Biens!$A$57,$J14&lt;=Biens!$D$57,$K14&lt;=Biens!$C$57),"MATCH","")</f>
        <v/>
      </c>
      <c r="CA14" s="13" t="str">
        <f>IF(AND($G14&gt;=Biens!$B$58,$H14=Biens!$E$58,$I14=Biens!$A$58,$J14&lt;=Biens!$D$58,$K14&lt;=Biens!$C$58),"MATCH","")</f>
        <v/>
      </c>
      <c r="CB14" s="13" t="str">
        <f>IF(AND($G14&gt;=Biens!$B$59,$H14=Biens!$E$59,$I14=Biens!$A$59,$J14&lt;=Biens!$D$59,$K14&lt;=Biens!$C$59),"MATCH","")</f>
        <v/>
      </c>
      <c r="CC14" s="13" t="str">
        <f>IF(AND($G14&gt;=Biens!$B$60,$H14=Biens!$E$60,$I14=Biens!$A$60,$J14&lt;=Biens!$D$60,$K14&lt;=Biens!$C$60),"MATCH","")</f>
        <v/>
      </c>
      <c r="CD14" s="13" t="str">
        <f>IF(AND($G14&gt;=Biens!$B$61,$H14=Biens!$E$61,$I14=Biens!$A$61,$J14&lt;=Biens!$D$61,$K14&lt;=Biens!$C$61),"MATCH","")</f>
        <v/>
      </c>
      <c r="CE14" s="13" t="str">
        <f>IF(AND($G14&gt;=Biens!$B$62,$H14=Biens!$E$62,$I14=Biens!$A$62,$J14&lt;=Biens!$D$62,$K14&lt;=Biens!$C$62),"MATCH","")</f>
        <v/>
      </c>
      <c r="CF14" s="13" t="str">
        <f>IF(AND($G14&gt;=Biens!$B$63,$H14=Biens!$E$63,$I14=Biens!$A$63,$J14&lt;=Biens!$D$63,$K14&lt;=Biens!$C$63),"MATCH","")</f>
        <v/>
      </c>
      <c r="CG14" s="13" t="str">
        <f>IF(AND($G14&gt;=Biens!$B$64,$H14=Biens!$E$64,$I14=Biens!$A$64,$J14&lt;=Biens!$D$64,$K14&lt;=Biens!$C$64),"MATCH","")</f>
        <v/>
      </c>
      <c r="CH14" s="13" t="str">
        <f>IF(AND($G14&gt;=Biens!$B$65,$H14=Biens!$E$65,$I14=Biens!$A$65,$J14&lt;=Biens!$D$65,$K14&lt;=Biens!$C$65),"MATCH","")</f>
        <v/>
      </c>
      <c r="CI14" s="13" t="str">
        <f>IF(AND($G14&gt;=Biens!$B$66,$H14=Biens!$E$66,$I14=Biens!$A$66,$J14&lt;=Biens!$D$66,$K14&lt;=Biens!$C$66),"MATCH","")</f>
        <v/>
      </c>
      <c r="CJ14" s="13" t="str">
        <f>IF(AND($G14&gt;=Biens!$B$67,$H14=Biens!$E$67,$I14=Biens!$A$67,$J14&lt;=Biens!$D$67,$K14&lt;=Biens!$C$67),"MATCH","")</f>
        <v/>
      </c>
      <c r="CK14" s="13" t="str">
        <f>IF(AND($G14&gt;=Biens!$B$68,$H14=Biens!$E$68,$I14=Biens!$A$68,$J14&lt;=Biens!$D$68,$K14&lt;=Biens!$C$68),"MATCH","")</f>
        <v/>
      </c>
      <c r="CL14" s="13" t="str">
        <f>IF(AND($G14&gt;=Biens!$B$69,$H14=Biens!$E$69,$I14=Biens!$A$69,$J14&lt;=Biens!$D$69,$K14&lt;=Biens!$C$69),"MATCH","")</f>
        <v/>
      </c>
      <c r="CM14" s="13" t="str">
        <f>IF(AND($G14&gt;=Biens!$B$70,$H14=Biens!$E$70,$I14=Biens!$A$70,$J14&lt;=Biens!$D$70,$K14&lt;=Biens!$C$70),"MATCH","")</f>
        <v/>
      </c>
      <c r="CN14" s="13" t="str">
        <f>IF(AND($G14&gt;=Biens!$B$71,$H14=Biens!$E$71,$I14=Biens!$A$71,$J14&lt;=Biens!$D$71,$K14&lt;=Biens!$C$71),"MATCH","")</f>
        <v/>
      </c>
      <c r="CO14" s="13" t="str">
        <f>IF(AND($G14&gt;=Biens!$B$72,$H14=Biens!$E$72,$I14=Biens!$A$72,$J14&lt;=Biens!$D$72,$K14&lt;=Biens!$C$72),"MATCH","")</f>
        <v/>
      </c>
      <c r="CP14" s="13" t="str">
        <f>IF(AND($G14&gt;=Biens!$B$73,$H14=Biens!$E$73,$I14=Biens!$A$73,$J14&lt;=Biens!$D$73,$K14&lt;=Biens!$C$73),"MATCH","")</f>
        <v/>
      </c>
      <c r="CQ14" s="13" t="str">
        <f>IF(AND($G14&gt;=Biens!$B$74,$H14=Biens!$E$74,$I14=Biens!$A$74,$J14&lt;=Biens!$D$74,$K14&lt;=Biens!$C$74),"MATCH","")</f>
        <v/>
      </c>
      <c r="CR14" s="13" t="str">
        <f>IF(AND($G14&gt;=Biens!$B$75,$H14=Biens!$E$75,$I14=Biens!$A$75,$J14&lt;=Biens!$D$75,$K14&lt;=Biens!$C$75),"MATCH","")</f>
        <v/>
      </c>
      <c r="CS14" s="13" t="str">
        <f>IF(AND($G14&gt;=Biens!$B$76,$H14=Biens!$E$76,$I14=Biens!$A$76,$J14&lt;=Biens!$D$76,$K14&lt;=Biens!$C$76),"MATCH","")</f>
        <v/>
      </c>
      <c r="CT14" s="13" t="str">
        <f>IF(AND($G14&gt;=Biens!$B$77,$H14=Biens!$E$77,$I14=Biens!$A$77,$J14&lt;=Biens!$D$77,$K14&lt;=Biens!$C$77),"MATCH","")</f>
        <v/>
      </c>
      <c r="CU14" s="13" t="str">
        <f>IF(AND($G14&gt;=Biens!$B$78,$H14=Biens!$E$78,$I14=Biens!$A$78,$J14&lt;=Biens!$D$78,$K14&lt;=Biens!$C$78),"MATCH","")</f>
        <v/>
      </c>
      <c r="CV14" s="13" t="str">
        <f>IF(AND($G14&gt;=Biens!$B$79,$H14=Biens!$E$79,$I14=Biens!$A$79,$J14&lt;=Biens!$D$79,$K14&lt;=Biens!$C$79),"MATCH","")</f>
        <v/>
      </c>
      <c r="CW14" s="13" t="str">
        <f>IF(AND($G14&gt;=Biens!$B$80,$H14=Biens!$E$80,$I14=Biens!$A$80,$J14&lt;=Biens!$D$80,$K14&lt;=Biens!$C$80),"MATCH","")</f>
        <v/>
      </c>
      <c r="CX14" s="13" t="str">
        <f>IF(AND($G14&gt;=Biens!$B$81,$H14=Biens!$E$81,$I14=Biens!$A$81,$J14&lt;=Biens!$D$81,$K14&lt;=Biens!$C$81),"MATCH","")</f>
        <v/>
      </c>
      <c r="CY14" s="13" t="str">
        <f>IF(AND($G14&gt;=Biens!$B$82,$H14=Biens!$E$82,$I14=Biens!$A$82,$J14&lt;=Biens!$D$82,$K14&lt;=Biens!$C$82),"MATCH","")</f>
        <v/>
      </c>
      <c r="CZ14" s="13" t="str">
        <f>IF(AND($G14&gt;=Biens!$B$83,$H14=Biens!$E$83,$I14=Biens!$A$83,$J14&lt;=Biens!$D$83,$K14&lt;=Biens!$C$83),"MATCH","")</f>
        <v/>
      </c>
      <c r="DA14" s="13" t="str">
        <f>IF(AND($G14&gt;=Biens!$B$84,$H14=Biens!$E$84,$I14=Biens!$A$84,$J14&lt;=Biens!$D$84,$K14&lt;=Biens!$C$84),"MATCH","")</f>
        <v/>
      </c>
      <c r="DB14" s="13" t="str">
        <f>IF(AND($G14&gt;=Biens!$B$85,$H14=Biens!$E$85,$I14=Biens!$A$85,$J14&lt;=Biens!$D$85,$K14&lt;=Biens!$C$85),"MATCH","")</f>
        <v/>
      </c>
      <c r="DC14" s="13" t="str">
        <f>IF(AND($G14&gt;=Biens!$B$86,$H14=Biens!$E$86,$I14=Biens!$A$86,$J14&lt;=Biens!$D$86,$K14&lt;=Biens!$C$86),"MATCH","")</f>
        <v/>
      </c>
      <c r="DD14" s="13" t="str">
        <f>IF(AND($G14&gt;=Biens!$B$87,$H14=Biens!$E$87,$I14=Biens!$A$87,$J14&lt;=Biens!$D$87,$K14&lt;=Biens!$C$87),"MATCH","")</f>
        <v/>
      </c>
      <c r="DE14" s="13" t="str">
        <f>IF(AND($G14&gt;=Biens!$B$88,$H14=Biens!$E$88,$I14=Biens!$A$88,$J14&lt;=Biens!$D$88,$K14&lt;=Biens!$C$88),"MATCH","")</f>
        <v/>
      </c>
      <c r="DF14" s="13" t="str">
        <f>IF(AND($G14&gt;=Biens!$B$89,$H14=Biens!$E$89,$I14=Biens!$A$89,$J14&lt;=Biens!$D$89,$K14&lt;=Biens!$C$89),"MATCH","")</f>
        <v/>
      </c>
      <c r="DG14" s="13" t="str">
        <f>IF(AND($G14&gt;=Biens!$B$90,$H14=Biens!$E$90,$I14=Biens!$A$90,$J14&lt;=Biens!$D$90,$K14&lt;=Biens!$C$90),"MATCH","")</f>
        <v/>
      </c>
      <c r="DH14" s="13" t="str">
        <f>IF(AND($G14&gt;=Biens!$B$91,$H14=Biens!$E$91,$I14=Biens!$A$91,$J14&lt;=Biens!$D$91,$K14&lt;=Biens!$C$91),"MATCH","")</f>
        <v/>
      </c>
      <c r="DI14" s="13" t="str">
        <f>IF(AND($G14&gt;=Biens!$B$92,$H14=Biens!$E$92,$I14=Biens!$A$92,$J14&lt;=Biens!$D$92,$K14&lt;=Biens!$C$92),"MATCH","")</f>
        <v/>
      </c>
      <c r="DJ14" s="13" t="str">
        <f>IF(AND($G14&gt;=Biens!$B$93,$H14=Biens!$E$93,$I14=Biens!$A$93,$J14&lt;=Biens!$D$93,$K14&lt;=Biens!$C$93),"MATCH","")</f>
        <v/>
      </c>
      <c r="DK14" s="13" t="str">
        <f>IF(AND($G14&gt;=Biens!$B$94,$H14=Biens!$E$94,$I14=Biens!$A$94,$J14&lt;=Biens!$D$94,$K14&lt;=Biens!$C$94),"MATCH","")</f>
        <v/>
      </c>
      <c r="DL14" s="13" t="str">
        <f>IF(AND($G14&gt;=Biens!$B$95,$H14=Biens!$E$95,$I14=Biens!$A$95,$J14&lt;=Biens!$D$95,$K14&lt;=Biens!$C$95),"MATCH","")</f>
        <v/>
      </c>
      <c r="DM14" s="13" t="str">
        <f>IF(AND($G14&gt;=Biens!$B$96,$H14=Biens!$E$96,$I14=Biens!$A$96,$J14&lt;=Biens!$D$96,$K14&lt;=Biens!$C$96),"MATCH","")</f>
        <v/>
      </c>
      <c r="DN14" s="13" t="str">
        <f>IF(AND($G14&gt;=Biens!$B$97,$H14=Biens!$E$97,$I14=Biens!$A$97,$J14&lt;=Biens!$D$97,$K14&lt;=Biens!$C$97),"MATCH","")</f>
        <v/>
      </c>
      <c r="DO14" s="13" t="str">
        <f>IF(AND($G14&gt;=Biens!$B$98,$H14=Biens!$E$98,$I14=Biens!$A$98,$J14&lt;=Biens!$D$98,$K14&lt;=Biens!$C$98),"MATCH","")</f>
        <v/>
      </c>
      <c r="DP14" s="13" t="str">
        <f>IF(AND($G14&gt;=Biens!$B$99,$H14=Biens!$E$99,$I14=Biens!$A$99,$J14&lt;=Biens!$D$99,$K14&lt;=Biens!$C$99),"MATCH","")</f>
        <v/>
      </c>
      <c r="DQ14" s="13" t="str">
        <f>IF(AND($G14&gt;=Biens!$B$100,$H14=Biens!$E$100,$I14=Biens!$A$100,$J14&lt;=Biens!$D$100,$K14&lt;=Biens!$C$100),"MATCH","")</f>
        <v/>
      </c>
      <c r="DR14" s="13" t="str">
        <f>IF(AND($G14&gt;=Biens!$B$101,$H14=Biens!$E$101,$I14=Biens!$A$101,$J14&lt;=Biens!$D$101,$K14&lt;=Biens!$C$101),"MATCH","")</f>
        <v/>
      </c>
      <c r="DS14" s="13" t="str">
        <f>IF(AND($G14&gt;=Biens!$B$102,$H14=Biens!$E$102,$I14=Biens!$A$102,$J14&lt;=Biens!$D$102,$K14&lt;=Biens!$C$102),"MATCH","")</f>
        <v/>
      </c>
      <c r="DT14" s="13" t="str">
        <f>IF(AND($G14&gt;=Biens!$B$103,$H14=Biens!$E$103,$I14=Biens!$A$103,$J14&lt;=Biens!$D$103,$K14&lt;=Biens!$C$103),"MATCH","")</f>
        <v/>
      </c>
      <c r="DU14" s="13" t="str">
        <f>IF(AND($G14&gt;=Biens!$B$104,$H14=Biens!$E$104,$I14=Biens!$A$104,$J14&lt;=Biens!$D$104,$K14&lt;=Biens!$C$104),"MATCH","")</f>
        <v/>
      </c>
      <c r="DV14" s="13" t="str">
        <f>IF(AND($G14&gt;=Biens!$B$105,$H14=Biens!$E$105,$I14=Biens!$A$105,$J14&lt;=Biens!$D$105,$K14&lt;=Biens!$C$105),"MATCH","")</f>
        <v/>
      </c>
      <c r="DW14" s="13" t="str">
        <f>IF(AND($G14&gt;=Biens!$B$106,$H14=Biens!$E$106,$I14=Biens!$A$106,$J14&lt;=Biens!$D$106,$K14&lt;=Biens!$C$106),"MATCH","")</f>
        <v/>
      </c>
      <c r="DX14" s="13" t="str">
        <f>IF(AND($G14&gt;=Biens!$B$107,$H14=Biens!$E$107,$I14=Biens!$A$107,$J14&lt;=Biens!$D$107,$K14&lt;=Biens!$C$107),"MATCH","")</f>
        <v/>
      </c>
      <c r="DY14" s="13" t="str">
        <f>IF(AND($G14&gt;=Biens!$B$108,$H14=Biens!$E$108,$I14=Biens!$A$108,$J14&lt;=Biens!$D$108,$K14&lt;=Biens!$C$108),"MATCH","")</f>
        <v/>
      </c>
      <c r="DZ14" s="13" t="str">
        <f>IF(AND($G14&gt;=Biens!$B$109,$H14=Biens!$E$109,$I14=Biens!$A$109,$J14&lt;=Biens!$D$109,$K14&lt;=Biens!$C$109),"MATCH","")</f>
        <v/>
      </c>
      <c r="EA14" s="13" t="str">
        <f>IF(AND($G14&gt;=Biens!$B$110,$H14=Biens!$E$110,$I14=Biens!$A$110,$J14&lt;=Biens!$D$110,$K14&lt;=Biens!$C$110),"MATCH","")</f>
        <v/>
      </c>
      <c r="EB14" s="13" t="str">
        <f>IF(AND($G14&gt;=Biens!$B$111,$H14=Biens!$E$111,$I14=Biens!$A$111,$J14&lt;=Biens!$D$111,$K14&lt;=Biens!$C$111),"MATCH","")</f>
        <v/>
      </c>
      <c r="EC14" s="13" t="str">
        <f>IF(AND($G14&gt;=Biens!$B$112,$H14=Biens!$E$112,$I14=Biens!$A$112,$J14&lt;=Biens!$D$112,$K14&lt;=Biens!$C$112),"MATCH","")</f>
        <v/>
      </c>
      <c r="ED14" s="13" t="str">
        <f>IF(AND($G14&gt;=Biens!$B$113,$H14=Biens!$E$113,$I14=Biens!$A$113,$J14&lt;=Biens!$D$113,$K14&lt;=Biens!$C$113),"MATCH","")</f>
        <v/>
      </c>
      <c r="EE14" s="13" t="str">
        <f>IF(AND($G14&gt;=Biens!$B$114,$H14=Biens!$E$114,$I14=Biens!$A$114,$J14&lt;=Biens!$D$114,$K14&lt;=Biens!$C$114),"MATCH","")</f>
        <v/>
      </c>
      <c r="EF14" s="13" t="str">
        <f>IF(AND($G14&gt;=Biens!$B$115,$H14=Biens!$E$115,$I14=Biens!$A$115,$J14&lt;=Biens!$D$115,$K14&lt;=Biens!$C$115),"MATCH","")</f>
        <v/>
      </c>
      <c r="EG14" s="13" t="str">
        <f>IF(AND($G14&gt;=Biens!$B$116,$H14=Biens!$E$116,$I14=Biens!$A$116,$J14&lt;=Biens!$D$116,$K14&lt;=Biens!$C$116),"MATCH","")</f>
        <v/>
      </c>
      <c r="EH14" s="13" t="str">
        <f>IF(AND($G14&gt;=Biens!$B$117,$H14=Biens!$E$117,$I14=Biens!$A$117,$J14&lt;=Biens!$D$117,$K14&lt;=Biens!$C$117),"MATCH","")</f>
        <v/>
      </c>
      <c r="EI14" s="13" t="str">
        <f>IF(AND($G14&gt;=Biens!$B$118,$H14=Biens!$E$118,$I14=Biens!$A$118,$J14&lt;=Biens!$D$118,$K14&lt;=Biens!$C$118),"MATCH","")</f>
        <v/>
      </c>
      <c r="EJ14" s="13" t="str">
        <f>IF(AND($G14&gt;=Biens!$B$119,$H14=Biens!$E$119,$I14=Biens!$A$119,$J14&lt;=Biens!$D$119,$K14&lt;=Biens!$C$119),"MATCH","")</f>
        <v/>
      </c>
      <c r="EK14" s="13" t="str">
        <f>IF(AND($G14&gt;=Biens!$B$120,$H14=Biens!$E$120,$I14=Biens!$A$120,$J14&lt;=Biens!$D$120,$K14&lt;=Biens!$C$120),"MATCH","")</f>
        <v/>
      </c>
      <c r="EL14" s="13" t="str">
        <f>IF(AND($G14&gt;=Biens!$B$121,$H14=Biens!$E$121,$I14=Biens!$A$121,$J14&lt;=Biens!$D$121,$K14&lt;=Biens!$C$121),"MATCH","")</f>
        <v/>
      </c>
      <c r="EM14" s="13" t="str">
        <f>IF(AND($G14&gt;=Biens!$B$122,$H14=Biens!$E$122,$I14=Biens!$A$122,$J14&lt;=Biens!$D$122,$K14&lt;=Biens!$C$122),"MATCH","")</f>
        <v/>
      </c>
      <c r="EN14" s="13" t="str">
        <f>IF(AND($G14&gt;=Biens!$B$123,$H14=Biens!$E$123,$I14=Biens!$A$123,$J14&lt;=Biens!$D$123,$K14&lt;=Biens!$C$123),"MATCH","")</f>
        <v/>
      </c>
      <c r="EO14" s="13" t="str">
        <f>IF(AND($G14&gt;=Biens!$B$124,$H14=Biens!$E$124,$I14=Biens!$A$124,$J14&lt;=Biens!$D$124,$K14&lt;=Biens!$C$124),"MATCH","")</f>
        <v/>
      </c>
      <c r="EP14" s="13" t="str">
        <f>IF(AND($G14&gt;=Biens!$B$125,$H14=Biens!$E$125,$I14=Biens!$A$125,$J14&lt;=Biens!$D$125,$K14&lt;=Biens!$C$125),"MATCH","")</f>
        <v/>
      </c>
      <c r="EQ14" s="13" t="str">
        <f>IF(AND($G14&gt;=Biens!$B$126,$H14=Biens!$E$126,$I14=Biens!$A$126,$J14&lt;=Biens!$D$126,$K14&lt;=Biens!$C$126),"MATCH","")</f>
        <v/>
      </c>
      <c r="ER14" s="13" t="str">
        <f>IF(AND($G14&gt;=Biens!$B$127,$H14=Biens!$E$127,$I14=Biens!$A$127,$J14&lt;=Biens!$D$127,$K14&lt;=Biens!$C$127),"MATCH","")</f>
        <v/>
      </c>
      <c r="ES14" s="13" t="str">
        <f>IF(AND($G14&gt;=Biens!$B$128,$H14=Biens!$E$128,$I14=Biens!$A$128,$J14&lt;=Biens!$D$128,$K14&lt;=Biens!$C$128),"MATCH","")</f>
        <v/>
      </c>
      <c r="ET14" s="13" t="str">
        <f>IF(AND($G14&gt;=Biens!$B$129,$H14=Biens!$E$129,$I14=Biens!$A$129,$J14&lt;=Biens!$D$129,$K14&lt;=Biens!$C$129),"MATCH","")</f>
        <v/>
      </c>
      <c r="EU14" s="13" t="str">
        <f>IF(AND($G14&gt;=Biens!$B$130,$H14=Biens!$E$130,$I14=Biens!$A$130,$J14&lt;=Biens!$D$130,$K14&lt;=Biens!$C$130),"MATCH","")</f>
        <v/>
      </c>
      <c r="EV14" s="13" t="str">
        <f>IF(AND($G14&gt;=Biens!$B$131,$H14=Biens!$E$131,$I14=Biens!$A$131,$J14&lt;=Biens!$D$131,$K14&lt;=Biens!$C$131),"MATCH","")</f>
        <v/>
      </c>
      <c r="EW14" s="13" t="str">
        <f>IF(AND($G14&gt;=Biens!$B$132,$H14=Biens!$E$132,$I14=Biens!$A$132,$J14&lt;=Biens!$D$132,$K14&lt;=Biens!$C$132),"MATCH","")</f>
        <v/>
      </c>
      <c r="EX14" s="13" t="str">
        <f>IF(AND($G14&gt;=Biens!$B$133,$H14=Biens!$E$133,$I14=Biens!$A$133,$J14&lt;=Biens!$D$133,$K14&lt;=Biens!$C$133),"MATCH","")</f>
        <v/>
      </c>
      <c r="EY14" s="13" t="str">
        <f>IF(AND($G14&gt;=Biens!$B$134,$H14=Biens!$E$134,$I14=Biens!$A$134,$J14&lt;=Biens!$D$134,$K14&lt;=Biens!$C$134),"MATCH","")</f>
        <v/>
      </c>
      <c r="EZ14" s="13" t="str">
        <f>IF(AND($G14&gt;=Biens!$B$135,$H14=Biens!$E$135,$I14=Biens!$A$135,$J14&lt;=Biens!$D$135,$K14&lt;=Biens!$C$135),"MATCH","")</f>
        <v/>
      </c>
      <c r="FA14" s="13" t="str">
        <f>IF(AND($G14&gt;=Biens!$B$136,$H14=Biens!$E$136,$I14=Biens!$A$136,$J14&lt;=Biens!$D$136,$K14&lt;=Biens!$C$136),"MATCH","")</f>
        <v/>
      </c>
      <c r="FB14" s="13" t="str">
        <f>IF(AND($G14&gt;=Biens!$B$137,$H14=Biens!$E$137,$I14=Biens!$A$137,$J14&lt;=Biens!$D$137,$K14&lt;=Biens!$C$137),"MATCH","")</f>
        <v/>
      </c>
      <c r="FC14" s="13" t="str">
        <f>IF(AND($G14&gt;=Biens!$B$138,$H14=Biens!$E$138,$I14=Biens!$A$138,$J14&lt;=Biens!$D$138,$K14&lt;=Biens!$C$138),"MATCH","")</f>
        <v/>
      </c>
      <c r="FD14" s="13" t="str">
        <f>IF(AND($G14&gt;=Biens!$B$139,$H14=Biens!$E$139,$I14=Biens!$A$139,$J14&lt;=Biens!$D$139,$K14&lt;=Biens!$C$139),"MATCH","")</f>
        <v/>
      </c>
      <c r="FE14" s="13" t="str">
        <f>IF(AND($G14&gt;=Biens!$B$140,$H14=Biens!$E$140,$I14=Biens!$A$140,$J14&lt;=Biens!$D$140,$K14&lt;=Biens!$C$140),"MATCH","")</f>
        <v/>
      </c>
      <c r="FF14" s="13" t="str">
        <f>IF(AND($G14&gt;=Biens!$B$141,$H14=Biens!$E$141,$I14=Biens!$A$141,$J14&lt;=Biens!$D$141,$K14&lt;=Biens!$C$141),"MATCH","")</f>
        <v/>
      </c>
      <c r="FG14" s="13" t="str">
        <f>IF(AND($G14&gt;=Biens!$B$142,$H14=Biens!$E$142,$I14=Biens!$A$142,$J14&lt;=Biens!$D$142,$K14&lt;=Biens!$C$142),"MATCH","")</f>
        <v/>
      </c>
      <c r="FH14" s="13" t="str">
        <f>IF(AND($G14&gt;=Biens!$B$143,$H14=Biens!$E$143,$I14=Biens!$A$143,$J14&lt;=Biens!$D$143,$K14&lt;=Biens!$C$143),"MATCH","")</f>
        <v/>
      </c>
      <c r="FI14" s="13" t="str">
        <f>IF(AND($G14&gt;=Biens!$B$144,$H14=Biens!$E$144,$I14=Biens!$A$144,$J14&lt;=Biens!$D$144,$K14&lt;=Biens!$C$144),"MATCH","")</f>
        <v/>
      </c>
      <c r="FJ14" s="13" t="str">
        <f>IF(AND($G14&gt;=Biens!$B$145,$H14=Biens!$E$145,$I14=Biens!$A$145,$J14&lt;=Biens!$D$145,$K14&lt;=Biens!$C$145),"MATCH","")</f>
        <v/>
      </c>
      <c r="FK14" s="13" t="str">
        <f>IF(AND($G14&gt;=Biens!$B$146,$H14=Biens!$E$146,$I14=Biens!$A$146,$J14&lt;=Biens!$D$146,$K14&lt;=Biens!$C$146),"MATCH","")</f>
        <v/>
      </c>
      <c r="FL14" s="13" t="str">
        <f>IF(AND($G14&gt;=Biens!$B$147,$H14=Biens!$E$147,$I14=Biens!$A$147,$J14&lt;=Biens!$D$147,$K14&lt;=Biens!$C$147),"MATCH","")</f>
        <v/>
      </c>
      <c r="FM14" s="13" t="str">
        <f>IF(AND($G14&gt;=Biens!$B$148,$H14=Biens!$E$148,$I14=Biens!$A$148,$J14&lt;=Biens!$D$148,$K14&lt;=Biens!$C$148),"MATCH","")</f>
        <v/>
      </c>
      <c r="FN14" s="13" t="str">
        <f>IF(AND($G14&gt;=Biens!$B$149,$H14=Biens!$E$149,$I14=Biens!$A$149,$J14&lt;=Biens!$D$149,$K14&lt;=Biens!$C$149),"MATCH","")</f>
        <v/>
      </c>
      <c r="FO14" s="13" t="str">
        <f>IF(AND($G14&gt;=Biens!$B$150,$H14=Biens!$E$150,$I14=Biens!$A$150,$J14&lt;=Biens!$D$150,$K14&lt;=Biens!$C$150),"MATCH","")</f>
        <v/>
      </c>
      <c r="FP14" s="13" t="str">
        <f>IF(AND($G14&gt;=Biens!$B$151,$H14=Biens!$E$151,$I14=Biens!$A$151,$J14&lt;=Biens!$D$151,$K14&lt;=Biens!$C$151),"MATCH","")</f>
        <v/>
      </c>
      <c r="FQ14" s="13" t="str">
        <f>IF(AND($G14&gt;=Biens!$B$152,$H14=Biens!$E$152,$I14=Biens!$A$152,$J14&lt;=Biens!$D$152,$K14&lt;=Biens!$C$152),"MATCH","")</f>
        <v/>
      </c>
      <c r="FR14" s="13" t="str">
        <f>IF(AND($G14&gt;=Biens!$B$153,$H14=Biens!$E$153,$I14=Biens!$A$153,$J14&lt;=Biens!$D$153,$K14&lt;=Biens!$C$153),"MATCH","")</f>
        <v/>
      </c>
      <c r="FS14" s="13" t="str">
        <f>IF(AND($G14&gt;=Biens!$B$154,$H14=Biens!$E$154,$I14=Biens!$A$154,$J14&lt;=Biens!$D$154,$K14&lt;=Biens!$C$154),"MATCH","")</f>
        <v/>
      </c>
      <c r="FT14" s="13" t="str">
        <f>IF(AND($G14&gt;=Biens!$B$155,$H14=Biens!$E$155,$I14=Biens!$A$155,$J14&lt;=Biens!$D$155,$K14&lt;=Biens!$C$155),"MATCH","")</f>
        <v/>
      </c>
      <c r="FU14" s="13" t="str">
        <f>IF(AND($G14&gt;=Biens!$B$156,$H14=Biens!$E$156,$I14=Biens!$A$156,$J14&lt;=Biens!$D$156,$K14&lt;=Biens!$C$156),"MATCH","")</f>
        <v/>
      </c>
      <c r="FV14" s="13" t="str">
        <f>IF(AND($G14&gt;=Biens!$B$157,$H14=Biens!$E$157,$I14=Biens!$A$157,$J14&lt;=Biens!$D$157,$K14&lt;=Biens!$C$157),"MATCH","")</f>
        <v/>
      </c>
      <c r="FW14" s="13" t="str">
        <f>IF(AND($G14&gt;=Biens!$B$158,$H14=Biens!$E$158,$I14=Biens!$A$158,$J14&lt;=Biens!$D$158,$K14&lt;=Biens!$C$158),"MATCH","")</f>
        <v/>
      </c>
      <c r="FX14" s="13" t="str">
        <f>IF(AND($G14&gt;=Biens!$B$159,$H14=Biens!$E$159,$I14=Biens!$A$159,$J14&lt;=Biens!$D$159,$K14&lt;=Biens!$C$159),"MATCH","")</f>
        <v/>
      </c>
      <c r="FY14" s="13" t="str">
        <f>IF(AND($G14&gt;=Biens!$B$160,$H14=Biens!$E$160,$I14=Biens!$A$160,$J14&lt;=Biens!$D$160,$K14&lt;=Biens!$C$160),"MATCH","")</f>
        <v/>
      </c>
      <c r="FZ14" s="13" t="str">
        <f>IF(AND($G14&gt;=Biens!$B$161,$H14=Biens!$E$161,$I14=Biens!$A$161,$J14&lt;=Biens!$D$161,$K14&lt;=Biens!$C$161),"MATCH","")</f>
        <v/>
      </c>
      <c r="GA14" s="13" t="str">
        <f>IF(AND($G14&gt;=Biens!$B$162,$H14=Biens!$E$162,$I14=Biens!$A$162,$J14&lt;=Biens!$D$162,$K14&lt;=Biens!$C$162),"MATCH","")</f>
        <v/>
      </c>
      <c r="GB14" s="13" t="str">
        <f>IF(AND($G14&gt;=Biens!$B$163,$H14=Biens!$E$163,$I14=Biens!$A$163,$J14&lt;=Biens!$D$163,$K14&lt;=Biens!$C$163),"MATCH","")</f>
        <v/>
      </c>
      <c r="GC14" s="13" t="str">
        <f>IF(AND($G14&gt;=Biens!$B$164,$H14=Biens!$E$164,$I14=Biens!$A$164,$J14&lt;=Biens!$D$164,$K14&lt;=Biens!$C$164),"MATCH","")</f>
        <v/>
      </c>
      <c r="GD14" s="13" t="str">
        <f>IF(AND($G14&gt;=Biens!$B$165,$H14=Biens!$E$165,$I14=Biens!$A$165,$J14&lt;=Biens!$D$165,$K14&lt;=Biens!$C$165),"MATCH","")</f>
        <v/>
      </c>
      <c r="GE14" s="13" t="str">
        <f>IF(AND($G14&gt;=Biens!$B$166,$H14=Biens!$E$166,$I14=Biens!$A$166,$J14&lt;=Biens!$D$166,$K14&lt;=Biens!$C$166),"MATCH","")</f>
        <v/>
      </c>
      <c r="GF14" s="13" t="str">
        <f>IF(AND($G14&gt;=Biens!$B$167,$H14=Biens!$E$167,$I14=Biens!$A$167,$J14&lt;=Biens!$D$167,$K14&lt;=Biens!$C$167),"MATCH","")</f>
        <v/>
      </c>
      <c r="GG14" s="13" t="str">
        <f>IF(AND($G14&gt;=Biens!$B$168,$H14=Biens!$E$168,$I14=Biens!$A$168,$J14&lt;=Biens!$D$168,$K14&lt;=Biens!$C$168),"MATCH","")</f>
        <v/>
      </c>
      <c r="GH14" s="13" t="str">
        <f>IF(AND($G14&gt;=Biens!$B$169,$H14=Biens!$E$169,$I14=Biens!$A$169,$J14&lt;=Biens!$D$169,$K14&lt;=Biens!$C$169),"MATCH","")</f>
        <v/>
      </c>
      <c r="GI14" s="13" t="str">
        <f>IF(AND($G14&gt;=Biens!$B$170,$H14=Biens!$E$170,$I14=Biens!$A$170,$J14&lt;=Biens!$D$170,$K14&lt;=Biens!$C$170),"MATCH","")</f>
        <v/>
      </c>
      <c r="GJ14" s="13" t="str">
        <f>IF(AND($G14&gt;=Biens!$B$171,$H14=Biens!$E$171,$I14=Biens!$A$171,$J14&lt;=Biens!$D$171,$K14&lt;=Biens!$C$171),"MATCH","")</f>
        <v/>
      </c>
      <c r="GK14" s="13" t="str">
        <f>IF(AND($G14&gt;=Biens!$B$172,$H14=Biens!$E$172,$I14=Biens!$A$172,$J14&lt;=Biens!$D$172,$K14&lt;=Biens!$C$172),"MATCH","")</f>
        <v/>
      </c>
      <c r="GL14" s="13" t="str">
        <f>IF(AND($G14&gt;=Biens!$B$173,$H14=Biens!$E$173,$I14=Biens!$A$173,$J14&lt;=Biens!$D$173,$K14&lt;=Biens!$C$173),"MATCH","")</f>
        <v/>
      </c>
      <c r="GM14" s="13" t="str">
        <f>IF(AND($G14&gt;=Biens!$B$174,$H14=Biens!$E$174,$I14=Biens!$A$174,$J14&lt;=Biens!$D$174,$K14&lt;=Biens!$C$174),"MATCH","")</f>
        <v/>
      </c>
      <c r="GN14" s="13" t="str">
        <f>IF(AND($G14&gt;=Biens!$B$175,$H14=Biens!$E$175,$I14=Biens!$A$175,$J14&lt;=Biens!$D$175,$K14&lt;=Biens!$C$175),"MATCH","")</f>
        <v/>
      </c>
      <c r="GO14" s="13" t="str">
        <f>IF(AND($G14&gt;=Biens!$B$176,$H14=Biens!$E$176,$I14=Biens!$A$176,$J14&lt;=Biens!$D$176,$K14&lt;=Biens!$C$176),"MATCH","")</f>
        <v/>
      </c>
      <c r="GP14" s="13" t="str">
        <f>IF(AND($G14&gt;=Biens!$B$177,$H14=Biens!$E$177,$I14=Biens!$A$177,$J14&lt;=Biens!$D$177,$K14&lt;=Biens!$C$177),"MATCH","")</f>
        <v/>
      </c>
      <c r="GQ14" s="13" t="str">
        <f>IF(AND($G14&gt;=Biens!$B$178,$H14=Biens!$E$178,$I14=Biens!$A$178,$J14&lt;=Biens!$D$178,$K14&lt;=Biens!$C$178),"MATCH","")</f>
        <v/>
      </c>
      <c r="GR14" s="13" t="str">
        <f>IF(AND($G14&gt;=Biens!$B$179,$H14=Biens!$E$179,$I14=Biens!$A$179,$J14&lt;=Biens!$D$179,$K14&lt;=Biens!$C$179),"MATCH","")</f>
        <v/>
      </c>
      <c r="GS14" s="13" t="str">
        <f>IF(AND($G14&gt;=Biens!$B$180,$H14=Biens!$E$180,$I14=Biens!$A$180,$J14&lt;=Biens!$D$180,$K14&lt;=Biens!$C$180),"MATCH","")</f>
        <v/>
      </c>
      <c r="GT14" s="13" t="str">
        <f>IF(AND($G14&gt;=Biens!$B$181,$H14=Biens!$E$181,$I14=Biens!$A$181,$J14&lt;=Biens!$D$181,$K14&lt;=Biens!$C$181),"MATCH","")</f>
        <v/>
      </c>
      <c r="GU14" s="13" t="str">
        <f>IF(AND($G14&gt;=Biens!$B$182,$H14=Biens!$E$182,$I14=Biens!$A$182,$J14&lt;=Biens!$D$182,$K14&lt;=Biens!$C$182),"MATCH","")</f>
        <v/>
      </c>
      <c r="GV14" s="13" t="str">
        <f>IF(AND($G14&gt;=Biens!$B$183,$H14=Biens!$E$183,$I14=Biens!$A$183,$J14&lt;=Biens!$D$183,$K14&lt;=Biens!$C$183),"MATCH","")</f>
        <v/>
      </c>
      <c r="GW14" s="13" t="str">
        <f>IF(AND($G14&gt;=Biens!$B$184,$H14=Biens!$E$184,$I14=Biens!$A$184,$J14&lt;=Biens!$D$184,$K14&lt;=Biens!$C$184),"MATCH","")</f>
        <v/>
      </c>
      <c r="GX14" s="13" t="str">
        <f>IF(AND($G14&gt;=Biens!$B$185,$H14=Biens!$E$185,$I14=Biens!$A$185,$J14&lt;=Biens!$D$185,$K14&lt;=Biens!$C$185),"MATCH","")</f>
        <v/>
      </c>
      <c r="GY14" s="13" t="str">
        <f>IF(AND($G14&gt;=Biens!$B$186,$H14=Biens!$E$186,$I14=Biens!$A$186,$J14&lt;=Biens!$D$186,$K14&lt;=Biens!$C$186),"MATCH","")</f>
        <v/>
      </c>
      <c r="GZ14" s="13" t="str">
        <f>IF(AND($G14&gt;=Biens!$B$187,$H14=Biens!$E$187,$I14=Biens!$A$187,$J14&lt;=Biens!$D$187,$K14&lt;=Biens!$C$187),"MATCH","")</f>
        <v/>
      </c>
      <c r="HA14" s="13" t="str">
        <f>IF(AND($G14&gt;=Biens!$B$188,$H14=Biens!$E$188,$I14=Biens!$A$188,$J14&lt;=Biens!$D$188,$K14&lt;=Biens!$C$188),"MATCH","")</f>
        <v/>
      </c>
      <c r="HB14" s="13" t="str">
        <f>IF(AND($G14&gt;=Biens!$B$189,$H14=Biens!$E$189,$I14=Biens!$A$189,$J14&lt;=Biens!$D$189,$K14&lt;=Biens!$C$189),"MATCH","")</f>
        <v/>
      </c>
      <c r="HC14" s="13" t="str">
        <f>IF(AND($G14&gt;=Biens!$B$190,$H14=Biens!$E$190,$I14=Biens!$A$190,$J14&lt;=Biens!$D$190,$K14&lt;=Biens!$C$190),"MATCH","")</f>
        <v/>
      </c>
      <c r="HD14" s="13" t="str">
        <f>IF(AND($G14&gt;=Biens!$B$191,$H14=Biens!$E$191,$I14=Biens!$A$191,$J14&lt;=Biens!$D$191,$K14&lt;=Biens!$C$191),"MATCH","")</f>
        <v/>
      </c>
      <c r="HE14" s="13" t="str">
        <f>IF(AND($G14&gt;=Biens!$B$192,$H14=Biens!$E$192,$I14=Biens!$A$192,$J14&lt;=Biens!$D$192,$K14&lt;=Biens!$C$192),"MATCH","")</f>
        <v/>
      </c>
      <c r="HF14" s="13" t="str">
        <f>IF(AND($G14&gt;=Biens!$B$193,$H14=Biens!$E$193,$I14=Biens!$A$193,$J14&lt;=Biens!$D$193,$K14&lt;=Biens!$C$193),"MATCH","")</f>
        <v/>
      </c>
      <c r="HG14" s="13" t="str">
        <f>IF(AND($G14&gt;=Biens!$B$194,$H14=Biens!$E$194,$I14=Biens!$A$194,$J14&lt;=Biens!$D$194,$K14&lt;=Biens!$C$194),"MATCH","")</f>
        <v/>
      </c>
      <c r="HH14" s="13" t="str">
        <f>IF(AND($G14&gt;=Biens!$B$195,$H14=Biens!$E$195,$I14=Biens!$A$195,$J14&lt;=Biens!$D$195,$K14&lt;=Biens!$C$195),"MATCH","")</f>
        <v/>
      </c>
      <c r="HI14" s="13" t="str">
        <f>IF(AND($G14&gt;=Biens!$B$196,$H14=Biens!$E$196,$I14=Biens!$A$196,$J14&lt;=Biens!$D$196,$K14&lt;=Biens!$C$196),"MATCH","")</f>
        <v/>
      </c>
      <c r="HJ14" s="13" t="str">
        <f>IF(AND($G14&gt;=Biens!$B$197,$H14=Biens!$E$197,$I14=Biens!$A$197,$J14&lt;=Biens!$D$197,$K14&lt;=Biens!$C$197),"MATCH","")</f>
        <v/>
      </c>
      <c r="HK14" s="13" t="str">
        <f>IF(AND($G14&gt;=Biens!$B$198,$H14=Biens!$E$198,$I14=Biens!$A$198,$J14&lt;=Biens!$D$198,$K14&lt;=Biens!$C$198),"MATCH","")</f>
        <v/>
      </c>
      <c r="HL14" s="13" t="str">
        <f>IF(AND($G14&gt;=Biens!$B$199,$H14=Biens!$E$199,$I14=Biens!$A$199,$J14&lt;=Biens!$D$199,$K14&lt;=Biens!$C$199),"MATCH","")</f>
        <v/>
      </c>
      <c r="HM14" s="13" t="str">
        <f>IF(AND($G14&gt;=Biens!$B$200,$H14=Biens!$E$200,$I14=Biens!$A$200,$J14&lt;=Biens!$D$200,$K14&lt;=Biens!$C$200),"MATCH","")</f>
        <v/>
      </c>
      <c r="HN14" s="13" t="str">
        <f>IF(AND($G14&gt;=Biens!$B$201,$H14=Biens!$E$201,$I14=Biens!$A$201,$J14&lt;=Biens!$D$201,$K14&lt;=Biens!$C$201),"MATCH","")</f>
        <v/>
      </c>
      <c r="HO14" s="13" t="str">
        <f>IF(AND($G14&gt;=Biens!$B$202,$H14=Biens!$E$202,$I14=Biens!$A$202,$J14&lt;=Biens!$D$202,$K14&lt;=Biens!$C$202),"MATCH","")</f>
        <v/>
      </c>
      <c r="HP14" s="13" t="str">
        <f>IF(AND($G14&gt;=Biens!$B$203,$H14=Biens!$E$203,$I14=Biens!$A$203,$J14&lt;=Biens!$D$203,$K14&lt;=Biens!$C$203),"MATCH","")</f>
        <v/>
      </c>
      <c r="HQ14" s="13" t="str">
        <f>IF(AND($G14&gt;=Biens!$B$204,$H14=Biens!$E$204,$I14=Biens!$A$204,$J14&lt;=Biens!$D$204,$K14&lt;=Biens!$C$204),"MATCH","")</f>
        <v/>
      </c>
      <c r="HR14" s="13" t="str">
        <f>IF(AND($G14&gt;=Biens!$B$205,$H14=Biens!$E$205,$I14=Biens!$A$205,$J14&lt;=Biens!$D$205,$K14&lt;=Biens!$C$205),"MATCH","")</f>
        <v/>
      </c>
      <c r="HS14" s="13" t="str">
        <f>IF(AND($G14&gt;=Biens!$B$206,$H14=Biens!$E$206,$I14=Biens!$A$206,$J14&lt;=Biens!$D$206,$K14&lt;=Biens!$C$206),"MATCH","")</f>
        <v/>
      </c>
      <c r="HT14" s="13" t="str">
        <f>IF(AND($G14&gt;=Biens!$B$207,$H14=Biens!$E$207,$I14=Biens!$A$207,$J14&lt;=Biens!$D$207,$K14&lt;=Biens!$C$207),"MATCH","")</f>
        <v/>
      </c>
      <c r="HU14" s="13" t="str">
        <f>IF(AND($G14&gt;=Biens!$B$208,$H14=Biens!$E$208,$I14=Biens!$A$208,$J14&lt;=Biens!$D$208,$K14&lt;=Biens!$C$208),"MATCH","")</f>
        <v/>
      </c>
      <c r="HV14" s="13" t="str">
        <f>IF(AND($G14&gt;=Biens!$B$209,$H14=Biens!$E$209,$I14=Biens!$A$209,$J14&lt;=Biens!$D$209,$K14&lt;=Biens!$C$209),"MATCH","")</f>
        <v/>
      </c>
      <c r="HW14" s="13" t="str">
        <f>IF(AND($G14&gt;=Biens!$B$210,$H14=Biens!$E$210,$I14=Biens!$A$210,$J14&lt;=Biens!$D$210,$K14&lt;=Biens!$C$210),"MATCH","")</f>
        <v/>
      </c>
      <c r="HX14" s="13" t="str">
        <f>IF(AND($G14&gt;=Biens!$B$211,$H14=Biens!$E$211,$I14=Biens!$A$211,$J14&lt;=Biens!$D$211,$K14&lt;=Biens!$C$211),"MATCH","")</f>
        <v/>
      </c>
      <c r="HY14" s="13" t="str">
        <f>IF(AND($G14&gt;=Biens!$B$212,$H14=Biens!$E$212,$I14=Biens!$A$212,$J14&lt;=Biens!$D$212,$K14&lt;=Biens!$C$212),"MATCH","")</f>
        <v/>
      </c>
      <c r="HZ14" s="13" t="str">
        <f>IF(AND($G14&gt;=Biens!$B$213,$H14=Biens!$E$213,$I14=Biens!$A$213,$J14&lt;=Biens!$D$213,$K14&lt;=Biens!$C$213),"MATCH","")</f>
        <v/>
      </c>
      <c r="IA14" s="13" t="str">
        <f>IF(AND($G14&gt;=Biens!$B$214,$H14=Biens!$E$214,$I14=Biens!$A$214,$J14&lt;=Biens!$D$214,$K14&lt;=Biens!$C$214),"MATCH","")</f>
        <v/>
      </c>
      <c r="IB14" s="13" t="str">
        <f>IF(AND($G14&gt;=Biens!$B$215,$H14=Biens!$E$215,$I14=Biens!$A$215,$J14&lt;=Biens!$D$215,$K14&lt;=Biens!$C$215),"MATCH","")</f>
        <v/>
      </c>
      <c r="IC14" s="13" t="str">
        <f>IF(AND($G14&gt;=Biens!$B$216,$H14=Biens!$E$216,$I14=Biens!$A$216,$J14&lt;=Biens!$D$216,$K14&lt;=Biens!$C$216),"MATCH","")</f>
        <v/>
      </c>
      <c r="ID14" s="13" t="str">
        <f>IF(AND($G14&gt;=Biens!$B$217,$H14=Biens!$E$217,$I14=Biens!$A$217,$J14&lt;=Biens!$D$217,$K14&lt;=Biens!$C$217),"MATCH","")</f>
        <v/>
      </c>
      <c r="IE14" s="13" t="str">
        <f>IF(AND($G14&gt;=Biens!$B$218,$H14=Biens!$E$218,$I14=Biens!$A$218,$J14&lt;=Biens!$D$218,$K14&lt;=Biens!$C$218),"MATCH","")</f>
        <v/>
      </c>
      <c r="IF14" s="13" t="str">
        <f>IF(AND($G14&gt;=Biens!$B$219,$H14=Biens!$E$219,$I14=Biens!$A$219,$J14&lt;=Biens!$D$219,$K14&lt;=Biens!$C$219),"MATCH","")</f>
        <v/>
      </c>
      <c r="IG14" s="13" t="str">
        <f>IF(AND($G14&gt;=Biens!$B$220,$H14=Biens!$E$220,$I14=Biens!$A$220,$J14&lt;=Biens!$D$220,$K14&lt;=Biens!$C$220),"MATCH","")</f>
        <v/>
      </c>
      <c r="IH14" s="13" t="str">
        <f>IF(AND($G14&gt;=Biens!$B$221,$H14=Biens!$E$221,$I14=Biens!$A$221,$J14&lt;=Biens!$D$221,$K14&lt;=Biens!$C$221),"MATCH","")</f>
        <v/>
      </c>
      <c r="II14" s="13" t="str">
        <f>IF(AND($G14&gt;=Biens!$B$222,$H14=Biens!$E$222,$I14=Biens!$A$222,$J14&lt;=Biens!$D$222,$K14&lt;=Biens!$C$222),"MATCH","")</f>
        <v/>
      </c>
      <c r="IJ14" s="13" t="str">
        <f>IF(AND($G14&gt;=Biens!$B$223,$H14=Biens!$E$223,$I14=Biens!$A$223,$J14&lt;=Biens!$D$223,$K14&lt;=Biens!$C$223),"MATCH","")</f>
        <v/>
      </c>
      <c r="IK14" s="13" t="str">
        <f>IF(AND($G14&gt;=Biens!$B$224,$H14=Biens!$E$224,$I14=Biens!$A$224,$J14&lt;=Biens!$D$224,$K14&lt;=Biens!$C$224),"MATCH","")</f>
        <v/>
      </c>
      <c r="IL14" s="13" t="str">
        <f>IF(AND($G14&gt;=Biens!$B$225,$H14=Biens!$E$225,$I14=Biens!$A$225,$J14&lt;=Biens!$D$225,$K14&lt;=Biens!$C$225),"MATCH","")</f>
        <v/>
      </c>
      <c r="IM14" s="13" t="str">
        <f>IF(AND($G14&gt;=Biens!$B$226,$H14=Biens!$E$226,$I14=Biens!$A$226,$J14&lt;=Biens!$D$226,$K14&lt;=Biens!$C$226),"MATCH","")</f>
        <v/>
      </c>
      <c r="IN14" s="13" t="str">
        <f>IF(AND($G14&gt;=Biens!$B$227,$H14=Biens!$E$227,$I14=Biens!$A$227,$J14&lt;=Biens!$D$227,$K14&lt;=Biens!$C$227),"MATCH","")</f>
        <v/>
      </c>
      <c r="IO14" s="13" t="str">
        <f>IF(AND($G14&gt;=Biens!$B$228,$H14=Biens!$E$228,$I14=Biens!$A$228,$J14&lt;=Biens!$D$228,$K14&lt;=Biens!$C$228),"MATCH","")</f>
        <v/>
      </c>
      <c r="IP14" s="13" t="str">
        <f>IF(AND($G14&gt;=Biens!$B$229,$H14=Biens!$E$229,$I14=Biens!$A$229,$J14&lt;=Biens!$D$229,$K14&lt;=Biens!$C$229),"MATCH","")</f>
        <v/>
      </c>
      <c r="IQ14" s="13" t="str">
        <f>IF(AND($G14&gt;=Biens!$B$230,$H14=Biens!$E$230,$I14=Biens!$A$230,$J14&lt;=Biens!$D$230,$K14&lt;=Biens!$C$230),"MATCH","")</f>
        <v/>
      </c>
      <c r="IR14" s="13" t="str">
        <f>IF(AND($G14&gt;=Biens!$B$231,$H14=Biens!$E$231,$I14=Biens!$A$231,$J14&lt;=Biens!$D$231,$K14&lt;=Biens!$C$231),"MATCH","")</f>
        <v/>
      </c>
      <c r="IS14" s="13" t="str">
        <f>IF(AND($G14&gt;=Biens!$B$232,$H14=Biens!$E$232,$I14=Biens!$A$232,$J14&lt;=Biens!$D$232,$K14&lt;=Biens!$C$232),"MATCH","")</f>
        <v/>
      </c>
      <c r="IT14" s="13" t="str">
        <f>IF(AND($G14&gt;=Biens!$B$233,$H14=Biens!$E$233,$I14=Biens!$A$233,$J14&lt;=Biens!$D$233,$K14&lt;=Biens!$C$233),"MATCH","")</f>
        <v/>
      </c>
      <c r="IU14" s="13" t="str">
        <f>IF(AND($G14&gt;=Biens!$B$234,$H14=Biens!$E$234,$I14=Biens!$A$234,$J14&lt;=Biens!$D$234,$K14&lt;=Biens!$C$234),"MATCH","")</f>
        <v/>
      </c>
      <c r="IV14" s="13" t="str">
        <f>IF(AND($G14&gt;=Biens!$B$235,$H14=Biens!$E$235,$I14=Biens!$A$235,$J14&lt;=Biens!$D$235,$K14&lt;=Biens!$C$235),"MATCH","")</f>
        <v/>
      </c>
      <c r="IW14" s="13" t="str">
        <f>IF(AND($G14&gt;=Biens!$B$236,$H14=Biens!$E$236,$I14=Biens!$A$236,$J14&lt;=Biens!$D$236,$K14&lt;=Biens!$C$236),"MATCH","")</f>
        <v/>
      </c>
      <c r="IX14" s="13" t="str">
        <f>IF(AND($G14&gt;=Biens!$B$237,$H14=Biens!$E$237,$I14=Biens!$A$237,$J14&lt;=Biens!$D$237,$K14&lt;=Biens!$C$237),"MATCH","")</f>
        <v/>
      </c>
      <c r="IY14" s="13" t="str">
        <f>IF(AND($G14&gt;=Biens!$B$238,$H14=Biens!$E$238,$I14=Biens!$A$238,$J14&lt;=Biens!$D$238,$K14&lt;=Biens!$C$238),"MATCH","")</f>
        <v/>
      </c>
      <c r="IZ14" s="13" t="str">
        <f>IF(AND($G14&gt;=Biens!$B$239,$H14=Biens!$E$239,$I14=Biens!$A$239,$J14&lt;=Biens!$D$239,$K14&lt;=Biens!$C$239),"MATCH","")</f>
        <v/>
      </c>
      <c r="JA14" s="13" t="str">
        <f>IF(AND($G14&gt;=Biens!$B$240,$H14=Biens!$E$240,$I14=Biens!$A$240,$J14&lt;=Biens!$D$240,$K14&lt;=Biens!$C$240),"MATCH","")</f>
        <v/>
      </c>
      <c r="JB14" s="13" t="str">
        <f>IF(AND($G14&gt;=Biens!$B$241,$H14=Biens!$E$241,$I14=Biens!$A$241,$J14&lt;=Biens!$D$241,$K14&lt;=Biens!$C$241),"MATCH","")</f>
        <v/>
      </c>
      <c r="JC14" s="13" t="str">
        <f>IF(AND($G14&gt;=Biens!$B$242,$H14=Biens!$E$242,$I14=Biens!$A$242,$J14&lt;=Biens!$D$242,$K14&lt;=Biens!$C$242),"MATCH","")</f>
        <v/>
      </c>
      <c r="JD14" s="13" t="str">
        <f>IF(AND($G14&gt;=Biens!$B$243,$H14=Biens!$E$243,$I14=Biens!$A$243,$J14&lt;=Biens!$D$243,$K14&lt;=Biens!$C$243),"MATCH","")</f>
        <v/>
      </c>
      <c r="JE14" s="13" t="str">
        <f>IF(AND($G14&gt;=Biens!$B$244,$H14=Biens!$E$244,$I14=Biens!$A$244,$J14&lt;=Biens!$D$244,$K14&lt;=Biens!$C$244),"MATCH","")</f>
        <v/>
      </c>
      <c r="JF14" s="13" t="str">
        <f>IF(AND($G14&gt;=Biens!$B$245,$H14=Biens!$E$245,$I14=Biens!$A$245,$J14&lt;=Biens!$D$245,$K14&lt;=Biens!$C$245),"MATCH","")</f>
        <v/>
      </c>
      <c r="JG14" s="13" t="str">
        <f>IF(AND($G14&gt;=Biens!$B$246,$H14=Biens!$E$246,$I14=Biens!$A$246,$J14&lt;=Biens!$D$246,$K14&lt;=Biens!$C$246),"MATCH","")</f>
        <v/>
      </c>
      <c r="JH14" s="13" t="str">
        <f>IF(AND($G14&gt;=Biens!$B$247,$H14=Biens!$E$247,$I14=Biens!$A$247,$J14&lt;=Biens!$D$247,$K14&lt;=Biens!$C$247),"MATCH","")</f>
        <v/>
      </c>
      <c r="JI14" s="13" t="str">
        <f>IF(AND($G14&gt;=Biens!$B$248,$H14=Biens!$E$248,$I14=Biens!$A$248,$J14&lt;=Biens!$D$248,$K14&lt;=Biens!$C$248),"MATCH","")</f>
        <v/>
      </c>
      <c r="JJ14" s="13" t="str">
        <f>IF(AND($G14&gt;=Biens!$B$249,$H14=Biens!$E$249,$I14=Biens!$A$249,$J14&lt;=Biens!$D$249,$K14&lt;=Biens!$C$249),"MATCH","")</f>
        <v/>
      </c>
      <c r="JK14" s="13" t="str">
        <f>IF(AND($G14&gt;=Biens!$B$250,$H14=Biens!$E$250,$I14=Biens!$A$250,$J14&lt;=Biens!$D$250,$K14&lt;=Biens!$C$250),"MATCH","")</f>
        <v/>
      </c>
      <c r="JL14" s="13" t="str">
        <f>IF(AND($G14&gt;=Biens!$B$251,$H14=Biens!$E$251,$I14=Biens!$A$251,$J14&lt;=Biens!$D$251,$K14&lt;=Biens!$C$251),"MATCH","")</f>
        <v/>
      </c>
      <c r="JM14" s="13" t="str">
        <f>IF(AND($G14&gt;=Biens!$B$252,$H14=Biens!$E$252,$I14=Biens!$A$252,$J14&lt;=Biens!$D$252,$K14&lt;=Biens!$C$252),"MATCH","")</f>
        <v/>
      </c>
      <c r="JN14" s="13" t="str">
        <f>IF(AND($G14&gt;=Biens!$B$253,$H14=Biens!$E$253,$I14=Biens!$A$253,$J14&lt;=Biens!$D$253,$K14&lt;=Biens!$C$253),"MATCH","")</f>
        <v/>
      </c>
      <c r="JO14" s="13" t="str">
        <f>IF(AND($G14&gt;=Biens!$B$254,$H14=Biens!$E$254,$I14=Biens!$A$254,$J14&lt;=Biens!$D$254,$K14&lt;=Biens!$C$254),"MATCH","")</f>
        <v/>
      </c>
      <c r="JP14" s="13" t="str">
        <f>IF(AND($G14&gt;=Biens!$B$255,$H14=Biens!$E$255,$I14=Biens!$A$255,$J14&lt;=Biens!$D$255,$K14&lt;=Biens!$C$255),"MATCH","")</f>
        <v/>
      </c>
      <c r="JQ14" s="13" t="str">
        <f>IF(AND($G14&gt;=Biens!$B$256,$H14=Biens!$E$256,$I14=Biens!$A$256,$J14&lt;=Biens!$D$256,$K14&lt;=Biens!$C$256),"MATCH","")</f>
        <v/>
      </c>
      <c r="JR14" s="13" t="str">
        <f>IF(AND($G14&gt;=Biens!$B$257,$H14=Biens!$E$257,$I14=Biens!$A$257,$J14&lt;=Biens!$D$257,$K14&lt;=Biens!$C$257),"MATCH","")</f>
        <v/>
      </c>
      <c r="JS14" s="13" t="str">
        <f>IF(AND($G14&gt;=Biens!$B$258,$H14=Biens!$E$258,$I14=Biens!$A$258,$J14&lt;=Biens!$D$258,$K14&lt;=Biens!$C$258),"MATCH","")</f>
        <v/>
      </c>
      <c r="JT14" s="13" t="str">
        <f>IF(AND($G14&gt;=Biens!$B$259,$H14=Biens!$E$259,$I14=Biens!$A$259,$J14&lt;=Biens!$D$259,$K14&lt;=Biens!$C$259),"MATCH","")</f>
        <v/>
      </c>
      <c r="JU14" s="13" t="str">
        <f>IF(AND($G14&gt;=Biens!$B$260,$H14=Biens!$E$260,$I14=Biens!$A$260,$J14&lt;=Biens!$D$260,$K14&lt;=Biens!$C$260),"MATCH","")</f>
        <v/>
      </c>
      <c r="JV14" s="13" t="str">
        <f>IF(AND($G14&gt;=Biens!$B$261,$H14=Biens!$E$261,$I14=Biens!$A$261,$J14&lt;=Biens!$D$261,$K14&lt;=Biens!$C$261),"MATCH","")</f>
        <v/>
      </c>
      <c r="JW14" s="13" t="str">
        <f>IF(AND($G14&gt;=Biens!$B$262,$H14=Biens!$E$262,$I14=Biens!$A$262,$J14&lt;=Biens!$D$262,$K14&lt;=Biens!$C$262),"MATCH","")</f>
        <v/>
      </c>
      <c r="JX14" s="13" t="str">
        <f>IF(AND($G14&gt;=Biens!$B$263,$H14=Biens!$E$263,$I14=Biens!$A$263,$J14&lt;=Biens!$D$263,$K14&lt;=Biens!$C$263),"MATCH","")</f>
        <v/>
      </c>
      <c r="JY14" s="13" t="str">
        <f>IF(AND($G14&gt;=Biens!$B$264,$H14=Biens!$E$264,$I14=Biens!$A$264,$J14&lt;=Biens!$D$264,$K14&lt;=Biens!$C$264),"MATCH","")</f>
        <v/>
      </c>
      <c r="JZ14" s="13" t="str">
        <f>IF(AND($G14&gt;=Biens!$B$265,$H14=Biens!$E$265,$I14=Biens!$A$265,$J14&lt;=Biens!$D$265,$K14&lt;=Biens!$C$265),"MATCH","")</f>
        <v/>
      </c>
      <c r="KA14" s="13" t="str">
        <f>IF(AND($G14&gt;=Biens!$B$266,$H14=Biens!$E$266,$I14=Biens!$A$266,$J14&lt;=Biens!$D$266,$K14&lt;=Biens!$C$266),"MATCH","")</f>
        <v/>
      </c>
      <c r="KB14" s="13" t="str">
        <f>IF(AND($G14&gt;=Biens!$B$267,$H14=Biens!$E$267,$I14=Biens!$A$267,$J14&lt;=Biens!$D$267,$K14&lt;=Biens!$C$267),"MATCH","")</f>
        <v/>
      </c>
      <c r="KC14" s="13" t="str">
        <f>IF(AND($G14&gt;=Biens!$B$268,$H14=Biens!$E$268,$I14=Biens!$A$268,$J14&lt;=Biens!$D$268,$K14&lt;=Biens!$C$268),"MATCH","")</f>
        <v/>
      </c>
      <c r="KD14" s="13" t="str">
        <f>IF(AND($G14&gt;=Biens!$B$269,$H14=Biens!$E$269,$I14=Biens!$A$269,$J14&lt;=Biens!$D$269,$K14&lt;=Biens!$C$269),"MATCH","")</f>
        <v/>
      </c>
      <c r="KE14" s="13" t="str">
        <f>IF(AND($G14&gt;=Biens!$B$270,$H14=Biens!$E$270,$I14=Biens!$A$270,$J14&lt;=Biens!$D$270,$K14&lt;=Biens!$C$270),"MATCH","")</f>
        <v/>
      </c>
      <c r="KF14" s="13" t="str">
        <f>IF(AND($G14&gt;=Biens!$B$271,$H14=Biens!$E$271,$I14=Biens!$A$271,$J14&lt;=Biens!$D$271,$K14&lt;=Biens!$C$271),"MATCH","")</f>
        <v/>
      </c>
      <c r="KG14" s="13" t="str">
        <f>IF(AND($G14&gt;=Biens!$B$272,$H14=Biens!$E$272,$I14=Biens!$A$272,$J14&lt;=Biens!$D$272,$K14&lt;=Biens!$C$272),"MATCH","")</f>
        <v/>
      </c>
      <c r="KH14" s="13" t="str">
        <f>IF(AND($G14&gt;=Biens!$B$273,$H14=Biens!$E$273,$I14=Biens!$A$273,$J14&lt;=Biens!$D$273,$K14&lt;=Biens!$C$273),"MATCH","")</f>
        <v/>
      </c>
      <c r="KI14" s="13" t="str">
        <f>IF(AND($G14&gt;=Biens!$B$274,$H14=Biens!$E$274,$I14=Biens!$A$274,$J14&lt;=Biens!$D$274,$K14&lt;=Biens!$C$274),"MATCH","")</f>
        <v/>
      </c>
      <c r="KJ14" s="13" t="str">
        <f>IF(AND($G14&gt;=Biens!$B$275,$H14=Biens!$E$275,$I14=Biens!$A$275,$J14&lt;=Biens!$D$275,$K14&lt;=Biens!$C$275),"MATCH","")</f>
        <v/>
      </c>
      <c r="KK14" s="13" t="str">
        <f>IF(AND($G14&gt;=Biens!$B$276,$H14=Biens!$E$276,$I14=Biens!$A$276,$J14&lt;=Biens!$D$276,$K14&lt;=Biens!$C$276),"MATCH","")</f>
        <v/>
      </c>
      <c r="KL14" s="13" t="str">
        <f>IF(AND($G14&gt;=Biens!$B$277,$H14=Biens!$E$277,$I14=Biens!$A$277,$J14&lt;=Biens!$D$277,$K14&lt;=Biens!$C$277),"MATCH","")</f>
        <v/>
      </c>
      <c r="KM14" s="13" t="str">
        <f>IF(AND($G14&gt;=Biens!$B$278,$H14=Biens!$E$278,$I14=Biens!$A$278,$J14&lt;=Biens!$D$278,$K14&lt;=Biens!$C$278),"MATCH","")</f>
        <v/>
      </c>
      <c r="KN14" s="13" t="str">
        <f>IF(AND($G14&gt;=Biens!$B$279,$H14=Biens!$E$279,$I14=Biens!$A$279,$J14&lt;=Biens!$D$279,$K14&lt;=Biens!$C$279),"MATCH","")</f>
        <v/>
      </c>
      <c r="KO14" s="13" t="str">
        <f>IF(AND($G14&gt;=Biens!$B$280,$H14=Biens!$E$280,$I14=Biens!$A$280,$J14&lt;=Biens!$D$280,$K14&lt;=Biens!$C$280),"MATCH","")</f>
        <v/>
      </c>
      <c r="KP14" s="13" t="str">
        <f>IF(AND($G14&gt;=Biens!$B$281,$H14=Biens!$E$281,$I14=Biens!$A$281,$J14&lt;=Biens!$D$281,$K14&lt;=Biens!$C$281),"MATCH","")</f>
        <v/>
      </c>
      <c r="KQ14" s="13" t="str">
        <f>IF(AND($G14&gt;=Biens!$B$282,$H14=Biens!$E$282,$I14=Biens!$A$282,$J14&lt;=Biens!$D$282,$K14&lt;=Biens!$C$282),"MATCH","")</f>
        <v/>
      </c>
      <c r="KR14" s="13" t="str">
        <f>IF(AND($G14&gt;=Biens!$B$283,$H14=Biens!$E$283,$I14=Biens!$A$283,$J14&lt;=Biens!$D$283,$K14&lt;=Biens!$C$283),"MATCH","")</f>
        <v/>
      </c>
      <c r="KS14" s="13" t="str">
        <f>IF(AND($G14&gt;=Biens!$B$284,$H14=Biens!$E$284,$I14=Biens!$A$284,$J14&lt;=Biens!$D$284,$K14&lt;=Biens!$C$284),"MATCH","")</f>
        <v/>
      </c>
      <c r="KT14" s="13" t="str">
        <f>IF(AND($G14&gt;=Biens!$B$285,$H14=Biens!$E$285,$I14=Biens!$A$285,$J14&lt;=Biens!$D$285,$K14&lt;=Biens!$C$285),"MATCH","")</f>
        <v/>
      </c>
      <c r="KU14" s="13" t="str">
        <f>IF(AND($G14&gt;=Biens!$B$286,$H14=Biens!$E$286,$I14=Biens!$A$286,$J14&lt;=Biens!$D$286,$K14&lt;=Biens!$C$286),"MATCH","")</f>
        <v/>
      </c>
      <c r="KV14" s="13" t="str">
        <f>IF(AND($G14&gt;=Biens!$B$287,$H14=Biens!$E$287,$I14=Biens!$A$287,$J14&lt;=Biens!$D$287,$K14&lt;=Biens!$C$287),"MATCH","")</f>
        <v/>
      </c>
      <c r="KW14" s="13" t="str">
        <f>IF(AND($G14&gt;=Biens!$B$288,$H14=Biens!$E$288,$I14=Biens!$A$288,$J14&lt;=Biens!$D$288,$K14&lt;=Biens!$C$288),"MATCH","")</f>
        <v/>
      </c>
      <c r="KX14" s="13" t="str">
        <f>IF(AND($G14&gt;=Biens!$B$289,$H14=Biens!$E$289,$I14=Biens!$A$289,$J14&lt;=Biens!$D$289,$K14&lt;=Biens!$C$289),"MATCH","")</f>
        <v/>
      </c>
      <c r="KY14" s="13" t="str">
        <f>IF(AND($G14&gt;=Biens!$B$290,$H14=Biens!$E$290,$I14=Biens!$A$290,$J14&lt;=Biens!$D$290,$K14&lt;=Biens!$C$290),"MATCH","")</f>
        <v/>
      </c>
      <c r="KZ14" s="13" t="str">
        <f>IF(AND($G14&gt;=Biens!$B$291,$H14=Biens!$E$291,$I14=Biens!$A$291,$J14&lt;=Biens!$D$291,$K14&lt;=Biens!$C$291),"MATCH","")</f>
        <v/>
      </c>
      <c r="LA14" s="13" t="str">
        <f>IF(AND($G14&gt;=Biens!$B$292,$H14=Biens!$E$292,$I14=Biens!$A$292,$J14&lt;=Biens!$D$292,$K14&lt;=Biens!$C$292),"MATCH","")</f>
        <v/>
      </c>
      <c r="LB14" s="13" t="str">
        <f>IF(AND($G14&gt;=Biens!$B$293,$H14=Biens!$E$293,$I14=Biens!$A$293,$J14&lt;=Biens!$D$293,$K14&lt;=Biens!$C$293),"MATCH","")</f>
        <v/>
      </c>
      <c r="LC14" s="13" t="str">
        <f>IF(AND($G14&gt;=Biens!$B$294,$H14=Biens!$E$294,$I14=Biens!$A$294,$J14&lt;=Biens!$D$294,$K14&lt;=Biens!$C$294),"MATCH","")</f>
        <v/>
      </c>
      <c r="LD14" s="13" t="str">
        <f>IF(AND($G14&gt;=Biens!$B$295,$H14=Biens!$E$295,$I14=Biens!$A$295,$J14&lt;=Biens!$D$295,$K14&lt;=Biens!$C$295),"MATCH","")</f>
        <v/>
      </c>
      <c r="LE14" s="13" t="str">
        <f>IF(AND($G14&gt;=Biens!$B$296,$H14=Biens!$E$296,$I14=Biens!$A$296,$J14&lt;=Biens!$D$296,$K14&lt;=Biens!$C$296),"MATCH","")</f>
        <v/>
      </c>
      <c r="LF14" s="13" t="str">
        <f>IF(AND($G14&gt;=Biens!$B$297,$H14=Biens!$E$297,$I14=Biens!$A$297,$J14&lt;=Biens!$D$297,$K14&lt;=Biens!$C$297),"MATCH","")</f>
        <v/>
      </c>
      <c r="LG14" s="13" t="str">
        <f>IF(AND($G14&gt;=Biens!$B$298,$H14=Biens!$E$298,$I14=Biens!$A$298,$J14&lt;=Biens!$D$298,$K14&lt;=Biens!$C$298),"MATCH","")</f>
        <v/>
      </c>
      <c r="LH14" s="13" t="str">
        <f>IF(AND($G14&gt;=Biens!$B$299,$H14=Biens!$E$299,$I14=Biens!$A$299,$J14&lt;=Biens!$D$299,$K14&lt;=Biens!$C$299),"MATCH","")</f>
        <v/>
      </c>
      <c r="LI14" s="13" t="str">
        <f>IF(AND($G14&gt;=Biens!$B$300,$H14=Biens!$E$300,$I14=Biens!$A$300,$J14&lt;=Biens!$D$300,$K14&lt;=Biens!$C$300),"MATCH","")</f>
        <v/>
      </c>
      <c r="LJ14" s="13" t="str">
        <f>IF(AND($G14&gt;=Biens!$B$301,$H14=Biens!$E$301,$I14=Biens!$A$301,$J14&lt;=Biens!$D$301,$K14&lt;=Biens!$C$301),"MATCH","")</f>
        <v/>
      </c>
      <c r="LK14" s="13" t="str">
        <f>IF(AND($G14&gt;=Biens!$B$302,$H14=Biens!$E$302,$I14=Biens!$A$302,$J14&lt;=Biens!$D$302,$K14&lt;=Biens!$C$302),"MATCH","")</f>
        <v/>
      </c>
      <c r="LL14" s="13" t="str">
        <f>IF(AND($G14&gt;=Biens!$B$303,$H14=Biens!$E$303,$I14=Biens!$A$303,$J14&lt;=Biens!$D$303,$K14&lt;=Biens!$C$303),"MATCH","")</f>
        <v/>
      </c>
      <c r="LM14" s="13" t="str">
        <f>IF(AND($G14&gt;=Biens!$B$304,$H14=Biens!$E$304,$I14=Biens!$A$304,$J14&lt;=Biens!$D$304,$K14&lt;=Biens!$C$304),"MATCH","")</f>
        <v/>
      </c>
      <c r="LN14" s="13" t="str">
        <f>IF(AND($G14&gt;=Biens!$B$305,$H14=Biens!$E$305,$I14=Biens!$A$305,$J14&lt;=Biens!$D$305,$K14&lt;=Biens!$C$305),"MATCH","")</f>
        <v/>
      </c>
      <c r="LO14" s="13" t="str">
        <f>IF(AND($G14&gt;=Biens!$B$306,$H14=Biens!$E$306,$I14=Biens!$A$306,$J14&lt;=Biens!$D$306,$K14&lt;=Biens!$C$306),"MATCH","")</f>
        <v/>
      </c>
      <c r="LP14" s="13" t="str">
        <f>IF(AND($G14&gt;=Biens!$B$307,$H14=Biens!$E$307,$I14=Biens!$A$307,$J14&lt;=Biens!$D$307,$K14&lt;=Biens!$C$307),"MATCH","")</f>
        <v/>
      </c>
      <c r="LQ14" s="13" t="str">
        <f>IF(AND($G14&gt;=Biens!$B$308,$H14=Biens!$E$308,$I14=Biens!$A$308,$J14&lt;=Biens!$D$308,$K14&lt;=Biens!$C$308),"MATCH","")</f>
        <v/>
      </c>
      <c r="LR14" s="13" t="str">
        <f>IF(AND($G14&gt;=Biens!$B$309,$H14=Biens!$E$309,$I14=Biens!$A$309,$J14&lt;=Biens!$D$309,$K14&lt;=Biens!$C$309),"MATCH","")</f>
        <v/>
      </c>
      <c r="LS14" s="13" t="str">
        <f>IF(AND($G14&gt;=Biens!$B$310,$H14=Biens!$E$310,$I14=Biens!$A$310,$J14&lt;=Biens!$D$310,$K14&lt;=Biens!$C$310),"MATCH","")</f>
        <v/>
      </c>
      <c r="LT14" s="13" t="str">
        <f>IF(AND($G14&gt;=Biens!$B$311,$H14=Biens!$E$311,$I14=Biens!$A$311,$J14&lt;=Biens!$D$311,$K14&lt;=Biens!$C$311),"MATCH","")</f>
        <v/>
      </c>
      <c r="LU14" s="13" t="str">
        <f>IF(AND($G14&gt;=Biens!$B$312,$H14=Biens!$E$312,$I14=Biens!$A$312,$J14&lt;=Biens!$D$312,$K14&lt;=Biens!$C$312),"MATCH","")</f>
        <v/>
      </c>
      <c r="LV14" s="13" t="str">
        <f>IF(AND($G14&gt;=Biens!$B$313,$H14=Biens!$E$313,$I14=Biens!$A$313,$J14&lt;=Biens!$D$313,$K14&lt;=Biens!$C$313),"MATCH","")</f>
        <v/>
      </c>
      <c r="LW14" s="13" t="str">
        <f>IF(AND($G14&gt;=Biens!$B$314,$H14=Biens!$E$314,$I14=Biens!$A$314,$J14&lt;=Biens!$D$314,$K14&lt;=Biens!$C$314),"MATCH","")</f>
        <v/>
      </c>
      <c r="LX14" s="13" t="str">
        <f>IF(AND($G14&gt;=Biens!$B$315,$H14=Biens!$E$315,$I14=Biens!$A$315,$J14&lt;=Biens!$D$315,$K14&lt;=Biens!$C$315),"MATCH","")</f>
        <v/>
      </c>
      <c r="LY14" s="13" t="str">
        <f>IF(AND($G14&gt;=Biens!$B$316,$H14=Biens!$E$316,$I14=Biens!$A$316,$J14&lt;=Biens!$D$316,$K14&lt;=Biens!$C$316),"MATCH","")</f>
        <v/>
      </c>
      <c r="LZ14" s="13" t="str">
        <f>IF(AND($G14&gt;=Biens!$B$317,$H14=Biens!$E$317,$I14=Biens!$A$317,$J14&lt;=Biens!$D$317,$K14&lt;=Biens!$C$317),"MATCH","")</f>
        <v/>
      </c>
      <c r="MA14" s="13" t="str">
        <f>IF(AND($G14&gt;=Biens!$B$318,$H14=Biens!$E$318,$I14=Biens!$A$318,$J14&lt;=Biens!$D$318,$K14&lt;=Biens!$C$318),"MATCH","")</f>
        <v/>
      </c>
      <c r="MB14" s="13" t="str">
        <f>IF(AND($G14&gt;=Biens!$B$319,$H14=Biens!$E$319,$I14=Biens!$A$319,$J14&lt;=Biens!$D$319,$K14&lt;=Biens!$C$319),"MATCH","")</f>
        <v/>
      </c>
      <c r="MC14" s="13" t="str">
        <f>IF(AND($G14&gt;=Biens!$B$320,$H14=Biens!$E$320,$I14=Biens!$A$320,$J14&lt;=Biens!$D$320,$K14&lt;=Biens!$C$320),"MATCH","")</f>
        <v/>
      </c>
      <c r="MD14" s="13" t="str">
        <f>IF(AND($G14&gt;=Biens!$B$321,$H14=Biens!$E$321,$I14=Biens!$A$321,$J14&lt;=Biens!$D$321,$K14&lt;=Biens!$C$321),"MATCH","")</f>
        <v/>
      </c>
      <c r="ME14" s="13" t="str">
        <f>IF(AND($G14&gt;=Biens!$B$322,$H14=Biens!$E$322,$I14=Biens!$A$322,$J14&lt;=Biens!$D$322,$K14&lt;=Biens!$C$322),"MATCH","")</f>
        <v/>
      </c>
      <c r="MF14" s="13" t="str">
        <f>IF(AND($G14&gt;=Biens!$B$323,$H14=Biens!$E$323,$I14=Biens!$A$323,$J14&lt;=Biens!$D$323,$K14&lt;=Biens!$C$323),"MATCH","")</f>
        <v/>
      </c>
      <c r="MG14" s="13" t="str">
        <f>IF(AND($G14&gt;=Biens!$B$324,$H14=Biens!$E$324,$I14=Biens!$A$324,$J14&lt;=Biens!$D$324,$K14&lt;=Biens!$C$324),"MATCH","")</f>
        <v/>
      </c>
      <c r="MH14" s="13" t="str">
        <f>IF(AND($G14&gt;=Biens!$B$325,$H14=Biens!$E$325,$I14=Biens!$A$325,$J14&lt;=Biens!$D$325,$K14&lt;=Biens!$C$325),"MATCH","")</f>
        <v/>
      </c>
      <c r="MI14" s="13" t="str">
        <f>IF(AND($G14&gt;=Biens!$B$326,$H14=Biens!$E$326,$I14=Biens!$A$326,$J14&lt;=Biens!$D$326,$K14&lt;=Biens!$C$326),"MATCH","")</f>
        <v/>
      </c>
      <c r="MJ14" s="13" t="str">
        <f>IF(AND($G14&gt;=Biens!$B$327,$H14=Biens!$E$327,$I14=Biens!$A$327,$J14&lt;=Biens!$D$327,$K14&lt;=Biens!$C$327),"MATCH","")</f>
        <v/>
      </c>
      <c r="MK14" s="13" t="str">
        <f>IF(AND($G14&gt;=Biens!$B$328,$H14=Biens!$E$328,$I14=Biens!$A$328,$J14&lt;=Biens!$D$328,$K14&lt;=Biens!$C$328),"MATCH","")</f>
        <v/>
      </c>
      <c r="ML14" s="13" t="str">
        <f>IF(AND($G14&gt;=Biens!$B$329,$H14=Biens!$E$329,$I14=Biens!$A$329,$J14&lt;=Biens!$D$329,$K14&lt;=Biens!$C$329),"MATCH","")</f>
        <v/>
      </c>
      <c r="MM14" s="13" t="str">
        <f>IF(AND($G14&gt;=Biens!$B$330,$H14=Biens!$E$330,$I14=Biens!$A$330,$J14&lt;=Biens!$D$330,$K14&lt;=Biens!$C$330),"MATCH","")</f>
        <v/>
      </c>
      <c r="MN14" s="13" t="str">
        <f>IF(AND($G14&gt;=Biens!$B$331,$H14=Biens!$E$331,$I14=Biens!$A$331,$J14&lt;=Biens!$D$331,$K14&lt;=Biens!$C$331),"MATCH","")</f>
        <v/>
      </c>
      <c r="MO14" s="13" t="str">
        <f>IF(AND($G14&gt;=Biens!$B$332,$H14=Biens!$E$332,$I14=Biens!$A$332,$J14&lt;=Biens!$D$332,$K14&lt;=Biens!$C$332),"MATCH","")</f>
        <v/>
      </c>
      <c r="MP14" s="13" t="str">
        <f>IF(AND($G14&gt;=Biens!$B$333,$H14=Biens!$E$333,$I14=Biens!$A$333,$J14&lt;=Biens!$D$333,$K14&lt;=Biens!$C$333),"MATCH","")</f>
        <v/>
      </c>
      <c r="MQ14" s="13" t="str">
        <f>IF(AND($G14&gt;=Biens!$B$334,$H14=Biens!$E$334,$I14=Biens!$A$334,$J14&lt;=Biens!$D$334,$K14&lt;=Biens!$C$334),"MATCH","")</f>
        <v/>
      </c>
      <c r="MR14" s="13" t="str">
        <f>IF(AND($G14&gt;=Biens!$B$335,$H14=Biens!$E$335,$I14=Biens!$A$335,$J14&lt;=Biens!$D$335,$K14&lt;=Biens!$C$335),"MATCH","")</f>
        <v/>
      </c>
      <c r="MS14" s="13" t="str">
        <f>IF(AND($G14&gt;=Biens!$B$336,$H14=Biens!$E$336,$I14=Biens!$A$336,$J14&lt;=Biens!$D$336,$K14&lt;=Biens!$C$336),"MATCH","")</f>
        <v/>
      </c>
      <c r="MT14" s="13" t="str">
        <f>IF(AND($G14&gt;=Biens!$B$337,$H14=Biens!$E$337,$I14=Biens!$A$337,$J14&lt;=Biens!$D$337,$K14&lt;=Biens!$C$337),"MATCH","")</f>
        <v/>
      </c>
      <c r="MU14" s="13" t="str">
        <f>IF(AND($G14&gt;=Biens!$B$338,$H14=Biens!$E$338,$I14=Biens!$A$338,$J14&lt;=Biens!$D$338,$K14&lt;=Biens!$C$338),"MATCH","")</f>
        <v/>
      </c>
      <c r="MV14" s="13" t="str">
        <f>IF(AND($G14&gt;=Biens!$B$339,$H14=Biens!$E$339,$I14=Biens!$A$339,$J14&lt;=Biens!$D$339,$K14&lt;=Biens!$C$339),"MATCH","")</f>
        <v/>
      </c>
      <c r="MW14" s="13" t="str">
        <f>IF(AND($G14&gt;=Biens!$B$340,$H14=Biens!$E$340,$I14=Biens!$A$340,$J14&lt;=Biens!$D$340,$K14&lt;=Biens!$C$340),"MATCH","")</f>
        <v/>
      </c>
      <c r="MX14" s="13" t="str">
        <f>IF(AND($G14&gt;=Biens!$B$341,$H14=Biens!$E$341,$I14=Biens!$A$341,$J14&lt;=Biens!$D$341,$K14&lt;=Biens!$C$341),"MATCH","")</f>
        <v/>
      </c>
      <c r="MY14" s="13" t="str">
        <f>IF(AND($G14&gt;=Biens!$B$342,$H14=Biens!$E$342,$I14=Biens!$A$342,$J14&lt;=Biens!$D$342,$K14&lt;=Biens!$C$342),"MATCH","")</f>
        <v/>
      </c>
      <c r="MZ14" s="13" t="str">
        <f>IF(AND($G14&gt;=Biens!$B$343,$H14=Biens!$E$343,$I14=Biens!$A$343,$J14&lt;=Biens!$D$343,$K14&lt;=Biens!$C$343),"MATCH","")</f>
        <v/>
      </c>
      <c r="NA14" s="13" t="str">
        <f>IF(AND($G14&gt;=Biens!$B$344,$H14=Biens!$E$344,$I14=Biens!$A$344,$J14&lt;=Biens!$D$344,$K14&lt;=Biens!$C$344),"MATCH","")</f>
        <v/>
      </c>
      <c r="NB14" s="13" t="str">
        <f>IF(AND($G14&gt;=Biens!$B$345,$H14=Biens!$E$345,$I14=Biens!$A$345,$J14&lt;=Biens!$D$345,$K14&lt;=Biens!$C$345),"MATCH","")</f>
        <v/>
      </c>
      <c r="NC14" s="13" t="str">
        <f>IF(AND($G14&gt;=Biens!$B$346,$H14=Biens!$E$346,$I14=Biens!$A$346,$J14&lt;=Biens!$D$346,$K14&lt;=Biens!$C$346),"MATCH","")</f>
        <v/>
      </c>
      <c r="ND14" s="13" t="str">
        <f>IF(AND($G14&gt;=Biens!$B$347,$H14=Biens!$E$347,$I14=Biens!$A$347,$J14&lt;=Biens!$D$347,$K14&lt;=Biens!$C$347),"MATCH","")</f>
        <v/>
      </c>
      <c r="NE14" s="13" t="str">
        <f>IF(AND($G14&gt;=Biens!$B$348,$H14=Biens!$E$348,$I14=Biens!$A$348,$J14&lt;=Biens!$D$348,$K14&lt;=Biens!$C$348),"MATCH","")</f>
        <v/>
      </c>
      <c r="NF14" s="13" t="str">
        <f>IF(AND($G14&gt;=Biens!$B$349,$H14=Biens!$E$349,$I14=Biens!$A$349,$J14&lt;=Biens!$D$349,$K14&lt;=Biens!$C$349),"MATCH","")</f>
        <v/>
      </c>
      <c r="NG14" s="13" t="str">
        <f>IF(AND($G14&gt;=Biens!$B$350,$H14=Biens!$E$350,$I14=Biens!$A$350,$J14&lt;=Biens!$D$350,$K14&lt;=Biens!$C$350),"MATCH","")</f>
        <v/>
      </c>
      <c r="NH14" s="13" t="str">
        <f>IF(AND($G14&gt;=Biens!$B$351,$H14=Biens!$E$351,$I14=Biens!$A$351,$J14&lt;=Biens!$D$351,$K14&lt;=Biens!$C$351),"MATCH","")</f>
        <v/>
      </c>
      <c r="NI14" s="13" t="str">
        <f>IF(AND($G14&gt;=Biens!$B$352,$H14=Biens!$E$352,$I14=Biens!$A$352,$J14&lt;=Biens!$D$352,$K14&lt;=Biens!$C$352),"MATCH","")</f>
        <v/>
      </c>
      <c r="NJ14" s="13" t="str">
        <f>IF(AND($G14&gt;=Biens!$B$353,$H14=Biens!$E$353,$I14=Biens!$A$353,$J14&lt;=Biens!$D$353,$K14&lt;=Biens!$C$353),"MATCH","")</f>
        <v/>
      </c>
      <c r="NK14" s="13" t="str">
        <f>IF(AND($G14&gt;=Biens!$B$354,$H14=Biens!$E$354,$I14=Biens!$A$354,$J14&lt;=Biens!$D$354,$K14&lt;=Biens!$C$354),"MATCH","")</f>
        <v/>
      </c>
      <c r="NL14" s="13" t="str">
        <f>IF(AND($G14&gt;=Biens!$B$355,$H14=Biens!$E$355,$I14=Biens!$A$355,$J14&lt;=Biens!$D$355,$K14&lt;=Biens!$C$355),"MATCH","")</f>
        <v/>
      </c>
      <c r="NM14" s="13" t="str">
        <f>IF(AND($G14&gt;=Biens!$B$356,$H14=Biens!$E$356,$I14=Biens!$A$356,$J14&lt;=Biens!$D$356,$K14&lt;=Biens!$C$356),"MATCH","")</f>
        <v/>
      </c>
      <c r="NN14" s="13" t="str">
        <f>IF(AND($G14&gt;=Biens!$B$357,$H14=Biens!$E$357,$I14=Biens!$A$357,$J14&lt;=Biens!$D$357,$K14&lt;=Biens!$C$357),"MATCH","")</f>
        <v/>
      </c>
      <c r="NO14" s="13" t="str">
        <f>IF(AND($G14&gt;=Biens!$B$358,$H14=Biens!$E$358,$I14=Biens!$A$358,$J14&lt;=Biens!$D$358,$K14&lt;=Biens!$C$358),"MATCH","")</f>
        <v/>
      </c>
      <c r="NP14" s="13" t="str">
        <f>IF(AND($G14&gt;=Biens!$B$359,$H14=Biens!$E$359,$I14=Biens!$A$359,$J14&lt;=Biens!$D$359,$K14&lt;=Biens!$C$359),"MATCH","")</f>
        <v/>
      </c>
      <c r="NQ14" s="13" t="str">
        <f>IF(AND($G14&gt;=Biens!$B$360,$H14=Biens!$E$360,$I14=Biens!$A$360,$J14&lt;=Biens!$D$360,$K14&lt;=Biens!$C$360),"MATCH","")</f>
        <v/>
      </c>
      <c r="NR14" s="13" t="str">
        <f>IF(AND($G14&gt;=Biens!$B$361,$H14=Biens!$E$361,$I14=Biens!$A$361,$J14&lt;=Biens!$D$361,$K14&lt;=Biens!$C$361),"MATCH","")</f>
        <v/>
      </c>
      <c r="NS14" s="13" t="str">
        <f>IF(AND($G14&gt;=Biens!$B$362,$H14=Biens!$E$362,$I14=Biens!$A$362,$J14&lt;=Biens!$D$362,$K14&lt;=Biens!$C$362),"MATCH","")</f>
        <v/>
      </c>
      <c r="NT14" s="13" t="str">
        <f>IF(AND($G14&gt;=Biens!$B$363,$H14=Biens!$E$363,$I14=Biens!$A$363,$J14&lt;=Biens!$D$363,$K14&lt;=Biens!$C$363),"MATCH","")</f>
        <v/>
      </c>
      <c r="NU14" s="13" t="str">
        <f>IF(AND($G14&gt;=Biens!$B$364,$H14=Biens!$E$364,$I14=Biens!$A$364,$J14&lt;=Biens!$D$364,$K14&lt;=Biens!$C$364),"MATCH","")</f>
        <v/>
      </c>
      <c r="NV14" s="13" t="str">
        <f>IF(AND($G14&gt;=Biens!$B$365,$H14=Biens!$E$365,$I14=Biens!$A$365,$J14&lt;=Biens!$D$365,$K14&lt;=Biens!$C$365),"MATCH","")</f>
        <v/>
      </c>
      <c r="NW14" s="13" t="str">
        <f>IF(AND($G14&gt;=Biens!$B$366,$H14=Biens!$E$366,$I14=Biens!$A$366,$J14&lt;=Biens!$D$366,$K14&lt;=Biens!$C$366),"MATCH","")</f>
        <v/>
      </c>
      <c r="NX14" s="13" t="str">
        <f>IF(AND($G14&gt;=Biens!$B$367,$H14=Biens!$E$367,$I14=Biens!$A$367,$J14&lt;=Biens!$D$367,$K14&lt;=Biens!$C$367),"MATCH","")</f>
        <v/>
      </c>
      <c r="NY14" s="13" t="str">
        <f>IF(AND($G14&gt;=Biens!$B$368,$H14=Biens!$E$368,$I14=Biens!$A$368,$J14&lt;=Biens!$D$368,$K14&lt;=Biens!$C$368),"MATCH","")</f>
        <v/>
      </c>
      <c r="NZ14" s="13" t="str">
        <f>IF(AND($G14&gt;=Biens!$B$369,$H14=Biens!$E$369,$I14=Biens!$A$369,$J14&lt;=Biens!$D$369,$K14&lt;=Biens!$C$369),"MATCH","")</f>
        <v/>
      </c>
      <c r="OA14" s="13" t="str">
        <f>IF(AND($G14&gt;=Biens!$B$370,$H14=Biens!$E$370,$I14=Biens!$A$370,$J14&lt;=Biens!$D$370,$K14&lt;=Biens!$C$370),"MATCH","")</f>
        <v/>
      </c>
      <c r="OB14" s="13" t="str">
        <f>IF(AND($G14&gt;=Biens!$B$371,$H14=Biens!$E$371,$I14=Biens!$A$371,$J14&lt;=Biens!$D$371,$K14&lt;=Biens!$C$371),"MATCH","")</f>
        <v/>
      </c>
      <c r="OC14" s="13" t="str">
        <f>IF(AND($G14&gt;=Biens!$B$372,$H14=Biens!$E$372,$I14=Biens!$A$372,$J14&lt;=Biens!$D$372,$K14&lt;=Biens!$C$372),"MATCH","")</f>
        <v/>
      </c>
      <c r="OD14" s="13" t="str">
        <f>IF(AND($G14&gt;=Biens!$B$373,$H14=Biens!$E$373,$I14=Biens!$A$373,$J14&lt;=Biens!$D$373,$K14&lt;=Biens!$C$373),"MATCH","")</f>
        <v/>
      </c>
      <c r="OE14" s="13" t="str">
        <f>IF(AND($G14&gt;=Biens!$B$374,$H14=Biens!$E$374,$I14=Biens!$A$374,$J14&lt;=Biens!$D$374,$K14&lt;=Biens!$C$374),"MATCH","")</f>
        <v/>
      </c>
      <c r="OF14" s="13" t="str">
        <f>IF(AND($G14&gt;=Biens!$B$375,$H14=Biens!$E$375,$I14=Biens!$A$375,$J14&lt;=Biens!$D$375,$K14&lt;=Biens!$C$375),"MATCH","")</f>
        <v/>
      </c>
      <c r="OG14" s="13" t="str">
        <f>IF(AND($G14&gt;=Biens!$B$376,$H14=Biens!$E$376,$I14=Biens!$A$376,$J14&lt;=Biens!$D$376,$K14&lt;=Biens!$C$376),"MATCH","")</f>
        <v/>
      </c>
      <c r="OH14" s="13" t="str">
        <f>IF(AND($G14&gt;=Biens!$B$377,$H14=Biens!$E$377,$I14=Biens!$A$377,$J14&lt;=Biens!$D$377,$K14&lt;=Biens!$C$377),"MATCH","")</f>
        <v/>
      </c>
      <c r="OI14" s="13" t="str">
        <f>IF(AND($G14&gt;=Biens!$B$378,$H14=Biens!$E$378,$I14=Biens!$A$378,$J14&lt;=Biens!$D$378,$K14&lt;=Biens!$C$378),"MATCH","")</f>
        <v/>
      </c>
      <c r="OJ14" s="13" t="str">
        <f>IF(AND($G14&gt;=Biens!$B$379,$H14=Biens!$E$379,$I14=Biens!$A$379,$J14&lt;=Biens!$D$379,$K14&lt;=Biens!$C$379),"MATCH","")</f>
        <v/>
      </c>
      <c r="OK14" s="13" t="str">
        <f>IF(AND($G14&gt;=Biens!$B$380,$H14=Biens!$E$380,$I14=Biens!$A$380,$J14&lt;=Biens!$D$380,$K14&lt;=Biens!$C$380),"MATCH","")</f>
        <v/>
      </c>
      <c r="OL14" s="13" t="str">
        <f>IF(AND($G14&gt;=Biens!$B$381,$H14=Biens!$E$381,$I14=Biens!$A$381,$J14&lt;=Biens!$D$381,$K14&lt;=Biens!$C$381),"MATCH","")</f>
        <v/>
      </c>
      <c r="OM14" s="13" t="str">
        <f>IF(AND($G14&gt;=Biens!$B$382,$H14=Biens!$E$382,$I14=Biens!$A$382,$J14&lt;=Biens!$D$382,$K14&lt;=Biens!$C$382),"MATCH","")</f>
        <v/>
      </c>
      <c r="ON14" s="13" t="str">
        <f>IF(AND($G14&gt;=Biens!$B$383,$H14=Biens!$E$383,$I14=Biens!$A$383,$J14&lt;=Biens!$D$383,$K14&lt;=Biens!$C$383),"MATCH","")</f>
        <v/>
      </c>
      <c r="OO14" s="13" t="str">
        <f>IF(AND($G14&gt;=Biens!$B$384,$H14=Biens!$E$384,$I14=Biens!$A$384,$J14&lt;=Biens!$D$384,$K14&lt;=Biens!$C$384),"MATCH","")</f>
        <v/>
      </c>
      <c r="OP14" s="13" t="str">
        <f>IF(AND($G14&gt;=Biens!$B$385,$H14=Biens!$E$385,$I14=Biens!$A$385,$J14&lt;=Biens!$D$385,$K14&lt;=Biens!$C$385),"MATCH","")</f>
        <v/>
      </c>
      <c r="OQ14" s="13" t="str">
        <f>IF(AND($G14&gt;=Biens!$B$386,$H14=Biens!$E$386,$I14=Biens!$A$386,$J14&lt;=Biens!$D$386,$K14&lt;=Biens!$C$386),"MATCH","")</f>
        <v/>
      </c>
      <c r="OR14" s="13" t="str">
        <f>IF(AND($G14&gt;=Biens!$B$387,$H14=Biens!$E$387,$I14=Biens!$A$387,$J14&lt;=Biens!$D$387,$K14&lt;=Biens!$C$387),"MATCH","")</f>
        <v/>
      </c>
      <c r="OS14" s="13" t="str">
        <f>IF(AND($G14&gt;=Biens!$B$388,$H14=Biens!$E$388,$I14=Biens!$A$388,$J14&lt;=Biens!$D$388,$K14&lt;=Biens!$C$388),"MATCH","")</f>
        <v/>
      </c>
      <c r="OT14" s="13" t="str">
        <f>IF(AND($G14&gt;=Biens!$B$389,$H14=Biens!$E$389,$I14=Biens!$A$389,$J14&lt;=Biens!$D$389,$K14&lt;=Biens!$C$389),"MATCH","")</f>
        <v/>
      </c>
      <c r="OU14" s="13" t="str">
        <f>IF(AND($G14&gt;=Biens!$B$390,$H14=Biens!$E$390,$I14=Biens!$A$390,$J14&lt;=Biens!$D$390,$K14&lt;=Biens!$C$390),"MATCH","")</f>
        <v/>
      </c>
      <c r="OV14" s="13" t="str">
        <f>IF(AND($G14&gt;=Biens!$B$391,$H14=Biens!$E$391,$I14=Biens!$A$391,$J14&lt;=Biens!$D$391,$K14&lt;=Biens!$C$391),"MATCH","")</f>
        <v/>
      </c>
      <c r="OW14" s="13" t="str">
        <f>IF(AND($G14&gt;=Biens!$B$392,$H14=Biens!$E$392,$I14=Biens!$A$392,$J14&lt;=Biens!$D$392,$K14&lt;=Biens!$C$392),"MATCH","")</f>
        <v/>
      </c>
      <c r="OX14" s="13" t="str">
        <f>IF(AND($G14&gt;=Biens!$B$393,$H14=Biens!$E$393,$I14=Biens!$A$393,$J14&lt;=Biens!$D$393,$K14&lt;=Biens!$C$393),"MATCH","")</f>
        <v/>
      </c>
      <c r="OY14" s="13" t="str">
        <f>IF(AND($G14&gt;=Biens!$B$394,$H14=Biens!$E$394,$I14=Biens!$A$394,$J14&lt;=Biens!$D$394,$K14&lt;=Biens!$C$394),"MATCH","")</f>
        <v/>
      </c>
      <c r="OZ14" s="13" t="str">
        <f>IF(AND($G14&gt;=Biens!$B$395,$H14=Biens!$E$395,$I14=Biens!$A$395,$J14&lt;=Biens!$D$395,$K14&lt;=Biens!$C$395),"MATCH","")</f>
        <v/>
      </c>
      <c r="PA14" s="13" t="str">
        <f>IF(AND($G14&gt;=Biens!$B$396,$H14=Biens!$E$396,$I14=Biens!$A$396,$J14&lt;=Biens!$D$396,$K14&lt;=Biens!$C$396),"MATCH","")</f>
        <v/>
      </c>
      <c r="PB14" s="13" t="str">
        <f>IF(AND($G14&gt;=Biens!$B$397,$H14=Biens!$E$397,$I14=Biens!$A$397,$J14&lt;=Biens!$D$397,$K14&lt;=Biens!$C$397),"MATCH","")</f>
        <v/>
      </c>
      <c r="PC14" s="13" t="str">
        <f>IF(AND($G14&gt;=Biens!$B$398,$H14=Biens!$E$398,$I14=Biens!$A$398,$J14&lt;=Biens!$D$398,$K14&lt;=Biens!$C$398),"MATCH","")</f>
        <v/>
      </c>
      <c r="PD14" s="13" t="str">
        <f>IF(AND($G14&gt;=Biens!$B$399,$H14=Biens!$E$399,$I14=Biens!$A$399,$J14&lt;=Biens!$D$399,$K14&lt;=Biens!$C$399),"MATCH","")</f>
        <v/>
      </c>
      <c r="PE14" s="13" t="str">
        <f>IF(AND($G14&gt;=Biens!$B$400,$H14=Biens!$E$400,$I14=Biens!$A$400,$J14&lt;=Biens!$D$400,$K14&lt;=Biens!$C$400),"MATCH","")</f>
        <v/>
      </c>
      <c r="PF14" s="13" t="str">
        <f>IF(AND($G14&gt;=Biens!$B$401,$H14=Biens!$E$401,$I14=Biens!$A$401,$J14&lt;=Biens!$D$401,$K14&lt;=Biens!$C$401),"MATCH","")</f>
        <v/>
      </c>
      <c r="PG14" s="13" t="str">
        <f>IF(AND($G14&gt;=Biens!$B$402,$H14=Biens!$E$402,$I14=Biens!$A$402,$J14&lt;=Biens!$D$402,$K14&lt;=Biens!$C$402),"MATCH","")</f>
        <v/>
      </c>
      <c r="PH14" s="13" t="str">
        <f>IF(AND($G14&gt;=Biens!$B$403,$H14=Biens!$E$403,$I14=Biens!$A$403,$J14&lt;=Biens!$D$403,$K14&lt;=Biens!$C$403),"MATCH","")</f>
        <v/>
      </c>
      <c r="PI14" s="13" t="str">
        <f>IF(AND($G14&gt;=Biens!$B$404,$H14=Biens!$E$404,$I14=Biens!$A$404,$J14&lt;=Biens!$D$404,$K14&lt;=Biens!$C$404),"MATCH","")</f>
        <v/>
      </c>
      <c r="PJ14" s="13" t="str">
        <f>IF(AND($G14&gt;=Biens!$B$405,$H14=Biens!$E$405,$I14=Biens!$A$405,$J14&lt;=Biens!$D$405,$K14&lt;=Biens!$C$405),"MATCH","")</f>
        <v/>
      </c>
      <c r="PK14" s="13" t="str">
        <f>IF(AND($G14&gt;=Biens!$B$406,$H14=Biens!$E$406,$I14=Biens!$A$406,$J14&lt;=Biens!$D$406,$K14&lt;=Biens!$C$406),"MATCH","")</f>
        <v/>
      </c>
      <c r="PL14" s="13" t="str">
        <f>IF(AND($G14&gt;=Biens!$B$407,$H14=Biens!$E$407,$I14=Biens!$A$407,$J14&lt;=Biens!$D$407,$K14&lt;=Biens!$C$407),"MATCH","")</f>
        <v/>
      </c>
      <c r="PM14" s="13" t="str">
        <f>IF(AND($G14&gt;=Biens!$B$408,$H14=Biens!$E$408,$I14=Biens!$A$408,$J14&lt;=Biens!$D$408,$K14&lt;=Biens!$C$408),"MATCH","")</f>
        <v/>
      </c>
      <c r="PN14" s="13" t="str">
        <f>IF(AND($G14&gt;=Biens!$B$409,$H14=Biens!$E$409,$I14=Biens!$A$409,$J14&lt;=Biens!$D$409,$K14&lt;=Biens!$C$409),"MATCH","")</f>
        <v/>
      </c>
      <c r="PO14" s="13" t="str">
        <f>IF(AND($G14&gt;=Biens!$B$410,$H14=Biens!$E$410,$I14=Biens!$A$410,$J14&lt;=Biens!$D$410,$K14&lt;=Biens!$C$410),"MATCH","")</f>
        <v/>
      </c>
      <c r="PP14" s="13" t="str">
        <f>IF(AND($G14&gt;=Biens!$B$411,$H14=Biens!$E$411,$I14=Biens!$A$411,$J14&lt;=Biens!$D$411,$K14&lt;=Biens!$C$411),"MATCH","")</f>
        <v/>
      </c>
      <c r="PQ14" s="13" t="str">
        <f>IF(AND($G14&gt;=Biens!$B$412,$H14=Biens!$E$412,$I14=Biens!$A$412,$J14&lt;=Biens!$D$412,$K14&lt;=Biens!$C$412),"MATCH","")</f>
        <v/>
      </c>
      <c r="PR14" s="13" t="str">
        <f>IF(AND($G14&gt;=Biens!$B$413,$H14=Biens!$E$413,$I14=Biens!$A$413,$J14&lt;=Biens!$D$413,$K14&lt;=Biens!$C$413),"MATCH","")</f>
        <v/>
      </c>
      <c r="PS14" s="13" t="str">
        <f>IF(AND($G14&gt;=Biens!$B$414,$H14=Biens!$E$414,$I14=Biens!$A$414,$J14&lt;=Biens!$D$414,$K14&lt;=Biens!$C$414),"MATCH","")</f>
        <v/>
      </c>
      <c r="PT14" s="13" t="str">
        <f>IF(AND($G14&gt;=Biens!$B$415,$H14=Biens!$E$415,$I14=Biens!$A$415,$J14&lt;=Biens!$D$415,$K14&lt;=Biens!$C$415),"MATCH","")</f>
        <v/>
      </c>
      <c r="PU14" s="13" t="str">
        <f>IF(AND($G14&gt;=Biens!$B$416,$H14=Biens!$E$416,$I14=Biens!$A$416,$J14&lt;=Biens!$D$416,$K14&lt;=Biens!$C$416),"MATCH","")</f>
        <v/>
      </c>
      <c r="PV14" s="13" t="str">
        <f>IF(AND($G14&gt;=Biens!$B$417,$H14=Biens!$E$417,$I14=Biens!$A$417,$J14&lt;=Biens!$D$417,$K14&lt;=Biens!$C$417),"MATCH","")</f>
        <v/>
      </c>
      <c r="PW14" s="13" t="str">
        <f>IF(AND($G14&gt;=Biens!$B$418,$H14=Biens!$E$418,$I14=Biens!$A$418,$J14&lt;=Biens!$D$418,$K14&lt;=Biens!$C$418),"MATCH","")</f>
        <v/>
      </c>
      <c r="PX14" s="13" t="str">
        <f>IF(AND($G14&gt;=Biens!$B$419,$H14=Biens!$E$419,$I14=Biens!$A$419,$J14&lt;=Biens!$D$419,$K14&lt;=Biens!$C$419),"MATCH","")</f>
        <v/>
      </c>
      <c r="PY14" s="13" t="str">
        <f>IF(AND($G14&gt;=Biens!$B$420,$H14=Biens!$E$420,$I14=Biens!$A$420,$J14&lt;=Biens!$D$420,$K14&lt;=Biens!$C$420),"MATCH","")</f>
        <v/>
      </c>
      <c r="PZ14" s="13" t="str">
        <f>IF(AND($G14&gt;=Biens!$B$421,$H14=Biens!$E$421,$I14=Biens!$A$421,$J14&lt;=Biens!$D$421,$K14&lt;=Biens!$C$421),"MATCH","")</f>
        <v/>
      </c>
      <c r="QA14" s="13" t="str">
        <f>IF(AND($G14&gt;=Biens!$B$422,$H14=Biens!$E$422,$I14=Biens!$A$422,$J14&lt;=Biens!$D$422,$K14&lt;=Biens!$C$422),"MATCH","")</f>
        <v/>
      </c>
      <c r="QB14" s="13" t="str">
        <f>IF(AND($G14&gt;=Biens!$B$423,$H14=Biens!$E$423,$I14=Biens!$A$423,$J14&lt;=Biens!$D$423,$K14&lt;=Biens!$C$423),"MATCH","")</f>
        <v/>
      </c>
      <c r="QC14" s="13" t="str">
        <f>IF(AND($G14&gt;=Biens!$B$424,$H14=Biens!$E$424,$I14=Biens!$A$424,$J14&lt;=Biens!$D$424,$K14&lt;=Biens!$C$424),"MATCH","")</f>
        <v/>
      </c>
      <c r="QD14" s="13" t="str">
        <f>IF(AND($G14&gt;=Biens!$B$425,$H14=Biens!$E$425,$I14=Biens!$A$425,$J14&lt;=Biens!$D$425,$K14&lt;=Biens!$C$425),"MATCH","")</f>
        <v/>
      </c>
      <c r="QE14" s="13" t="str">
        <f>IF(AND($G14&gt;=Biens!$B$426,$H14=Biens!$E$426,$I14=Biens!$A$426,$J14&lt;=Biens!$D$426,$K14&lt;=Biens!$C$426),"MATCH","")</f>
        <v/>
      </c>
      <c r="QF14" s="13" t="str">
        <f>IF(AND($G14&gt;=Biens!$B$427,$H14=Biens!$E$427,$I14=Biens!$A$427,$J14&lt;=Biens!$D$427,$K14&lt;=Biens!$C$427),"MATCH","")</f>
        <v/>
      </c>
      <c r="QG14" s="13" t="str">
        <f>IF(AND($G14&gt;=Biens!$B$428,$H14=Biens!$E$428,$I14=Biens!$A$428,$J14&lt;=Biens!$D$428,$K14&lt;=Biens!$C$428),"MATCH","")</f>
        <v/>
      </c>
      <c r="QH14" s="13" t="str">
        <f>IF(AND($G14&gt;=Biens!$B$429,$H14=Biens!$E$429,$I14=Biens!$A$429,$J14&lt;=Biens!$D$429,$K14&lt;=Biens!$C$429),"MATCH","")</f>
        <v/>
      </c>
      <c r="QI14" s="13" t="str">
        <f>IF(AND($G14&gt;=Biens!$B$430,$H14=Biens!$E$430,$I14=Biens!$A$430,$J14&lt;=Biens!$D$430,$K14&lt;=Biens!$C$430),"MATCH","")</f>
        <v/>
      </c>
      <c r="QJ14" s="13" t="str">
        <f>IF(AND($G14&gt;=Biens!$B$431,$H14=Biens!$E$431,$I14=Biens!$A$431,$J14&lt;=Biens!$D$431,$K14&lt;=Biens!$C$431),"MATCH","")</f>
        <v/>
      </c>
      <c r="QK14" s="13" t="str">
        <f>IF(AND($G14&gt;=Biens!$B$432,$H14=Biens!$E$432,$I14=Biens!$A$432,$J14&lt;=Biens!$D$432,$K14&lt;=Biens!$C$432),"MATCH","")</f>
        <v/>
      </c>
      <c r="QL14" s="13" t="str">
        <f>IF(AND($G14&gt;=Biens!$B$433,$H14=Biens!$E$433,$I14=Biens!$A$433,$J14&lt;=Biens!$D$433,$K14&lt;=Biens!$C$433),"MATCH","")</f>
        <v/>
      </c>
      <c r="QM14" s="13" t="str">
        <f>IF(AND($G14&gt;=Biens!$B$434,$H14=Biens!$E$434,$I14=Biens!$A$434,$J14&lt;=Biens!$D$434,$K14&lt;=Biens!$C$434),"MATCH","")</f>
        <v/>
      </c>
      <c r="QN14" s="13" t="str">
        <f>IF(AND($G14&gt;=Biens!$B$435,$H14=Biens!$E$435,$I14=Biens!$A$435,$J14&lt;=Biens!$D$435,$K14&lt;=Biens!$C$435),"MATCH","")</f>
        <v/>
      </c>
      <c r="QO14" s="13" t="str">
        <f>IF(AND($G14&gt;=Biens!$B$436,$H14=Biens!$E$436,$I14=Biens!$A$436,$J14&lt;=Biens!$D$436,$K14&lt;=Biens!$C$436),"MATCH","")</f>
        <v/>
      </c>
      <c r="QP14" s="13" t="str">
        <f>IF(AND($G14&gt;=Biens!$B$437,$H14=Biens!$E$437,$I14=Biens!$A$437,$J14&lt;=Biens!$D$437,$K14&lt;=Biens!$C$437),"MATCH","")</f>
        <v/>
      </c>
      <c r="QQ14" s="13" t="str">
        <f>IF(AND($G14&gt;=Biens!$B$438,$H14=Biens!$E$438,$I14=Biens!$A$438,$J14&lt;=Biens!$D$438,$K14&lt;=Biens!$C$438),"MATCH","")</f>
        <v/>
      </c>
      <c r="QR14" s="13" t="str">
        <f>IF(AND($G14&gt;=Biens!$B$439,$H14=Biens!$E$439,$I14=Biens!$A$439,$J14&lt;=Biens!$D$439,$K14&lt;=Biens!$C$439),"MATCH","")</f>
        <v/>
      </c>
      <c r="QS14" s="13" t="str">
        <f>IF(AND($G14&gt;=Biens!$B$440,$H14=Biens!$E$440,$I14=Biens!$A$440,$J14&lt;=Biens!$D$440,$K14&lt;=Biens!$C$440),"MATCH","")</f>
        <v/>
      </c>
      <c r="QT14" s="13" t="str">
        <f>IF(AND($G14&gt;=Biens!$B$441,$H14=Biens!$E$441,$I14=Biens!$A$441,$J14&lt;=Biens!$D$441,$K14&lt;=Biens!$C$441),"MATCH","")</f>
        <v/>
      </c>
      <c r="QU14" s="13" t="str">
        <f>IF(AND($G14&gt;=Biens!$B$442,$H14=Biens!$E$442,$I14=Biens!$A$442,$J14&lt;=Biens!$D$442,$K14&lt;=Biens!$C$442),"MATCH","")</f>
        <v/>
      </c>
      <c r="QV14" s="13" t="str">
        <f>IF(AND($G14&gt;=Biens!$B$443,$H14=Biens!$E$443,$I14=Biens!$A$443,$J14&lt;=Biens!$D$443,$K14&lt;=Biens!$C$443),"MATCH","")</f>
        <v/>
      </c>
      <c r="QW14" s="13" t="str">
        <f>IF(AND($G14&gt;=Biens!$B$444,$H14=Biens!$E$444,$I14=Biens!$A$444,$J14&lt;=Biens!$D$444,$K14&lt;=Biens!$C$444),"MATCH","")</f>
        <v/>
      </c>
      <c r="QX14" s="13" t="str">
        <f>IF(AND($G14&gt;=Biens!$B$445,$H14=Biens!$E$445,$I14=Biens!$A$445,$J14&lt;=Biens!$D$445,$K14&lt;=Biens!$C$445),"MATCH","")</f>
        <v/>
      </c>
      <c r="QY14" s="13" t="str">
        <f>IF(AND($G14&gt;=Biens!$B$446,$H14=Biens!$E$446,$I14=Biens!$A$446,$J14&lt;=Biens!$D$446,$K14&lt;=Biens!$C$446),"MATCH","")</f>
        <v/>
      </c>
      <c r="QZ14" s="13" t="str">
        <f>IF(AND($G14&gt;=Biens!$B$447,$H14=Biens!$E$447,$I14=Biens!$A$447,$J14&lt;=Biens!$D$447,$K14&lt;=Biens!$C$447),"MATCH","")</f>
        <v/>
      </c>
      <c r="RA14" s="13" t="str">
        <f>IF(AND($G14&gt;=Biens!$B$448,$H14=Biens!$E$448,$I14=Biens!$A$448,$J14&lt;=Biens!$D$448,$K14&lt;=Biens!$C$448),"MATCH","")</f>
        <v/>
      </c>
      <c r="RB14" s="13" t="str">
        <f>IF(AND($G14&gt;=Biens!$B$449,$H14=Biens!$E$449,$I14=Biens!$A$449,$J14&lt;=Biens!$D$449,$K14&lt;=Biens!$C$449),"MATCH","")</f>
        <v/>
      </c>
      <c r="RC14" s="13" t="str">
        <f>IF(AND($G14&gt;=Biens!$B$450,$H14=Biens!$E$450,$I14=Biens!$A$450,$J14&lt;=Biens!$D$450,$K14&lt;=Biens!$C$450),"MATCH","")</f>
        <v/>
      </c>
      <c r="RD14" s="13" t="str">
        <f>IF(AND($G14&gt;=Biens!$B$451,$H14=Biens!$E$451,$I14=Biens!$A$451,$J14&lt;=Biens!$D$451,$K14&lt;=Biens!$C$451),"MATCH","")</f>
        <v/>
      </c>
      <c r="RE14" s="13" t="str">
        <f>IF(AND($G14&gt;=Biens!$B$452,$H14=Biens!$E$452,$I14=Biens!$A$452,$J14&lt;=Biens!$D$452,$K14&lt;=Biens!$C$452),"MATCH","")</f>
        <v/>
      </c>
      <c r="RF14" s="13" t="str">
        <f>IF(AND($G14&gt;=Biens!$B$453,$H14=Biens!$E$453,$I14=Biens!$A$453,$J14&lt;=Biens!$D$453,$K14&lt;=Biens!$C$453),"MATCH","")</f>
        <v/>
      </c>
      <c r="RG14" s="13" t="str">
        <f>IF(AND($G14&gt;=Biens!$B$454,$H14=Biens!$E$454,$I14=Biens!$A$454,$J14&lt;=Biens!$D$454,$K14&lt;=Biens!$C$454),"MATCH","")</f>
        <v/>
      </c>
      <c r="RH14" s="13" t="str">
        <f>IF(AND($G14&gt;=Biens!$B$455,$H14=Biens!$E$455,$I14=Biens!$A$455,$J14&lt;=Biens!$D$455,$K14&lt;=Biens!$C$455),"MATCH","")</f>
        <v/>
      </c>
      <c r="RI14" s="13" t="str">
        <f>IF(AND($G14&gt;=Biens!$B$456,$H14=Biens!$E$456,$I14=Biens!$A$456,$J14&lt;=Biens!$D$456,$K14&lt;=Biens!$C$456),"MATCH","")</f>
        <v/>
      </c>
      <c r="RJ14" s="13" t="str">
        <f>IF(AND($G14&gt;=Biens!$B$457,$H14=Biens!$E$457,$I14=Biens!$A$457,$J14&lt;=Biens!$D$457,$K14&lt;=Biens!$C$457),"MATCH","")</f>
        <v/>
      </c>
      <c r="RK14" s="13" t="str">
        <f>IF(AND($G14&gt;=Biens!$B$458,$H14=Biens!$E$458,$I14=Biens!$A$458,$J14&lt;=Biens!$D$458,$K14&lt;=Biens!$C$458),"MATCH","")</f>
        <v/>
      </c>
      <c r="RL14" s="13" t="str">
        <f>IF(AND($G14&gt;=Biens!$B$459,$H14=Biens!$E$459,$I14=Biens!$A$459,$J14&lt;=Biens!$D$459,$K14&lt;=Biens!$C$459),"MATCH","")</f>
        <v/>
      </c>
      <c r="RM14" s="13" t="str">
        <f>IF(AND($G14&gt;=Biens!$B$460,$H14=Biens!$E$460,$I14=Biens!$A$460,$J14&lt;=Biens!$D$460,$K14&lt;=Biens!$C$460),"MATCH","")</f>
        <v/>
      </c>
      <c r="RN14" s="13" t="str">
        <f>IF(AND($G14&gt;=Biens!$B$461,$H14=Biens!$E$461,$I14=Biens!$A$461,$J14&lt;=Biens!$D$461,$K14&lt;=Biens!$C$461),"MATCH","")</f>
        <v/>
      </c>
      <c r="RO14" s="13" t="str">
        <f>IF(AND($G14&gt;=Biens!$B$462,$H14=Biens!$E$462,$I14=Biens!$A$462,$J14&lt;=Biens!$D$462,$K14&lt;=Biens!$C$462),"MATCH","")</f>
        <v/>
      </c>
      <c r="RP14" s="13" t="str">
        <f>IF(AND($G14&gt;=Biens!$B$463,$H14=Biens!$E$463,$I14=Biens!$A$463,$J14&lt;=Biens!$D$463,$K14&lt;=Biens!$C$463),"MATCH","")</f>
        <v/>
      </c>
      <c r="RQ14" s="13" t="str">
        <f>IF(AND($G14&gt;=Biens!$B$464,$H14=Biens!$E$464,$I14=Biens!$A$464,$J14&lt;=Biens!$D$464,$K14&lt;=Biens!$C$464),"MATCH","")</f>
        <v/>
      </c>
      <c r="RR14" s="13" t="str">
        <f>IF(AND($G14&gt;=Biens!$B$465,$H14=Biens!$E$465,$I14=Biens!$A$465,$J14&lt;=Biens!$D$465,$K14&lt;=Biens!$C$465),"MATCH","")</f>
        <v/>
      </c>
      <c r="RS14" s="13" t="str">
        <f>IF(AND($G14&gt;=Biens!$B$466,$H14=Biens!$E$466,$I14=Biens!$A$466,$J14&lt;=Biens!$D$466,$K14&lt;=Biens!$C$466),"MATCH","")</f>
        <v/>
      </c>
      <c r="RT14" s="13" t="str">
        <f>IF(AND($G14&gt;=Biens!$B$467,$H14=Biens!$E$467,$I14=Biens!$A$467,$J14&lt;=Biens!$D$467,$K14&lt;=Biens!$C$467),"MATCH","")</f>
        <v/>
      </c>
      <c r="RU14" s="13" t="str">
        <f>IF(AND($G14&gt;=Biens!$B$468,$H14=Biens!$E$468,$I14=Biens!$A$468,$J14&lt;=Biens!$D$468,$K14&lt;=Biens!$C$468),"MATCH","")</f>
        <v/>
      </c>
      <c r="RV14" s="13" t="str">
        <f>IF(AND($G14&gt;=Biens!$B$469,$H14=Biens!$E$469,$I14=Biens!$A$469,$J14&lt;=Biens!$D$469,$K14&lt;=Biens!$C$469),"MATCH","")</f>
        <v/>
      </c>
      <c r="RW14" s="13" t="str">
        <f>IF(AND($G14&gt;=Biens!$B$470,$H14=Biens!$E$470,$I14=Biens!$A$470,$J14&lt;=Biens!$D$470,$K14&lt;=Biens!$C$470),"MATCH","")</f>
        <v/>
      </c>
      <c r="RX14" s="13" t="str">
        <f>IF(AND($G14&gt;=Biens!$B$471,$H14=Biens!$E$471,$I14=Biens!$A$471,$J14&lt;=Biens!$D$471,$K14&lt;=Biens!$C$471),"MATCH","")</f>
        <v/>
      </c>
      <c r="RY14" s="13" t="str">
        <f>IF(AND($G14&gt;=Biens!$B$472,$H14=Biens!$E$472,$I14=Biens!$A$472,$J14&lt;=Biens!$D$472,$K14&lt;=Biens!$C$472),"MATCH","")</f>
        <v/>
      </c>
      <c r="RZ14" s="13" t="str">
        <f>IF(AND($G14&gt;=Biens!$B$473,$H14=Biens!$E$473,$I14=Biens!$A$473,$J14&lt;=Biens!$D$473,$K14&lt;=Biens!$C$473),"MATCH","")</f>
        <v/>
      </c>
      <c r="SA14" s="13" t="str">
        <f>IF(AND($G14&gt;=Biens!$B$474,$H14=Biens!$E$474,$I14=Biens!$A$474,$J14&lt;=Biens!$D$474,$K14&lt;=Biens!$C$474),"MATCH","")</f>
        <v/>
      </c>
      <c r="SB14" s="13" t="str">
        <f>IF(AND($G14&gt;=Biens!$B$475,$H14=Biens!$E$475,$I14=Biens!$A$475,$J14&lt;=Biens!$D$475,$K14&lt;=Biens!$C$475),"MATCH","")</f>
        <v/>
      </c>
      <c r="SC14" s="13" t="str">
        <f>IF(AND($G14&gt;=Biens!$B$476,$H14=Biens!$E$476,$I14=Biens!$A$476,$J14&lt;=Biens!$D$476,$K14&lt;=Biens!$C$476),"MATCH","")</f>
        <v/>
      </c>
      <c r="SD14" s="13" t="str">
        <f>IF(AND($G14&gt;=Biens!$B$477,$H14=Biens!$E$477,$I14=Biens!$A$477,$J14&lt;=Biens!$D$477,$K14&lt;=Biens!$C$477),"MATCH","")</f>
        <v/>
      </c>
      <c r="SE14" s="13" t="str">
        <f>IF(AND($G14&gt;=Biens!$B$478,$H14=Biens!$E$478,$I14=Biens!$A$478,$J14&lt;=Biens!$D$478,$K14&lt;=Biens!$C$478),"MATCH","")</f>
        <v/>
      </c>
      <c r="SF14" s="13" t="str">
        <f>IF(AND($G14&gt;=Biens!$B$479,$H14=Biens!$E$479,$I14=Biens!$A$479,$J14&lt;=Biens!$D$479,$K14&lt;=Biens!$C$479),"MATCH","")</f>
        <v/>
      </c>
      <c r="SG14" s="13" t="str">
        <f>IF(AND($G14&gt;=Biens!$B$480,$H14=Biens!$E$480,$I14=Biens!$A$480,$J14&lt;=Biens!$D$480,$K14&lt;=Biens!$C$480),"MATCH","")</f>
        <v/>
      </c>
      <c r="SH14" s="13" t="str">
        <f>IF(AND($G14&gt;=Biens!$B$481,$H14=Biens!$E$481,$I14=Biens!$A$481,$J14&lt;=Biens!$D$481,$K14&lt;=Biens!$C$481),"MATCH","")</f>
        <v/>
      </c>
      <c r="SI14" s="13" t="str">
        <f>IF(AND($G14&gt;=Biens!$B$482,$H14=Biens!$E$482,$I14=Biens!$A$482,$J14&lt;=Biens!$D$482,$K14&lt;=Biens!$C$482),"MATCH","")</f>
        <v/>
      </c>
      <c r="SJ14" s="13" t="str">
        <f>IF(AND($G14&gt;=Biens!$B$483,$H14=Biens!$E$483,$I14=Biens!$A$483,$J14&lt;=Biens!$D$483,$K14&lt;=Biens!$C$483),"MATCH","")</f>
        <v/>
      </c>
      <c r="SK14" s="13" t="str">
        <f>IF(AND($G14&gt;=Biens!$B$484,$H14=Biens!$E$484,$I14=Biens!$A$484,$J14&lt;=Biens!$D$484,$K14&lt;=Biens!$C$484),"MATCH","")</f>
        <v/>
      </c>
      <c r="SL14" s="13" t="str">
        <f>IF(AND($G14&gt;=Biens!$B$485,$H14=Biens!$E$485,$I14=Biens!$A$485,$J14&lt;=Biens!$D$485,$K14&lt;=Biens!$C$485),"MATCH","")</f>
        <v/>
      </c>
      <c r="SM14" s="13" t="str">
        <f>IF(AND($G14&gt;=Biens!$B$486,$H14=Biens!$E$486,$I14=Biens!$A$486,$J14&lt;=Biens!$D$486,$K14&lt;=Biens!$C$486),"MATCH","")</f>
        <v/>
      </c>
      <c r="SN14" s="13" t="str">
        <f>IF(AND($G14&gt;=Biens!$B$487,$H14=Biens!$E$487,$I14=Biens!$A$487,$J14&lt;=Biens!$D$487,$K14&lt;=Biens!$C$487),"MATCH","")</f>
        <v/>
      </c>
      <c r="SO14" s="13" t="str">
        <f>IF(AND($G14&gt;=Biens!$B$488,$H14=Biens!$E$488,$I14=Biens!$A$488,$J14&lt;=Biens!$D$488,$K14&lt;=Biens!$C$488),"MATCH","")</f>
        <v/>
      </c>
      <c r="SP14" s="13" t="str">
        <f>IF(AND($G14&gt;=Biens!$B$489,$H14=Biens!$E$489,$I14=Biens!$A$489,$J14&lt;=Biens!$D$489,$K14&lt;=Biens!$C$489),"MATCH","")</f>
        <v/>
      </c>
      <c r="SQ14" s="13" t="str">
        <f>IF(AND($G14&gt;=Biens!$B$490,$H14=Biens!$E$490,$I14=Biens!$A$490,$J14&lt;=Biens!$D$490,$K14&lt;=Biens!$C$490),"MATCH","")</f>
        <v/>
      </c>
      <c r="SR14" s="13" t="str">
        <f>IF(AND($G14&gt;=Biens!$B$491,$H14=Biens!$E$491,$I14=Biens!$A$491,$J14&lt;=Biens!$D$491,$K14&lt;=Biens!$C$491),"MATCH","")</f>
        <v/>
      </c>
      <c r="SS14" s="13" t="str">
        <f>IF(AND($G14&gt;=Biens!$B$492,$H14=Biens!$E$492,$I14=Biens!$A$492,$J14&lt;=Biens!$D$492,$K14&lt;=Biens!$C$492),"MATCH","")</f>
        <v/>
      </c>
      <c r="ST14" s="13" t="str">
        <f>IF(AND($G14&gt;=Biens!$B$493,$H14=Biens!$E$493,$I14=Biens!$A$493,$J14&lt;=Biens!$D$493,$K14&lt;=Biens!$C$493),"MATCH","")</f>
        <v/>
      </c>
      <c r="SU14" s="13" t="str">
        <f>IF(AND($G14&gt;=Biens!$B$494,$H14=Biens!$E$494,$I14=Biens!$A$494,$J14&lt;=Biens!$D$494,$K14&lt;=Biens!$C$494),"MATCH","")</f>
        <v/>
      </c>
      <c r="SV14" s="13" t="str">
        <f>IF(AND($G14&gt;=Biens!$B$495,$H14=Biens!$E$495,$I14=Biens!$A$495,$J14&lt;=Biens!$D$495,$K14&lt;=Biens!$C$495),"MATCH","")</f>
        <v/>
      </c>
      <c r="SW14" s="13" t="str">
        <f>IF(AND($G14&gt;=Biens!$B$496,$H14=Biens!$E$496,$I14=Biens!$A$496,$J14&lt;=Biens!$D$496,$K14&lt;=Biens!$C$496),"MATCH","")</f>
        <v/>
      </c>
      <c r="SX14" s="13" t="str">
        <f>IF(AND($G14&gt;=Biens!$B$497,$H14=Biens!$E$497,$I14=Biens!$A$497,$J14&lt;=Biens!$D$497,$K14&lt;=Biens!$C$497),"MATCH","")</f>
        <v/>
      </c>
      <c r="SY14" s="13" t="str">
        <f>IF(AND($G14&gt;=Biens!$B$498,$H14=Biens!$E$498,$I14=Biens!$A$498,$J14&lt;=Biens!$D$498,$K14&lt;=Biens!$C$498),"MATCH","")</f>
        <v/>
      </c>
      <c r="SZ14" s="13" t="str">
        <f>IF(AND($G14&gt;=Biens!$B$499,$H14=Biens!$E$499,$I14=Biens!$A$499,$J14&lt;=Biens!$D$499,$K14&lt;=Biens!$C$499),"MATCH","")</f>
        <v/>
      </c>
      <c r="TA14" s="13" t="str">
        <f>IF(AND($G14&gt;=Biens!$B$500,$H14=Biens!$E$500,$I14=Biens!$A$500,$J14&lt;=Biens!$D$500,$K14&lt;=Biens!$C$500),"MATCH","")</f>
        <v/>
      </c>
      <c r="TB14" s="13" t="str">
        <f>IF(AND($G14&gt;=Biens!$B$501,$H14=Biens!$E$501,$I14=Biens!$A$501,$J14&lt;=Biens!$D$501,$K14&lt;=Biens!$C$501),"MATCH","")</f>
        <v/>
      </c>
      <c r="TC14" s="13" t="str">
        <f>IF(AND($G14&gt;=Biens!$B$502,$H14=Biens!$E$502,$I14=Biens!$A$502,$J14&lt;=Biens!$D$502,$K14&lt;=Biens!$C$502),"MATCH","")</f>
        <v/>
      </c>
      <c r="TD14" s="13" t="str">
        <f>IF(AND($G14&gt;=Biens!$B$503,$H14=Biens!$E$503,$I14=Biens!$A$503,$J14&lt;=Biens!$D$503,$K14&lt;=Biens!$C$503),"MATCH","")</f>
        <v/>
      </c>
      <c r="TE14" s="13" t="str">
        <f>IF(AND($G14&gt;=Biens!$B$504,$H14=Biens!$E$504,$I14=Biens!$A$504,$J14&lt;=Biens!$D$504,$K14&lt;=Biens!$C$504),"MATCH","")</f>
        <v/>
      </c>
      <c r="TF14" s="13" t="str">
        <f>IF(AND($G14&gt;=Biens!$B$505,$H14=Biens!$E$505,$I14=Biens!$A$505,$J14&lt;=Biens!$D$505,$K14&lt;=Biens!$C$505),"MATCH","")</f>
        <v/>
      </c>
      <c r="TG14" s="13" t="str">
        <f>IF(AND($G14&gt;=Biens!$B$506,$H14=Biens!$E$506,$I14=Biens!$A$506,$J14&lt;=Biens!$D$506,$K14&lt;=Biens!$C$506),"MATCH","")</f>
        <v/>
      </c>
      <c r="TH14" s="13" t="str">
        <f>IF(AND($G14&gt;=Biens!$B$507,$H14=Biens!$E$507,$I14=Biens!$A$507,$J14&lt;=Biens!$D$507,$K14&lt;=Biens!$C$507),"MATCH","")</f>
        <v/>
      </c>
      <c r="TI14" s="13" t="str">
        <f>IF(AND($G14&gt;=Biens!$B$508,$H14=Biens!$E$508,$I14=Biens!$A$508,$J14&lt;=Biens!$D$508,$K14&lt;=Biens!$C$508),"MATCH","")</f>
        <v/>
      </c>
      <c r="TJ14" s="13" t="str">
        <f>IF(AND($G14&gt;=Biens!$B$509,$H14=Biens!$E$509,$I14=Biens!$A$509,$J14&lt;=Biens!$D$509,$K14&lt;=Biens!$C$509),"MATCH","")</f>
        <v/>
      </c>
      <c r="TK14" s="13" t="str">
        <f>IF(AND($G14&gt;=Biens!$B$510,$H14=Biens!$E$510,$I14=Biens!$A$510,$J14&lt;=Biens!$D$510,$K14&lt;=Biens!$C$510),"MATCH","")</f>
        <v/>
      </c>
      <c r="TL14" s="13" t="str">
        <f>IF(AND($G14&gt;=Biens!$B$511,$H14=Biens!$E$511,$I14=Biens!$A$511,$J14&lt;=Biens!$D$511,$K14&lt;=Biens!$C$511),"MATCH","")</f>
        <v/>
      </c>
      <c r="TM14" s="13" t="str">
        <f>IF(AND($G14&gt;=Biens!$B$512,$H14=Biens!$E$512,$I14=Biens!$A$512,$J14&lt;=Biens!$D$512,$K14&lt;=Biens!$C$512),"MATCH","")</f>
        <v/>
      </c>
      <c r="TN14" s="13" t="str">
        <f>IF(AND($G14&gt;=Biens!$B$513,$H14=Biens!$E$513,$I14=Biens!$A$513,$J14&lt;=Biens!$D$513,$K14&lt;=Biens!$C$513),"MATCH","")</f>
        <v/>
      </c>
      <c r="TO14" s="13" t="str">
        <f>IF(AND($G14&gt;=Biens!$B$514,$H14=Biens!$E$514,$I14=Biens!$A$514,$J14&lt;=Biens!$D$514,$K14&lt;=Biens!$C$514),"MATCH","")</f>
        <v/>
      </c>
      <c r="TP14" s="13" t="str">
        <f>IF(AND($G14&gt;=Biens!$B$515,$H14=Biens!$E$515,$I14=Biens!$A$515,$J14&lt;=Biens!$D$515,$K14&lt;=Biens!$C$515),"MATCH","")</f>
        <v/>
      </c>
      <c r="TQ14" s="13" t="str">
        <f>IF(AND($G14&gt;=Biens!$B$516,$H14=Biens!$E$516,$I14=Biens!$A$516,$J14&lt;=Biens!$D$516,$K14&lt;=Biens!$C$516),"MATCH","")</f>
        <v/>
      </c>
      <c r="TR14" s="13" t="str">
        <f>IF(AND($G14&gt;=Biens!$B$517,$H14=Biens!$E$517,$I14=Biens!$A$517,$J14&lt;=Biens!$D$517,$K14&lt;=Biens!$C$517),"MATCH","")</f>
        <v/>
      </c>
      <c r="TS14" s="13" t="str">
        <f>IF(AND($G14&gt;=Biens!$B$518,$H14=Biens!$E$518,$I14=Biens!$A$518,$J14&lt;=Biens!$D$518,$K14&lt;=Biens!$C$518),"MATCH","")</f>
        <v/>
      </c>
      <c r="TT14" s="13" t="str">
        <f>IF(AND($G14&gt;=Biens!$B$519,$H14=Biens!$E$519,$I14=Biens!$A$519,$J14&lt;=Biens!$D$519,$K14&lt;=Biens!$C$519),"MATCH","")</f>
        <v/>
      </c>
      <c r="TU14" s="13" t="str">
        <f>IF(AND($G14&gt;=Biens!$B$520,$H14=Biens!$E$520,$I14=Biens!$A$520,$J14&lt;=Biens!$D$520,$K14&lt;=Biens!$C$520),"MATCH","")</f>
        <v/>
      </c>
      <c r="TV14" s="13" t="str">
        <f>IF(AND($G14&gt;=Biens!$B$521,$H14=Biens!$E$521,$I14=Biens!$A$521,$J14&lt;=Biens!$D$521,$K14&lt;=Biens!$C$521),"MATCH","")</f>
        <v/>
      </c>
      <c r="TW14" s="13" t="str">
        <f>IF(AND($G14&gt;=Biens!$B$522,$H14=Biens!$E$522,$I14=Biens!$A$522,$J14&lt;=Biens!$D$522,$K14&lt;=Biens!$C$522),"MATCH","")</f>
        <v/>
      </c>
      <c r="TX14" s="13" t="str">
        <f>IF(AND($G14&gt;=Biens!$B$523,$H14=Biens!$E$523,$I14=Biens!$A$523,$J14&lt;=Biens!$D$523,$K14&lt;=Biens!$C$523),"MATCH","")</f>
        <v/>
      </c>
      <c r="TY14" s="13" t="str">
        <f>IF(AND($G14&gt;=Biens!$B$524,$H14=Biens!$E$524,$I14=Biens!$A$524,$J14&lt;=Biens!$D$524,$K14&lt;=Biens!$C$524),"MATCH","")</f>
        <v/>
      </c>
      <c r="TZ14" s="13" t="str">
        <f>IF(AND($G14&gt;=Biens!$B$525,$H14=Biens!$E$525,$I14=Biens!$A$525,$J14&lt;=Biens!$D$525,$K14&lt;=Biens!$C$525),"MATCH","")</f>
        <v/>
      </c>
      <c r="UA14" s="13" t="str">
        <f>IF(AND($G14&gt;=Biens!$B$526,$H14=Biens!$E$526,$I14=Biens!$A$526,$J14&lt;=Biens!$D$526,$K14&lt;=Biens!$C$526),"MATCH","")</f>
        <v/>
      </c>
      <c r="UB14" s="13" t="str">
        <f>IF(AND($G14&gt;=Biens!$B$527,$H14=Biens!$E$527,$I14=Biens!$A$527,$J14&lt;=Biens!$D$527,$K14&lt;=Biens!$C$527),"MATCH","")</f>
        <v/>
      </c>
      <c r="UC14" s="13" t="str">
        <f>IF(AND($G14&gt;=Biens!$B$528,$H14=Biens!$E$528,$I14=Biens!$A$528,$J14&lt;=Biens!$D$528,$K14&lt;=Biens!$C$528),"MATCH","")</f>
        <v/>
      </c>
      <c r="UD14" s="13" t="str">
        <f>IF(AND($G14&gt;=Biens!$B$529,$H14=Biens!$E$529,$I14=Biens!$A$529,$J14&lt;=Biens!$D$529,$K14&lt;=Biens!$C$529),"MATCH","")</f>
        <v/>
      </c>
      <c r="UE14" s="13" t="str">
        <f>IF(AND($G14&gt;=Biens!$B$530,$H14=Biens!$E$530,$I14=Biens!$A$530,$J14&lt;=Biens!$D$530,$K14&lt;=Biens!$C$530),"MATCH","")</f>
        <v/>
      </c>
      <c r="UF14" s="13" t="str">
        <f>IF(AND($G14&gt;=Biens!$B$531,$H14=Biens!$E$531,$I14=Biens!$A$531,$J14&lt;=Biens!$D$531,$K14&lt;=Biens!$C$531),"MATCH","")</f>
        <v/>
      </c>
      <c r="UG14" s="13" t="str">
        <f>IF(AND($G14&gt;=Biens!$B$532,$H14=Biens!$E$532,$I14=Biens!$A$532,$J14&lt;=Biens!$D$532,$K14&lt;=Biens!$C$532),"MATCH","")</f>
        <v/>
      </c>
      <c r="UH14" s="13" t="str">
        <f>IF(AND($G14&gt;=Biens!$B$533,$H14=Biens!$E$533,$I14=Biens!$A$533,$J14&lt;=Biens!$D$533,$K14&lt;=Biens!$C$533),"MATCH","")</f>
        <v/>
      </c>
      <c r="UI14" s="13" t="str">
        <f>IF(AND($G14&gt;=Biens!$B$534,$H14=Biens!$E$534,$I14=Biens!$A$534,$J14&lt;=Biens!$D$534,$K14&lt;=Biens!$C$534),"MATCH","")</f>
        <v/>
      </c>
      <c r="UJ14" s="13" t="str">
        <f>IF(AND($G14&gt;=Biens!$B$535,$H14=Biens!$E$535,$I14=Biens!$A$535,$J14&lt;=Biens!$D$535,$K14&lt;=Biens!$C$535),"MATCH","")</f>
        <v/>
      </c>
      <c r="UK14" s="13" t="str">
        <f>IF(AND($G14&gt;=Biens!$B$536,$H14=Biens!$E$536,$I14=Biens!$A$536,$J14&lt;=Biens!$D$536,$K14&lt;=Biens!$C$536),"MATCH","")</f>
        <v/>
      </c>
      <c r="UL14" s="13" t="str">
        <f>IF(AND($G14&gt;=Biens!$B$537,$H14=Biens!$E$537,$I14=Biens!$A$537,$J14&lt;=Biens!$D$537,$K14&lt;=Biens!$C$537),"MATCH","")</f>
        <v/>
      </c>
      <c r="UM14" s="13" t="str">
        <f>IF(AND($G14&gt;=Biens!$B$538,$H14=Biens!$E$538,$I14=Biens!$A$538,$J14&lt;=Biens!$D$538,$K14&lt;=Biens!$C$538),"MATCH","")</f>
        <v/>
      </c>
      <c r="UN14" s="13" t="str">
        <f>IF(AND($G14&gt;=Biens!$B$539,$H14=Biens!$E$539,$I14=Biens!$A$539,$J14&lt;=Biens!$D$539,$K14&lt;=Biens!$C$539),"MATCH","")</f>
        <v/>
      </c>
      <c r="UO14" s="13" t="str">
        <f>IF(AND($G14&gt;=Biens!$B$540,$H14=Biens!$E$540,$I14=Biens!$A$540,$J14&lt;=Biens!$D$540,$K14&lt;=Biens!$C$540),"MATCH","")</f>
        <v/>
      </c>
      <c r="UP14" s="13" t="str">
        <f>IF(AND($G14&gt;=Biens!$B$541,$H14=Biens!$E$541,$I14=Biens!$A$541,$J14&lt;=Biens!$D$541,$K14&lt;=Biens!$C$541),"MATCH","")</f>
        <v/>
      </c>
      <c r="UQ14" s="13" t="str">
        <f>IF(AND($G14&gt;=Biens!$B$542,$H14=Biens!$E$542,$I14=Biens!$A$542,$J14&lt;=Biens!$D$542,$K14&lt;=Biens!$C$542),"MATCH","")</f>
        <v/>
      </c>
      <c r="UR14" s="13" t="str">
        <f>IF(AND($G14&gt;=Biens!$B$543,$H14=Biens!$E$543,$I14=Biens!$A$543,$J14&lt;=Biens!$D$543,$K14&lt;=Biens!$C$543),"MATCH","")</f>
        <v/>
      </c>
      <c r="US14" s="13" t="str">
        <f>IF(AND($G14&gt;=Biens!$B$544,$H14=Biens!$E$544,$I14=Biens!$A$544,$J14&lt;=Biens!$D$544,$K14&lt;=Biens!$C$544),"MATCH","")</f>
        <v/>
      </c>
      <c r="UT14" s="13" t="str">
        <f>IF(AND($G14&gt;=Biens!$B$545,$H14=Biens!$E$545,$I14=Biens!$A$545,$J14&lt;=Biens!$D$545,$K14&lt;=Biens!$C$545),"MATCH","")</f>
        <v/>
      </c>
      <c r="UU14" s="13" t="str">
        <f>IF(AND($G14&gt;=Biens!$B$546,$H14=Biens!$E$546,$I14=Biens!$A$546,$J14&lt;=Biens!$D$546,$K14&lt;=Biens!$C$546),"MATCH","")</f>
        <v/>
      </c>
      <c r="UV14" s="13" t="str">
        <f>IF(AND($G14&gt;=Biens!$B$547,$H14=Biens!$E$547,$I14=Biens!$A$547,$J14&lt;=Biens!$D$547,$K14&lt;=Biens!$C$547),"MATCH","")</f>
        <v/>
      </c>
      <c r="UW14" s="13" t="str">
        <f>IF(AND($G14&gt;=Biens!$B$548,$H14=Biens!$E$548,$I14=Biens!$A$548,$J14&lt;=Biens!$D$548,$K14&lt;=Biens!$C$548),"MATCH","")</f>
        <v/>
      </c>
      <c r="UX14" s="13" t="str">
        <f>IF(AND($G14&gt;=Biens!$B$549,$H14=Biens!$E$549,$I14=Biens!$A$549,$J14&lt;=Biens!$D$549,$K14&lt;=Biens!$C$549),"MATCH","")</f>
        <v/>
      </c>
      <c r="UY14" s="13" t="str">
        <f>IF(AND($G14&gt;=Biens!$B$550,$H14=Biens!$E$550,$I14=Biens!$A$550,$J14&lt;=Biens!$D$550,$K14&lt;=Biens!$C$550),"MATCH","")</f>
        <v/>
      </c>
      <c r="UZ14" s="13" t="str">
        <f>IF(AND($G14&gt;=Biens!$B$551,$H14=Biens!$E$551,$I14=Biens!$A$551,$J14&lt;=Biens!$D$551,$K14&lt;=Biens!$C$551),"MATCH","")</f>
        <v/>
      </c>
      <c r="VA14" s="13" t="str">
        <f>IF(AND($G14&gt;=Biens!$B$552,$H14=Biens!$E$552,$I14=Biens!$A$552,$J14&lt;=Biens!$D$552,$K14&lt;=Biens!$C$552),"MATCH","")</f>
        <v/>
      </c>
      <c r="VB14" s="13" t="str">
        <f>IF(AND($G14&gt;=Biens!$B$553,$H14=Biens!$E$553,$I14=Biens!$A$553,$J14&lt;=Biens!$D$553,$K14&lt;=Biens!$C$553),"MATCH","")</f>
        <v/>
      </c>
      <c r="VC14" s="13" t="str">
        <f>IF(AND($G14&gt;=Biens!$B$554,$H14=Biens!$E$554,$I14=Biens!$A$554,$J14&lt;=Biens!$D$554,$K14&lt;=Biens!$C$554),"MATCH","")</f>
        <v/>
      </c>
      <c r="VD14" s="13" t="str">
        <f>IF(AND($G14&gt;=Biens!$B$555,$H14=Biens!$E$555,$I14=Biens!$A$555,$J14&lt;=Biens!$D$555,$K14&lt;=Biens!$C$555),"MATCH","")</f>
        <v/>
      </c>
      <c r="VE14" s="13" t="str">
        <f>IF(AND($G14&gt;=Biens!$B$556,$H14=Biens!$E$556,$I14=Biens!$A$556,$J14&lt;=Biens!$D$556,$K14&lt;=Biens!$C$556),"MATCH","")</f>
        <v/>
      </c>
      <c r="VF14" s="13" t="str">
        <f>IF(AND($G14&gt;=Biens!$B$557,$H14=Biens!$E$557,$I14=Biens!$A$557,$J14&lt;=Biens!$D$557,$K14&lt;=Biens!$C$557),"MATCH","")</f>
        <v/>
      </c>
      <c r="VG14" s="13" t="str">
        <f>IF(AND($G14&gt;=Biens!$B$558,$H14=Biens!$E$558,$I14=Biens!$A$558,$J14&lt;=Biens!$D$558,$K14&lt;=Biens!$C$558),"MATCH","")</f>
        <v/>
      </c>
      <c r="VH14" s="13" t="str">
        <f>IF(AND($G14&gt;=Biens!$B$559,$H14=Biens!$E$559,$I14=Biens!$A$559,$J14&lt;=Biens!$D$559,$K14&lt;=Biens!$C$559),"MATCH","")</f>
        <v/>
      </c>
    </row>
    <row r="15" spans="3:1023" ht="27.6" thickBot="1" x14ac:dyDescent="0.35">
      <c r="C15" s="9" t="s">
        <v>2230</v>
      </c>
      <c r="D15" s="9" t="s">
        <v>2231</v>
      </c>
      <c r="E15" s="9" t="s">
        <v>908</v>
      </c>
      <c r="F15" s="9"/>
      <c r="G15" s="10">
        <v>98000</v>
      </c>
      <c r="H15" s="9" t="s">
        <v>957</v>
      </c>
      <c r="I15" s="9" t="s">
        <v>3</v>
      </c>
      <c r="J15" s="10">
        <v>2</v>
      </c>
      <c r="K15" s="10">
        <v>35</v>
      </c>
      <c r="L15" s="9"/>
      <c r="M15" s="9"/>
      <c r="N15" s="9"/>
      <c r="O15" s="9"/>
      <c r="P15" s="9"/>
      <c r="Q15" s="9"/>
      <c r="R15" s="9"/>
      <c r="S15" s="9"/>
      <c r="T15" s="11"/>
      <c r="U15" s="11" t="e">
        <f>IF(Tableau2[[#This Row],[Nb de match]]&gt;0,"MATCH","")</f>
        <v>#REF!</v>
      </c>
      <c r="V15" s="11" t="e">
        <f>COUNTIF(#REF!,"MATCH")</f>
        <v>#REF!</v>
      </c>
      <c r="W15" s="3" t="str">
        <f>IF(AND($G15&gt;=Biens!$B$2,$H15=Biens!$E$2,$I15=Biens!$A$2,$J15&lt;=Biens!$D$2,$K15&lt;=Biens!$C$2),"MATCH","")</f>
        <v/>
      </c>
      <c r="X15" s="3" t="str">
        <f>IF(AND($G15&gt;=Biens!$B$3,$H15=Biens!$E$3,$I15=Biens!$A$3,$J15&lt;=Biens!$D$3,$K15&lt;=Biens!$C$3),"MATCH","")</f>
        <v/>
      </c>
      <c r="Y15" s="3" t="str">
        <f>IF(AND($G15&gt;=Biens!$B$4,$H15=Biens!$E$4,$I15=Biens!$A$4,$J15&lt;=Biens!$D$4,$K15&lt;=Biens!$C$4),"MATCH","")</f>
        <v/>
      </c>
      <c r="Z15" s="13" t="str">
        <f>IF(AND($G15&gt;=Biens!$B$5,$H15=Biens!$E$5,$I15=Biens!$A$5,$J15&lt;=Biens!$D$5,$K15&lt;=Biens!$C$5),"MATCH","")</f>
        <v/>
      </c>
      <c r="AA15" s="13" t="str">
        <f>IF(AND($G15&gt;=Biens!$B$6,$H15=Biens!$E$6,$I15=Biens!$A$6,$J15&lt;=Biens!$D$6,$K15&lt;=Biens!$C$6),"MATCH","")</f>
        <v/>
      </c>
      <c r="AB15" s="13" t="str">
        <f>IF(AND($G15&gt;=Biens!$B$7,$H15=Biens!$E$7,$I15=Biens!$A$7,$J15&lt;=Biens!$D$7,$K15&lt;=Biens!$C$7),"MATCH","")</f>
        <v/>
      </c>
      <c r="AC15" s="13" t="str">
        <f>IF(AND($G15&gt;=Biens!$B$8,$H15=Biens!$E$8,$I15=Biens!$A$8,$J15&lt;=Biens!$D$8,$K15&lt;=Biens!$C$8),"MATCH","")</f>
        <v/>
      </c>
      <c r="AD15" s="13" t="str">
        <f>IF(AND($G15&gt;=Biens!$B$9,$H15=Biens!$E$9,$I15=Biens!$A$9,$J15&lt;=Biens!$D$9,$K15&lt;=Biens!$C$9),"MATCH","")</f>
        <v/>
      </c>
      <c r="AE15" s="13" t="str">
        <f>IF(AND($G15&gt;=Biens!$B$10,$H15=Biens!$E$10,$I15=Biens!$A$10,$J15&lt;=Biens!$D$10,$K15&lt;=Biens!$C$10),"MATCH","")</f>
        <v/>
      </c>
      <c r="AF15" s="13" t="str">
        <f>IF(AND($G15&gt;=Biens!$B$11,$H15=Biens!$E$11,$I15=Biens!$A$11,$J15&lt;=Biens!$D$11,$K15&lt;=Biens!$C$11),"MATCH","")</f>
        <v/>
      </c>
      <c r="AG15" s="13" t="str">
        <f>IF(AND($G15&gt;=Biens!$B$12,$H15=Biens!$E$12,$I15=Biens!$A$12,$J15&lt;=Biens!$D$12,$K15&lt;=Biens!$C$12),"MATCH","")</f>
        <v/>
      </c>
      <c r="AH15" s="13" t="str">
        <f>IF(AND($G15&gt;=Biens!$B$13,$H15=Biens!$E$13,$I15=Biens!$A$13,$J15&lt;=Biens!$D$13,$K15&lt;=Biens!$C$13),"MATCH","")</f>
        <v/>
      </c>
      <c r="AI15" s="13" t="str">
        <f>IF(AND($G15&gt;=Biens!$B$14,$H15=Biens!$E$14,$I15=Biens!$A$14,$J15&lt;=Biens!$D$14,$K15&lt;=Biens!$C$14),"MATCH","")</f>
        <v/>
      </c>
      <c r="AJ15" s="13" t="str">
        <f>IF(AND($G15&gt;=Biens!$B$15,$H15=Biens!$E$15,$I15=Biens!$A$15,$J15&lt;=Biens!$D$15,$K15&lt;=Biens!$C$15),"MATCH","")</f>
        <v/>
      </c>
      <c r="AK15" s="13" t="str">
        <f>IF(AND($G15&gt;=Biens!$B$16,$H15=Biens!$E$16,$I15=Biens!$A$16,$J15&lt;=Biens!$D$16,$K15&lt;=Biens!$C$16),"MATCH","")</f>
        <v/>
      </c>
      <c r="AL15" s="13" t="str">
        <f>IF(AND($G15&gt;=Biens!$B$17,$H15=Biens!$E$17,$I15=Biens!$A$17,$J15&lt;=Biens!$D$17,$K15&lt;=Biens!$C$17),"MATCH","")</f>
        <v/>
      </c>
      <c r="AM15" s="13" t="str">
        <f>IF(AND($G15&gt;=Biens!$B$18,$H15=Biens!$E$18,$I15=Biens!$A$18,$J15&lt;=Biens!$D$18,$K15&lt;=Biens!$C$18),"MATCH","")</f>
        <v/>
      </c>
      <c r="AN15" s="13" t="str">
        <f>IF(AND($G15&gt;=Biens!$B$19,$H15=Biens!$E$19,$I15=Biens!$A$19,$J15&lt;=Biens!$D$19,$K15&lt;=Biens!$C$19),"MATCH","")</f>
        <v/>
      </c>
      <c r="AO15" s="13" t="str">
        <f>IF(AND($G15&gt;=Biens!$B$20,$H15=Biens!$E$20,$I15=Biens!$A$20,$J15&lt;=Biens!$D$20,$K15&lt;=Biens!$C$20),"MATCH","")</f>
        <v/>
      </c>
      <c r="AP15" s="13" t="str">
        <f>IF(AND($G15&gt;=Biens!$B$21,$H15=Biens!$E$21,$I15=Biens!$A$21,$J15&lt;=Biens!$D$21,$K15&lt;=Biens!$C$21),"MATCH","")</f>
        <v/>
      </c>
      <c r="AQ15" s="13" t="str">
        <f>IF(AND($G15&gt;=Biens!$B$22,$H15=Biens!$E$22,$I15=Biens!$A$22,$J15&lt;=Biens!$D$22,$K15&lt;=Biens!$C$22),"MATCH","")</f>
        <v/>
      </c>
      <c r="AR15" s="13" t="str">
        <f>IF(AND($G15&gt;=Biens!$B$23,$H15=Biens!$E$23,$I15=Biens!$A$23,$J15&lt;=Biens!$D$23,$K15&lt;=Biens!$C$23),"MATCH","")</f>
        <v/>
      </c>
      <c r="AS15" s="13" t="str">
        <f>IF(AND($G15&gt;=Biens!$B$24,$H15=Biens!$E$24,$I15=Biens!$A$24,$J15&lt;=Biens!$D$24,$K15&lt;=Biens!$C$24),"MATCH","")</f>
        <v/>
      </c>
      <c r="AT15" s="13" t="str">
        <f>IF(AND($G15&gt;=Biens!$B$25,$H15=Biens!$E$25,$I15=Biens!$A$25,$J15&lt;=Biens!$D$25,$K15&lt;=Biens!$C$25),"MATCH","")</f>
        <v/>
      </c>
      <c r="AU15" s="13" t="str">
        <f>IF(AND($G15&gt;=Biens!$B$26,$H15=Biens!$E$26,$I15=Biens!$A$26,$J15&lt;=Biens!$D$26,$K15&lt;=Biens!$C$26),"MATCH","")</f>
        <v/>
      </c>
      <c r="AV15" s="13" t="str">
        <f>IF(AND($G15&gt;=Biens!$B$27,$H15=Biens!$E$27,$I15=Biens!$A$27,$J15&lt;=Biens!$D$27,$K15&lt;=Biens!$C$27),"MATCH","")</f>
        <v/>
      </c>
      <c r="AW15" s="13" t="str">
        <f>IF(AND($G15&gt;=Biens!$B$28,$H15=Biens!$E$28,$I15=Biens!$A$28,$J15&lt;=Biens!$D$28,$K15&lt;=Biens!$C$28),"MATCH","")</f>
        <v/>
      </c>
      <c r="AX15" s="13" t="str">
        <f>IF(AND($G15&gt;=Biens!$B$29,$H15=Biens!$E$29,$I15=Biens!$A$29,$J15&lt;=Biens!$D$29,$K15&lt;=Biens!$C$29),"MATCH","")</f>
        <v/>
      </c>
      <c r="AY15" s="13" t="str">
        <f>IF(AND($G15&gt;=Biens!$B$30,$H15=Biens!$E$30,$I15=Biens!$A$30,$J15&lt;=Biens!$D$30,$K15&lt;=Biens!$C$30),"MATCH","")</f>
        <v/>
      </c>
      <c r="AZ15" s="13" t="str">
        <f>IF(AND($G15&gt;=Biens!$B$31,$H15=Biens!$E$31,$I15=Biens!$A$31,$J15&lt;=Biens!$D$31,$K15&lt;=Biens!$C$31),"MATCH","")</f>
        <v/>
      </c>
      <c r="BA15" s="13" t="str">
        <f>IF(AND($G15&gt;=Biens!$B$32,$H15=Biens!$E$32,$I15=Biens!$A$32,$J15&lt;=Biens!$D$32,$K15&lt;=Biens!$C$32),"MATCH","")</f>
        <v/>
      </c>
      <c r="BB15" s="13" t="str">
        <f>IF(AND($G15&gt;=Biens!$B$33,$H15=Biens!$E$33,$I15=Biens!$A$33,$J15&lt;=Biens!$D$33,$K15&lt;=Biens!$C$33),"MATCH","")</f>
        <v/>
      </c>
      <c r="BC15" s="13" t="str">
        <f>IF(AND($G15&gt;=Biens!$B$34,$H15=Biens!$E$34,$I15=Biens!$A$34,$J15&lt;=Biens!$D$34,$K15&lt;=Biens!$C$34),"MATCH","")</f>
        <v/>
      </c>
      <c r="BD15" s="13" t="str">
        <f>IF(AND($G15&gt;=Biens!$B$35,$H15=Biens!$E$35,$I15=Biens!$A$35,$J15&lt;=Biens!$D$35,$K15&lt;=Biens!$C$35),"MATCH","")</f>
        <v/>
      </c>
      <c r="BE15" s="13" t="str">
        <f>IF(AND($G15&gt;=Biens!$B$36,$H15=Biens!$E$36,$I15=Biens!$A$36,$J15&lt;=Biens!$D$36,$K15&lt;=Biens!$C$36),"MATCH","")</f>
        <v/>
      </c>
      <c r="BF15" s="13" t="str">
        <f>IF(AND($G15&gt;=Biens!$B$37,$H15=Biens!$E$37,$I15=Biens!$A$37,$J15&lt;=Biens!$D$37,$K15&lt;=Biens!$C$37),"MATCH","")</f>
        <v/>
      </c>
      <c r="BG15" s="13" t="str">
        <f>IF(AND($G15&gt;=Biens!$B$38,$H15=Biens!$E$38,$I15=Biens!$A$38,$J15&lt;=Biens!$D$38,$K15&lt;=Biens!$C$38),"MATCH","")</f>
        <v/>
      </c>
      <c r="BH15" s="13" t="str">
        <f>IF(AND($G15&gt;=Biens!$B$39,$H15=Biens!$E$39,$I15=Biens!$A$39,$J15&lt;=Biens!$D$39,$K15&lt;=Biens!$C$39),"MATCH","")</f>
        <v/>
      </c>
      <c r="BI15" s="13" t="str">
        <f>IF(AND($G15&gt;=Biens!$B$40,$H15=Biens!$E$40,$I15=Biens!$A$40,$J15&lt;=Biens!$D$40,$K15&lt;=Biens!$C$40),"MATCH","")</f>
        <v/>
      </c>
      <c r="BJ15" s="13" t="str">
        <f>IF(AND($G15&gt;=Biens!$B$41,$H15=Biens!$E$41,$I15=Biens!$A$41,$J15&lt;=Biens!$D$41,$K15&lt;=Biens!$C$41),"MATCH","")</f>
        <v/>
      </c>
      <c r="BK15" s="13" t="str">
        <f>IF(AND($G15&gt;=Biens!$B$42,$H15=Biens!$E$42,$I15=Biens!$A$42,$J15&lt;=Biens!$D$42,$K15&lt;=Biens!$C$42),"MATCH","")</f>
        <v/>
      </c>
      <c r="BL15" s="13" t="str">
        <f>IF(AND($G15&gt;=Biens!$B$43,$H15=Biens!$E$43,$I15=Biens!$A$43,$J15&lt;=Biens!$D$43,$K15&lt;=Biens!$C$43),"MATCH","")</f>
        <v/>
      </c>
      <c r="BM15" s="13" t="str">
        <f>IF(AND($G15&gt;=Biens!$B$44,$H15=Biens!$E$44,$I15=Biens!$A$44,$J15&lt;=Biens!$D$44,$K15&lt;=Biens!$C$44),"MATCH","")</f>
        <v/>
      </c>
      <c r="BN15" s="13" t="str">
        <f>IF(AND($G15&gt;=Biens!$B$45,$H15=Biens!$E$45,$I15=Biens!$A$45,$J15&lt;=Biens!$D$45,$K15&lt;=Biens!$C$45),"MATCH","")</f>
        <v/>
      </c>
      <c r="BO15" s="13" t="str">
        <f>IF(AND($G15&gt;=Biens!$B$46,$H15=Biens!$E$46,$I15=Biens!$A$46,$J15&lt;=Biens!$D$46,$K15&lt;=Biens!$C$46),"MATCH","")</f>
        <v/>
      </c>
      <c r="BP15" s="13" t="str">
        <f>IF(AND($G15&gt;=Biens!$B$47,$H15=Biens!$E$47,$I15=Biens!$A$47,$J15&lt;=Biens!$D$47,$K15&lt;=Biens!$C$47),"MATCH","")</f>
        <v/>
      </c>
      <c r="BQ15" s="13" t="str">
        <f>IF(AND($G15&gt;=Biens!$B$48,$H15=Biens!$E$48,$I15=Biens!$A$48,$J15&lt;=Biens!$D$48,$K15&lt;=Biens!$C$48),"MATCH","")</f>
        <v/>
      </c>
      <c r="BR15" s="13" t="str">
        <f>IF(AND($G15&gt;=Biens!$B$49,$H15=Biens!$E$49,$I15=Biens!$A$49,$J15&lt;=Biens!$D$49,$K15&lt;=Biens!$C$49),"MATCH","")</f>
        <v/>
      </c>
      <c r="BS15" s="13" t="str">
        <f>IF(AND($G15&gt;=Biens!$B$50,$H15=Biens!$E$50,$I15=Biens!$A$50,$J15&lt;=Biens!$D$50,$K15&lt;=Biens!$C$50),"MATCH","")</f>
        <v/>
      </c>
      <c r="BT15" s="13" t="str">
        <f>IF(AND($G15&gt;=Biens!$B$51,$H15=Biens!$E$51,$I15=Biens!$A$51,$J15&lt;=Biens!$D$51,$K15&lt;=Biens!$C$51),"MATCH","")</f>
        <v/>
      </c>
      <c r="BU15" s="13" t="str">
        <f>IF(AND($G15&gt;=Biens!$B$52,$H15=Biens!$E$52,$I15=Biens!$A$52,$J15&lt;=Biens!$D$52,$K15&lt;=Biens!$C$52),"MATCH","")</f>
        <v/>
      </c>
      <c r="BV15" s="13" t="str">
        <f>IF(AND($G15&gt;=Biens!$B$53,$H15=Biens!$E$53,$I15=Biens!$A$53,$J15&lt;=Biens!$D$53,$K15&lt;=Biens!$C$53),"MATCH","")</f>
        <v/>
      </c>
      <c r="BW15" s="13" t="str">
        <f>IF(AND($G15&gt;=Biens!$B$54,$H15=Biens!$E$54,$I15=Biens!$A$54,$J15&lt;=Biens!$D$54,$K15&lt;=Biens!$C$54),"MATCH","")</f>
        <v/>
      </c>
      <c r="BX15" s="13" t="str">
        <f>IF(AND($G15&gt;=Biens!$B$55,$H15=Biens!$E$55,$I15=Biens!$A$55,$J15&lt;=Biens!$D$55,$K15&lt;=Biens!$C$55),"MATCH","")</f>
        <v/>
      </c>
      <c r="BY15" s="13" t="str">
        <f>IF(AND($G15&gt;=Biens!$B$56,$H15=Biens!$E$56,$I15=Biens!$A$56,$J15&lt;=Biens!$D$56,$K15&lt;=Biens!$C$56),"MATCH","")</f>
        <v/>
      </c>
      <c r="BZ15" s="13" t="str">
        <f>IF(AND($G15&gt;=Biens!$B$57,$H15=Biens!$E$57,$I15=Biens!$A$57,$J15&lt;=Biens!$D$57,$K15&lt;=Biens!$C$57),"MATCH","")</f>
        <v/>
      </c>
      <c r="CA15" s="13" t="str">
        <f>IF(AND($G15&gt;=Biens!$B$58,$H15=Biens!$E$58,$I15=Biens!$A$58,$J15&lt;=Biens!$D$58,$K15&lt;=Biens!$C$58),"MATCH","")</f>
        <v/>
      </c>
      <c r="CB15" s="13" t="str">
        <f>IF(AND($G15&gt;=Biens!$B$59,$H15=Biens!$E$59,$I15=Biens!$A$59,$J15&lt;=Biens!$D$59,$K15&lt;=Biens!$C$59),"MATCH","")</f>
        <v/>
      </c>
      <c r="CC15" s="13" t="str">
        <f>IF(AND($G15&gt;=Biens!$B$60,$H15=Biens!$E$60,$I15=Biens!$A$60,$J15&lt;=Biens!$D$60,$K15&lt;=Biens!$C$60),"MATCH","")</f>
        <v/>
      </c>
      <c r="CD15" s="13" t="str">
        <f>IF(AND($G15&gt;=Biens!$B$61,$H15=Biens!$E$61,$I15=Biens!$A$61,$J15&lt;=Biens!$D$61,$K15&lt;=Biens!$C$61),"MATCH","")</f>
        <v/>
      </c>
      <c r="CE15" s="13" t="str">
        <f>IF(AND($G15&gt;=Biens!$B$62,$H15=Biens!$E$62,$I15=Biens!$A$62,$J15&lt;=Biens!$D$62,$K15&lt;=Biens!$C$62),"MATCH","")</f>
        <v/>
      </c>
      <c r="CF15" s="13" t="str">
        <f>IF(AND($G15&gt;=Biens!$B$63,$H15=Biens!$E$63,$I15=Biens!$A$63,$J15&lt;=Biens!$D$63,$K15&lt;=Biens!$C$63),"MATCH","")</f>
        <v/>
      </c>
      <c r="CG15" s="13" t="str">
        <f>IF(AND($G15&gt;=Biens!$B$64,$H15=Biens!$E$64,$I15=Biens!$A$64,$J15&lt;=Biens!$D$64,$K15&lt;=Biens!$C$64),"MATCH","")</f>
        <v/>
      </c>
      <c r="CH15" s="13" t="str">
        <f>IF(AND($G15&gt;=Biens!$B$65,$H15=Biens!$E$65,$I15=Biens!$A$65,$J15&lt;=Biens!$D$65,$K15&lt;=Biens!$C$65),"MATCH","")</f>
        <v/>
      </c>
      <c r="CI15" s="13" t="str">
        <f>IF(AND($G15&gt;=Biens!$B$66,$H15=Biens!$E$66,$I15=Biens!$A$66,$J15&lt;=Biens!$D$66,$K15&lt;=Biens!$C$66),"MATCH","")</f>
        <v/>
      </c>
      <c r="CJ15" s="13" t="str">
        <f>IF(AND($G15&gt;=Biens!$B$67,$H15=Biens!$E$67,$I15=Biens!$A$67,$J15&lt;=Biens!$D$67,$K15&lt;=Biens!$C$67),"MATCH","")</f>
        <v/>
      </c>
      <c r="CK15" s="13" t="str">
        <f>IF(AND($G15&gt;=Biens!$B$68,$H15=Biens!$E$68,$I15=Biens!$A$68,$J15&lt;=Biens!$D$68,$K15&lt;=Biens!$C$68),"MATCH","")</f>
        <v/>
      </c>
      <c r="CL15" s="13" t="str">
        <f>IF(AND($G15&gt;=Biens!$B$69,$H15=Biens!$E$69,$I15=Biens!$A$69,$J15&lt;=Biens!$D$69,$K15&lt;=Biens!$C$69),"MATCH","")</f>
        <v/>
      </c>
      <c r="CM15" s="13" t="str">
        <f>IF(AND($G15&gt;=Biens!$B$70,$H15=Biens!$E$70,$I15=Biens!$A$70,$J15&lt;=Biens!$D$70,$K15&lt;=Biens!$C$70),"MATCH","")</f>
        <v/>
      </c>
      <c r="CN15" s="13" t="str">
        <f>IF(AND($G15&gt;=Biens!$B$71,$H15=Biens!$E$71,$I15=Biens!$A$71,$J15&lt;=Biens!$D$71,$K15&lt;=Biens!$C$71),"MATCH","")</f>
        <v/>
      </c>
      <c r="CO15" s="13" t="str">
        <f>IF(AND($G15&gt;=Biens!$B$72,$H15=Biens!$E$72,$I15=Biens!$A$72,$J15&lt;=Biens!$D$72,$K15&lt;=Biens!$C$72),"MATCH","")</f>
        <v/>
      </c>
      <c r="CP15" s="13" t="str">
        <f>IF(AND($G15&gt;=Biens!$B$73,$H15=Biens!$E$73,$I15=Biens!$A$73,$J15&lt;=Biens!$D$73,$K15&lt;=Biens!$C$73),"MATCH","")</f>
        <v/>
      </c>
      <c r="CQ15" s="13" t="str">
        <f>IF(AND($G15&gt;=Biens!$B$74,$H15=Biens!$E$74,$I15=Biens!$A$74,$J15&lt;=Biens!$D$74,$K15&lt;=Biens!$C$74),"MATCH","")</f>
        <v/>
      </c>
      <c r="CR15" s="13" t="str">
        <f>IF(AND($G15&gt;=Biens!$B$75,$H15=Biens!$E$75,$I15=Biens!$A$75,$J15&lt;=Biens!$D$75,$K15&lt;=Biens!$C$75),"MATCH","")</f>
        <v/>
      </c>
      <c r="CS15" s="13" t="str">
        <f>IF(AND($G15&gt;=Biens!$B$76,$H15=Biens!$E$76,$I15=Biens!$A$76,$J15&lt;=Biens!$D$76,$K15&lt;=Biens!$C$76),"MATCH","")</f>
        <v/>
      </c>
      <c r="CT15" s="13" t="str">
        <f>IF(AND($G15&gt;=Biens!$B$77,$H15=Biens!$E$77,$I15=Biens!$A$77,$J15&lt;=Biens!$D$77,$K15&lt;=Biens!$C$77),"MATCH","")</f>
        <v/>
      </c>
      <c r="CU15" s="13" t="str">
        <f>IF(AND($G15&gt;=Biens!$B$78,$H15=Biens!$E$78,$I15=Biens!$A$78,$J15&lt;=Biens!$D$78,$K15&lt;=Biens!$C$78),"MATCH","")</f>
        <v/>
      </c>
      <c r="CV15" s="13" t="str">
        <f>IF(AND($G15&gt;=Biens!$B$79,$H15=Biens!$E$79,$I15=Biens!$A$79,$J15&lt;=Biens!$D$79,$K15&lt;=Biens!$C$79),"MATCH","")</f>
        <v/>
      </c>
      <c r="CW15" s="13" t="str">
        <f>IF(AND($G15&gt;=Biens!$B$80,$H15=Biens!$E$80,$I15=Biens!$A$80,$J15&lt;=Biens!$D$80,$K15&lt;=Biens!$C$80),"MATCH","")</f>
        <v/>
      </c>
      <c r="CX15" s="13" t="str">
        <f>IF(AND($G15&gt;=Biens!$B$81,$H15=Biens!$E$81,$I15=Biens!$A$81,$J15&lt;=Biens!$D$81,$K15&lt;=Biens!$C$81),"MATCH","")</f>
        <v/>
      </c>
      <c r="CY15" s="13" t="str">
        <f>IF(AND($G15&gt;=Biens!$B$82,$H15=Biens!$E$82,$I15=Biens!$A$82,$J15&lt;=Biens!$D$82,$K15&lt;=Biens!$C$82),"MATCH","")</f>
        <v/>
      </c>
      <c r="CZ15" s="13" t="str">
        <f>IF(AND($G15&gt;=Biens!$B$83,$H15=Biens!$E$83,$I15=Biens!$A$83,$J15&lt;=Biens!$D$83,$K15&lt;=Biens!$C$83),"MATCH","")</f>
        <v/>
      </c>
      <c r="DA15" s="13" t="str">
        <f>IF(AND($G15&gt;=Biens!$B$84,$H15=Biens!$E$84,$I15=Biens!$A$84,$J15&lt;=Biens!$D$84,$K15&lt;=Biens!$C$84),"MATCH","")</f>
        <v/>
      </c>
      <c r="DB15" s="13" t="str">
        <f>IF(AND($G15&gt;=Biens!$B$85,$H15=Biens!$E$85,$I15=Biens!$A$85,$J15&lt;=Biens!$D$85,$K15&lt;=Biens!$C$85),"MATCH","")</f>
        <v/>
      </c>
      <c r="DC15" s="13" t="str">
        <f>IF(AND($G15&gt;=Biens!$B$86,$H15=Biens!$E$86,$I15=Biens!$A$86,$J15&lt;=Biens!$D$86,$K15&lt;=Biens!$C$86),"MATCH","")</f>
        <v/>
      </c>
      <c r="DD15" s="13" t="str">
        <f>IF(AND($G15&gt;=Biens!$B$87,$H15=Biens!$E$87,$I15=Biens!$A$87,$J15&lt;=Biens!$D$87,$K15&lt;=Biens!$C$87),"MATCH","")</f>
        <v/>
      </c>
      <c r="DE15" s="13" t="str">
        <f>IF(AND($G15&gt;=Biens!$B$88,$H15=Biens!$E$88,$I15=Biens!$A$88,$J15&lt;=Biens!$D$88,$K15&lt;=Biens!$C$88),"MATCH","")</f>
        <v/>
      </c>
      <c r="DF15" s="13" t="str">
        <f>IF(AND($G15&gt;=Biens!$B$89,$H15=Biens!$E$89,$I15=Biens!$A$89,$J15&lt;=Biens!$D$89,$K15&lt;=Biens!$C$89),"MATCH","")</f>
        <v/>
      </c>
      <c r="DG15" s="13" t="str">
        <f>IF(AND($G15&gt;=Biens!$B$90,$H15=Biens!$E$90,$I15=Biens!$A$90,$J15&lt;=Biens!$D$90,$K15&lt;=Biens!$C$90),"MATCH","")</f>
        <v/>
      </c>
      <c r="DH15" s="13" t="str">
        <f>IF(AND($G15&gt;=Biens!$B$91,$H15=Biens!$E$91,$I15=Biens!$A$91,$J15&lt;=Biens!$D$91,$K15&lt;=Biens!$C$91),"MATCH","")</f>
        <v/>
      </c>
      <c r="DI15" s="13" t="str">
        <f>IF(AND($G15&gt;=Biens!$B$92,$H15=Biens!$E$92,$I15=Biens!$A$92,$J15&lt;=Biens!$D$92,$K15&lt;=Biens!$C$92),"MATCH","")</f>
        <v/>
      </c>
      <c r="DJ15" s="13" t="str">
        <f>IF(AND($G15&gt;=Biens!$B$93,$H15=Biens!$E$93,$I15=Biens!$A$93,$J15&lt;=Biens!$D$93,$K15&lt;=Biens!$C$93),"MATCH","")</f>
        <v/>
      </c>
      <c r="DK15" s="13" t="str">
        <f>IF(AND($G15&gt;=Biens!$B$94,$H15=Biens!$E$94,$I15=Biens!$A$94,$J15&lt;=Biens!$D$94,$K15&lt;=Biens!$C$94),"MATCH","")</f>
        <v/>
      </c>
      <c r="DL15" s="13" t="str">
        <f>IF(AND($G15&gt;=Biens!$B$95,$H15=Biens!$E$95,$I15=Biens!$A$95,$J15&lt;=Biens!$D$95,$K15&lt;=Biens!$C$95),"MATCH","")</f>
        <v/>
      </c>
      <c r="DM15" s="13" t="str">
        <f>IF(AND($G15&gt;=Biens!$B$96,$H15=Biens!$E$96,$I15=Biens!$A$96,$J15&lt;=Biens!$D$96,$K15&lt;=Biens!$C$96),"MATCH","")</f>
        <v/>
      </c>
      <c r="DN15" s="13" t="str">
        <f>IF(AND($G15&gt;=Biens!$B$97,$H15=Biens!$E$97,$I15=Biens!$A$97,$J15&lt;=Biens!$D$97,$K15&lt;=Biens!$C$97),"MATCH","")</f>
        <v/>
      </c>
      <c r="DO15" s="13" t="str">
        <f>IF(AND($G15&gt;=Biens!$B$98,$H15=Biens!$E$98,$I15=Biens!$A$98,$J15&lt;=Biens!$D$98,$K15&lt;=Biens!$C$98),"MATCH","")</f>
        <v/>
      </c>
      <c r="DP15" s="13" t="str">
        <f>IF(AND($G15&gt;=Biens!$B$99,$H15=Biens!$E$99,$I15=Biens!$A$99,$J15&lt;=Biens!$D$99,$K15&lt;=Biens!$C$99),"MATCH","")</f>
        <v/>
      </c>
      <c r="DQ15" s="13" t="str">
        <f>IF(AND($G15&gt;=Biens!$B$100,$H15=Biens!$E$100,$I15=Biens!$A$100,$J15&lt;=Biens!$D$100,$K15&lt;=Biens!$C$100),"MATCH","")</f>
        <v/>
      </c>
      <c r="DR15" s="13" t="str">
        <f>IF(AND($G15&gt;=Biens!$B$101,$H15=Biens!$E$101,$I15=Biens!$A$101,$J15&lt;=Biens!$D$101,$K15&lt;=Biens!$C$101),"MATCH","")</f>
        <v/>
      </c>
      <c r="DS15" s="13" t="str">
        <f>IF(AND($G15&gt;=Biens!$B$102,$H15=Biens!$E$102,$I15=Biens!$A$102,$J15&lt;=Biens!$D$102,$K15&lt;=Biens!$C$102),"MATCH","")</f>
        <v/>
      </c>
      <c r="DT15" s="13" t="str">
        <f>IF(AND($G15&gt;=Biens!$B$103,$H15=Biens!$E$103,$I15=Biens!$A$103,$J15&lt;=Biens!$D$103,$K15&lt;=Biens!$C$103),"MATCH","")</f>
        <v/>
      </c>
      <c r="DU15" s="13" t="str">
        <f>IF(AND($G15&gt;=Biens!$B$104,$H15=Biens!$E$104,$I15=Biens!$A$104,$J15&lt;=Biens!$D$104,$K15&lt;=Biens!$C$104),"MATCH","")</f>
        <v/>
      </c>
      <c r="DV15" s="13" t="str">
        <f>IF(AND($G15&gt;=Biens!$B$105,$H15=Biens!$E$105,$I15=Biens!$A$105,$J15&lt;=Biens!$D$105,$K15&lt;=Biens!$C$105),"MATCH","")</f>
        <v/>
      </c>
      <c r="DW15" s="13" t="str">
        <f>IF(AND($G15&gt;=Biens!$B$106,$H15=Biens!$E$106,$I15=Biens!$A$106,$J15&lt;=Biens!$D$106,$K15&lt;=Biens!$C$106),"MATCH","")</f>
        <v/>
      </c>
      <c r="DX15" s="13" t="str">
        <f>IF(AND($G15&gt;=Biens!$B$107,$H15=Biens!$E$107,$I15=Biens!$A$107,$J15&lt;=Biens!$D$107,$K15&lt;=Biens!$C$107),"MATCH","")</f>
        <v/>
      </c>
      <c r="DY15" s="13" t="str">
        <f>IF(AND($G15&gt;=Biens!$B$108,$H15=Biens!$E$108,$I15=Biens!$A$108,$J15&lt;=Biens!$D$108,$K15&lt;=Biens!$C$108),"MATCH","")</f>
        <v/>
      </c>
      <c r="DZ15" s="13" t="str">
        <f>IF(AND($G15&gt;=Biens!$B$109,$H15=Biens!$E$109,$I15=Biens!$A$109,$J15&lt;=Biens!$D$109,$K15&lt;=Biens!$C$109),"MATCH","")</f>
        <v/>
      </c>
      <c r="EA15" s="13" t="str">
        <f>IF(AND($G15&gt;=Biens!$B$110,$H15=Biens!$E$110,$I15=Biens!$A$110,$J15&lt;=Biens!$D$110,$K15&lt;=Biens!$C$110),"MATCH","")</f>
        <v/>
      </c>
      <c r="EB15" s="13" t="str">
        <f>IF(AND($G15&gt;=Biens!$B$111,$H15=Biens!$E$111,$I15=Biens!$A$111,$J15&lt;=Biens!$D$111,$K15&lt;=Biens!$C$111),"MATCH","")</f>
        <v/>
      </c>
      <c r="EC15" s="13" t="str">
        <f>IF(AND($G15&gt;=Biens!$B$112,$H15=Biens!$E$112,$I15=Biens!$A$112,$J15&lt;=Biens!$D$112,$K15&lt;=Biens!$C$112),"MATCH","")</f>
        <v/>
      </c>
      <c r="ED15" s="13" t="str">
        <f>IF(AND($G15&gt;=Biens!$B$113,$H15=Biens!$E$113,$I15=Biens!$A$113,$J15&lt;=Biens!$D$113,$K15&lt;=Biens!$C$113),"MATCH","")</f>
        <v/>
      </c>
      <c r="EE15" s="13" t="str">
        <f>IF(AND($G15&gt;=Biens!$B$114,$H15=Biens!$E$114,$I15=Biens!$A$114,$J15&lt;=Biens!$D$114,$K15&lt;=Biens!$C$114),"MATCH","")</f>
        <v/>
      </c>
      <c r="EF15" s="13" t="str">
        <f>IF(AND($G15&gt;=Biens!$B$115,$H15=Biens!$E$115,$I15=Biens!$A$115,$J15&lt;=Biens!$D$115,$K15&lt;=Biens!$C$115),"MATCH","")</f>
        <v/>
      </c>
      <c r="EG15" s="13" t="str">
        <f>IF(AND($G15&gt;=Biens!$B$116,$H15=Biens!$E$116,$I15=Biens!$A$116,$J15&lt;=Biens!$D$116,$K15&lt;=Biens!$C$116),"MATCH","")</f>
        <v/>
      </c>
      <c r="EH15" s="13" t="str">
        <f>IF(AND($G15&gt;=Biens!$B$117,$H15=Biens!$E$117,$I15=Biens!$A$117,$J15&lt;=Biens!$D$117,$K15&lt;=Biens!$C$117),"MATCH","")</f>
        <v/>
      </c>
      <c r="EI15" s="13" t="str">
        <f>IF(AND($G15&gt;=Biens!$B$118,$H15=Biens!$E$118,$I15=Biens!$A$118,$J15&lt;=Biens!$D$118,$K15&lt;=Biens!$C$118),"MATCH","")</f>
        <v/>
      </c>
      <c r="EJ15" s="13" t="str">
        <f>IF(AND($G15&gt;=Biens!$B$119,$H15=Biens!$E$119,$I15=Biens!$A$119,$J15&lt;=Biens!$D$119,$K15&lt;=Biens!$C$119),"MATCH","")</f>
        <v/>
      </c>
      <c r="EK15" s="13" t="str">
        <f>IF(AND($G15&gt;=Biens!$B$120,$H15=Biens!$E$120,$I15=Biens!$A$120,$J15&lt;=Biens!$D$120,$K15&lt;=Biens!$C$120),"MATCH","")</f>
        <v/>
      </c>
      <c r="EL15" s="13" t="str">
        <f>IF(AND($G15&gt;=Biens!$B$121,$H15=Biens!$E$121,$I15=Biens!$A$121,$J15&lt;=Biens!$D$121,$K15&lt;=Biens!$C$121),"MATCH","")</f>
        <v/>
      </c>
      <c r="EM15" s="13" t="str">
        <f>IF(AND($G15&gt;=Biens!$B$122,$H15=Biens!$E$122,$I15=Biens!$A$122,$J15&lt;=Biens!$D$122,$K15&lt;=Biens!$C$122),"MATCH","")</f>
        <v/>
      </c>
      <c r="EN15" s="13" t="str">
        <f>IF(AND($G15&gt;=Biens!$B$123,$H15=Biens!$E$123,$I15=Biens!$A$123,$J15&lt;=Biens!$D$123,$K15&lt;=Biens!$C$123),"MATCH","")</f>
        <v/>
      </c>
      <c r="EO15" s="13" t="str">
        <f>IF(AND($G15&gt;=Biens!$B$124,$H15=Biens!$E$124,$I15=Biens!$A$124,$J15&lt;=Biens!$D$124,$K15&lt;=Biens!$C$124),"MATCH","")</f>
        <v/>
      </c>
      <c r="EP15" s="13" t="str">
        <f>IF(AND($G15&gt;=Biens!$B$125,$H15=Biens!$E$125,$I15=Biens!$A$125,$J15&lt;=Biens!$D$125,$K15&lt;=Biens!$C$125),"MATCH","")</f>
        <v/>
      </c>
      <c r="EQ15" s="13" t="str">
        <f>IF(AND($G15&gt;=Biens!$B$126,$H15=Biens!$E$126,$I15=Biens!$A$126,$J15&lt;=Biens!$D$126,$K15&lt;=Biens!$C$126),"MATCH","")</f>
        <v/>
      </c>
      <c r="ER15" s="13" t="str">
        <f>IF(AND($G15&gt;=Biens!$B$127,$H15=Biens!$E$127,$I15=Biens!$A$127,$J15&lt;=Biens!$D$127,$K15&lt;=Biens!$C$127),"MATCH","")</f>
        <v/>
      </c>
      <c r="ES15" s="13" t="str">
        <f>IF(AND($G15&gt;=Biens!$B$128,$H15=Biens!$E$128,$I15=Biens!$A$128,$J15&lt;=Biens!$D$128,$K15&lt;=Biens!$C$128),"MATCH","")</f>
        <v/>
      </c>
      <c r="ET15" s="13" t="str">
        <f>IF(AND($G15&gt;=Biens!$B$129,$H15=Biens!$E$129,$I15=Biens!$A$129,$J15&lt;=Biens!$D$129,$K15&lt;=Biens!$C$129),"MATCH","")</f>
        <v/>
      </c>
      <c r="EU15" s="13" t="str">
        <f>IF(AND($G15&gt;=Biens!$B$130,$H15=Biens!$E$130,$I15=Biens!$A$130,$J15&lt;=Biens!$D$130,$K15&lt;=Biens!$C$130),"MATCH","")</f>
        <v/>
      </c>
      <c r="EV15" s="13" t="str">
        <f>IF(AND($G15&gt;=Biens!$B$131,$H15=Biens!$E$131,$I15=Biens!$A$131,$J15&lt;=Biens!$D$131,$K15&lt;=Biens!$C$131),"MATCH","")</f>
        <v/>
      </c>
      <c r="EW15" s="13" t="str">
        <f>IF(AND($G15&gt;=Biens!$B$132,$H15=Biens!$E$132,$I15=Biens!$A$132,$J15&lt;=Biens!$D$132,$K15&lt;=Biens!$C$132),"MATCH","")</f>
        <v/>
      </c>
      <c r="EX15" s="13" t="str">
        <f>IF(AND($G15&gt;=Biens!$B$133,$H15=Biens!$E$133,$I15=Biens!$A$133,$J15&lt;=Biens!$D$133,$K15&lt;=Biens!$C$133),"MATCH","")</f>
        <v/>
      </c>
      <c r="EY15" s="13" t="str">
        <f>IF(AND($G15&gt;=Biens!$B$134,$H15=Biens!$E$134,$I15=Biens!$A$134,$J15&lt;=Biens!$D$134,$K15&lt;=Biens!$C$134),"MATCH","")</f>
        <v/>
      </c>
      <c r="EZ15" s="13" t="str">
        <f>IF(AND($G15&gt;=Biens!$B$135,$H15=Biens!$E$135,$I15=Biens!$A$135,$J15&lt;=Biens!$D$135,$K15&lt;=Biens!$C$135),"MATCH","")</f>
        <v/>
      </c>
      <c r="FA15" s="13" t="str">
        <f>IF(AND($G15&gt;=Biens!$B$136,$H15=Biens!$E$136,$I15=Biens!$A$136,$J15&lt;=Biens!$D$136,$K15&lt;=Biens!$C$136),"MATCH","")</f>
        <v/>
      </c>
      <c r="FB15" s="13" t="str">
        <f>IF(AND($G15&gt;=Biens!$B$137,$H15=Biens!$E$137,$I15=Biens!$A$137,$J15&lt;=Biens!$D$137,$K15&lt;=Biens!$C$137),"MATCH","")</f>
        <v/>
      </c>
      <c r="FC15" s="13" t="str">
        <f>IF(AND($G15&gt;=Biens!$B$138,$H15=Biens!$E$138,$I15=Biens!$A$138,$J15&lt;=Biens!$D$138,$K15&lt;=Biens!$C$138),"MATCH","")</f>
        <v/>
      </c>
      <c r="FD15" s="13" t="str">
        <f>IF(AND($G15&gt;=Biens!$B$139,$H15=Biens!$E$139,$I15=Biens!$A$139,$J15&lt;=Biens!$D$139,$K15&lt;=Biens!$C$139),"MATCH","")</f>
        <v/>
      </c>
      <c r="FE15" s="13" t="str">
        <f>IF(AND($G15&gt;=Biens!$B$140,$H15=Biens!$E$140,$I15=Biens!$A$140,$J15&lt;=Biens!$D$140,$K15&lt;=Biens!$C$140),"MATCH","")</f>
        <v/>
      </c>
      <c r="FF15" s="13" t="str">
        <f>IF(AND($G15&gt;=Biens!$B$141,$H15=Biens!$E$141,$I15=Biens!$A$141,$J15&lt;=Biens!$D$141,$K15&lt;=Biens!$C$141),"MATCH","")</f>
        <v/>
      </c>
      <c r="FG15" s="13" t="str">
        <f>IF(AND($G15&gt;=Biens!$B$142,$H15=Biens!$E$142,$I15=Biens!$A$142,$J15&lt;=Biens!$D$142,$K15&lt;=Biens!$C$142),"MATCH","")</f>
        <v/>
      </c>
      <c r="FH15" s="13" t="str">
        <f>IF(AND($G15&gt;=Biens!$B$143,$H15=Biens!$E$143,$I15=Biens!$A$143,$J15&lt;=Biens!$D$143,$K15&lt;=Biens!$C$143),"MATCH","")</f>
        <v/>
      </c>
      <c r="FI15" s="13" t="str">
        <f>IF(AND($G15&gt;=Biens!$B$144,$H15=Biens!$E$144,$I15=Biens!$A$144,$J15&lt;=Biens!$D$144,$K15&lt;=Biens!$C$144),"MATCH","")</f>
        <v/>
      </c>
      <c r="FJ15" s="13" t="str">
        <f>IF(AND($G15&gt;=Biens!$B$145,$H15=Biens!$E$145,$I15=Biens!$A$145,$J15&lt;=Biens!$D$145,$K15&lt;=Biens!$C$145),"MATCH","")</f>
        <v/>
      </c>
      <c r="FK15" s="13" t="str">
        <f>IF(AND($G15&gt;=Biens!$B$146,$H15=Biens!$E$146,$I15=Biens!$A$146,$J15&lt;=Biens!$D$146,$K15&lt;=Biens!$C$146),"MATCH","")</f>
        <v/>
      </c>
      <c r="FL15" s="13" t="str">
        <f>IF(AND($G15&gt;=Biens!$B$147,$H15=Biens!$E$147,$I15=Biens!$A$147,$J15&lt;=Biens!$D$147,$K15&lt;=Biens!$C$147),"MATCH","")</f>
        <v/>
      </c>
      <c r="FM15" s="13" t="str">
        <f>IF(AND($G15&gt;=Biens!$B$148,$H15=Biens!$E$148,$I15=Biens!$A$148,$J15&lt;=Biens!$D$148,$K15&lt;=Biens!$C$148),"MATCH","")</f>
        <v/>
      </c>
      <c r="FN15" s="13" t="str">
        <f>IF(AND($G15&gt;=Biens!$B$149,$H15=Biens!$E$149,$I15=Biens!$A$149,$J15&lt;=Biens!$D$149,$K15&lt;=Biens!$C$149),"MATCH","")</f>
        <v/>
      </c>
      <c r="FO15" s="13" t="str">
        <f>IF(AND($G15&gt;=Biens!$B$150,$H15=Biens!$E$150,$I15=Biens!$A$150,$J15&lt;=Biens!$D$150,$K15&lt;=Biens!$C$150),"MATCH","")</f>
        <v/>
      </c>
      <c r="FP15" s="13" t="str">
        <f>IF(AND($G15&gt;=Biens!$B$151,$H15=Biens!$E$151,$I15=Biens!$A$151,$J15&lt;=Biens!$D$151,$K15&lt;=Biens!$C$151),"MATCH","")</f>
        <v/>
      </c>
      <c r="FQ15" s="13" t="str">
        <f>IF(AND($G15&gt;=Biens!$B$152,$H15=Biens!$E$152,$I15=Biens!$A$152,$J15&lt;=Biens!$D$152,$K15&lt;=Biens!$C$152),"MATCH","")</f>
        <v/>
      </c>
      <c r="FR15" s="13" t="str">
        <f>IF(AND($G15&gt;=Biens!$B$153,$H15=Biens!$E$153,$I15=Biens!$A$153,$J15&lt;=Biens!$D$153,$K15&lt;=Biens!$C$153),"MATCH","")</f>
        <v/>
      </c>
      <c r="FS15" s="13" t="str">
        <f>IF(AND($G15&gt;=Biens!$B$154,$H15=Biens!$E$154,$I15=Biens!$A$154,$J15&lt;=Biens!$D$154,$K15&lt;=Biens!$C$154),"MATCH","")</f>
        <v/>
      </c>
      <c r="FT15" s="13" t="str">
        <f>IF(AND($G15&gt;=Biens!$B$155,$H15=Biens!$E$155,$I15=Biens!$A$155,$J15&lt;=Biens!$D$155,$K15&lt;=Biens!$C$155),"MATCH","")</f>
        <v/>
      </c>
      <c r="FU15" s="13" t="str">
        <f>IF(AND($G15&gt;=Biens!$B$156,$H15=Biens!$E$156,$I15=Biens!$A$156,$J15&lt;=Biens!$D$156,$K15&lt;=Biens!$C$156),"MATCH","")</f>
        <v/>
      </c>
      <c r="FV15" s="13" t="str">
        <f>IF(AND($G15&gt;=Biens!$B$157,$H15=Biens!$E$157,$I15=Biens!$A$157,$J15&lt;=Biens!$D$157,$K15&lt;=Biens!$C$157),"MATCH","")</f>
        <v/>
      </c>
      <c r="FW15" s="13" t="str">
        <f>IF(AND($G15&gt;=Biens!$B$158,$H15=Biens!$E$158,$I15=Biens!$A$158,$J15&lt;=Biens!$D$158,$K15&lt;=Biens!$C$158),"MATCH","")</f>
        <v/>
      </c>
      <c r="FX15" s="13" t="str">
        <f>IF(AND($G15&gt;=Biens!$B$159,$H15=Biens!$E$159,$I15=Biens!$A$159,$J15&lt;=Biens!$D$159,$K15&lt;=Biens!$C$159),"MATCH","")</f>
        <v/>
      </c>
      <c r="FY15" s="13" t="str">
        <f>IF(AND($G15&gt;=Biens!$B$160,$H15=Biens!$E$160,$I15=Biens!$A$160,$J15&lt;=Biens!$D$160,$K15&lt;=Biens!$C$160),"MATCH","")</f>
        <v/>
      </c>
      <c r="FZ15" s="13" t="str">
        <f>IF(AND($G15&gt;=Biens!$B$161,$H15=Biens!$E$161,$I15=Biens!$A$161,$J15&lt;=Biens!$D$161,$K15&lt;=Biens!$C$161),"MATCH","")</f>
        <v/>
      </c>
      <c r="GA15" s="13" t="str">
        <f>IF(AND($G15&gt;=Biens!$B$162,$H15=Biens!$E$162,$I15=Biens!$A$162,$J15&lt;=Biens!$D$162,$K15&lt;=Biens!$C$162),"MATCH","")</f>
        <v/>
      </c>
      <c r="GB15" s="13" t="str">
        <f>IF(AND($G15&gt;=Biens!$B$163,$H15=Biens!$E$163,$I15=Biens!$A$163,$J15&lt;=Biens!$D$163,$K15&lt;=Biens!$C$163),"MATCH","")</f>
        <v/>
      </c>
      <c r="GC15" s="13" t="str">
        <f>IF(AND($G15&gt;=Biens!$B$164,$H15=Biens!$E$164,$I15=Biens!$A$164,$J15&lt;=Biens!$D$164,$K15&lt;=Biens!$C$164),"MATCH","")</f>
        <v/>
      </c>
      <c r="GD15" s="13" t="str">
        <f>IF(AND($G15&gt;=Biens!$B$165,$H15=Biens!$E$165,$I15=Biens!$A$165,$J15&lt;=Biens!$D$165,$K15&lt;=Biens!$C$165),"MATCH","")</f>
        <v/>
      </c>
      <c r="GE15" s="13" t="str">
        <f>IF(AND($G15&gt;=Biens!$B$166,$H15=Biens!$E$166,$I15=Biens!$A$166,$J15&lt;=Biens!$D$166,$K15&lt;=Biens!$C$166),"MATCH","")</f>
        <v/>
      </c>
      <c r="GF15" s="13" t="str">
        <f>IF(AND($G15&gt;=Biens!$B$167,$H15=Biens!$E$167,$I15=Biens!$A$167,$J15&lt;=Biens!$D$167,$K15&lt;=Biens!$C$167),"MATCH","")</f>
        <v/>
      </c>
      <c r="GG15" s="13" t="str">
        <f>IF(AND($G15&gt;=Biens!$B$168,$H15=Biens!$E$168,$I15=Biens!$A$168,$J15&lt;=Biens!$D$168,$K15&lt;=Biens!$C$168),"MATCH","")</f>
        <v/>
      </c>
      <c r="GH15" s="13" t="str">
        <f>IF(AND($G15&gt;=Biens!$B$169,$H15=Biens!$E$169,$I15=Biens!$A$169,$J15&lt;=Biens!$D$169,$K15&lt;=Biens!$C$169),"MATCH","")</f>
        <v/>
      </c>
      <c r="GI15" s="13" t="str">
        <f>IF(AND($G15&gt;=Biens!$B$170,$H15=Biens!$E$170,$I15=Biens!$A$170,$J15&lt;=Biens!$D$170,$K15&lt;=Biens!$C$170),"MATCH","")</f>
        <v/>
      </c>
      <c r="GJ15" s="13" t="str">
        <f>IF(AND($G15&gt;=Biens!$B$171,$H15=Biens!$E$171,$I15=Biens!$A$171,$J15&lt;=Biens!$D$171,$K15&lt;=Biens!$C$171),"MATCH","")</f>
        <v/>
      </c>
      <c r="GK15" s="13" t="str">
        <f>IF(AND($G15&gt;=Biens!$B$172,$H15=Biens!$E$172,$I15=Biens!$A$172,$J15&lt;=Biens!$D$172,$K15&lt;=Biens!$C$172),"MATCH","")</f>
        <v>MATCH</v>
      </c>
      <c r="GL15" s="13" t="str">
        <f>IF(AND($G15&gt;=Biens!$B$173,$H15=Biens!$E$173,$I15=Biens!$A$173,$J15&lt;=Biens!$D$173,$K15&lt;=Biens!$C$173),"MATCH","")</f>
        <v/>
      </c>
      <c r="GM15" s="13" t="str">
        <f>IF(AND($G15&gt;=Biens!$B$174,$H15=Biens!$E$174,$I15=Biens!$A$174,$J15&lt;=Biens!$D$174,$K15&lt;=Biens!$C$174),"MATCH","")</f>
        <v/>
      </c>
      <c r="GN15" s="13" t="str">
        <f>IF(AND($G15&gt;=Biens!$B$175,$H15=Biens!$E$175,$I15=Biens!$A$175,$J15&lt;=Biens!$D$175,$K15&lt;=Biens!$C$175),"MATCH","")</f>
        <v/>
      </c>
      <c r="GO15" s="13" t="str">
        <f>IF(AND($G15&gt;=Biens!$B$176,$H15=Biens!$E$176,$I15=Biens!$A$176,$J15&lt;=Biens!$D$176,$K15&lt;=Biens!$C$176),"MATCH","")</f>
        <v/>
      </c>
      <c r="GP15" s="13" t="str">
        <f>IF(AND($G15&gt;=Biens!$B$177,$H15=Biens!$E$177,$I15=Biens!$A$177,$J15&lt;=Biens!$D$177,$K15&lt;=Biens!$C$177),"MATCH","")</f>
        <v/>
      </c>
      <c r="GQ15" s="13" t="str">
        <f>IF(AND($G15&gt;=Biens!$B$178,$H15=Biens!$E$178,$I15=Biens!$A$178,$J15&lt;=Biens!$D$178,$K15&lt;=Biens!$C$178),"MATCH","")</f>
        <v/>
      </c>
      <c r="GR15" s="13" t="str">
        <f>IF(AND($G15&gt;=Biens!$B$179,$H15=Biens!$E$179,$I15=Biens!$A$179,$J15&lt;=Biens!$D$179,$K15&lt;=Biens!$C$179),"MATCH","")</f>
        <v/>
      </c>
      <c r="GS15" s="13" t="str">
        <f>IF(AND($G15&gt;=Biens!$B$180,$H15=Biens!$E$180,$I15=Biens!$A$180,$J15&lt;=Biens!$D$180,$K15&lt;=Biens!$C$180),"MATCH","")</f>
        <v/>
      </c>
      <c r="GT15" s="13" t="str">
        <f>IF(AND($G15&gt;=Biens!$B$181,$H15=Biens!$E$181,$I15=Biens!$A$181,$J15&lt;=Biens!$D$181,$K15&lt;=Biens!$C$181),"MATCH","")</f>
        <v/>
      </c>
      <c r="GU15" s="13" t="str">
        <f>IF(AND($G15&gt;=Biens!$B$182,$H15=Biens!$E$182,$I15=Biens!$A$182,$J15&lt;=Biens!$D$182,$K15&lt;=Biens!$C$182),"MATCH","")</f>
        <v/>
      </c>
      <c r="GV15" s="13" t="str">
        <f>IF(AND($G15&gt;=Biens!$B$183,$H15=Biens!$E$183,$I15=Biens!$A$183,$J15&lt;=Biens!$D$183,$K15&lt;=Biens!$C$183),"MATCH","")</f>
        <v/>
      </c>
      <c r="GW15" s="13" t="str">
        <f>IF(AND($G15&gt;=Biens!$B$184,$H15=Biens!$E$184,$I15=Biens!$A$184,$J15&lt;=Biens!$D$184,$K15&lt;=Biens!$C$184),"MATCH","")</f>
        <v/>
      </c>
      <c r="GX15" s="13" t="str">
        <f>IF(AND($G15&gt;=Biens!$B$185,$H15=Biens!$E$185,$I15=Biens!$A$185,$J15&lt;=Biens!$D$185,$K15&lt;=Biens!$C$185),"MATCH","")</f>
        <v/>
      </c>
      <c r="GY15" s="13" t="str">
        <f>IF(AND($G15&gt;=Biens!$B$186,$H15=Biens!$E$186,$I15=Biens!$A$186,$J15&lt;=Biens!$D$186,$K15&lt;=Biens!$C$186),"MATCH","")</f>
        <v/>
      </c>
      <c r="GZ15" s="13" t="str">
        <f>IF(AND($G15&gt;=Biens!$B$187,$H15=Biens!$E$187,$I15=Biens!$A$187,$J15&lt;=Biens!$D$187,$K15&lt;=Biens!$C$187),"MATCH","")</f>
        <v/>
      </c>
      <c r="HA15" s="13" t="str">
        <f>IF(AND($G15&gt;=Biens!$B$188,$H15=Biens!$E$188,$I15=Biens!$A$188,$J15&lt;=Biens!$D$188,$K15&lt;=Biens!$C$188),"MATCH","")</f>
        <v/>
      </c>
      <c r="HB15" s="13" t="str">
        <f>IF(AND($G15&gt;=Biens!$B$189,$H15=Biens!$E$189,$I15=Biens!$A$189,$J15&lt;=Biens!$D$189,$K15&lt;=Biens!$C$189),"MATCH","")</f>
        <v/>
      </c>
      <c r="HC15" s="13" t="str">
        <f>IF(AND($G15&gt;=Biens!$B$190,$H15=Biens!$E$190,$I15=Biens!$A$190,$J15&lt;=Biens!$D$190,$K15&lt;=Biens!$C$190),"MATCH","")</f>
        <v/>
      </c>
      <c r="HD15" s="13" t="str">
        <f>IF(AND($G15&gt;=Biens!$B$191,$H15=Biens!$E$191,$I15=Biens!$A$191,$J15&lt;=Biens!$D$191,$K15&lt;=Biens!$C$191),"MATCH","")</f>
        <v/>
      </c>
      <c r="HE15" s="13" t="str">
        <f>IF(AND($G15&gt;=Biens!$B$192,$H15=Biens!$E$192,$I15=Biens!$A$192,$J15&lt;=Biens!$D$192,$K15&lt;=Biens!$C$192),"MATCH","")</f>
        <v/>
      </c>
      <c r="HF15" s="13" t="str">
        <f>IF(AND($G15&gt;=Biens!$B$193,$H15=Biens!$E$193,$I15=Biens!$A$193,$J15&lt;=Biens!$D$193,$K15&lt;=Biens!$C$193),"MATCH","")</f>
        <v/>
      </c>
      <c r="HG15" s="13" t="str">
        <f>IF(AND($G15&gt;=Biens!$B$194,$H15=Biens!$E$194,$I15=Biens!$A$194,$J15&lt;=Biens!$D$194,$K15&lt;=Biens!$C$194),"MATCH","")</f>
        <v/>
      </c>
      <c r="HH15" s="13" t="str">
        <f>IF(AND($G15&gt;=Biens!$B$195,$H15=Biens!$E$195,$I15=Biens!$A$195,$J15&lt;=Biens!$D$195,$K15&lt;=Biens!$C$195),"MATCH","")</f>
        <v/>
      </c>
      <c r="HI15" s="13" t="str">
        <f>IF(AND($G15&gt;=Biens!$B$196,$H15=Biens!$E$196,$I15=Biens!$A$196,$J15&lt;=Biens!$D$196,$K15&lt;=Biens!$C$196),"MATCH","")</f>
        <v/>
      </c>
      <c r="HJ15" s="13" t="str">
        <f>IF(AND($G15&gt;=Biens!$B$197,$H15=Biens!$E$197,$I15=Biens!$A$197,$J15&lt;=Biens!$D$197,$K15&lt;=Biens!$C$197),"MATCH","")</f>
        <v/>
      </c>
      <c r="HK15" s="13" t="str">
        <f>IF(AND($G15&gt;=Biens!$B$198,$H15=Biens!$E$198,$I15=Biens!$A$198,$J15&lt;=Biens!$D$198,$K15&lt;=Biens!$C$198),"MATCH","")</f>
        <v/>
      </c>
      <c r="HL15" s="13" t="str">
        <f>IF(AND($G15&gt;=Biens!$B$199,$H15=Biens!$E$199,$I15=Biens!$A$199,$J15&lt;=Biens!$D$199,$K15&lt;=Biens!$C$199),"MATCH","")</f>
        <v/>
      </c>
      <c r="HM15" s="13" t="str">
        <f>IF(AND($G15&gt;=Biens!$B$200,$H15=Biens!$E$200,$I15=Biens!$A$200,$J15&lt;=Biens!$D$200,$K15&lt;=Biens!$C$200),"MATCH","")</f>
        <v/>
      </c>
      <c r="HN15" s="13" t="str">
        <f>IF(AND($G15&gt;=Biens!$B$201,$H15=Biens!$E$201,$I15=Biens!$A$201,$J15&lt;=Biens!$D$201,$K15&lt;=Biens!$C$201),"MATCH","")</f>
        <v/>
      </c>
      <c r="HO15" s="13" t="str">
        <f>IF(AND($G15&gt;=Biens!$B$202,$H15=Biens!$E$202,$I15=Biens!$A$202,$J15&lt;=Biens!$D$202,$K15&lt;=Biens!$C$202),"MATCH","")</f>
        <v/>
      </c>
      <c r="HP15" s="13" t="str">
        <f>IF(AND($G15&gt;=Biens!$B$203,$H15=Biens!$E$203,$I15=Biens!$A$203,$J15&lt;=Biens!$D$203,$K15&lt;=Biens!$C$203),"MATCH","")</f>
        <v/>
      </c>
      <c r="HQ15" s="13" t="str">
        <f>IF(AND($G15&gt;=Biens!$B$204,$H15=Biens!$E$204,$I15=Biens!$A$204,$J15&lt;=Biens!$D$204,$K15&lt;=Biens!$C$204),"MATCH","")</f>
        <v/>
      </c>
      <c r="HR15" s="13" t="str">
        <f>IF(AND($G15&gt;=Biens!$B$205,$H15=Biens!$E$205,$I15=Biens!$A$205,$J15&lt;=Biens!$D$205,$K15&lt;=Biens!$C$205),"MATCH","")</f>
        <v/>
      </c>
      <c r="HS15" s="13" t="str">
        <f>IF(AND($G15&gt;=Biens!$B$206,$H15=Biens!$E$206,$I15=Biens!$A$206,$J15&lt;=Biens!$D$206,$K15&lt;=Biens!$C$206),"MATCH","")</f>
        <v/>
      </c>
      <c r="HT15" s="13" t="str">
        <f>IF(AND($G15&gt;=Biens!$B$207,$H15=Biens!$E$207,$I15=Biens!$A$207,$J15&lt;=Biens!$D$207,$K15&lt;=Biens!$C$207),"MATCH","")</f>
        <v/>
      </c>
      <c r="HU15" s="13" t="str">
        <f>IF(AND($G15&gt;=Biens!$B$208,$H15=Biens!$E$208,$I15=Biens!$A$208,$J15&lt;=Biens!$D$208,$K15&lt;=Biens!$C$208),"MATCH","")</f>
        <v/>
      </c>
      <c r="HV15" s="13" t="str">
        <f>IF(AND($G15&gt;=Biens!$B$209,$H15=Biens!$E$209,$I15=Biens!$A$209,$J15&lt;=Biens!$D$209,$K15&lt;=Biens!$C$209),"MATCH","")</f>
        <v/>
      </c>
      <c r="HW15" s="13" t="str">
        <f>IF(AND($G15&gt;=Biens!$B$210,$H15=Biens!$E$210,$I15=Biens!$A$210,$J15&lt;=Biens!$D$210,$K15&lt;=Biens!$C$210),"MATCH","")</f>
        <v/>
      </c>
      <c r="HX15" s="13" t="str">
        <f>IF(AND($G15&gt;=Biens!$B$211,$H15=Biens!$E$211,$I15=Biens!$A$211,$J15&lt;=Biens!$D$211,$K15&lt;=Biens!$C$211),"MATCH","")</f>
        <v/>
      </c>
      <c r="HY15" s="13" t="str">
        <f>IF(AND($G15&gt;=Biens!$B$212,$H15=Biens!$E$212,$I15=Biens!$A$212,$J15&lt;=Biens!$D$212,$K15&lt;=Biens!$C$212),"MATCH","")</f>
        <v/>
      </c>
      <c r="HZ15" s="13" t="str">
        <f>IF(AND($G15&gt;=Biens!$B$213,$H15=Biens!$E$213,$I15=Biens!$A$213,$J15&lt;=Biens!$D$213,$K15&lt;=Biens!$C$213),"MATCH","")</f>
        <v/>
      </c>
      <c r="IA15" s="13" t="str">
        <f>IF(AND($G15&gt;=Biens!$B$214,$H15=Biens!$E$214,$I15=Biens!$A$214,$J15&lt;=Biens!$D$214,$K15&lt;=Biens!$C$214),"MATCH","")</f>
        <v/>
      </c>
      <c r="IB15" s="13" t="str">
        <f>IF(AND($G15&gt;=Biens!$B$215,$H15=Biens!$E$215,$I15=Biens!$A$215,$J15&lt;=Biens!$D$215,$K15&lt;=Biens!$C$215),"MATCH","")</f>
        <v/>
      </c>
      <c r="IC15" s="13" t="str">
        <f>IF(AND($G15&gt;=Biens!$B$216,$H15=Biens!$E$216,$I15=Biens!$A$216,$J15&lt;=Biens!$D$216,$K15&lt;=Biens!$C$216),"MATCH","")</f>
        <v/>
      </c>
      <c r="ID15" s="13" t="str">
        <f>IF(AND($G15&gt;=Biens!$B$217,$H15=Biens!$E$217,$I15=Biens!$A$217,$J15&lt;=Biens!$D$217,$K15&lt;=Biens!$C$217),"MATCH","")</f>
        <v/>
      </c>
      <c r="IE15" s="13" t="str">
        <f>IF(AND($G15&gt;=Biens!$B$218,$H15=Biens!$E$218,$I15=Biens!$A$218,$J15&lt;=Biens!$D$218,$K15&lt;=Biens!$C$218),"MATCH","")</f>
        <v/>
      </c>
      <c r="IF15" s="13" t="str">
        <f>IF(AND($G15&gt;=Biens!$B$219,$H15=Biens!$E$219,$I15=Biens!$A$219,$J15&lt;=Biens!$D$219,$K15&lt;=Biens!$C$219),"MATCH","")</f>
        <v/>
      </c>
      <c r="IG15" s="13" t="str">
        <f>IF(AND($G15&gt;=Biens!$B$220,$H15=Biens!$E$220,$I15=Biens!$A$220,$J15&lt;=Biens!$D$220,$K15&lt;=Biens!$C$220),"MATCH","")</f>
        <v/>
      </c>
      <c r="IH15" s="13" t="str">
        <f>IF(AND($G15&gt;=Biens!$B$221,$H15=Biens!$E$221,$I15=Biens!$A$221,$J15&lt;=Biens!$D$221,$K15&lt;=Biens!$C$221),"MATCH","")</f>
        <v/>
      </c>
      <c r="II15" s="13" t="str">
        <f>IF(AND($G15&gt;=Biens!$B$222,$H15=Biens!$E$222,$I15=Biens!$A$222,$J15&lt;=Biens!$D$222,$K15&lt;=Biens!$C$222),"MATCH","")</f>
        <v/>
      </c>
      <c r="IJ15" s="13" t="str">
        <f>IF(AND($G15&gt;=Biens!$B$223,$H15=Biens!$E$223,$I15=Biens!$A$223,$J15&lt;=Biens!$D$223,$K15&lt;=Biens!$C$223),"MATCH","")</f>
        <v/>
      </c>
      <c r="IK15" s="13" t="str">
        <f>IF(AND($G15&gt;=Biens!$B$224,$H15=Biens!$E$224,$I15=Biens!$A$224,$J15&lt;=Biens!$D$224,$K15&lt;=Biens!$C$224),"MATCH","")</f>
        <v/>
      </c>
      <c r="IL15" s="13" t="str">
        <f>IF(AND($G15&gt;=Biens!$B$225,$H15=Biens!$E$225,$I15=Biens!$A$225,$J15&lt;=Biens!$D$225,$K15&lt;=Biens!$C$225),"MATCH","")</f>
        <v/>
      </c>
      <c r="IM15" s="13" t="str">
        <f>IF(AND($G15&gt;=Biens!$B$226,$H15=Biens!$E$226,$I15=Biens!$A$226,$J15&lt;=Biens!$D$226,$K15&lt;=Biens!$C$226),"MATCH","")</f>
        <v/>
      </c>
      <c r="IN15" s="13" t="str">
        <f>IF(AND($G15&gt;=Biens!$B$227,$H15=Biens!$E$227,$I15=Biens!$A$227,$J15&lt;=Biens!$D$227,$K15&lt;=Biens!$C$227),"MATCH","")</f>
        <v/>
      </c>
      <c r="IO15" s="13" t="str">
        <f>IF(AND($G15&gt;=Biens!$B$228,$H15=Biens!$E$228,$I15=Biens!$A$228,$J15&lt;=Biens!$D$228,$K15&lt;=Biens!$C$228),"MATCH","")</f>
        <v/>
      </c>
      <c r="IP15" s="13" t="str">
        <f>IF(AND($G15&gt;=Biens!$B$229,$H15=Biens!$E$229,$I15=Biens!$A$229,$J15&lt;=Biens!$D$229,$K15&lt;=Biens!$C$229),"MATCH","")</f>
        <v/>
      </c>
      <c r="IQ15" s="13" t="str">
        <f>IF(AND($G15&gt;=Biens!$B$230,$H15=Biens!$E$230,$I15=Biens!$A$230,$J15&lt;=Biens!$D$230,$K15&lt;=Biens!$C$230),"MATCH","")</f>
        <v/>
      </c>
      <c r="IR15" s="13" t="str">
        <f>IF(AND($G15&gt;=Biens!$B$231,$H15=Biens!$E$231,$I15=Biens!$A$231,$J15&lt;=Biens!$D$231,$K15&lt;=Biens!$C$231),"MATCH","")</f>
        <v/>
      </c>
      <c r="IS15" s="13" t="str">
        <f>IF(AND($G15&gt;=Biens!$B$232,$H15=Biens!$E$232,$I15=Biens!$A$232,$J15&lt;=Biens!$D$232,$K15&lt;=Biens!$C$232),"MATCH","")</f>
        <v/>
      </c>
      <c r="IT15" s="13" t="str">
        <f>IF(AND($G15&gt;=Biens!$B$233,$H15=Biens!$E$233,$I15=Biens!$A$233,$J15&lt;=Biens!$D$233,$K15&lt;=Biens!$C$233),"MATCH","")</f>
        <v/>
      </c>
      <c r="IU15" s="13" t="str">
        <f>IF(AND($G15&gt;=Biens!$B$234,$H15=Biens!$E$234,$I15=Biens!$A$234,$J15&lt;=Biens!$D$234,$K15&lt;=Biens!$C$234),"MATCH","")</f>
        <v/>
      </c>
      <c r="IV15" s="13" t="str">
        <f>IF(AND($G15&gt;=Biens!$B$235,$H15=Biens!$E$235,$I15=Biens!$A$235,$J15&lt;=Biens!$D$235,$K15&lt;=Biens!$C$235),"MATCH","")</f>
        <v/>
      </c>
      <c r="IW15" s="13" t="str">
        <f>IF(AND($G15&gt;=Biens!$B$236,$H15=Biens!$E$236,$I15=Biens!$A$236,$J15&lt;=Biens!$D$236,$K15&lt;=Biens!$C$236),"MATCH","")</f>
        <v/>
      </c>
      <c r="IX15" s="13" t="str">
        <f>IF(AND($G15&gt;=Biens!$B$237,$H15=Biens!$E$237,$I15=Biens!$A$237,$J15&lt;=Biens!$D$237,$K15&lt;=Biens!$C$237),"MATCH","")</f>
        <v/>
      </c>
      <c r="IY15" s="13" t="str">
        <f>IF(AND($G15&gt;=Biens!$B$238,$H15=Biens!$E$238,$I15=Biens!$A$238,$J15&lt;=Biens!$D$238,$K15&lt;=Biens!$C$238),"MATCH","")</f>
        <v/>
      </c>
      <c r="IZ15" s="13" t="str">
        <f>IF(AND($G15&gt;=Biens!$B$239,$H15=Biens!$E$239,$I15=Biens!$A$239,$J15&lt;=Biens!$D$239,$K15&lt;=Biens!$C$239),"MATCH","")</f>
        <v/>
      </c>
      <c r="JA15" s="13" t="str">
        <f>IF(AND($G15&gt;=Biens!$B$240,$H15=Biens!$E$240,$I15=Biens!$A$240,$J15&lt;=Biens!$D$240,$K15&lt;=Biens!$C$240),"MATCH","")</f>
        <v/>
      </c>
      <c r="JB15" s="13" t="str">
        <f>IF(AND($G15&gt;=Biens!$B$241,$H15=Biens!$E$241,$I15=Biens!$A$241,$J15&lt;=Biens!$D$241,$K15&lt;=Biens!$C$241),"MATCH","")</f>
        <v/>
      </c>
      <c r="JC15" s="13" t="str">
        <f>IF(AND($G15&gt;=Biens!$B$242,$H15=Biens!$E$242,$I15=Biens!$A$242,$J15&lt;=Biens!$D$242,$K15&lt;=Biens!$C$242),"MATCH","")</f>
        <v/>
      </c>
      <c r="JD15" s="13" t="str">
        <f>IF(AND($G15&gt;=Biens!$B$243,$H15=Biens!$E$243,$I15=Biens!$A$243,$J15&lt;=Biens!$D$243,$K15&lt;=Biens!$C$243),"MATCH","")</f>
        <v/>
      </c>
      <c r="JE15" s="13" t="str">
        <f>IF(AND($G15&gt;=Biens!$B$244,$H15=Biens!$E$244,$I15=Biens!$A$244,$J15&lt;=Biens!$D$244,$K15&lt;=Biens!$C$244),"MATCH","")</f>
        <v/>
      </c>
      <c r="JF15" s="13" t="str">
        <f>IF(AND($G15&gt;=Biens!$B$245,$H15=Biens!$E$245,$I15=Biens!$A$245,$J15&lt;=Biens!$D$245,$K15&lt;=Biens!$C$245),"MATCH","")</f>
        <v/>
      </c>
      <c r="JG15" s="13" t="str">
        <f>IF(AND($G15&gt;=Biens!$B$246,$H15=Biens!$E$246,$I15=Biens!$A$246,$J15&lt;=Biens!$D$246,$K15&lt;=Biens!$C$246),"MATCH","")</f>
        <v/>
      </c>
      <c r="JH15" s="13" t="str">
        <f>IF(AND($G15&gt;=Biens!$B$247,$H15=Biens!$E$247,$I15=Biens!$A$247,$J15&lt;=Biens!$D$247,$K15&lt;=Biens!$C$247),"MATCH","")</f>
        <v/>
      </c>
      <c r="JI15" s="13" t="str">
        <f>IF(AND($G15&gt;=Biens!$B$248,$H15=Biens!$E$248,$I15=Biens!$A$248,$J15&lt;=Biens!$D$248,$K15&lt;=Biens!$C$248),"MATCH","")</f>
        <v/>
      </c>
      <c r="JJ15" s="13" t="str">
        <f>IF(AND($G15&gt;=Biens!$B$249,$H15=Biens!$E$249,$I15=Biens!$A$249,$J15&lt;=Biens!$D$249,$K15&lt;=Biens!$C$249),"MATCH","")</f>
        <v/>
      </c>
      <c r="JK15" s="13" t="str">
        <f>IF(AND($G15&gt;=Biens!$B$250,$H15=Biens!$E$250,$I15=Biens!$A$250,$J15&lt;=Biens!$D$250,$K15&lt;=Biens!$C$250),"MATCH","")</f>
        <v/>
      </c>
      <c r="JL15" s="13" t="str">
        <f>IF(AND($G15&gt;=Biens!$B$251,$H15=Biens!$E$251,$I15=Biens!$A$251,$J15&lt;=Biens!$D$251,$K15&lt;=Biens!$C$251),"MATCH","")</f>
        <v/>
      </c>
      <c r="JM15" s="13" t="str">
        <f>IF(AND($G15&gt;=Biens!$B$252,$H15=Biens!$E$252,$I15=Biens!$A$252,$J15&lt;=Biens!$D$252,$K15&lt;=Biens!$C$252),"MATCH","")</f>
        <v/>
      </c>
      <c r="JN15" s="13" t="str">
        <f>IF(AND($G15&gt;=Biens!$B$253,$H15=Biens!$E$253,$I15=Biens!$A$253,$J15&lt;=Biens!$D$253,$K15&lt;=Biens!$C$253),"MATCH","")</f>
        <v/>
      </c>
      <c r="JO15" s="13" t="str">
        <f>IF(AND($G15&gt;=Biens!$B$254,$H15=Biens!$E$254,$I15=Biens!$A$254,$J15&lt;=Biens!$D$254,$K15&lt;=Biens!$C$254),"MATCH","")</f>
        <v/>
      </c>
      <c r="JP15" s="13" t="str">
        <f>IF(AND($G15&gt;=Biens!$B$255,$H15=Biens!$E$255,$I15=Biens!$A$255,$J15&lt;=Biens!$D$255,$K15&lt;=Biens!$C$255),"MATCH","")</f>
        <v/>
      </c>
      <c r="JQ15" s="13" t="str">
        <f>IF(AND($G15&gt;=Biens!$B$256,$H15=Biens!$E$256,$I15=Biens!$A$256,$J15&lt;=Biens!$D$256,$K15&lt;=Biens!$C$256),"MATCH","")</f>
        <v/>
      </c>
      <c r="JR15" s="13" t="str">
        <f>IF(AND($G15&gt;=Biens!$B$257,$H15=Biens!$E$257,$I15=Biens!$A$257,$J15&lt;=Biens!$D$257,$K15&lt;=Biens!$C$257),"MATCH","")</f>
        <v/>
      </c>
      <c r="JS15" s="13" t="str">
        <f>IF(AND($G15&gt;=Biens!$B$258,$H15=Biens!$E$258,$I15=Biens!$A$258,$J15&lt;=Biens!$D$258,$K15&lt;=Biens!$C$258),"MATCH","")</f>
        <v/>
      </c>
      <c r="JT15" s="13" t="str">
        <f>IF(AND($G15&gt;=Biens!$B$259,$H15=Biens!$E$259,$I15=Biens!$A$259,$J15&lt;=Biens!$D$259,$K15&lt;=Biens!$C$259),"MATCH","")</f>
        <v/>
      </c>
      <c r="JU15" s="13" t="str">
        <f>IF(AND($G15&gt;=Biens!$B$260,$H15=Biens!$E$260,$I15=Biens!$A$260,$J15&lt;=Biens!$D$260,$K15&lt;=Biens!$C$260),"MATCH","")</f>
        <v/>
      </c>
      <c r="JV15" s="13" t="str">
        <f>IF(AND($G15&gt;=Biens!$B$261,$H15=Biens!$E$261,$I15=Biens!$A$261,$J15&lt;=Biens!$D$261,$K15&lt;=Biens!$C$261),"MATCH","")</f>
        <v/>
      </c>
      <c r="JW15" s="13" t="str">
        <f>IF(AND($G15&gt;=Biens!$B$262,$H15=Biens!$E$262,$I15=Biens!$A$262,$J15&lt;=Biens!$D$262,$K15&lt;=Biens!$C$262),"MATCH","")</f>
        <v/>
      </c>
      <c r="JX15" s="13" t="str">
        <f>IF(AND($G15&gt;=Biens!$B$263,$H15=Biens!$E$263,$I15=Biens!$A$263,$J15&lt;=Biens!$D$263,$K15&lt;=Biens!$C$263),"MATCH","")</f>
        <v/>
      </c>
      <c r="JY15" s="13" t="str">
        <f>IF(AND($G15&gt;=Biens!$B$264,$H15=Biens!$E$264,$I15=Biens!$A$264,$J15&lt;=Biens!$D$264,$K15&lt;=Biens!$C$264),"MATCH","")</f>
        <v/>
      </c>
      <c r="JZ15" s="13" t="str">
        <f>IF(AND($G15&gt;=Biens!$B$265,$H15=Biens!$E$265,$I15=Biens!$A$265,$J15&lt;=Biens!$D$265,$K15&lt;=Biens!$C$265),"MATCH","")</f>
        <v/>
      </c>
      <c r="KA15" s="13" t="str">
        <f>IF(AND($G15&gt;=Biens!$B$266,$H15=Biens!$E$266,$I15=Biens!$A$266,$J15&lt;=Biens!$D$266,$K15&lt;=Biens!$C$266),"MATCH","")</f>
        <v/>
      </c>
      <c r="KB15" s="13" t="str">
        <f>IF(AND($G15&gt;=Biens!$B$267,$H15=Biens!$E$267,$I15=Biens!$A$267,$J15&lt;=Biens!$D$267,$K15&lt;=Biens!$C$267),"MATCH","")</f>
        <v/>
      </c>
      <c r="KC15" s="13" t="str">
        <f>IF(AND($G15&gt;=Biens!$B$268,$H15=Biens!$E$268,$I15=Biens!$A$268,$J15&lt;=Biens!$D$268,$K15&lt;=Biens!$C$268),"MATCH","")</f>
        <v/>
      </c>
      <c r="KD15" s="13" t="str">
        <f>IF(AND($G15&gt;=Biens!$B$269,$H15=Biens!$E$269,$I15=Biens!$A$269,$J15&lt;=Biens!$D$269,$K15&lt;=Biens!$C$269),"MATCH","")</f>
        <v/>
      </c>
      <c r="KE15" s="13" t="str">
        <f>IF(AND($G15&gt;=Biens!$B$270,$H15=Biens!$E$270,$I15=Biens!$A$270,$J15&lt;=Biens!$D$270,$K15&lt;=Biens!$C$270),"MATCH","")</f>
        <v/>
      </c>
      <c r="KF15" s="13" t="str">
        <f>IF(AND($G15&gt;=Biens!$B$271,$H15=Biens!$E$271,$I15=Biens!$A$271,$J15&lt;=Biens!$D$271,$K15&lt;=Biens!$C$271),"MATCH","")</f>
        <v/>
      </c>
      <c r="KG15" s="13" t="str">
        <f>IF(AND($G15&gt;=Biens!$B$272,$H15=Biens!$E$272,$I15=Biens!$A$272,$J15&lt;=Biens!$D$272,$K15&lt;=Biens!$C$272),"MATCH","")</f>
        <v/>
      </c>
      <c r="KH15" s="13" t="str">
        <f>IF(AND($G15&gt;=Biens!$B$273,$H15=Biens!$E$273,$I15=Biens!$A$273,$J15&lt;=Biens!$D$273,$K15&lt;=Biens!$C$273),"MATCH","")</f>
        <v/>
      </c>
      <c r="KI15" s="13" t="str">
        <f>IF(AND($G15&gt;=Biens!$B$274,$H15=Biens!$E$274,$I15=Biens!$A$274,$J15&lt;=Biens!$D$274,$K15&lt;=Biens!$C$274),"MATCH","")</f>
        <v/>
      </c>
      <c r="KJ15" s="13" t="str">
        <f>IF(AND($G15&gt;=Biens!$B$275,$H15=Biens!$E$275,$I15=Biens!$A$275,$J15&lt;=Biens!$D$275,$K15&lt;=Biens!$C$275),"MATCH","")</f>
        <v/>
      </c>
      <c r="KK15" s="13" t="str">
        <f>IF(AND($G15&gt;=Biens!$B$276,$H15=Biens!$E$276,$I15=Biens!$A$276,$J15&lt;=Biens!$D$276,$K15&lt;=Biens!$C$276),"MATCH","")</f>
        <v/>
      </c>
      <c r="KL15" s="13" t="str">
        <f>IF(AND($G15&gt;=Biens!$B$277,$H15=Biens!$E$277,$I15=Biens!$A$277,$J15&lt;=Biens!$D$277,$K15&lt;=Biens!$C$277),"MATCH","")</f>
        <v/>
      </c>
      <c r="KM15" s="13" t="str">
        <f>IF(AND($G15&gt;=Biens!$B$278,$H15=Biens!$E$278,$I15=Biens!$A$278,$J15&lt;=Biens!$D$278,$K15&lt;=Biens!$C$278),"MATCH","")</f>
        <v/>
      </c>
      <c r="KN15" s="13" t="str">
        <f>IF(AND($G15&gt;=Biens!$B$279,$H15=Biens!$E$279,$I15=Biens!$A$279,$J15&lt;=Biens!$D$279,$K15&lt;=Biens!$C$279),"MATCH","")</f>
        <v/>
      </c>
      <c r="KO15" s="13" t="str">
        <f>IF(AND($G15&gt;=Biens!$B$280,$H15=Biens!$E$280,$I15=Biens!$A$280,$J15&lt;=Biens!$D$280,$K15&lt;=Biens!$C$280),"MATCH","")</f>
        <v/>
      </c>
      <c r="KP15" s="13" t="str">
        <f>IF(AND($G15&gt;=Biens!$B$281,$H15=Biens!$E$281,$I15=Biens!$A$281,$J15&lt;=Biens!$D$281,$K15&lt;=Biens!$C$281),"MATCH","")</f>
        <v/>
      </c>
      <c r="KQ15" s="13" t="str">
        <f>IF(AND($G15&gt;=Biens!$B$282,$H15=Biens!$E$282,$I15=Biens!$A$282,$J15&lt;=Biens!$D$282,$K15&lt;=Biens!$C$282),"MATCH","")</f>
        <v/>
      </c>
      <c r="KR15" s="13" t="str">
        <f>IF(AND($G15&gt;=Biens!$B$283,$H15=Biens!$E$283,$I15=Biens!$A$283,$J15&lt;=Biens!$D$283,$K15&lt;=Biens!$C$283),"MATCH","")</f>
        <v/>
      </c>
      <c r="KS15" s="13" t="str">
        <f>IF(AND($G15&gt;=Biens!$B$284,$H15=Biens!$E$284,$I15=Biens!$A$284,$J15&lt;=Biens!$D$284,$K15&lt;=Biens!$C$284),"MATCH","")</f>
        <v/>
      </c>
      <c r="KT15" s="13" t="str">
        <f>IF(AND($G15&gt;=Biens!$B$285,$H15=Biens!$E$285,$I15=Biens!$A$285,$J15&lt;=Biens!$D$285,$K15&lt;=Biens!$C$285),"MATCH","")</f>
        <v/>
      </c>
      <c r="KU15" s="13" t="str">
        <f>IF(AND($G15&gt;=Biens!$B$286,$H15=Biens!$E$286,$I15=Biens!$A$286,$J15&lt;=Biens!$D$286,$K15&lt;=Biens!$C$286),"MATCH","")</f>
        <v/>
      </c>
      <c r="KV15" s="13" t="str">
        <f>IF(AND($G15&gt;=Biens!$B$287,$H15=Biens!$E$287,$I15=Biens!$A$287,$J15&lt;=Biens!$D$287,$K15&lt;=Biens!$C$287),"MATCH","")</f>
        <v/>
      </c>
      <c r="KW15" s="13" t="str">
        <f>IF(AND($G15&gt;=Biens!$B$288,$H15=Biens!$E$288,$I15=Biens!$A$288,$J15&lt;=Biens!$D$288,$K15&lt;=Biens!$C$288),"MATCH","")</f>
        <v/>
      </c>
      <c r="KX15" s="13" t="str">
        <f>IF(AND($G15&gt;=Biens!$B$289,$H15=Biens!$E$289,$I15=Biens!$A$289,$J15&lt;=Biens!$D$289,$K15&lt;=Biens!$C$289),"MATCH","")</f>
        <v/>
      </c>
      <c r="KY15" s="13" t="str">
        <f>IF(AND($G15&gt;=Biens!$B$290,$H15=Biens!$E$290,$I15=Biens!$A$290,$J15&lt;=Biens!$D$290,$K15&lt;=Biens!$C$290),"MATCH","")</f>
        <v/>
      </c>
      <c r="KZ15" s="13" t="str">
        <f>IF(AND($G15&gt;=Biens!$B$291,$H15=Biens!$E$291,$I15=Biens!$A$291,$J15&lt;=Biens!$D$291,$K15&lt;=Biens!$C$291),"MATCH","")</f>
        <v/>
      </c>
      <c r="LA15" s="13" t="str">
        <f>IF(AND($G15&gt;=Biens!$B$292,$H15=Biens!$E$292,$I15=Biens!$A$292,$J15&lt;=Biens!$D$292,$K15&lt;=Biens!$C$292),"MATCH","")</f>
        <v/>
      </c>
      <c r="LB15" s="13" t="str">
        <f>IF(AND($G15&gt;=Biens!$B$293,$H15=Biens!$E$293,$I15=Biens!$A$293,$J15&lt;=Biens!$D$293,$K15&lt;=Biens!$C$293),"MATCH","")</f>
        <v/>
      </c>
      <c r="LC15" s="13" t="str">
        <f>IF(AND($G15&gt;=Biens!$B$294,$H15=Biens!$E$294,$I15=Biens!$A$294,$J15&lt;=Biens!$D$294,$K15&lt;=Biens!$C$294),"MATCH","")</f>
        <v/>
      </c>
      <c r="LD15" s="13" t="str">
        <f>IF(AND($G15&gt;=Biens!$B$295,$H15=Biens!$E$295,$I15=Biens!$A$295,$J15&lt;=Biens!$D$295,$K15&lt;=Biens!$C$295),"MATCH","")</f>
        <v/>
      </c>
      <c r="LE15" s="13" t="str">
        <f>IF(AND($G15&gt;=Biens!$B$296,$H15=Biens!$E$296,$I15=Biens!$A$296,$J15&lt;=Biens!$D$296,$K15&lt;=Biens!$C$296),"MATCH","")</f>
        <v/>
      </c>
      <c r="LF15" s="13" t="str">
        <f>IF(AND($G15&gt;=Biens!$B$297,$H15=Biens!$E$297,$I15=Biens!$A$297,$J15&lt;=Biens!$D$297,$K15&lt;=Biens!$C$297),"MATCH","")</f>
        <v/>
      </c>
      <c r="LG15" s="13" t="str">
        <f>IF(AND($G15&gt;=Biens!$B$298,$H15=Biens!$E$298,$I15=Biens!$A$298,$J15&lt;=Biens!$D$298,$K15&lt;=Biens!$C$298),"MATCH","")</f>
        <v/>
      </c>
      <c r="LH15" s="13" t="str">
        <f>IF(AND($G15&gt;=Biens!$B$299,$H15=Biens!$E$299,$I15=Biens!$A$299,$J15&lt;=Biens!$D$299,$K15&lt;=Biens!$C$299),"MATCH","")</f>
        <v/>
      </c>
      <c r="LI15" s="13" t="str">
        <f>IF(AND($G15&gt;=Biens!$B$300,$H15=Biens!$E$300,$I15=Biens!$A$300,$J15&lt;=Biens!$D$300,$K15&lt;=Biens!$C$300),"MATCH","")</f>
        <v/>
      </c>
      <c r="LJ15" s="13" t="str">
        <f>IF(AND($G15&gt;=Biens!$B$301,$H15=Biens!$E$301,$I15=Biens!$A$301,$J15&lt;=Biens!$D$301,$K15&lt;=Biens!$C$301),"MATCH","")</f>
        <v/>
      </c>
      <c r="LK15" s="13" t="str">
        <f>IF(AND($G15&gt;=Biens!$B$302,$H15=Biens!$E$302,$I15=Biens!$A$302,$J15&lt;=Biens!$D$302,$K15&lt;=Biens!$C$302),"MATCH","")</f>
        <v/>
      </c>
      <c r="LL15" s="13" t="str">
        <f>IF(AND($G15&gt;=Biens!$B$303,$H15=Biens!$E$303,$I15=Biens!$A$303,$J15&lt;=Biens!$D$303,$K15&lt;=Biens!$C$303),"MATCH","")</f>
        <v/>
      </c>
      <c r="LM15" s="13" t="str">
        <f>IF(AND($G15&gt;=Biens!$B$304,$H15=Biens!$E$304,$I15=Biens!$A$304,$J15&lt;=Biens!$D$304,$K15&lt;=Biens!$C$304),"MATCH","")</f>
        <v/>
      </c>
      <c r="LN15" s="13" t="str">
        <f>IF(AND($G15&gt;=Biens!$B$305,$H15=Biens!$E$305,$I15=Biens!$A$305,$J15&lt;=Biens!$D$305,$K15&lt;=Biens!$C$305),"MATCH","")</f>
        <v/>
      </c>
      <c r="LO15" s="13" t="str">
        <f>IF(AND($G15&gt;=Biens!$B$306,$H15=Biens!$E$306,$I15=Biens!$A$306,$J15&lt;=Biens!$D$306,$K15&lt;=Biens!$C$306),"MATCH","")</f>
        <v/>
      </c>
      <c r="LP15" s="13" t="str">
        <f>IF(AND($G15&gt;=Biens!$B$307,$H15=Biens!$E$307,$I15=Biens!$A$307,$J15&lt;=Biens!$D$307,$K15&lt;=Biens!$C$307),"MATCH","")</f>
        <v/>
      </c>
      <c r="LQ15" s="13" t="str">
        <f>IF(AND($G15&gt;=Biens!$B$308,$H15=Biens!$E$308,$I15=Biens!$A$308,$J15&lt;=Biens!$D$308,$K15&lt;=Biens!$C$308),"MATCH","")</f>
        <v/>
      </c>
      <c r="LR15" s="13" t="str">
        <f>IF(AND($G15&gt;=Biens!$B$309,$H15=Biens!$E$309,$I15=Biens!$A$309,$J15&lt;=Biens!$D$309,$K15&lt;=Biens!$C$309),"MATCH","")</f>
        <v/>
      </c>
      <c r="LS15" s="13" t="str">
        <f>IF(AND($G15&gt;=Biens!$B$310,$H15=Biens!$E$310,$I15=Biens!$A$310,$J15&lt;=Biens!$D$310,$K15&lt;=Biens!$C$310),"MATCH","")</f>
        <v/>
      </c>
      <c r="LT15" s="13" t="str">
        <f>IF(AND($G15&gt;=Biens!$B$311,$H15=Biens!$E$311,$I15=Biens!$A$311,$J15&lt;=Biens!$D$311,$K15&lt;=Biens!$C$311),"MATCH","")</f>
        <v/>
      </c>
      <c r="LU15" s="13" t="str">
        <f>IF(AND($G15&gt;=Biens!$B$312,$H15=Biens!$E$312,$I15=Biens!$A$312,$J15&lt;=Biens!$D$312,$K15&lt;=Biens!$C$312),"MATCH","")</f>
        <v/>
      </c>
      <c r="LV15" s="13" t="str">
        <f>IF(AND($G15&gt;=Biens!$B$313,$H15=Biens!$E$313,$I15=Biens!$A$313,$J15&lt;=Biens!$D$313,$K15&lt;=Biens!$C$313),"MATCH","")</f>
        <v/>
      </c>
      <c r="LW15" s="13" t="str">
        <f>IF(AND($G15&gt;=Biens!$B$314,$H15=Biens!$E$314,$I15=Biens!$A$314,$J15&lt;=Biens!$D$314,$K15&lt;=Biens!$C$314),"MATCH","")</f>
        <v/>
      </c>
      <c r="LX15" s="13" t="str">
        <f>IF(AND($G15&gt;=Biens!$B$315,$H15=Biens!$E$315,$I15=Biens!$A$315,$J15&lt;=Biens!$D$315,$K15&lt;=Biens!$C$315),"MATCH","")</f>
        <v/>
      </c>
      <c r="LY15" s="13" t="str">
        <f>IF(AND($G15&gt;=Biens!$B$316,$H15=Biens!$E$316,$I15=Biens!$A$316,$J15&lt;=Biens!$D$316,$K15&lt;=Biens!$C$316),"MATCH","")</f>
        <v/>
      </c>
      <c r="LZ15" s="13" t="str">
        <f>IF(AND($G15&gt;=Biens!$B$317,$H15=Biens!$E$317,$I15=Biens!$A$317,$J15&lt;=Biens!$D$317,$K15&lt;=Biens!$C$317),"MATCH","")</f>
        <v/>
      </c>
      <c r="MA15" s="13" t="str">
        <f>IF(AND($G15&gt;=Biens!$B$318,$H15=Biens!$E$318,$I15=Biens!$A$318,$J15&lt;=Biens!$D$318,$K15&lt;=Biens!$C$318),"MATCH","")</f>
        <v/>
      </c>
      <c r="MB15" s="13" t="str">
        <f>IF(AND($G15&gt;=Biens!$B$319,$H15=Biens!$E$319,$I15=Biens!$A$319,$J15&lt;=Biens!$D$319,$K15&lt;=Biens!$C$319),"MATCH","")</f>
        <v/>
      </c>
      <c r="MC15" s="13" t="str">
        <f>IF(AND($G15&gt;=Biens!$B$320,$H15=Biens!$E$320,$I15=Biens!$A$320,$J15&lt;=Biens!$D$320,$K15&lt;=Biens!$C$320),"MATCH","")</f>
        <v/>
      </c>
      <c r="MD15" s="13" t="str">
        <f>IF(AND($G15&gt;=Biens!$B$321,$H15=Biens!$E$321,$I15=Biens!$A$321,$J15&lt;=Biens!$D$321,$K15&lt;=Biens!$C$321),"MATCH","")</f>
        <v/>
      </c>
      <c r="ME15" s="13" t="str">
        <f>IF(AND($G15&gt;=Biens!$B$322,$H15=Biens!$E$322,$I15=Biens!$A$322,$J15&lt;=Biens!$D$322,$K15&lt;=Biens!$C$322),"MATCH","")</f>
        <v/>
      </c>
      <c r="MF15" s="13" t="str">
        <f>IF(AND($G15&gt;=Biens!$B$323,$H15=Biens!$E$323,$I15=Biens!$A$323,$J15&lt;=Biens!$D$323,$K15&lt;=Biens!$C$323),"MATCH","")</f>
        <v/>
      </c>
      <c r="MG15" s="13" t="str">
        <f>IF(AND($G15&gt;=Biens!$B$324,$H15=Biens!$E$324,$I15=Biens!$A$324,$J15&lt;=Biens!$D$324,$K15&lt;=Biens!$C$324),"MATCH","")</f>
        <v/>
      </c>
      <c r="MH15" s="13" t="str">
        <f>IF(AND($G15&gt;=Biens!$B$325,$H15=Biens!$E$325,$I15=Biens!$A$325,$J15&lt;=Biens!$D$325,$K15&lt;=Biens!$C$325),"MATCH","")</f>
        <v/>
      </c>
      <c r="MI15" s="13" t="str">
        <f>IF(AND($G15&gt;=Biens!$B$326,$H15=Biens!$E$326,$I15=Biens!$A$326,$J15&lt;=Biens!$D$326,$K15&lt;=Biens!$C$326),"MATCH","")</f>
        <v/>
      </c>
      <c r="MJ15" s="13" t="str">
        <f>IF(AND($G15&gt;=Biens!$B$327,$H15=Biens!$E$327,$I15=Biens!$A$327,$J15&lt;=Biens!$D$327,$K15&lt;=Biens!$C$327),"MATCH","")</f>
        <v/>
      </c>
      <c r="MK15" s="13" t="str">
        <f>IF(AND($G15&gt;=Biens!$B$328,$H15=Biens!$E$328,$I15=Biens!$A$328,$J15&lt;=Biens!$D$328,$K15&lt;=Biens!$C$328),"MATCH","")</f>
        <v/>
      </c>
      <c r="ML15" s="13" t="str">
        <f>IF(AND($G15&gt;=Biens!$B$329,$H15=Biens!$E$329,$I15=Biens!$A$329,$J15&lt;=Biens!$D$329,$K15&lt;=Biens!$C$329),"MATCH","")</f>
        <v/>
      </c>
      <c r="MM15" s="13" t="str">
        <f>IF(AND($G15&gt;=Biens!$B$330,$H15=Biens!$E$330,$I15=Biens!$A$330,$J15&lt;=Biens!$D$330,$K15&lt;=Biens!$C$330),"MATCH","")</f>
        <v/>
      </c>
      <c r="MN15" s="13" t="str">
        <f>IF(AND($G15&gt;=Biens!$B$331,$H15=Biens!$E$331,$I15=Biens!$A$331,$J15&lt;=Biens!$D$331,$K15&lt;=Biens!$C$331),"MATCH","")</f>
        <v/>
      </c>
      <c r="MO15" s="13" t="str">
        <f>IF(AND($G15&gt;=Biens!$B$332,$H15=Biens!$E$332,$I15=Biens!$A$332,$J15&lt;=Biens!$D$332,$K15&lt;=Biens!$C$332),"MATCH","")</f>
        <v/>
      </c>
      <c r="MP15" s="13" t="str">
        <f>IF(AND($G15&gt;=Biens!$B$333,$H15=Biens!$E$333,$I15=Biens!$A$333,$J15&lt;=Biens!$D$333,$K15&lt;=Biens!$C$333),"MATCH","")</f>
        <v/>
      </c>
      <c r="MQ15" s="13" t="str">
        <f>IF(AND($G15&gt;=Biens!$B$334,$H15=Biens!$E$334,$I15=Biens!$A$334,$J15&lt;=Biens!$D$334,$K15&lt;=Biens!$C$334),"MATCH","")</f>
        <v/>
      </c>
      <c r="MR15" s="13" t="str">
        <f>IF(AND($G15&gt;=Biens!$B$335,$H15=Biens!$E$335,$I15=Biens!$A$335,$J15&lt;=Biens!$D$335,$K15&lt;=Biens!$C$335),"MATCH","")</f>
        <v/>
      </c>
      <c r="MS15" s="13" t="str">
        <f>IF(AND($G15&gt;=Biens!$B$336,$H15=Biens!$E$336,$I15=Biens!$A$336,$J15&lt;=Biens!$D$336,$K15&lt;=Biens!$C$336),"MATCH","")</f>
        <v/>
      </c>
      <c r="MT15" s="13" t="str">
        <f>IF(AND($G15&gt;=Biens!$B$337,$H15=Biens!$E$337,$I15=Biens!$A$337,$J15&lt;=Biens!$D$337,$K15&lt;=Biens!$C$337),"MATCH","")</f>
        <v/>
      </c>
      <c r="MU15" s="13" t="str">
        <f>IF(AND($G15&gt;=Biens!$B$338,$H15=Biens!$E$338,$I15=Biens!$A$338,$J15&lt;=Biens!$D$338,$K15&lt;=Biens!$C$338),"MATCH","")</f>
        <v/>
      </c>
      <c r="MV15" s="13" t="str">
        <f>IF(AND($G15&gt;=Biens!$B$339,$H15=Biens!$E$339,$I15=Biens!$A$339,$J15&lt;=Biens!$D$339,$K15&lt;=Biens!$C$339),"MATCH","")</f>
        <v/>
      </c>
      <c r="MW15" s="13" t="str">
        <f>IF(AND($G15&gt;=Biens!$B$340,$H15=Biens!$E$340,$I15=Biens!$A$340,$J15&lt;=Biens!$D$340,$K15&lt;=Biens!$C$340),"MATCH","")</f>
        <v/>
      </c>
      <c r="MX15" s="13" t="str">
        <f>IF(AND($G15&gt;=Biens!$B$341,$H15=Biens!$E$341,$I15=Biens!$A$341,$J15&lt;=Biens!$D$341,$K15&lt;=Biens!$C$341),"MATCH","")</f>
        <v/>
      </c>
      <c r="MY15" s="13" t="str">
        <f>IF(AND($G15&gt;=Biens!$B$342,$H15=Biens!$E$342,$I15=Biens!$A$342,$J15&lt;=Biens!$D$342,$K15&lt;=Biens!$C$342),"MATCH","")</f>
        <v/>
      </c>
      <c r="MZ15" s="13" t="str">
        <f>IF(AND($G15&gt;=Biens!$B$343,$H15=Biens!$E$343,$I15=Biens!$A$343,$J15&lt;=Biens!$D$343,$K15&lt;=Biens!$C$343),"MATCH","")</f>
        <v/>
      </c>
      <c r="NA15" s="13" t="str">
        <f>IF(AND($G15&gt;=Biens!$B$344,$H15=Biens!$E$344,$I15=Biens!$A$344,$J15&lt;=Biens!$D$344,$K15&lt;=Biens!$C$344),"MATCH","")</f>
        <v/>
      </c>
      <c r="NB15" s="13" t="str">
        <f>IF(AND($G15&gt;=Biens!$B$345,$H15=Biens!$E$345,$I15=Biens!$A$345,$J15&lt;=Biens!$D$345,$K15&lt;=Biens!$C$345),"MATCH","")</f>
        <v/>
      </c>
      <c r="NC15" s="13" t="str">
        <f>IF(AND($G15&gt;=Biens!$B$346,$H15=Biens!$E$346,$I15=Biens!$A$346,$J15&lt;=Biens!$D$346,$K15&lt;=Biens!$C$346),"MATCH","")</f>
        <v/>
      </c>
      <c r="ND15" s="13" t="str">
        <f>IF(AND($G15&gt;=Biens!$B$347,$H15=Biens!$E$347,$I15=Biens!$A$347,$J15&lt;=Biens!$D$347,$K15&lt;=Biens!$C$347),"MATCH","")</f>
        <v/>
      </c>
      <c r="NE15" s="13" t="str">
        <f>IF(AND($G15&gt;=Biens!$B$348,$H15=Biens!$E$348,$I15=Biens!$A$348,$J15&lt;=Biens!$D$348,$K15&lt;=Biens!$C$348),"MATCH","")</f>
        <v/>
      </c>
      <c r="NF15" s="13" t="str">
        <f>IF(AND($G15&gt;=Biens!$B$349,$H15=Biens!$E$349,$I15=Biens!$A$349,$J15&lt;=Biens!$D$349,$K15&lt;=Biens!$C$349),"MATCH","")</f>
        <v/>
      </c>
      <c r="NG15" s="13" t="str">
        <f>IF(AND($G15&gt;=Biens!$B$350,$H15=Biens!$E$350,$I15=Biens!$A$350,$J15&lt;=Biens!$D$350,$K15&lt;=Biens!$C$350),"MATCH","")</f>
        <v/>
      </c>
      <c r="NH15" s="13" t="str">
        <f>IF(AND($G15&gt;=Biens!$B$351,$H15=Biens!$E$351,$I15=Biens!$A$351,$J15&lt;=Biens!$D$351,$K15&lt;=Biens!$C$351),"MATCH","")</f>
        <v/>
      </c>
      <c r="NI15" s="13" t="str">
        <f>IF(AND($G15&gt;=Biens!$B$352,$H15=Biens!$E$352,$I15=Biens!$A$352,$J15&lt;=Biens!$D$352,$K15&lt;=Biens!$C$352),"MATCH","")</f>
        <v/>
      </c>
      <c r="NJ15" s="13" t="str">
        <f>IF(AND($G15&gt;=Biens!$B$353,$H15=Biens!$E$353,$I15=Biens!$A$353,$J15&lt;=Biens!$D$353,$K15&lt;=Biens!$C$353),"MATCH","")</f>
        <v/>
      </c>
      <c r="NK15" s="13" t="str">
        <f>IF(AND($G15&gt;=Biens!$B$354,$H15=Biens!$E$354,$I15=Biens!$A$354,$J15&lt;=Biens!$D$354,$K15&lt;=Biens!$C$354),"MATCH","")</f>
        <v/>
      </c>
      <c r="NL15" s="13" t="str">
        <f>IF(AND($G15&gt;=Biens!$B$355,$H15=Biens!$E$355,$I15=Biens!$A$355,$J15&lt;=Biens!$D$355,$K15&lt;=Biens!$C$355),"MATCH","")</f>
        <v/>
      </c>
      <c r="NM15" s="13" t="str">
        <f>IF(AND($G15&gt;=Biens!$B$356,$H15=Biens!$E$356,$I15=Biens!$A$356,$J15&lt;=Biens!$D$356,$K15&lt;=Biens!$C$356),"MATCH","")</f>
        <v/>
      </c>
      <c r="NN15" s="13" t="str">
        <f>IF(AND($G15&gt;=Biens!$B$357,$H15=Biens!$E$357,$I15=Biens!$A$357,$J15&lt;=Biens!$D$357,$K15&lt;=Biens!$C$357),"MATCH","")</f>
        <v/>
      </c>
      <c r="NO15" s="13" t="str">
        <f>IF(AND($G15&gt;=Biens!$B$358,$H15=Biens!$E$358,$I15=Biens!$A$358,$J15&lt;=Biens!$D$358,$K15&lt;=Biens!$C$358),"MATCH","")</f>
        <v/>
      </c>
      <c r="NP15" s="13" t="str">
        <f>IF(AND($G15&gt;=Biens!$B$359,$H15=Biens!$E$359,$I15=Biens!$A$359,$J15&lt;=Biens!$D$359,$K15&lt;=Biens!$C$359),"MATCH","")</f>
        <v/>
      </c>
      <c r="NQ15" s="13" t="str">
        <f>IF(AND($G15&gt;=Biens!$B$360,$H15=Biens!$E$360,$I15=Biens!$A$360,$J15&lt;=Biens!$D$360,$K15&lt;=Biens!$C$360),"MATCH","")</f>
        <v/>
      </c>
      <c r="NR15" s="13" t="str">
        <f>IF(AND($G15&gt;=Biens!$B$361,$H15=Biens!$E$361,$I15=Biens!$A$361,$J15&lt;=Biens!$D$361,$K15&lt;=Biens!$C$361),"MATCH","")</f>
        <v/>
      </c>
      <c r="NS15" s="13" t="str">
        <f>IF(AND($G15&gt;=Biens!$B$362,$H15=Biens!$E$362,$I15=Biens!$A$362,$J15&lt;=Biens!$D$362,$K15&lt;=Biens!$C$362),"MATCH","")</f>
        <v/>
      </c>
      <c r="NT15" s="13" t="str">
        <f>IF(AND($G15&gt;=Biens!$B$363,$H15=Biens!$E$363,$I15=Biens!$A$363,$J15&lt;=Biens!$D$363,$K15&lt;=Biens!$C$363),"MATCH","")</f>
        <v/>
      </c>
      <c r="NU15" s="13" t="str">
        <f>IF(AND($G15&gt;=Biens!$B$364,$H15=Biens!$E$364,$I15=Biens!$A$364,$J15&lt;=Biens!$D$364,$K15&lt;=Biens!$C$364),"MATCH","")</f>
        <v/>
      </c>
      <c r="NV15" s="13" t="str">
        <f>IF(AND($G15&gt;=Biens!$B$365,$H15=Biens!$E$365,$I15=Biens!$A$365,$J15&lt;=Biens!$D$365,$K15&lt;=Biens!$C$365),"MATCH","")</f>
        <v/>
      </c>
      <c r="NW15" s="13" t="str">
        <f>IF(AND($G15&gt;=Biens!$B$366,$H15=Biens!$E$366,$I15=Biens!$A$366,$J15&lt;=Biens!$D$366,$K15&lt;=Biens!$C$366),"MATCH","")</f>
        <v/>
      </c>
      <c r="NX15" s="13" t="str">
        <f>IF(AND($G15&gt;=Biens!$B$367,$H15=Biens!$E$367,$I15=Biens!$A$367,$J15&lt;=Biens!$D$367,$K15&lt;=Biens!$C$367),"MATCH","")</f>
        <v/>
      </c>
      <c r="NY15" s="13" t="str">
        <f>IF(AND($G15&gt;=Biens!$B$368,$H15=Biens!$E$368,$I15=Biens!$A$368,$J15&lt;=Biens!$D$368,$K15&lt;=Biens!$C$368),"MATCH","")</f>
        <v/>
      </c>
      <c r="NZ15" s="13" t="str">
        <f>IF(AND($G15&gt;=Biens!$B$369,$H15=Biens!$E$369,$I15=Biens!$A$369,$J15&lt;=Biens!$D$369,$K15&lt;=Biens!$C$369),"MATCH","")</f>
        <v/>
      </c>
      <c r="OA15" s="13" t="str">
        <f>IF(AND($G15&gt;=Biens!$B$370,$H15=Biens!$E$370,$I15=Biens!$A$370,$J15&lt;=Biens!$D$370,$K15&lt;=Biens!$C$370),"MATCH","")</f>
        <v/>
      </c>
      <c r="OB15" s="13" t="str">
        <f>IF(AND($G15&gt;=Biens!$B$371,$H15=Biens!$E$371,$I15=Biens!$A$371,$J15&lt;=Biens!$D$371,$K15&lt;=Biens!$C$371),"MATCH","")</f>
        <v/>
      </c>
      <c r="OC15" s="13" t="str">
        <f>IF(AND($G15&gt;=Biens!$B$372,$H15=Biens!$E$372,$I15=Biens!$A$372,$J15&lt;=Biens!$D$372,$K15&lt;=Biens!$C$372),"MATCH","")</f>
        <v/>
      </c>
      <c r="OD15" s="13" t="str">
        <f>IF(AND($G15&gt;=Biens!$B$373,$H15=Biens!$E$373,$I15=Biens!$A$373,$J15&lt;=Biens!$D$373,$K15&lt;=Biens!$C$373),"MATCH","")</f>
        <v/>
      </c>
      <c r="OE15" s="13" t="str">
        <f>IF(AND($G15&gt;=Biens!$B$374,$H15=Biens!$E$374,$I15=Biens!$A$374,$J15&lt;=Biens!$D$374,$K15&lt;=Biens!$C$374),"MATCH","")</f>
        <v/>
      </c>
      <c r="OF15" s="13" t="str">
        <f>IF(AND($G15&gt;=Biens!$B$375,$H15=Biens!$E$375,$I15=Biens!$A$375,$J15&lt;=Biens!$D$375,$K15&lt;=Biens!$C$375),"MATCH","")</f>
        <v/>
      </c>
      <c r="OG15" s="13" t="str">
        <f>IF(AND($G15&gt;=Biens!$B$376,$H15=Biens!$E$376,$I15=Biens!$A$376,$J15&lt;=Biens!$D$376,$K15&lt;=Biens!$C$376),"MATCH","")</f>
        <v/>
      </c>
      <c r="OH15" s="13" t="str">
        <f>IF(AND($G15&gt;=Biens!$B$377,$H15=Biens!$E$377,$I15=Biens!$A$377,$J15&lt;=Biens!$D$377,$K15&lt;=Biens!$C$377),"MATCH","")</f>
        <v/>
      </c>
      <c r="OI15" s="13" t="str">
        <f>IF(AND($G15&gt;=Biens!$B$378,$H15=Biens!$E$378,$I15=Biens!$A$378,$J15&lt;=Biens!$D$378,$K15&lt;=Biens!$C$378),"MATCH","")</f>
        <v/>
      </c>
      <c r="OJ15" s="13" t="str">
        <f>IF(AND($G15&gt;=Biens!$B$379,$H15=Biens!$E$379,$I15=Biens!$A$379,$J15&lt;=Biens!$D$379,$K15&lt;=Biens!$C$379),"MATCH","")</f>
        <v/>
      </c>
      <c r="OK15" s="13" t="str">
        <f>IF(AND($G15&gt;=Biens!$B$380,$H15=Biens!$E$380,$I15=Biens!$A$380,$J15&lt;=Biens!$D$380,$K15&lt;=Biens!$C$380),"MATCH","")</f>
        <v/>
      </c>
      <c r="OL15" s="13" t="str">
        <f>IF(AND($G15&gt;=Biens!$B$381,$H15=Biens!$E$381,$I15=Biens!$A$381,$J15&lt;=Biens!$D$381,$K15&lt;=Biens!$C$381),"MATCH","")</f>
        <v/>
      </c>
      <c r="OM15" s="13" t="str">
        <f>IF(AND($G15&gt;=Biens!$B$382,$H15=Biens!$E$382,$I15=Biens!$A$382,$J15&lt;=Biens!$D$382,$K15&lt;=Biens!$C$382),"MATCH","")</f>
        <v/>
      </c>
      <c r="ON15" s="13" t="str">
        <f>IF(AND($G15&gt;=Biens!$B$383,$H15=Biens!$E$383,$I15=Biens!$A$383,$J15&lt;=Biens!$D$383,$K15&lt;=Biens!$C$383),"MATCH","")</f>
        <v/>
      </c>
      <c r="OO15" s="13" t="str">
        <f>IF(AND($G15&gt;=Biens!$B$384,$H15=Biens!$E$384,$I15=Biens!$A$384,$J15&lt;=Biens!$D$384,$K15&lt;=Biens!$C$384),"MATCH","")</f>
        <v/>
      </c>
      <c r="OP15" s="13" t="str">
        <f>IF(AND($G15&gt;=Biens!$B$385,$H15=Biens!$E$385,$I15=Biens!$A$385,$J15&lt;=Biens!$D$385,$K15&lt;=Biens!$C$385),"MATCH","")</f>
        <v/>
      </c>
      <c r="OQ15" s="13" t="str">
        <f>IF(AND($G15&gt;=Biens!$B$386,$H15=Biens!$E$386,$I15=Biens!$A$386,$J15&lt;=Biens!$D$386,$K15&lt;=Biens!$C$386),"MATCH","")</f>
        <v/>
      </c>
      <c r="OR15" s="13" t="str">
        <f>IF(AND($G15&gt;=Biens!$B$387,$H15=Biens!$E$387,$I15=Biens!$A$387,$J15&lt;=Biens!$D$387,$K15&lt;=Biens!$C$387),"MATCH","")</f>
        <v/>
      </c>
      <c r="OS15" s="13" t="str">
        <f>IF(AND($G15&gt;=Biens!$B$388,$H15=Biens!$E$388,$I15=Biens!$A$388,$J15&lt;=Biens!$D$388,$K15&lt;=Biens!$C$388),"MATCH","")</f>
        <v/>
      </c>
      <c r="OT15" s="13" t="str">
        <f>IF(AND($G15&gt;=Biens!$B$389,$H15=Biens!$E$389,$I15=Biens!$A$389,$J15&lt;=Biens!$D$389,$K15&lt;=Biens!$C$389),"MATCH","")</f>
        <v/>
      </c>
      <c r="OU15" s="13" t="str">
        <f>IF(AND($G15&gt;=Biens!$B$390,$H15=Biens!$E$390,$I15=Biens!$A$390,$J15&lt;=Biens!$D$390,$K15&lt;=Biens!$C$390),"MATCH","")</f>
        <v/>
      </c>
      <c r="OV15" s="13" t="str">
        <f>IF(AND($G15&gt;=Biens!$B$391,$H15=Biens!$E$391,$I15=Biens!$A$391,$J15&lt;=Biens!$D$391,$K15&lt;=Biens!$C$391),"MATCH","")</f>
        <v/>
      </c>
      <c r="OW15" s="13" t="str">
        <f>IF(AND($G15&gt;=Biens!$B$392,$H15=Biens!$E$392,$I15=Biens!$A$392,$J15&lt;=Biens!$D$392,$K15&lt;=Biens!$C$392),"MATCH","")</f>
        <v/>
      </c>
      <c r="OX15" s="13" t="str">
        <f>IF(AND($G15&gt;=Biens!$B$393,$H15=Biens!$E$393,$I15=Biens!$A$393,$J15&lt;=Biens!$D$393,$K15&lt;=Biens!$C$393),"MATCH","")</f>
        <v/>
      </c>
      <c r="OY15" s="13" t="str">
        <f>IF(AND($G15&gt;=Biens!$B$394,$H15=Biens!$E$394,$I15=Biens!$A$394,$J15&lt;=Biens!$D$394,$K15&lt;=Biens!$C$394),"MATCH","")</f>
        <v/>
      </c>
      <c r="OZ15" s="13" t="str">
        <f>IF(AND($G15&gt;=Biens!$B$395,$H15=Biens!$E$395,$I15=Biens!$A$395,$J15&lt;=Biens!$D$395,$K15&lt;=Biens!$C$395),"MATCH","")</f>
        <v/>
      </c>
      <c r="PA15" s="13" t="str">
        <f>IF(AND($G15&gt;=Biens!$B$396,$H15=Biens!$E$396,$I15=Biens!$A$396,$J15&lt;=Biens!$D$396,$K15&lt;=Biens!$C$396),"MATCH","")</f>
        <v/>
      </c>
      <c r="PB15" s="13" t="str">
        <f>IF(AND($G15&gt;=Biens!$B$397,$H15=Biens!$E$397,$I15=Biens!$A$397,$J15&lt;=Biens!$D$397,$K15&lt;=Biens!$C$397),"MATCH","")</f>
        <v/>
      </c>
      <c r="PC15" s="13" t="str">
        <f>IF(AND($G15&gt;=Biens!$B$398,$H15=Biens!$E$398,$I15=Biens!$A$398,$J15&lt;=Biens!$D$398,$K15&lt;=Biens!$C$398),"MATCH","")</f>
        <v/>
      </c>
      <c r="PD15" s="13" t="str">
        <f>IF(AND($G15&gt;=Biens!$B$399,$H15=Biens!$E$399,$I15=Biens!$A$399,$J15&lt;=Biens!$D$399,$K15&lt;=Biens!$C$399),"MATCH","")</f>
        <v/>
      </c>
      <c r="PE15" s="13" t="str">
        <f>IF(AND($G15&gt;=Biens!$B$400,$H15=Biens!$E$400,$I15=Biens!$A$400,$J15&lt;=Biens!$D$400,$K15&lt;=Biens!$C$400),"MATCH","")</f>
        <v/>
      </c>
      <c r="PF15" s="13" t="str">
        <f>IF(AND($G15&gt;=Biens!$B$401,$H15=Biens!$E$401,$I15=Biens!$A$401,$J15&lt;=Biens!$D$401,$K15&lt;=Biens!$C$401),"MATCH","")</f>
        <v/>
      </c>
      <c r="PG15" s="13" t="str">
        <f>IF(AND($G15&gt;=Biens!$B$402,$H15=Biens!$E$402,$I15=Biens!$A$402,$J15&lt;=Biens!$D$402,$K15&lt;=Biens!$C$402),"MATCH","")</f>
        <v/>
      </c>
      <c r="PH15" s="13" t="str">
        <f>IF(AND($G15&gt;=Biens!$B$403,$H15=Biens!$E$403,$I15=Biens!$A$403,$J15&lt;=Biens!$D$403,$K15&lt;=Biens!$C$403),"MATCH","")</f>
        <v/>
      </c>
      <c r="PI15" s="13" t="str">
        <f>IF(AND($G15&gt;=Biens!$B$404,$H15=Biens!$E$404,$I15=Biens!$A$404,$J15&lt;=Biens!$D$404,$K15&lt;=Biens!$C$404),"MATCH","")</f>
        <v/>
      </c>
      <c r="PJ15" s="13" t="str">
        <f>IF(AND($G15&gt;=Biens!$B$405,$H15=Biens!$E$405,$I15=Biens!$A$405,$J15&lt;=Biens!$D$405,$K15&lt;=Biens!$C$405),"MATCH","")</f>
        <v/>
      </c>
      <c r="PK15" s="13" t="str">
        <f>IF(AND($G15&gt;=Biens!$B$406,$H15=Biens!$E$406,$I15=Biens!$A$406,$J15&lt;=Biens!$D$406,$K15&lt;=Biens!$C$406),"MATCH","")</f>
        <v/>
      </c>
      <c r="PL15" s="13" t="str">
        <f>IF(AND($G15&gt;=Biens!$B$407,$H15=Biens!$E$407,$I15=Biens!$A$407,$J15&lt;=Biens!$D$407,$K15&lt;=Biens!$C$407),"MATCH","")</f>
        <v/>
      </c>
      <c r="PM15" s="13" t="str">
        <f>IF(AND($G15&gt;=Biens!$B$408,$H15=Biens!$E$408,$I15=Biens!$A$408,$J15&lt;=Biens!$D$408,$K15&lt;=Biens!$C$408),"MATCH","")</f>
        <v/>
      </c>
      <c r="PN15" s="13" t="str">
        <f>IF(AND($G15&gt;=Biens!$B$409,$H15=Biens!$E$409,$I15=Biens!$A$409,$J15&lt;=Biens!$D$409,$K15&lt;=Biens!$C$409),"MATCH","")</f>
        <v/>
      </c>
      <c r="PO15" s="13" t="str">
        <f>IF(AND($G15&gt;=Biens!$B$410,$H15=Biens!$E$410,$I15=Biens!$A$410,$J15&lt;=Biens!$D$410,$K15&lt;=Biens!$C$410),"MATCH","")</f>
        <v/>
      </c>
      <c r="PP15" s="13" t="str">
        <f>IF(AND($G15&gt;=Biens!$B$411,$H15=Biens!$E$411,$I15=Biens!$A$411,$J15&lt;=Biens!$D$411,$K15&lt;=Biens!$C$411),"MATCH","")</f>
        <v/>
      </c>
      <c r="PQ15" s="13" t="str">
        <f>IF(AND($G15&gt;=Biens!$B$412,$H15=Biens!$E$412,$I15=Biens!$A$412,$J15&lt;=Biens!$D$412,$K15&lt;=Biens!$C$412),"MATCH","")</f>
        <v/>
      </c>
      <c r="PR15" s="13" t="str">
        <f>IF(AND($G15&gt;=Biens!$B$413,$H15=Biens!$E$413,$I15=Biens!$A$413,$J15&lt;=Biens!$D$413,$K15&lt;=Biens!$C$413),"MATCH","")</f>
        <v/>
      </c>
      <c r="PS15" s="13" t="str">
        <f>IF(AND($G15&gt;=Biens!$B$414,$H15=Biens!$E$414,$I15=Biens!$A$414,$J15&lt;=Biens!$D$414,$K15&lt;=Biens!$C$414),"MATCH","")</f>
        <v/>
      </c>
      <c r="PT15" s="13" t="str">
        <f>IF(AND($G15&gt;=Biens!$B$415,$H15=Biens!$E$415,$I15=Biens!$A$415,$J15&lt;=Biens!$D$415,$K15&lt;=Biens!$C$415),"MATCH","")</f>
        <v/>
      </c>
      <c r="PU15" s="13" t="str">
        <f>IF(AND($G15&gt;=Biens!$B$416,$H15=Biens!$E$416,$I15=Biens!$A$416,$J15&lt;=Biens!$D$416,$K15&lt;=Biens!$C$416),"MATCH","")</f>
        <v/>
      </c>
      <c r="PV15" s="13" t="str">
        <f>IF(AND($G15&gt;=Biens!$B$417,$H15=Biens!$E$417,$I15=Biens!$A$417,$J15&lt;=Biens!$D$417,$K15&lt;=Biens!$C$417),"MATCH","")</f>
        <v/>
      </c>
      <c r="PW15" s="13" t="str">
        <f>IF(AND($G15&gt;=Biens!$B$418,$H15=Biens!$E$418,$I15=Biens!$A$418,$J15&lt;=Biens!$D$418,$K15&lt;=Biens!$C$418),"MATCH","")</f>
        <v/>
      </c>
      <c r="PX15" s="13" t="str">
        <f>IF(AND($G15&gt;=Biens!$B$419,$H15=Biens!$E$419,$I15=Biens!$A$419,$J15&lt;=Biens!$D$419,$K15&lt;=Biens!$C$419),"MATCH","")</f>
        <v/>
      </c>
      <c r="PY15" s="13" t="str">
        <f>IF(AND($G15&gt;=Biens!$B$420,$H15=Biens!$E$420,$I15=Biens!$A$420,$J15&lt;=Biens!$D$420,$K15&lt;=Biens!$C$420),"MATCH","")</f>
        <v/>
      </c>
      <c r="PZ15" s="13" t="str">
        <f>IF(AND($G15&gt;=Biens!$B$421,$H15=Biens!$E$421,$I15=Biens!$A$421,$J15&lt;=Biens!$D$421,$K15&lt;=Biens!$C$421),"MATCH","")</f>
        <v/>
      </c>
      <c r="QA15" s="13" t="str">
        <f>IF(AND($G15&gt;=Biens!$B$422,$H15=Biens!$E$422,$I15=Biens!$A$422,$J15&lt;=Biens!$D$422,$K15&lt;=Biens!$C$422),"MATCH","")</f>
        <v/>
      </c>
      <c r="QB15" s="13" t="str">
        <f>IF(AND($G15&gt;=Biens!$B$423,$H15=Biens!$E$423,$I15=Biens!$A$423,$J15&lt;=Biens!$D$423,$K15&lt;=Biens!$C$423),"MATCH","")</f>
        <v/>
      </c>
      <c r="QC15" s="13" t="str">
        <f>IF(AND($G15&gt;=Biens!$B$424,$H15=Biens!$E$424,$I15=Biens!$A$424,$J15&lt;=Biens!$D$424,$K15&lt;=Biens!$C$424),"MATCH","")</f>
        <v/>
      </c>
      <c r="QD15" s="13" t="str">
        <f>IF(AND($G15&gt;=Biens!$B$425,$H15=Biens!$E$425,$I15=Biens!$A$425,$J15&lt;=Biens!$D$425,$K15&lt;=Biens!$C$425),"MATCH","")</f>
        <v/>
      </c>
      <c r="QE15" s="13" t="str">
        <f>IF(AND($G15&gt;=Biens!$B$426,$H15=Biens!$E$426,$I15=Biens!$A$426,$J15&lt;=Biens!$D$426,$K15&lt;=Biens!$C$426),"MATCH","")</f>
        <v/>
      </c>
      <c r="QF15" s="13" t="str">
        <f>IF(AND($G15&gt;=Biens!$B$427,$H15=Biens!$E$427,$I15=Biens!$A$427,$J15&lt;=Biens!$D$427,$K15&lt;=Biens!$C$427),"MATCH","")</f>
        <v/>
      </c>
      <c r="QG15" s="13" t="str">
        <f>IF(AND($G15&gt;=Biens!$B$428,$H15=Biens!$E$428,$I15=Biens!$A$428,$J15&lt;=Biens!$D$428,$K15&lt;=Biens!$C$428),"MATCH","")</f>
        <v/>
      </c>
      <c r="QH15" s="13" t="str">
        <f>IF(AND($G15&gt;=Biens!$B$429,$H15=Biens!$E$429,$I15=Biens!$A$429,$J15&lt;=Biens!$D$429,$K15&lt;=Biens!$C$429),"MATCH","")</f>
        <v/>
      </c>
      <c r="QI15" s="13" t="str">
        <f>IF(AND($G15&gt;=Biens!$B$430,$H15=Biens!$E$430,$I15=Biens!$A$430,$J15&lt;=Biens!$D$430,$K15&lt;=Biens!$C$430),"MATCH","")</f>
        <v/>
      </c>
      <c r="QJ15" s="13" t="str">
        <f>IF(AND($G15&gt;=Biens!$B$431,$H15=Biens!$E$431,$I15=Biens!$A$431,$J15&lt;=Biens!$D$431,$K15&lt;=Biens!$C$431),"MATCH","")</f>
        <v/>
      </c>
      <c r="QK15" s="13" t="str">
        <f>IF(AND($G15&gt;=Biens!$B$432,$H15=Biens!$E$432,$I15=Biens!$A$432,$J15&lt;=Biens!$D$432,$K15&lt;=Biens!$C$432),"MATCH","")</f>
        <v/>
      </c>
      <c r="QL15" s="13" t="str">
        <f>IF(AND($G15&gt;=Biens!$B$433,$H15=Biens!$E$433,$I15=Biens!$A$433,$J15&lt;=Biens!$D$433,$K15&lt;=Biens!$C$433),"MATCH","")</f>
        <v/>
      </c>
      <c r="QM15" s="13" t="str">
        <f>IF(AND($G15&gt;=Biens!$B$434,$H15=Biens!$E$434,$I15=Biens!$A$434,$J15&lt;=Biens!$D$434,$K15&lt;=Biens!$C$434),"MATCH","")</f>
        <v/>
      </c>
      <c r="QN15" s="13" t="str">
        <f>IF(AND($G15&gt;=Biens!$B$435,$H15=Biens!$E$435,$I15=Biens!$A$435,$J15&lt;=Biens!$D$435,$K15&lt;=Biens!$C$435),"MATCH","")</f>
        <v/>
      </c>
      <c r="QO15" s="13" t="str">
        <f>IF(AND($G15&gt;=Biens!$B$436,$H15=Biens!$E$436,$I15=Biens!$A$436,$J15&lt;=Biens!$D$436,$K15&lt;=Biens!$C$436),"MATCH","")</f>
        <v/>
      </c>
      <c r="QP15" s="13" t="str">
        <f>IF(AND($G15&gt;=Biens!$B$437,$H15=Biens!$E$437,$I15=Biens!$A$437,$J15&lt;=Biens!$D$437,$K15&lt;=Biens!$C$437),"MATCH","")</f>
        <v/>
      </c>
      <c r="QQ15" s="13" t="str">
        <f>IF(AND($G15&gt;=Biens!$B$438,$H15=Biens!$E$438,$I15=Biens!$A$438,$J15&lt;=Biens!$D$438,$K15&lt;=Biens!$C$438),"MATCH","")</f>
        <v/>
      </c>
      <c r="QR15" s="13" t="str">
        <f>IF(AND($G15&gt;=Biens!$B$439,$H15=Biens!$E$439,$I15=Biens!$A$439,$J15&lt;=Biens!$D$439,$K15&lt;=Biens!$C$439),"MATCH","")</f>
        <v/>
      </c>
      <c r="QS15" s="13" t="str">
        <f>IF(AND($G15&gt;=Biens!$B$440,$H15=Biens!$E$440,$I15=Biens!$A$440,$J15&lt;=Biens!$D$440,$K15&lt;=Biens!$C$440),"MATCH","")</f>
        <v/>
      </c>
      <c r="QT15" s="13" t="str">
        <f>IF(AND($G15&gt;=Biens!$B$441,$H15=Biens!$E$441,$I15=Biens!$A$441,$J15&lt;=Biens!$D$441,$K15&lt;=Biens!$C$441),"MATCH","")</f>
        <v/>
      </c>
      <c r="QU15" s="13" t="str">
        <f>IF(AND($G15&gt;=Biens!$B$442,$H15=Biens!$E$442,$I15=Biens!$A$442,$J15&lt;=Biens!$D$442,$K15&lt;=Biens!$C$442),"MATCH","")</f>
        <v/>
      </c>
      <c r="QV15" s="13" t="str">
        <f>IF(AND($G15&gt;=Biens!$B$443,$H15=Biens!$E$443,$I15=Biens!$A$443,$J15&lt;=Biens!$D$443,$K15&lt;=Biens!$C$443),"MATCH","")</f>
        <v/>
      </c>
      <c r="QW15" s="13" t="str">
        <f>IF(AND($G15&gt;=Biens!$B$444,$H15=Biens!$E$444,$I15=Biens!$A$444,$J15&lt;=Biens!$D$444,$K15&lt;=Biens!$C$444),"MATCH","")</f>
        <v/>
      </c>
      <c r="QX15" s="13" t="str">
        <f>IF(AND($G15&gt;=Biens!$B$445,$H15=Biens!$E$445,$I15=Biens!$A$445,$J15&lt;=Biens!$D$445,$K15&lt;=Biens!$C$445),"MATCH","")</f>
        <v/>
      </c>
      <c r="QY15" s="13" t="str">
        <f>IF(AND($G15&gt;=Biens!$B$446,$H15=Biens!$E$446,$I15=Biens!$A$446,$J15&lt;=Biens!$D$446,$K15&lt;=Biens!$C$446),"MATCH","")</f>
        <v/>
      </c>
      <c r="QZ15" s="13" t="str">
        <f>IF(AND($G15&gt;=Biens!$B$447,$H15=Biens!$E$447,$I15=Biens!$A$447,$J15&lt;=Biens!$D$447,$K15&lt;=Biens!$C$447),"MATCH","")</f>
        <v/>
      </c>
      <c r="RA15" s="13" t="str">
        <f>IF(AND($G15&gt;=Biens!$B$448,$H15=Biens!$E$448,$I15=Biens!$A$448,$J15&lt;=Biens!$D$448,$K15&lt;=Biens!$C$448),"MATCH","")</f>
        <v/>
      </c>
      <c r="RB15" s="13" t="str">
        <f>IF(AND($G15&gt;=Biens!$B$449,$H15=Biens!$E$449,$I15=Biens!$A$449,$J15&lt;=Biens!$D$449,$K15&lt;=Biens!$C$449),"MATCH","")</f>
        <v/>
      </c>
      <c r="RC15" s="13" t="str">
        <f>IF(AND($G15&gt;=Biens!$B$450,$H15=Biens!$E$450,$I15=Biens!$A$450,$J15&lt;=Biens!$D$450,$K15&lt;=Biens!$C$450),"MATCH","")</f>
        <v/>
      </c>
      <c r="RD15" s="13" t="str">
        <f>IF(AND($G15&gt;=Biens!$B$451,$H15=Biens!$E$451,$I15=Biens!$A$451,$J15&lt;=Biens!$D$451,$K15&lt;=Biens!$C$451),"MATCH","")</f>
        <v/>
      </c>
      <c r="RE15" s="13" t="str">
        <f>IF(AND($G15&gt;=Biens!$B$452,$H15=Biens!$E$452,$I15=Biens!$A$452,$J15&lt;=Biens!$D$452,$K15&lt;=Biens!$C$452),"MATCH","")</f>
        <v/>
      </c>
      <c r="RF15" s="13" t="str">
        <f>IF(AND($G15&gt;=Biens!$B$453,$H15=Biens!$E$453,$I15=Biens!$A$453,$J15&lt;=Biens!$D$453,$K15&lt;=Biens!$C$453),"MATCH","")</f>
        <v/>
      </c>
      <c r="RG15" s="13" t="str">
        <f>IF(AND($G15&gt;=Biens!$B$454,$H15=Biens!$E$454,$I15=Biens!$A$454,$J15&lt;=Biens!$D$454,$K15&lt;=Biens!$C$454),"MATCH","")</f>
        <v/>
      </c>
      <c r="RH15" s="13" t="str">
        <f>IF(AND($G15&gt;=Biens!$B$455,$H15=Biens!$E$455,$I15=Biens!$A$455,$J15&lt;=Biens!$D$455,$K15&lt;=Biens!$C$455),"MATCH","")</f>
        <v/>
      </c>
      <c r="RI15" s="13" t="str">
        <f>IF(AND($G15&gt;=Biens!$B$456,$H15=Biens!$E$456,$I15=Biens!$A$456,$J15&lt;=Biens!$D$456,$K15&lt;=Biens!$C$456),"MATCH","")</f>
        <v/>
      </c>
      <c r="RJ15" s="13" t="str">
        <f>IF(AND($G15&gt;=Biens!$B$457,$H15=Biens!$E$457,$I15=Biens!$A$457,$J15&lt;=Biens!$D$457,$K15&lt;=Biens!$C$457),"MATCH","")</f>
        <v/>
      </c>
      <c r="RK15" s="13" t="str">
        <f>IF(AND($G15&gt;=Biens!$B$458,$H15=Biens!$E$458,$I15=Biens!$A$458,$J15&lt;=Biens!$D$458,$K15&lt;=Biens!$C$458),"MATCH","")</f>
        <v/>
      </c>
      <c r="RL15" s="13" t="str">
        <f>IF(AND($G15&gt;=Biens!$B$459,$H15=Biens!$E$459,$I15=Biens!$A$459,$J15&lt;=Biens!$D$459,$K15&lt;=Biens!$C$459),"MATCH","")</f>
        <v/>
      </c>
      <c r="RM15" s="13" t="str">
        <f>IF(AND($G15&gt;=Biens!$B$460,$H15=Biens!$E$460,$I15=Biens!$A$460,$J15&lt;=Biens!$D$460,$K15&lt;=Biens!$C$460),"MATCH","")</f>
        <v/>
      </c>
      <c r="RN15" s="13" t="str">
        <f>IF(AND($G15&gt;=Biens!$B$461,$H15=Biens!$E$461,$I15=Biens!$A$461,$J15&lt;=Biens!$D$461,$K15&lt;=Biens!$C$461),"MATCH","")</f>
        <v/>
      </c>
      <c r="RO15" s="13" t="str">
        <f>IF(AND($G15&gt;=Biens!$B$462,$H15=Biens!$E$462,$I15=Biens!$A$462,$J15&lt;=Biens!$D$462,$K15&lt;=Biens!$C$462),"MATCH","")</f>
        <v/>
      </c>
      <c r="RP15" s="13" t="str">
        <f>IF(AND($G15&gt;=Biens!$B$463,$H15=Biens!$E$463,$I15=Biens!$A$463,$J15&lt;=Biens!$D$463,$K15&lt;=Biens!$C$463),"MATCH","")</f>
        <v/>
      </c>
      <c r="RQ15" s="13" t="str">
        <f>IF(AND($G15&gt;=Biens!$B$464,$H15=Biens!$E$464,$I15=Biens!$A$464,$J15&lt;=Biens!$D$464,$K15&lt;=Biens!$C$464),"MATCH","")</f>
        <v/>
      </c>
      <c r="RR15" s="13" t="str">
        <f>IF(AND($G15&gt;=Biens!$B$465,$H15=Biens!$E$465,$I15=Biens!$A$465,$J15&lt;=Biens!$D$465,$K15&lt;=Biens!$C$465),"MATCH","")</f>
        <v/>
      </c>
      <c r="RS15" s="13" t="str">
        <f>IF(AND($G15&gt;=Biens!$B$466,$H15=Biens!$E$466,$I15=Biens!$A$466,$J15&lt;=Biens!$D$466,$K15&lt;=Biens!$C$466),"MATCH","")</f>
        <v/>
      </c>
      <c r="RT15" s="13" t="str">
        <f>IF(AND($G15&gt;=Biens!$B$467,$H15=Biens!$E$467,$I15=Biens!$A$467,$J15&lt;=Biens!$D$467,$K15&lt;=Biens!$C$467),"MATCH","")</f>
        <v/>
      </c>
      <c r="RU15" s="13" t="str">
        <f>IF(AND($G15&gt;=Biens!$B$468,$H15=Biens!$E$468,$I15=Biens!$A$468,$J15&lt;=Biens!$D$468,$K15&lt;=Biens!$C$468),"MATCH","")</f>
        <v/>
      </c>
      <c r="RV15" s="13" t="str">
        <f>IF(AND($G15&gt;=Biens!$B$469,$H15=Biens!$E$469,$I15=Biens!$A$469,$J15&lt;=Biens!$D$469,$K15&lt;=Biens!$C$469),"MATCH","")</f>
        <v/>
      </c>
      <c r="RW15" s="13" t="str">
        <f>IF(AND($G15&gt;=Biens!$B$470,$H15=Biens!$E$470,$I15=Biens!$A$470,$J15&lt;=Biens!$D$470,$K15&lt;=Biens!$C$470),"MATCH","")</f>
        <v/>
      </c>
      <c r="RX15" s="13" t="str">
        <f>IF(AND($G15&gt;=Biens!$B$471,$H15=Biens!$E$471,$I15=Biens!$A$471,$J15&lt;=Biens!$D$471,$K15&lt;=Biens!$C$471),"MATCH","")</f>
        <v/>
      </c>
      <c r="RY15" s="13" t="str">
        <f>IF(AND($G15&gt;=Biens!$B$472,$H15=Biens!$E$472,$I15=Biens!$A$472,$J15&lt;=Biens!$D$472,$K15&lt;=Biens!$C$472),"MATCH","")</f>
        <v/>
      </c>
      <c r="RZ15" s="13" t="str">
        <f>IF(AND($G15&gt;=Biens!$B$473,$H15=Biens!$E$473,$I15=Biens!$A$473,$J15&lt;=Biens!$D$473,$K15&lt;=Biens!$C$473),"MATCH","")</f>
        <v/>
      </c>
      <c r="SA15" s="13" t="str">
        <f>IF(AND($G15&gt;=Biens!$B$474,$H15=Biens!$E$474,$I15=Biens!$A$474,$J15&lt;=Biens!$D$474,$K15&lt;=Biens!$C$474),"MATCH","")</f>
        <v/>
      </c>
      <c r="SB15" s="13" t="str">
        <f>IF(AND($G15&gt;=Biens!$B$475,$H15=Biens!$E$475,$I15=Biens!$A$475,$J15&lt;=Biens!$D$475,$K15&lt;=Biens!$C$475),"MATCH","")</f>
        <v/>
      </c>
      <c r="SC15" s="13" t="str">
        <f>IF(AND($G15&gt;=Biens!$B$476,$H15=Biens!$E$476,$I15=Biens!$A$476,$J15&lt;=Biens!$D$476,$K15&lt;=Biens!$C$476),"MATCH","")</f>
        <v/>
      </c>
      <c r="SD15" s="13" t="str">
        <f>IF(AND($G15&gt;=Biens!$B$477,$H15=Biens!$E$477,$I15=Biens!$A$477,$J15&lt;=Biens!$D$477,$K15&lt;=Biens!$C$477),"MATCH","")</f>
        <v/>
      </c>
      <c r="SE15" s="13" t="str">
        <f>IF(AND($G15&gt;=Biens!$B$478,$H15=Biens!$E$478,$I15=Biens!$A$478,$J15&lt;=Biens!$D$478,$K15&lt;=Biens!$C$478),"MATCH","")</f>
        <v/>
      </c>
      <c r="SF15" s="13" t="str">
        <f>IF(AND($G15&gt;=Biens!$B$479,$H15=Biens!$E$479,$I15=Biens!$A$479,$J15&lt;=Biens!$D$479,$K15&lt;=Biens!$C$479),"MATCH","")</f>
        <v/>
      </c>
      <c r="SG15" s="13" t="str">
        <f>IF(AND($G15&gt;=Biens!$B$480,$H15=Biens!$E$480,$I15=Biens!$A$480,$J15&lt;=Biens!$D$480,$K15&lt;=Biens!$C$480),"MATCH","")</f>
        <v/>
      </c>
      <c r="SH15" s="13" t="str">
        <f>IF(AND($G15&gt;=Biens!$B$481,$H15=Biens!$E$481,$I15=Biens!$A$481,$J15&lt;=Biens!$D$481,$K15&lt;=Biens!$C$481),"MATCH","")</f>
        <v/>
      </c>
      <c r="SI15" s="13" t="str">
        <f>IF(AND($G15&gt;=Biens!$B$482,$H15=Biens!$E$482,$I15=Biens!$A$482,$J15&lt;=Biens!$D$482,$K15&lt;=Biens!$C$482),"MATCH","")</f>
        <v/>
      </c>
      <c r="SJ15" s="13" t="str">
        <f>IF(AND($G15&gt;=Biens!$B$483,$H15=Biens!$E$483,$I15=Biens!$A$483,$J15&lt;=Biens!$D$483,$K15&lt;=Biens!$C$483),"MATCH","")</f>
        <v/>
      </c>
      <c r="SK15" s="13" t="str">
        <f>IF(AND($G15&gt;=Biens!$B$484,$H15=Biens!$E$484,$I15=Biens!$A$484,$J15&lt;=Biens!$D$484,$K15&lt;=Biens!$C$484),"MATCH","")</f>
        <v/>
      </c>
      <c r="SL15" s="13" t="str">
        <f>IF(AND($G15&gt;=Biens!$B$485,$H15=Biens!$E$485,$I15=Biens!$A$485,$J15&lt;=Biens!$D$485,$K15&lt;=Biens!$C$485),"MATCH","")</f>
        <v/>
      </c>
      <c r="SM15" s="13" t="str">
        <f>IF(AND($G15&gt;=Biens!$B$486,$H15=Biens!$E$486,$I15=Biens!$A$486,$J15&lt;=Biens!$D$486,$K15&lt;=Biens!$C$486),"MATCH","")</f>
        <v/>
      </c>
      <c r="SN15" s="13" t="str">
        <f>IF(AND($G15&gt;=Biens!$B$487,$H15=Biens!$E$487,$I15=Biens!$A$487,$J15&lt;=Biens!$D$487,$K15&lt;=Biens!$C$487),"MATCH","")</f>
        <v/>
      </c>
      <c r="SO15" s="13" t="str">
        <f>IF(AND($G15&gt;=Biens!$B$488,$H15=Biens!$E$488,$I15=Biens!$A$488,$J15&lt;=Biens!$D$488,$K15&lt;=Biens!$C$488),"MATCH","")</f>
        <v/>
      </c>
      <c r="SP15" s="13" t="str">
        <f>IF(AND($G15&gt;=Biens!$B$489,$H15=Biens!$E$489,$I15=Biens!$A$489,$J15&lt;=Biens!$D$489,$K15&lt;=Biens!$C$489),"MATCH","")</f>
        <v/>
      </c>
      <c r="SQ15" s="13" t="str">
        <f>IF(AND($G15&gt;=Biens!$B$490,$H15=Biens!$E$490,$I15=Biens!$A$490,$J15&lt;=Biens!$D$490,$K15&lt;=Biens!$C$490),"MATCH","")</f>
        <v/>
      </c>
      <c r="SR15" s="13" t="str">
        <f>IF(AND($G15&gt;=Biens!$B$491,$H15=Biens!$E$491,$I15=Biens!$A$491,$J15&lt;=Biens!$D$491,$K15&lt;=Biens!$C$491),"MATCH","")</f>
        <v/>
      </c>
      <c r="SS15" s="13" t="str">
        <f>IF(AND($G15&gt;=Biens!$B$492,$H15=Biens!$E$492,$I15=Biens!$A$492,$J15&lt;=Biens!$D$492,$K15&lt;=Biens!$C$492),"MATCH","")</f>
        <v/>
      </c>
      <c r="ST15" s="13" t="str">
        <f>IF(AND($G15&gt;=Biens!$B$493,$H15=Biens!$E$493,$I15=Biens!$A$493,$J15&lt;=Biens!$D$493,$K15&lt;=Biens!$C$493),"MATCH","")</f>
        <v/>
      </c>
      <c r="SU15" s="13" t="str">
        <f>IF(AND($G15&gt;=Biens!$B$494,$H15=Biens!$E$494,$I15=Biens!$A$494,$J15&lt;=Biens!$D$494,$K15&lt;=Biens!$C$494),"MATCH","")</f>
        <v/>
      </c>
      <c r="SV15" s="13" t="str">
        <f>IF(AND($G15&gt;=Biens!$B$495,$H15=Biens!$E$495,$I15=Biens!$A$495,$J15&lt;=Biens!$D$495,$K15&lt;=Biens!$C$495),"MATCH","")</f>
        <v/>
      </c>
      <c r="SW15" s="13" t="str">
        <f>IF(AND($G15&gt;=Biens!$B$496,$H15=Biens!$E$496,$I15=Biens!$A$496,$J15&lt;=Biens!$D$496,$K15&lt;=Biens!$C$496),"MATCH","")</f>
        <v/>
      </c>
      <c r="SX15" s="13" t="str">
        <f>IF(AND($G15&gt;=Biens!$B$497,$H15=Biens!$E$497,$I15=Biens!$A$497,$J15&lt;=Biens!$D$497,$K15&lt;=Biens!$C$497),"MATCH","")</f>
        <v/>
      </c>
      <c r="SY15" s="13" t="str">
        <f>IF(AND($G15&gt;=Biens!$B$498,$H15=Biens!$E$498,$I15=Biens!$A$498,$J15&lt;=Biens!$D$498,$K15&lt;=Biens!$C$498),"MATCH","")</f>
        <v/>
      </c>
      <c r="SZ15" s="13" t="str">
        <f>IF(AND($G15&gt;=Biens!$B$499,$H15=Biens!$E$499,$I15=Biens!$A$499,$J15&lt;=Biens!$D$499,$K15&lt;=Biens!$C$499),"MATCH","")</f>
        <v/>
      </c>
      <c r="TA15" s="13" t="str">
        <f>IF(AND($G15&gt;=Biens!$B$500,$H15=Biens!$E$500,$I15=Biens!$A$500,$J15&lt;=Biens!$D$500,$K15&lt;=Biens!$C$500),"MATCH","")</f>
        <v/>
      </c>
      <c r="TB15" s="13" t="str">
        <f>IF(AND($G15&gt;=Biens!$B$501,$H15=Biens!$E$501,$I15=Biens!$A$501,$J15&lt;=Biens!$D$501,$K15&lt;=Biens!$C$501),"MATCH","")</f>
        <v/>
      </c>
      <c r="TC15" s="13" t="str">
        <f>IF(AND($G15&gt;=Biens!$B$502,$H15=Biens!$E$502,$I15=Biens!$A$502,$J15&lt;=Biens!$D$502,$K15&lt;=Biens!$C$502),"MATCH","")</f>
        <v/>
      </c>
      <c r="TD15" s="13" t="str">
        <f>IF(AND($G15&gt;=Biens!$B$503,$H15=Biens!$E$503,$I15=Biens!$A$503,$J15&lt;=Biens!$D$503,$K15&lt;=Biens!$C$503),"MATCH","")</f>
        <v/>
      </c>
      <c r="TE15" s="13" t="str">
        <f>IF(AND($G15&gt;=Biens!$B$504,$H15=Biens!$E$504,$I15=Biens!$A$504,$J15&lt;=Biens!$D$504,$K15&lt;=Biens!$C$504),"MATCH","")</f>
        <v/>
      </c>
      <c r="TF15" s="13" t="str">
        <f>IF(AND($G15&gt;=Biens!$B$505,$H15=Biens!$E$505,$I15=Biens!$A$505,$J15&lt;=Biens!$D$505,$K15&lt;=Biens!$C$505),"MATCH","")</f>
        <v/>
      </c>
      <c r="TG15" s="13" t="str">
        <f>IF(AND($G15&gt;=Biens!$B$506,$H15=Biens!$E$506,$I15=Biens!$A$506,$J15&lt;=Biens!$D$506,$K15&lt;=Biens!$C$506),"MATCH","")</f>
        <v/>
      </c>
      <c r="TH15" s="13" t="str">
        <f>IF(AND($G15&gt;=Biens!$B$507,$H15=Biens!$E$507,$I15=Biens!$A$507,$J15&lt;=Biens!$D$507,$K15&lt;=Biens!$C$507),"MATCH","")</f>
        <v/>
      </c>
      <c r="TI15" s="13" t="str">
        <f>IF(AND($G15&gt;=Biens!$B$508,$H15=Biens!$E$508,$I15=Biens!$A$508,$J15&lt;=Biens!$D$508,$K15&lt;=Biens!$C$508),"MATCH","")</f>
        <v/>
      </c>
      <c r="TJ15" s="13" t="str">
        <f>IF(AND($G15&gt;=Biens!$B$509,$H15=Biens!$E$509,$I15=Biens!$A$509,$J15&lt;=Biens!$D$509,$K15&lt;=Biens!$C$509),"MATCH","")</f>
        <v/>
      </c>
      <c r="TK15" s="13" t="str">
        <f>IF(AND($G15&gt;=Biens!$B$510,$H15=Biens!$E$510,$I15=Biens!$A$510,$J15&lt;=Biens!$D$510,$K15&lt;=Biens!$C$510),"MATCH","")</f>
        <v/>
      </c>
      <c r="TL15" s="13" t="str">
        <f>IF(AND($G15&gt;=Biens!$B$511,$H15=Biens!$E$511,$I15=Biens!$A$511,$J15&lt;=Biens!$D$511,$K15&lt;=Biens!$C$511),"MATCH","")</f>
        <v/>
      </c>
      <c r="TM15" s="13" t="str">
        <f>IF(AND($G15&gt;=Biens!$B$512,$H15=Biens!$E$512,$I15=Biens!$A$512,$J15&lt;=Biens!$D$512,$K15&lt;=Biens!$C$512),"MATCH","")</f>
        <v/>
      </c>
      <c r="TN15" s="13" t="str">
        <f>IF(AND($G15&gt;=Biens!$B$513,$H15=Biens!$E$513,$I15=Biens!$A$513,$J15&lt;=Biens!$D$513,$K15&lt;=Biens!$C$513),"MATCH","")</f>
        <v/>
      </c>
      <c r="TO15" s="13" t="str">
        <f>IF(AND($G15&gt;=Biens!$B$514,$H15=Biens!$E$514,$I15=Biens!$A$514,$J15&lt;=Biens!$D$514,$K15&lt;=Biens!$C$514),"MATCH","")</f>
        <v/>
      </c>
      <c r="TP15" s="13" t="str">
        <f>IF(AND($G15&gt;=Biens!$B$515,$H15=Biens!$E$515,$I15=Biens!$A$515,$J15&lt;=Biens!$D$515,$K15&lt;=Biens!$C$515),"MATCH","")</f>
        <v/>
      </c>
      <c r="TQ15" s="13" t="str">
        <f>IF(AND($G15&gt;=Biens!$B$516,$H15=Biens!$E$516,$I15=Biens!$A$516,$J15&lt;=Biens!$D$516,$K15&lt;=Biens!$C$516),"MATCH","")</f>
        <v/>
      </c>
      <c r="TR15" s="13" t="str">
        <f>IF(AND($G15&gt;=Biens!$B$517,$H15=Biens!$E$517,$I15=Biens!$A$517,$J15&lt;=Biens!$D$517,$K15&lt;=Biens!$C$517),"MATCH","")</f>
        <v/>
      </c>
      <c r="TS15" s="13" t="str">
        <f>IF(AND($G15&gt;=Biens!$B$518,$H15=Biens!$E$518,$I15=Biens!$A$518,$J15&lt;=Biens!$D$518,$K15&lt;=Biens!$C$518),"MATCH","")</f>
        <v/>
      </c>
      <c r="TT15" s="13" t="str">
        <f>IF(AND($G15&gt;=Biens!$B$519,$H15=Biens!$E$519,$I15=Biens!$A$519,$J15&lt;=Biens!$D$519,$K15&lt;=Biens!$C$519),"MATCH","")</f>
        <v/>
      </c>
      <c r="TU15" s="13" t="str">
        <f>IF(AND($G15&gt;=Biens!$B$520,$H15=Biens!$E$520,$I15=Biens!$A$520,$J15&lt;=Biens!$D$520,$K15&lt;=Biens!$C$520),"MATCH","")</f>
        <v/>
      </c>
      <c r="TV15" s="13" t="str">
        <f>IF(AND($G15&gt;=Biens!$B$521,$H15=Biens!$E$521,$I15=Biens!$A$521,$J15&lt;=Biens!$D$521,$K15&lt;=Biens!$C$521),"MATCH","")</f>
        <v/>
      </c>
      <c r="TW15" s="13" t="str">
        <f>IF(AND($G15&gt;=Biens!$B$522,$H15=Biens!$E$522,$I15=Biens!$A$522,$J15&lt;=Biens!$D$522,$K15&lt;=Biens!$C$522),"MATCH","")</f>
        <v/>
      </c>
      <c r="TX15" s="13" t="str">
        <f>IF(AND($G15&gt;=Biens!$B$523,$H15=Biens!$E$523,$I15=Biens!$A$523,$J15&lt;=Biens!$D$523,$K15&lt;=Biens!$C$523),"MATCH","")</f>
        <v/>
      </c>
      <c r="TY15" s="13" t="str">
        <f>IF(AND($G15&gt;=Biens!$B$524,$H15=Biens!$E$524,$I15=Biens!$A$524,$J15&lt;=Biens!$D$524,$K15&lt;=Biens!$C$524),"MATCH","")</f>
        <v/>
      </c>
      <c r="TZ15" s="13" t="str">
        <f>IF(AND($G15&gt;=Biens!$B$525,$H15=Biens!$E$525,$I15=Biens!$A$525,$J15&lt;=Biens!$D$525,$K15&lt;=Biens!$C$525),"MATCH","")</f>
        <v/>
      </c>
      <c r="UA15" s="13" t="str">
        <f>IF(AND($G15&gt;=Biens!$B$526,$H15=Biens!$E$526,$I15=Biens!$A$526,$J15&lt;=Biens!$D$526,$K15&lt;=Biens!$C$526),"MATCH","")</f>
        <v/>
      </c>
      <c r="UB15" s="13" t="str">
        <f>IF(AND($G15&gt;=Biens!$B$527,$H15=Biens!$E$527,$I15=Biens!$A$527,$J15&lt;=Biens!$D$527,$K15&lt;=Biens!$C$527),"MATCH","")</f>
        <v/>
      </c>
      <c r="UC15" s="13" t="str">
        <f>IF(AND($G15&gt;=Biens!$B$528,$H15=Biens!$E$528,$I15=Biens!$A$528,$J15&lt;=Biens!$D$528,$K15&lt;=Biens!$C$528),"MATCH","")</f>
        <v/>
      </c>
      <c r="UD15" s="13" t="str">
        <f>IF(AND($G15&gt;=Biens!$B$529,$H15=Biens!$E$529,$I15=Biens!$A$529,$J15&lt;=Biens!$D$529,$K15&lt;=Biens!$C$529),"MATCH","")</f>
        <v/>
      </c>
      <c r="UE15" s="13" t="str">
        <f>IF(AND($G15&gt;=Biens!$B$530,$H15=Biens!$E$530,$I15=Biens!$A$530,$J15&lt;=Biens!$D$530,$K15&lt;=Biens!$C$530),"MATCH","")</f>
        <v/>
      </c>
      <c r="UF15" s="13" t="str">
        <f>IF(AND($G15&gt;=Biens!$B$531,$H15=Biens!$E$531,$I15=Biens!$A$531,$J15&lt;=Biens!$D$531,$K15&lt;=Biens!$C$531),"MATCH","")</f>
        <v/>
      </c>
      <c r="UG15" s="13" t="str">
        <f>IF(AND($G15&gt;=Biens!$B$532,$H15=Biens!$E$532,$I15=Biens!$A$532,$J15&lt;=Biens!$D$532,$K15&lt;=Biens!$C$532),"MATCH","")</f>
        <v/>
      </c>
      <c r="UH15" s="13" t="str">
        <f>IF(AND($G15&gt;=Biens!$B$533,$H15=Biens!$E$533,$I15=Biens!$A$533,$J15&lt;=Biens!$D$533,$K15&lt;=Biens!$C$533),"MATCH","")</f>
        <v/>
      </c>
      <c r="UI15" s="13" t="str">
        <f>IF(AND($G15&gt;=Biens!$B$534,$H15=Biens!$E$534,$I15=Biens!$A$534,$J15&lt;=Biens!$D$534,$K15&lt;=Biens!$C$534),"MATCH","")</f>
        <v/>
      </c>
      <c r="UJ15" s="13" t="str">
        <f>IF(AND($G15&gt;=Biens!$B$535,$H15=Biens!$E$535,$I15=Biens!$A$535,$J15&lt;=Biens!$D$535,$K15&lt;=Biens!$C$535),"MATCH","")</f>
        <v/>
      </c>
      <c r="UK15" s="13" t="str">
        <f>IF(AND($G15&gt;=Biens!$B$536,$H15=Biens!$E$536,$I15=Biens!$A$536,$J15&lt;=Biens!$D$536,$K15&lt;=Biens!$C$536),"MATCH","")</f>
        <v/>
      </c>
      <c r="UL15" s="13" t="str">
        <f>IF(AND($G15&gt;=Biens!$B$537,$H15=Biens!$E$537,$I15=Biens!$A$537,$J15&lt;=Biens!$D$537,$K15&lt;=Biens!$C$537),"MATCH","")</f>
        <v/>
      </c>
      <c r="UM15" s="13" t="str">
        <f>IF(AND($G15&gt;=Biens!$B$538,$H15=Biens!$E$538,$I15=Biens!$A$538,$J15&lt;=Biens!$D$538,$K15&lt;=Biens!$C$538),"MATCH","")</f>
        <v/>
      </c>
      <c r="UN15" s="13" t="str">
        <f>IF(AND($G15&gt;=Biens!$B$539,$H15=Biens!$E$539,$I15=Biens!$A$539,$J15&lt;=Biens!$D$539,$K15&lt;=Biens!$C$539),"MATCH","")</f>
        <v/>
      </c>
      <c r="UO15" s="13" t="str">
        <f>IF(AND($G15&gt;=Biens!$B$540,$H15=Biens!$E$540,$I15=Biens!$A$540,$J15&lt;=Biens!$D$540,$K15&lt;=Biens!$C$540),"MATCH","")</f>
        <v/>
      </c>
      <c r="UP15" s="13" t="str">
        <f>IF(AND($G15&gt;=Biens!$B$541,$H15=Biens!$E$541,$I15=Biens!$A$541,$J15&lt;=Biens!$D$541,$K15&lt;=Biens!$C$541),"MATCH","")</f>
        <v/>
      </c>
      <c r="UQ15" s="13" t="str">
        <f>IF(AND($G15&gt;=Biens!$B$542,$H15=Biens!$E$542,$I15=Biens!$A$542,$J15&lt;=Biens!$D$542,$K15&lt;=Biens!$C$542),"MATCH","")</f>
        <v/>
      </c>
      <c r="UR15" s="13" t="str">
        <f>IF(AND($G15&gt;=Biens!$B$543,$H15=Biens!$E$543,$I15=Biens!$A$543,$J15&lt;=Biens!$D$543,$K15&lt;=Biens!$C$543),"MATCH","")</f>
        <v/>
      </c>
      <c r="US15" s="13" t="str">
        <f>IF(AND($G15&gt;=Biens!$B$544,$H15=Biens!$E$544,$I15=Biens!$A$544,$J15&lt;=Biens!$D$544,$K15&lt;=Biens!$C$544),"MATCH","")</f>
        <v/>
      </c>
      <c r="UT15" s="13" t="str">
        <f>IF(AND($G15&gt;=Biens!$B$545,$H15=Biens!$E$545,$I15=Biens!$A$545,$J15&lt;=Biens!$D$545,$K15&lt;=Biens!$C$545),"MATCH","")</f>
        <v/>
      </c>
      <c r="UU15" s="13" t="str">
        <f>IF(AND($G15&gt;=Biens!$B$546,$H15=Biens!$E$546,$I15=Biens!$A$546,$J15&lt;=Biens!$D$546,$K15&lt;=Biens!$C$546),"MATCH","")</f>
        <v/>
      </c>
      <c r="UV15" s="13" t="str">
        <f>IF(AND($G15&gt;=Biens!$B$547,$H15=Biens!$E$547,$I15=Biens!$A$547,$J15&lt;=Biens!$D$547,$K15&lt;=Biens!$C$547),"MATCH","")</f>
        <v/>
      </c>
      <c r="UW15" s="13" t="str">
        <f>IF(AND($G15&gt;=Biens!$B$548,$H15=Biens!$E$548,$I15=Biens!$A$548,$J15&lt;=Biens!$D$548,$K15&lt;=Biens!$C$548),"MATCH","")</f>
        <v/>
      </c>
      <c r="UX15" s="13" t="str">
        <f>IF(AND($G15&gt;=Biens!$B$549,$H15=Biens!$E$549,$I15=Biens!$A$549,$J15&lt;=Biens!$D$549,$K15&lt;=Biens!$C$549),"MATCH","")</f>
        <v/>
      </c>
      <c r="UY15" s="13" t="str">
        <f>IF(AND($G15&gt;=Biens!$B$550,$H15=Biens!$E$550,$I15=Biens!$A$550,$J15&lt;=Biens!$D$550,$K15&lt;=Biens!$C$550),"MATCH","")</f>
        <v/>
      </c>
      <c r="UZ15" s="13" t="str">
        <f>IF(AND($G15&gt;=Biens!$B$551,$H15=Biens!$E$551,$I15=Biens!$A$551,$J15&lt;=Biens!$D$551,$K15&lt;=Biens!$C$551),"MATCH","")</f>
        <v/>
      </c>
      <c r="VA15" s="13" t="str">
        <f>IF(AND($G15&gt;=Biens!$B$552,$H15=Biens!$E$552,$I15=Biens!$A$552,$J15&lt;=Biens!$D$552,$K15&lt;=Biens!$C$552),"MATCH","")</f>
        <v/>
      </c>
      <c r="VB15" s="13" t="str">
        <f>IF(AND($G15&gt;=Biens!$B$553,$H15=Biens!$E$553,$I15=Biens!$A$553,$J15&lt;=Biens!$D$553,$K15&lt;=Biens!$C$553),"MATCH","")</f>
        <v/>
      </c>
      <c r="VC15" s="13" t="str">
        <f>IF(AND($G15&gt;=Biens!$B$554,$H15=Biens!$E$554,$I15=Biens!$A$554,$J15&lt;=Biens!$D$554,$K15&lt;=Biens!$C$554),"MATCH","")</f>
        <v/>
      </c>
      <c r="VD15" s="13" t="str">
        <f>IF(AND($G15&gt;=Biens!$B$555,$H15=Biens!$E$555,$I15=Biens!$A$555,$J15&lt;=Biens!$D$555,$K15&lt;=Biens!$C$555),"MATCH","")</f>
        <v/>
      </c>
      <c r="VE15" s="13" t="str">
        <f>IF(AND($G15&gt;=Biens!$B$556,$H15=Biens!$E$556,$I15=Biens!$A$556,$J15&lt;=Biens!$D$556,$K15&lt;=Biens!$C$556),"MATCH","")</f>
        <v/>
      </c>
      <c r="VF15" s="13" t="str">
        <f>IF(AND($G15&gt;=Biens!$B$557,$H15=Biens!$E$557,$I15=Biens!$A$557,$J15&lt;=Biens!$D$557,$K15&lt;=Biens!$C$557),"MATCH","")</f>
        <v/>
      </c>
      <c r="VG15" s="13" t="str">
        <f>IF(AND($G15&gt;=Biens!$B$558,$H15=Biens!$E$558,$I15=Biens!$A$558,$J15&lt;=Biens!$D$558,$K15&lt;=Biens!$C$558),"MATCH","")</f>
        <v/>
      </c>
      <c r="VH15" s="13" t="str">
        <f>IF(AND($G15&gt;=Biens!$B$559,$H15=Biens!$E$559,$I15=Biens!$A$559,$J15&lt;=Biens!$D$559,$K15&lt;=Biens!$C$559),"MATCH","")</f>
        <v/>
      </c>
    </row>
    <row r="16" spans="3:1023" ht="15" thickBot="1" x14ac:dyDescent="0.35">
      <c r="C16" s="9" t="s">
        <v>2232</v>
      </c>
      <c r="D16" s="9" t="s">
        <v>2233</v>
      </c>
      <c r="E16" s="9" t="s">
        <v>903</v>
      </c>
      <c r="F16" s="9"/>
      <c r="G16" s="10">
        <v>200000</v>
      </c>
      <c r="H16" s="9" t="s">
        <v>904</v>
      </c>
      <c r="I16" s="9" t="s">
        <v>3</v>
      </c>
      <c r="J16" s="10"/>
      <c r="K16" s="10"/>
      <c r="L16" s="9"/>
      <c r="M16" s="9"/>
      <c r="N16" s="9"/>
      <c r="O16" s="9"/>
      <c r="P16" s="9"/>
      <c r="Q16" s="9"/>
      <c r="R16" s="9"/>
      <c r="S16" s="9"/>
      <c r="T16" s="11"/>
      <c r="U16" s="11" t="e">
        <f>IF(Tableau2[[#This Row],[Nb de match]]&gt;0,"MATCH","")</f>
        <v>#REF!</v>
      </c>
      <c r="V16" s="11" t="e">
        <f>COUNTIF(#REF!,"MATCH")</f>
        <v>#REF!</v>
      </c>
      <c r="W16" s="3" t="str">
        <f>IF(AND($G16&gt;=Biens!$B$2,$H16=Biens!$E$2,$I16=Biens!$A$2,$J16&lt;=Biens!$D$2,$K16&lt;=Biens!$C$2),"MATCH","")</f>
        <v/>
      </c>
      <c r="X16" s="3" t="str">
        <f>IF(AND($G16&gt;=Biens!$B$3,$H16=Biens!$E$3,$I16=Biens!$A$3,$J16&lt;=Biens!$D$3,$K16&lt;=Biens!$C$3),"MATCH","")</f>
        <v/>
      </c>
      <c r="Y16" s="3" t="str">
        <f>IF(AND($G16&gt;=Biens!$B$4,$H16=Biens!$E$4,$I16=Biens!$A$4,$J16&lt;=Biens!$D$4,$K16&lt;=Biens!$C$4),"MATCH","")</f>
        <v/>
      </c>
      <c r="Z16" s="13" t="str">
        <f>IF(AND($G16&gt;=Biens!$B$5,$H16=Biens!$E$5,$I16=Biens!$A$5,$J16&lt;=Biens!$D$5,$K16&lt;=Biens!$C$5),"MATCH","")</f>
        <v/>
      </c>
      <c r="AA16" s="13" t="str">
        <f>IF(AND($G16&gt;=Biens!$B$6,$H16=Biens!$E$6,$I16=Biens!$A$6,$J16&lt;=Biens!$D$6,$K16&lt;=Biens!$C$6),"MATCH","")</f>
        <v/>
      </c>
      <c r="AB16" s="13" t="str">
        <f>IF(AND($G16&gt;=Biens!$B$7,$H16=Biens!$E$7,$I16=Biens!$A$7,$J16&lt;=Biens!$D$7,$K16&lt;=Biens!$C$7),"MATCH","")</f>
        <v/>
      </c>
      <c r="AC16" s="13" t="str">
        <f>IF(AND($G16&gt;=Biens!$B$8,$H16=Biens!$E$8,$I16=Biens!$A$8,$J16&lt;=Biens!$D$8,$K16&lt;=Biens!$C$8),"MATCH","")</f>
        <v/>
      </c>
      <c r="AD16" s="13" t="str">
        <f>IF(AND($G16&gt;=Biens!$B$9,$H16=Biens!$E$9,$I16=Biens!$A$9,$J16&lt;=Biens!$D$9,$K16&lt;=Biens!$C$9),"MATCH","")</f>
        <v/>
      </c>
      <c r="AE16" s="13" t="str">
        <f>IF(AND($G16&gt;=Biens!$B$10,$H16=Biens!$E$10,$I16=Biens!$A$10,$J16&lt;=Biens!$D$10,$K16&lt;=Biens!$C$10),"MATCH","")</f>
        <v/>
      </c>
      <c r="AF16" s="13" t="str">
        <f>IF(AND($G16&gt;=Biens!$B$11,$H16=Biens!$E$11,$I16=Biens!$A$11,$J16&lt;=Biens!$D$11,$K16&lt;=Biens!$C$11),"MATCH","")</f>
        <v/>
      </c>
      <c r="AG16" s="13" t="str">
        <f>IF(AND($G16&gt;=Biens!$B$12,$H16=Biens!$E$12,$I16=Biens!$A$12,$J16&lt;=Biens!$D$12,$K16&lt;=Biens!$C$12),"MATCH","")</f>
        <v/>
      </c>
      <c r="AH16" s="13" t="str">
        <f>IF(AND($G16&gt;=Biens!$B$13,$H16=Biens!$E$13,$I16=Biens!$A$13,$J16&lt;=Biens!$D$13,$K16&lt;=Biens!$C$13),"MATCH","")</f>
        <v/>
      </c>
      <c r="AI16" s="13" t="str">
        <f>IF(AND($G16&gt;=Biens!$B$14,$H16=Biens!$E$14,$I16=Biens!$A$14,$J16&lt;=Biens!$D$14,$K16&lt;=Biens!$C$14),"MATCH","")</f>
        <v/>
      </c>
      <c r="AJ16" s="13" t="str">
        <f>IF(AND($G16&gt;=Biens!$B$15,$H16=Biens!$E$15,$I16=Biens!$A$15,$J16&lt;=Biens!$D$15,$K16&lt;=Biens!$C$15),"MATCH","")</f>
        <v/>
      </c>
      <c r="AK16" s="13" t="str">
        <f>IF(AND($G16&gt;=Biens!$B$16,$H16=Biens!$E$16,$I16=Biens!$A$16,$J16&lt;=Biens!$D$16,$K16&lt;=Biens!$C$16),"MATCH","")</f>
        <v/>
      </c>
      <c r="AL16" s="13" t="str">
        <f>IF(AND($G16&gt;=Biens!$B$17,$H16=Biens!$E$17,$I16=Biens!$A$17,$J16&lt;=Biens!$D$17,$K16&lt;=Biens!$C$17),"MATCH","")</f>
        <v/>
      </c>
      <c r="AM16" s="13" t="str">
        <f>IF(AND($G16&gt;=Biens!$B$18,$H16=Biens!$E$18,$I16=Biens!$A$18,$J16&lt;=Biens!$D$18,$K16&lt;=Biens!$C$18),"MATCH","")</f>
        <v/>
      </c>
      <c r="AN16" s="13" t="str">
        <f>IF(AND($G16&gt;=Biens!$B$19,$H16=Biens!$E$19,$I16=Biens!$A$19,$J16&lt;=Biens!$D$19,$K16&lt;=Biens!$C$19),"MATCH","")</f>
        <v/>
      </c>
      <c r="AO16" s="13" t="str">
        <f>IF(AND($G16&gt;=Biens!$B$20,$H16=Biens!$E$20,$I16=Biens!$A$20,$J16&lt;=Biens!$D$20,$K16&lt;=Biens!$C$20),"MATCH","")</f>
        <v/>
      </c>
      <c r="AP16" s="13" t="str">
        <f>IF(AND($G16&gt;=Biens!$B$21,$H16=Biens!$E$21,$I16=Biens!$A$21,$J16&lt;=Biens!$D$21,$K16&lt;=Biens!$C$21),"MATCH","")</f>
        <v/>
      </c>
      <c r="AQ16" s="13" t="str">
        <f>IF(AND($G16&gt;=Biens!$B$22,$H16=Biens!$E$22,$I16=Biens!$A$22,$J16&lt;=Biens!$D$22,$K16&lt;=Biens!$C$22),"MATCH","")</f>
        <v/>
      </c>
      <c r="AR16" s="13" t="str">
        <f>IF(AND($G16&gt;=Biens!$B$23,$H16=Biens!$E$23,$I16=Biens!$A$23,$J16&lt;=Biens!$D$23,$K16&lt;=Biens!$C$23),"MATCH","")</f>
        <v/>
      </c>
      <c r="AS16" s="13" t="str">
        <f>IF(AND($G16&gt;=Biens!$B$24,$H16=Biens!$E$24,$I16=Biens!$A$24,$J16&lt;=Biens!$D$24,$K16&lt;=Biens!$C$24),"MATCH","")</f>
        <v/>
      </c>
      <c r="AT16" s="13" t="str">
        <f>IF(AND($G16&gt;=Biens!$B$25,$H16=Biens!$E$25,$I16=Biens!$A$25,$J16&lt;=Biens!$D$25,$K16&lt;=Biens!$C$25),"MATCH","")</f>
        <v/>
      </c>
      <c r="AU16" s="13" t="str">
        <f>IF(AND($G16&gt;=Biens!$B$26,$H16=Biens!$E$26,$I16=Biens!$A$26,$J16&lt;=Biens!$D$26,$K16&lt;=Biens!$C$26),"MATCH","")</f>
        <v/>
      </c>
      <c r="AV16" s="13" t="str">
        <f>IF(AND($G16&gt;=Biens!$B$27,$H16=Biens!$E$27,$I16=Biens!$A$27,$J16&lt;=Biens!$D$27,$K16&lt;=Biens!$C$27),"MATCH","")</f>
        <v/>
      </c>
      <c r="AW16" s="13" t="str">
        <f>IF(AND($G16&gt;=Biens!$B$28,$H16=Biens!$E$28,$I16=Biens!$A$28,$J16&lt;=Biens!$D$28,$K16&lt;=Biens!$C$28),"MATCH","")</f>
        <v/>
      </c>
      <c r="AX16" s="13" t="str">
        <f>IF(AND($G16&gt;=Biens!$B$29,$H16=Biens!$E$29,$I16=Biens!$A$29,$J16&lt;=Biens!$D$29,$K16&lt;=Biens!$C$29),"MATCH","")</f>
        <v/>
      </c>
      <c r="AY16" s="13" t="str">
        <f>IF(AND($G16&gt;=Biens!$B$30,$H16=Biens!$E$30,$I16=Biens!$A$30,$J16&lt;=Biens!$D$30,$K16&lt;=Biens!$C$30),"MATCH","")</f>
        <v/>
      </c>
      <c r="AZ16" s="13" t="str">
        <f>IF(AND($G16&gt;=Biens!$B$31,$H16=Biens!$E$31,$I16=Biens!$A$31,$J16&lt;=Biens!$D$31,$K16&lt;=Biens!$C$31),"MATCH","")</f>
        <v/>
      </c>
      <c r="BA16" s="13" t="str">
        <f>IF(AND($G16&gt;=Biens!$B$32,$H16=Biens!$E$32,$I16=Biens!$A$32,$J16&lt;=Biens!$D$32,$K16&lt;=Biens!$C$32),"MATCH","")</f>
        <v/>
      </c>
      <c r="BB16" s="13" t="str">
        <f>IF(AND($G16&gt;=Biens!$B$33,$H16=Biens!$E$33,$I16=Biens!$A$33,$J16&lt;=Biens!$D$33,$K16&lt;=Biens!$C$33),"MATCH","")</f>
        <v/>
      </c>
      <c r="BC16" s="13" t="str">
        <f>IF(AND($G16&gt;=Biens!$B$34,$H16=Biens!$E$34,$I16=Biens!$A$34,$J16&lt;=Biens!$D$34,$K16&lt;=Biens!$C$34),"MATCH","")</f>
        <v/>
      </c>
      <c r="BD16" s="13" t="str">
        <f>IF(AND($G16&gt;=Biens!$B$35,$H16=Biens!$E$35,$I16=Biens!$A$35,$J16&lt;=Biens!$D$35,$K16&lt;=Biens!$C$35),"MATCH","")</f>
        <v/>
      </c>
      <c r="BE16" s="13" t="str">
        <f>IF(AND($G16&gt;=Biens!$B$36,$H16=Biens!$E$36,$I16=Biens!$A$36,$J16&lt;=Biens!$D$36,$K16&lt;=Biens!$C$36),"MATCH","")</f>
        <v/>
      </c>
      <c r="BF16" s="13" t="str">
        <f>IF(AND($G16&gt;=Biens!$B$37,$H16=Biens!$E$37,$I16=Biens!$A$37,$J16&lt;=Biens!$D$37,$K16&lt;=Biens!$C$37),"MATCH","")</f>
        <v/>
      </c>
      <c r="BG16" s="13" t="str">
        <f>IF(AND($G16&gt;=Biens!$B$38,$H16=Biens!$E$38,$I16=Biens!$A$38,$J16&lt;=Biens!$D$38,$K16&lt;=Biens!$C$38),"MATCH","")</f>
        <v/>
      </c>
      <c r="BH16" s="13" t="str">
        <f>IF(AND($G16&gt;=Biens!$B$39,$H16=Biens!$E$39,$I16=Biens!$A$39,$J16&lt;=Biens!$D$39,$K16&lt;=Biens!$C$39),"MATCH","")</f>
        <v/>
      </c>
      <c r="BI16" s="13" t="str">
        <f>IF(AND($G16&gt;=Biens!$B$40,$H16=Biens!$E$40,$I16=Biens!$A$40,$J16&lt;=Biens!$D$40,$K16&lt;=Biens!$C$40),"MATCH","")</f>
        <v/>
      </c>
      <c r="BJ16" s="13" t="str">
        <f>IF(AND($G16&gt;=Biens!$B$41,$H16=Biens!$E$41,$I16=Biens!$A$41,$J16&lt;=Biens!$D$41,$K16&lt;=Biens!$C$41),"MATCH","")</f>
        <v/>
      </c>
      <c r="BK16" s="13" t="str">
        <f>IF(AND($G16&gt;=Biens!$B$42,$H16=Biens!$E$42,$I16=Biens!$A$42,$J16&lt;=Biens!$D$42,$K16&lt;=Biens!$C$42),"MATCH","")</f>
        <v/>
      </c>
      <c r="BL16" s="13" t="str">
        <f>IF(AND($G16&gt;=Biens!$B$43,$H16=Biens!$E$43,$I16=Biens!$A$43,$J16&lt;=Biens!$D$43,$K16&lt;=Biens!$C$43),"MATCH","")</f>
        <v/>
      </c>
      <c r="BM16" s="13" t="str">
        <f>IF(AND($G16&gt;=Biens!$B$44,$H16=Biens!$E$44,$I16=Biens!$A$44,$J16&lt;=Biens!$D$44,$K16&lt;=Biens!$C$44),"MATCH","")</f>
        <v/>
      </c>
      <c r="BN16" s="13" t="str">
        <f>IF(AND($G16&gt;=Biens!$B$45,$H16=Biens!$E$45,$I16=Biens!$A$45,$J16&lt;=Biens!$D$45,$K16&lt;=Biens!$C$45),"MATCH","")</f>
        <v/>
      </c>
      <c r="BO16" s="13" t="str">
        <f>IF(AND($G16&gt;=Biens!$B$46,$H16=Biens!$E$46,$I16=Biens!$A$46,$J16&lt;=Biens!$D$46,$K16&lt;=Biens!$C$46),"MATCH","")</f>
        <v/>
      </c>
      <c r="BP16" s="13" t="str">
        <f>IF(AND($G16&gt;=Biens!$B$47,$H16=Biens!$E$47,$I16=Biens!$A$47,$J16&lt;=Biens!$D$47,$K16&lt;=Biens!$C$47),"MATCH","")</f>
        <v/>
      </c>
      <c r="BQ16" s="13" t="str">
        <f>IF(AND($G16&gt;=Biens!$B$48,$H16=Biens!$E$48,$I16=Biens!$A$48,$J16&lt;=Biens!$D$48,$K16&lt;=Biens!$C$48),"MATCH","")</f>
        <v/>
      </c>
      <c r="BR16" s="13" t="str">
        <f>IF(AND($G16&gt;=Biens!$B$49,$H16=Biens!$E$49,$I16=Biens!$A$49,$J16&lt;=Biens!$D$49,$K16&lt;=Biens!$C$49),"MATCH","")</f>
        <v/>
      </c>
      <c r="BS16" s="13" t="str">
        <f>IF(AND($G16&gt;=Biens!$B$50,$H16=Biens!$E$50,$I16=Biens!$A$50,$J16&lt;=Biens!$D$50,$K16&lt;=Biens!$C$50),"MATCH","")</f>
        <v/>
      </c>
      <c r="BT16" s="13" t="str">
        <f>IF(AND($G16&gt;=Biens!$B$51,$H16=Biens!$E$51,$I16=Biens!$A$51,$J16&lt;=Biens!$D$51,$K16&lt;=Biens!$C$51),"MATCH","")</f>
        <v/>
      </c>
      <c r="BU16" s="13" t="str">
        <f>IF(AND($G16&gt;=Biens!$B$52,$H16=Biens!$E$52,$I16=Biens!$A$52,$J16&lt;=Biens!$D$52,$K16&lt;=Biens!$C$52),"MATCH","")</f>
        <v/>
      </c>
      <c r="BV16" s="13" t="str">
        <f>IF(AND($G16&gt;=Biens!$B$53,$H16=Biens!$E$53,$I16=Biens!$A$53,$J16&lt;=Biens!$D$53,$K16&lt;=Biens!$C$53),"MATCH","")</f>
        <v/>
      </c>
      <c r="BW16" s="13" t="str">
        <f>IF(AND($G16&gt;=Biens!$B$54,$H16=Biens!$E$54,$I16=Biens!$A$54,$J16&lt;=Biens!$D$54,$K16&lt;=Biens!$C$54),"MATCH","")</f>
        <v/>
      </c>
      <c r="BX16" s="13" t="str">
        <f>IF(AND($G16&gt;=Biens!$B$55,$H16=Biens!$E$55,$I16=Biens!$A$55,$J16&lt;=Biens!$D$55,$K16&lt;=Biens!$C$55),"MATCH","")</f>
        <v/>
      </c>
      <c r="BY16" s="13" t="str">
        <f>IF(AND($G16&gt;=Biens!$B$56,$H16=Biens!$E$56,$I16=Biens!$A$56,$J16&lt;=Biens!$D$56,$K16&lt;=Biens!$C$56),"MATCH","")</f>
        <v/>
      </c>
      <c r="BZ16" s="13" t="str">
        <f>IF(AND($G16&gt;=Biens!$B$57,$H16=Biens!$E$57,$I16=Biens!$A$57,$J16&lt;=Biens!$D$57,$K16&lt;=Biens!$C$57),"MATCH","")</f>
        <v/>
      </c>
      <c r="CA16" s="13" t="str">
        <f>IF(AND($G16&gt;=Biens!$B$58,$H16=Biens!$E$58,$I16=Biens!$A$58,$J16&lt;=Biens!$D$58,$K16&lt;=Biens!$C$58),"MATCH","")</f>
        <v/>
      </c>
      <c r="CB16" s="13" t="str">
        <f>IF(AND($G16&gt;=Biens!$B$59,$H16=Biens!$E$59,$I16=Biens!$A$59,$J16&lt;=Biens!$D$59,$K16&lt;=Biens!$C$59),"MATCH","")</f>
        <v/>
      </c>
      <c r="CC16" s="13" t="str">
        <f>IF(AND($G16&gt;=Biens!$B$60,$H16=Biens!$E$60,$I16=Biens!$A$60,$J16&lt;=Biens!$D$60,$K16&lt;=Biens!$C$60),"MATCH","")</f>
        <v/>
      </c>
      <c r="CD16" s="13" t="str">
        <f>IF(AND($G16&gt;=Biens!$B$61,$H16=Biens!$E$61,$I16=Biens!$A$61,$J16&lt;=Biens!$D$61,$K16&lt;=Biens!$C$61),"MATCH","")</f>
        <v/>
      </c>
      <c r="CE16" s="13" t="str">
        <f>IF(AND($G16&gt;=Biens!$B$62,$H16=Biens!$E$62,$I16=Biens!$A$62,$J16&lt;=Biens!$D$62,$K16&lt;=Biens!$C$62),"MATCH","")</f>
        <v/>
      </c>
      <c r="CF16" s="13" t="str">
        <f>IF(AND($G16&gt;=Biens!$B$63,$H16=Biens!$E$63,$I16=Biens!$A$63,$J16&lt;=Biens!$D$63,$K16&lt;=Biens!$C$63),"MATCH","")</f>
        <v/>
      </c>
      <c r="CG16" s="13" t="str">
        <f>IF(AND($G16&gt;=Biens!$B$64,$H16=Biens!$E$64,$I16=Biens!$A$64,$J16&lt;=Biens!$D$64,$K16&lt;=Biens!$C$64),"MATCH","")</f>
        <v/>
      </c>
      <c r="CH16" s="13" t="str">
        <f>IF(AND($G16&gt;=Biens!$B$65,$H16=Biens!$E$65,$I16=Biens!$A$65,$J16&lt;=Biens!$D$65,$K16&lt;=Biens!$C$65),"MATCH","")</f>
        <v/>
      </c>
      <c r="CI16" s="13" t="str">
        <f>IF(AND($G16&gt;=Biens!$B$66,$H16=Biens!$E$66,$I16=Biens!$A$66,$J16&lt;=Biens!$D$66,$K16&lt;=Biens!$C$66),"MATCH","")</f>
        <v/>
      </c>
      <c r="CJ16" s="13" t="str">
        <f>IF(AND($G16&gt;=Biens!$B$67,$H16=Biens!$E$67,$I16=Biens!$A$67,$J16&lt;=Biens!$D$67,$K16&lt;=Biens!$C$67),"MATCH","")</f>
        <v/>
      </c>
      <c r="CK16" s="13" t="str">
        <f>IF(AND($G16&gt;=Biens!$B$68,$H16=Biens!$E$68,$I16=Biens!$A$68,$J16&lt;=Biens!$D$68,$K16&lt;=Biens!$C$68),"MATCH","")</f>
        <v/>
      </c>
      <c r="CL16" s="13" t="str">
        <f>IF(AND($G16&gt;=Biens!$B$69,$H16=Biens!$E$69,$I16=Biens!$A$69,$J16&lt;=Biens!$D$69,$K16&lt;=Biens!$C$69),"MATCH","")</f>
        <v/>
      </c>
      <c r="CM16" s="13" t="str">
        <f>IF(AND($G16&gt;=Biens!$B$70,$H16=Biens!$E$70,$I16=Biens!$A$70,$J16&lt;=Biens!$D$70,$K16&lt;=Biens!$C$70),"MATCH","")</f>
        <v/>
      </c>
      <c r="CN16" s="13" t="str">
        <f>IF(AND($G16&gt;=Biens!$B$71,$H16=Biens!$E$71,$I16=Biens!$A$71,$J16&lt;=Biens!$D$71,$K16&lt;=Biens!$C$71),"MATCH","")</f>
        <v/>
      </c>
      <c r="CO16" s="13" t="str">
        <f>IF(AND($G16&gt;=Biens!$B$72,$H16=Biens!$E$72,$I16=Biens!$A$72,$J16&lt;=Biens!$D$72,$K16&lt;=Biens!$C$72),"MATCH","")</f>
        <v/>
      </c>
      <c r="CP16" s="13" t="str">
        <f>IF(AND($G16&gt;=Biens!$B$73,$H16=Biens!$E$73,$I16=Biens!$A$73,$J16&lt;=Biens!$D$73,$K16&lt;=Biens!$C$73),"MATCH","")</f>
        <v/>
      </c>
      <c r="CQ16" s="13" t="str">
        <f>IF(AND($G16&gt;=Biens!$B$74,$H16=Biens!$E$74,$I16=Biens!$A$74,$J16&lt;=Biens!$D$74,$K16&lt;=Biens!$C$74),"MATCH","")</f>
        <v/>
      </c>
      <c r="CR16" s="13" t="str">
        <f>IF(AND($G16&gt;=Biens!$B$75,$H16=Biens!$E$75,$I16=Biens!$A$75,$J16&lt;=Biens!$D$75,$K16&lt;=Biens!$C$75),"MATCH","")</f>
        <v/>
      </c>
      <c r="CS16" s="13" t="str">
        <f>IF(AND($G16&gt;=Biens!$B$76,$H16=Biens!$E$76,$I16=Biens!$A$76,$J16&lt;=Biens!$D$76,$K16&lt;=Biens!$C$76),"MATCH","")</f>
        <v/>
      </c>
      <c r="CT16" s="13" t="str">
        <f>IF(AND($G16&gt;=Biens!$B$77,$H16=Biens!$E$77,$I16=Biens!$A$77,$J16&lt;=Biens!$D$77,$K16&lt;=Biens!$C$77),"MATCH","")</f>
        <v/>
      </c>
      <c r="CU16" s="13" t="str">
        <f>IF(AND($G16&gt;=Biens!$B$78,$H16=Biens!$E$78,$I16=Biens!$A$78,$J16&lt;=Biens!$D$78,$K16&lt;=Biens!$C$78),"MATCH","")</f>
        <v/>
      </c>
      <c r="CV16" s="13" t="str">
        <f>IF(AND($G16&gt;=Biens!$B$79,$H16=Biens!$E$79,$I16=Biens!$A$79,$J16&lt;=Biens!$D$79,$K16&lt;=Biens!$C$79),"MATCH","")</f>
        <v/>
      </c>
      <c r="CW16" s="13" t="str">
        <f>IF(AND($G16&gt;=Biens!$B$80,$H16=Biens!$E$80,$I16=Biens!$A$80,$J16&lt;=Biens!$D$80,$K16&lt;=Biens!$C$80),"MATCH","")</f>
        <v/>
      </c>
      <c r="CX16" s="13" t="str">
        <f>IF(AND($G16&gt;=Biens!$B$81,$H16=Biens!$E$81,$I16=Biens!$A$81,$J16&lt;=Biens!$D$81,$K16&lt;=Biens!$C$81),"MATCH","")</f>
        <v/>
      </c>
      <c r="CY16" s="13" t="str">
        <f>IF(AND($G16&gt;=Biens!$B$82,$H16=Biens!$E$82,$I16=Biens!$A$82,$J16&lt;=Biens!$D$82,$K16&lt;=Biens!$C$82),"MATCH","")</f>
        <v/>
      </c>
      <c r="CZ16" s="13" t="str">
        <f>IF(AND($G16&gt;=Biens!$B$83,$H16=Biens!$E$83,$I16=Biens!$A$83,$J16&lt;=Biens!$D$83,$K16&lt;=Biens!$C$83),"MATCH","")</f>
        <v/>
      </c>
      <c r="DA16" s="13" t="str">
        <f>IF(AND($G16&gt;=Biens!$B$84,$H16=Biens!$E$84,$I16=Biens!$A$84,$J16&lt;=Biens!$D$84,$K16&lt;=Biens!$C$84),"MATCH","")</f>
        <v/>
      </c>
      <c r="DB16" s="13" t="str">
        <f>IF(AND($G16&gt;=Biens!$B$85,$H16=Biens!$E$85,$I16=Biens!$A$85,$J16&lt;=Biens!$D$85,$K16&lt;=Biens!$C$85),"MATCH","")</f>
        <v/>
      </c>
      <c r="DC16" s="13" t="str">
        <f>IF(AND($G16&gt;=Biens!$B$86,$H16=Biens!$E$86,$I16=Biens!$A$86,$J16&lt;=Biens!$D$86,$K16&lt;=Biens!$C$86),"MATCH","")</f>
        <v/>
      </c>
      <c r="DD16" s="13" t="str">
        <f>IF(AND($G16&gt;=Biens!$B$87,$H16=Biens!$E$87,$I16=Biens!$A$87,$J16&lt;=Biens!$D$87,$K16&lt;=Biens!$C$87),"MATCH","")</f>
        <v/>
      </c>
      <c r="DE16" s="13" t="str">
        <f>IF(AND($G16&gt;=Biens!$B$88,$H16=Biens!$E$88,$I16=Biens!$A$88,$J16&lt;=Biens!$D$88,$K16&lt;=Biens!$C$88),"MATCH","")</f>
        <v/>
      </c>
      <c r="DF16" s="13" t="str">
        <f>IF(AND($G16&gt;=Biens!$B$89,$H16=Biens!$E$89,$I16=Biens!$A$89,$J16&lt;=Biens!$D$89,$K16&lt;=Biens!$C$89),"MATCH","")</f>
        <v/>
      </c>
      <c r="DG16" s="13" t="str">
        <f>IF(AND($G16&gt;=Biens!$B$90,$H16=Biens!$E$90,$I16=Biens!$A$90,$J16&lt;=Biens!$D$90,$K16&lt;=Biens!$C$90),"MATCH","")</f>
        <v/>
      </c>
      <c r="DH16" s="13" t="str">
        <f>IF(AND($G16&gt;=Biens!$B$91,$H16=Biens!$E$91,$I16=Biens!$A$91,$J16&lt;=Biens!$D$91,$K16&lt;=Biens!$C$91),"MATCH","")</f>
        <v/>
      </c>
      <c r="DI16" s="13" t="str">
        <f>IF(AND($G16&gt;=Biens!$B$92,$H16=Biens!$E$92,$I16=Biens!$A$92,$J16&lt;=Biens!$D$92,$K16&lt;=Biens!$C$92),"MATCH","")</f>
        <v/>
      </c>
      <c r="DJ16" s="13" t="str">
        <f>IF(AND($G16&gt;=Biens!$B$93,$H16=Biens!$E$93,$I16=Biens!$A$93,$J16&lt;=Biens!$D$93,$K16&lt;=Biens!$C$93),"MATCH","")</f>
        <v/>
      </c>
      <c r="DK16" s="13" t="str">
        <f>IF(AND($G16&gt;=Biens!$B$94,$H16=Biens!$E$94,$I16=Biens!$A$94,$J16&lt;=Biens!$D$94,$K16&lt;=Biens!$C$94),"MATCH","")</f>
        <v/>
      </c>
      <c r="DL16" s="13" t="str">
        <f>IF(AND($G16&gt;=Biens!$B$95,$H16=Biens!$E$95,$I16=Biens!$A$95,$J16&lt;=Biens!$D$95,$K16&lt;=Biens!$C$95),"MATCH","")</f>
        <v/>
      </c>
      <c r="DM16" s="13" t="str">
        <f>IF(AND($G16&gt;=Biens!$B$96,$H16=Biens!$E$96,$I16=Biens!$A$96,$J16&lt;=Biens!$D$96,$K16&lt;=Biens!$C$96),"MATCH","")</f>
        <v/>
      </c>
      <c r="DN16" s="13" t="str">
        <f>IF(AND($G16&gt;=Biens!$B$97,$H16=Biens!$E$97,$I16=Biens!$A$97,$J16&lt;=Biens!$D$97,$K16&lt;=Biens!$C$97),"MATCH","")</f>
        <v/>
      </c>
      <c r="DO16" s="13" t="str">
        <f>IF(AND($G16&gt;=Biens!$B$98,$H16=Biens!$E$98,$I16=Biens!$A$98,$J16&lt;=Biens!$D$98,$K16&lt;=Biens!$C$98),"MATCH","")</f>
        <v/>
      </c>
      <c r="DP16" s="13" t="str">
        <f>IF(AND($G16&gt;=Biens!$B$99,$H16=Biens!$E$99,$I16=Biens!$A$99,$J16&lt;=Biens!$D$99,$K16&lt;=Biens!$C$99),"MATCH","")</f>
        <v/>
      </c>
      <c r="DQ16" s="13" t="str">
        <f>IF(AND($G16&gt;=Biens!$B$100,$H16=Biens!$E$100,$I16=Biens!$A$100,$J16&lt;=Biens!$D$100,$K16&lt;=Biens!$C$100),"MATCH","")</f>
        <v/>
      </c>
      <c r="DR16" s="13" t="str">
        <f>IF(AND($G16&gt;=Biens!$B$101,$H16=Biens!$E$101,$I16=Biens!$A$101,$J16&lt;=Biens!$D$101,$K16&lt;=Biens!$C$101),"MATCH","")</f>
        <v/>
      </c>
      <c r="DS16" s="13" t="str">
        <f>IF(AND($G16&gt;=Biens!$B$102,$H16=Biens!$E$102,$I16=Biens!$A$102,$J16&lt;=Biens!$D$102,$K16&lt;=Biens!$C$102),"MATCH","")</f>
        <v/>
      </c>
      <c r="DT16" s="13" t="str">
        <f>IF(AND($G16&gt;=Biens!$B$103,$H16=Biens!$E$103,$I16=Biens!$A$103,$J16&lt;=Biens!$D$103,$K16&lt;=Biens!$C$103),"MATCH","")</f>
        <v/>
      </c>
      <c r="DU16" s="13" t="str">
        <f>IF(AND($G16&gt;=Biens!$B$104,$H16=Biens!$E$104,$I16=Biens!$A$104,$J16&lt;=Biens!$D$104,$K16&lt;=Biens!$C$104),"MATCH","")</f>
        <v/>
      </c>
      <c r="DV16" s="13" t="str">
        <f>IF(AND($G16&gt;=Biens!$B$105,$H16=Biens!$E$105,$I16=Biens!$A$105,$J16&lt;=Biens!$D$105,$K16&lt;=Biens!$C$105),"MATCH","")</f>
        <v/>
      </c>
      <c r="DW16" s="13" t="str">
        <f>IF(AND($G16&gt;=Biens!$B$106,$H16=Biens!$E$106,$I16=Biens!$A$106,$J16&lt;=Biens!$D$106,$K16&lt;=Biens!$C$106),"MATCH","")</f>
        <v/>
      </c>
      <c r="DX16" s="13" t="str">
        <f>IF(AND($G16&gt;=Biens!$B$107,$H16=Biens!$E$107,$I16=Biens!$A$107,$J16&lt;=Biens!$D$107,$K16&lt;=Biens!$C$107),"MATCH","")</f>
        <v/>
      </c>
      <c r="DY16" s="13" t="str">
        <f>IF(AND($G16&gt;=Biens!$B$108,$H16=Biens!$E$108,$I16=Biens!$A$108,$J16&lt;=Biens!$D$108,$K16&lt;=Biens!$C$108),"MATCH","")</f>
        <v/>
      </c>
      <c r="DZ16" s="13" t="str">
        <f>IF(AND($G16&gt;=Biens!$B$109,$H16=Biens!$E$109,$I16=Biens!$A$109,$J16&lt;=Biens!$D$109,$K16&lt;=Biens!$C$109),"MATCH","")</f>
        <v/>
      </c>
      <c r="EA16" s="13" t="str">
        <f>IF(AND($G16&gt;=Biens!$B$110,$H16=Biens!$E$110,$I16=Biens!$A$110,$J16&lt;=Biens!$D$110,$K16&lt;=Biens!$C$110),"MATCH","")</f>
        <v/>
      </c>
      <c r="EB16" s="13" t="str">
        <f>IF(AND($G16&gt;=Biens!$B$111,$H16=Biens!$E$111,$I16=Biens!$A$111,$J16&lt;=Biens!$D$111,$K16&lt;=Biens!$C$111),"MATCH","")</f>
        <v/>
      </c>
      <c r="EC16" s="13" t="str">
        <f>IF(AND($G16&gt;=Biens!$B$112,$H16=Biens!$E$112,$I16=Biens!$A$112,$J16&lt;=Biens!$D$112,$K16&lt;=Biens!$C$112),"MATCH","")</f>
        <v/>
      </c>
      <c r="ED16" s="13" t="str">
        <f>IF(AND($G16&gt;=Biens!$B$113,$H16=Biens!$E$113,$I16=Biens!$A$113,$J16&lt;=Biens!$D$113,$K16&lt;=Biens!$C$113),"MATCH","")</f>
        <v/>
      </c>
      <c r="EE16" s="13" t="str">
        <f>IF(AND($G16&gt;=Biens!$B$114,$H16=Biens!$E$114,$I16=Biens!$A$114,$J16&lt;=Biens!$D$114,$K16&lt;=Biens!$C$114),"MATCH","")</f>
        <v/>
      </c>
      <c r="EF16" s="13" t="str">
        <f>IF(AND($G16&gt;=Biens!$B$115,$H16=Biens!$E$115,$I16=Biens!$A$115,$J16&lt;=Biens!$D$115,$K16&lt;=Biens!$C$115),"MATCH","")</f>
        <v/>
      </c>
      <c r="EG16" s="13" t="str">
        <f>IF(AND($G16&gt;=Biens!$B$116,$H16=Biens!$E$116,$I16=Biens!$A$116,$J16&lt;=Biens!$D$116,$K16&lt;=Biens!$C$116),"MATCH","")</f>
        <v/>
      </c>
      <c r="EH16" s="13" t="str">
        <f>IF(AND($G16&gt;=Biens!$B$117,$H16=Biens!$E$117,$I16=Biens!$A$117,$J16&lt;=Biens!$D$117,$K16&lt;=Biens!$C$117),"MATCH","")</f>
        <v/>
      </c>
      <c r="EI16" s="13" t="str">
        <f>IF(AND($G16&gt;=Biens!$B$118,$H16=Biens!$E$118,$I16=Biens!$A$118,$J16&lt;=Biens!$D$118,$K16&lt;=Biens!$C$118),"MATCH","")</f>
        <v/>
      </c>
      <c r="EJ16" s="13" t="str">
        <f>IF(AND($G16&gt;=Biens!$B$119,$H16=Biens!$E$119,$I16=Biens!$A$119,$J16&lt;=Biens!$D$119,$K16&lt;=Biens!$C$119),"MATCH","")</f>
        <v/>
      </c>
      <c r="EK16" s="13" t="str">
        <f>IF(AND($G16&gt;=Biens!$B$120,$H16=Biens!$E$120,$I16=Biens!$A$120,$J16&lt;=Biens!$D$120,$K16&lt;=Biens!$C$120),"MATCH","")</f>
        <v/>
      </c>
      <c r="EL16" s="13" t="str">
        <f>IF(AND($G16&gt;=Biens!$B$121,$H16=Biens!$E$121,$I16=Biens!$A$121,$J16&lt;=Biens!$D$121,$K16&lt;=Biens!$C$121),"MATCH","")</f>
        <v/>
      </c>
      <c r="EM16" s="13" t="str">
        <f>IF(AND($G16&gt;=Biens!$B$122,$H16=Biens!$E$122,$I16=Biens!$A$122,$J16&lt;=Biens!$D$122,$K16&lt;=Biens!$C$122),"MATCH","")</f>
        <v/>
      </c>
      <c r="EN16" s="13" t="str">
        <f>IF(AND($G16&gt;=Biens!$B$123,$H16=Biens!$E$123,$I16=Biens!$A$123,$J16&lt;=Biens!$D$123,$K16&lt;=Biens!$C$123),"MATCH","")</f>
        <v/>
      </c>
      <c r="EO16" s="13" t="str">
        <f>IF(AND($G16&gt;=Biens!$B$124,$H16=Biens!$E$124,$I16=Biens!$A$124,$J16&lt;=Biens!$D$124,$K16&lt;=Biens!$C$124),"MATCH","")</f>
        <v/>
      </c>
      <c r="EP16" s="13" t="str">
        <f>IF(AND($G16&gt;=Biens!$B$125,$H16=Biens!$E$125,$I16=Biens!$A$125,$J16&lt;=Biens!$D$125,$K16&lt;=Biens!$C$125),"MATCH","")</f>
        <v/>
      </c>
      <c r="EQ16" s="13" t="str">
        <f>IF(AND($G16&gt;=Biens!$B$126,$H16=Biens!$E$126,$I16=Biens!$A$126,$J16&lt;=Biens!$D$126,$K16&lt;=Biens!$C$126),"MATCH","")</f>
        <v/>
      </c>
      <c r="ER16" s="13" t="str">
        <f>IF(AND($G16&gt;=Biens!$B$127,$H16=Biens!$E$127,$I16=Biens!$A$127,$J16&lt;=Biens!$D$127,$K16&lt;=Biens!$C$127),"MATCH","")</f>
        <v/>
      </c>
      <c r="ES16" s="13" t="str">
        <f>IF(AND($G16&gt;=Biens!$B$128,$H16=Biens!$E$128,$I16=Biens!$A$128,$J16&lt;=Biens!$D$128,$K16&lt;=Biens!$C$128),"MATCH","")</f>
        <v/>
      </c>
      <c r="ET16" s="13" t="str">
        <f>IF(AND($G16&gt;=Biens!$B$129,$H16=Biens!$E$129,$I16=Biens!$A$129,$J16&lt;=Biens!$D$129,$K16&lt;=Biens!$C$129),"MATCH","")</f>
        <v/>
      </c>
      <c r="EU16" s="13" t="str">
        <f>IF(AND($G16&gt;=Biens!$B$130,$H16=Biens!$E$130,$I16=Biens!$A$130,$J16&lt;=Biens!$D$130,$K16&lt;=Biens!$C$130),"MATCH","")</f>
        <v/>
      </c>
      <c r="EV16" s="13" t="str">
        <f>IF(AND($G16&gt;=Biens!$B$131,$H16=Biens!$E$131,$I16=Biens!$A$131,$J16&lt;=Biens!$D$131,$K16&lt;=Biens!$C$131),"MATCH","")</f>
        <v/>
      </c>
      <c r="EW16" s="13" t="str">
        <f>IF(AND($G16&gt;=Biens!$B$132,$H16=Biens!$E$132,$I16=Biens!$A$132,$J16&lt;=Biens!$D$132,$K16&lt;=Biens!$C$132),"MATCH","")</f>
        <v/>
      </c>
      <c r="EX16" s="13" t="str">
        <f>IF(AND($G16&gt;=Biens!$B$133,$H16=Biens!$E$133,$I16=Biens!$A$133,$J16&lt;=Biens!$D$133,$K16&lt;=Biens!$C$133),"MATCH","")</f>
        <v/>
      </c>
      <c r="EY16" s="13" t="str">
        <f>IF(AND($G16&gt;=Biens!$B$134,$H16=Biens!$E$134,$I16=Biens!$A$134,$J16&lt;=Biens!$D$134,$K16&lt;=Biens!$C$134),"MATCH","")</f>
        <v/>
      </c>
      <c r="EZ16" s="13" t="str">
        <f>IF(AND($G16&gt;=Biens!$B$135,$H16=Biens!$E$135,$I16=Biens!$A$135,$J16&lt;=Biens!$D$135,$K16&lt;=Biens!$C$135),"MATCH","")</f>
        <v/>
      </c>
      <c r="FA16" s="13" t="str">
        <f>IF(AND($G16&gt;=Biens!$B$136,$H16=Biens!$E$136,$I16=Biens!$A$136,$J16&lt;=Biens!$D$136,$K16&lt;=Biens!$C$136),"MATCH","")</f>
        <v/>
      </c>
      <c r="FB16" s="13" t="str">
        <f>IF(AND($G16&gt;=Biens!$B$137,$H16=Biens!$E$137,$I16=Biens!$A$137,$J16&lt;=Biens!$D$137,$K16&lt;=Biens!$C$137),"MATCH","")</f>
        <v/>
      </c>
      <c r="FC16" s="13" t="str">
        <f>IF(AND($G16&gt;=Biens!$B$138,$H16=Biens!$E$138,$I16=Biens!$A$138,$J16&lt;=Biens!$D$138,$K16&lt;=Biens!$C$138),"MATCH","")</f>
        <v/>
      </c>
      <c r="FD16" s="13" t="str">
        <f>IF(AND($G16&gt;=Biens!$B$139,$H16=Biens!$E$139,$I16=Biens!$A$139,$J16&lt;=Biens!$D$139,$K16&lt;=Biens!$C$139),"MATCH","")</f>
        <v/>
      </c>
      <c r="FE16" s="13" t="str">
        <f>IF(AND($G16&gt;=Biens!$B$140,$H16=Biens!$E$140,$I16=Biens!$A$140,$J16&lt;=Biens!$D$140,$K16&lt;=Biens!$C$140),"MATCH","")</f>
        <v/>
      </c>
      <c r="FF16" s="13" t="str">
        <f>IF(AND($G16&gt;=Biens!$B$141,$H16=Biens!$E$141,$I16=Biens!$A$141,$J16&lt;=Biens!$D$141,$K16&lt;=Biens!$C$141),"MATCH","")</f>
        <v/>
      </c>
      <c r="FG16" s="13" t="str">
        <f>IF(AND($G16&gt;=Biens!$B$142,$H16=Biens!$E$142,$I16=Biens!$A$142,$J16&lt;=Biens!$D$142,$K16&lt;=Biens!$C$142),"MATCH","")</f>
        <v/>
      </c>
      <c r="FH16" s="13" t="str">
        <f>IF(AND($G16&gt;=Biens!$B$143,$H16=Biens!$E$143,$I16=Biens!$A$143,$J16&lt;=Biens!$D$143,$K16&lt;=Biens!$C$143),"MATCH","")</f>
        <v/>
      </c>
      <c r="FI16" s="13" t="str">
        <f>IF(AND($G16&gt;=Biens!$B$144,$H16=Biens!$E$144,$I16=Biens!$A$144,$J16&lt;=Biens!$D$144,$K16&lt;=Biens!$C$144),"MATCH","")</f>
        <v/>
      </c>
      <c r="FJ16" s="13" t="str">
        <f>IF(AND($G16&gt;=Biens!$B$145,$H16=Biens!$E$145,$I16=Biens!$A$145,$J16&lt;=Biens!$D$145,$K16&lt;=Biens!$C$145),"MATCH","")</f>
        <v/>
      </c>
      <c r="FK16" s="13" t="str">
        <f>IF(AND($G16&gt;=Biens!$B$146,$H16=Biens!$E$146,$I16=Biens!$A$146,$J16&lt;=Biens!$D$146,$K16&lt;=Biens!$C$146),"MATCH","")</f>
        <v/>
      </c>
      <c r="FL16" s="13" t="str">
        <f>IF(AND($G16&gt;=Biens!$B$147,$H16=Biens!$E$147,$I16=Biens!$A$147,$J16&lt;=Biens!$D$147,$K16&lt;=Biens!$C$147),"MATCH","")</f>
        <v/>
      </c>
      <c r="FM16" s="13" t="str">
        <f>IF(AND($G16&gt;=Biens!$B$148,$H16=Biens!$E$148,$I16=Biens!$A$148,$J16&lt;=Biens!$D$148,$K16&lt;=Biens!$C$148),"MATCH","")</f>
        <v/>
      </c>
      <c r="FN16" s="13" t="str">
        <f>IF(AND($G16&gt;=Biens!$B$149,$H16=Biens!$E$149,$I16=Biens!$A$149,$J16&lt;=Biens!$D$149,$K16&lt;=Biens!$C$149),"MATCH","")</f>
        <v/>
      </c>
      <c r="FO16" s="13" t="str">
        <f>IF(AND($G16&gt;=Biens!$B$150,$H16=Biens!$E$150,$I16=Biens!$A$150,$J16&lt;=Biens!$D$150,$K16&lt;=Biens!$C$150),"MATCH","")</f>
        <v/>
      </c>
      <c r="FP16" s="13" t="str">
        <f>IF(AND($G16&gt;=Biens!$B$151,$H16=Biens!$E$151,$I16=Biens!$A$151,$J16&lt;=Biens!$D$151,$K16&lt;=Biens!$C$151),"MATCH","")</f>
        <v/>
      </c>
      <c r="FQ16" s="13" t="str">
        <f>IF(AND($G16&gt;=Biens!$B$152,$H16=Biens!$E$152,$I16=Biens!$A$152,$J16&lt;=Biens!$D$152,$K16&lt;=Biens!$C$152),"MATCH","")</f>
        <v/>
      </c>
      <c r="FR16" s="13" t="str">
        <f>IF(AND($G16&gt;=Biens!$B$153,$H16=Biens!$E$153,$I16=Biens!$A$153,$J16&lt;=Biens!$D$153,$K16&lt;=Biens!$C$153),"MATCH","")</f>
        <v/>
      </c>
      <c r="FS16" s="13" t="str">
        <f>IF(AND($G16&gt;=Biens!$B$154,$H16=Biens!$E$154,$I16=Biens!$A$154,$J16&lt;=Biens!$D$154,$K16&lt;=Biens!$C$154),"MATCH","")</f>
        <v/>
      </c>
      <c r="FT16" s="13" t="str">
        <f>IF(AND($G16&gt;=Biens!$B$155,$H16=Biens!$E$155,$I16=Biens!$A$155,$J16&lt;=Biens!$D$155,$K16&lt;=Biens!$C$155),"MATCH","")</f>
        <v/>
      </c>
      <c r="FU16" s="13" t="str">
        <f>IF(AND($G16&gt;=Biens!$B$156,$H16=Biens!$E$156,$I16=Biens!$A$156,$J16&lt;=Biens!$D$156,$K16&lt;=Biens!$C$156),"MATCH","")</f>
        <v/>
      </c>
      <c r="FV16" s="13" t="str">
        <f>IF(AND($G16&gt;=Biens!$B$157,$H16=Biens!$E$157,$I16=Biens!$A$157,$J16&lt;=Biens!$D$157,$K16&lt;=Biens!$C$157),"MATCH","")</f>
        <v/>
      </c>
      <c r="FW16" s="13" t="str">
        <f>IF(AND($G16&gt;=Biens!$B$158,$H16=Biens!$E$158,$I16=Biens!$A$158,$J16&lt;=Biens!$D$158,$K16&lt;=Biens!$C$158),"MATCH","")</f>
        <v/>
      </c>
      <c r="FX16" s="13" t="str">
        <f>IF(AND($G16&gt;=Biens!$B$159,$H16=Biens!$E$159,$I16=Biens!$A$159,$J16&lt;=Biens!$D$159,$K16&lt;=Biens!$C$159),"MATCH","")</f>
        <v/>
      </c>
      <c r="FY16" s="13" t="str">
        <f>IF(AND($G16&gt;=Biens!$B$160,$H16=Biens!$E$160,$I16=Biens!$A$160,$J16&lt;=Biens!$D$160,$K16&lt;=Biens!$C$160),"MATCH","")</f>
        <v/>
      </c>
      <c r="FZ16" s="13" t="str">
        <f>IF(AND($G16&gt;=Biens!$B$161,$H16=Biens!$E$161,$I16=Biens!$A$161,$J16&lt;=Biens!$D$161,$K16&lt;=Biens!$C$161),"MATCH","")</f>
        <v/>
      </c>
      <c r="GA16" s="13" t="str">
        <f>IF(AND($G16&gt;=Biens!$B$162,$H16=Biens!$E$162,$I16=Biens!$A$162,$J16&lt;=Biens!$D$162,$K16&lt;=Biens!$C$162),"MATCH","")</f>
        <v/>
      </c>
      <c r="GB16" s="13" t="str">
        <f>IF(AND($G16&gt;=Biens!$B$163,$H16=Biens!$E$163,$I16=Biens!$A$163,$J16&lt;=Biens!$D$163,$K16&lt;=Biens!$C$163),"MATCH","")</f>
        <v/>
      </c>
      <c r="GC16" s="13" t="str">
        <f>IF(AND($G16&gt;=Biens!$B$164,$H16=Biens!$E$164,$I16=Biens!$A$164,$J16&lt;=Biens!$D$164,$K16&lt;=Biens!$C$164),"MATCH","")</f>
        <v/>
      </c>
      <c r="GD16" s="13" t="str">
        <f>IF(AND($G16&gt;=Biens!$B$165,$H16=Biens!$E$165,$I16=Biens!$A$165,$J16&lt;=Biens!$D$165,$K16&lt;=Biens!$C$165),"MATCH","")</f>
        <v/>
      </c>
      <c r="GE16" s="13" t="str">
        <f>IF(AND($G16&gt;=Biens!$B$166,$H16=Biens!$E$166,$I16=Biens!$A$166,$J16&lt;=Biens!$D$166,$K16&lt;=Biens!$C$166),"MATCH","")</f>
        <v/>
      </c>
      <c r="GF16" s="13" t="str">
        <f>IF(AND($G16&gt;=Biens!$B$167,$H16=Biens!$E$167,$I16=Biens!$A$167,$J16&lt;=Biens!$D$167,$K16&lt;=Biens!$C$167),"MATCH","")</f>
        <v/>
      </c>
      <c r="GG16" s="13" t="str">
        <f>IF(AND($G16&gt;=Biens!$B$168,$H16=Biens!$E$168,$I16=Biens!$A$168,$J16&lt;=Biens!$D$168,$K16&lt;=Biens!$C$168),"MATCH","")</f>
        <v/>
      </c>
      <c r="GH16" s="13" t="str">
        <f>IF(AND($G16&gt;=Biens!$B$169,$H16=Biens!$E$169,$I16=Biens!$A$169,$J16&lt;=Biens!$D$169,$K16&lt;=Biens!$C$169),"MATCH","")</f>
        <v/>
      </c>
      <c r="GI16" s="13" t="str">
        <f>IF(AND($G16&gt;=Biens!$B$170,$H16=Biens!$E$170,$I16=Biens!$A$170,$J16&lt;=Biens!$D$170,$K16&lt;=Biens!$C$170),"MATCH","")</f>
        <v/>
      </c>
      <c r="GJ16" s="13" t="str">
        <f>IF(AND($G16&gt;=Biens!$B$171,$H16=Biens!$E$171,$I16=Biens!$A$171,$J16&lt;=Biens!$D$171,$K16&lt;=Biens!$C$171),"MATCH","")</f>
        <v/>
      </c>
      <c r="GK16" s="13" t="str">
        <f>IF(AND($G16&gt;=Biens!$B$172,$H16=Biens!$E$172,$I16=Biens!$A$172,$J16&lt;=Biens!$D$172,$K16&lt;=Biens!$C$172),"MATCH","")</f>
        <v/>
      </c>
      <c r="GL16" s="13" t="str">
        <f>IF(AND($G16&gt;=Biens!$B$173,$H16=Biens!$E$173,$I16=Biens!$A$173,$J16&lt;=Biens!$D$173,$K16&lt;=Biens!$C$173),"MATCH","")</f>
        <v/>
      </c>
      <c r="GM16" s="13" t="str">
        <f>IF(AND($G16&gt;=Biens!$B$174,$H16=Biens!$E$174,$I16=Biens!$A$174,$J16&lt;=Biens!$D$174,$K16&lt;=Biens!$C$174),"MATCH","")</f>
        <v/>
      </c>
      <c r="GN16" s="13" t="str">
        <f>IF(AND($G16&gt;=Biens!$B$175,$H16=Biens!$E$175,$I16=Biens!$A$175,$J16&lt;=Biens!$D$175,$K16&lt;=Biens!$C$175),"MATCH","")</f>
        <v/>
      </c>
      <c r="GO16" s="13" t="str">
        <f>IF(AND($G16&gt;=Biens!$B$176,$H16=Biens!$E$176,$I16=Biens!$A$176,$J16&lt;=Biens!$D$176,$K16&lt;=Biens!$C$176),"MATCH","")</f>
        <v/>
      </c>
      <c r="GP16" s="13" t="str">
        <f>IF(AND($G16&gt;=Biens!$B$177,$H16=Biens!$E$177,$I16=Biens!$A$177,$J16&lt;=Biens!$D$177,$K16&lt;=Biens!$C$177),"MATCH","")</f>
        <v/>
      </c>
      <c r="GQ16" s="13" t="str">
        <f>IF(AND($G16&gt;=Biens!$B$178,$H16=Biens!$E$178,$I16=Biens!$A$178,$J16&lt;=Biens!$D$178,$K16&lt;=Biens!$C$178),"MATCH","")</f>
        <v/>
      </c>
      <c r="GR16" s="13" t="str">
        <f>IF(AND($G16&gt;=Biens!$B$179,$H16=Biens!$E$179,$I16=Biens!$A$179,$J16&lt;=Biens!$D$179,$K16&lt;=Biens!$C$179),"MATCH","")</f>
        <v/>
      </c>
      <c r="GS16" s="13" t="str">
        <f>IF(AND($G16&gt;=Biens!$B$180,$H16=Biens!$E$180,$I16=Biens!$A$180,$J16&lt;=Biens!$D$180,$K16&lt;=Biens!$C$180),"MATCH","")</f>
        <v/>
      </c>
      <c r="GT16" s="13" t="str">
        <f>IF(AND($G16&gt;=Biens!$B$181,$H16=Biens!$E$181,$I16=Biens!$A$181,$J16&lt;=Biens!$D$181,$K16&lt;=Biens!$C$181),"MATCH","")</f>
        <v/>
      </c>
      <c r="GU16" s="13" t="str">
        <f>IF(AND($G16&gt;=Biens!$B$182,$H16=Biens!$E$182,$I16=Biens!$A$182,$J16&lt;=Biens!$D$182,$K16&lt;=Biens!$C$182),"MATCH","")</f>
        <v/>
      </c>
      <c r="GV16" s="13" t="str">
        <f>IF(AND($G16&gt;=Biens!$B$183,$H16=Biens!$E$183,$I16=Biens!$A$183,$J16&lt;=Biens!$D$183,$K16&lt;=Biens!$C$183),"MATCH","")</f>
        <v/>
      </c>
      <c r="GW16" s="13" t="str">
        <f>IF(AND($G16&gt;=Biens!$B$184,$H16=Biens!$E$184,$I16=Biens!$A$184,$J16&lt;=Biens!$D$184,$K16&lt;=Biens!$C$184),"MATCH","")</f>
        <v/>
      </c>
      <c r="GX16" s="13" t="str">
        <f>IF(AND($G16&gt;=Biens!$B$185,$H16=Biens!$E$185,$I16=Biens!$A$185,$J16&lt;=Biens!$D$185,$K16&lt;=Biens!$C$185),"MATCH","")</f>
        <v/>
      </c>
      <c r="GY16" s="13" t="str">
        <f>IF(AND($G16&gt;=Biens!$B$186,$H16=Biens!$E$186,$I16=Biens!$A$186,$J16&lt;=Biens!$D$186,$K16&lt;=Biens!$C$186),"MATCH","")</f>
        <v/>
      </c>
      <c r="GZ16" s="13" t="str">
        <f>IF(AND($G16&gt;=Biens!$B$187,$H16=Biens!$E$187,$I16=Biens!$A$187,$J16&lt;=Biens!$D$187,$K16&lt;=Biens!$C$187),"MATCH","")</f>
        <v/>
      </c>
      <c r="HA16" s="13" t="str">
        <f>IF(AND($G16&gt;=Biens!$B$188,$H16=Biens!$E$188,$I16=Biens!$A$188,$J16&lt;=Biens!$D$188,$K16&lt;=Biens!$C$188),"MATCH","")</f>
        <v/>
      </c>
      <c r="HB16" s="13" t="str">
        <f>IF(AND($G16&gt;=Biens!$B$189,$H16=Biens!$E$189,$I16=Biens!$A$189,$J16&lt;=Biens!$D$189,$K16&lt;=Biens!$C$189),"MATCH","")</f>
        <v>MATCH</v>
      </c>
      <c r="HC16" s="13" t="str">
        <f>IF(AND($G16&gt;=Biens!$B$190,$H16=Biens!$E$190,$I16=Biens!$A$190,$J16&lt;=Biens!$D$190,$K16&lt;=Biens!$C$190),"MATCH","")</f>
        <v/>
      </c>
      <c r="HD16" s="13" t="str">
        <f>IF(AND($G16&gt;=Biens!$B$191,$H16=Biens!$E$191,$I16=Biens!$A$191,$J16&lt;=Biens!$D$191,$K16&lt;=Biens!$C$191),"MATCH","")</f>
        <v/>
      </c>
      <c r="HE16" s="13" t="str">
        <f>IF(AND($G16&gt;=Biens!$B$192,$H16=Biens!$E$192,$I16=Biens!$A$192,$J16&lt;=Biens!$D$192,$K16&lt;=Biens!$C$192),"MATCH","")</f>
        <v/>
      </c>
      <c r="HF16" s="13" t="str">
        <f>IF(AND($G16&gt;=Biens!$B$193,$H16=Biens!$E$193,$I16=Biens!$A$193,$J16&lt;=Biens!$D$193,$K16&lt;=Biens!$C$193),"MATCH","")</f>
        <v/>
      </c>
      <c r="HG16" s="13" t="str">
        <f>IF(AND($G16&gt;=Biens!$B$194,$H16=Biens!$E$194,$I16=Biens!$A$194,$J16&lt;=Biens!$D$194,$K16&lt;=Biens!$C$194),"MATCH","")</f>
        <v/>
      </c>
      <c r="HH16" s="13" t="str">
        <f>IF(AND($G16&gt;=Biens!$B$195,$H16=Biens!$E$195,$I16=Biens!$A$195,$J16&lt;=Biens!$D$195,$K16&lt;=Biens!$C$195),"MATCH","")</f>
        <v/>
      </c>
      <c r="HI16" s="13" t="str">
        <f>IF(AND($G16&gt;=Biens!$B$196,$H16=Biens!$E$196,$I16=Biens!$A$196,$J16&lt;=Biens!$D$196,$K16&lt;=Biens!$C$196),"MATCH","")</f>
        <v/>
      </c>
      <c r="HJ16" s="13" t="str">
        <f>IF(AND($G16&gt;=Biens!$B$197,$H16=Biens!$E$197,$I16=Biens!$A$197,$J16&lt;=Biens!$D$197,$K16&lt;=Biens!$C$197),"MATCH","")</f>
        <v/>
      </c>
      <c r="HK16" s="13" t="str">
        <f>IF(AND($G16&gt;=Biens!$B$198,$H16=Biens!$E$198,$I16=Biens!$A$198,$J16&lt;=Biens!$D$198,$K16&lt;=Biens!$C$198),"MATCH","")</f>
        <v/>
      </c>
      <c r="HL16" s="13" t="str">
        <f>IF(AND($G16&gt;=Biens!$B$199,$H16=Biens!$E$199,$I16=Biens!$A$199,$J16&lt;=Biens!$D$199,$K16&lt;=Biens!$C$199),"MATCH","")</f>
        <v/>
      </c>
      <c r="HM16" s="13" t="str">
        <f>IF(AND($G16&gt;=Biens!$B$200,$H16=Biens!$E$200,$I16=Biens!$A$200,$J16&lt;=Biens!$D$200,$K16&lt;=Biens!$C$200),"MATCH","")</f>
        <v/>
      </c>
      <c r="HN16" s="13" t="str">
        <f>IF(AND($G16&gt;=Biens!$B$201,$H16=Biens!$E$201,$I16=Biens!$A$201,$J16&lt;=Biens!$D$201,$K16&lt;=Biens!$C$201),"MATCH","")</f>
        <v/>
      </c>
      <c r="HO16" s="13" t="str">
        <f>IF(AND($G16&gt;=Biens!$B$202,$H16=Biens!$E$202,$I16=Biens!$A$202,$J16&lt;=Biens!$D$202,$K16&lt;=Biens!$C$202),"MATCH","")</f>
        <v/>
      </c>
      <c r="HP16" s="13" t="str">
        <f>IF(AND($G16&gt;=Biens!$B$203,$H16=Biens!$E$203,$I16=Biens!$A$203,$J16&lt;=Biens!$D$203,$K16&lt;=Biens!$C$203),"MATCH","")</f>
        <v/>
      </c>
      <c r="HQ16" s="13" t="str">
        <f>IF(AND($G16&gt;=Biens!$B$204,$H16=Biens!$E$204,$I16=Biens!$A$204,$J16&lt;=Biens!$D$204,$K16&lt;=Biens!$C$204),"MATCH","")</f>
        <v/>
      </c>
      <c r="HR16" s="13" t="str">
        <f>IF(AND($G16&gt;=Biens!$B$205,$H16=Biens!$E$205,$I16=Biens!$A$205,$J16&lt;=Biens!$D$205,$K16&lt;=Biens!$C$205),"MATCH","")</f>
        <v/>
      </c>
      <c r="HS16" s="13" t="str">
        <f>IF(AND($G16&gt;=Biens!$B$206,$H16=Biens!$E$206,$I16=Biens!$A$206,$J16&lt;=Biens!$D$206,$K16&lt;=Biens!$C$206),"MATCH","")</f>
        <v/>
      </c>
      <c r="HT16" s="13" t="str">
        <f>IF(AND($G16&gt;=Biens!$B$207,$H16=Biens!$E$207,$I16=Biens!$A$207,$J16&lt;=Biens!$D$207,$K16&lt;=Biens!$C$207),"MATCH","")</f>
        <v/>
      </c>
      <c r="HU16" s="13" t="str">
        <f>IF(AND($G16&gt;=Biens!$B$208,$H16=Biens!$E$208,$I16=Biens!$A$208,$J16&lt;=Biens!$D$208,$K16&lt;=Biens!$C$208),"MATCH","")</f>
        <v/>
      </c>
      <c r="HV16" s="13" t="str">
        <f>IF(AND($G16&gt;=Biens!$B$209,$H16=Biens!$E$209,$I16=Biens!$A$209,$J16&lt;=Biens!$D$209,$K16&lt;=Biens!$C$209),"MATCH","")</f>
        <v/>
      </c>
      <c r="HW16" s="13" t="str">
        <f>IF(AND($G16&gt;=Biens!$B$210,$H16=Biens!$E$210,$I16=Biens!$A$210,$J16&lt;=Biens!$D$210,$K16&lt;=Biens!$C$210),"MATCH","")</f>
        <v/>
      </c>
      <c r="HX16" s="13" t="str">
        <f>IF(AND($G16&gt;=Biens!$B$211,$H16=Biens!$E$211,$I16=Biens!$A$211,$J16&lt;=Biens!$D$211,$K16&lt;=Biens!$C$211),"MATCH","")</f>
        <v/>
      </c>
      <c r="HY16" s="13" t="str">
        <f>IF(AND($G16&gt;=Biens!$B$212,$H16=Biens!$E$212,$I16=Biens!$A$212,$J16&lt;=Biens!$D$212,$K16&lt;=Biens!$C$212),"MATCH","")</f>
        <v>MATCH</v>
      </c>
      <c r="HZ16" s="13" t="str">
        <f>IF(AND($G16&gt;=Biens!$B$213,$H16=Biens!$E$213,$I16=Biens!$A$213,$J16&lt;=Biens!$D$213,$K16&lt;=Biens!$C$213),"MATCH","")</f>
        <v/>
      </c>
      <c r="IA16" s="13" t="str">
        <f>IF(AND($G16&gt;=Biens!$B$214,$H16=Biens!$E$214,$I16=Biens!$A$214,$J16&lt;=Biens!$D$214,$K16&lt;=Biens!$C$214),"MATCH","")</f>
        <v/>
      </c>
      <c r="IB16" s="13" t="str">
        <f>IF(AND($G16&gt;=Biens!$B$215,$H16=Biens!$E$215,$I16=Biens!$A$215,$J16&lt;=Biens!$D$215,$K16&lt;=Biens!$C$215),"MATCH","")</f>
        <v/>
      </c>
      <c r="IC16" s="13" t="str">
        <f>IF(AND($G16&gt;=Biens!$B$216,$H16=Biens!$E$216,$I16=Biens!$A$216,$J16&lt;=Biens!$D$216,$K16&lt;=Biens!$C$216),"MATCH","")</f>
        <v/>
      </c>
      <c r="ID16" s="13" t="str">
        <f>IF(AND($G16&gt;=Biens!$B$217,$H16=Biens!$E$217,$I16=Biens!$A$217,$J16&lt;=Biens!$D$217,$K16&lt;=Biens!$C$217),"MATCH","")</f>
        <v/>
      </c>
      <c r="IE16" s="13" t="str">
        <f>IF(AND($G16&gt;=Biens!$B$218,$H16=Biens!$E$218,$I16=Biens!$A$218,$J16&lt;=Biens!$D$218,$K16&lt;=Biens!$C$218),"MATCH","")</f>
        <v/>
      </c>
      <c r="IF16" s="13" t="str">
        <f>IF(AND($G16&gt;=Biens!$B$219,$H16=Biens!$E$219,$I16=Biens!$A$219,$J16&lt;=Biens!$D$219,$K16&lt;=Biens!$C$219),"MATCH","")</f>
        <v/>
      </c>
      <c r="IG16" s="13" t="str">
        <f>IF(AND($G16&gt;=Biens!$B$220,$H16=Biens!$E$220,$I16=Biens!$A$220,$J16&lt;=Biens!$D$220,$K16&lt;=Biens!$C$220),"MATCH","")</f>
        <v/>
      </c>
      <c r="IH16" s="13" t="str">
        <f>IF(AND($G16&gt;=Biens!$B$221,$H16=Biens!$E$221,$I16=Biens!$A$221,$J16&lt;=Biens!$D$221,$K16&lt;=Biens!$C$221),"MATCH","")</f>
        <v/>
      </c>
      <c r="II16" s="13" t="str">
        <f>IF(AND($G16&gt;=Biens!$B$222,$H16=Biens!$E$222,$I16=Biens!$A$222,$J16&lt;=Biens!$D$222,$K16&lt;=Biens!$C$222),"MATCH","")</f>
        <v/>
      </c>
      <c r="IJ16" s="13" t="str">
        <f>IF(AND($G16&gt;=Biens!$B$223,$H16=Biens!$E$223,$I16=Biens!$A$223,$J16&lt;=Biens!$D$223,$K16&lt;=Biens!$C$223),"MATCH","")</f>
        <v/>
      </c>
      <c r="IK16" s="13" t="str">
        <f>IF(AND($G16&gt;=Biens!$B$224,$H16=Biens!$E$224,$I16=Biens!$A$224,$J16&lt;=Biens!$D$224,$K16&lt;=Biens!$C$224),"MATCH","")</f>
        <v/>
      </c>
      <c r="IL16" s="13" t="str">
        <f>IF(AND($G16&gt;=Biens!$B$225,$H16=Biens!$E$225,$I16=Biens!$A$225,$J16&lt;=Biens!$D$225,$K16&lt;=Biens!$C$225),"MATCH","")</f>
        <v/>
      </c>
      <c r="IM16" s="13" t="str">
        <f>IF(AND($G16&gt;=Biens!$B$226,$H16=Biens!$E$226,$I16=Biens!$A$226,$J16&lt;=Biens!$D$226,$K16&lt;=Biens!$C$226),"MATCH","")</f>
        <v/>
      </c>
      <c r="IN16" s="13" t="str">
        <f>IF(AND($G16&gt;=Biens!$B$227,$H16=Biens!$E$227,$I16=Biens!$A$227,$J16&lt;=Biens!$D$227,$K16&lt;=Biens!$C$227),"MATCH","")</f>
        <v/>
      </c>
      <c r="IO16" s="13" t="str">
        <f>IF(AND($G16&gt;=Biens!$B$228,$H16=Biens!$E$228,$I16=Biens!$A$228,$J16&lt;=Biens!$D$228,$K16&lt;=Biens!$C$228),"MATCH","")</f>
        <v/>
      </c>
      <c r="IP16" s="13" t="str">
        <f>IF(AND($G16&gt;=Biens!$B$229,$H16=Biens!$E$229,$I16=Biens!$A$229,$J16&lt;=Biens!$D$229,$K16&lt;=Biens!$C$229),"MATCH","")</f>
        <v/>
      </c>
      <c r="IQ16" s="13" t="str">
        <f>IF(AND($G16&gt;=Biens!$B$230,$H16=Biens!$E$230,$I16=Biens!$A$230,$J16&lt;=Biens!$D$230,$K16&lt;=Biens!$C$230),"MATCH","")</f>
        <v/>
      </c>
      <c r="IR16" s="13" t="str">
        <f>IF(AND($G16&gt;=Biens!$B$231,$H16=Biens!$E$231,$I16=Biens!$A$231,$J16&lt;=Biens!$D$231,$K16&lt;=Biens!$C$231),"MATCH","")</f>
        <v/>
      </c>
      <c r="IS16" s="13" t="str">
        <f>IF(AND($G16&gt;=Biens!$B$232,$H16=Biens!$E$232,$I16=Biens!$A$232,$J16&lt;=Biens!$D$232,$K16&lt;=Biens!$C$232),"MATCH","")</f>
        <v/>
      </c>
      <c r="IT16" s="13" t="str">
        <f>IF(AND($G16&gt;=Biens!$B$233,$H16=Biens!$E$233,$I16=Biens!$A$233,$J16&lt;=Biens!$D$233,$K16&lt;=Biens!$C$233),"MATCH","")</f>
        <v/>
      </c>
      <c r="IU16" s="13" t="str">
        <f>IF(AND($G16&gt;=Biens!$B$234,$H16=Biens!$E$234,$I16=Biens!$A$234,$J16&lt;=Biens!$D$234,$K16&lt;=Biens!$C$234),"MATCH","")</f>
        <v/>
      </c>
      <c r="IV16" s="13" t="str">
        <f>IF(AND($G16&gt;=Biens!$B$235,$H16=Biens!$E$235,$I16=Biens!$A$235,$J16&lt;=Biens!$D$235,$K16&lt;=Biens!$C$235),"MATCH","")</f>
        <v/>
      </c>
      <c r="IW16" s="13" t="str">
        <f>IF(AND($G16&gt;=Biens!$B$236,$H16=Biens!$E$236,$I16=Biens!$A$236,$J16&lt;=Biens!$D$236,$K16&lt;=Biens!$C$236),"MATCH","")</f>
        <v/>
      </c>
      <c r="IX16" s="13" t="str">
        <f>IF(AND($G16&gt;=Biens!$B$237,$H16=Biens!$E$237,$I16=Biens!$A$237,$J16&lt;=Biens!$D$237,$K16&lt;=Biens!$C$237),"MATCH","")</f>
        <v/>
      </c>
      <c r="IY16" s="13" t="str">
        <f>IF(AND($G16&gt;=Biens!$B$238,$H16=Biens!$E$238,$I16=Biens!$A$238,$J16&lt;=Biens!$D$238,$K16&lt;=Biens!$C$238),"MATCH","")</f>
        <v/>
      </c>
      <c r="IZ16" s="13" t="str">
        <f>IF(AND($G16&gt;=Biens!$B$239,$H16=Biens!$E$239,$I16=Biens!$A$239,$J16&lt;=Biens!$D$239,$K16&lt;=Biens!$C$239),"MATCH","")</f>
        <v/>
      </c>
      <c r="JA16" s="13" t="str">
        <f>IF(AND($G16&gt;=Biens!$B$240,$H16=Biens!$E$240,$I16=Biens!$A$240,$J16&lt;=Biens!$D$240,$K16&lt;=Biens!$C$240),"MATCH","")</f>
        <v/>
      </c>
      <c r="JB16" s="13" t="str">
        <f>IF(AND($G16&gt;=Biens!$B$241,$H16=Biens!$E$241,$I16=Biens!$A$241,$J16&lt;=Biens!$D$241,$K16&lt;=Biens!$C$241),"MATCH","")</f>
        <v/>
      </c>
      <c r="JC16" s="13" t="str">
        <f>IF(AND($G16&gt;=Biens!$B$242,$H16=Biens!$E$242,$I16=Biens!$A$242,$J16&lt;=Biens!$D$242,$K16&lt;=Biens!$C$242),"MATCH","")</f>
        <v/>
      </c>
      <c r="JD16" s="13" t="str">
        <f>IF(AND($G16&gt;=Biens!$B$243,$H16=Biens!$E$243,$I16=Biens!$A$243,$J16&lt;=Biens!$D$243,$K16&lt;=Biens!$C$243),"MATCH","")</f>
        <v/>
      </c>
      <c r="JE16" s="13" t="str">
        <f>IF(AND($G16&gt;=Biens!$B$244,$H16=Biens!$E$244,$I16=Biens!$A$244,$J16&lt;=Biens!$D$244,$K16&lt;=Biens!$C$244),"MATCH","")</f>
        <v/>
      </c>
      <c r="JF16" s="13" t="str">
        <f>IF(AND($G16&gt;=Biens!$B$245,$H16=Biens!$E$245,$I16=Biens!$A$245,$J16&lt;=Biens!$D$245,$K16&lt;=Biens!$C$245),"MATCH","")</f>
        <v/>
      </c>
      <c r="JG16" s="13" t="str">
        <f>IF(AND($G16&gt;=Biens!$B$246,$H16=Biens!$E$246,$I16=Biens!$A$246,$J16&lt;=Biens!$D$246,$K16&lt;=Biens!$C$246),"MATCH","")</f>
        <v/>
      </c>
      <c r="JH16" s="13" t="str">
        <f>IF(AND($G16&gt;=Biens!$B$247,$H16=Biens!$E$247,$I16=Biens!$A$247,$J16&lt;=Biens!$D$247,$K16&lt;=Biens!$C$247),"MATCH","")</f>
        <v/>
      </c>
      <c r="JI16" s="13" t="str">
        <f>IF(AND($G16&gt;=Biens!$B$248,$H16=Biens!$E$248,$I16=Biens!$A$248,$J16&lt;=Biens!$D$248,$K16&lt;=Biens!$C$248),"MATCH","")</f>
        <v/>
      </c>
      <c r="JJ16" s="13" t="str">
        <f>IF(AND($G16&gt;=Biens!$B$249,$H16=Biens!$E$249,$I16=Biens!$A$249,$J16&lt;=Biens!$D$249,$K16&lt;=Biens!$C$249),"MATCH","")</f>
        <v/>
      </c>
      <c r="JK16" s="13" t="str">
        <f>IF(AND($G16&gt;=Biens!$B$250,$H16=Biens!$E$250,$I16=Biens!$A$250,$J16&lt;=Biens!$D$250,$K16&lt;=Biens!$C$250),"MATCH","")</f>
        <v/>
      </c>
      <c r="JL16" s="13" t="str">
        <f>IF(AND($G16&gt;=Biens!$B$251,$H16=Biens!$E$251,$I16=Biens!$A$251,$J16&lt;=Biens!$D$251,$K16&lt;=Biens!$C$251),"MATCH","")</f>
        <v/>
      </c>
      <c r="JM16" s="13" t="str">
        <f>IF(AND($G16&gt;=Biens!$B$252,$H16=Biens!$E$252,$I16=Biens!$A$252,$J16&lt;=Biens!$D$252,$K16&lt;=Biens!$C$252),"MATCH","")</f>
        <v/>
      </c>
      <c r="JN16" s="13" t="str">
        <f>IF(AND($G16&gt;=Biens!$B$253,$H16=Biens!$E$253,$I16=Biens!$A$253,$J16&lt;=Biens!$D$253,$K16&lt;=Biens!$C$253),"MATCH","")</f>
        <v/>
      </c>
      <c r="JO16" s="13" t="str">
        <f>IF(AND($G16&gt;=Biens!$B$254,$H16=Biens!$E$254,$I16=Biens!$A$254,$J16&lt;=Biens!$D$254,$K16&lt;=Biens!$C$254),"MATCH","")</f>
        <v/>
      </c>
      <c r="JP16" s="13" t="str">
        <f>IF(AND($G16&gt;=Biens!$B$255,$H16=Biens!$E$255,$I16=Biens!$A$255,$J16&lt;=Biens!$D$255,$K16&lt;=Biens!$C$255),"MATCH","")</f>
        <v/>
      </c>
      <c r="JQ16" s="13" t="str">
        <f>IF(AND($G16&gt;=Biens!$B$256,$H16=Biens!$E$256,$I16=Biens!$A$256,$J16&lt;=Biens!$D$256,$K16&lt;=Biens!$C$256),"MATCH","")</f>
        <v/>
      </c>
      <c r="JR16" s="13" t="str">
        <f>IF(AND($G16&gt;=Biens!$B$257,$H16=Biens!$E$257,$I16=Biens!$A$257,$J16&lt;=Biens!$D$257,$K16&lt;=Biens!$C$257),"MATCH","")</f>
        <v/>
      </c>
      <c r="JS16" s="13" t="str">
        <f>IF(AND($G16&gt;=Biens!$B$258,$H16=Biens!$E$258,$I16=Biens!$A$258,$J16&lt;=Biens!$D$258,$K16&lt;=Biens!$C$258),"MATCH","")</f>
        <v/>
      </c>
      <c r="JT16" s="13" t="str">
        <f>IF(AND($G16&gt;=Biens!$B$259,$H16=Biens!$E$259,$I16=Biens!$A$259,$J16&lt;=Biens!$D$259,$K16&lt;=Biens!$C$259),"MATCH","")</f>
        <v/>
      </c>
      <c r="JU16" s="13" t="str">
        <f>IF(AND($G16&gt;=Biens!$B$260,$H16=Biens!$E$260,$I16=Biens!$A$260,$J16&lt;=Biens!$D$260,$K16&lt;=Biens!$C$260),"MATCH","")</f>
        <v>MATCH</v>
      </c>
      <c r="JV16" s="13" t="str">
        <f>IF(AND($G16&gt;=Biens!$B$261,$H16=Biens!$E$261,$I16=Biens!$A$261,$J16&lt;=Biens!$D$261,$K16&lt;=Biens!$C$261),"MATCH","")</f>
        <v/>
      </c>
      <c r="JW16" s="13" t="str">
        <f>IF(AND($G16&gt;=Biens!$B$262,$H16=Biens!$E$262,$I16=Biens!$A$262,$J16&lt;=Biens!$D$262,$K16&lt;=Biens!$C$262),"MATCH","")</f>
        <v/>
      </c>
      <c r="JX16" s="13" t="str">
        <f>IF(AND($G16&gt;=Biens!$B$263,$H16=Biens!$E$263,$I16=Biens!$A$263,$J16&lt;=Biens!$D$263,$K16&lt;=Biens!$C$263),"MATCH","")</f>
        <v>MATCH</v>
      </c>
      <c r="JY16" s="13" t="str">
        <f>IF(AND($G16&gt;=Biens!$B$264,$H16=Biens!$E$264,$I16=Biens!$A$264,$J16&lt;=Biens!$D$264,$K16&lt;=Biens!$C$264),"MATCH","")</f>
        <v/>
      </c>
      <c r="JZ16" s="13" t="str">
        <f>IF(AND($G16&gt;=Biens!$B$265,$H16=Biens!$E$265,$I16=Biens!$A$265,$J16&lt;=Biens!$D$265,$K16&lt;=Biens!$C$265),"MATCH","")</f>
        <v/>
      </c>
      <c r="KA16" s="13" t="str">
        <f>IF(AND($G16&gt;=Biens!$B$266,$H16=Biens!$E$266,$I16=Biens!$A$266,$J16&lt;=Biens!$D$266,$K16&lt;=Biens!$C$266),"MATCH","")</f>
        <v/>
      </c>
      <c r="KB16" s="13" t="str">
        <f>IF(AND($G16&gt;=Biens!$B$267,$H16=Biens!$E$267,$I16=Biens!$A$267,$J16&lt;=Biens!$D$267,$K16&lt;=Biens!$C$267),"MATCH","")</f>
        <v/>
      </c>
      <c r="KC16" s="13" t="str">
        <f>IF(AND($G16&gt;=Biens!$B$268,$H16=Biens!$E$268,$I16=Biens!$A$268,$J16&lt;=Biens!$D$268,$K16&lt;=Biens!$C$268),"MATCH","")</f>
        <v/>
      </c>
      <c r="KD16" s="13" t="str">
        <f>IF(AND($G16&gt;=Biens!$B$269,$H16=Biens!$E$269,$I16=Biens!$A$269,$J16&lt;=Biens!$D$269,$K16&lt;=Biens!$C$269),"MATCH","")</f>
        <v/>
      </c>
      <c r="KE16" s="13" t="str">
        <f>IF(AND($G16&gt;=Biens!$B$270,$H16=Biens!$E$270,$I16=Biens!$A$270,$J16&lt;=Biens!$D$270,$K16&lt;=Biens!$C$270),"MATCH","")</f>
        <v/>
      </c>
      <c r="KF16" s="13" t="str">
        <f>IF(AND($G16&gt;=Biens!$B$271,$H16=Biens!$E$271,$I16=Biens!$A$271,$J16&lt;=Biens!$D$271,$K16&lt;=Biens!$C$271),"MATCH","")</f>
        <v/>
      </c>
      <c r="KG16" s="13" t="str">
        <f>IF(AND($G16&gt;=Biens!$B$272,$H16=Biens!$E$272,$I16=Biens!$A$272,$J16&lt;=Biens!$D$272,$K16&lt;=Biens!$C$272),"MATCH","")</f>
        <v/>
      </c>
      <c r="KH16" s="13" t="str">
        <f>IF(AND($G16&gt;=Biens!$B$273,$H16=Biens!$E$273,$I16=Biens!$A$273,$J16&lt;=Biens!$D$273,$K16&lt;=Biens!$C$273),"MATCH","")</f>
        <v/>
      </c>
      <c r="KI16" s="13" t="str">
        <f>IF(AND($G16&gt;=Biens!$B$274,$H16=Biens!$E$274,$I16=Biens!$A$274,$J16&lt;=Biens!$D$274,$K16&lt;=Biens!$C$274),"MATCH","")</f>
        <v/>
      </c>
      <c r="KJ16" s="13" t="str">
        <f>IF(AND($G16&gt;=Biens!$B$275,$H16=Biens!$E$275,$I16=Biens!$A$275,$J16&lt;=Biens!$D$275,$K16&lt;=Biens!$C$275),"MATCH","")</f>
        <v/>
      </c>
      <c r="KK16" s="13" t="str">
        <f>IF(AND($G16&gt;=Biens!$B$276,$H16=Biens!$E$276,$I16=Biens!$A$276,$J16&lt;=Biens!$D$276,$K16&lt;=Biens!$C$276),"MATCH","")</f>
        <v/>
      </c>
      <c r="KL16" s="13" t="str">
        <f>IF(AND($G16&gt;=Biens!$B$277,$H16=Biens!$E$277,$I16=Biens!$A$277,$J16&lt;=Biens!$D$277,$K16&lt;=Biens!$C$277),"MATCH","")</f>
        <v/>
      </c>
      <c r="KM16" s="13" t="str">
        <f>IF(AND($G16&gt;=Biens!$B$278,$H16=Biens!$E$278,$I16=Biens!$A$278,$J16&lt;=Biens!$D$278,$K16&lt;=Biens!$C$278),"MATCH","")</f>
        <v/>
      </c>
      <c r="KN16" s="13" t="str">
        <f>IF(AND($G16&gt;=Biens!$B$279,$H16=Biens!$E$279,$I16=Biens!$A$279,$J16&lt;=Biens!$D$279,$K16&lt;=Biens!$C$279),"MATCH","")</f>
        <v/>
      </c>
      <c r="KO16" s="13" t="str">
        <f>IF(AND($G16&gt;=Biens!$B$280,$H16=Biens!$E$280,$I16=Biens!$A$280,$J16&lt;=Biens!$D$280,$K16&lt;=Biens!$C$280),"MATCH","")</f>
        <v/>
      </c>
      <c r="KP16" s="13" t="str">
        <f>IF(AND($G16&gt;=Biens!$B$281,$H16=Biens!$E$281,$I16=Biens!$A$281,$J16&lt;=Biens!$D$281,$K16&lt;=Biens!$C$281),"MATCH","")</f>
        <v/>
      </c>
      <c r="KQ16" s="13" t="str">
        <f>IF(AND($G16&gt;=Biens!$B$282,$H16=Biens!$E$282,$I16=Biens!$A$282,$J16&lt;=Biens!$D$282,$K16&lt;=Biens!$C$282),"MATCH","")</f>
        <v/>
      </c>
      <c r="KR16" s="13" t="str">
        <f>IF(AND($G16&gt;=Biens!$B$283,$H16=Biens!$E$283,$I16=Biens!$A$283,$J16&lt;=Biens!$D$283,$K16&lt;=Biens!$C$283),"MATCH","")</f>
        <v/>
      </c>
      <c r="KS16" s="13" t="str">
        <f>IF(AND($G16&gt;=Biens!$B$284,$H16=Biens!$E$284,$I16=Biens!$A$284,$J16&lt;=Biens!$D$284,$K16&lt;=Biens!$C$284),"MATCH","")</f>
        <v/>
      </c>
      <c r="KT16" s="13" t="str">
        <f>IF(AND($G16&gt;=Biens!$B$285,$H16=Biens!$E$285,$I16=Biens!$A$285,$J16&lt;=Biens!$D$285,$K16&lt;=Biens!$C$285),"MATCH","")</f>
        <v/>
      </c>
      <c r="KU16" s="13" t="str">
        <f>IF(AND($G16&gt;=Biens!$B$286,$H16=Biens!$E$286,$I16=Biens!$A$286,$J16&lt;=Biens!$D$286,$K16&lt;=Biens!$C$286),"MATCH","")</f>
        <v/>
      </c>
      <c r="KV16" s="13" t="str">
        <f>IF(AND($G16&gt;=Biens!$B$287,$H16=Biens!$E$287,$I16=Biens!$A$287,$J16&lt;=Biens!$D$287,$K16&lt;=Biens!$C$287),"MATCH","")</f>
        <v/>
      </c>
      <c r="KW16" s="13" t="str">
        <f>IF(AND($G16&gt;=Biens!$B$288,$H16=Biens!$E$288,$I16=Biens!$A$288,$J16&lt;=Biens!$D$288,$K16&lt;=Biens!$C$288),"MATCH","")</f>
        <v/>
      </c>
      <c r="KX16" s="13" t="str">
        <f>IF(AND($G16&gt;=Biens!$B$289,$H16=Biens!$E$289,$I16=Biens!$A$289,$J16&lt;=Biens!$D$289,$K16&lt;=Biens!$C$289),"MATCH","")</f>
        <v/>
      </c>
      <c r="KY16" s="13" t="str">
        <f>IF(AND($G16&gt;=Biens!$B$290,$H16=Biens!$E$290,$I16=Biens!$A$290,$J16&lt;=Biens!$D$290,$K16&lt;=Biens!$C$290),"MATCH","")</f>
        <v/>
      </c>
      <c r="KZ16" s="13" t="str">
        <f>IF(AND($G16&gt;=Biens!$B$291,$H16=Biens!$E$291,$I16=Biens!$A$291,$J16&lt;=Biens!$D$291,$K16&lt;=Biens!$C$291),"MATCH","")</f>
        <v/>
      </c>
      <c r="LA16" s="13" t="str">
        <f>IF(AND($G16&gt;=Biens!$B$292,$H16=Biens!$E$292,$I16=Biens!$A$292,$J16&lt;=Biens!$D$292,$K16&lt;=Biens!$C$292),"MATCH","")</f>
        <v/>
      </c>
      <c r="LB16" s="13" t="str">
        <f>IF(AND($G16&gt;=Biens!$B$293,$H16=Biens!$E$293,$I16=Biens!$A$293,$J16&lt;=Biens!$D$293,$K16&lt;=Biens!$C$293),"MATCH","")</f>
        <v/>
      </c>
      <c r="LC16" s="13" t="str">
        <f>IF(AND($G16&gt;=Biens!$B$294,$H16=Biens!$E$294,$I16=Biens!$A$294,$J16&lt;=Biens!$D$294,$K16&lt;=Biens!$C$294),"MATCH","")</f>
        <v/>
      </c>
      <c r="LD16" s="13" t="str">
        <f>IF(AND($G16&gt;=Biens!$B$295,$H16=Biens!$E$295,$I16=Biens!$A$295,$J16&lt;=Biens!$D$295,$K16&lt;=Biens!$C$295),"MATCH","")</f>
        <v/>
      </c>
      <c r="LE16" s="13" t="str">
        <f>IF(AND($G16&gt;=Biens!$B$296,$H16=Biens!$E$296,$I16=Biens!$A$296,$J16&lt;=Biens!$D$296,$K16&lt;=Biens!$C$296),"MATCH","")</f>
        <v/>
      </c>
      <c r="LF16" s="13" t="str">
        <f>IF(AND($G16&gt;=Biens!$B$297,$H16=Biens!$E$297,$I16=Biens!$A$297,$J16&lt;=Biens!$D$297,$K16&lt;=Biens!$C$297),"MATCH","")</f>
        <v/>
      </c>
      <c r="LG16" s="13" t="str">
        <f>IF(AND($G16&gt;=Biens!$B$298,$H16=Biens!$E$298,$I16=Biens!$A$298,$J16&lt;=Biens!$D$298,$K16&lt;=Biens!$C$298),"MATCH","")</f>
        <v/>
      </c>
      <c r="LH16" s="13" t="str">
        <f>IF(AND($G16&gt;=Biens!$B$299,$H16=Biens!$E$299,$I16=Biens!$A$299,$J16&lt;=Biens!$D$299,$K16&lt;=Biens!$C$299),"MATCH","")</f>
        <v/>
      </c>
      <c r="LI16" s="13" t="str">
        <f>IF(AND($G16&gt;=Biens!$B$300,$H16=Biens!$E$300,$I16=Biens!$A$300,$J16&lt;=Biens!$D$300,$K16&lt;=Biens!$C$300),"MATCH","")</f>
        <v/>
      </c>
      <c r="LJ16" s="13" t="str">
        <f>IF(AND($G16&gt;=Biens!$B$301,$H16=Biens!$E$301,$I16=Biens!$A$301,$J16&lt;=Biens!$D$301,$K16&lt;=Biens!$C$301),"MATCH","")</f>
        <v/>
      </c>
      <c r="LK16" s="13" t="str">
        <f>IF(AND($G16&gt;=Biens!$B$302,$H16=Biens!$E$302,$I16=Biens!$A$302,$J16&lt;=Biens!$D$302,$K16&lt;=Biens!$C$302),"MATCH","")</f>
        <v/>
      </c>
      <c r="LL16" s="13" t="str">
        <f>IF(AND($G16&gt;=Biens!$B$303,$H16=Biens!$E$303,$I16=Biens!$A$303,$J16&lt;=Biens!$D$303,$K16&lt;=Biens!$C$303),"MATCH","")</f>
        <v/>
      </c>
      <c r="LM16" s="13" t="str">
        <f>IF(AND($G16&gt;=Biens!$B$304,$H16=Biens!$E$304,$I16=Biens!$A$304,$J16&lt;=Biens!$D$304,$K16&lt;=Biens!$C$304),"MATCH","")</f>
        <v/>
      </c>
      <c r="LN16" s="13" t="str">
        <f>IF(AND($G16&gt;=Biens!$B$305,$H16=Biens!$E$305,$I16=Biens!$A$305,$J16&lt;=Biens!$D$305,$K16&lt;=Biens!$C$305),"MATCH","")</f>
        <v/>
      </c>
      <c r="LO16" s="13" t="str">
        <f>IF(AND($G16&gt;=Biens!$B$306,$H16=Biens!$E$306,$I16=Biens!$A$306,$J16&lt;=Biens!$D$306,$K16&lt;=Biens!$C$306),"MATCH","")</f>
        <v/>
      </c>
      <c r="LP16" s="13" t="str">
        <f>IF(AND($G16&gt;=Biens!$B$307,$H16=Biens!$E$307,$I16=Biens!$A$307,$J16&lt;=Biens!$D$307,$K16&lt;=Biens!$C$307),"MATCH","")</f>
        <v/>
      </c>
      <c r="LQ16" s="13" t="str">
        <f>IF(AND($G16&gt;=Biens!$B$308,$H16=Biens!$E$308,$I16=Biens!$A$308,$J16&lt;=Biens!$D$308,$K16&lt;=Biens!$C$308),"MATCH","")</f>
        <v/>
      </c>
      <c r="LR16" s="13" t="str">
        <f>IF(AND($G16&gt;=Biens!$B$309,$H16=Biens!$E$309,$I16=Biens!$A$309,$J16&lt;=Biens!$D$309,$K16&lt;=Biens!$C$309),"MATCH","")</f>
        <v/>
      </c>
      <c r="LS16" s="13" t="str">
        <f>IF(AND($G16&gt;=Biens!$B$310,$H16=Biens!$E$310,$I16=Biens!$A$310,$J16&lt;=Biens!$D$310,$K16&lt;=Biens!$C$310),"MATCH","")</f>
        <v/>
      </c>
      <c r="LT16" s="13" t="str">
        <f>IF(AND($G16&gt;=Biens!$B$311,$H16=Biens!$E$311,$I16=Biens!$A$311,$J16&lt;=Biens!$D$311,$K16&lt;=Biens!$C$311),"MATCH","")</f>
        <v/>
      </c>
      <c r="LU16" s="13" t="str">
        <f>IF(AND($G16&gt;=Biens!$B$312,$H16=Biens!$E$312,$I16=Biens!$A$312,$J16&lt;=Biens!$D$312,$K16&lt;=Biens!$C$312),"MATCH","")</f>
        <v/>
      </c>
      <c r="LV16" s="13" t="str">
        <f>IF(AND($G16&gt;=Biens!$B$313,$H16=Biens!$E$313,$I16=Biens!$A$313,$J16&lt;=Biens!$D$313,$K16&lt;=Biens!$C$313),"MATCH","")</f>
        <v/>
      </c>
      <c r="LW16" s="13" t="str">
        <f>IF(AND($G16&gt;=Biens!$B$314,$H16=Biens!$E$314,$I16=Biens!$A$314,$J16&lt;=Biens!$D$314,$K16&lt;=Biens!$C$314),"MATCH","")</f>
        <v/>
      </c>
      <c r="LX16" s="13" t="str">
        <f>IF(AND($G16&gt;=Biens!$B$315,$H16=Biens!$E$315,$I16=Biens!$A$315,$J16&lt;=Biens!$D$315,$K16&lt;=Biens!$C$315),"MATCH","")</f>
        <v/>
      </c>
      <c r="LY16" s="13" t="str">
        <f>IF(AND($G16&gt;=Biens!$B$316,$H16=Biens!$E$316,$I16=Biens!$A$316,$J16&lt;=Biens!$D$316,$K16&lt;=Biens!$C$316),"MATCH","")</f>
        <v/>
      </c>
      <c r="LZ16" s="13" t="str">
        <f>IF(AND($G16&gt;=Biens!$B$317,$H16=Biens!$E$317,$I16=Biens!$A$317,$J16&lt;=Biens!$D$317,$K16&lt;=Biens!$C$317),"MATCH","")</f>
        <v/>
      </c>
      <c r="MA16" s="13" t="str">
        <f>IF(AND($G16&gt;=Biens!$B$318,$H16=Biens!$E$318,$I16=Biens!$A$318,$J16&lt;=Biens!$D$318,$K16&lt;=Biens!$C$318),"MATCH","")</f>
        <v/>
      </c>
      <c r="MB16" s="13" t="str">
        <f>IF(AND($G16&gt;=Biens!$B$319,$H16=Biens!$E$319,$I16=Biens!$A$319,$J16&lt;=Biens!$D$319,$K16&lt;=Biens!$C$319),"MATCH","")</f>
        <v/>
      </c>
      <c r="MC16" s="13" t="str">
        <f>IF(AND($G16&gt;=Biens!$B$320,$H16=Biens!$E$320,$I16=Biens!$A$320,$J16&lt;=Biens!$D$320,$K16&lt;=Biens!$C$320),"MATCH","")</f>
        <v/>
      </c>
      <c r="MD16" s="13" t="str">
        <f>IF(AND($G16&gt;=Biens!$B$321,$H16=Biens!$E$321,$I16=Biens!$A$321,$J16&lt;=Biens!$D$321,$K16&lt;=Biens!$C$321),"MATCH","")</f>
        <v/>
      </c>
      <c r="ME16" s="13" t="str">
        <f>IF(AND($G16&gt;=Biens!$B$322,$H16=Biens!$E$322,$I16=Biens!$A$322,$J16&lt;=Biens!$D$322,$K16&lt;=Biens!$C$322),"MATCH","")</f>
        <v/>
      </c>
      <c r="MF16" s="13" t="str">
        <f>IF(AND($G16&gt;=Biens!$B$323,$H16=Biens!$E$323,$I16=Biens!$A$323,$J16&lt;=Biens!$D$323,$K16&lt;=Biens!$C$323),"MATCH","")</f>
        <v/>
      </c>
      <c r="MG16" s="13" t="str">
        <f>IF(AND($G16&gt;=Biens!$B$324,$H16=Biens!$E$324,$I16=Biens!$A$324,$J16&lt;=Biens!$D$324,$K16&lt;=Biens!$C$324),"MATCH","")</f>
        <v/>
      </c>
      <c r="MH16" s="13" t="str">
        <f>IF(AND($G16&gt;=Biens!$B$325,$H16=Biens!$E$325,$I16=Biens!$A$325,$J16&lt;=Biens!$D$325,$K16&lt;=Biens!$C$325),"MATCH","")</f>
        <v/>
      </c>
      <c r="MI16" s="13" t="str">
        <f>IF(AND($G16&gt;=Biens!$B$326,$H16=Biens!$E$326,$I16=Biens!$A$326,$J16&lt;=Biens!$D$326,$K16&lt;=Biens!$C$326),"MATCH","")</f>
        <v/>
      </c>
      <c r="MJ16" s="13" t="str">
        <f>IF(AND($G16&gt;=Biens!$B$327,$H16=Biens!$E$327,$I16=Biens!$A$327,$J16&lt;=Biens!$D$327,$K16&lt;=Biens!$C$327),"MATCH","")</f>
        <v/>
      </c>
      <c r="MK16" s="13" t="str">
        <f>IF(AND($G16&gt;=Biens!$B$328,$H16=Biens!$E$328,$I16=Biens!$A$328,$J16&lt;=Biens!$D$328,$K16&lt;=Biens!$C$328),"MATCH","")</f>
        <v/>
      </c>
      <c r="ML16" s="13" t="str">
        <f>IF(AND($G16&gt;=Biens!$B$329,$H16=Biens!$E$329,$I16=Biens!$A$329,$J16&lt;=Biens!$D$329,$K16&lt;=Biens!$C$329),"MATCH","")</f>
        <v/>
      </c>
      <c r="MM16" s="13" t="str">
        <f>IF(AND($G16&gt;=Biens!$B$330,$H16=Biens!$E$330,$I16=Biens!$A$330,$J16&lt;=Biens!$D$330,$K16&lt;=Biens!$C$330),"MATCH","")</f>
        <v/>
      </c>
      <c r="MN16" s="13" t="str">
        <f>IF(AND($G16&gt;=Biens!$B$331,$H16=Biens!$E$331,$I16=Biens!$A$331,$J16&lt;=Biens!$D$331,$K16&lt;=Biens!$C$331),"MATCH","")</f>
        <v/>
      </c>
      <c r="MO16" s="13" t="str">
        <f>IF(AND($G16&gt;=Biens!$B$332,$H16=Biens!$E$332,$I16=Biens!$A$332,$J16&lt;=Biens!$D$332,$K16&lt;=Biens!$C$332),"MATCH","")</f>
        <v/>
      </c>
      <c r="MP16" s="13" t="str">
        <f>IF(AND($G16&gt;=Biens!$B$333,$H16=Biens!$E$333,$I16=Biens!$A$333,$J16&lt;=Biens!$D$333,$K16&lt;=Biens!$C$333),"MATCH","")</f>
        <v/>
      </c>
      <c r="MQ16" s="13" t="str">
        <f>IF(AND($G16&gt;=Biens!$B$334,$H16=Biens!$E$334,$I16=Biens!$A$334,$J16&lt;=Biens!$D$334,$K16&lt;=Biens!$C$334),"MATCH","")</f>
        <v/>
      </c>
      <c r="MR16" s="13" t="str">
        <f>IF(AND($G16&gt;=Biens!$B$335,$H16=Biens!$E$335,$I16=Biens!$A$335,$J16&lt;=Biens!$D$335,$K16&lt;=Biens!$C$335),"MATCH","")</f>
        <v/>
      </c>
      <c r="MS16" s="13" t="str">
        <f>IF(AND($G16&gt;=Biens!$B$336,$H16=Biens!$E$336,$I16=Biens!$A$336,$J16&lt;=Biens!$D$336,$K16&lt;=Biens!$C$336),"MATCH","")</f>
        <v/>
      </c>
      <c r="MT16" s="13" t="str">
        <f>IF(AND($G16&gt;=Biens!$B$337,$H16=Biens!$E$337,$I16=Biens!$A$337,$J16&lt;=Biens!$D$337,$K16&lt;=Biens!$C$337),"MATCH","")</f>
        <v/>
      </c>
      <c r="MU16" s="13" t="str">
        <f>IF(AND($G16&gt;=Biens!$B$338,$H16=Biens!$E$338,$I16=Biens!$A$338,$J16&lt;=Biens!$D$338,$K16&lt;=Biens!$C$338),"MATCH","")</f>
        <v/>
      </c>
      <c r="MV16" s="13" t="str">
        <f>IF(AND($G16&gt;=Biens!$B$339,$H16=Biens!$E$339,$I16=Biens!$A$339,$J16&lt;=Biens!$D$339,$K16&lt;=Biens!$C$339),"MATCH","")</f>
        <v/>
      </c>
      <c r="MW16" s="13" t="str">
        <f>IF(AND($G16&gt;=Biens!$B$340,$H16=Biens!$E$340,$I16=Biens!$A$340,$J16&lt;=Biens!$D$340,$K16&lt;=Biens!$C$340),"MATCH","")</f>
        <v/>
      </c>
      <c r="MX16" s="13" t="str">
        <f>IF(AND($G16&gt;=Biens!$B$341,$H16=Biens!$E$341,$I16=Biens!$A$341,$J16&lt;=Biens!$D$341,$K16&lt;=Biens!$C$341),"MATCH","")</f>
        <v/>
      </c>
      <c r="MY16" s="13" t="str">
        <f>IF(AND($G16&gt;=Biens!$B$342,$H16=Biens!$E$342,$I16=Biens!$A$342,$J16&lt;=Biens!$D$342,$K16&lt;=Biens!$C$342),"MATCH","")</f>
        <v/>
      </c>
      <c r="MZ16" s="13" t="str">
        <f>IF(AND($G16&gt;=Biens!$B$343,$H16=Biens!$E$343,$I16=Biens!$A$343,$J16&lt;=Biens!$D$343,$K16&lt;=Biens!$C$343),"MATCH","")</f>
        <v/>
      </c>
      <c r="NA16" s="13" t="str">
        <f>IF(AND($G16&gt;=Biens!$B$344,$H16=Biens!$E$344,$I16=Biens!$A$344,$J16&lt;=Biens!$D$344,$K16&lt;=Biens!$C$344),"MATCH","")</f>
        <v>MATCH</v>
      </c>
      <c r="NB16" s="13" t="str">
        <f>IF(AND($G16&gt;=Biens!$B$345,$H16=Biens!$E$345,$I16=Biens!$A$345,$J16&lt;=Biens!$D$345,$K16&lt;=Biens!$C$345),"MATCH","")</f>
        <v/>
      </c>
      <c r="NC16" s="13" t="str">
        <f>IF(AND($G16&gt;=Biens!$B$346,$H16=Biens!$E$346,$I16=Biens!$A$346,$J16&lt;=Biens!$D$346,$K16&lt;=Biens!$C$346),"MATCH","")</f>
        <v/>
      </c>
      <c r="ND16" s="13" t="str">
        <f>IF(AND($G16&gt;=Biens!$B$347,$H16=Biens!$E$347,$I16=Biens!$A$347,$J16&lt;=Biens!$D$347,$K16&lt;=Biens!$C$347),"MATCH","")</f>
        <v/>
      </c>
      <c r="NE16" s="13" t="str">
        <f>IF(AND($G16&gt;=Biens!$B$348,$H16=Biens!$E$348,$I16=Biens!$A$348,$J16&lt;=Biens!$D$348,$K16&lt;=Biens!$C$348),"MATCH","")</f>
        <v/>
      </c>
      <c r="NF16" s="13" t="str">
        <f>IF(AND($G16&gt;=Biens!$B$349,$H16=Biens!$E$349,$I16=Biens!$A$349,$J16&lt;=Biens!$D$349,$K16&lt;=Biens!$C$349),"MATCH","")</f>
        <v/>
      </c>
      <c r="NG16" s="13" t="str">
        <f>IF(AND($G16&gt;=Biens!$B$350,$H16=Biens!$E$350,$I16=Biens!$A$350,$J16&lt;=Biens!$D$350,$K16&lt;=Biens!$C$350),"MATCH","")</f>
        <v>MATCH</v>
      </c>
      <c r="NH16" s="13" t="str">
        <f>IF(AND($G16&gt;=Biens!$B$351,$H16=Biens!$E$351,$I16=Biens!$A$351,$J16&lt;=Biens!$D$351,$K16&lt;=Biens!$C$351),"MATCH","")</f>
        <v/>
      </c>
      <c r="NI16" s="13" t="str">
        <f>IF(AND($G16&gt;=Biens!$B$352,$H16=Biens!$E$352,$I16=Biens!$A$352,$J16&lt;=Biens!$D$352,$K16&lt;=Biens!$C$352),"MATCH","")</f>
        <v/>
      </c>
      <c r="NJ16" s="13" t="str">
        <f>IF(AND($G16&gt;=Biens!$B$353,$H16=Biens!$E$353,$I16=Biens!$A$353,$J16&lt;=Biens!$D$353,$K16&lt;=Biens!$C$353),"MATCH","")</f>
        <v/>
      </c>
      <c r="NK16" s="13" t="str">
        <f>IF(AND($G16&gt;=Biens!$B$354,$H16=Biens!$E$354,$I16=Biens!$A$354,$J16&lt;=Biens!$D$354,$K16&lt;=Biens!$C$354),"MATCH","")</f>
        <v/>
      </c>
      <c r="NL16" s="13" t="str">
        <f>IF(AND($G16&gt;=Biens!$B$355,$H16=Biens!$E$355,$I16=Biens!$A$355,$J16&lt;=Biens!$D$355,$K16&lt;=Biens!$C$355),"MATCH","")</f>
        <v/>
      </c>
      <c r="NM16" s="13" t="str">
        <f>IF(AND($G16&gt;=Biens!$B$356,$H16=Biens!$E$356,$I16=Biens!$A$356,$J16&lt;=Biens!$D$356,$K16&lt;=Biens!$C$356),"MATCH","")</f>
        <v/>
      </c>
      <c r="NN16" s="13" t="str">
        <f>IF(AND($G16&gt;=Biens!$B$357,$H16=Biens!$E$357,$I16=Biens!$A$357,$J16&lt;=Biens!$D$357,$K16&lt;=Biens!$C$357),"MATCH","")</f>
        <v/>
      </c>
      <c r="NO16" s="13" t="str">
        <f>IF(AND($G16&gt;=Biens!$B$358,$H16=Biens!$E$358,$I16=Biens!$A$358,$J16&lt;=Biens!$D$358,$K16&lt;=Biens!$C$358),"MATCH","")</f>
        <v/>
      </c>
      <c r="NP16" s="13" t="str">
        <f>IF(AND($G16&gt;=Biens!$B$359,$H16=Biens!$E$359,$I16=Biens!$A$359,$J16&lt;=Biens!$D$359,$K16&lt;=Biens!$C$359),"MATCH","")</f>
        <v/>
      </c>
      <c r="NQ16" s="13" t="str">
        <f>IF(AND($G16&gt;=Biens!$B$360,$H16=Biens!$E$360,$I16=Biens!$A$360,$J16&lt;=Biens!$D$360,$K16&lt;=Biens!$C$360),"MATCH","")</f>
        <v/>
      </c>
      <c r="NR16" s="13" t="str">
        <f>IF(AND($G16&gt;=Biens!$B$361,$H16=Biens!$E$361,$I16=Biens!$A$361,$J16&lt;=Biens!$D$361,$K16&lt;=Biens!$C$361),"MATCH","")</f>
        <v/>
      </c>
      <c r="NS16" s="13" t="str">
        <f>IF(AND($G16&gt;=Biens!$B$362,$H16=Biens!$E$362,$I16=Biens!$A$362,$J16&lt;=Biens!$D$362,$K16&lt;=Biens!$C$362),"MATCH","")</f>
        <v/>
      </c>
      <c r="NT16" s="13" t="str">
        <f>IF(AND($G16&gt;=Biens!$B$363,$H16=Biens!$E$363,$I16=Biens!$A$363,$J16&lt;=Biens!$D$363,$K16&lt;=Biens!$C$363),"MATCH","")</f>
        <v/>
      </c>
      <c r="NU16" s="13" t="str">
        <f>IF(AND($G16&gt;=Biens!$B$364,$H16=Biens!$E$364,$I16=Biens!$A$364,$J16&lt;=Biens!$D$364,$K16&lt;=Biens!$C$364),"MATCH","")</f>
        <v/>
      </c>
      <c r="NV16" s="13" t="str">
        <f>IF(AND($G16&gt;=Biens!$B$365,$H16=Biens!$E$365,$I16=Biens!$A$365,$J16&lt;=Biens!$D$365,$K16&lt;=Biens!$C$365),"MATCH","")</f>
        <v>MATCH</v>
      </c>
      <c r="NW16" s="13" t="str">
        <f>IF(AND($G16&gt;=Biens!$B$366,$H16=Biens!$E$366,$I16=Biens!$A$366,$J16&lt;=Biens!$D$366,$K16&lt;=Biens!$C$366),"MATCH","")</f>
        <v/>
      </c>
      <c r="NX16" s="13" t="str">
        <f>IF(AND($G16&gt;=Biens!$B$367,$H16=Biens!$E$367,$I16=Biens!$A$367,$J16&lt;=Biens!$D$367,$K16&lt;=Biens!$C$367),"MATCH","")</f>
        <v/>
      </c>
      <c r="NY16" s="13" t="str">
        <f>IF(AND($G16&gt;=Biens!$B$368,$H16=Biens!$E$368,$I16=Biens!$A$368,$J16&lt;=Biens!$D$368,$K16&lt;=Biens!$C$368),"MATCH","")</f>
        <v/>
      </c>
      <c r="NZ16" s="13" t="str">
        <f>IF(AND($G16&gt;=Biens!$B$369,$H16=Biens!$E$369,$I16=Biens!$A$369,$J16&lt;=Biens!$D$369,$K16&lt;=Biens!$C$369),"MATCH","")</f>
        <v/>
      </c>
      <c r="OA16" s="13" t="str">
        <f>IF(AND($G16&gt;=Biens!$B$370,$H16=Biens!$E$370,$I16=Biens!$A$370,$J16&lt;=Biens!$D$370,$K16&lt;=Biens!$C$370),"MATCH","")</f>
        <v/>
      </c>
      <c r="OB16" s="13" t="str">
        <f>IF(AND($G16&gt;=Biens!$B$371,$H16=Biens!$E$371,$I16=Biens!$A$371,$J16&lt;=Biens!$D$371,$K16&lt;=Biens!$C$371),"MATCH","")</f>
        <v/>
      </c>
      <c r="OC16" s="13" t="str">
        <f>IF(AND($G16&gt;=Biens!$B$372,$H16=Biens!$E$372,$I16=Biens!$A$372,$J16&lt;=Biens!$D$372,$K16&lt;=Biens!$C$372),"MATCH","")</f>
        <v/>
      </c>
      <c r="OD16" s="13" t="str">
        <f>IF(AND($G16&gt;=Biens!$B$373,$H16=Biens!$E$373,$I16=Biens!$A$373,$J16&lt;=Biens!$D$373,$K16&lt;=Biens!$C$373),"MATCH","")</f>
        <v/>
      </c>
      <c r="OE16" s="13" t="str">
        <f>IF(AND($G16&gt;=Biens!$B$374,$H16=Biens!$E$374,$I16=Biens!$A$374,$J16&lt;=Biens!$D$374,$K16&lt;=Biens!$C$374),"MATCH","")</f>
        <v/>
      </c>
      <c r="OF16" s="13" t="str">
        <f>IF(AND($G16&gt;=Biens!$B$375,$H16=Biens!$E$375,$I16=Biens!$A$375,$J16&lt;=Biens!$D$375,$K16&lt;=Biens!$C$375),"MATCH","")</f>
        <v/>
      </c>
      <c r="OG16" s="13" t="str">
        <f>IF(AND($G16&gt;=Biens!$B$376,$H16=Biens!$E$376,$I16=Biens!$A$376,$J16&lt;=Biens!$D$376,$K16&lt;=Biens!$C$376),"MATCH","")</f>
        <v/>
      </c>
      <c r="OH16" s="13" t="str">
        <f>IF(AND($G16&gt;=Biens!$B$377,$H16=Biens!$E$377,$I16=Biens!$A$377,$J16&lt;=Biens!$D$377,$K16&lt;=Biens!$C$377),"MATCH","")</f>
        <v/>
      </c>
      <c r="OI16" s="13" t="str">
        <f>IF(AND($G16&gt;=Biens!$B$378,$H16=Biens!$E$378,$I16=Biens!$A$378,$J16&lt;=Biens!$D$378,$K16&lt;=Biens!$C$378),"MATCH","")</f>
        <v/>
      </c>
      <c r="OJ16" s="13" t="str">
        <f>IF(AND($G16&gt;=Biens!$B$379,$H16=Biens!$E$379,$I16=Biens!$A$379,$J16&lt;=Biens!$D$379,$K16&lt;=Biens!$C$379),"MATCH","")</f>
        <v/>
      </c>
      <c r="OK16" s="13" t="str">
        <f>IF(AND($G16&gt;=Biens!$B$380,$H16=Biens!$E$380,$I16=Biens!$A$380,$J16&lt;=Biens!$D$380,$K16&lt;=Biens!$C$380),"MATCH","")</f>
        <v/>
      </c>
      <c r="OL16" s="13" t="str">
        <f>IF(AND($G16&gt;=Biens!$B$381,$H16=Biens!$E$381,$I16=Biens!$A$381,$J16&lt;=Biens!$D$381,$K16&lt;=Biens!$C$381),"MATCH","")</f>
        <v/>
      </c>
      <c r="OM16" s="13" t="str">
        <f>IF(AND($G16&gt;=Biens!$B$382,$H16=Biens!$E$382,$I16=Biens!$A$382,$J16&lt;=Biens!$D$382,$K16&lt;=Biens!$C$382),"MATCH","")</f>
        <v/>
      </c>
      <c r="ON16" s="13" t="str">
        <f>IF(AND($G16&gt;=Biens!$B$383,$H16=Biens!$E$383,$I16=Biens!$A$383,$J16&lt;=Biens!$D$383,$K16&lt;=Biens!$C$383),"MATCH","")</f>
        <v/>
      </c>
      <c r="OO16" s="13" t="str">
        <f>IF(AND($G16&gt;=Biens!$B$384,$H16=Biens!$E$384,$I16=Biens!$A$384,$J16&lt;=Biens!$D$384,$K16&lt;=Biens!$C$384),"MATCH","")</f>
        <v/>
      </c>
      <c r="OP16" s="13" t="str">
        <f>IF(AND($G16&gt;=Biens!$B$385,$H16=Biens!$E$385,$I16=Biens!$A$385,$J16&lt;=Biens!$D$385,$K16&lt;=Biens!$C$385),"MATCH","")</f>
        <v/>
      </c>
      <c r="OQ16" s="13" t="str">
        <f>IF(AND($G16&gt;=Biens!$B$386,$H16=Biens!$E$386,$I16=Biens!$A$386,$J16&lt;=Biens!$D$386,$K16&lt;=Biens!$C$386),"MATCH","")</f>
        <v/>
      </c>
      <c r="OR16" s="13" t="str">
        <f>IF(AND($G16&gt;=Biens!$B$387,$H16=Biens!$E$387,$I16=Biens!$A$387,$J16&lt;=Biens!$D$387,$K16&lt;=Biens!$C$387),"MATCH","")</f>
        <v/>
      </c>
      <c r="OS16" s="13" t="str">
        <f>IF(AND($G16&gt;=Biens!$B$388,$H16=Biens!$E$388,$I16=Biens!$A$388,$J16&lt;=Biens!$D$388,$K16&lt;=Biens!$C$388),"MATCH","")</f>
        <v/>
      </c>
      <c r="OT16" s="13" t="str">
        <f>IF(AND($G16&gt;=Biens!$B$389,$H16=Biens!$E$389,$I16=Biens!$A$389,$J16&lt;=Biens!$D$389,$K16&lt;=Biens!$C$389),"MATCH","")</f>
        <v/>
      </c>
      <c r="OU16" s="13" t="str">
        <f>IF(AND($G16&gt;=Biens!$B$390,$H16=Biens!$E$390,$I16=Biens!$A$390,$J16&lt;=Biens!$D$390,$K16&lt;=Biens!$C$390),"MATCH","")</f>
        <v/>
      </c>
      <c r="OV16" s="13" t="str">
        <f>IF(AND($G16&gt;=Biens!$B$391,$H16=Biens!$E$391,$I16=Biens!$A$391,$J16&lt;=Biens!$D$391,$K16&lt;=Biens!$C$391),"MATCH","")</f>
        <v/>
      </c>
      <c r="OW16" s="13" t="str">
        <f>IF(AND($G16&gt;=Biens!$B$392,$H16=Biens!$E$392,$I16=Biens!$A$392,$J16&lt;=Biens!$D$392,$K16&lt;=Biens!$C$392),"MATCH","")</f>
        <v/>
      </c>
      <c r="OX16" s="13" t="str">
        <f>IF(AND($G16&gt;=Biens!$B$393,$H16=Biens!$E$393,$I16=Biens!$A$393,$J16&lt;=Biens!$D$393,$K16&lt;=Biens!$C$393),"MATCH","")</f>
        <v/>
      </c>
      <c r="OY16" s="13" t="str">
        <f>IF(AND($G16&gt;=Biens!$B$394,$H16=Biens!$E$394,$I16=Biens!$A$394,$J16&lt;=Biens!$D$394,$K16&lt;=Biens!$C$394),"MATCH","")</f>
        <v/>
      </c>
      <c r="OZ16" s="13" t="str">
        <f>IF(AND($G16&gt;=Biens!$B$395,$H16=Biens!$E$395,$I16=Biens!$A$395,$J16&lt;=Biens!$D$395,$K16&lt;=Biens!$C$395),"MATCH","")</f>
        <v/>
      </c>
      <c r="PA16" s="13" t="str">
        <f>IF(AND($G16&gt;=Biens!$B$396,$H16=Biens!$E$396,$I16=Biens!$A$396,$J16&lt;=Biens!$D$396,$K16&lt;=Biens!$C$396),"MATCH","")</f>
        <v/>
      </c>
      <c r="PB16" s="13" t="str">
        <f>IF(AND($G16&gt;=Biens!$B$397,$H16=Biens!$E$397,$I16=Biens!$A$397,$J16&lt;=Biens!$D$397,$K16&lt;=Biens!$C$397),"MATCH","")</f>
        <v/>
      </c>
      <c r="PC16" s="13" t="str">
        <f>IF(AND($G16&gt;=Biens!$B$398,$H16=Biens!$E$398,$I16=Biens!$A$398,$J16&lt;=Biens!$D$398,$K16&lt;=Biens!$C$398),"MATCH","")</f>
        <v/>
      </c>
      <c r="PD16" s="13" t="str">
        <f>IF(AND($G16&gt;=Biens!$B$399,$H16=Biens!$E$399,$I16=Biens!$A$399,$J16&lt;=Biens!$D$399,$K16&lt;=Biens!$C$399),"MATCH","")</f>
        <v/>
      </c>
      <c r="PE16" s="13" t="str">
        <f>IF(AND($G16&gt;=Biens!$B$400,$H16=Biens!$E$400,$I16=Biens!$A$400,$J16&lt;=Biens!$D$400,$K16&lt;=Biens!$C$400),"MATCH","")</f>
        <v/>
      </c>
      <c r="PF16" s="13" t="str">
        <f>IF(AND($G16&gt;=Biens!$B$401,$H16=Biens!$E$401,$I16=Biens!$A$401,$J16&lt;=Biens!$D$401,$K16&lt;=Biens!$C$401),"MATCH","")</f>
        <v/>
      </c>
      <c r="PG16" s="13" t="str">
        <f>IF(AND($G16&gt;=Biens!$B$402,$H16=Biens!$E$402,$I16=Biens!$A$402,$J16&lt;=Biens!$D$402,$K16&lt;=Biens!$C$402),"MATCH","")</f>
        <v/>
      </c>
      <c r="PH16" s="13" t="str">
        <f>IF(AND($G16&gt;=Biens!$B$403,$H16=Biens!$E$403,$I16=Biens!$A$403,$J16&lt;=Biens!$D$403,$K16&lt;=Biens!$C$403),"MATCH","")</f>
        <v/>
      </c>
      <c r="PI16" s="13" t="str">
        <f>IF(AND($G16&gt;=Biens!$B$404,$H16=Biens!$E$404,$I16=Biens!$A$404,$J16&lt;=Biens!$D$404,$K16&lt;=Biens!$C$404),"MATCH","")</f>
        <v/>
      </c>
      <c r="PJ16" s="13" t="str">
        <f>IF(AND($G16&gt;=Biens!$B$405,$H16=Biens!$E$405,$I16=Biens!$A$405,$J16&lt;=Biens!$D$405,$K16&lt;=Biens!$C$405),"MATCH","")</f>
        <v/>
      </c>
      <c r="PK16" s="13" t="str">
        <f>IF(AND($G16&gt;=Biens!$B$406,$H16=Biens!$E$406,$I16=Biens!$A$406,$J16&lt;=Biens!$D$406,$K16&lt;=Biens!$C$406),"MATCH","")</f>
        <v/>
      </c>
      <c r="PL16" s="13" t="str">
        <f>IF(AND($G16&gt;=Biens!$B$407,$H16=Biens!$E$407,$I16=Biens!$A$407,$J16&lt;=Biens!$D$407,$K16&lt;=Biens!$C$407),"MATCH","")</f>
        <v/>
      </c>
      <c r="PM16" s="13" t="str">
        <f>IF(AND($G16&gt;=Biens!$B$408,$H16=Biens!$E$408,$I16=Biens!$A$408,$J16&lt;=Biens!$D$408,$K16&lt;=Biens!$C$408),"MATCH","")</f>
        <v/>
      </c>
      <c r="PN16" s="13" t="str">
        <f>IF(AND($G16&gt;=Biens!$B$409,$H16=Biens!$E$409,$I16=Biens!$A$409,$J16&lt;=Biens!$D$409,$K16&lt;=Biens!$C$409),"MATCH","")</f>
        <v/>
      </c>
      <c r="PO16" s="13" t="str">
        <f>IF(AND($G16&gt;=Biens!$B$410,$H16=Biens!$E$410,$I16=Biens!$A$410,$J16&lt;=Biens!$D$410,$K16&lt;=Biens!$C$410),"MATCH","")</f>
        <v/>
      </c>
      <c r="PP16" s="13" t="str">
        <f>IF(AND($G16&gt;=Biens!$B$411,$H16=Biens!$E$411,$I16=Biens!$A$411,$J16&lt;=Biens!$D$411,$K16&lt;=Biens!$C$411),"MATCH","")</f>
        <v/>
      </c>
      <c r="PQ16" s="13" t="str">
        <f>IF(AND($G16&gt;=Biens!$B$412,$H16=Biens!$E$412,$I16=Biens!$A$412,$J16&lt;=Biens!$D$412,$K16&lt;=Biens!$C$412),"MATCH","")</f>
        <v/>
      </c>
      <c r="PR16" s="13" t="str">
        <f>IF(AND($G16&gt;=Biens!$B$413,$H16=Biens!$E$413,$I16=Biens!$A$413,$J16&lt;=Biens!$D$413,$K16&lt;=Biens!$C$413),"MATCH","")</f>
        <v>MATCH</v>
      </c>
      <c r="PS16" s="13" t="str">
        <f>IF(AND($G16&gt;=Biens!$B$414,$H16=Biens!$E$414,$I16=Biens!$A$414,$J16&lt;=Biens!$D$414,$K16&lt;=Biens!$C$414),"MATCH","")</f>
        <v/>
      </c>
      <c r="PT16" s="13" t="str">
        <f>IF(AND($G16&gt;=Biens!$B$415,$H16=Biens!$E$415,$I16=Biens!$A$415,$J16&lt;=Biens!$D$415,$K16&lt;=Biens!$C$415),"MATCH","")</f>
        <v/>
      </c>
      <c r="PU16" s="13" t="str">
        <f>IF(AND($G16&gt;=Biens!$B$416,$H16=Biens!$E$416,$I16=Biens!$A$416,$J16&lt;=Biens!$D$416,$K16&lt;=Biens!$C$416),"MATCH","")</f>
        <v/>
      </c>
      <c r="PV16" s="13" t="str">
        <f>IF(AND($G16&gt;=Biens!$B$417,$H16=Biens!$E$417,$I16=Biens!$A$417,$J16&lt;=Biens!$D$417,$K16&lt;=Biens!$C$417),"MATCH","")</f>
        <v/>
      </c>
      <c r="PW16" s="13" t="str">
        <f>IF(AND($G16&gt;=Biens!$B$418,$H16=Biens!$E$418,$I16=Biens!$A$418,$J16&lt;=Biens!$D$418,$K16&lt;=Biens!$C$418),"MATCH","")</f>
        <v/>
      </c>
      <c r="PX16" s="13" t="str">
        <f>IF(AND($G16&gt;=Biens!$B$419,$H16=Biens!$E$419,$I16=Biens!$A$419,$J16&lt;=Biens!$D$419,$K16&lt;=Biens!$C$419),"MATCH","")</f>
        <v/>
      </c>
      <c r="PY16" s="13" t="str">
        <f>IF(AND($G16&gt;=Biens!$B$420,$H16=Biens!$E$420,$I16=Biens!$A$420,$J16&lt;=Biens!$D$420,$K16&lt;=Biens!$C$420),"MATCH","")</f>
        <v/>
      </c>
      <c r="PZ16" s="13" t="str">
        <f>IF(AND($G16&gt;=Biens!$B$421,$H16=Biens!$E$421,$I16=Biens!$A$421,$J16&lt;=Biens!$D$421,$K16&lt;=Biens!$C$421),"MATCH","")</f>
        <v/>
      </c>
      <c r="QA16" s="13" t="str">
        <f>IF(AND($G16&gt;=Biens!$B$422,$H16=Biens!$E$422,$I16=Biens!$A$422,$J16&lt;=Biens!$D$422,$K16&lt;=Biens!$C$422),"MATCH","")</f>
        <v/>
      </c>
      <c r="QB16" s="13" t="str">
        <f>IF(AND($G16&gt;=Biens!$B$423,$H16=Biens!$E$423,$I16=Biens!$A$423,$J16&lt;=Biens!$D$423,$K16&lt;=Biens!$C$423),"MATCH","")</f>
        <v/>
      </c>
      <c r="QC16" s="13" t="str">
        <f>IF(AND($G16&gt;=Biens!$B$424,$H16=Biens!$E$424,$I16=Biens!$A$424,$J16&lt;=Biens!$D$424,$K16&lt;=Biens!$C$424),"MATCH","")</f>
        <v/>
      </c>
      <c r="QD16" s="13" t="str">
        <f>IF(AND($G16&gt;=Biens!$B$425,$H16=Biens!$E$425,$I16=Biens!$A$425,$J16&lt;=Biens!$D$425,$K16&lt;=Biens!$C$425),"MATCH","")</f>
        <v/>
      </c>
      <c r="QE16" s="13" t="str">
        <f>IF(AND($G16&gt;=Biens!$B$426,$H16=Biens!$E$426,$I16=Biens!$A$426,$J16&lt;=Biens!$D$426,$K16&lt;=Biens!$C$426),"MATCH","")</f>
        <v/>
      </c>
      <c r="QF16" s="13" t="str">
        <f>IF(AND($G16&gt;=Biens!$B$427,$H16=Biens!$E$427,$I16=Biens!$A$427,$J16&lt;=Biens!$D$427,$K16&lt;=Biens!$C$427),"MATCH","")</f>
        <v/>
      </c>
      <c r="QG16" s="13" t="str">
        <f>IF(AND($G16&gt;=Biens!$B$428,$H16=Biens!$E$428,$I16=Biens!$A$428,$J16&lt;=Biens!$D$428,$K16&lt;=Biens!$C$428),"MATCH","")</f>
        <v/>
      </c>
      <c r="QH16" s="13" t="str">
        <f>IF(AND($G16&gt;=Biens!$B$429,$H16=Biens!$E$429,$I16=Biens!$A$429,$J16&lt;=Biens!$D$429,$K16&lt;=Biens!$C$429),"MATCH","")</f>
        <v/>
      </c>
      <c r="QI16" s="13" t="str">
        <f>IF(AND($G16&gt;=Biens!$B$430,$H16=Biens!$E$430,$I16=Biens!$A$430,$J16&lt;=Biens!$D$430,$K16&lt;=Biens!$C$430),"MATCH","")</f>
        <v/>
      </c>
      <c r="QJ16" s="13" t="str">
        <f>IF(AND($G16&gt;=Biens!$B$431,$H16=Biens!$E$431,$I16=Biens!$A$431,$J16&lt;=Biens!$D$431,$K16&lt;=Biens!$C$431),"MATCH","")</f>
        <v/>
      </c>
      <c r="QK16" s="13" t="str">
        <f>IF(AND($G16&gt;=Biens!$B$432,$H16=Biens!$E$432,$I16=Biens!$A$432,$J16&lt;=Biens!$D$432,$K16&lt;=Biens!$C$432),"MATCH","")</f>
        <v/>
      </c>
      <c r="QL16" s="13" t="str">
        <f>IF(AND($G16&gt;=Biens!$B$433,$H16=Biens!$E$433,$I16=Biens!$A$433,$J16&lt;=Biens!$D$433,$K16&lt;=Biens!$C$433),"MATCH","")</f>
        <v/>
      </c>
      <c r="QM16" s="13" t="str">
        <f>IF(AND($G16&gt;=Biens!$B$434,$H16=Biens!$E$434,$I16=Biens!$A$434,$J16&lt;=Biens!$D$434,$K16&lt;=Biens!$C$434),"MATCH","")</f>
        <v/>
      </c>
      <c r="QN16" s="13" t="str">
        <f>IF(AND($G16&gt;=Biens!$B$435,$H16=Biens!$E$435,$I16=Biens!$A$435,$J16&lt;=Biens!$D$435,$K16&lt;=Biens!$C$435),"MATCH","")</f>
        <v/>
      </c>
      <c r="QO16" s="13" t="str">
        <f>IF(AND($G16&gt;=Biens!$B$436,$H16=Biens!$E$436,$I16=Biens!$A$436,$J16&lt;=Biens!$D$436,$K16&lt;=Biens!$C$436),"MATCH","")</f>
        <v/>
      </c>
      <c r="QP16" s="13" t="str">
        <f>IF(AND($G16&gt;=Biens!$B$437,$H16=Biens!$E$437,$I16=Biens!$A$437,$J16&lt;=Biens!$D$437,$K16&lt;=Biens!$C$437),"MATCH","")</f>
        <v/>
      </c>
      <c r="QQ16" s="13" t="str">
        <f>IF(AND($G16&gt;=Biens!$B$438,$H16=Biens!$E$438,$I16=Biens!$A$438,$J16&lt;=Biens!$D$438,$K16&lt;=Biens!$C$438),"MATCH","")</f>
        <v/>
      </c>
      <c r="QR16" s="13" t="str">
        <f>IF(AND($G16&gt;=Biens!$B$439,$H16=Biens!$E$439,$I16=Biens!$A$439,$J16&lt;=Biens!$D$439,$K16&lt;=Biens!$C$439),"MATCH","")</f>
        <v/>
      </c>
      <c r="QS16" s="13" t="str">
        <f>IF(AND($G16&gt;=Biens!$B$440,$H16=Biens!$E$440,$I16=Biens!$A$440,$J16&lt;=Biens!$D$440,$K16&lt;=Biens!$C$440),"MATCH","")</f>
        <v/>
      </c>
      <c r="QT16" s="13" t="str">
        <f>IF(AND($G16&gt;=Biens!$B$441,$H16=Biens!$E$441,$I16=Biens!$A$441,$J16&lt;=Biens!$D$441,$K16&lt;=Biens!$C$441),"MATCH","")</f>
        <v/>
      </c>
      <c r="QU16" s="13" t="str">
        <f>IF(AND($G16&gt;=Biens!$B$442,$H16=Biens!$E$442,$I16=Biens!$A$442,$J16&lt;=Biens!$D$442,$K16&lt;=Biens!$C$442),"MATCH","")</f>
        <v/>
      </c>
      <c r="QV16" s="13" t="str">
        <f>IF(AND($G16&gt;=Biens!$B$443,$H16=Biens!$E$443,$I16=Biens!$A$443,$J16&lt;=Biens!$D$443,$K16&lt;=Biens!$C$443),"MATCH","")</f>
        <v/>
      </c>
      <c r="QW16" s="13" t="str">
        <f>IF(AND($G16&gt;=Biens!$B$444,$H16=Biens!$E$444,$I16=Biens!$A$444,$J16&lt;=Biens!$D$444,$K16&lt;=Biens!$C$444),"MATCH","")</f>
        <v/>
      </c>
      <c r="QX16" s="13" t="str">
        <f>IF(AND($G16&gt;=Biens!$B$445,$H16=Biens!$E$445,$I16=Biens!$A$445,$J16&lt;=Biens!$D$445,$K16&lt;=Biens!$C$445),"MATCH","")</f>
        <v/>
      </c>
      <c r="QY16" s="13" t="str">
        <f>IF(AND($G16&gt;=Biens!$B$446,$H16=Biens!$E$446,$I16=Biens!$A$446,$J16&lt;=Biens!$D$446,$K16&lt;=Biens!$C$446),"MATCH","")</f>
        <v/>
      </c>
      <c r="QZ16" s="13" t="str">
        <f>IF(AND($G16&gt;=Biens!$B$447,$H16=Biens!$E$447,$I16=Biens!$A$447,$J16&lt;=Biens!$D$447,$K16&lt;=Biens!$C$447),"MATCH","")</f>
        <v/>
      </c>
      <c r="RA16" s="13" t="str">
        <f>IF(AND($G16&gt;=Biens!$B$448,$H16=Biens!$E$448,$I16=Biens!$A$448,$J16&lt;=Biens!$D$448,$K16&lt;=Biens!$C$448),"MATCH","")</f>
        <v/>
      </c>
      <c r="RB16" s="13" t="str">
        <f>IF(AND($G16&gt;=Biens!$B$449,$H16=Biens!$E$449,$I16=Biens!$A$449,$J16&lt;=Biens!$D$449,$K16&lt;=Biens!$C$449),"MATCH","")</f>
        <v/>
      </c>
      <c r="RC16" s="13" t="str">
        <f>IF(AND($G16&gt;=Biens!$B$450,$H16=Biens!$E$450,$I16=Biens!$A$450,$J16&lt;=Biens!$D$450,$K16&lt;=Biens!$C$450),"MATCH","")</f>
        <v>MATCH</v>
      </c>
      <c r="RD16" s="13" t="str">
        <f>IF(AND($G16&gt;=Biens!$B$451,$H16=Biens!$E$451,$I16=Biens!$A$451,$J16&lt;=Biens!$D$451,$K16&lt;=Biens!$C$451),"MATCH","")</f>
        <v/>
      </c>
      <c r="RE16" s="13" t="str">
        <f>IF(AND($G16&gt;=Biens!$B$452,$H16=Biens!$E$452,$I16=Biens!$A$452,$J16&lt;=Biens!$D$452,$K16&lt;=Biens!$C$452),"MATCH","")</f>
        <v/>
      </c>
      <c r="RF16" s="13" t="str">
        <f>IF(AND($G16&gt;=Biens!$B$453,$H16=Biens!$E$453,$I16=Biens!$A$453,$J16&lt;=Biens!$D$453,$K16&lt;=Biens!$C$453),"MATCH","")</f>
        <v/>
      </c>
      <c r="RG16" s="13" t="str">
        <f>IF(AND($G16&gt;=Biens!$B$454,$H16=Biens!$E$454,$I16=Biens!$A$454,$J16&lt;=Biens!$D$454,$K16&lt;=Biens!$C$454),"MATCH","")</f>
        <v/>
      </c>
      <c r="RH16" s="13" t="str">
        <f>IF(AND($G16&gt;=Biens!$B$455,$H16=Biens!$E$455,$I16=Biens!$A$455,$J16&lt;=Biens!$D$455,$K16&lt;=Biens!$C$455),"MATCH","")</f>
        <v/>
      </c>
      <c r="RI16" s="13" t="str">
        <f>IF(AND($G16&gt;=Biens!$B$456,$H16=Biens!$E$456,$I16=Biens!$A$456,$J16&lt;=Biens!$D$456,$K16&lt;=Biens!$C$456),"MATCH","")</f>
        <v/>
      </c>
      <c r="RJ16" s="13" t="str">
        <f>IF(AND($G16&gt;=Biens!$B$457,$H16=Biens!$E$457,$I16=Biens!$A$457,$J16&lt;=Biens!$D$457,$K16&lt;=Biens!$C$457),"MATCH","")</f>
        <v/>
      </c>
      <c r="RK16" s="13" t="str">
        <f>IF(AND($G16&gt;=Biens!$B$458,$H16=Biens!$E$458,$I16=Biens!$A$458,$J16&lt;=Biens!$D$458,$K16&lt;=Biens!$C$458),"MATCH","")</f>
        <v/>
      </c>
      <c r="RL16" s="13" t="str">
        <f>IF(AND($G16&gt;=Biens!$B$459,$H16=Biens!$E$459,$I16=Biens!$A$459,$J16&lt;=Biens!$D$459,$K16&lt;=Biens!$C$459),"MATCH","")</f>
        <v/>
      </c>
      <c r="RM16" s="13" t="str">
        <f>IF(AND($G16&gt;=Biens!$B$460,$H16=Biens!$E$460,$I16=Biens!$A$460,$J16&lt;=Biens!$D$460,$K16&lt;=Biens!$C$460),"MATCH","")</f>
        <v/>
      </c>
      <c r="RN16" s="13" t="str">
        <f>IF(AND($G16&gt;=Biens!$B$461,$H16=Biens!$E$461,$I16=Biens!$A$461,$J16&lt;=Biens!$D$461,$K16&lt;=Biens!$C$461),"MATCH","")</f>
        <v/>
      </c>
      <c r="RO16" s="13" t="str">
        <f>IF(AND($G16&gt;=Biens!$B$462,$H16=Biens!$E$462,$I16=Biens!$A$462,$J16&lt;=Biens!$D$462,$K16&lt;=Biens!$C$462),"MATCH","")</f>
        <v/>
      </c>
      <c r="RP16" s="13" t="str">
        <f>IF(AND($G16&gt;=Biens!$B$463,$H16=Biens!$E$463,$I16=Biens!$A$463,$J16&lt;=Biens!$D$463,$K16&lt;=Biens!$C$463),"MATCH","")</f>
        <v/>
      </c>
      <c r="RQ16" s="13" t="str">
        <f>IF(AND($G16&gt;=Biens!$B$464,$H16=Biens!$E$464,$I16=Biens!$A$464,$J16&lt;=Biens!$D$464,$K16&lt;=Biens!$C$464),"MATCH","")</f>
        <v/>
      </c>
      <c r="RR16" s="13" t="str">
        <f>IF(AND($G16&gt;=Biens!$B$465,$H16=Biens!$E$465,$I16=Biens!$A$465,$J16&lt;=Biens!$D$465,$K16&lt;=Biens!$C$465),"MATCH","")</f>
        <v/>
      </c>
      <c r="RS16" s="13" t="str">
        <f>IF(AND($G16&gt;=Biens!$B$466,$H16=Biens!$E$466,$I16=Biens!$A$466,$J16&lt;=Biens!$D$466,$K16&lt;=Biens!$C$466),"MATCH","")</f>
        <v/>
      </c>
      <c r="RT16" s="13" t="str">
        <f>IF(AND($G16&gt;=Biens!$B$467,$H16=Biens!$E$467,$I16=Biens!$A$467,$J16&lt;=Biens!$D$467,$K16&lt;=Biens!$C$467),"MATCH","")</f>
        <v/>
      </c>
      <c r="RU16" s="13" t="str">
        <f>IF(AND($G16&gt;=Biens!$B$468,$H16=Biens!$E$468,$I16=Biens!$A$468,$J16&lt;=Biens!$D$468,$K16&lt;=Biens!$C$468),"MATCH","")</f>
        <v/>
      </c>
      <c r="RV16" s="13" t="str">
        <f>IF(AND($G16&gt;=Biens!$B$469,$H16=Biens!$E$469,$I16=Biens!$A$469,$J16&lt;=Biens!$D$469,$K16&lt;=Biens!$C$469),"MATCH","")</f>
        <v/>
      </c>
      <c r="RW16" s="13" t="str">
        <f>IF(AND($G16&gt;=Biens!$B$470,$H16=Biens!$E$470,$I16=Biens!$A$470,$J16&lt;=Biens!$D$470,$K16&lt;=Biens!$C$470),"MATCH","")</f>
        <v/>
      </c>
      <c r="RX16" s="13" t="str">
        <f>IF(AND($G16&gt;=Biens!$B$471,$H16=Biens!$E$471,$I16=Biens!$A$471,$J16&lt;=Biens!$D$471,$K16&lt;=Biens!$C$471),"MATCH","")</f>
        <v/>
      </c>
      <c r="RY16" s="13" t="str">
        <f>IF(AND($G16&gt;=Biens!$B$472,$H16=Biens!$E$472,$I16=Biens!$A$472,$J16&lt;=Biens!$D$472,$K16&lt;=Biens!$C$472),"MATCH","")</f>
        <v/>
      </c>
      <c r="RZ16" s="13" t="str">
        <f>IF(AND($G16&gt;=Biens!$B$473,$H16=Biens!$E$473,$I16=Biens!$A$473,$J16&lt;=Biens!$D$473,$K16&lt;=Biens!$C$473),"MATCH","")</f>
        <v/>
      </c>
      <c r="SA16" s="13" t="str">
        <f>IF(AND($G16&gt;=Biens!$B$474,$H16=Biens!$E$474,$I16=Biens!$A$474,$J16&lt;=Biens!$D$474,$K16&lt;=Biens!$C$474),"MATCH","")</f>
        <v/>
      </c>
      <c r="SB16" s="13" t="str">
        <f>IF(AND($G16&gt;=Biens!$B$475,$H16=Biens!$E$475,$I16=Biens!$A$475,$J16&lt;=Biens!$D$475,$K16&lt;=Biens!$C$475),"MATCH","")</f>
        <v/>
      </c>
      <c r="SC16" s="13" t="str">
        <f>IF(AND($G16&gt;=Biens!$B$476,$H16=Biens!$E$476,$I16=Biens!$A$476,$J16&lt;=Biens!$D$476,$K16&lt;=Biens!$C$476),"MATCH","")</f>
        <v/>
      </c>
      <c r="SD16" s="13" t="str">
        <f>IF(AND($G16&gt;=Biens!$B$477,$H16=Biens!$E$477,$I16=Biens!$A$477,$J16&lt;=Biens!$D$477,$K16&lt;=Biens!$C$477),"MATCH","")</f>
        <v/>
      </c>
      <c r="SE16" s="13" t="str">
        <f>IF(AND($G16&gt;=Biens!$B$478,$H16=Biens!$E$478,$I16=Biens!$A$478,$J16&lt;=Biens!$D$478,$K16&lt;=Biens!$C$478),"MATCH","")</f>
        <v/>
      </c>
      <c r="SF16" s="13" t="str">
        <f>IF(AND($G16&gt;=Biens!$B$479,$H16=Biens!$E$479,$I16=Biens!$A$479,$J16&lt;=Biens!$D$479,$K16&lt;=Biens!$C$479),"MATCH","")</f>
        <v/>
      </c>
      <c r="SG16" s="13" t="str">
        <f>IF(AND($G16&gt;=Biens!$B$480,$H16=Biens!$E$480,$I16=Biens!$A$480,$J16&lt;=Biens!$D$480,$K16&lt;=Biens!$C$480),"MATCH","")</f>
        <v/>
      </c>
      <c r="SH16" s="13" t="str">
        <f>IF(AND($G16&gt;=Biens!$B$481,$H16=Biens!$E$481,$I16=Biens!$A$481,$J16&lt;=Biens!$D$481,$K16&lt;=Biens!$C$481),"MATCH","")</f>
        <v/>
      </c>
      <c r="SI16" s="13" t="str">
        <f>IF(AND($G16&gt;=Biens!$B$482,$H16=Biens!$E$482,$I16=Biens!$A$482,$J16&lt;=Biens!$D$482,$K16&lt;=Biens!$C$482),"MATCH","")</f>
        <v/>
      </c>
      <c r="SJ16" s="13" t="str">
        <f>IF(AND($G16&gt;=Biens!$B$483,$H16=Biens!$E$483,$I16=Biens!$A$483,$J16&lt;=Biens!$D$483,$K16&lt;=Biens!$C$483),"MATCH","")</f>
        <v/>
      </c>
      <c r="SK16" s="13" t="str">
        <f>IF(AND($G16&gt;=Biens!$B$484,$H16=Biens!$E$484,$I16=Biens!$A$484,$J16&lt;=Biens!$D$484,$K16&lt;=Biens!$C$484),"MATCH","")</f>
        <v/>
      </c>
      <c r="SL16" s="13" t="str">
        <f>IF(AND($G16&gt;=Biens!$B$485,$H16=Biens!$E$485,$I16=Biens!$A$485,$J16&lt;=Biens!$D$485,$K16&lt;=Biens!$C$485),"MATCH","")</f>
        <v/>
      </c>
      <c r="SM16" s="13" t="str">
        <f>IF(AND($G16&gt;=Biens!$B$486,$H16=Biens!$E$486,$I16=Biens!$A$486,$J16&lt;=Biens!$D$486,$K16&lt;=Biens!$C$486),"MATCH","")</f>
        <v>MATCH</v>
      </c>
      <c r="SN16" s="13" t="str">
        <f>IF(AND($G16&gt;=Biens!$B$487,$H16=Biens!$E$487,$I16=Biens!$A$487,$J16&lt;=Biens!$D$487,$K16&lt;=Biens!$C$487),"MATCH","")</f>
        <v/>
      </c>
      <c r="SO16" s="13" t="str">
        <f>IF(AND($G16&gt;=Biens!$B$488,$H16=Biens!$E$488,$I16=Biens!$A$488,$J16&lt;=Biens!$D$488,$K16&lt;=Biens!$C$488),"MATCH","")</f>
        <v/>
      </c>
      <c r="SP16" s="13" t="str">
        <f>IF(AND($G16&gt;=Biens!$B$489,$H16=Biens!$E$489,$I16=Biens!$A$489,$J16&lt;=Biens!$D$489,$K16&lt;=Biens!$C$489),"MATCH","")</f>
        <v>MATCH</v>
      </c>
      <c r="SQ16" s="13" t="str">
        <f>IF(AND($G16&gt;=Biens!$B$490,$H16=Biens!$E$490,$I16=Biens!$A$490,$J16&lt;=Biens!$D$490,$K16&lt;=Biens!$C$490),"MATCH","")</f>
        <v/>
      </c>
      <c r="SR16" s="13" t="str">
        <f>IF(AND($G16&gt;=Biens!$B$491,$H16=Biens!$E$491,$I16=Biens!$A$491,$J16&lt;=Biens!$D$491,$K16&lt;=Biens!$C$491),"MATCH","")</f>
        <v/>
      </c>
      <c r="SS16" s="13" t="str">
        <f>IF(AND($G16&gt;=Biens!$B$492,$H16=Biens!$E$492,$I16=Biens!$A$492,$J16&lt;=Biens!$D$492,$K16&lt;=Biens!$C$492),"MATCH","")</f>
        <v/>
      </c>
      <c r="ST16" s="13" t="str">
        <f>IF(AND($G16&gt;=Biens!$B$493,$H16=Biens!$E$493,$I16=Biens!$A$493,$J16&lt;=Biens!$D$493,$K16&lt;=Biens!$C$493),"MATCH","")</f>
        <v/>
      </c>
      <c r="SU16" s="13" t="str">
        <f>IF(AND($G16&gt;=Biens!$B$494,$H16=Biens!$E$494,$I16=Biens!$A$494,$J16&lt;=Biens!$D$494,$K16&lt;=Biens!$C$494),"MATCH","")</f>
        <v/>
      </c>
      <c r="SV16" s="13" t="str">
        <f>IF(AND($G16&gt;=Biens!$B$495,$H16=Biens!$E$495,$I16=Biens!$A$495,$J16&lt;=Biens!$D$495,$K16&lt;=Biens!$C$495),"MATCH","")</f>
        <v/>
      </c>
      <c r="SW16" s="13" t="str">
        <f>IF(AND($G16&gt;=Biens!$B$496,$H16=Biens!$E$496,$I16=Biens!$A$496,$J16&lt;=Biens!$D$496,$K16&lt;=Biens!$C$496),"MATCH","")</f>
        <v/>
      </c>
      <c r="SX16" s="13" t="str">
        <f>IF(AND($G16&gt;=Biens!$B$497,$H16=Biens!$E$497,$I16=Biens!$A$497,$J16&lt;=Biens!$D$497,$K16&lt;=Biens!$C$497),"MATCH","")</f>
        <v/>
      </c>
      <c r="SY16" s="13" t="str">
        <f>IF(AND($G16&gt;=Biens!$B$498,$H16=Biens!$E$498,$I16=Biens!$A$498,$J16&lt;=Biens!$D$498,$K16&lt;=Biens!$C$498),"MATCH","")</f>
        <v/>
      </c>
      <c r="SZ16" s="13" t="str">
        <f>IF(AND($G16&gt;=Biens!$B$499,$H16=Biens!$E$499,$I16=Biens!$A$499,$J16&lt;=Biens!$D$499,$K16&lt;=Biens!$C$499),"MATCH","")</f>
        <v/>
      </c>
      <c r="TA16" s="13" t="str">
        <f>IF(AND($G16&gt;=Biens!$B$500,$H16=Biens!$E$500,$I16=Biens!$A$500,$J16&lt;=Biens!$D$500,$K16&lt;=Biens!$C$500),"MATCH","")</f>
        <v/>
      </c>
      <c r="TB16" s="13" t="str">
        <f>IF(AND($G16&gt;=Biens!$B$501,$H16=Biens!$E$501,$I16=Biens!$A$501,$J16&lt;=Biens!$D$501,$K16&lt;=Biens!$C$501),"MATCH","")</f>
        <v/>
      </c>
      <c r="TC16" s="13" t="str">
        <f>IF(AND($G16&gt;=Biens!$B$502,$H16=Biens!$E$502,$I16=Biens!$A$502,$J16&lt;=Biens!$D$502,$K16&lt;=Biens!$C$502),"MATCH","")</f>
        <v/>
      </c>
      <c r="TD16" s="13" t="str">
        <f>IF(AND($G16&gt;=Biens!$B$503,$H16=Biens!$E$503,$I16=Biens!$A$503,$J16&lt;=Biens!$D$503,$K16&lt;=Biens!$C$503),"MATCH","")</f>
        <v/>
      </c>
      <c r="TE16" s="13" t="str">
        <f>IF(AND($G16&gt;=Biens!$B$504,$H16=Biens!$E$504,$I16=Biens!$A$504,$J16&lt;=Biens!$D$504,$K16&lt;=Biens!$C$504),"MATCH","")</f>
        <v/>
      </c>
      <c r="TF16" s="13" t="str">
        <f>IF(AND($G16&gt;=Biens!$B$505,$H16=Biens!$E$505,$I16=Biens!$A$505,$J16&lt;=Biens!$D$505,$K16&lt;=Biens!$C$505),"MATCH","")</f>
        <v/>
      </c>
      <c r="TG16" s="13" t="str">
        <f>IF(AND($G16&gt;=Biens!$B$506,$H16=Biens!$E$506,$I16=Biens!$A$506,$J16&lt;=Biens!$D$506,$K16&lt;=Biens!$C$506),"MATCH","")</f>
        <v/>
      </c>
      <c r="TH16" s="13" t="str">
        <f>IF(AND($G16&gt;=Biens!$B$507,$H16=Biens!$E$507,$I16=Biens!$A$507,$J16&lt;=Biens!$D$507,$K16&lt;=Biens!$C$507),"MATCH","")</f>
        <v/>
      </c>
      <c r="TI16" s="13" t="str">
        <f>IF(AND($G16&gt;=Biens!$B$508,$H16=Biens!$E$508,$I16=Biens!$A$508,$J16&lt;=Biens!$D$508,$K16&lt;=Biens!$C$508),"MATCH","")</f>
        <v/>
      </c>
      <c r="TJ16" s="13" t="str">
        <f>IF(AND($G16&gt;=Biens!$B$509,$H16=Biens!$E$509,$I16=Biens!$A$509,$J16&lt;=Biens!$D$509,$K16&lt;=Biens!$C$509),"MATCH","")</f>
        <v/>
      </c>
      <c r="TK16" s="13" t="str">
        <f>IF(AND($G16&gt;=Biens!$B$510,$H16=Biens!$E$510,$I16=Biens!$A$510,$J16&lt;=Biens!$D$510,$K16&lt;=Biens!$C$510),"MATCH","")</f>
        <v/>
      </c>
      <c r="TL16" s="13" t="str">
        <f>IF(AND($G16&gt;=Biens!$B$511,$H16=Biens!$E$511,$I16=Biens!$A$511,$J16&lt;=Biens!$D$511,$K16&lt;=Biens!$C$511),"MATCH","")</f>
        <v/>
      </c>
      <c r="TM16" s="13" t="str">
        <f>IF(AND($G16&gt;=Biens!$B$512,$H16=Biens!$E$512,$I16=Biens!$A$512,$J16&lt;=Biens!$D$512,$K16&lt;=Biens!$C$512),"MATCH","")</f>
        <v/>
      </c>
      <c r="TN16" s="13" t="str">
        <f>IF(AND($G16&gt;=Biens!$B$513,$H16=Biens!$E$513,$I16=Biens!$A$513,$J16&lt;=Biens!$D$513,$K16&lt;=Biens!$C$513),"MATCH","")</f>
        <v/>
      </c>
      <c r="TO16" s="13" t="str">
        <f>IF(AND($G16&gt;=Biens!$B$514,$H16=Biens!$E$514,$I16=Biens!$A$514,$J16&lt;=Biens!$D$514,$K16&lt;=Biens!$C$514),"MATCH","")</f>
        <v/>
      </c>
      <c r="TP16" s="13" t="str">
        <f>IF(AND($G16&gt;=Biens!$B$515,$H16=Biens!$E$515,$I16=Biens!$A$515,$J16&lt;=Biens!$D$515,$K16&lt;=Biens!$C$515),"MATCH","")</f>
        <v/>
      </c>
      <c r="TQ16" s="13" t="str">
        <f>IF(AND($G16&gt;=Biens!$B$516,$H16=Biens!$E$516,$I16=Biens!$A$516,$J16&lt;=Biens!$D$516,$K16&lt;=Biens!$C$516),"MATCH","")</f>
        <v/>
      </c>
      <c r="TR16" s="13" t="str">
        <f>IF(AND($G16&gt;=Biens!$B$517,$H16=Biens!$E$517,$I16=Biens!$A$517,$J16&lt;=Biens!$D$517,$K16&lt;=Biens!$C$517),"MATCH","")</f>
        <v/>
      </c>
      <c r="TS16" s="13" t="str">
        <f>IF(AND($G16&gt;=Biens!$B$518,$H16=Biens!$E$518,$I16=Biens!$A$518,$J16&lt;=Biens!$D$518,$K16&lt;=Biens!$C$518),"MATCH","")</f>
        <v/>
      </c>
      <c r="TT16" s="13" t="str">
        <f>IF(AND($G16&gt;=Biens!$B$519,$H16=Biens!$E$519,$I16=Biens!$A$519,$J16&lt;=Biens!$D$519,$K16&lt;=Biens!$C$519),"MATCH","")</f>
        <v/>
      </c>
      <c r="TU16" s="13" t="str">
        <f>IF(AND($G16&gt;=Biens!$B$520,$H16=Biens!$E$520,$I16=Biens!$A$520,$J16&lt;=Biens!$D$520,$K16&lt;=Biens!$C$520),"MATCH","")</f>
        <v/>
      </c>
      <c r="TV16" s="13" t="str">
        <f>IF(AND($G16&gt;=Biens!$B$521,$H16=Biens!$E$521,$I16=Biens!$A$521,$J16&lt;=Biens!$D$521,$K16&lt;=Biens!$C$521),"MATCH","")</f>
        <v/>
      </c>
      <c r="TW16" s="13" t="str">
        <f>IF(AND($G16&gt;=Biens!$B$522,$H16=Biens!$E$522,$I16=Biens!$A$522,$J16&lt;=Biens!$D$522,$K16&lt;=Biens!$C$522),"MATCH","")</f>
        <v/>
      </c>
      <c r="TX16" s="13" t="str">
        <f>IF(AND($G16&gt;=Biens!$B$523,$H16=Biens!$E$523,$I16=Biens!$A$523,$J16&lt;=Biens!$D$523,$K16&lt;=Biens!$C$523),"MATCH","")</f>
        <v/>
      </c>
      <c r="TY16" s="13" t="str">
        <f>IF(AND($G16&gt;=Biens!$B$524,$H16=Biens!$E$524,$I16=Biens!$A$524,$J16&lt;=Biens!$D$524,$K16&lt;=Biens!$C$524),"MATCH","")</f>
        <v/>
      </c>
      <c r="TZ16" s="13" t="str">
        <f>IF(AND($G16&gt;=Biens!$B$525,$H16=Biens!$E$525,$I16=Biens!$A$525,$J16&lt;=Biens!$D$525,$K16&lt;=Biens!$C$525),"MATCH","")</f>
        <v/>
      </c>
      <c r="UA16" s="13" t="str">
        <f>IF(AND($G16&gt;=Biens!$B$526,$H16=Biens!$E$526,$I16=Biens!$A$526,$J16&lt;=Biens!$D$526,$K16&lt;=Biens!$C$526),"MATCH","")</f>
        <v/>
      </c>
      <c r="UB16" s="13" t="str">
        <f>IF(AND($G16&gt;=Biens!$B$527,$H16=Biens!$E$527,$I16=Biens!$A$527,$J16&lt;=Biens!$D$527,$K16&lt;=Biens!$C$527),"MATCH","")</f>
        <v/>
      </c>
      <c r="UC16" s="13" t="str">
        <f>IF(AND($G16&gt;=Biens!$B$528,$H16=Biens!$E$528,$I16=Biens!$A$528,$J16&lt;=Biens!$D$528,$K16&lt;=Biens!$C$528),"MATCH","")</f>
        <v/>
      </c>
      <c r="UD16" s="13" t="str">
        <f>IF(AND($G16&gt;=Biens!$B$529,$H16=Biens!$E$529,$I16=Biens!$A$529,$J16&lt;=Biens!$D$529,$K16&lt;=Biens!$C$529),"MATCH","")</f>
        <v/>
      </c>
      <c r="UE16" s="13" t="str">
        <f>IF(AND($G16&gt;=Biens!$B$530,$H16=Biens!$E$530,$I16=Biens!$A$530,$J16&lt;=Biens!$D$530,$K16&lt;=Biens!$C$530),"MATCH","")</f>
        <v/>
      </c>
      <c r="UF16" s="13" t="str">
        <f>IF(AND($G16&gt;=Biens!$B$531,$H16=Biens!$E$531,$I16=Biens!$A$531,$J16&lt;=Biens!$D$531,$K16&lt;=Biens!$C$531),"MATCH","")</f>
        <v/>
      </c>
      <c r="UG16" s="13" t="str">
        <f>IF(AND($G16&gt;=Biens!$B$532,$H16=Biens!$E$532,$I16=Biens!$A$532,$J16&lt;=Biens!$D$532,$K16&lt;=Biens!$C$532),"MATCH","")</f>
        <v/>
      </c>
      <c r="UH16" s="13" t="str">
        <f>IF(AND($G16&gt;=Biens!$B$533,$H16=Biens!$E$533,$I16=Biens!$A$533,$J16&lt;=Biens!$D$533,$K16&lt;=Biens!$C$533),"MATCH","")</f>
        <v/>
      </c>
      <c r="UI16" s="13" t="str">
        <f>IF(AND($G16&gt;=Biens!$B$534,$H16=Biens!$E$534,$I16=Biens!$A$534,$J16&lt;=Biens!$D$534,$K16&lt;=Biens!$C$534),"MATCH","")</f>
        <v/>
      </c>
      <c r="UJ16" s="13" t="str">
        <f>IF(AND($G16&gt;=Biens!$B$535,$H16=Biens!$E$535,$I16=Biens!$A$535,$J16&lt;=Biens!$D$535,$K16&lt;=Biens!$C$535),"MATCH","")</f>
        <v/>
      </c>
      <c r="UK16" s="13" t="str">
        <f>IF(AND($G16&gt;=Biens!$B$536,$H16=Biens!$E$536,$I16=Biens!$A$536,$J16&lt;=Biens!$D$536,$K16&lt;=Biens!$C$536),"MATCH","")</f>
        <v/>
      </c>
      <c r="UL16" s="13" t="str">
        <f>IF(AND($G16&gt;=Biens!$B$537,$H16=Biens!$E$537,$I16=Biens!$A$537,$J16&lt;=Biens!$D$537,$K16&lt;=Biens!$C$537),"MATCH","")</f>
        <v/>
      </c>
      <c r="UM16" s="13" t="str">
        <f>IF(AND($G16&gt;=Biens!$B$538,$H16=Biens!$E$538,$I16=Biens!$A$538,$J16&lt;=Biens!$D$538,$K16&lt;=Biens!$C$538),"MATCH","")</f>
        <v/>
      </c>
      <c r="UN16" s="13" t="str">
        <f>IF(AND($G16&gt;=Biens!$B$539,$H16=Biens!$E$539,$I16=Biens!$A$539,$J16&lt;=Biens!$D$539,$K16&lt;=Biens!$C$539),"MATCH","")</f>
        <v/>
      </c>
      <c r="UO16" s="13" t="str">
        <f>IF(AND($G16&gt;=Biens!$B$540,$H16=Biens!$E$540,$I16=Biens!$A$540,$J16&lt;=Biens!$D$540,$K16&lt;=Biens!$C$540),"MATCH","")</f>
        <v/>
      </c>
      <c r="UP16" s="13" t="str">
        <f>IF(AND($G16&gt;=Biens!$B$541,$H16=Biens!$E$541,$I16=Biens!$A$541,$J16&lt;=Biens!$D$541,$K16&lt;=Biens!$C$541),"MATCH","")</f>
        <v/>
      </c>
      <c r="UQ16" s="13" t="str">
        <f>IF(AND($G16&gt;=Biens!$B$542,$H16=Biens!$E$542,$I16=Biens!$A$542,$J16&lt;=Biens!$D$542,$K16&lt;=Biens!$C$542),"MATCH","")</f>
        <v/>
      </c>
      <c r="UR16" s="13" t="str">
        <f>IF(AND($G16&gt;=Biens!$B$543,$H16=Biens!$E$543,$I16=Biens!$A$543,$J16&lt;=Biens!$D$543,$K16&lt;=Biens!$C$543),"MATCH","")</f>
        <v/>
      </c>
      <c r="US16" s="13" t="str">
        <f>IF(AND($G16&gt;=Biens!$B$544,$H16=Biens!$E$544,$I16=Biens!$A$544,$J16&lt;=Biens!$D$544,$K16&lt;=Biens!$C$544),"MATCH","")</f>
        <v/>
      </c>
      <c r="UT16" s="13" t="str">
        <f>IF(AND($G16&gt;=Biens!$B$545,$H16=Biens!$E$545,$I16=Biens!$A$545,$J16&lt;=Biens!$D$545,$K16&lt;=Biens!$C$545),"MATCH","")</f>
        <v/>
      </c>
      <c r="UU16" s="13" t="str">
        <f>IF(AND($G16&gt;=Biens!$B$546,$H16=Biens!$E$546,$I16=Biens!$A$546,$J16&lt;=Biens!$D$546,$K16&lt;=Biens!$C$546),"MATCH","")</f>
        <v/>
      </c>
      <c r="UV16" s="13" t="str">
        <f>IF(AND($G16&gt;=Biens!$B$547,$H16=Biens!$E$547,$I16=Biens!$A$547,$J16&lt;=Biens!$D$547,$K16&lt;=Biens!$C$547),"MATCH","")</f>
        <v/>
      </c>
      <c r="UW16" s="13" t="str">
        <f>IF(AND($G16&gt;=Biens!$B$548,$H16=Biens!$E$548,$I16=Biens!$A$548,$J16&lt;=Biens!$D$548,$K16&lt;=Biens!$C$548),"MATCH","")</f>
        <v/>
      </c>
      <c r="UX16" s="13" t="str">
        <f>IF(AND($G16&gt;=Biens!$B$549,$H16=Biens!$E$549,$I16=Biens!$A$549,$J16&lt;=Biens!$D$549,$K16&lt;=Biens!$C$549),"MATCH","")</f>
        <v/>
      </c>
      <c r="UY16" s="13" t="str">
        <f>IF(AND($G16&gt;=Biens!$B$550,$H16=Biens!$E$550,$I16=Biens!$A$550,$J16&lt;=Biens!$D$550,$K16&lt;=Biens!$C$550),"MATCH","")</f>
        <v/>
      </c>
      <c r="UZ16" s="13" t="str">
        <f>IF(AND($G16&gt;=Biens!$B$551,$H16=Biens!$E$551,$I16=Biens!$A$551,$J16&lt;=Biens!$D$551,$K16&lt;=Biens!$C$551),"MATCH","")</f>
        <v/>
      </c>
      <c r="VA16" s="13" t="str">
        <f>IF(AND($G16&gt;=Biens!$B$552,$H16=Biens!$E$552,$I16=Biens!$A$552,$J16&lt;=Biens!$D$552,$K16&lt;=Biens!$C$552),"MATCH","")</f>
        <v/>
      </c>
      <c r="VB16" s="13" t="str">
        <f>IF(AND($G16&gt;=Biens!$B$553,$H16=Biens!$E$553,$I16=Biens!$A$553,$J16&lt;=Biens!$D$553,$K16&lt;=Biens!$C$553),"MATCH","")</f>
        <v/>
      </c>
      <c r="VC16" s="13" t="str">
        <f>IF(AND($G16&gt;=Biens!$B$554,$H16=Biens!$E$554,$I16=Biens!$A$554,$J16&lt;=Biens!$D$554,$K16&lt;=Biens!$C$554),"MATCH","")</f>
        <v/>
      </c>
      <c r="VD16" s="13" t="str">
        <f>IF(AND($G16&gt;=Biens!$B$555,$H16=Biens!$E$555,$I16=Biens!$A$555,$J16&lt;=Biens!$D$555,$K16&lt;=Biens!$C$555),"MATCH","")</f>
        <v/>
      </c>
      <c r="VE16" s="13" t="str">
        <f>IF(AND($G16&gt;=Biens!$B$556,$H16=Biens!$E$556,$I16=Biens!$A$556,$J16&lt;=Biens!$D$556,$K16&lt;=Biens!$C$556),"MATCH","")</f>
        <v/>
      </c>
      <c r="VF16" s="13" t="str">
        <f>IF(AND($G16&gt;=Biens!$B$557,$H16=Biens!$E$557,$I16=Biens!$A$557,$J16&lt;=Biens!$D$557,$K16&lt;=Biens!$C$557),"MATCH","")</f>
        <v/>
      </c>
      <c r="VG16" s="13" t="str">
        <f>IF(AND($G16&gt;=Biens!$B$558,$H16=Biens!$E$558,$I16=Biens!$A$558,$J16&lt;=Biens!$D$558,$K16&lt;=Biens!$C$558),"MATCH","")</f>
        <v/>
      </c>
      <c r="VH16" s="13" t="str">
        <f>IF(AND($G16&gt;=Biens!$B$559,$H16=Biens!$E$559,$I16=Biens!$A$559,$J16&lt;=Biens!$D$559,$K16&lt;=Biens!$C$559),"MATCH","")</f>
        <v/>
      </c>
    </row>
  </sheetData>
  <autoFilter ref="X1:AMI1" xr:uid="{0CBA5C33-4D70-4523-B20F-5976223CFF20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filterColumn colId="31" showButton="0"/>
    <filterColumn colId="32" showButton="0"/>
    <filterColumn colId="33" showButton="0"/>
    <filterColumn colId="34" showButton="0"/>
    <filterColumn colId="35" showButton="0"/>
    <filterColumn colId="36" showButton="0"/>
    <filterColumn colId="37" showButton="0"/>
    <filterColumn colId="38" showButton="0"/>
    <filterColumn colId="39" showButton="0"/>
    <filterColumn colId="40" showButton="0"/>
    <filterColumn colId="41" showButton="0"/>
    <filterColumn colId="42" showButton="0"/>
    <filterColumn colId="43" showButton="0"/>
    <filterColumn colId="44" showButton="0"/>
    <filterColumn colId="45" showButton="0"/>
    <filterColumn colId="46" showButton="0"/>
    <filterColumn colId="47" showButton="0"/>
    <filterColumn colId="48" showButton="0"/>
    <filterColumn colId="49" showButton="0"/>
    <filterColumn colId="50" showButton="0"/>
    <filterColumn colId="51" showButton="0"/>
    <filterColumn colId="52" showButton="0"/>
    <filterColumn colId="53" showButton="0"/>
    <filterColumn colId="54" showButton="0"/>
    <filterColumn colId="55" showButton="0"/>
    <filterColumn colId="56" showButton="0"/>
    <filterColumn colId="57" showButton="0"/>
    <filterColumn colId="58" showButton="0"/>
    <filterColumn colId="59" showButton="0"/>
    <filterColumn colId="60" showButton="0"/>
    <filterColumn colId="61" showButton="0"/>
    <filterColumn colId="62" showButton="0"/>
    <filterColumn colId="63" showButton="0"/>
    <filterColumn colId="64" showButton="0"/>
    <filterColumn colId="65" showButton="0"/>
    <filterColumn colId="66" showButton="0"/>
    <filterColumn colId="67" showButton="0"/>
    <filterColumn colId="68" showButton="0"/>
    <filterColumn colId="69" showButton="0"/>
    <filterColumn colId="70" showButton="0"/>
    <filterColumn colId="71" showButton="0"/>
    <filterColumn colId="72" showButton="0"/>
    <filterColumn colId="73" showButton="0"/>
    <filterColumn colId="74" showButton="0"/>
    <filterColumn colId="75" showButton="0"/>
    <filterColumn colId="76" showButton="0"/>
    <filterColumn colId="77" showButton="0"/>
    <filterColumn colId="78" showButton="0"/>
    <filterColumn colId="79" showButton="0"/>
    <filterColumn colId="80" showButton="0"/>
    <filterColumn colId="81" showButton="0"/>
    <filterColumn colId="82" showButton="0"/>
    <filterColumn colId="83" showButton="0"/>
    <filterColumn colId="84" showButton="0"/>
    <filterColumn colId="85" showButton="0"/>
    <filterColumn colId="86" showButton="0"/>
    <filterColumn colId="87" showButton="0"/>
    <filterColumn colId="88" showButton="0"/>
    <filterColumn colId="89" showButton="0"/>
    <filterColumn colId="90" showButton="0"/>
    <filterColumn colId="91" showButton="0"/>
    <filterColumn colId="92" showButton="0"/>
    <filterColumn colId="93" showButton="0"/>
    <filterColumn colId="94" showButton="0"/>
    <filterColumn colId="95" showButton="0"/>
    <filterColumn colId="96" showButton="0"/>
    <filterColumn colId="97" showButton="0"/>
    <filterColumn colId="98" showButton="0"/>
    <filterColumn colId="99" showButton="0"/>
    <filterColumn colId="100" showButton="0"/>
    <filterColumn colId="101" showButton="0"/>
    <filterColumn colId="102" showButton="0"/>
    <filterColumn colId="103" showButton="0"/>
    <filterColumn colId="104" showButton="0"/>
    <filterColumn colId="105" showButton="0"/>
    <filterColumn colId="106" showButton="0"/>
    <filterColumn colId="107" showButton="0"/>
    <filterColumn colId="108" showButton="0"/>
    <filterColumn colId="109" showButton="0"/>
    <filterColumn colId="110" showButton="0"/>
    <filterColumn colId="111" showButton="0"/>
    <filterColumn colId="112" showButton="0"/>
    <filterColumn colId="113" showButton="0"/>
    <filterColumn colId="114" showButton="0"/>
    <filterColumn colId="115" showButton="0"/>
    <filterColumn colId="116" showButton="0"/>
    <filterColumn colId="117" showButton="0"/>
    <filterColumn colId="118" showButton="0"/>
    <filterColumn colId="119" showButton="0"/>
    <filterColumn colId="120" showButton="0"/>
    <filterColumn colId="121" showButton="0"/>
    <filterColumn colId="122" showButton="0"/>
    <filterColumn colId="123" showButton="0"/>
    <filterColumn colId="124" showButton="0"/>
    <filterColumn colId="125" showButton="0"/>
    <filterColumn colId="126" showButton="0"/>
    <filterColumn colId="127" showButton="0"/>
    <filterColumn colId="128" showButton="0"/>
    <filterColumn colId="129" showButton="0"/>
    <filterColumn colId="130" showButton="0"/>
    <filterColumn colId="131" showButton="0"/>
    <filterColumn colId="132" showButton="0"/>
    <filterColumn colId="133" showButton="0"/>
    <filterColumn colId="134" showButton="0"/>
    <filterColumn colId="135" showButton="0"/>
    <filterColumn colId="136" showButton="0"/>
    <filterColumn colId="137" showButton="0"/>
    <filterColumn colId="138" showButton="0"/>
    <filterColumn colId="139" showButton="0"/>
    <filterColumn colId="140" showButton="0"/>
    <filterColumn colId="141" showButton="0"/>
    <filterColumn colId="142" showButton="0"/>
    <filterColumn colId="143" showButton="0"/>
    <filterColumn colId="144" showButton="0"/>
    <filterColumn colId="145" showButton="0"/>
    <filterColumn colId="146" showButton="0"/>
    <filterColumn colId="147" showButton="0"/>
    <filterColumn colId="148" showButton="0"/>
    <filterColumn colId="149" showButton="0"/>
    <filterColumn colId="150" showButton="0"/>
    <filterColumn colId="151" showButton="0"/>
    <filterColumn colId="152" showButton="0"/>
    <filterColumn colId="153" showButton="0"/>
    <filterColumn colId="154" showButton="0"/>
    <filterColumn colId="155" showButton="0"/>
    <filterColumn colId="156" showButton="0"/>
    <filterColumn colId="157" showButton="0"/>
    <filterColumn colId="158" showButton="0"/>
    <filterColumn colId="159" showButton="0"/>
    <filterColumn colId="160" showButton="0"/>
    <filterColumn colId="161" showButton="0"/>
    <filterColumn colId="162" showButton="0"/>
    <filterColumn colId="163" showButton="0"/>
    <filterColumn colId="164" showButton="0"/>
    <filterColumn colId="165" showButton="0"/>
    <filterColumn colId="166" showButton="0"/>
    <filterColumn colId="167" showButton="0"/>
    <filterColumn colId="168" showButton="0"/>
    <filterColumn colId="169" showButton="0"/>
    <filterColumn colId="170" showButton="0"/>
    <filterColumn colId="171" showButton="0"/>
    <filterColumn colId="172" showButton="0"/>
    <filterColumn colId="173" showButton="0"/>
    <filterColumn colId="174" showButton="0"/>
    <filterColumn colId="175" showButton="0"/>
    <filterColumn colId="176" showButton="0"/>
    <filterColumn colId="177" showButton="0"/>
    <filterColumn colId="178" showButton="0"/>
    <filterColumn colId="179" showButton="0"/>
    <filterColumn colId="180" showButton="0"/>
    <filterColumn colId="181" showButton="0"/>
    <filterColumn colId="182" showButton="0"/>
    <filterColumn colId="183" showButton="0"/>
    <filterColumn colId="184" showButton="0"/>
    <filterColumn colId="185" showButton="0"/>
    <filterColumn colId="186" showButton="0"/>
    <filterColumn colId="187" showButton="0"/>
    <filterColumn colId="188" showButton="0"/>
    <filterColumn colId="189" showButton="0"/>
    <filterColumn colId="190" showButton="0"/>
    <filterColumn colId="191" showButton="0"/>
    <filterColumn colId="192" showButton="0"/>
    <filterColumn colId="193" showButton="0"/>
    <filterColumn colId="194" showButton="0"/>
    <filterColumn colId="195" showButton="0"/>
    <filterColumn colId="196" showButton="0"/>
    <filterColumn colId="197" showButton="0"/>
    <filterColumn colId="198" showButton="0"/>
    <filterColumn colId="199" showButton="0"/>
    <filterColumn colId="200" showButton="0"/>
    <filterColumn colId="201" showButton="0"/>
    <filterColumn colId="202" showButton="0"/>
    <filterColumn colId="203" showButton="0"/>
    <filterColumn colId="204" showButton="0"/>
    <filterColumn colId="205" showButton="0"/>
    <filterColumn colId="206" showButton="0"/>
    <filterColumn colId="207" showButton="0"/>
    <filterColumn colId="208" showButton="0"/>
    <filterColumn colId="209" showButton="0"/>
    <filterColumn colId="210" showButton="0"/>
    <filterColumn colId="211" showButton="0"/>
    <filterColumn colId="212" showButton="0"/>
    <filterColumn colId="213" showButton="0"/>
    <filterColumn colId="214" showButton="0"/>
    <filterColumn colId="215" showButton="0"/>
    <filterColumn colId="216" showButton="0"/>
    <filterColumn colId="217" showButton="0"/>
    <filterColumn colId="218" showButton="0"/>
    <filterColumn colId="219" showButton="0"/>
    <filterColumn colId="220" showButton="0"/>
    <filterColumn colId="221" showButton="0"/>
    <filterColumn colId="222" showButton="0"/>
    <filterColumn colId="223" showButton="0"/>
    <filterColumn colId="224" showButton="0"/>
    <filterColumn colId="225" showButton="0"/>
    <filterColumn colId="226" showButton="0"/>
    <filterColumn colId="227" showButton="0"/>
    <filterColumn colId="228" showButton="0"/>
    <filterColumn colId="229" showButton="0"/>
    <filterColumn colId="230" showButton="0"/>
    <filterColumn colId="231" showButton="0"/>
    <filterColumn colId="232" showButton="0"/>
    <filterColumn colId="233" showButton="0"/>
    <filterColumn colId="234" showButton="0"/>
    <filterColumn colId="235" showButton="0"/>
    <filterColumn colId="236" showButton="0"/>
    <filterColumn colId="237" showButton="0"/>
    <filterColumn colId="238" showButton="0"/>
    <filterColumn colId="239" showButton="0"/>
    <filterColumn colId="240" showButton="0"/>
    <filterColumn colId="241" showButton="0"/>
    <filterColumn colId="242" showButton="0"/>
    <filterColumn colId="243" showButton="0"/>
    <filterColumn colId="244" showButton="0"/>
    <filterColumn colId="245" showButton="0"/>
    <filterColumn colId="246" showButton="0"/>
    <filterColumn colId="247" showButton="0"/>
    <filterColumn colId="248" showButton="0"/>
    <filterColumn colId="249" showButton="0"/>
    <filterColumn colId="250" showButton="0"/>
    <filterColumn colId="251" showButton="0"/>
    <filterColumn colId="252" showButton="0"/>
    <filterColumn colId="253" showButton="0"/>
    <filterColumn colId="254" showButton="0"/>
    <filterColumn colId="255" showButton="0"/>
    <filterColumn colId="256" showButton="0"/>
    <filterColumn colId="257" showButton="0"/>
    <filterColumn colId="258" showButton="0"/>
    <filterColumn colId="259" showButton="0"/>
    <filterColumn colId="260" showButton="0"/>
    <filterColumn colId="261" showButton="0"/>
    <filterColumn colId="262" showButton="0"/>
    <filterColumn colId="263" showButton="0"/>
    <filterColumn colId="264" showButton="0"/>
    <filterColumn colId="265" showButton="0"/>
    <filterColumn colId="266" showButton="0"/>
    <filterColumn colId="267" showButton="0"/>
    <filterColumn colId="268" showButton="0"/>
    <filterColumn colId="269" showButton="0"/>
    <filterColumn colId="270" showButton="0"/>
    <filterColumn colId="271" showButton="0"/>
    <filterColumn colId="272" showButton="0"/>
    <filterColumn colId="273" showButton="0"/>
    <filterColumn colId="274" showButton="0"/>
    <filterColumn colId="275" showButton="0"/>
    <filterColumn colId="276" showButton="0"/>
    <filterColumn colId="277" showButton="0"/>
    <filterColumn colId="278" showButton="0"/>
    <filterColumn colId="279" showButton="0"/>
    <filterColumn colId="280" showButton="0"/>
    <filterColumn colId="281" showButton="0"/>
    <filterColumn colId="282" showButton="0"/>
    <filterColumn colId="283" showButton="0"/>
    <filterColumn colId="284" showButton="0"/>
    <filterColumn colId="285" showButton="0"/>
    <filterColumn colId="286" showButton="0"/>
    <filterColumn colId="287" showButton="0"/>
    <filterColumn colId="288" showButton="0"/>
    <filterColumn colId="289" showButton="0"/>
    <filterColumn colId="290" showButton="0"/>
    <filterColumn colId="291" showButton="0"/>
    <filterColumn colId="292" showButton="0"/>
    <filterColumn colId="293" showButton="0"/>
    <filterColumn colId="294" showButton="0"/>
    <filterColumn colId="295" showButton="0"/>
    <filterColumn colId="296" showButton="0"/>
    <filterColumn colId="297" showButton="0"/>
    <filterColumn colId="298" showButton="0"/>
    <filterColumn colId="299" showButton="0"/>
    <filterColumn colId="300" showButton="0"/>
    <filterColumn colId="301" showButton="0"/>
    <filterColumn colId="302" showButton="0"/>
    <filterColumn colId="303" showButton="0"/>
    <filterColumn colId="304" showButton="0"/>
    <filterColumn colId="305" showButton="0"/>
    <filterColumn colId="306" showButton="0"/>
    <filterColumn colId="307" showButton="0"/>
    <filterColumn colId="308" showButton="0"/>
    <filterColumn colId="309" showButton="0"/>
    <filterColumn colId="310" showButton="0"/>
    <filterColumn colId="311" showButton="0"/>
    <filterColumn colId="312" showButton="0"/>
    <filterColumn colId="313" showButton="0"/>
    <filterColumn colId="314" showButton="0"/>
    <filterColumn colId="315" showButton="0"/>
    <filterColumn colId="316" showButton="0"/>
    <filterColumn colId="317" showButton="0"/>
    <filterColumn colId="318" showButton="0"/>
    <filterColumn colId="319" showButton="0"/>
    <filterColumn colId="320" showButton="0"/>
    <filterColumn colId="321" showButton="0"/>
    <filterColumn colId="322" showButton="0"/>
    <filterColumn colId="323" showButton="0"/>
    <filterColumn colId="324" showButton="0"/>
    <filterColumn colId="325" showButton="0"/>
    <filterColumn colId="326" showButton="0"/>
    <filterColumn colId="327" showButton="0"/>
    <filterColumn colId="328" showButton="0"/>
    <filterColumn colId="329" showButton="0"/>
    <filterColumn colId="330" showButton="0"/>
    <filterColumn colId="331" showButton="0"/>
    <filterColumn colId="332" showButton="0"/>
    <filterColumn colId="333" showButton="0"/>
    <filterColumn colId="334" showButton="0"/>
    <filterColumn colId="335" showButton="0"/>
    <filterColumn colId="336" showButton="0"/>
    <filterColumn colId="337" showButton="0"/>
    <filterColumn colId="338" showButton="0"/>
    <filterColumn colId="339" showButton="0"/>
    <filterColumn colId="340" showButton="0"/>
    <filterColumn colId="341" showButton="0"/>
    <filterColumn colId="342" showButton="0"/>
    <filterColumn colId="343" showButton="0"/>
    <filterColumn colId="344" showButton="0"/>
    <filterColumn colId="345" showButton="0"/>
    <filterColumn colId="346" showButton="0"/>
    <filterColumn colId="347" showButton="0"/>
    <filterColumn colId="348" showButton="0"/>
    <filterColumn colId="349" showButton="0"/>
    <filterColumn colId="350" showButton="0"/>
    <filterColumn colId="351" showButton="0"/>
    <filterColumn colId="352" showButton="0"/>
    <filterColumn colId="353" showButton="0"/>
    <filterColumn colId="354" showButton="0"/>
    <filterColumn colId="355" showButton="0"/>
    <filterColumn colId="356" showButton="0"/>
    <filterColumn colId="357" showButton="0"/>
    <filterColumn colId="358" showButton="0"/>
    <filterColumn colId="359" showButton="0"/>
    <filterColumn colId="360" showButton="0"/>
    <filterColumn colId="361" showButton="0"/>
    <filterColumn colId="362" showButton="0"/>
    <filterColumn colId="363" showButton="0"/>
    <filterColumn colId="364" showButton="0"/>
    <filterColumn colId="365" showButton="0"/>
    <filterColumn colId="366" showButton="0"/>
    <filterColumn colId="367" showButton="0"/>
    <filterColumn colId="368" showButton="0"/>
    <filterColumn colId="369" showButton="0"/>
    <filterColumn colId="370" showButton="0"/>
    <filterColumn colId="371" showButton="0"/>
    <filterColumn colId="372" showButton="0"/>
    <filterColumn colId="373" showButton="0"/>
    <filterColumn colId="374" showButton="0"/>
    <filterColumn colId="375" showButton="0"/>
    <filterColumn colId="376" showButton="0"/>
    <filterColumn colId="377" showButton="0"/>
    <filterColumn colId="378" showButton="0"/>
    <filterColumn colId="379" showButton="0"/>
    <filterColumn colId="380" showButton="0"/>
    <filterColumn colId="381" showButton="0"/>
    <filterColumn colId="382" showButton="0"/>
    <filterColumn colId="383" showButton="0"/>
    <filterColumn colId="384" showButton="0"/>
    <filterColumn colId="385" showButton="0"/>
    <filterColumn colId="386" showButton="0"/>
    <filterColumn colId="387" showButton="0"/>
    <filterColumn colId="388" showButton="0"/>
    <filterColumn colId="389" showButton="0"/>
    <filterColumn colId="390" showButton="0"/>
    <filterColumn colId="391" showButton="0"/>
    <filterColumn colId="392" showButton="0"/>
    <filterColumn colId="393" showButton="0"/>
    <filterColumn colId="394" showButton="0"/>
    <filterColumn colId="395" showButton="0"/>
    <filterColumn colId="396" showButton="0"/>
    <filterColumn colId="397" showButton="0"/>
    <filterColumn colId="398" showButton="0"/>
    <filterColumn colId="399" showButton="0"/>
    <filterColumn colId="400" showButton="0"/>
    <filterColumn colId="401" showButton="0"/>
    <filterColumn colId="402" showButton="0"/>
    <filterColumn colId="403" showButton="0"/>
    <filterColumn colId="404" showButton="0"/>
    <filterColumn colId="405" showButton="0"/>
    <filterColumn colId="406" showButton="0"/>
    <filterColumn colId="407" showButton="0"/>
    <filterColumn colId="408" showButton="0"/>
    <filterColumn colId="409" showButton="0"/>
    <filterColumn colId="410" showButton="0"/>
    <filterColumn colId="411" showButton="0"/>
    <filterColumn colId="412" showButton="0"/>
    <filterColumn colId="413" showButton="0"/>
    <filterColumn colId="414" showButton="0"/>
    <filterColumn colId="415" showButton="0"/>
    <filterColumn colId="416" showButton="0"/>
    <filterColumn colId="417" showButton="0"/>
    <filterColumn colId="418" showButton="0"/>
    <filterColumn colId="419" showButton="0"/>
    <filterColumn colId="420" showButton="0"/>
    <filterColumn colId="421" showButton="0"/>
    <filterColumn colId="422" showButton="0"/>
    <filterColumn colId="423" showButton="0"/>
    <filterColumn colId="424" showButton="0"/>
    <filterColumn colId="425" showButton="0"/>
    <filterColumn colId="426" showButton="0"/>
    <filterColumn colId="427" showButton="0"/>
    <filterColumn colId="428" showButton="0"/>
    <filterColumn colId="429" showButton="0"/>
    <filterColumn colId="430" showButton="0"/>
    <filterColumn colId="431" showButton="0"/>
    <filterColumn colId="432" showButton="0"/>
    <filterColumn colId="433" showButton="0"/>
    <filterColumn colId="434" showButton="0"/>
    <filterColumn colId="435" showButton="0"/>
    <filterColumn colId="436" showButton="0"/>
    <filterColumn colId="437" showButton="0"/>
    <filterColumn colId="438" showButton="0"/>
    <filterColumn colId="439" showButton="0"/>
    <filterColumn colId="440" showButton="0"/>
    <filterColumn colId="441" showButton="0"/>
    <filterColumn colId="442" showButton="0"/>
    <filterColumn colId="443" showButton="0"/>
    <filterColumn colId="444" showButton="0"/>
    <filterColumn colId="445" showButton="0"/>
    <filterColumn colId="446" showButton="0"/>
    <filterColumn colId="447" showButton="0"/>
    <filterColumn colId="448" showButton="0"/>
    <filterColumn colId="449" showButton="0"/>
    <filterColumn colId="450" showButton="0"/>
    <filterColumn colId="451" showButton="0"/>
    <filterColumn colId="452" showButton="0"/>
    <filterColumn colId="453" showButton="0"/>
    <filterColumn colId="454" showButton="0"/>
    <filterColumn colId="455" showButton="0"/>
    <filterColumn colId="456" showButton="0"/>
    <filterColumn colId="457" showButton="0"/>
    <filterColumn colId="458" showButton="0"/>
    <filterColumn colId="459" showButton="0"/>
    <filterColumn colId="460" showButton="0"/>
    <filterColumn colId="461" showButton="0"/>
    <filterColumn colId="462" showButton="0"/>
    <filterColumn colId="463" showButton="0"/>
    <filterColumn colId="464" showButton="0"/>
    <filterColumn colId="465" showButton="0"/>
    <filterColumn colId="466" showButton="0"/>
    <filterColumn colId="467" showButton="0"/>
    <filterColumn colId="468" showButton="0"/>
    <filterColumn colId="469" showButton="0"/>
    <filterColumn colId="470" showButton="0"/>
    <filterColumn colId="471" showButton="0"/>
    <filterColumn colId="472" showButton="0"/>
    <filterColumn colId="473" showButton="0"/>
    <filterColumn colId="474" showButton="0"/>
    <filterColumn colId="475" showButton="0"/>
    <filterColumn colId="476" showButton="0"/>
    <filterColumn colId="477" showButton="0"/>
    <filterColumn colId="478" showButton="0"/>
    <filterColumn colId="479" showButton="0"/>
    <filterColumn colId="480" showButton="0"/>
    <filterColumn colId="481" showButton="0"/>
    <filterColumn colId="482" showButton="0"/>
    <filterColumn colId="483" showButton="0"/>
    <filterColumn colId="484" showButton="0"/>
    <filterColumn colId="485" showButton="0"/>
    <filterColumn colId="486" showButton="0"/>
    <filterColumn colId="487" showButton="0"/>
    <filterColumn colId="488" showButton="0"/>
    <filterColumn colId="489" showButton="0"/>
    <filterColumn colId="490" showButton="0"/>
    <filterColumn colId="491" showButton="0"/>
    <filterColumn colId="492" showButton="0"/>
    <filterColumn colId="493" showButton="0"/>
    <filterColumn colId="494" showButton="0"/>
    <filterColumn colId="495" showButton="0"/>
    <filterColumn colId="496" showButton="0"/>
    <filterColumn colId="497" showButton="0"/>
    <filterColumn colId="498" showButton="0"/>
    <filterColumn colId="499" showButton="0"/>
    <filterColumn colId="500" showButton="0"/>
    <filterColumn colId="501" showButton="0"/>
    <filterColumn colId="502" showButton="0"/>
    <filterColumn colId="503" showButton="0"/>
    <filterColumn colId="504" showButton="0"/>
    <filterColumn colId="505" showButton="0"/>
    <filterColumn colId="506" showButton="0"/>
    <filterColumn colId="507" showButton="0"/>
    <filterColumn colId="508" showButton="0"/>
    <filterColumn colId="509" showButton="0"/>
    <filterColumn colId="510" showButton="0"/>
    <filterColumn colId="511" showButton="0"/>
    <filterColumn colId="512" showButton="0"/>
    <filterColumn colId="513" showButton="0"/>
    <filterColumn colId="514" showButton="0"/>
    <filterColumn colId="515" showButton="0"/>
    <filterColumn colId="516" showButton="0"/>
    <filterColumn colId="517" showButton="0"/>
    <filterColumn colId="518" showButton="0"/>
    <filterColumn colId="519" showButton="0"/>
    <filterColumn colId="520" showButton="0"/>
    <filterColumn colId="521" showButton="0"/>
    <filterColumn colId="522" showButton="0"/>
    <filterColumn colId="523" showButton="0"/>
    <filterColumn colId="524" showButton="0"/>
    <filterColumn colId="525" showButton="0"/>
    <filterColumn colId="526" showButton="0"/>
    <filterColumn colId="527" showButton="0"/>
    <filterColumn colId="528" showButton="0"/>
    <filterColumn colId="529" showButton="0"/>
    <filterColumn colId="530" showButton="0"/>
    <filterColumn colId="531" showButton="0"/>
    <filterColumn colId="532" showButton="0"/>
    <filterColumn colId="533" showButton="0"/>
    <filterColumn colId="534" showButton="0"/>
    <filterColumn colId="535" showButton="0"/>
    <filterColumn colId="536" showButton="0"/>
    <filterColumn colId="537" showButton="0"/>
    <filterColumn colId="538" showButton="0"/>
    <filterColumn colId="539" showButton="0"/>
    <filterColumn colId="540" showButton="0"/>
    <filterColumn colId="541" showButton="0"/>
    <filterColumn colId="542" showButton="0"/>
    <filterColumn colId="543" showButton="0"/>
    <filterColumn colId="544" showButton="0"/>
    <filterColumn colId="545" showButton="0"/>
    <filterColumn colId="546" showButton="0"/>
    <filterColumn colId="547" showButton="0"/>
    <filterColumn colId="548" showButton="0"/>
    <filterColumn colId="549" showButton="0"/>
    <filterColumn colId="550" showButton="0"/>
    <filterColumn colId="551" showButton="0"/>
    <filterColumn colId="552" showButton="0"/>
    <filterColumn colId="553" showButton="0"/>
    <filterColumn colId="554" showButton="0"/>
    <filterColumn colId="555" showButton="0"/>
    <filterColumn colId="556" showButton="0"/>
    <filterColumn colId="557" showButton="0"/>
    <filterColumn colId="558" showButton="0"/>
    <filterColumn colId="559" showButton="0"/>
    <filterColumn colId="560" showButton="0"/>
    <filterColumn colId="561" showButton="0"/>
    <filterColumn colId="562" showButton="0"/>
    <filterColumn colId="563" showButton="0"/>
    <filterColumn colId="564" showButton="0"/>
    <filterColumn colId="565" showButton="0"/>
    <filterColumn colId="566" showButton="0"/>
    <filterColumn colId="567" showButton="0"/>
    <filterColumn colId="568" showButton="0"/>
    <filterColumn colId="569" showButton="0"/>
    <filterColumn colId="570" showButton="0"/>
    <filterColumn colId="571" showButton="0"/>
    <filterColumn colId="572" showButton="0"/>
    <filterColumn colId="573" showButton="0"/>
    <filterColumn colId="574" showButton="0"/>
    <filterColumn colId="575" showButton="0"/>
    <filterColumn colId="576" showButton="0"/>
    <filterColumn colId="577" showButton="0"/>
    <filterColumn colId="578" showButton="0"/>
    <filterColumn colId="579" showButton="0"/>
    <filterColumn colId="580" showButton="0"/>
    <filterColumn colId="581" showButton="0"/>
    <filterColumn colId="582" showButton="0"/>
    <filterColumn colId="583" showButton="0"/>
    <filterColumn colId="584" showButton="0"/>
    <filterColumn colId="585" showButton="0"/>
    <filterColumn colId="586" showButton="0"/>
    <filterColumn colId="587" showButton="0"/>
    <filterColumn colId="588" showButton="0"/>
    <filterColumn colId="589" showButton="0"/>
    <filterColumn colId="590" showButton="0"/>
    <filterColumn colId="591" showButton="0"/>
    <filterColumn colId="592" showButton="0"/>
    <filterColumn colId="593" showButton="0"/>
    <filterColumn colId="594" showButton="0"/>
    <filterColumn colId="595" showButton="0"/>
    <filterColumn colId="596" showButton="0"/>
    <filterColumn colId="597" showButton="0"/>
    <filterColumn colId="598" showButton="0"/>
    <filterColumn colId="599" showButton="0"/>
    <filterColumn colId="600" showButton="0"/>
    <filterColumn colId="601" showButton="0"/>
    <filterColumn colId="602" showButton="0"/>
    <filterColumn colId="603" showButton="0"/>
    <filterColumn colId="604" showButton="0"/>
    <filterColumn colId="605" showButton="0"/>
    <filterColumn colId="606" showButton="0"/>
    <filterColumn colId="607" showButton="0"/>
    <filterColumn colId="608" showButton="0"/>
    <filterColumn colId="609" showButton="0"/>
    <filterColumn colId="610" showButton="0"/>
    <filterColumn colId="611" showButton="0"/>
    <filterColumn colId="612" showButton="0"/>
    <filterColumn colId="613" showButton="0"/>
    <filterColumn colId="614" showButton="0"/>
    <filterColumn colId="615" showButton="0"/>
    <filterColumn colId="616" showButton="0"/>
    <filterColumn colId="617" showButton="0"/>
    <filterColumn colId="618" showButton="0"/>
    <filterColumn colId="619" showButton="0"/>
    <filterColumn colId="620" showButton="0"/>
    <filterColumn colId="621" showButton="0"/>
    <filterColumn colId="622" showButton="0"/>
    <filterColumn colId="623" showButton="0"/>
    <filterColumn colId="624" showButton="0"/>
    <filterColumn colId="625" showButton="0"/>
    <filterColumn colId="626" showButton="0"/>
    <filterColumn colId="627" showButton="0"/>
    <filterColumn colId="628" showButton="0"/>
    <filterColumn colId="629" showButton="0"/>
    <filterColumn colId="630" showButton="0"/>
    <filterColumn colId="631" showButton="0"/>
    <filterColumn colId="632" showButton="0"/>
    <filterColumn colId="633" showButton="0"/>
    <filterColumn colId="634" showButton="0"/>
    <filterColumn colId="635" showButton="0"/>
    <filterColumn colId="636" showButton="0"/>
    <filterColumn colId="637" showButton="0"/>
    <filterColumn colId="638" showButton="0"/>
    <filterColumn colId="639" showButton="0"/>
    <filterColumn colId="640" showButton="0"/>
    <filterColumn colId="641" showButton="0"/>
    <filterColumn colId="642" showButton="0"/>
    <filterColumn colId="643" showButton="0"/>
    <filterColumn colId="644" showButton="0"/>
    <filterColumn colId="645" showButton="0"/>
    <filterColumn colId="646" showButton="0"/>
    <filterColumn colId="647" showButton="0"/>
    <filterColumn colId="648" showButton="0"/>
    <filterColumn colId="649" showButton="0"/>
    <filterColumn colId="650" showButton="0"/>
    <filterColumn colId="651" showButton="0"/>
    <filterColumn colId="652" showButton="0"/>
    <filterColumn colId="653" showButton="0"/>
    <filterColumn colId="654" showButton="0"/>
    <filterColumn colId="655" showButton="0"/>
    <filterColumn colId="656" showButton="0"/>
    <filterColumn colId="657" showButton="0"/>
    <filterColumn colId="658" showButton="0"/>
    <filterColumn colId="659" showButton="0"/>
    <filterColumn colId="660" showButton="0"/>
    <filterColumn colId="661" showButton="0"/>
    <filterColumn colId="662" showButton="0"/>
    <filterColumn colId="663" showButton="0"/>
    <filterColumn colId="664" showButton="0"/>
    <filterColumn colId="665" showButton="0"/>
    <filterColumn colId="666" showButton="0"/>
    <filterColumn colId="667" showButton="0"/>
    <filterColumn colId="668" showButton="0"/>
    <filterColumn colId="669" showButton="0"/>
    <filterColumn colId="670" showButton="0"/>
    <filterColumn colId="671" showButton="0"/>
    <filterColumn colId="672" showButton="0"/>
    <filterColumn colId="673" showButton="0"/>
    <filterColumn colId="674" showButton="0"/>
    <filterColumn colId="675" showButton="0"/>
    <filterColumn colId="676" showButton="0"/>
    <filterColumn colId="677" showButton="0"/>
    <filterColumn colId="678" showButton="0"/>
    <filterColumn colId="679" showButton="0"/>
    <filterColumn colId="680" showButton="0"/>
    <filterColumn colId="681" showButton="0"/>
    <filterColumn colId="682" showButton="0"/>
    <filterColumn colId="683" showButton="0"/>
    <filterColumn colId="684" showButton="0"/>
    <filterColumn colId="685" showButton="0"/>
    <filterColumn colId="686" showButton="0"/>
    <filterColumn colId="687" showButton="0"/>
    <filterColumn colId="688" showButton="0"/>
    <filterColumn colId="689" showButton="0"/>
    <filterColumn colId="690" showButton="0"/>
    <filterColumn colId="691" showButton="0"/>
    <filterColumn colId="692" showButton="0"/>
    <filterColumn colId="693" showButton="0"/>
    <filterColumn colId="694" showButton="0"/>
    <filterColumn colId="695" showButton="0"/>
    <filterColumn colId="696" showButton="0"/>
    <filterColumn colId="697" showButton="0"/>
    <filterColumn colId="698" showButton="0"/>
    <filterColumn colId="699" showButton="0"/>
    <filterColumn colId="700" showButton="0"/>
    <filterColumn colId="701" showButton="0"/>
    <filterColumn colId="702" showButton="0"/>
    <filterColumn colId="703" showButton="0"/>
    <filterColumn colId="704" showButton="0"/>
    <filterColumn colId="705" showButton="0"/>
    <filterColumn colId="706" showButton="0"/>
    <filterColumn colId="707" showButton="0"/>
    <filterColumn colId="708" showButton="0"/>
    <filterColumn colId="709" showButton="0"/>
    <filterColumn colId="710" showButton="0"/>
    <filterColumn colId="711" showButton="0"/>
    <filterColumn colId="712" showButton="0"/>
    <filterColumn colId="713" showButton="0"/>
    <filterColumn colId="714" showButton="0"/>
    <filterColumn colId="715" showButton="0"/>
    <filterColumn colId="716" showButton="0"/>
    <filterColumn colId="717" showButton="0"/>
    <filterColumn colId="718" showButton="0"/>
    <filterColumn colId="719" showButton="0"/>
    <filterColumn colId="720" showButton="0"/>
    <filterColumn colId="721" showButton="0"/>
    <filterColumn colId="722" showButton="0"/>
    <filterColumn colId="723" showButton="0"/>
    <filterColumn colId="724" showButton="0"/>
    <filterColumn colId="725" showButton="0"/>
    <filterColumn colId="726" showButton="0"/>
    <filterColumn colId="727" showButton="0"/>
    <filterColumn colId="728" showButton="0"/>
    <filterColumn colId="729" showButton="0"/>
    <filterColumn colId="730" showButton="0"/>
    <filterColumn colId="731" showButton="0"/>
    <filterColumn colId="732" showButton="0"/>
    <filterColumn colId="733" showButton="0"/>
    <filterColumn colId="734" showButton="0"/>
    <filterColumn colId="735" showButton="0"/>
    <filterColumn colId="736" showButton="0"/>
    <filterColumn colId="737" showButton="0"/>
    <filterColumn colId="738" showButton="0"/>
    <filterColumn colId="739" showButton="0"/>
    <filterColumn colId="740" showButton="0"/>
    <filterColumn colId="741" showButton="0"/>
    <filterColumn colId="742" showButton="0"/>
    <filterColumn colId="743" showButton="0"/>
    <filterColumn colId="744" showButton="0"/>
    <filterColumn colId="745" showButton="0"/>
    <filterColumn colId="746" showButton="0"/>
    <filterColumn colId="747" showButton="0"/>
    <filterColumn colId="748" showButton="0"/>
    <filterColumn colId="749" showButton="0"/>
    <filterColumn colId="750" showButton="0"/>
    <filterColumn colId="751" showButton="0"/>
    <filterColumn colId="752" showButton="0"/>
    <filterColumn colId="753" showButton="0"/>
    <filterColumn colId="754" showButton="0"/>
    <filterColumn colId="755" showButton="0"/>
    <filterColumn colId="756" showButton="0"/>
    <filterColumn colId="757" showButton="0"/>
    <filterColumn colId="758" showButton="0"/>
    <filterColumn colId="759" showButton="0"/>
    <filterColumn colId="760" showButton="0"/>
    <filterColumn colId="761" showButton="0"/>
    <filterColumn colId="762" showButton="0"/>
    <filterColumn colId="763" showButton="0"/>
    <filterColumn colId="764" showButton="0"/>
    <filterColumn colId="765" showButton="0"/>
    <filterColumn colId="766" showButton="0"/>
    <filterColumn colId="767" showButton="0"/>
    <filterColumn colId="768" showButton="0"/>
    <filterColumn colId="769" showButton="0"/>
    <filterColumn colId="770" showButton="0"/>
    <filterColumn colId="771" showButton="0"/>
    <filterColumn colId="772" showButton="0"/>
    <filterColumn colId="773" showButton="0"/>
    <filterColumn colId="774" showButton="0"/>
    <filterColumn colId="775" showButton="0"/>
    <filterColumn colId="776" showButton="0"/>
    <filterColumn colId="777" showButton="0"/>
    <filterColumn colId="778" showButton="0"/>
    <filterColumn colId="779" showButton="0"/>
    <filterColumn colId="780" showButton="0"/>
    <filterColumn colId="781" showButton="0"/>
    <filterColumn colId="782" showButton="0"/>
    <filterColumn colId="783" showButton="0"/>
    <filterColumn colId="784" showButton="0"/>
    <filterColumn colId="785" showButton="0"/>
    <filterColumn colId="786" showButton="0"/>
    <filterColumn colId="787" showButton="0"/>
    <filterColumn colId="788" showButton="0"/>
    <filterColumn colId="789" showButton="0"/>
    <filterColumn colId="790" showButton="0"/>
    <filterColumn colId="791" showButton="0"/>
    <filterColumn colId="792" showButton="0"/>
    <filterColumn colId="793" showButton="0"/>
    <filterColumn colId="794" showButton="0"/>
    <filterColumn colId="795" showButton="0"/>
    <filterColumn colId="796" showButton="0"/>
    <filterColumn colId="797" showButton="0"/>
    <filterColumn colId="798" showButton="0"/>
    <filterColumn colId="799" showButton="0"/>
    <filterColumn colId="800" showButton="0"/>
    <filterColumn colId="801" showButton="0"/>
    <filterColumn colId="802" showButton="0"/>
    <filterColumn colId="803" showButton="0"/>
    <filterColumn colId="804" showButton="0"/>
    <filterColumn colId="805" showButton="0"/>
    <filterColumn colId="806" showButton="0"/>
    <filterColumn colId="807" showButton="0"/>
    <filterColumn colId="808" showButton="0"/>
    <filterColumn colId="809" showButton="0"/>
    <filterColumn colId="810" showButton="0"/>
    <filterColumn colId="811" showButton="0"/>
    <filterColumn colId="812" showButton="0"/>
    <filterColumn colId="813" showButton="0"/>
    <filterColumn colId="814" showButton="0"/>
    <filterColumn colId="815" showButton="0"/>
    <filterColumn colId="816" showButton="0"/>
    <filterColumn colId="817" showButton="0"/>
    <filterColumn colId="818" showButton="0"/>
    <filterColumn colId="819" showButton="0"/>
    <filterColumn colId="820" showButton="0"/>
    <filterColumn colId="821" showButton="0"/>
    <filterColumn colId="822" showButton="0"/>
    <filterColumn colId="823" showButton="0"/>
    <filterColumn colId="824" showButton="0"/>
    <filterColumn colId="825" showButton="0"/>
    <filterColumn colId="826" showButton="0"/>
    <filterColumn colId="827" showButton="0"/>
    <filterColumn colId="828" showButton="0"/>
    <filterColumn colId="829" showButton="0"/>
    <filterColumn colId="830" showButton="0"/>
    <filterColumn colId="831" showButton="0"/>
    <filterColumn colId="832" showButton="0"/>
    <filterColumn colId="833" showButton="0"/>
    <filterColumn colId="834" showButton="0"/>
    <filterColumn colId="835" showButton="0"/>
    <filterColumn colId="836" showButton="0"/>
    <filterColumn colId="837" showButton="0"/>
    <filterColumn colId="838" showButton="0"/>
    <filterColumn colId="839" showButton="0"/>
    <filterColumn colId="840" showButton="0"/>
    <filterColumn colId="841" showButton="0"/>
    <filterColumn colId="842" showButton="0"/>
    <filterColumn colId="843" showButton="0"/>
    <filterColumn colId="844" showButton="0"/>
    <filterColumn colId="845" showButton="0"/>
    <filterColumn colId="846" showButton="0"/>
    <filterColumn colId="847" showButton="0"/>
    <filterColumn colId="848" showButton="0"/>
    <filterColumn colId="849" showButton="0"/>
    <filterColumn colId="850" showButton="0"/>
    <filterColumn colId="851" showButton="0"/>
    <filterColumn colId="852" showButton="0"/>
    <filterColumn colId="853" showButton="0"/>
    <filterColumn colId="854" showButton="0"/>
    <filterColumn colId="855" showButton="0"/>
    <filterColumn colId="856" showButton="0"/>
    <filterColumn colId="857" showButton="0"/>
    <filterColumn colId="858" showButton="0"/>
    <filterColumn colId="859" showButton="0"/>
    <filterColumn colId="860" showButton="0"/>
    <filterColumn colId="861" showButton="0"/>
    <filterColumn colId="862" showButton="0"/>
    <filterColumn colId="863" showButton="0"/>
    <filterColumn colId="864" showButton="0"/>
    <filterColumn colId="865" showButton="0"/>
    <filterColumn colId="866" showButton="0"/>
    <filterColumn colId="867" showButton="0"/>
    <filterColumn colId="868" showButton="0"/>
    <filterColumn colId="869" showButton="0"/>
    <filterColumn colId="870" showButton="0"/>
    <filterColumn colId="871" showButton="0"/>
    <filterColumn colId="872" showButton="0"/>
    <filterColumn colId="873" showButton="0"/>
    <filterColumn colId="874" showButton="0"/>
    <filterColumn colId="875" showButton="0"/>
    <filterColumn colId="876" showButton="0"/>
    <filterColumn colId="877" showButton="0"/>
    <filterColumn colId="878" showButton="0"/>
    <filterColumn colId="879" showButton="0"/>
    <filterColumn colId="880" showButton="0"/>
    <filterColumn colId="881" showButton="0"/>
    <filterColumn colId="882" showButton="0"/>
    <filterColumn colId="883" showButton="0"/>
    <filterColumn colId="884" showButton="0"/>
    <filterColumn colId="885" showButton="0"/>
    <filterColumn colId="886" showButton="0"/>
    <filterColumn colId="887" showButton="0"/>
    <filterColumn colId="888" showButton="0"/>
    <filterColumn colId="889" showButton="0"/>
    <filterColumn colId="890" showButton="0"/>
    <filterColumn colId="891" showButton="0"/>
    <filterColumn colId="892" showButton="0"/>
    <filterColumn colId="893" showButton="0"/>
    <filterColumn colId="894" showButton="0"/>
    <filterColumn colId="895" showButton="0"/>
    <filterColumn colId="896" showButton="0"/>
    <filterColumn colId="897" showButton="0"/>
    <filterColumn colId="898" showButton="0"/>
    <filterColumn colId="899" showButton="0"/>
    <filterColumn colId="900" showButton="0"/>
    <filterColumn colId="901" showButton="0"/>
    <filterColumn colId="902" showButton="0"/>
    <filterColumn colId="903" showButton="0"/>
    <filterColumn colId="904" showButton="0"/>
    <filterColumn colId="905" showButton="0"/>
    <filterColumn colId="906" showButton="0"/>
    <filterColumn colId="907" showButton="0"/>
    <filterColumn colId="908" showButton="0"/>
    <filterColumn colId="909" showButton="0"/>
    <filterColumn colId="910" showButton="0"/>
    <filterColumn colId="911" showButton="0"/>
    <filterColumn colId="912" showButton="0"/>
    <filterColumn colId="913" showButton="0"/>
    <filterColumn colId="914" showButton="0"/>
    <filterColumn colId="915" showButton="0"/>
    <filterColumn colId="916" showButton="0"/>
    <filterColumn colId="917" showButton="0"/>
    <filterColumn colId="918" showButton="0"/>
    <filterColumn colId="919" showButton="0"/>
    <filterColumn colId="920" showButton="0"/>
    <filterColumn colId="921" showButton="0"/>
    <filterColumn colId="922" showButton="0"/>
    <filterColumn colId="923" showButton="0"/>
    <filterColumn colId="924" showButton="0"/>
    <filterColumn colId="925" showButton="0"/>
    <filterColumn colId="926" showButton="0"/>
    <filterColumn colId="927" showButton="0"/>
    <filterColumn colId="928" showButton="0"/>
    <filterColumn colId="929" showButton="0"/>
    <filterColumn colId="930" showButton="0"/>
    <filterColumn colId="931" showButton="0"/>
    <filterColumn colId="932" showButton="0"/>
    <filterColumn colId="933" showButton="0"/>
    <filterColumn colId="934" showButton="0"/>
    <filterColumn colId="935" showButton="0"/>
    <filterColumn colId="936" showButton="0"/>
    <filterColumn colId="937" showButton="0"/>
    <filterColumn colId="938" showButton="0"/>
    <filterColumn colId="939" showButton="0"/>
    <filterColumn colId="940" showButton="0"/>
    <filterColumn colId="941" showButton="0"/>
    <filterColumn colId="942" showButton="0"/>
    <filterColumn colId="943" showButton="0"/>
    <filterColumn colId="944" showButton="0"/>
    <filterColumn colId="945" showButton="0"/>
    <filterColumn colId="946" showButton="0"/>
    <filterColumn colId="947" showButton="0"/>
    <filterColumn colId="948" showButton="0"/>
    <filterColumn colId="949" showButton="0"/>
    <filterColumn colId="950" showButton="0"/>
    <filterColumn colId="951" showButton="0"/>
    <filterColumn colId="952" showButton="0"/>
    <filterColumn colId="953" showButton="0"/>
    <filterColumn colId="954" showButton="0"/>
    <filterColumn colId="955" showButton="0"/>
    <filterColumn colId="956" showButton="0"/>
    <filterColumn colId="957" showButton="0"/>
    <filterColumn colId="958" showButton="0"/>
    <filterColumn colId="959" showButton="0"/>
    <filterColumn colId="960" showButton="0"/>
    <filterColumn colId="961" showButton="0"/>
    <filterColumn colId="962" showButton="0"/>
    <filterColumn colId="963" showButton="0"/>
    <filterColumn colId="964" showButton="0"/>
    <filterColumn colId="965" showButton="0"/>
    <filterColumn colId="966" showButton="0"/>
    <filterColumn colId="967" showButton="0"/>
    <filterColumn colId="968" showButton="0"/>
    <filterColumn colId="969" showButton="0"/>
    <filterColumn colId="970" showButton="0"/>
    <filterColumn colId="971" showButton="0"/>
    <filterColumn colId="972" showButton="0"/>
    <filterColumn colId="973" showButton="0"/>
    <filterColumn colId="974" showButton="0"/>
    <filterColumn colId="975" showButton="0"/>
    <filterColumn colId="976" showButton="0"/>
    <filterColumn colId="977" showButton="0"/>
    <filterColumn colId="978" showButton="0"/>
    <filterColumn colId="979" showButton="0"/>
    <filterColumn colId="980" showButton="0"/>
    <filterColumn colId="981" showButton="0"/>
    <filterColumn colId="982" showButton="0"/>
    <filterColumn colId="983" showButton="0"/>
    <filterColumn colId="984" showButton="0"/>
    <filterColumn colId="985" showButton="0"/>
    <filterColumn colId="986" showButton="0"/>
    <filterColumn colId="987" showButton="0"/>
    <filterColumn colId="988" showButton="0"/>
    <filterColumn colId="989" showButton="0"/>
    <filterColumn colId="990" showButton="0"/>
    <filterColumn colId="991" showButton="0"/>
    <filterColumn colId="992" showButton="0"/>
    <filterColumn colId="993" showButton="0"/>
    <filterColumn colId="994" showButton="0"/>
    <filterColumn colId="995" showButton="0"/>
    <filterColumn colId="996" showButton="0"/>
    <filterColumn colId="997" showButton="0"/>
    <filterColumn colId="998" showButton="0"/>
  </autoFilter>
  <dataConsolidate/>
  <mergeCells count="1">
    <mergeCell ref="X1:AMI1"/>
  </mergeCells>
  <phoneticPr fontId="3" type="noConversion"/>
  <conditionalFormatting sqref="W3:VH16">
    <cfRule type="cellIs" dxfId="0" priority="1" operator="equal">
      <formula>"MATCH"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A5DE6-F650-409B-98B3-1B3B81F04B6C}">
  <dimension ref="A1:UM15"/>
  <sheetViews>
    <sheetView topLeftCell="GL1" workbookViewId="0">
      <selection activeCell="GL6" sqref="GL6"/>
    </sheetView>
  </sheetViews>
  <sheetFormatPr baseColWidth="10" defaultRowHeight="14.4" x14ac:dyDescent="0.3"/>
  <cols>
    <col min="173" max="173" width="17.109375" bestFit="1" customWidth="1"/>
    <col min="190" max="190" width="25.77734375" bestFit="1" customWidth="1"/>
    <col min="213" max="213" width="25.77734375" bestFit="1" customWidth="1"/>
    <col min="261" max="261" width="25.77734375" bestFit="1" customWidth="1"/>
    <col min="264" max="264" width="25.77734375" bestFit="1" customWidth="1"/>
    <col min="345" max="345" width="23.88671875" bestFit="1" customWidth="1"/>
    <col min="351" max="351" width="25.77734375" bestFit="1" customWidth="1"/>
    <col min="366" max="366" width="25.77734375" bestFit="1" customWidth="1"/>
    <col min="414" max="414" width="25.77734375" bestFit="1" customWidth="1"/>
    <col min="451" max="451" width="25.77734375" bestFit="1" customWidth="1"/>
    <col min="487" max="487" width="25.77734375" bestFit="1" customWidth="1"/>
    <col min="490" max="490" width="25.77734375" bestFit="1" customWidth="1"/>
  </cols>
  <sheetData>
    <row r="1" spans="1:559" ht="15" thickBot="1" x14ac:dyDescent="0.35">
      <c r="A1" t="s">
        <v>1075</v>
      </c>
      <c r="B1" t="s">
        <v>1645</v>
      </c>
      <c r="C1" t="s">
        <v>1646</v>
      </c>
      <c r="D1" t="s">
        <v>1647</v>
      </c>
      <c r="E1" t="s">
        <v>1648</v>
      </c>
      <c r="F1" t="s">
        <v>1649</v>
      </c>
      <c r="G1" t="s">
        <v>1650</v>
      </c>
      <c r="H1" t="s">
        <v>1651</v>
      </c>
      <c r="I1" t="s">
        <v>1652</v>
      </c>
      <c r="J1" t="s">
        <v>1653</v>
      </c>
      <c r="K1" t="s">
        <v>1654</v>
      </c>
      <c r="L1" t="s">
        <v>1655</v>
      </c>
      <c r="M1" t="s">
        <v>1656</v>
      </c>
      <c r="N1" t="s">
        <v>1657</v>
      </c>
      <c r="O1" t="s">
        <v>1658</v>
      </c>
      <c r="P1" t="s">
        <v>1659</v>
      </c>
      <c r="Q1" t="s">
        <v>1660</v>
      </c>
      <c r="R1" t="s">
        <v>1661</v>
      </c>
      <c r="S1" t="s">
        <v>1662</v>
      </c>
      <c r="T1" t="s">
        <v>1663</v>
      </c>
      <c r="U1" t="s">
        <v>1664</v>
      </c>
      <c r="V1" t="s">
        <v>1665</v>
      </c>
      <c r="W1" t="s">
        <v>1666</v>
      </c>
      <c r="X1" t="s">
        <v>1667</v>
      </c>
      <c r="Y1" t="s">
        <v>1668</v>
      </c>
      <c r="Z1" t="s">
        <v>1669</v>
      </c>
      <c r="AA1" t="s">
        <v>1670</v>
      </c>
      <c r="AB1" t="s">
        <v>1671</v>
      </c>
      <c r="AC1" t="s">
        <v>1672</v>
      </c>
      <c r="AD1" t="s">
        <v>1673</v>
      </c>
      <c r="AE1" t="s">
        <v>1674</v>
      </c>
      <c r="AF1" t="s">
        <v>1675</v>
      </c>
      <c r="AG1" t="s">
        <v>1676</v>
      </c>
      <c r="AH1" t="s">
        <v>1677</v>
      </c>
      <c r="AI1" t="s">
        <v>1678</v>
      </c>
      <c r="AJ1" t="s">
        <v>1679</v>
      </c>
      <c r="AK1" t="s">
        <v>1680</v>
      </c>
      <c r="AL1" t="s">
        <v>1681</v>
      </c>
      <c r="AM1" t="s">
        <v>1682</v>
      </c>
      <c r="AN1" t="s">
        <v>1683</v>
      </c>
      <c r="AO1" t="s">
        <v>1684</v>
      </c>
      <c r="AP1" t="s">
        <v>1685</v>
      </c>
      <c r="AQ1" t="s">
        <v>1686</v>
      </c>
      <c r="AR1" t="s">
        <v>1687</v>
      </c>
      <c r="AS1" t="s">
        <v>1688</v>
      </c>
      <c r="AT1" t="s">
        <v>1689</v>
      </c>
      <c r="AU1" t="s">
        <v>1690</v>
      </c>
      <c r="AV1" t="s">
        <v>1691</v>
      </c>
      <c r="AW1" t="s">
        <v>1692</v>
      </c>
      <c r="AX1" t="s">
        <v>1693</v>
      </c>
      <c r="AY1" t="s">
        <v>1694</v>
      </c>
      <c r="AZ1" t="s">
        <v>1695</v>
      </c>
      <c r="BA1" t="s">
        <v>1696</v>
      </c>
      <c r="BB1" t="s">
        <v>1697</v>
      </c>
      <c r="BC1" t="s">
        <v>1698</v>
      </c>
      <c r="BD1" t="s">
        <v>1699</v>
      </c>
      <c r="BE1" t="s">
        <v>1700</v>
      </c>
      <c r="BF1" t="s">
        <v>1701</v>
      </c>
      <c r="BG1" t="s">
        <v>1702</v>
      </c>
      <c r="BH1" t="s">
        <v>1703</v>
      </c>
      <c r="BI1" t="s">
        <v>1704</v>
      </c>
      <c r="BJ1" t="s">
        <v>1705</v>
      </c>
      <c r="BK1" t="s">
        <v>1706</v>
      </c>
      <c r="BL1" t="s">
        <v>1707</v>
      </c>
      <c r="BM1" t="s">
        <v>1708</v>
      </c>
      <c r="BN1" t="s">
        <v>1709</v>
      </c>
      <c r="BO1" t="s">
        <v>1710</v>
      </c>
      <c r="BP1" t="s">
        <v>1711</v>
      </c>
      <c r="BQ1" t="s">
        <v>1712</v>
      </c>
      <c r="BR1" t="s">
        <v>1713</v>
      </c>
      <c r="BS1" t="s">
        <v>1714</v>
      </c>
      <c r="BT1" t="s">
        <v>1715</v>
      </c>
      <c r="BU1" t="s">
        <v>1716</v>
      </c>
      <c r="BV1" t="s">
        <v>1717</v>
      </c>
      <c r="BW1" t="s">
        <v>1718</v>
      </c>
      <c r="BX1" t="s">
        <v>1719</v>
      </c>
      <c r="BY1" t="s">
        <v>1720</v>
      </c>
      <c r="BZ1" t="s">
        <v>1721</v>
      </c>
      <c r="CA1" t="s">
        <v>1722</v>
      </c>
      <c r="CB1" t="s">
        <v>1723</v>
      </c>
      <c r="CC1" t="s">
        <v>1724</v>
      </c>
      <c r="CD1" t="s">
        <v>1725</v>
      </c>
      <c r="CE1" t="s">
        <v>1726</v>
      </c>
      <c r="CF1" t="s">
        <v>1727</v>
      </c>
      <c r="CG1" t="s">
        <v>1728</v>
      </c>
      <c r="CH1" t="s">
        <v>1729</v>
      </c>
      <c r="CI1" t="s">
        <v>1730</v>
      </c>
      <c r="CJ1" t="s">
        <v>1731</v>
      </c>
      <c r="CK1" t="s">
        <v>1732</v>
      </c>
      <c r="CL1" t="s">
        <v>1733</v>
      </c>
      <c r="CM1" t="s">
        <v>1734</v>
      </c>
      <c r="CN1" t="s">
        <v>1735</v>
      </c>
      <c r="CO1" t="s">
        <v>1736</v>
      </c>
      <c r="CP1" t="s">
        <v>1737</v>
      </c>
      <c r="CQ1" t="s">
        <v>1738</v>
      </c>
      <c r="CR1" t="s">
        <v>1739</v>
      </c>
      <c r="CS1" t="s">
        <v>1740</v>
      </c>
      <c r="CT1" t="s">
        <v>1741</v>
      </c>
      <c r="CU1" t="s">
        <v>1742</v>
      </c>
      <c r="CV1" t="s">
        <v>1743</v>
      </c>
      <c r="CW1" t="s">
        <v>1744</v>
      </c>
      <c r="CX1" t="s">
        <v>1745</v>
      </c>
      <c r="CY1" t="s">
        <v>1746</v>
      </c>
      <c r="CZ1" t="s">
        <v>1747</v>
      </c>
      <c r="DA1" t="s">
        <v>1748</v>
      </c>
      <c r="DB1" t="s">
        <v>1749</v>
      </c>
      <c r="DC1" t="s">
        <v>1750</v>
      </c>
      <c r="DD1" t="s">
        <v>1751</v>
      </c>
      <c r="DE1" t="s">
        <v>1752</v>
      </c>
      <c r="DF1" t="s">
        <v>1753</v>
      </c>
      <c r="DG1" t="s">
        <v>1754</v>
      </c>
      <c r="DH1" t="s">
        <v>1755</v>
      </c>
      <c r="DI1" t="s">
        <v>1756</v>
      </c>
      <c r="DJ1" t="s">
        <v>1757</v>
      </c>
      <c r="DK1" t="s">
        <v>1758</v>
      </c>
      <c r="DL1" t="s">
        <v>1759</v>
      </c>
      <c r="DM1" t="s">
        <v>1760</v>
      </c>
      <c r="DN1" t="s">
        <v>1761</v>
      </c>
      <c r="DO1" t="s">
        <v>1762</v>
      </c>
      <c r="DP1" t="s">
        <v>1763</v>
      </c>
      <c r="DQ1" t="s">
        <v>1764</v>
      </c>
      <c r="DR1" t="s">
        <v>1765</v>
      </c>
      <c r="DS1" t="s">
        <v>1766</v>
      </c>
      <c r="DT1" t="s">
        <v>1767</v>
      </c>
      <c r="DU1" t="s">
        <v>1768</v>
      </c>
      <c r="DV1" t="s">
        <v>1769</v>
      </c>
      <c r="DW1" t="s">
        <v>1770</v>
      </c>
      <c r="DX1" t="s">
        <v>1771</v>
      </c>
      <c r="DY1" t="s">
        <v>1772</v>
      </c>
      <c r="DZ1" t="s">
        <v>1773</v>
      </c>
      <c r="EA1" t="s">
        <v>1774</v>
      </c>
      <c r="EB1" t="s">
        <v>1775</v>
      </c>
      <c r="EC1" t="s">
        <v>1776</v>
      </c>
      <c r="ED1" t="s">
        <v>1777</v>
      </c>
      <c r="EE1" t="s">
        <v>1778</v>
      </c>
      <c r="EF1" t="s">
        <v>1779</v>
      </c>
      <c r="EG1" t="s">
        <v>1780</v>
      </c>
      <c r="EH1" t="s">
        <v>1781</v>
      </c>
      <c r="EI1" t="s">
        <v>1782</v>
      </c>
      <c r="EJ1" t="s">
        <v>1783</v>
      </c>
      <c r="EK1" t="s">
        <v>1784</v>
      </c>
      <c r="EL1" t="s">
        <v>1785</v>
      </c>
      <c r="EM1" t="s">
        <v>1786</v>
      </c>
      <c r="EN1" t="s">
        <v>1787</v>
      </c>
      <c r="EO1" t="s">
        <v>1788</v>
      </c>
      <c r="EP1" t="s">
        <v>1789</v>
      </c>
      <c r="EQ1" t="s">
        <v>1790</v>
      </c>
      <c r="ER1" t="s">
        <v>1791</v>
      </c>
      <c r="ES1" t="s">
        <v>1792</v>
      </c>
      <c r="ET1" t="s">
        <v>1793</v>
      </c>
      <c r="EU1" t="s">
        <v>1794</v>
      </c>
      <c r="EV1" t="s">
        <v>1795</v>
      </c>
      <c r="EW1" t="s">
        <v>1796</v>
      </c>
      <c r="EX1" t="s">
        <v>1797</v>
      </c>
      <c r="EY1" t="s">
        <v>1798</v>
      </c>
      <c r="EZ1" t="s">
        <v>1799</v>
      </c>
      <c r="FA1" t="s">
        <v>1800</v>
      </c>
      <c r="FB1" t="s">
        <v>1801</v>
      </c>
      <c r="FC1" t="s">
        <v>1802</v>
      </c>
      <c r="FD1" t="s">
        <v>1803</v>
      </c>
      <c r="FE1" t="s">
        <v>1804</v>
      </c>
      <c r="FF1" t="s">
        <v>1805</v>
      </c>
      <c r="FG1" t="s">
        <v>1806</v>
      </c>
      <c r="FH1" t="s">
        <v>1807</v>
      </c>
      <c r="FI1" t="s">
        <v>1808</v>
      </c>
      <c r="FJ1" t="s">
        <v>1809</v>
      </c>
      <c r="FK1" t="s">
        <v>1810</v>
      </c>
      <c r="FL1" t="s">
        <v>1811</v>
      </c>
      <c r="FM1" t="s">
        <v>1812</v>
      </c>
      <c r="FN1" t="s">
        <v>1813</v>
      </c>
      <c r="FO1" t="s">
        <v>1814</v>
      </c>
      <c r="FP1" t="s">
        <v>1815</v>
      </c>
      <c r="FQ1" t="s">
        <v>1816</v>
      </c>
      <c r="FR1" t="s">
        <v>1817</v>
      </c>
      <c r="FS1" t="s">
        <v>1818</v>
      </c>
      <c r="FT1" t="s">
        <v>1819</v>
      </c>
      <c r="FU1" t="s">
        <v>1820</v>
      </c>
      <c r="FV1" t="s">
        <v>1821</v>
      </c>
      <c r="FW1" t="s">
        <v>1822</v>
      </c>
      <c r="FX1" t="s">
        <v>1823</v>
      </c>
      <c r="FY1" t="s">
        <v>1824</v>
      </c>
      <c r="FZ1" t="s">
        <v>1825</v>
      </c>
      <c r="GA1" t="s">
        <v>1826</v>
      </c>
      <c r="GB1" t="s">
        <v>1827</v>
      </c>
      <c r="GC1" t="s">
        <v>1828</v>
      </c>
      <c r="GD1" t="s">
        <v>1829</v>
      </c>
      <c r="GE1" t="s">
        <v>1830</v>
      </c>
      <c r="GF1" t="s">
        <v>1831</v>
      </c>
      <c r="GG1" t="s">
        <v>1832</v>
      </c>
      <c r="GH1" t="s">
        <v>1833</v>
      </c>
      <c r="GI1" t="s">
        <v>1834</v>
      </c>
      <c r="GJ1" t="s">
        <v>1835</v>
      </c>
      <c r="GK1" t="s">
        <v>1836</v>
      </c>
      <c r="GL1" t="s">
        <v>1837</v>
      </c>
      <c r="GM1" t="s">
        <v>1838</v>
      </c>
      <c r="GN1" t="s">
        <v>1839</v>
      </c>
      <c r="GO1" t="s">
        <v>1840</v>
      </c>
      <c r="GP1" t="s">
        <v>1841</v>
      </c>
      <c r="GQ1" t="s">
        <v>1842</v>
      </c>
      <c r="GR1" t="s">
        <v>1843</v>
      </c>
      <c r="GS1" t="s">
        <v>1844</v>
      </c>
      <c r="GT1" t="s">
        <v>1845</v>
      </c>
      <c r="GU1" t="s">
        <v>1846</v>
      </c>
      <c r="GV1" t="s">
        <v>1847</v>
      </c>
      <c r="GW1" t="s">
        <v>1848</v>
      </c>
      <c r="GX1" t="s">
        <v>1849</v>
      </c>
      <c r="GY1" t="s">
        <v>1850</v>
      </c>
      <c r="GZ1" t="s">
        <v>1851</v>
      </c>
      <c r="HA1" t="s">
        <v>1852</v>
      </c>
      <c r="HB1" t="s">
        <v>1853</v>
      </c>
      <c r="HC1" t="s">
        <v>1854</v>
      </c>
      <c r="HD1" t="s">
        <v>1855</v>
      </c>
      <c r="HE1" t="s">
        <v>1856</v>
      </c>
      <c r="HF1" t="s">
        <v>1857</v>
      </c>
      <c r="HG1" t="s">
        <v>1858</v>
      </c>
      <c r="HH1" t="s">
        <v>1859</v>
      </c>
      <c r="HI1" t="s">
        <v>1860</v>
      </c>
      <c r="HJ1" t="s">
        <v>1861</v>
      </c>
      <c r="HK1" t="s">
        <v>1862</v>
      </c>
      <c r="HL1" t="s">
        <v>1863</v>
      </c>
      <c r="HM1" t="s">
        <v>1864</v>
      </c>
      <c r="HN1" t="s">
        <v>1865</v>
      </c>
      <c r="HO1" t="s">
        <v>1866</v>
      </c>
      <c r="HP1" t="s">
        <v>1867</v>
      </c>
      <c r="HQ1" t="s">
        <v>1868</v>
      </c>
      <c r="HR1" t="s">
        <v>1869</v>
      </c>
      <c r="HS1" t="s">
        <v>1870</v>
      </c>
      <c r="HT1" t="s">
        <v>1871</v>
      </c>
      <c r="HU1" t="s">
        <v>1872</v>
      </c>
      <c r="HV1" t="s">
        <v>1873</v>
      </c>
      <c r="HW1" t="s">
        <v>1874</v>
      </c>
      <c r="HX1" t="s">
        <v>1875</v>
      </c>
      <c r="HY1" t="s">
        <v>1876</v>
      </c>
      <c r="HZ1" t="s">
        <v>1877</v>
      </c>
      <c r="IA1" t="s">
        <v>1878</v>
      </c>
      <c r="IB1" t="s">
        <v>1879</v>
      </c>
      <c r="IC1" t="s">
        <v>1880</v>
      </c>
      <c r="ID1" t="s">
        <v>1881</v>
      </c>
      <c r="IE1" t="s">
        <v>1882</v>
      </c>
      <c r="IF1" t="s">
        <v>1883</v>
      </c>
      <c r="IG1" t="s">
        <v>1884</v>
      </c>
      <c r="IH1" t="s">
        <v>1885</v>
      </c>
      <c r="II1" t="s">
        <v>1886</v>
      </c>
      <c r="IJ1" t="s">
        <v>1887</v>
      </c>
      <c r="IK1" t="s">
        <v>1888</v>
      </c>
      <c r="IL1" t="s">
        <v>1889</v>
      </c>
      <c r="IM1" t="s">
        <v>1890</v>
      </c>
      <c r="IN1" t="s">
        <v>1891</v>
      </c>
      <c r="IO1" t="s">
        <v>1892</v>
      </c>
      <c r="IP1" t="s">
        <v>1893</v>
      </c>
      <c r="IQ1" t="s">
        <v>1894</v>
      </c>
      <c r="IR1" t="s">
        <v>1895</v>
      </c>
      <c r="IS1" t="s">
        <v>1896</v>
      </c>
      <c r="IT1" t="s">
        <v>1897</v>
      </c>
      <c r="IU1" t="s">
        <v>1898</v>
      </c>
      <c r="IV1" t="s">
        <v>1899</v>
      </c>
      <c r="IW1" t="s">
        <v>1900</v>
      </c>
      <c r="IX1" t="s">
        <v>1901</v>
      </c>
      <c r="IY1" t="s">
        <v>1902</v>
      </c>
      <c r="IZ1" t="s">
        <v>1903</v>
      </c>
      <c r="JA1" t="s">
        <v>1904</v>
      </c>
      <c r="JB1" t="s">
        <v>1905</v>
      </c>
      <c r="JC1" t="s">
        <v>1906</v>
      </c>
      <c r="JD1" t="s">
        <v>1907</v>
      </c>
      <c r="JE1" t="s">
        <v>1908</v>
      </c>
      <c r="JF1" t="s">
        <v>1909</v>
      </c>
      <c r="JG1" t="s">
        <v>1910</v>
      </c>
      <c r="JH1" t="s">
        <v>1911</v>
      </c>
      <c r="JI1" t="s">
        <v>1912</v>
      </c>
      <c r="JJ1" t="s">
        <v>1913</v>
      </c>
      <c r="JK1" t="s">
        <v>1914</v>
      </c>
      <c r="JL1" t="s">
        <v>1915</v>
      </c>
      <c r="JM1" t="s">
        <v>1916</v>
      </c>
      <c r="JN1" t="s">
        <v>1917</v>
      </c>
      <c r="JO1" t="s">
        <v>1918</v>
      </c>
      <c r="JP1" t="s">
        <v>1919</v>
      </c>
      <c r="JQ1" t="s">
        <v>1920</v>
      </c>
      <c r="JR1" t="s">
        <v>1921</v>
      </c>
      <c r="JS1" t="s">
        <v>1922</v>
      </c>
      <c r="JT1" t="s">
        <v>1923</v>
      </c>
      <c r="JU1" t="s">
        <v>1924</v>
      </c>
      <c r="JV1" t="s">
        <v>1925</v>
      </c>
      <c r="JW1" t="s">
        <v>1926</v>
      </c>
      <c r="JX1" t="s">
        <v>1927</v>
      </c>
      <c r="JY1" t="s">
        <v>1928</v>
      </c>
      <c r="JZ1" t="s">
        <v>1929</v>
      </c>
      <c r="KA1" t="s">
        <v>1930</v>
      </c>
      <c r="KB1" t="s">
        <v>1931</v>
      </c>
      <c r="KC1" t="s">
        <v>1932</v>
      </c>
      <c r="KD1" t="s">
        <v>1933</v>
      </c>
      <c r="KE1" t="s">
        <v>1934</v>
      </c>
      <c r="KF1" t="s">
        <v>1935</v>
      </c>
      <c r="KG1" t="s">
        <v>1936</v>
      </c>
      <c r="KH1" t="s">
        <v>1937</v>
      </c>
      <c r="KI1" t="s">
        <v>1938</v>
      </c>
      <c r="KJ1" t="s">
        <v>1939</v>
      </c>
      <c r="KK1" t="s">
        <v>1940</v>
      </c>
      <c r="KL1" t="s">
        <v>1941</v>
      </c>
      <c r="KM1" t="s">
        <v>1942</v>
      </c>
      <c r="KN1" t="s">
        <v>1943</v>
      </c>
      <c r="KO1" t="s">
        <v>1944</v>
      </c>
      <c r="KP1" t="s">
        <v>1945</v>
      </c>
      <c r="KQ1" t="s">
        <v>1946</v>
      </c>
      <c r="KR1" t="s">
        <v>1947</v>
      </c>
      <c r="KS1" t="s">
        <v>1948</v>
      </c>
      <c r="KT1" t="s">
        <v>1949</v>
      </c>
      <c r="KU1" t="s">
        <v>1950</v>
      </c>
      <c r="KV1" t="s">
        <v>1951</v>
      </c>
      <c r="KW1" t="s">
        <v>1952</v>
      </c>
      <c r="KX1" t="s">
        <v>1953</v>
      </c>
      <c r="KY1" t="s">
        <v>1954</v>
      </c>
      <c r="KZ1" t="s">
        <v>1955</v>
      </c>
      <c r="LA1" t="s">
        <v>1956</v>
      </c>
      <c r="LB1" t="s">
        <v>1957</v>
      </c>
      <c r="LC1" t="s">
        <v>1958</v>
      </c>
      <c r="LD1" t="s">
        <v>1959</v>
      </c>
      <c r="LE1" t="s">
        <v>1960</v>
      </c>
      <c r="LF1" t="s">
        <v>1961</v>
      </c>
      <c r="LG1" t="s">
        <v>1962</v>
      </c>
      <c r="LH1" t="s">
        <v>1963</v>
      </c>
      <c r="LI1" t="s">
        <v>1964</v>
      </c>
      <c r="LJ1" t="s">
        <v>1965</v>
      </c>
      <c r="LK1" t="s">
        <v>1966</v>
      </c>
      <c r="LL1" t="s">
        <v>1967</v>
      </c>
      <c r="LM1" t="s">
        <v>1968</v>
      </c>
      <c r="LN1" t="s">
        <v>1969</v>
      </c>
      <c r="LO1" t="s">
        <v>1970</v>
      </c>
      <c r="LP1" t="s">
        <v>1971</v>
      </c>
      <c r="LQ1" t="s">
        <v>1972</v>
      </c>
      <c r="LR1" t="s">
        <v>1973</v>
      </c>
      <c r="LS1" t="s">
        <v>1974</v>
      </c>
      <c r="LT1" t="s">
        <v>1975</v>
      </c>
      <c r="LU1" t="s">
        <v>1976</v>
      </c>
      <c r="LV1" t="s">
        <v>1977</v>
      </c>
      <c r="LW1" t="s">
        <v>1978</v>
      </c>
      <c r="LX1" t="s">
        <v>1979</v>
      </c>
      <c r="LY1" t="s">
        <v>1980</v>
      </c>
      <c r="LZ1" t="s">
        <v>1981</v>
      </c>
      <c r="MA1" t="s">
        <v>1982</v>
      </c>
      <c r="MB1" t="s">
        <v>1983</v>
      </c>
      <c r="MC1" t="s">
        <v>1984</v>
      </c>
      <c r="MD1" t="s">
        <v>1985</v>
      </c>
      <c r="ME1" t="s">
        <v>1986</v>
      </c>
      <c r="MF1" t="s">
        <v>1987</v>
      </c>
      <c r="MG1" t="s">
        <v>1988</v>
      </c>
      <c r="MH1" t="s">
        <v>1989</v>
      </c>
      <c r="MI1" t="s">
        <v>1990</v>
      </c>
      <c r="MJ1" t="s">
        <v>1991</v>
      </c>
      <c r="MK1" t="s">
        <v>1992</v>
      </c>
      <c r="ML1" t="s">
        <v>1993</v>
      </c>
      <c r="MM1" t="s">
        <v>1994</v>
      </c>
      <c r="MN1" t="s">
        <v>1995</v>
      </c>
      <c r="MO1" t="s">
        <v>1996</v>
      </c>
      <c r="MP1" t="s">
        <v>1997</v>
      </c>
      <c r="MQ1" t="s">
        <v>1998</v>
      </c>
      <c r="MR1" t="s">
        <v>1999</v>
      </c>
      <c r="MS1" t="s">
        <v>2000</v>
      </c>
      <c r="MT1" t="s">
        <v>2001</v>
      </c>
      <c r="MU1" t="s">
        <v>2002</v>
      </c>
      <c r="MV1" t="s">
        <v>2003</v>
      </c>
      <c r="MW1" t="s">
        <v>2004</v>
      </c>
      <c r="MX1" t="s">
        <v>2005</v>
      </c>
      <c r="MY1" t="s">
        <v>2006</v>
      </c>
      <c r="MZ1" t="s">
        <v>2007</v>
      </c>
      <c r="NA1" t="s">
        <v>2008</v>
      </c>
      <c r="NB1" t="s">
        <v>2009</v>
      </c>
      <c r="NC1" t="s">
        <v>2010</v>
      </c>
      <c r="ND1" t="s">
        <v>2011</v>
      </c>
      <c r="NE1" t="s">
        <v>2012</v>
      </c>
      <c r="NF1" t="s">
        <v>2013</v>
      </c>
      <c r="NG1" t="s">
        <v>2014</v>
      </c>
      <c r="NH1" t="s">
        <v>2015</v>
      </c>
      <c r="NI1" t="s">
        <v>2016</v>
      </c>
      <c r="NJ1" t="s">
        <v>2017</v>
      </c>
      <c r="NK1" t="s">
        <v>2018</v>
      </c>
      <c r="NL1" t="s">
        <v>2019</v>
      </c>
      <c r="NM1" t="s">
        <v>2020</v>
      </c>
      <c r="NN1" t="s">
        <v>2021</v>
      </c>
      <c r="NO1" t="s">
        <v>2022</v>
      </c>
      <c r="NP1" t="s">
        <v>2023</v>
      </c>
      <c r="NQ1" t="s">
        <v>2024</v>
      </c>
      <c r="NR1" t="s">
        <v>2025</v>
      </c>
      <c r="NS1" t="s">
        <v>2026</v>
      </c>
      <c r="NT1" t="s">
        <v>2027</v>
      </c>
      <c r="NU1" t="s">
        <v>2028</v>
      </c>
      <c r="NV1" t="s">
        <v>2029</v>
      </c>
      <c r="NW1" t="s">
        <v>2030</v>
      </c>
      <c r="NX1" t="s">
        <v>2031</v>
      </c>
      <c r="NY1" t="s">
        <v>2032</v>
      </c>
      <c r="NZ1" t="s">
        <v>2033</v>
      </c>
      <c r="OA1" t="s">
        <v>2034</v>
      </c>
      <c r="OB1" t="s">
        <v>2035</v>
      </c>
      <c r="OC1" t="s">
        <v>2036</v>
      </c>
      <c r="OD1" t="s">
        <v>2037</v>
      </c>
      <c r="OE1" t="s">
        <v>2038</v>
      </c>
      <c r="OF1" t="s">
        <v>2039</v>
      </c>
      <c r="OG1" t="s">
        <v>2040</v>
      </c>
      <c r="OH1" t="s">
        <v>2041</v>
      </c>
      <c r="OI1" t="s">
        <v>2042</v>
      </c>
      <c r="OJ1" t="s">
        <v>2043</v>
      </c>
      <c r="OK1" t="s">
        <v>2044</v>
      </c>
      <c r="OL1" t="s">
        <v>2045</v>
      </c>
      <c r="OM1" t="s">
        <v>2046</v>
      </c>
      <c r="ON1" t="s">
        <v>2047</v>
      </c>
      <c r="OO1" t="s">
        <v>2048</v>
      </c>
      <c r="OP1" t="s">
        <v>2049</v>
      </c>
      <c r="OQ1" t="s">
        <v>2050</v>
      </c>
      <c r="OR1" t="s">
        <v>2051</v>
      </c>
      <c r="OS1" t="s">
        <v>2052</v>
      </c>
      <c r="OT1" t="s">
        <v>2053</v>
      </c>
      <c r="OU1" t="s">
        <v>2054</v>
      </c>
      <c r="OV1" t="s">
        <v>2055</v>
      </c>
      <c r="OW1" t="s">
        <v>2056</v>
      </c>
      <c r="OX1" t="s">
        <v>2057</v>
      </c>
      <c r="OY1" t="s">
        <v>2058</v>
      </c>
      <c r="OZ1" t="s">
        <v>2059</v>
      </c>
      <c r="PA1" t="s">
        <v>2060</v>
      </c>
      <c r="PB1" t="s">
        <v>2061</v>
      </c>
      <c r="PC1" t="s">
        <v>2062</v>
      </c>
      <c r="PD1" t="s">
        <v>2063</v>
      </c>
      <c r="PE1" t="s">
        <v>2064</v>
      </c>
      <c r="PF1" t="s">
        <v>2065</v>
      </c>
      <c r="PG1" t="s">
        <v>2066</v>
      </c>
      <c r="PH1" t="s">
        <v>2067</v>
      </c>
      <c r="PI1" t="s">
        <v>2068</v>
      </c>
      <c r="PJ1" t="s">
        <v>2069</v>
      </c>
      <c r="PK1" t="s">
        <v>2070</v>
      </c>
      <c r="PL1" t="s">
        <v>2071</v>
      </c>
      <c r="PM1" t="s">
        <v>2072</v>
      </c>
      <c r="PN1" t="s">
        <v>2073</v>
      </c>
      <c r="PO1" t="s">
        <v>2074</v>
      </c>
      <c r="PP1" t="s">
        <v>2075</v>
      </c>
      <c r="PQ1" t="s">
        <v>2076</v>
      </c>
      <c r="PR1" t="s">
        <v>2077</v>
      </c>
      <c r="PS1" t="s">
        <v>2078</v>
      </c>
      <c r="PT1" t="s">
        <v>2079</v>
      </c>
      <c r="PU1" t="s">
        <v>2080</v>
      </c>
      <c r="PV1" t="s">
        <v>2081</v>
      </c>
      <c r="PW1" t="s">
        <v>2082</v>
      </c>
      <c r="PX1" t="s">
        <v>2083</v>
      </c>
      <c r="PY1" t="s">
        <v>2084</v>
      </c>
      <c r="PZ1" t="s">
        <v>2085</v>
      </c>
      <c r="QA1" t="s">
        <v>2086</v>
      </c>
      <c r="QB1" t="s">
        <v>2087</v>
      </c>
      <c r="QC1" t="s">
        <v>2088</v>
      </c>
      <c r="QD1" t="s">
        <v>2089</v>
      </c>
      <c r="QE1" t="s">
        <v>2090</v>
      </c>
      <c r="QF1" t="s">
        <v>2091</v>
      </c>
      <c r="QG1" t="s">
        <v>2092</v>
      </c>
      <c r="QH1" t="s">
        <v>2093</v>
      </c>
      <c r="QI1" t="s">
        <v>2094</v>
      </c>
      <c r="QJ1" t="s">
        <v>2095</v>
      </c>
      <c r="QK1" t="s">
        <v>2096</v>
      </c>
      <c r="QL1" t="s">
        <v>2097</v>
      </c>
      <c r="QM1" t="s">
        <v>2098</v>
      </c>
      <c r="QN1" t="s">
        <v>2099</v>
      </c>
      <c r="QO1" t="s">
        <v>2100</v>
      </c>
      <c r="QP1" t="s">
        <v>2101</v>
      </c>
      <c r="QQ1" t="s">
        <v>2102</v>
      </c>
      <c r="QR1" t="s">
        <v>2103</v>
      </c>
      <c r="QS1" t="s">
        <v>2104</v>
      </c>
      <c r="QT1" t="s">
        <v>2105</v>
      </c>
      <c r="QU1" t="s">
        <v>2106</v>
      </c>
      <c r="QV1" t="s">
        <v>2107</v>
      </c>
      <c r="QW1" t="s">
        <v>2108</v>
      </c>
      <c r="QX1" t="s">
        <v>2109</v>
      </c>
      <c r="QY1" t="s">
        <v>2110</v>
      </c>
      <c r="QZ1" t="s">
        <v>2111</v>
      </c>
      <c r="RA1" t="s">
        <v>2112</v>
      </c>
      <c r="RB1" t="s">
        <v>2113</v>
      </c>
      <c r="RC1" t="s">
        <v>2114</v>
      </c>
      <c r="RD1" t="s">
        <v>2115</v>
      </c>
      <c r="RE1" t="s">
        <v>2116</v>
      </c>
      <c r="RF1" t="s">
        <v>2117</v>
      </c>
      <c r="RG1" t="s">
        <v>2118</v>
      </c>
      <c r="RH1" t="s">
        <v>2119</v>
      </c>
      <c r="RI1" t="s">
        <v>2120</v>
      </c>
      <c r="RJ1" t="s">
        <v>2121</v>
      </c>
      <c r="RK1" t="s">
        <v>2122</v>
      </c>
      <c r="RL1" t="s">
        <v>2123</v>
      </c>
      <c r="RM1" t="s">
        <v>2124</v>
      </c>
      <c r="RN1" t="s">
        <v>2125</v>
      </c>
      <c r="RO1" t="s">
        <v>2126</v>
      </c>
      <c r="RP1" t="s">
        <v>2127</v>
      </c>
      <c r="RQ1" t="s">
        <v>2128</v>
      </c>
      <c r="RR1" t="s">
        <v>2129</v>
      </c>
      <c r="RS1" t="s">
        <v>2130</v>
      </c>
      <c r="RT1" t="s">
        <v>2131</v>
      </c>
      <c r="RU1" t="s">
        <v>2132</v>
      </c>
      <c r="RV1" t="s">
        <v>2133</v>
      </c>
      <c r="RW1" t="s">
        <v>2134</v>
      </c>
      <c r="RX1" t="s">
        <v>2135</v>
      </c>
      <c r="RY1" t="s">
        <v>2136</v>
      </c>
      <c r="RZ1" t="s">
        <v>2137</v>
      </c>
      <c r="SA1" t="s">
        <v>2138</v>
      </c>
      <c r="SB1" t="s">
        <v>2139</v>
      </c>
      <c r="SC1" t="s">
        <v>2140</v>
      </c>
      <c r="SD1" t="s">
        <v>2141</v>
      </c>
      <c r="SE1" t="s">
        <v>2142</v>
      </c>
      <c r="SF1" t="s">
        <v>2143</v>
      </c>
      <c r="SG1" t="s">
        <v>2144</v>
      </c>
      <c r="SH1" t="s">
        <v>2145</v>
      </c>
      <c r="SI1" t="s">
        <v>2146</v>
      </c>
      <c r="SJ1" t="s">
        <v>2147</v>
      </c>
      <c r="SK1" t="s">
        <v>2148</v>
      </c>
      <c r="SL1" t="s">
        <v>2149</v>
      </c>
      <c r="SM1" t="s">
        <v>2150</v>
      </c>
      <c r="SN1" t="s">
        <v>2151</v>
      </c>
      <c r="SO1" t="s">
        <v>2152</v>
      </c>
      <c r="SP1" t="s">
        <v>2153</v>
      </c>
      <c r="SQ1" t="s">
        <v>2154</v>
      </c>
      <c r="SR1" t="s">
        <v>2155</v>
      </c>
      <c r="SS1" t="s">
        <v>2156</v>
      </c>
      <c r="ST1" t="s">
        <v>2157</v>
      </c>
      <c r="SU1" t="s">
        <v>2158</v>
      </c>
      <c r="SV1" t="s">
        <v>2159</v>
      </c>
      <c r="SW1" t="s">
        <v>2160</v>
      </c>
      <c r="SX1" t="s">
        <v>2161</v>
      </c>
      <c r="SY1" t="s">
        <v>2162</v>
      </c>
      <c r="SZ1" t="s">
        <v>2163</v>
      </c>
      <c r="TA1" t="s">
        <v>2164</v>
      </c>
      <c r="TB1" t="s">
        <v>2165</v>
      </c>
      <c r="TC1" t="s">
        <v>2166</v>
      </c>
      <c r="TD1" t="s">
        <v>2167</v>
      </c>
      <c r="TE1" t="s">
        <v>2168</v>
      </c>
      <c r="TF1" t="s">
        <v>2169</v>
      </c>
      <c r="TG1" t="s">
        <v>2170</v>
      </c>
      <c r="TH1" t="s">
        <v>2171</v>
      </c>
      <c r="TI1" t="s">
        <v>2172</v>
      </c>
      <c r="TJ1" t="s">
        <v>2173</v>
      </c>
      <c r="TK1" t="s">
        <v>2174</v>
      </c>
      <c r="TL1" t="s">
        <v>2175</v>
      </c>
      <c r="TM1" t="s">
        <v>2176</v>
      </c>
      <c r="TN1" t="s">
        <v>2177</v>
      </c>
      <c r="TO1" t="s">
        <v>2178</v>
      </c>
      <c r="TP1" t="s">
        <v>2179</v>
      </c>
      <c r="TQ1" t="s">
        <v>2180</v>
      </c>
      <c r="TR1" t="s">
        <v>2181</v>
      </c>
      <c r="TS1" t="s">
        <v>2182</v>
      </c>
      <c r="TT1" t="s">
        <v>2183</v>
      </c>
      <c r="TU1" t="s">
        <v>2184</v>
      </c>
      <c r="TV1" t="s">
        <v>2185</v>
      </c>
      <c r="TW1" t="s">
        <v>2186</v>
      </c>
      <c r="TX1" t="s">
        <v>2187</v>
      </c>
      <c r="TY1" t="s">
        <v>2188</v>
      </c>
      <c r="TZ1" t="s">
        <v>2189</v>
      </c>
      <c r="UA1" t="s">
        <v>2190</v>
      </c>
      <c r="UB1" t="s">
        <v>2191</v>
      </c>
      <c r="UC1" t="s">
        <v>2192</v>
      </c>
      <c r="UD1" t="s">
        <v>2193</v>
      </c>
      <c r="UE1" t="s">
        <v>2194</v>
      </c>
      <c r="UF1" t="s">
        <v>2195</v>
      </c>
      <c r="UG1" t="s">
        <v>2196</v>
      </c>
      <c r="UH1" t="s">
        <v>2197</v>
      </c>
      <c r="UI1" t="s">
        <v>2198</v>
      </c>
      <c r="UJ1" t="s">
        <v>2199</v>
      </c>
      <c r="UK1" t="s">
        <v>2200</v>
      </c>
      <c r="UL1" t="s">
        <v>2201</v>
      </c>
      <c r="UM1" t="s">
        <v>2202</v>
      </c>
    </row>
    <row r="2" spans="1:559" ht="15" thickBot="1" x14ac:dyDescent="0.35">
      <c r="A2" s="14" t="s">
        <v>902</v>
      </c>
      <c r="B2" t="str">
        <f>IF(acquéreurs!W3="MATCH",CONCATENATE(Tableau2[[#Headers],[Bien 1]]&amp;" ", acquéreurs!$C3&amp;" ",acquéreurs!$D3),"")</f>
        <v/>
      </c>
      <c r="C2" t="str">
        <f>IF(acquéreurs!X3="MATCH",CONCATENATE(Tableau2[[#Headers],[Bien 2]]&amp;" ", acquéreurs!$C3&amp;" ",acquéreurs!$D3),"")</f>
        <v/>
      </c>
      <c r="D2" t="str">
        <f>IF(acquéreurs!Y3="MATCH",CONCATENATE(Tableau2[[#Headers],[Bien 3]]&amp;" ", acquéreurs!$C3&amp;" ",acquéreurs!$D3),"")</f>
        <v/>
      </c>
      <c r="E2" t="str">
        <f>IF(acquéreurs!Z3="MATCH",CONCATENATE(Tableau2[[#Headers],[Bien 4]]&amp;" ", acquéreurs!$C3&amp;" ",acquéreurs!$D3),"")</f>
        <v/>
      </c>
      <c r="F2" t="str">
        <f>IF(acquéreurs!AA3="MATCH",CONCATENATE(Tableau2[[#Headers],[Bien 5]]&amp;" ", acquéreurs!$C3&amp;" ",acquéreurs!$D3),"")</f>
        <v/>
      </c>
      <c r="G2" t="str">
        <f>IF(acquéreurs!AB3="MATCH",CONCATENATE(Tableau2[[#Headers],[Bien 6]]&amp;" ", acquéreurs!$C3&amp;" ",acquéreurs!$D3),"")</f>
        <v/>
      </c>
      <c r="H2" t="str">
        <f>IF(acquéreurs!AC3="MATCH",CONCATENATE(Tableau2[[#Headers],[Bien 7]]&amp;" ", acquéreurs!$C3&amp;" ",acquéreurs!$D3),"")</f>
        <v/>
      </c>
      <c r="I2" t="str">
        <f>IF(acquéreurs!AD3="MATCH",CONCATENATE(Tableau2[[#Headers],[Bien 8]]&amp;" ", acquéreurs!$C3&amp;" ",acquéreurs!$D3),"")</f>
        <v/>
      </c>
      <c r="J2" t="str">
        <f>IF(acquéreurs!AE3="MATCH",CONCATENATE(Tableau2[[#Headers],[Bien 9]]&amp;" ", acquéreurs!$C3&amp;" ",acquéreurs!$D3),"")</f>
        <v/>
      </c>
      <c r="K2" t="str">
        <f>IF(acquéreurs!AF3="MATCH",CONCATENATE(Tableau2[[#Headers],[Bien 10]]&amp;" ", acquéreurs!$C3&amp;" ",acquéreurs!$D3),"")</f>
        <v/>
      </c>
      <c r="L2" t="str">
        <f>IF(acquéreurs!AG3="MATCH",CONCATENATE(Tableau2[[#Headers],[Bien 11]]&amp;" ", acquéreurs!$C3&amp;" ",acquéreurs!$D3),"")</f>
        <v/>
      </c>
      <c r="M2" t="str">
        <f>IF(acquéreurs!AH3="MATCH",CONCATENATE(Tableau2[[#Headers],[Bien 12]]&amp;" ", acquéreurs!$C3&amp;" ",acquéreurs!$D3),"")</f>
        <v/>
      </c>
      <c r="N2" t="str">
        <f>IF(acquéreurs!AI3="MATCH",CONCATENATE(Tableau2[[#Headers],[Bien 13]]&amp;" ", acquéreurs!$C3&amp;" ",acquéreurs!$D3),"")</f>
        <v/>
      </c>
      <c r="O2" t="str">
        <f>IF(acquéreurs!AJ3="MATCH",CONCATENATE(Tableau2[[#Headers],[Bien 14]]&amp;" ", acquéreurs!$C3&amp;" ",acquéreurs!$D3),"")</f>
        <v/>
      </c>
      <c r="P2" t="str">
        <f>IF(acquéreurs!AK3="MATCH",CONCATENATE(Tableau2[[#Headers],[Bien 15]]&amp;" ", acquéreurs!$C3&amp;" ",acquéreurs!$D3),"")</f>
        <v/>
      </c>
      <c r="Q2" t="str">
        <f>IF(acquéreurs!AL3="MATCH",CONCATENATE(Tableau2[[#Headers],[Bien 16]]&amp;" ", acquéreurs!$C3&amp;" ",acquéreurs!$D3),"")</f>
        <v/>
      </c>
      <c r="R2" t="str">
        <f>IF(acquéreurs!AM3="MATCH",CONCATENATE(Tableau2[[#Headers],[Bien 17]]&amp;" ", acquéreurs!$C3&amp;" ",acquéreurs!$D3),"")</f>
        <v/>
      </c>
      <c r="S2" t="str">
        <f>IF(acquéreurs!AN3="MATCH",CONCATENATE(Tableau2[[#Headers],[Bien 18]]&amp;" ", acquéreurs!$C3&amp;" ",acquéreurs!$D3),"")</f>
        <v/>
      </c>
      <c r="T2" t="str">
        <f>IF(acquéreurs!AO3="MATCH",CONCATENATE(Tableau2[[#Headers],[Bien 19]]&amp;" ", acquéreurs!$C3&amp;" ",acquéreurs!$D3),"")</f>
        <v/>
      </c>
      <c r="U2" t="str">
        <f>IF(acquéreurs!AP3="MATCH",CONCATENATE(Tableau2[[#Headers],[Bien 20]]&amp;" ", acquéreurs!$C3&amp;" ",acquéreurs!$D3),"")</f>
        <v/>
      </c>
      <c r="V2" t="str">
        <f>IF(acquéreurs!AQ3="MATCH",CONCATENATE(Tableau2[[#Headers],[Bien 21]]&amp;" ", acquéreurs!$C3&amp;" ",acquéreurs!$D3),"")</f>
        <v/>
      </c>
      <c r="W2" t="str">
        <f>IF(acquéreurs!AR3="MATCH",CONCATENATE(Tableau2[[#Headers],[Bien 22]]&amp;" ", acquéreurs!$C3&amp;" ",acquéreurs!$D3),"")</f>
        <v/>
      </c>
      <c r="X2" t="str">
        <f>IF(acquéreurs!AS3="MATCH",CONCATENATE(Tableau2[[#Headers],[Bien 23]]&amp;" ", acquéreurs!$C3&amp;" ",acquéreurs!$D3),"")</f>
        <v/>
      </c>
      <c r="Y2" t="str">
        <f>IF(acquéreurs!AT3="MATCH",CONCATENATE(Tableau2[[#Headers],[Bien 24]]&amp;" ", acquéreurs!$C3&amp;" ",acquéreurs!$D3),"")</f>
        <v/>
      </c>
      <c r="Z2" t="str">
        <f>IF(acquéreurs!AU3="MATCH",CONCATENATE(Tableau2[[#Headers],[Bien 25]]&amp;" ", acquéreurs!$C3&amp;" ",acquéreurs!$D3),"")</f>
        <v/>
      </c>
      <c r="AA2" t="str">
        <f>IF(acquéreurs!AV3="MATCH",CONCATENATE(Tableau2[[#Headers],[Bien 26]]&amp;" ", acquéreurs!$C3&amp;" ",acquéreurs!$D3),"")</f>
        <v/>
      </c>
      <c r="AB2" t="str">
        <f>IF(acquéreurs!AW3="MATCH",CONCATENATE(Tableau2[[#Headers],[Bien 27]]&amp;" ", acquéreurs!$C3&amp;" ",acquéreurs!$D3),"")</f>
        <v/>
      </c>
      <c r="AC2" t="str">
        <f>IF(acquéreurs!AX3="MATCH",CONCATENATE(Tableau2[[#Headers],[Bien 28]]&amp;" ", acquéreurs!$C3&amp;" ",acquéreurs!$D3),"")</f>
        <v/>
      </c>
      <c r="AD2" t="str">
        <f>IF(acquéreurs!AY3="MATCH",CONCATENATE(Tableau2[[#Headers],[Bien 29]]&amp;" ", acquéreurs!$C3&amp;" ",acquéreurs!$D3),"")</f>
        <v/>
      </c>
      <c r="AE2" t="str">
        <f>IF(acquéreurs!AZ3="MATCH",CONCATENATE(Tableau2[[#Headers],[Bien 30]]&amp;" ", acquéreurs!$C3&amp;" ",acquéreurs!$D3),"")</f>
        <v/>
      </c>
      <c r="AF2" t="str">
        <f>IF(acquéreurs!BA3="MATCH",CONCATENATE(Tableau2[[#Headers],[Bien 31]]&amp;" ", acquéreurs!$C3&amp;" ",acquéreurs!$D3),"")</f>
        <v/>
      </c>
      <c r="AG2" t="str">
        <f>IF(acquéreurs!BB3="MATCH",CONCATENATE(Tableau2[[#Headers],[Bien 32]]&amp;" ", acquéreurs!$C3&amp;" ",acquéreurs!$D3),"")</f>
        <v/>
      </c>
      <c r="AH2" t="str">
        <f>IF(acquéreurs!BC3="MATCH",CONCATENATE(Tableau2[[#Headers],[Bien 33]]&amp;" ", acquéreurs!$C3&amp;" ",acquéreurs!$D3),"")</f>
        <v/>
      </c>
      <c r="AI2" t="str">
        <f>IF(acquéreurs!BD3="MATCH",CONCATENATE(Tableau2[[#Headers],[Bien 34]]&amp;" ", acquéreurs!$C3&amp;" ",acquéreurs!$D3),"")</f>
        <v/>
      </c>
      <c r="AJ2" t="str">
        <f>IF(acquéreurs!BE3="MATCH",CONCATENATE(Tableau2[[#Headers],[Bien 35]]&amp;" ", acquéreurs!$C3&amp;" ",acquéreurs!$D3),"")</f>
        <v/>
      </c>
      <c r="AK2" t="str">
        <f>IF(acquéreurs!BF3="MATCH",CONCATENATE(Tableau2[[#Headers],[Bien 36]]&amp;" ", acquéreurs!$C3&amp;" ",acquéreurs!$D3),"")</f>
        <v/>
      </c>
      <c r="AL2" t="str">
        <f>IF(acquéreurs!BG3="MATCH",CONCATENATE(Tableau2[[#Headers],[Bien 37]]&amp;" ", acquéreurs!$C3&amp;" ",acquéreurs!$D3),"")</f>
        <v/>
      </c>
      <c r="AM2" t="str">
        <f>IF(acquéreurs!BH3="MATCH",CONCATENATE(Tableau2[[#Headers],[Bien 38]]&amp;" ", acquéreurs!$C3&amp;" ",acquéreurs!$D3),"")</f>
        <v/>
      </c>
      <c r="AN2" t="str">
        <f>IF(acquéreurs!BI3="MATCH",CONCATENATE(Tableau2[[#Headers],[Bien 39]]&amp;" ", acquéreurs!$C3&amp;" ",acquéreurs!$D3),"")</f>
        <v/>
      </c>
      <c r="AO2" t="str">
        <f>IF(acquéreurs!BJ3="MATCH",CONCATENATE(Tableau2[[#Headers],[Bien 40]]&amp;" ", acquéreurs!$C3&amp;" ",acquéreurs!$D3),"")</f>
        <v/>
      </c>
      <c r="AP2" t="str">
        <f>IF(acquéreurs!BK3="MATCH",CONCATENATE(Tableau2[[#Headers],[Bien 41]]&amp;" ", acquéreurs!$C3&amp;" ",acquéreurs!$D3),"")</f>
        <v/>
      </c>
      <c r="AQ2" t="str">
        <f>IF(acquéreurs!BL3="MATCH",CONCATENATE(Tableau2[[#Headers],[Bien 42]]&amp;" ", acquéreurs!$C3&amp;" ",acquéreurs!$D3),"")</f>
        <v/>
      </c>
      <c r="AR2" t="str">
        <f>IF(acquéreurs!BM3="MATCH",CONCATENATE(Tableau2[[#Headers],[Bien 43]]&amp;" ", acquéreurs!$C3&amp;" ",acquéreurs!$D3),"")</f>
        <v/>
      </c>
      <c r="AS2" t="str">
        <f>IF(acquéreurs!BN3="MATCH",CONCATENATE(Tableau2[[#Headers],[Bien 44]]&amp;" ", acquéreurs!$C3&amp;" ",acquéreurs!$D3),"")</f>
        <v/>
      </c>
      <c r="AT2" t="str">
        <f>IF(acquéreurs!BO3="MATCH",CONCATENATE(Tableau2[[#Headers],[Bien 45]]&amp;" ", acquéreurs!$C3&amp;" ",acquéreurs!$D3),"")</f>
        <v/>
      </c>
      <c r="AU2" t="str">
        <f>IF(acquéreurs!BP3="MATCH",CONCATENATE(Tableau2[[#Headers],[Bien 46]]&amp;" ", acquéreurs!$C3&amp;" ",acquéreurs!$D3),"")</f>
        <v/>
      </c>
      <c r="AV2" t="str">
        <f>IF(acquéreurs!BQ3="MATCH",CONCATENATE(Tableau2[[#Headers],[Bien 47]]&amp;" ", acquéreurs!$C3&amp;" ",acquéreurs!$D3),"")</f>
        <v/>
      </c>
      <c r="AW2" t="str">
        <f>IF(acquéreurs!BR3="MATCH",CONCATENATE(Tableau2[[#Headers],[Bien 48]]&amp;" ", acquéreurs!$C3&amp;" ",acquéreurs!$D3),"")</f>
        <v/>
      </c>
      <c r="AX2" t="str">
        <f>IF(acquéreurs!BS3="MATCH",CONCATENATE(Tableau2[[#Headers],[Bien 49]]&amp;" ", acquéreurs!$C3&amp;" ",acquéreurs!$D3),"")</f>
        <v/>
      </c>
      <c r="AY2" t="str">
        <f>IF(acquéreurs!BT3="MATCH",CONCATENATE(Tableau2[[#Headers],[Bien 50]]&amp;" ", acquéreurs!$C3&amp;" ",acquéreurs!$D3),"")</f>
        <v/>
      </c>
      <c r="AZ2" t="str">
        <f>IF(acquéreurs!BU3="MATCH",CONCATENATE(Tableau2[[#Headers],[Bien 51]]&amp;" ", acquéreurs!$C3&amp;" ",acquéreurs!$D3),"")</f>
        <v/>
      </c>
      <c r="BA2" t="str">
        <f>IF(acquéreurs!BV3="MATCH",CONCATENATE(Tableau2[[#Headers],[Bien 52]]&amp;" ", acquéreurs!$C3&amp;" ",acquéreurs!$D3),"")</f>
        <v/>
      </c>
      <c r="BB2" t="str">
        <f>IF(acquéreurs!BW3="MATCH",CONCATENATE(Tableau2[[#Headers],[Bien 53]]&amp;" ", acquéreurs!$C3&amp;" ",acquéreurs!$D3),"")</f>
        <v/>
      </c>
      <c r="BC2" t="str">
        <f>IF(acquéreurs!BX3="MATCH",CONCATENATE(Tableau2[[#Headers],[Bien 54]]&amp;" ", acquéreurs!$C3&amp;" ",acquéreurs!$D3),"")</f>
        <v/>
      </c>
      <c r="BD2" t="str">
        <f>IF(acquéreurs!BY3="MATCH",CONCATENATE(Tableau2[[#Headers],[Bien 55]]&amp;" ", acquéreurs!$C3&amp;" ",acquéreurs!$D3),"")</f>
        <v/>
      </c>
      <c r="BE2" t="str">
        <f>IF(acquéreurs!BZ3="MATCH",CONCATENATE(Tableau2[[#Headers],[Bien 56]]&amp;" ", acquéreurs!$C3&amp;" ",acquéreurs!$D3),"")</f>
        <v/>
      </c>
      <c r="BF2" t="str">
        <f>IF(acquéreurs!CA3="MATCH",CONCATENATE(Tableau2[[#Headers],[Bien 57]]&amp;" ", acquéreurs!$C3&amp;" ",acquéreurs!$D3),"")</f>
        <v/>
      </c>
      <c r="BG2" t="str">
        <f>IF(acquéreurs!CB3="MATCH",CONCATENATE(Tableau2[[#Headers],[Bien 58]]&amp;" ", acquéreurs!$C3&amp;" ",acquéreurs!$D3),"")</f>
        <v/>
      </c>
      <c r="BH2" t="str">
        <f>IF(acquéreurs!CC3="MATCH",CONCATENATE(Tableau2[[#Headers],[Bien 59]]&amp;" ", acquéreurs!$C3&amp;" ",acquéreurs!$D3),"")</f>
        <v/>
      </c>
      <c r="BI2" t="str">
        <f>IF(acquéreurs!CD3="MATCH",CONCATENATE(Tableau2[[#Headers],[Bien 60]]&amp;" ", acquéreurs!$C3&amp;" ",acquéreurs!$D3),"")</f>
        <v/>
      </c>
      <c r="BJ2" t="str">
        <f>IF(acquéreurs!CE3="MATCH",CONCATENATE(Tableau2[[#Headers],[Bien 61]]&amp;" ", acquéreurs!$C3&amp;" ",acquéreurs!$D3),"")</f>
        <v/>
      </c>
      <c r="BK2" t="str">
        <f>IF(acquéreurs!CF3="MATCH",CONCATENATE(Tableau2[[#Headers],[Bien 62]]&amp;" ", acquéreurs!$C3&amp;" ",acquéreurs!$D3),"")</f>
        <v/>
      </c>
      <c r="BL2" t="str">
        <f>IF(acquéreurs!CG3="MATCH",CONCATENATE(Tableau2[[#Headers],[Bien 63]]&amp;" ", acquéreurs!$C3&amp;" ",acquéreurs!$D3),"")</f>
        <v/>
      </c>
      <c r="BM2" t="str">
        <f>IF(acquéreurs!CH3="MATCH",CONCATENATE(Tableau2[[#Headers],[Bien 64]]&amp;" ", acquéreurs!$C3&amp;" ",acquéreurs!$D3),"")</f>
        <v/>
      </c>
      <c r="BN2" t="str">
        <f>IF(acquéreurs!CI3="MATCH",CONCATENATE(Tableau2[[#Headers],[Bien 65]]&amp;" ", acquéreurs!$C3&amp;" ",acquéreurs!$D3),"")</f>
        <v/>
      </c>
      <c r="BO2" t="str">
        <f>IF(acquéreurs!CJ3="MATCH",CONCATENATE(Tableau2[[#Headers],[Bien 66]]&amp;" ", acquéreurs!$C3&amp;" ",acquéreurs!$D3),"")</f>
        <v/>
      </c>
      <c r="BP2" t="str">
        <f>IF(acquéreurs!CK3="MATCH",CONCATENATE(Tableau2[[#Headers],[Bien 67]]&amp;" ", acquéreurs!$C3&amp;" ",acquéreurs!$D3),"")</f>
        <v/>
      </c>
      <c r="BQ2" t="str">
        <f>IF(acquéreurs!CL3="MATCH",CONCATENATE(Tableau2[[#Headers],[Bien 68]]&amp;" ", acquéreurs!$C3&amp;" ",acquéreurs!$D3),"")</f>
        <v/>
      </c>
      <c r="BR2" t="str">
        <f>IF(acquéreurs!CM3="MATCH",CONCATENATE(Tableau2[[#Headers],[Bien 69]]&amp;" ", acquéreurs!$C3&amp;" ",acquéreurs!$D3),"")</f>
        <v/>
      </c>
      <c r="BS2" t="str">
        <f>IF(acquéreurs!CN3="MATCH",CONCATENATE(Tableau2[[#Headers],[Bien 70]]&amp;" ", acquéreurs!$C3&amp;" ",acquéreurs!$D3),"")</f>
        <v/>
      </c>
      <c r="BT2" t="str">
        <f>IF(acquéreurs!CO3="MATCH",CONCATENATE(Tableau2[[#Headers],[Bien 71]]&amp;" ", acquéreurs!$C3&amp;" ",acquéreurs!$D3),"")</f>
        <v/>
      </c>
      <c r="BU2" t="str">
        <f>IF(acquéreurs!CP3="MATCH",CONCATENATE(Tableau2[[#Headers],[Bien 72]]&amp;" ", acquéreurs!$C3&amp;" ",acquéreurs!$D3),"")</f>
        <v/>
      </c>
      <c r="BV2" t="str">
        <f>IF(acquéreurs!CQ3="MATCH",CONCATENATE(Tableau2[[#Headers],[Bien 73]]&amp;" ", acquéreurs!$C3&amp;" ",acquéreurs!$D3),"")</f>
        <v/>
      </c>
      <c r="BW2" t="str">
        <f>IF(acquéreurs!CR3="MATCH",CONCATENATE(Tableau2[[#Headers],[Bien 74]]&amp;" ", acquéreurs!$C3&amp;" ",acquéreurs!$D3),"")</f>
        <v/>
      </c>
      <c r="BX2" t="str">
        <f>IF(acquéreurs!CS3="MATCH",CONCATENATE(Tableau2[[#Headers],[Bien 75]]&amp;" ", acquéreurs!$C3&amp;" ",acquéreurs!$D3),"")</f>
        <v/>
      </c>
      <c r="BY2" t="str">
        <f>IF(acquéreurs!CT3="MATCH",CONCATENATE(Tableau2[[#Headers],[Bien 76]]&amp;" ", acquéreurs!$C3&amp;" ",acquéreurs!$D3),"")</f>
        <v/>
      </c>
      <c r="BZ2" t="str">
        <f>IF(acquéreurs!CU3="MATCH",CONCATENATE(Tableau2[[#Headers],[Bien 77]]&amp;" ", acquéreurs!$C3&amp;" ",acquéreurs!$D3),"")</f>
        <v/>
      </c>
      <c r="CA2" t="str">
        <f>IF(acquéreurs!CV3="MATCH",CONCATENATE(Tableau2[[#Headers],[Bien 78]]&amp;" ", acquéreurs!$C3&amp;" ",acquéreurs!$D3),"")</f>
        <v/>
      </c>
      <c r="CB2" t="str">
        <f>IF(acquéreurs!CW3="MATCH",CONCATENATE(Tableau2[[#Headers],[Bien 79]]&amp;" ", acquéreurs!$C3&amp;" ",acquéreurs!$D3),"")</f>
        <v/>
      </c>
      <c r="CC2" t="str">
        <f>IF(acquéreurs!CX3="MATCH",CONCATENATE(Tableau2[[#Headers],[Bien 80]]&amp;" ", acquéreurs!$C3&amp;" ",acquéreurs!$D3),"")</f>
        <v/>
      </c>
      <c r="CD2" t="str">
        <f>IF(acquéreurs!CY3="MATCH",CONCATENATE(Tableau2[[#Headers],[Bien 81]]&amp;" ", acquéreurs!$C3&amp;" ",acquéreurs!$D3),"")</f>
        <v/>
      </c>
      <c r="CE2" t="str">
        <f>IF(acquéreurs!CZ3="MATCH",CONCATENATE(Tableau2[[#Headers],[Bien 82]]&amp;" ", acquéreurs!$C3&amp;" ",acquéreurs!$D3),"")</f>
        <v/>
      </c>
      <c r="CF2" t="str">
        <f>IF(acquéreurs!DA3="MATCH",CONCATENATE(Tableau2[[#Headers],[Bien 83]]&amp;" ", acquéreurs!$C3&amp;" ",acquéreurs!$D3),"")</f>
        <v/>
      </c>
      <c r="CG2" t="str">
        <f>IF(acquéreurs!DB3="MATCH",CONCATENATE(Tableau2[[#Headers],[Bien 84]]&amp;" ", acquéreurs!$C3&amp;" ",acquéreurs!$D3),"")</f>
        <v/>
      </c>
      <c r="CH2" t="str">
        <f>IF(acquéreurs!DC3="MATCH",CONCATENATE(Tableau2[[#Headers],[Bien 85]]&amp;" ", acquéreurs!$C3&amp;" ",acquéreurs!$D3),"")</f>
        <v/>
      </c>
      <c r="CI2" t="str">
        <f>IF(acquéreurs!DD3="MATCH",CONCATENATE(Tableau2[[#Headers],[Bien 86]]&amp;" ", acquéreurs!$C3&amp;" ",acquéreurs!$D3),"")</f>
        <v/>
      </c>
      <c r="CJ2" t="str">
        <f>IF(acquéreurs!DE3="MATCH",CONCATENATE(Tableau2[[#Headers],[Bien 87]]&amp;" ", acquéreurs!$C3&amp;" ",acquéreurs!$D3),"")</f>
        <v/>
      </c>
      <c r="CK2" t="str">
        <f>IF(acquéreurs!DF3="MATCH",CONCATENATE(Tableau2[[#Headers],[Bien 88]]&amp;" ", acquéreurs!$C3&amp;" ",acquéreurs!$D3),"")</f>
        <v/>
      </c>
      <c r="CL2" t="str">
        <f>IF(acquéreurs!DG3="MATCH",CONCATENATE(Tableau2[[#Headers],[Bien 89]]&amp;" ", acquéreurs!$C3&amp;" ",acquéreurs!$D3),"")</f>
        <v/>
      </c>
      <c r="CM2" t="str">
        <f>IF(acquéreurs!DH3="MATCH",CONCATENATE(Tableau2[[#Headers],[Bien 90]]&amp;" ", acquéreurs!$C3&amp;" ",acquéreurs!$D3),"")</f>
        <v/>
      </c>
      <c r="CN2" t="str">
        <f>IF(acquéreurs!DI3="MATCH",CONCATENATE(Tableau2[[#Headers],[Bien 91]]&amp;" ", acquéreurs!$C3&amp;" ",acquéreurs!$D3),"")</f>
        <v/>
      </c>
      <c r="CO2" t="str">
        <f>IF(acquéreurs!DJ3="MATCH",CONCATENATE(Tableau2[[#Headers],[Bien 92]]&amp;" ", acquéreurs!$C3&amp;" ",acquéreurs!$D3),"")</f>
        <v/>
      </c>
      <c r="CP2" t="str">
        <f>IF(acquéreurs!DK3="MATCH",CONCATENATE(Tableau2[[#Headers],[Bien 93]]&amp;" ", acquéreurs!$C3&amp;" ",acquéreurs!$D3),"")</f>
        <v/>
      </c>
      <c r="CQ2" t="str">
        <f>IF(acquéreurs!DL3="MATCH",CONCATENATE(Tableau2[[#Headers],[Bien 94]]&amp;" ", acquéreurs!$C3&amp;" ",acquéreurs!$D3),"")</f>
        <v/>
      </c>
      <c r="CR2" t="str">
        <f>IF(acquéreurs!DM3="MATCH",CONCATENATE(Tableau2[[#Headers],[Bien 95]]&amp;" ", acquéreurs!$C3&amp;" ",acquéreurs!$D3),"")</f>
        <v/>
      </c>
      <c r="CS2" t="str">
        <f>IF(acquéreurs!DN3="MATCH",CONCATENATE(Tableau2[[#Headers],[Bien 96]]&amp;" ", acquéreurs!$C3&amp;" ",acquéreurs!$D3),"")</f>
        <v/>
      </c>
      <c r="CT2" t="str">
        <f>IF(acquéreurs!DO3="MATCH",CONCATENATE(Tableau2[[#Headers],[Bien 97]]&amp;" ", acquéreurs!$C3&amp;" ",acquéreurs!$D3),"")</f>
        <v/>
      </c>
      <c r="CU2" t="str">
        <f>IF(acquéreurs!DP3="MATCH",CONCATENATE(Tableau2[[#Headers],[Bien 98]]&amp;" ", acquéreurs!$C3&amp;" ",acquéreurs!$D3),"")</f>
        <v/>
      </c>
      <c r="CV2" t="str">
        <f>IF(acquéreurs!DQ3="MATCH",CONCATENATE(Tableau2[[#Headers],[Bien 99]]&amp;" ", acquéreurs!$C3&amp;" ",acquéreurs!$D3),"")</f>
        <v/>
      </c>
      <c r="CW2" t="str">
        <f>IF(acquéreurs!DR3="MATCH",CONCATENATE(Tableau2[[#Headers],[Bien 100]]&amp;" ", acquéreurs!$C3&amp;" ",acquéreurs!$D3),"")</f>
        <v/>
      </c>
      <c r="CX2" t="str">
        <f>IF(acquéreurs!DS3="MATCH",CONCATENATE(Tableau2[[#Headers],[Bien 101]]&amp;" ", acquéreurs!$C3&amp;" ",acquéreurs!$D3),"")</f>
        <v/>
      </c>
      <c r="CY2" t="str">
        <f>IF(acquéreurs!DT3="MATCH",CONCATENATE(Tableau2[[#Headers],[Bien 102]]&amp;" ", acquéreurs!$C3&amp;" ",acquéreurs!$D3),"")</f>
        <v/>
      </c>
      <c r="CZ2" t="str">
        <f>IF(acquéreurs!DU3="MATCH",CONCATENATE(Tableau2[[#Headers],[Bien 103]]&amp;" ", acquéreurs!$C3&amp;" ",acquéreurs!$D3),"")</f>
        <v/>
      </c>
      <c r="DA2" t="str">
        <f>IF(acquéreurs!DV3="MATCH",CONCATENATE(Tableau2[[#Headers],[Bien 104]]&amp;" ", acquéreurs!$C3&amp;" ",acquéreurs!$D3),"")</f>
        <v/>
      </c>
      <c r="DB2" t="str">
        <f>IF(acquéreurs!DW3="MATCH",CONCATENATE(Tableau2[[#Headers],[Bien 105]]&amp;" ", acquéreurs!$C3&amp;" ",acquéreurs!$D3),"")</f>
        <v/>
      </c>
      <c r="DC2" t="str">
        <f>IF(acquéreurs!DX3="MATCH",CONCATENATE(Tableau2[[#Headers],[Bien 106]]&amp;" ", acquéreurs!$C3&amp;" ",acquéreurs!$D3),"")</f>
        <v/>
      </c>
      <c r="DD2" t="str">
        <f>IF(acquéreurs!DY3="MATCH",CONCATENATE(Tableau2[[#Headers],[Bien 107]]&amp;" ", acquéreurs!$C3&amp;" ",acquéreurs!$D3),"")</f>
        <v/>
      </c>
      <c r="DE2" t="str">
        <f>IF(acquéreurs!DZ3="MATCH",CONCATENATE(Tableau2[[#Headers],[Bien 108]]&amp;" ", acquéreurs!$C3&amp;" ",acquéreurs!$D3),"")</f>
        <v/>
      </c>
      <c r="DF2" t="str">
        <f>IF(acquéreurs!EA3="MATCH",CONCATENATE(Tableau2[[#Headers],[Bien 109]]&amp;" ", acquéreurs!$C3&amp;" ",acquéreurs!$D3),"")</f>
        <v/>
      </c>
      <c r="DG2" t="str">
        <f>IF(acquéreurs!EB3="MATCH",CONCATENATE(Tableau2[[#Headers],[Bien 110]]&amp;" ", acquéreurs!$C3&amp;" ",acquéreurs!$D3),"")</f>
        <v/>
      </c>
      <c r="DH2" t="str">
        <f>IF(acquéreurs!EC3="MATCH",CONCATENATE(Tableau2[[#Headers],[Bien 111]]&amp;" ", acquéreurs!$C3&amp;" ",acquéreurs!$D3),"")</f>
        <v/>
      </c>
      <c r="DI2" t="str">
        <f>IF(acquéreurs!ED3="MATCH",CONCATENATE(Tableau2[[#Headers],[Bien 112]]&amp;" ", acquéreurs!$C3&amp;" ",acquéreurs!$D3),"")</f>
        <v/>
      </c>
      <c r="DJ2" t="str">
        <f>IF(acquéreurs!EE3="MATCH",CONCATENATE(Tableau2[[#Headers],[Bien 113]]&amp;" ", acquéreurs!$C3&amp;" ",acquéreurs!$D3),"")</f>
        <v/>
      </c>
      <c r="DK2" t="str">
        <f>IF(acquéreurs!EF3="MATCH",CONCATENATE(Tableau2[[#Headers],[Bien 114]]&amp;" ", acquéreurs!$C3&amp;" ",acquéreurs!$D3),"")</f>
        <v/>
      </c>
      <c r="DL2" t="str">
        <f>IF(acquéreurs!EG3="MATCH",CONCATENATE(Tableau2[[#Headers],[Bien 115]]&amp;" ", acquéreurs!$C3&amp;" ",acquéreurs!$D3),"")</f>
        <v/>
      </c>
      <c r="DM2" t="str">
        <f>IF(acquéreurs!EH3="MATCH",CONCATENATE(Tableau2[[#Headers],[Bien 116]]&amp;" ", acquéreurs!$C3&amp;" ",acquéreurs!$D3),"")</f>
        <v/>
      </c>
      <c r="DN2" t="str">
        <f>IF(acquéreurs!EI3="MATCH",CONCATENATE(Tableau2[[#Headers],[Bien 117]]&amp;" ", acquéreurs!$C3&amp;" ",acquéreurs!$D3),"")</f>
        <v/>
      </c>
      <c r="DO2" t="str">
        <f>IF(acquéreurs!EJ3="MATCH",CONCATENATE(Tableau2[[#Headers],[Bien 118]]&amp;" ", acquéreurs!$C3&amp;" ",acquéreurs!$D3),"")</f>
        <v/>
      </c>
      <c r="DP2" t="str">
        <f>IF(acquéreurs!EK3="MATCH",CONCATENATE(Tableau2[[#Headers],[Bien 119]]&amp;" ", acquéreurs!$C3&amp;" ",acquéreurs!$D3),"")</f>
        <v/>
      </c>
      <c r="DQ2" t="str">
        <f>IF(acquéreurs!EL3="MATCH",CONCATENATE(Tableau2[[#Headers],[Bien 120]]&amp;" ", acquéreurs!$C3&amp;" ",acquéreurs!$D3),"")</f>
        <v/>
      </c>
      <c r="DR2" t="str">
        <f>IF(acquéreurs!EM3="MATCH",CONCATENATE(Tableau2[[#Headers],[Bien 121]]&amp;" ", acquéreurs!$C3&amp;" ",acquéreurs!$D3),"")</f>
        <v/>
      </c>
      <c r="DS2" t="str">
        <f>IF(acquéreurs!EN3="MATCH",CONCATENATE(Tableau2[[#Headers],[Bien 122]]&amp;" ", acquéreurs!$C3&amp;" ",acquéreurs!$D3),"")</f>
        <v/>
      </c>
      <c r="DT2" t="str">
        <f>IF(acquéreurs!EO3="MATCH",CONCATENATE(Tableau2[[#Headers],[Bien 123]]&amp;" ", acquéreurs!$C3&amp;" ",acquéreurs!$D3),"")</f>
        <v/>
      </c>
      <c r="DU2" t="str">
        <f>IF(acquéreurs!EP3="MATCH",CONCATENATE(Tableau2[[#Headers],[Bien 124]]&amp;" ", acquéreurs!$C3&amp;" ",acquéreurs!$D3),"")</f>
        <v/>
      </c>
      <c r="DV2" t="str">
        <f>IF(acquéreurs!EQ3="MATCH",CONCATENATE(Tableau2[[#Headers],[Bien 125]]&amp;" ", acquéreurs!$C3&amp;" ",acquéreurs!$D3),"")</f>
        <v/>
      </c>
      <c r="DW2" t="str">
        <f>IF(acquéreurs!ER3="MATCH",CONCATENATE(Tableau2[[#Headers],[Bien 126]]&amp;" ", acquéreurs!$C3&amp;" ",acquéreurs!$D3),"")</f>
        <v/>
      </c>
      <c r="DX2" t="str">
        <f>IF(acquéreurs!ES3="MATCH",CONCATENATE(Tableau2[[#Headers],[Bien 127]]&amp;" ", acquéreurs!$C3&amp;" ",acquéreurs!$D3),"")</f>
        <v/>
      </c>
      <c r="DY2" t="str">
        <f>IF(acquéreurs!ET3="MATCH",CONCATENATE(Tableau2[[#Headers],[Bien 128]]&amp;" ", acquéreurs!$C3&amp;" ",acquéreurs!$D3),"")</f>
        <v/>
      </c>
      <c r="DZ2" t="str">
        <f>IF(acquéreurs!EU3="MATCH",CONCATENATE(Tableau2[[#Headers],[Bien 129]]&amp;" ", acquéreurs!$C3&amp;" ",acquéreurs!$D3),"")</f>
        <v/>
      </c>
      <c r="EA2" t="str">
        <f>IF(acquéreurs!EV3="MATCH",CONCATENATE(Tableau2[[#Headers],[Bien 130]]&amp;" ", acquéreurs!$C3&amp;" ",acquéreurs!$D3),"")</f>
        <v/>
      </c>
      <c r="EB2" t="str">
        <f>IF(acquéreurs!EW3="MATCH",CONCATENATE(Tableau2[[#Headers],[Bien 131]]&amp;" ", acquéreurs!$C3&amp;" ",acquéreurs!$D3),"")</f>
        <v/>
      </c>
      <c r="EC2" t="str">
        <f>IF(acquéreurs!EX3="MATCH",CONCATENATE(Tableau2[[#Headers],[Bien 132]]&amp;" ", acquéreurs!$C3&amp;" ",acquéreurs!$D3),"")</f>
        <v/>
      </c>
      <c r="ED2" t="str">
        <f>IF(acquéreurs!EY3="MATCH",CONCATENATE(Tableau2[[#Headers],[Bien 133]]&amp;" ", acquéreurs!$C3&amp;" ",acquéreurs!$D3),"")</f>
        <v/>
      </c>
      <c r="EE2" t="str">
        <f>IF(acquéreurs!EZ3="MATCH",CONCATENATE(Tableau2[[#Headers],[Bien 134]]&amp;" ", acquéreurs!$C3&amp;" ",acquéreurs!$D3),"")</f>
        <v/>
      </c>
      <c r="EF2" t="str">
        <f>IF(acquéreurs!FA3="MATCH",CONCATENATE(Tableau2[[#Headers],[Bien 135]]&amp;" ", acquéreurs!$C3&amp;" ",acquéreurs!$D3),"")</f>
        <v/>
      </c>
      <c r="EG2" t="str">
        <f>IF(acquéreurs!FB3="MATCH",CONCATENATE(Tableau2[[#Headers],[Bien 136]]&amp;" ", acquéreurs!$C3&amp;" ",acquéreurs!$D3),"")</f>
        <v/>
      </c>
      <c r="EH2" t="str">
        <f>IF(acquéreurs!FC3="MATCH",CONCATENATE(Tableau2[[#Headers],[Bien 137]]&amp;" ", acquéreurs!$C3&amp;" ",acquéreurs!$D3),"")</f>
        <v/>
      </c>
      <c r="EI2" t="str">
        <f>IF(acquéreurs!FD3="MATCH",CONCATENATE(Tableau2[[#Headers],[Bien 138]]&amp;" ", acquéreurs!$C3&amp;" ",acquéreurs!$D3),"")</f>
        <v/>
      </c>
      <c r="EJ2" t="str">
        <f>IF(acquéreurs!FE3="MATCH",CONCATENATE(Tableau2[[#Headers],[Bien 139]]&amp;" ", acquéreurs!$C3&amp;" ",acquéreurs!$D3),"")</f>
        <v/>
      </c>
      <c r="EK2" t="str">
        <f>IF(acquéreurs!FF3="MATCH",CONCATENATE(Tableau2[[#Headers],[Bien 140]]&amp;" ", acquéreurs!$C3&amp;" ",acquéreurs!$D3),"")</f>
        <v/>
      </c>
      <c r="EL2" t="str">
        <f>IF(acquéreurs!FG3="MATCH",CONCATENATE(Tableau2[[#Headers],[Bien 141]]&amp;" ", acquéreurs!$C3&amp;" ",acquéreurs!$D3),"")</f>
        <v/>
      </c>
      <c r="EM2" t="str">
        <f>IF(acquéreurs!FH3="MATCH",CONCATENATE(Tableau2[[#Headers],[Bien 142]]&amp;" ", acquéreurs!$C3&amp;" ",acquéreurs!$D3),"")</f>
        <v/>
      </c>
      <c r="EN2" t="str">
        <f>IF(acquéreurs!FI3="MATCH",CONCATENATE(Tableau2[[#Headers],[Bien 143]]&amp;" ", acquéreurs!$C3&amp;" ",acquéreurs!$D3),"")</f>
        <v/>
      </c>
      <c r="EO2" t="str">
        <f>IF(acquéreurs!FJ3="MATCH",CONCATENATE(Tableau2[[#Headers],[Bien 144]]&amp;" ", acquéreurs!$C3&amp;" ",acquéreurs!$D3),"")</f>
        <v/>
      </c>
      <c r="EP2" t="str">
        <f>IF(acquéreurs!FK3="MATCH",CONCATENATE(Tableau2[[#Headers],[Bien 145]]&amp;" ", acquéreurs!$C3&amp;" ",acquéreurs!$D3),"")</f>
        <v/>
      </c>
      <c r="EQ2" t="str">
        <f>IF(acquéreurs!FL3="MATCH",CONCATENATE(Tableau2[[#Headers],[Bien 146]]&amp;" ", acquéreurs!$C3&amp;" ",acquéreurs!$D3),"")</f>
        <v/>
      </c>
      <c r="ER2" t="str">
        <f>IF(acquéreurs!FM3="MATCH",CONCATENATE(Tableau2[[#Headers],[Bien 147]]&amp;" ", acquéreurs!$C3&amp;" ",acquéreurs!$D3),"")</f>
        <v/>
      </c>
      <c r="ES2" t="str">
        <f>IF(acquéreurs!FN3="MATCH",CONCATENATE(Tableau2[[#Headers],[Bien 148]]&amp;" ", acquéreurs!$C3&amp;" ",acquéreurs!$D3),"")</f>
        <v/>
      </c>
      <c r="ET2" t="str">
        <f>IF(acquéreurs!FO3="MATCH",CONCATENATE(Tableau2[[#Headers],[Bien 149]]&amp;" ", acquéreurs!$C3&amp;" ",acquéreurs!$D3),"")</f>
        <v/>
      </c>
      <c r="EU2" t="str">
        <f>IF(acquéreurs!FP3="MATCH",CONCATENATE(Tableau2[[#Headers],[Bien 150]]&amp;" ", acquéreurs!$C3&amp;" ",acquéreurs!$D3),"")</f>
        <v/>
      </c>
      <c r="EV2" t="str">
        <f>IF(acquéreurs!FQ3="MATCH",CONCATENATE(Tableau2[[#Headers],[Bien 151]]&amp;" ", acquéreurs!$C3&amp;" ",acquéreurs!$D3),"")</f>
        <v/>
      </c>
      <c r="EW2" t="str">
        <f>IF(acquéreurs!FR3="MATCH",CONCATENATE(Tableau2[[#Headers],[Bien 152]]&amp;" ", acquéreurs!$C3&amp;" ",acquéreurs!$D3),"")</f>
        <v/>
      </c>
      <c r="EX2" t="str">
        <f>IF(acquéreurs!FS3="MATCH",CONCATENATE(Tableau2[[#Headers],[Bien 153]]&amp;" ", acquéreurs!$C3&amp;" ",acquéreurs!$D3),"")</f>
        <v/>
      </c>
      <c r="EY2" t="str">
        <f>IF(acquéreurs!FT3="MATCH",CONCATENATE(Tableau2[[#Headers],[Bien 154]]&amp;" ", acquéreurs!$C3&amp;" ",acquéreurs!$D3),"")</f>
        <v/>
      </c>
      <c r="EZ2" t="str">
        <f>IF(acquéreurs!FU3="MATCH",CONCATENATE(Tableau2[[#Headers],[Bien 155]]&amp;" ", acquéreurs!$C3&amp;" ",acquéreurs!$D3),"")</f>
        <v/>
      </c>
      <c r="FA2" t="str">
        <f>IF(acquéreurs!FV3="MATCH",CONCATENATE(Tableau2[[#Headers],[Bien 156]]&amp;" ", acquéreurs!$C3&amp;" ",acquéreurs!$D3),"")</f>
        <v/>
      </c>
      <c r="FB2" t="str">
        <f>IF(acquéreurs!FW3="MATCH",CONCATENATE(Tableau2[[#Headers],[Bien 157]]&amp;" ", acquéreurs!$C3&amp;" ",acquéreurs!$D3),"")</f>
        <v/>
      </c>
      <c r="FC2" t="str">
        <f>IF(acquéreurs!FX3="MATCH",CONCATENATE(Tableau2[[#Headers],[Bien 158]]&amp;" ", acquéreurs!$C3&amp;" ",acquéreurs!$D3),"")</f>
        <v/>
      </c>
      <c r="FD2" t="str">
        <f>IF(acquéreurs!FY3="MATCH",CONCATENATE(Tableau2[[#Headers],[Bien 159]]&amp;" ", acquéreurs!$C3&amp;" ",acquéreurs!$D3),"")</f>
        <v/>
      </c>
      <c r="FE2" t="str">
        <f>IF(acquéreurs!FZ3="MATCH",CONCATENATE(Tableau2[[#Headers],[Bien 160]]&amp;" ", acquéreurs!$C3&amp;" ",acquéreurs!$D3),"")</f>
        <v/>
      </c>
      <c r="FF2" t="str">
        <f>IF(acquéreurs!GA3="MATCH",CONCATENATE(Tableau2[[#Headers],[Bien 161]]&amp;" ", acquéreurs!$C3&amp;" ",acquéreurs!$D3),"")</f>
        <v/>
      </c>
      <c r="FG2" t="str">
        <f>IF(acquéreurs!GB3="MATCH",CONCATENATE(Tableau2[[#Headers],[Bien 162]]&amp;" ", acquéreurs!$C3&amp;" ",acquéreurs!$D3),"")</f>
        <v/>
      </c>
      <c r="FH2" t="str">
        <f>IF(acquéreurs!GC3="MATCH",CONCATENATE(Tableau2[[#Headers],[Bien 163]]&amp;" ", acquéreurs!$C3&amp;" ",acquéreurs!$D3),"")</f>
        <v/>
      </c>
      <c r="FI2" t="str">
        <f>IF(acquéreurs!GD3="MATCH",CONCATENATE(Tableau2[[#Headers],[Bien 164]]&amp;" ", acquéreurs!$C3&amp;" ",acquéreurs!$D3),"")</f>
        <v/>
      </c>
      <c r="FJ2" t="str">
        <f>IF(acquéreurs!GE3="MATCH",CONCATENATE(Tableau2[[#Headers],[Bien 165]]&amp;" ", acquéreurs!$C3&amp;" ",acquéreurs!$D3),"")</f>
        <v/>
      </c>
      <c r="FK2" t="str">
        <f>IF(acquéreurs!GF3="MATCH",CONCATENATE(Tableau2[[#Headers],[Bien 166]]&amp;" ", acquéreurs!$C3&amp;" ",acquéreurs!$D3),"")</f>
        <v/>
      </c>
      <c r="FL2" t="str">
        <f>IF(acquéreurs!GG3="MATCH",CONCATENATE(Tableau2[[#Headers],[Bien 167]]&amp;" ", acquéreurs!$C3&amp;" ",acquéreurs!$D3),"")</f>
        <v/>
      </c>
      <c r="FM2" t="str">
        <f>IF(acquéreurs!GH3="MATCH",CONCATENATE(Tableau2[[#Headers],[Bien 168]]&amp;" ", acquéreurs!$C3&amp;" ",acquéreurs!$D3),"")</f>
        <v/>
      </c>
      <c r="FN2" t="str">
        <f>IF(acquéreurs!GI3="MATCH",CONCATENATE(Tableau2[[#Headers],[Bien 169]]&amp;" ", acquéreurs!$C3&amp;" ",acquéreurs!$D3),"")</f>
        <v/>
      </c>
      <c r="FO2" t="str">
        <f>IF(acquéreurs!GJ3="MATCH",CONCATENATE(Tableau2[[#Headers],[Bien 170]]&amp;" ", acquéreurs!$C3&amp;" ",acquéreurs!$D3),"")</f>
        <v/>
      </c>
      <c r="FP2" t="str">
        <f>IF(acquéreurs!GK3="MATCH",CONCATENATE(Tableau2[[#Headers],[Bien 171]]&amp;" ", acquéreurs!$C3&amp;" ",acquéreurs!$D3),"")</f>
        <v/>
      </c>
      <c r="FQ2" t="str">
        <f>IF(acquéreurs!GL3="MATCH",CONCATENATE(Tableau2[[#Headers],[Bien 172]]&amp;" ", acquéreurs!$C3&amp;" ",acquéreurs!$D3),"")</f>
        <v/>
      </c>
      <c r="FR2" t="str">
        <f>IF(acquéreurs!GM3="MATCH",CONCATENATE(Tableau2[[#Headers],[Bien 173]]&amp;" ", acquéreurs!$C3&amp;" ",acquéreurs!$D3),"")</f>
        <v/>
      </c>
      <c r="FS2" t="str">
        <f>IF(acquéreurs!GN3="MATCH",CONCATENATE(Tableau2[[#Headers],[Bien 174]]&amp;" ", acquéreurs!$C3&amp;" ",acquéreurs!$D3),"")</f>
        <v/>
      </c>
      <c r="FT2" t="str">
        <f>IF(acquéreurs!GO3="MATCH",CONCATENATE(Tableau2[[#Headers],[Bien 175]]&amp;" ", acquéreurs!$C3&amp;" ",acquéreurs!$D3),"")</f>
        <v/>
      </c>
      <c r="FU2" t="str">
        <f>IF(acquéreurs!GP3="MATCH",CONCATENATE(Tableau2[[#Headers],[Bien 176]]&amp;" ", acquéreurs!$C3&amp;" ",acquéreurs!$D3),"")</f>
        <v/>
      </c>
      <c r="FV2" t="str">
        <f>IF(acquéreurs!GQ3="MATCH",CONCATENATE(Tableau2[[#Headers],[Bien 177]]&amp;" ", acquéreurs!$C3&amp;" ",acquéreurs!$D3),"")</f>
        <v/>
      </c>
      <c r="FW2" t="str">
        <f>IF(acquéreurs!GR3="MATCH",CONCATENATE(Tableau2[[#Headers],[Bien 178]]&amp;" ", acquéreurs!$C3&amp;" ",acquéreurs!$D3),"")</f>
        <v/>
      </c>
      <c r="FX2" t="str">
        <f>IF(acquéreurs!GS3="MATCH",CONCATENATE(Tableau2[[#Headers],[Bien 179]]&amp;" ", acquéreurs!$C3&amp;" ",acquéreurs!$D3),"")</f>
        <v/>
      </c>
      <c r="FY2" t="str">
        <f>IF(acquéreurs!GT3="MATCH",CONCATENATE(Tableau2[[#Headers],[Bien 180]]&amp;" ", acquéreurs!$C3&amp;" ",acquéreurs!$D3),"")</f>
        <v/>
      </c>
      <c r="FZ2" t="str">
        <f>IF(acquéreurs!GU3="MATCH",CONCATENATE(Tableau2[[#Headers],[Bien 181]]&amp;" ", acquéreurs!$C3&amp;" ",acquéreurs!$D3),"")</f>
        <v/>
      </c>
      <c r="GA2" t="str">
        <f>IF(acquéreurs!GV3="MATCH",CONCATENATE(Tableau2[[#Headers],[Bien 182]]&amp;" ", acquéreurs!$C3&amp;" ",acquéreurs!$D3),"")</f>
        <v/>
      </c>
      <c r="GB2" t="str">
        <f>IF(acquéreurs!GW3="MATCH",CONCATENATE(Tableau2[[#Headers],[Bien 183]]&amp;" ", acquéreurs!$C3&amp;" ",acquéreurs!$D3),"")</f>
        <v/>
      </c>
      <c r="GC2" t="str">
        <f>IF(acquéreurs!GX3="MATCH",CONCATENATE(Tableau2[[#Headers],[Bien 184]]&amp;" ", acquéreurs!$C3&amp;" ",acquéreurs!$D3),"")</f>
        <v/>
      </c>
      <c r="GD2" t="str">
        <f>IF(acquéreurs!GY3="MATCH",CONCATENATE(Tableau2[[#Headers],[Bien 185]]&amp;" ", acquéreurs!$C3&amp;" ",acquéreurs!$D3),"")</f>
        <v/>
      </c>
      <c r="GE2" t="str">
        <f>IF(acquéreurs!GZ3="MATCH",CONCATENATE(Tableau2[[#Headers],[Bien 186]]&amp;" ", acquéreurs!$C3&amp;" ",acquéreurs!$D3),"")</f>
        <v/>
      </c>
      <c r="GF2" t="str">
        <f>IF(acquéreurs!HA3="MATCH",CONCATENATE(Tableau2[[#Headers],[Bien 187]]&amp;" ", acquéreurs!$C3&amp;" ",acquéreurs!$D3),"")</f>
        <v/>
      </c>
      <c r="GG2" t="str">
        <f>IF(acquéreurs!HB3="MATCH",CONCATENATE(Tableau2[[#Headers],[Bien 188]]&amp;" ", acquéreurs!$C3&amp;" ",acquéreurs!$D3),"")</f>
        <v/>
      </c>
      <c r="GH2" t="str">
        <f>IF(acquéreurs!HC3="MATCH",CONCATENATE(Tableau2[[#Headers],[Bien 189]]&amp;" ", acquéreurs!$C3&amp;" ",acquéreurs!$D3),"")</f>
        <v/>
      </c>
      <c r="GI2" t="str">
        <f>IF(acquéreurs!HD3="MATCH",CONCATENATE(Tableau2[[#Headers],[Bien 190]]&amp;" ", acquéreurs!$C3&amp;" ",acquéreurs!$D3),"")</f>
        <v/>
      </c>
      <c r="GJ2" t="str">
        <f>IF(acquéreurs!HE3="MATCH",CONCATENATE(Tableau2[[#Headers],[Bien 191]]&amp;" ", acquéreurs!$C3&amp;" ",acquéreurs!$D3),"")</f>
        <v/>
      </c>
      <c r="GK2" t="str">
        <f>IF(acquéreurs!HF3="MATCH",CONCATENATE(Tableau2[[#Headers],[Bien 192]]&amp;" ", acquéreurs!$C3&amp;" ",acquéreurs!$D3),"")</f>
        <v/>
      </c>
      <c r="GL2" t="str">
        <f>IF(acquéreurs!HG3="MATCH",CONCATENATE(Tableau2[[#Headers],[Bien 193]]&amp;" ", acquéreurs!$C3&amp;" ",acquéreurs!$D3),"")</f>
        <v/>
      </c>
      <c r="GM2" t="str">
        <f>IF(acquéreurs!HH3="MATCH",CONCATENATE(Tableau2[[#Headers],[Bien 194]]&amp;" ", acquéreurs!$C3&amp;" ",acquéreurs!$D3),"")</f>
        <v/>
      </c>
      <c r="GN2" t="str">
        <f>IF(acquéreurs!HI3="MATCH",CONCATENATE(Tableau2[[#Headers],[Bien 195]]&amp;" ", acquéreurs!$C3&amp;" ",acquéreurs!$D3),"")</f>
        <v/>
      </c>
      <c r="GO2" t="str">
        <f>IF(acquéreurs!HJ3="MATCH",CONCATENATE(Tableau2[[#Headers],[Bien 196]]&amp;" ", acquéreurs!$C3&amp;" ",acquéreurs!$D3),"")</f>
        <v/>
      </c>
      <c r="GP2" t="str">
        <f>IF(acquéreurs!HK3="MATCH",CONCATENATE(Tableau2[[#Headers],[Bien 197]]&amp;" ", acquéreurs!$C3&amp;" ",acquéreurs!$D3),"")</f>
        <v/>
      </c>
      <c r="GQ2" t="str">
        <f>IF(acquéreurs!HL3="MATCH",CONCATENATE(Tableau2[[#Headers],[Bien 198]]&amp;" ", acquéreurs!$C3&amp;" ",acquéreurs!$D3),"")</f>
        <v/>
      </c>
      <c r="GR2" t="str">
        <f>IF(acquéreurs!HM3="MATCH",CONCATENATE(Tableau2[[#Headers],[Bien 199]]&amp;" ", acquéreurs!$C3&amp;" ",acquéreurs!$D3),"")</f>
        <v/>
      </c>
      <c r="GS2" t="str">
        <f>IF(acquéreurs!HN3="MATCH",CONCATENATE(Tableau2[[#Headers],[Bien 200]]&amp;" ", acquéreurs!$C3&amp;" ",acquéreurs!$D3),"")</f>
        <v/>
      </c>
      <c r="GT2" t="str">
        <f>IF(acquéreurs!HO3="MATCH",CONCATENATE(Tableau2[[#Headers],[Bien 201]]&amp;" ", acquéreurs!$C3&amp;" ",acquéreurs!$D3),"")</f>
        <v/>
      </c>
      <c r="GU2" t="str">
        <f>IF(acquéreurs!HP3="MATCH",CONCATENATE(Tableau2[[#Headers],[Bien 202]]&amp;" ", acquéreurs!$C3&amp;" ",acquéreurs!$D3),"")</f>
        <v/>
      </c>
      <c r="GV2" t="str">
        <f>IF(acquéreurs!HQ3="MATCH",CONCATENATE(Tableau2[[#Headers],[Bien 203]]&amp;" ", acquéreurs!$C3&amp;" ",acquéreurs!$D3),"")</f>
        <v/>
      </c>
      <c r="GW2" t="str">
        <f>IF(acquéreurs!HR3="MATCH",CONCATENATE(Tableau2[[#Headers],[Bien 204]]&amp;" ", acquéreurs!$C3&amp;" ",acquéreurs!$D3),"")</f>
        <v/>
      </c>
      <c r="GX2" t="str">
        <f>IF(acquéreurs!HS3="MATCH",CONCATENATE(Tableau2[[#Headers],[Bien 205]]&amp;" ", acquéreurs!$C3&amp;" ",acquéreurs!$D3),"")</f>
        <v/>
      </c>
      <c r="GY2" t="str">
        <f>IF(acquéreurs!HT3="MATCH",CONCATENATE(Tableau2[[#Headers],[Bien 206]]&amp;" ", acquéreurs!$C3&amp;" ",acquéreurs!$D3),"")</f>
        <v/>
      </c>
      <c r="GZ2" t="str">
        <f>IF(acquéreurs!HU3="MATCH",CONCATENATE(Tableau2[[#Headers],[Bien 207]]&amp;" ", acquéreurs!$C3&amp;" ",acquéreurs!$D3),"")</f>
        <v/>
      </c>
      <c r="HA2" t="str">
        <f>IF(acquéreurs!HV3="MATCH",CONCATENATE(Tableau2[[#Headers],[Bien 208]]&amp;" ", acquéreurs!$C3&amp;" ",acquéreurs!$D3),"")</f>
        <v/>
      </c>
      <c r="HB2" t="str">
        <f>IF(acquéreurs!HW3="MATCH",CONCATENATE(Tableau2[[#Headers],[Bien 209]]&amp;" ", acquéreurs!$C3&amp;" ",acquéreurs!$D3),"")</f>
        <v/>
      </c>
      <c r="HC2" t="str">
        <f>IF(acquéreurs!HX3="MATCH",CONCATENATE(Tableau2[[#Headers],[Bien 210]]&amp;" ", acquéreurs!$C3&amp;" ",acquéreurs!$D3),"")</f>
        <v/>
      </c>
      <c r="HD2" t="str">
        <f>IF(acquéreurs!HY3="MATCH",CONCATENATE(Tableau2[[#Headers],[Bien 211]]&amp;" ", acquéreurs!$C3&amp;" ",acquéreurs!$D3),"")</f>
        <v/>
      </c>
      <c r="HE2" t="str">
        <f>IF(acquéreurs!HZ3="MATCH",CONCATENATE(Tableau2[[#Headers],[Bien 212]]&amp;" ", acquéreurs!$C3&amp;" ",acquéreurs!$D3),"")</f>
        <v/>
      </c>
      <c r="HF2" t="str">
        <f>IF(acquéreurs!IA3="MATCH",CONCATENATE(Tableau2[[#Headers],[Bien 213]]&amp;" ", acquéreurs!$C3&amp;" ",acquéreurs!$D3),"")</f>
        <v/>
      </c>
      <c r="HG2" t="str">
        <f>IF(acquéreurs!IB3="MATCH",CONCATENATE(Tableau2[[#Headers],[Bien 214]]&amp;" ", acquéreurs!$C3&amp;" ",acquéreurs!$D3),"")</f>
        <v/>
      </c>
      <c r="HH2" t="str">
        <f>IF(acquéreurs!IC3="MATCH",CONCATENATE(Tableau2[[#Headers],[Bien 215]]&amp;" ", acquéreurs!$C3&amp;" ",acquéreurs!$D3),"")</f>
        <v/>
      </c>
      <c r="HI2" t="str">
        <f>IF(acquéreurs!ID3="MATCH",CONCATENATE(Tableau2[[#Headers],[Bien 216]]&amp;" ", acquéreurs!$C3&amp;" ",acquéreurs!$D3),"")</f>
        <v/>
      </c>
      <c r="HJ2" t="str">
        <f>IF(acquéreurs!IE3="MATCH",CONCATENATE(Tableau2[[#Headers],[Bien 217]]&amp;" ", acquéreurs!$C3&amp;" ",acquéreurs!$D3),"")</f>
        <v/>
      </c>
      <c r="HK2" t="str">
        <f>IF(acquéreurs!IF3="MATCH",CONCATENATE(Tableau2[[#Headers],[Bien 218]]&amp;" ", acquéreurs!$C3&amp;" ",acquéreurs!$D3),"")</f>
        <v/>
      </c>
      <c r="HL2" t="str">
        <f>IF(acquéreurs!IG3="MATCH",CONCATENATE(Tableau2[[#Headers],[Bien 219]]&amp;" ", acquéreurs!$C3&amp;" ",acquéreurs!$D3),"")</f>
        <v/>
      </c>
      <c r="HM2" t="str">
        <f>IF(acquéreurs!IH3="MATCH",CONCATENATE(Tableau2[[#Headers],[Bien 220]]&amp;" ", acquéreurs!$C3&amp;" ",acquéreurs!$D3),"")</f>
        <v/>
      </c>
      <c r="HN2" t="str">
        <f>IF(acquéreurs!II3="MATCH",CONCATENATE(Tableau2[[#Headers],[Bien 221]]&amp;" ", acquéreurs!$C3&amp;" ",acquéreurs!$D3),"")</f>
        <v/>
      </c>
      <c r="HO2" t="str">
        <f>IF(acquéreurs!IJ3="MATCH",CONCATENATE(Tableau2[[#Headers],[Bien 222]]&amp;" ", acquéreurs!$C3&amp;" ",acquéreurs!$D3),"")</f>
        <v/>
      </c>
      <c r="HP2" t="str">
        <f>IF(acquéreurs!IK3="MATCH",CONCATENATE(Tableau2[[#Headers],[Bien 223]]&amp;" ", acquéreurs!$C3&amp;" ",acquéreurs!$D3),"")</f>
        <v/>
      </c>
      <c r="HQ2" t="str">
        <f>IF(acquéreurs!IL3="MATCH",CONCATENATE(Tableau2[[#Headers],[Bien 224]]&amp;" ", acquéreurs!$C3&amp;" ",acquéreurs!$D3),"")</f>
        <v/>
      </c>
      <c r="HR2" t="str">
        <f>IF(acquéreurs!IM3="MATCH",CONCATENATE(Tableau2[[#Headers],[Bien 225]]&amp;" ", acquéreurs!$C3&amp;" ",acquéreurs!$D3),"")</f>
        <v/>
      </c>
      <c r="HS2" t="str">
        <f>IF(acquéreurs!IN3="MATCH",CONCATENATE(Tableau2[[#Headers],[Bien 226]]&amp;" ", acquéreurs!$C3&amp;" ",acquéreurs!$D3),"")</f>
        <v/>
      </c>
      <c r="HT2" t="str">
        <f>IF(acquéreurs!IO3="MATCH",CONCATENATE(Tableau2[[#Headers],[Bien 227]]&amp;" ", acquéreurs!$C3&amp;" ",acquéreurs!$D3),"")</f>
        <v/>
      </c>
      <c r="HU2" t="str">
        <f>IF(acquéreurs!IP3="MATCH",CONCATENATE(Tableau2[[#Headers],[Bien 228]]&amp;" ", acquéreurs!$C3&amp;" ",acquéreurs!$D3),"")</f>
        <v/>
      </c>
      <c r="HV2" t="str">
        <f>IF(acquéreurs!IQ3="MATCH",CONCATENATE(Tableau2[[#Headers],[Bien 229]]&amp;" ", acquéreurs!$C3&amp;" ",acquéreurs!$D3),"")</f>
        <v/>
      </c>
      <c r="HW2" t="str">
        <f>IF(acquéreurs!IR3="MATCH",CONCATENATE(Tableau2[[#Headers],[Bien 230]]&amp;" ", acquéreurs!$C3&amp;" ",acquéreurs!$D3),"")</f>
        <v/>
      </c>
      <c r="HX2" t="str">
        <f>IF(acquéreurs!IS3="MATCH",CONCATENATE(Tableau2[[#Headers],[Bien 231]]&amp;" ", acquéreurs!$C3&amp;" ",acquéreurs!$D3),"")</f>
        <v/>
      </c>
      <c r="HY2" t="str">
        <f>IF(acquéreurs!IT3="MATCH",CONCATENATE(Tableau2[[#Headers],[Bien 232]]&amp;" ", acquéreurs!$C3&amp;" ",acquéreurs!$D3),"")</f>
        <v/>
      </c>
      <c r="HZ2" t="str">
        <f>IF(acquéreurs!IU3="MATCH",CONCATENATE(Tableau2[[#Headers],[Bien 233]]&amp;" ", acquéreurs!$C3&amp;" ",acquéreurs!$D3),"")</f>
        <v/>
      </c>
      <c r="IA2" t="str">
        <f>IF(acquéreurs!IV3="MATCH",CONCATENATE(Tableau2[[#Headers],[Bien 234]]&amp;" ", acquéreurs!$C3&amp;" ",acquéreurs!$D3),"")</f>
        <v/>
      </c>
      <c r="IB2" t="str">
        <f>IF(acquéreurs!IW3="MATCH",CONCATENATE(Tableau2[[#Headers],[Bien 235]]&amp;" ", acquéreurs!$C3&amp;" ",acquéreurs!$D3),"")</f>
        <v/>
      </c>
      <c r="IC2" t="str">
        <f>IF(acquéreurs!IX3="MATCH",CONCATENATE(Tableau2[[#Headers],[Bien 236]]&amp;" ", acquéreurs!$C3&amp;" ",acquéreurs!$D3),"")</f>
        <v/>
      </c>
      <c r="ID2" t="str">
        <f>IF(acquéreurs!IY3="MATCH",CONCATENATE(Tableau2[[#Headers],[Bien 237]]&amp;" ", acquéreurs!$C3&amp;" ",acquéreurs!$D3),"")</f>
        <v/>
      </c>
      <c r="IE2" t="str">
        <f>IF(acquéreurs!IZ3="MATCH",CONCATENATE(Tableau2[[#Headers],[Bien 238]]&amp;" ", acquéreurs!$C3&amp;" ",acquéreurs!$D3),"")</f>
        <v/>
      </c>
      <c r="IF2" t="str">
        <f>IF(acquéreurs!JA3="MATCH",CONCATENATE(Tableau2[[#Headers],[Bien 239]]&amp;" ", acquéreurs!$C3&amp;" ",acquéreurs!$D3),"")</f>
        <v/>
      </c>
      <c r="IG2" t="str">
        <f>IF(acquéreurs!JB3="MATCH",CONCATENATE(Tableau2[[#Headers],[Bien 240]]&amp;" ", acquéreurs!$C3&amp;" ",acquéreurs!$D3),"")</f>
        <v/>
      </c>
      <c r="IH2" t="str">
        <f>IF(acquéreurs!JC3="MATCH",CONCATENATE(Tableau2[[#Headers],[Bien 241]]&amp;" ", acquéreurs!$C3&amp;" ",acquéreurs!$D3),"")</f>
        <v/>
      </c>
      <c r="II2" t="str">
        <f>IF(acquéreurs!JD3="MATCH",CONCATENATE(Tableau2[[#Headers],[Bien 242]]&amp;" ", acquéreurs!$C3&amp;" ",acquéreurs!$D3),"")</f>
        <v/>
      </c>
      <c r="IJ2" t="str">
        <f>IF(acquéreurs!JE3="MATCH",CONCATENATE(Tableau2[[#Headers],[Bien 243]]&amp;" ", acquéreurs!$C3&amp;" ",acquéreurs!$D3),"")</f>
        <v/>
      </c>
      <c r="IK2" t="str">
        <f>IF(acquéreurs!JF3="MATCH",CONCATENATE(Tableau2[[#Headers],[Bien 244]]&amp;" ", acquéreurs!$C3&amp;" ",acquéreurs!$D3),"")</f>
        <v/>
      </c>
      <c r="IL2" t="str">
        <f>IF(acquéreurs!JG3="MATCH",CONCATENATE(Tableau2[[#Headers],[Bien 245]]&amp;" ", acquéreurs!$C3&amp;" ",acquéreurs!$D3),"")</f>
        <v/>
      </c>
      <c r="IM2" t="str">
        <f>IF(acquéreurs!JH3="MATCH",CONCATENATE(Tableau2[[#Headers],[Bien 246]]&amp;" ", acquéreurs!$C3&amp;" ",acquéreurs!$D3),"")</f>
        <v/>
      </c>
      <c r="IN2" t="str">
        <f>IF(acquéreurs!JI3="MATCH",CONCATENATE(Tableau2[[#Headers],[Bien 247]]&amp;" ", acquéreurs!$C3&amp;" ",acquéreurs!$D3),"")</f>
        <v/>
      </c>
      <c r="IO2" t="str">
        <f>IF(acquéreurs!JJ3="MATCH",CONCATENATE(Tableau2[[#Headers],[Bien 248]]&amp;" ", acquéreurs!$C3&amp;" ",acquéreurs!$D3),"")</f>
        <v/>
      </c>
      <c r="IP2" t="str">
        <f>IF(acquéreurs!JK3="MATCH",CONCATENATE(Tableau2[[#Headers],[Bien 249]]&amp;" ", acquéreurs!$C3&amp;" ",acquéreurs!$D3),"")</f>
        <v/>
      </c>
      <c r="IQ2" t="str">
        <f>IF(acquéreurs!JL3="MATCH",CONCATENATE(Tableau2[[#Headers],[Bien 250]]&amp;" ", acquéreurs!$C3&amp;" ",acquéreurs!$D3),"")</f>
        <v/>
      </c>
      <c r="IR2" t="str">
        <f>IF(acquéreurs!JM3="MATCH",CONCATENATE(Tableau2[[#Headers],[Bien 251]]&amp;" ", acquéreurs!$C3&amp;" ",acquéreurs!$D3),"")</f>
        <v/>
      </c>
      <c r="IS2" t="str">
        <f>IF(acquéreurs!JN3="MATCH",CONCATENATE(Tableau2[[#Headers],[Bien 252]]&amp;" ", acquéreurs!$C3&amp;" ",acquéreurs!$D3),"")</f>
        <v/>
      </c>
      <c r="IT2" t="str">
        <f>IF(acquéreurs!JO3="MATCH",CONCATENATE(Tableau2[[#Headers],[Bien 253]]&amp;" ", acquéreurs!$C3&amp;" ",acquéreurs!$D3),"")</f>
        <v/>
      </c>
      <c r="IU2" t="str">
        <f>IF(acquéreurs!JP3="MATCH",CONCATENATE(Tableau2[[#Headers],[Bien 254]]&amp;" ", acquéreurs!$C3&amp;" ",acquéreurs!$D3),"")</f>
        <v/>
      </c>
      <c r="IV2" t="str">
        <f>IF(acquéreurs!JQ3="MATCH",CONCATENATE(Tableau2[[#Headers],[Bien 255]]&amp;" ", acquéreurs!$C3&amp;" ",acquéreurs!$D3),"")</f>
        <v/>
      </c>
      <c r="IW2" t="str">
        <f>IF(acquéreurs!JR3="MATCH",CONCATENATE(Tableau2[[#Headers],[Bien 256]]&amp;" ", acquéreurs!$C3&amp;" ",acquéreurs!$D3),"")</f>
        <v/>
      </c>
      <c r="IX2" t="str">
        <f>IF(acquéreurs!JS3="MATCH",CONCATENATE(Tableau2[[#Headers],[Bien 257]]&amp;" ", acquéreurs!$C3&amp;" ",acquéreurs!$D3),"")</f>
        <v/>
      </c>
      <c r="IY2" t="str">
        <f>IF(acquéreurs!JT3="MATCH",CONCATENATE(Tableau2[[#Headers],[Bien 258]]&amp;" ", acquéreurs!$C3&amp;" ",acquéreurs!$D3),"")</f>
        <v/>
      </c>
      <c r="IZ2" t="str">
        <f>IF(acquéreurs!JU3="MATCH",CONCATENATE(Tableau2[[#Headers],[Bien 259]]&amp;" ", acquéreurs!$C3&amp;" ",acquéreurs!$D3),"")</f>
        <v/>
      </c>
      <c r="JA2" t="str">
        <f>IF(acquéreurs!JV3="MATCH",CONCATENATE(Tableau2[[#Headers],[Bien 260]]&amp;" ", acquéreurs!$C3&amp;" ",acquéreurs!$D3),"")</f>
        <v/>
      </c>
      <c r="JB2" t="str">
        <f>IF(acquéreurs!JW3="MATCH",CONCATENATE(Tableau2[[#Headers],[Bien 261]]&amp;" ", acquéreurs!$C3&amp;" ",acquéreurs!$D3),"")</f>
        <v/>
      </c>
      <c r="JC2" t="str">
        <f>IF(acquéreurs!JX3="MATCH",CONCATENATE(Tableau2[[#Headers],[Bien 262]]&amp;" ", acquéreurs!$C3&amp;" ",acquéreurs!$D3),"")</f>
        <v>Bien 262 Dupont Moretti</v>
      </c>
      <c r="JD2" t="str">
        <f>IF(acquéreurs!JY3="MATCH",CONCATENATE(Tableau2[[#Headers],[Bien 263]]&amp;" ", acquéreurs!$C3&amp;" ",acquéreurs!$D3),"")</f>
        <v/>
      </c>
      <c r="JE2" t="str">
        <f>IF(acquéreurs!JZ3="MATCH",CONCATENATE(Tableau2[[#Headers],[Bien 264]]&amp;" ", acquéreurs!$C3&amp;" ",acquéreurs!$D3),"")</f>
        <v/>
      </c>
      <c r="JF2" t="str">
        <f>IF(acquéreurs!KA3="MATCH",CONCATENATE(Tableau2[[#Headers],[Bien 265]]&amp;" ", acquéreurs!$C3&amp;" ",acquéreurs!$D3),"")</f>
        <v/>
      </c>
      <c r="JG2" t="str">
        <f>IF(acquéreurs!KB3="MATCH",CONCATENATE(Tableau2[[#Headers],[Bien 266]]&amp;" ", acquéreurs!$C3&amp;" ",acquéreurs!$D3),"")</f>
        <v/>
      </c>
      <c r="JH2" t="str">
        <f>IF(acquéreurs!KC3="MATCH",CONCATENATE(Tableau2[[#Headers],[Bien 267]]&amp;" ", acquéreurs!$C3&amp;" ",acquéreurs!$D3),"")</f>
        <v/>
      </c>
      <c r="JI2" t="str">
        <f>IF(acquéreurs!KD3="MATCH",CONCATENATE(Tableau2[[#Headers],[Bien 268]]&amp;" ", acquéreurs!$C3&amp;" ",acquéreurs!$D3),"")</f>
        <v/>
      </c>
      <c r="JJ2" t="str">
        <f>IF(acquéreurs!KE3="MATCH",CONCATENATE(Tableau2[[#Headers],[Bien 269]]&amp;" ", acquéreurs!$C3&amp;" ",acquéreurs!$D3),"")</f>
        <v/>
      </c>
      <c r="JK2" t="str">
        <f>IF(acquéreurs!KF3="MATCH",CONCATENATE(Tableau2[[#Headers],[Bien 270]]&amp;" ", acquéreurs!$C3&amp;" ",acquéreurs!$D3),"")</f>
        <v/>
      </c>
      <c r="JL2" t="str">
        <f>IF(acquéreurs!KG3="MATCH",CONCATENATE(Tableau2[[#Headers],[Bien 271]]&amp;" ", acquéreurs!$C3&amp;" ",acquéreurs!$D3),"")</f>
        <v/>
      </c>
      <c r="JM2" t="str">
        <f>IF(acquéreurs!KH3="MATCH",CONCATENATE(Tableau2[[#Headers],[Bien 272]]&amp;" ", acquéreurs!$C3&amp;" ",acquéreurs!$D3),"")</f>
        <v/>
      </c>
      <c r="JN2" t="str">
        <f>IF(acquéreurs!KI3="MATCH",CONCATENATE(Tableau2[[#Headers],[Bien 273]]&amp;" ", acquéreurs!$C3&amp;" ",acquéreurs!$D3),"")</f>
        <v/>
      </c>
      <c r="JO2" t="str">
        <f>IF(acquéreurs!KJ3="MATCH",CONCATENATE(Tableau2[[#Headers],[Bien 274]]&amp;" ", acquéreurs!$C3&amp;" ",acquéreurs!$D3),"")</f>
        <v/>
      </c>
      <c r="JP2" t="str">
        <f>IF(acquéreurs!KK3="MATCH",CONCATENATE(Tableau2[[#Headers],[Bien 275]]&amp;" ", acquéreurs!$C3&amp;" ",acquéreurs!$D3),"")</f>
        <v/>
      </c>
      <c r="JQ2" t="str">
        <f>IF(acquéreurs!KL3="MATCH",CONCATENATE(Tableau2[[#Headers],[Bien 276]]&amp;" ", acquéreurs!$C3&amp;" ",acquéreurs!$D3),"")</f>
        <v/>
      </c>
      <c r="JR2" t="str">
        <f>IF(acquéreurs!KM3="MATCH",CONCATENATE(Tableau2[[#Headers],[Bien 277]]&amp;" ", acquéreurs!$C3&amp;" ",acquéreurs!$D3),"")</f>
        <v/>
      </c>
      <c r="JS2" t="str">
        <f>IF(acquéreurs!KN3="MATCH",CONCATENATE(Tableau2[[#Headers],[Bien 278]]&amp;" ", acquéreurs!$C3&amp;" ",acquéreurs!$D3),"")</f>
        <v/>
      </c>
      <c r="JT2" t="str">
        <f>IF(acquéreurs!KO3="MATCH",CONCATENATE(Tableau2[[#Headers],[Bien 279]]&amp;" ", acquéreurs!$C3&amp;" ",acquéreurs!$D3),"")</f>
        <v/>
      </c>
      <c r="JU2" t="str">
        <f>IF(acquéreurs!KP3="MATCH",CONCATENATE(Tableau2[[#Headers],[Bien 280]]&amp;" ", acquéreurs!$C3&amp;" ",acquéreurs!$D3),"")</f>
        <v/>
      </c>
      <c r="JV2" t="str">
        <f>IF(acquéreurs!KQ3="MATCH",CONCATENATE(Tableau2[[#Headers],[Bien 281]]&amp;" ", acquéreurs!$C3&amp;" ",acquéreurs!$D3),"")</f>
        <v/>
      </c>
      <c r="JW2" t="str">
        <f>IF(acquéreurs!KR3="MATCH",CONCATENATE(Tableau2[[#Headers],[Bien 282]]&amp;" ", acquéreurs!$C3&amp;" ",acquéreurs!$D3),"")</f>
        <v/>
      </c>
      <c r="JX2" t="str">
        <f>IF(acquéreurs!KS3="MATCH",CONCATENATE(Tableau2[[#Headers],[Bien 283]]&amp;" ", acquéreurs!$C3&amp;" ",acquéreurs!$D3),"")</f>
        <v/>
      </c>
      <c r="JY2" t="str">
        <f>IF(acquéreurs!KT3="MATCH",CONCATENATE(Tableau2[[#Headers],[Bien 284]]&amp;" ", acquéreurs!$C3&amp;" ",acquéreurs!$D3),"")</f>
        <v/>
      </c>
      <c r="JZ2" t="str">
        <f>IF(acquéreurs!KU3="MATCH",CONCATENATE(Tableau2[[#Headers],[Bien 285]]&amp;" ", acquéreurs!$C3&amp;" ",acquéreurs!$D3),"")</f>
        <v/>
      </c>
      <c r="KA2" t="str">
        <f>IF(acquéreurs!KV3="MATCH",CONCATENATE(Tableau2[[#Headers],[Bien 286]]&amp;" ", acquéreurs!$C3&amp;" ",acquéreurs!$D3),"")</f>
        <v/>
      </c>
      <c r="KB2" t="str">
        <f>IF(acquéreurs!KW3="MATCH",CONCATENATE(Tableau2[[#Headers],[Bien 287]]&amp;" ", acquéreurs!$C3&amp;" ",acquéreurs!$D3),"")</f>
        <v/>
      </c>
      <c r="KC2" t="str">
        <f>IF(acquéreurs!KX3="MATCH",CONCATENATE(Tableau2[[#Headers],[Bien 288]]&amp;" ", acquéreurs!$C3&amp;" ",acquéreurs!$D3),"")</f>
        <v/>
      </c>
      <c r="KD2" t="str">
        <f>IF(acquéreurs!KY3="MATCH",CONCATENATE(Tableau2[[#Headers],[Bien 289]]&amp;" ", acquéreurs!$C3&amp;" ",acquéreurs!$D3),"")</f>
        <v/>
      </c>
      <c r="KE2" t="str">
        <f>IF(acquéreurs!KZ3="MATCH",CONCATENATE(Tableau2[[#Headers],[Bien 290]]&amp;" ", acquéreurs!$C3&amp;" ",acquéreurs!$D3),"")</f>
        <v/>
      </c>
      <c r="KF2" t="str">
        <f>IF(acquéreurs!LA3="MATCH",CONCATENATE(Tableau2[[#Headers],[Bien 291]]&amp;" ", acquéreurs!$C3&amp;" ",acquéreurs!$D3),"")</f>
        <v/>
      </c>
      <c r="KG2" t="str">
        <f>IF(acquéreurs!LB3="MATCH",CONCATENATE(Tableau2[[#Headers],[Bien 292]]&amp;" ", acquéreurs!$C3&amp;" ",acquéreurs!$D3),"")</f>
        <v/>
      </c>
      <c r="KH2" t="str">
        <f>IF(acquéreurs!LC3="MATCH",CONCATENATE(Tableau2[[#Headers],[Bien 293]]&amp;" ", acquéreurs!$C3&amp;" ",acquéreurs!$D3),"")</f>
        <v/>
      </c>
      <c r="KI2" t="str">
        <f>IF(acquéreurs!LD3="MATCH",CONCATENATE(Tableau2[[#Headers],[Bien 294]]&amp;" ", acquéreurs!$C3&amp;" ",acquéreurs!$D3),"")</f>
        <v/>
      </c>
      <c r="KJ2" t="str">
        <f>IF(acquéreurs!LE3="MATCH",CONCATENATE(Tableau2[[#Headers],[Bien 295]]&amp;" ", acquéreurs!$C3&amp;" ",acquéreurs!$D3),"")</f>
        <v/>
      </c>
      <c r="KK2" t="str">
        <f>IF(acquéreurs!LF3="MATCH",CONCATENATE(Tableau2[[#Headers],[Bien 296]]&amp;" ", acquéreurs!$C3&amp;" ",acquéreurs!$D3),"")</f>
        <v/>
      </c>
      <c r="KL2" t="str">
        <f>IF(acquéreurs!LG3="MATCH",CONCATENATE(Tableau2[[#Headers],[Bien 297]]&amp;" ", acquéreurs!$C3&amp;" ",acquéreurs!$D3),"")</f>
        <v/>
      </c>
      <c r="KM2" t="str">
        <f>IF(acquéreurs!LH3="MATCH",CONCATENATE(Tableau2[[#Headers],[Bien 298]]&amp;" ", acquéreurs!$C3&amp;" ",acquéreurs!$D3),"")</f>
        <v/>
      </c>
      <c r="KN2" t="str">
        <f>IF(acquéreurs!LI3="MATCH",CONCATENATE(Tableau2[[#Headers],[Bien 299]]&amp;" ", acquéreurs!$C3&amp;" ",acquéreurs!$D3),"")</f>
        <v/>
      </c>
      <c r="KO2" t="str">
        <f>IF(acquéreurs!LJ3="MATCH",CONCATENATE(Tableau2[[#Headers],[Bien 300]]&amp;" ", acquéreurs!$C3&amp;" ",acquéreurs!$D3),"")</f>
        <v/>
      </c>
      <c r="KP2" t="str">
        <f>IF(acquéreurs!LK3="MATCH",CONCATENATE(Tableau2[[#Headers],[Bien 301]]&amp;" ", acquéreurs!$C3&amp;" ",acquéreurs!$D3),"")</f>
        <v/>
      </c>
      <c r="KQ2" t="str">
        <f>IF(acquéreurs!LL3="MATCH",CONCATENATE(Tableau2[[#Headers],[Bien 302]]&amp;" ", acquéreurs!$C3&amp;" ",acquéreurs!$D3),"")</f>
        <v/>
      </c>
      <c r="KR2" t="str">
        <f>IF(acquéreurs!LM3="MATCH",CONCATENATE(Tableau2[[#Headers],[Bien 303]]&amp;" ", acquéreurs!$C3&amp;" ",acquéreurs!$D3),"")</f>
        <v/>
      </c>
      <c r="KS2" t="str">
        <f>IF(acquéreurs!LN3="MATCH",CONCATENATE(Tableau2[[#Headers],[Bien 304]]&amp;" ", acquéreurs!$C3&amp;" ",acquéreurs!$D3),"")</f>
        <v/>
      </c>
      <c r="KT2" t="str">
        <f>IF(acquéreurs!LO3="MATCH",CONCATENATE(Tableau2[[#Headers],[Bien 305]]&amp;" ", acquéreurs!$C3&amp;" ",acquéreurs!$D3),"")</f>
        <v/>
      </c>
      <c r="KU2" t="str">
        <f>IF(acquéreurs!LP3="MATCH",CONCATENATE(Tableau2[[#Headers],[Bien 306]]&amp;" ", acquéreurs!$C3&amp;" ",acquéreurs!$D3),"")</f>
        <v/>
      </c>
      <c r="KV2" t="str">
        <f>IF(acquéreurs!LQ3="MATCH",CONCATENATE(Tableau2[[#Headers],[Bien 307]]&amp;" ", acquéreurs!$C3&amp;" ",acquéreurs!$D3),"")</f>
        <v/>
      </c>
      <c r="KW2" t="str">
        <f>IF(acquéreurs!LR3="MATCH",CONCATENATE(Tableau2[[#Headers],[Bien 308]]&amp;" ", acquéreurs!$C3&amp;" ",acquéreurs!$D3),"")</f>
        <v/>
      </c>
      <c r="KX2" t="str">
        <f>IF(acquéreurs!LS3="MATCH",CONCATENATE(Tableau2[[#Headers],[Bien 309]]&amp;" ", acquéreurs!$C3&amp;" ",acquéreurs!$D3),"")</f>
        <v/>
      </c>
      <c r="KY2" t="str">
        <f>IF(acquéreurs!LT3="MATCH",CONCATENATE(Tableau2[[#Headers],[Bien 310]]&amp;" ", acquéreurs!$C3&amp;" ",acquéreurs!$D3),"")</f>
        <v/>
      </c>
      <c r="KZ2" t="str">
        <f>IF(acquéreurs!LU3="MATCH",CONCATENATE(Tableau2[[#Headers],[Bien 311]]&amp;" ", acquéreurs!$C3&amp;" ",acquéreurs!$D3),"")</f>
        <v/>
      </c>
      <c r="LA2" t="str">
        <f>IF(acquéreurs!LV3="MATCH",CONCATENATE(Tableau2[[#Headers],[Bien 312]]&amp;" ", acquéreurs!$C3&amp;" ",acquéreurs!$D3),"")</f>
        <v/>
      </c>
      <c r="LB2" t="str">
        <f>IF(acquéreurs!LW3="MATCH",CONCATENATE(Tableau2[[#Headers],[Bien 313]]&amp;" ", acquéreurs!$C3&amp;" ",acquéreurs!$D3),"")</f>
        <v/>
      </c>
      <c r="LC2" t="str">
        <f>IF(acquéreurs!LX3="MATCH",CONCATENATE(Tableau2[[#Headers],[Bien 314]]&amp;" ", acquéreurs!$C3&amp;" ",acquéreurs!$D3),"")</f>
        <v/>
      </c>
      <c r="LD2" t="str">
        <f>IF(acquéreurs!LY3="MATCH",CONCATENATE(Tableau2[[#Headers],[Bien 315]]&amp;" ", acquéreurs!$C3&amp;" ",acquéreurs!$D3),"")</f>
        <v/>
      </c>
      <c r="LE2" t="str">
        <f>IF(acquéreurs!LZ3="MATCH",CONCATENATE(Tableau2[[#Headers],[Bien 316]]&amp;" ", acquéreurs!$C3&amp;" ",acquéreurs!$D3),"")</f>
        <v/>
      </c>
      <c r="LF2" t="str">
        <f>IF(acquéreurs!MA3="MATCH",CONCATENATE(Tableau2[[#Headers],[Bien 317]]&amp;" ", acquéreurs!$C3&amp;" ",acquéreurs!$D3),"")</f>
        <v/>
      </c>
      <c r="LG2" t="str">
        <f>IF(acquéreurs!MB3="MATCH",CONCATENATE(Tableau2[[#Headers],[Bien 318]]&amp;" ", acquéreurs!$C3&amp;" ",acquéreurs!$D3),"")</f>
        <v/>
      </c>
      <c r="LH2" t="str">
        <f>IF(acquéreurs!MC3="MATCH",CONCATENATE(Tableau2[[#Headers],[Bien 319]]&amp;" ", acquéreurs!$C3&amp;" ",acquéreurs!$D3),"")</f>
        <v/>
      </c>
      <c r="LI2" t="str">
        <f>IF(acquéreurs!MD3="MATCH",CONCATENATE(Tableau2[[#Headers],[Bien 320]]&amp;" ", acquéreurs!$C3&amp;" ",acquéreurs!$D3),"")</f>
        <v/>
      </c>
      <c r="LJ2" t="str">
        <f>IF(acquéreurs!ME3="MATCH",CONCATENATE(Tableau2[[#Headers],[Bien 321]]&amp;" ", acquéreurs!$C3&amp;" ",acquéreurs!$D3),"")</f>
        <v/>
      </c>
      <c r="LK2" t="str">
        <f>IF(acquéreurs!MF3="MATCH",CONCATENATE(Tableau2[[#Headers],[Bien 322]]&amp;" ", acquéreurs!$C3&amp;" ",acquéreurs!$D3),"")</f>
        <v/>
      </c>
      <c r="LL2" t="str">
        <f>IF(acquéreurs!MG3="MATCH",CONCATENATE(Tableau2[[#Headers],[Bien 323]]&amp;" ", acquéreurs!$C3&amp;" ",acquéreurs!$D3),"")</f>
        <v/>
      </c>
      <c r="LM2" t="str">
        <f>IF(acquéreurs!MH3="MATCH",CONCATENATE(Tableau2[[#Headers],[Bien 324]]&amp;" ", acquéreurs!$C3&amp;" ",acquéreurs!$D3),"")</f>
        <v/>
      </c>
      <c r="LN2" t="str">
        <f>IF(acquéreurs!MI3="MATCH",CONCATENATE(Tableau2[[#Headers],[Bien 325]]&amp;" ", acquéreurs!$C3&amp;" ",acquéreurs!$D3),"")</f>
        <v/>
      </c>
      <c r="LO2" t="str">
        <f>IF(acquéreurs!MJ3="MATCH",CONCATENATE(Tableau2[[#Headers],[Bien 326]]&amp;" ", acquéreurs!$C3&amp;" ",acquéreurs!$D3),"")</f>
        <v/>
      </c>
      <c r="LP2" t="str">
        <f>IF(acquéreurs!MK3="MATCH",CONCATENATE(Tableau2[[#Headers],[Bien 327]]&amp;" ", acquéreurs!$C3&amp;" ",acquéreurs!$D3),"")</f>
        <v/>
      </c>
      <c r="LQ2" t="str">
        <f>IF(acquéreurs!ML3="MATCH",CONCATENATE(Tableau2[[#Headers],[Bien 328]]&amp;" ", acquéreurs!$C3&amp;" ",acquéreurs!$D3),"")</f>
        <v/>
      </c>
      <c r="LR2" t="str">
        <f>IF(acquéreurs!MM3="MATCH",CONCATENATE(Tableau2[[#Headers],[Bien 329]]&amp;" ", acquéreurs!$C3&amp;" ",acquéreurs!$D3),"")</f>
        <v/>
      </c>
      <c r="LS2" t="str">
        <f>IF(acquéreurs!MN3="MATCH",CONCATENATE(Tableau2[[#Headers],[Bien 330]]&amp;" ", acquéreurs!$C3&amp;" ",acquéreurs!$D3),"")</f>
        <v/>
      </c>
      <c r="LT2" t="str">
        <f>IF(acquéreurs!MO3="MATCH",CONCATENATE(Tableau2[[#Headers],[Bien 331]]&amp;" ", acquéreurs!$C3&amp;" ",acquéreurs!$D3),"")</f>
        <v/>
      </c>
      <c r="LU2" t="str">
        <f>IF(acquéreurs!MP3="MATCH",CONCATENATE(Tableau2[[#Headers],[Bien 332]]&amp;" ", acquéreurs!$C3&amp;" ",acquéreurs!$D3),"")</f>
        <v/>
      </c>
      <c r="LV2" t="str">
        <f>IF(acquéreurs!MQ3="MATCH",CONCATENATE(Tableau2[[#Headers],[Bien 333]]&amp;" ", acquéreurs!$C3&amp;" ",acquéreurs!$D3),"")</f>
        <v/>
      </c>
      <c r="LW2" t="str">
        <f>IF(acquéreurs!MR3="MATCH",CONCATENATE(Tableau2[[#Headers],[Bien 334]]&amp;" ", acquéreurs!$C3&amp;" ",acquéreurs!$D3),"")</f>
        <v/>
      </c>
      <c r="LX2" t="str">
        <f>IF(acquéreurs!MS3="MATCH",CONCATENATE(Tableau2[[#Headers],[Bien 335]]&amp;" ", acquéreurs!$C3&amp;" ",acquéreurs!$D3),"")</f>
        <v/>
      </c>
      <c r="LY2" t="str">
        <f>IF(acquéreurs!MT3="MATCH",CONCATENATE(Tableau2[[#Headers],[Bien 336]]&amp;" ", acquéreurs!$C3&amp;" ",acquéreurs!$D3),"")</f>
        <v/>
      </c>
      <c r="LZ2" t="str">
        <f>IF(acquéreurs!MU3="MATCH",CONCATENATE(Tableau2[[#Headers],[Bien 337]]&amp;" ", acquéreurs!$C3&amp;" ",acquéreurs!$D3),"")</f>
        <v/>
      </c>
      <c r="MA2" t="str">
        <f>IF(acquéreurs!MV3="MATCH",CONCATENATE(Tableau2[[#Headers],[Bien 338]]&amp;" ", acquéreurs!$C3&amp;" ",acquéreurs!$D3),"")</f>
        <v/>
      </c>
      <c r="MB2" t="str">
        <f>IF(acquéreurs!MW3="MATCH",CONCATENATE(Tableau2[[#Headers],[Bien 339]]&amp;" ", acquéreurs!$C3&amp;" ",acquéreurs!$D3),"")</f>
        <v/>
      </c>
      <c r="MC2" t="str">
        <f>IF(acquéreurs!MX3="MATCH",CONCATENATE(Tableau2[[#Headers],[Bien 340]]&amp;" ", acquéreurs!$C3&amp;" ",acquéreurs!$D3),"")</f>
        <v/>
      </c>
      <c r="MD2" t="str">
        <f>IF(acquéreurs!MY3="MATCH",CONCATENATE(Tableau2[[#Headers],[Bien 341]]&amp;" ", acquéreurs!$C3&amp;" ",acquéreurs!$D3),"")</f>
        <v/>
      </c>
      <c r="ME2" t="str">
        <f>IF(acquéreurs!MZ3="MATCH",CONCATENATE(Tableau2[[#Headers],[Bien 342]]&amp;" ", acquéreurs!$C3&amp;" ",acquéreurs!$D3),"")</f>
        <v/>
      </c>
      <c r="MF2" t="str">
        <f>IF(acquéreurs!NA3="MATCH",CONCATENATE(Tableau2[[#Headers],[Bien 343]]&amp;" ", acquéreurs!$C3&amp;" ",acquéreurs!$D3),"")</f>
        <v>Bien 343 Dupont Moretti</v>
      </c>
      <c r="MG2" t="str">
        <f>IF(acquéreurs!NB3="MATCH",CONCATENATE(Tableau2[[#Headers],[Bien 344]]&amp;" ", acquéreurs!$C3&amp;" ",acquéreurs!$D3),"")</f>
        <v/>
      </c>
      <c r="MH2" t="str">
        <f>IF(acquéreurs!NC3="MATCH",CONCATENATE(Tableau2[[#Headers],[Bien 345]]&amp;" ", acquéreurs!$C3&amp;" ",acquéreurs!$D3),"")</f>
        <v/>
      </c>
      <c r="MI2" t="str">
        <f>IF(acquéreurs!ND3="MATCH",CONCATENATE(Tableau2[[#Headers],[Bien 346]]&amp;" ", acquéreurs!$C3&amp;" ",acquéreurs!$D3),"")</f>
        <v/>
      </c>
      <c r="MJ2" t="str">
        <f>IF(acquéreurs!NE3="MATCH",CONCATENATE(Tableau2[[#Headers],[Bien 347]]&amp;" ", acquéreurs!$C3&amp;" ",acquéreurs!$D3),"")</f>
        <v/>
      </c>
      <c r="MK2" t="str">
        <f>IF(acquéreurs!NF3="MATCH",CONCATENATE(Tableau2[[#Headers],[Bien 348]]&amp;" ", acquéreurs!$C3&amp;" ",acquéreurs!$D3),"")</f>
        <v/>
      </c>
      <c r="ML2" t="str">
        <f>IF(acquéreurs!NG3="MATCH",CONCATENATE(Tableau2[[#Headers],[Bien 349]]&amp;" ", acquéreurs!$C3&amp;" ",acquéreurs!$D3),"")</f>
        <v/>
      </c>
      <c r="MM2" t="str">
        <f>IF(acquéreurs!NH3="MATCH",CONCATENATE(Tableau2[[#Headers],[Bien 350]]&amp;" ", acquéreurs!$C3&amp;" ",acquéreurs!$D3),"")</f>
        <v/>
      </c>
      <c r="MN2" t="str">
        <f>IF(acquéreurs!NI3="MATCH",CONCATENATE(Tableau2[[#Headers],[Bien 351]]&amp;" ", acquéreurs!$C3&amp;" ",acquéreurs!$D3),"")</f>
        <v/>
      </c>
      <c r="MO2" t="str">
        <f>IF(acquéreurs!NJ3="MATCH",CONCATENATE(Tableau2[[#Headers],[Bien 352]]&amp;" ", acquéreurs!$C3&amp;" ",acquéreurs!$D3),"")</f>
        <v/>
      </c>
      <c r="MP2" t="str">
        <f>IF(acquéreurs!NK3="MATCH",CONCATENATE(Tableau2[[#Headers],[Bien 353]]&amp;" ", acquéreurs!$C3&amp;" ",acquéreurs!$D3),"")</f>
        <v/>
      </c>
      <c r="MQ2" t="str">
        <f>IF(acquéreurs!NL3="MATCH",CONCATENATE(Tableau2[[#Headers],[Bien 354]]&amp;" ", acquéreurs!$C3&amp;" ",acquéreurs!$D3),"")</f>
        <v/>
      </c>
      <c r="MR2" t="str">
        <f>IF(acquéreurs!NM3="MATCH",CONCATENATE(Tableau2[[#Headers],[Bien 355]]&amp;" ", acquéreurs!$C3&amp;" ",acquéreurs!$D3),"")</f>
        <v/>
      </c>
      <c r="MS2" t="str">
        <f>IF(acquéreurs!NN3="MATCH",CONCATENATE(Tableau2[[#Headers],[Bien 356]]&amp;" ", acquéreurs!$C3&amp;" ",acquéreurs!$D3),"")</f>
        <v/>
      </c>
      <c r="MT2" t="str">
        <f>IF(acquéreurs!NO3="MATCH",CONCATENATE(Tableau2[[#Headers],[Bien 357]]&amp;" ", acquéreurs!$C3&amp;" ",acquéreurs!$D3),"")</f>
        <v/>
      </c>
      <c r="MU2" t="str">
        <f>IF(acquéreurs!NP3="MATCH",CONCATENATE(Tableau2[[#Headers],[Bien 358]]&amp;" ", acquéreurs!$C3&amp;" ",acquéreurs!$D3),"")</f>
        <v/>
      </c>
      <c r="MV2" t="str">
        <f>IF(acquéreurs!NQ3="MATCH",CONCATENATE(Tableau2[[#Headers],[Bien 359]]&amp;" ", acquéreurs!$C3&amp;" ",acquéreurs!$D3),"")</f>
        <v/>
      </c>
      <c r="MW2" t="str">
        <f>IF(acquéreurs!NR3="MATCH",CONCATENATE(Tableau2[[#Headers],[Bien 360]]&amp;" ", acquéreurs!$C3&amp;" ",acquéreurs!$D3),"")</f>
        <v/>
      </c>
      <c r="MX2" t="str">
        <f>IF(acquéreurs!NS3="MATCH",CONCATENATE(Tableau2[[#Headers],[Bien 361]]&amp;" ", acquéreurs!$C3&amp;" ",acquéreurs!$D3),"")</f>
        <v/>
      </c>
      <c r="MY2" t="str">
        <f>IF(acquéreurs!NT3="MATCH",CONCATENATE(Tableau2[[#Headers],[Bien 362]]&amp;" ", acquéreurs!$C3&amp;" ",acquéreurs!$D3),"")</f>
        <v/>
      </c>
      <c r="MZ2" t="str">
        <f>IF(acquéreurs!NU3="MATCH",CONCATENATE(Tableau2[[#Headers],[Bien 363]]&amp;" ", acquéreurs!$C3&amp;" ",acquéreurs!$D3),"")</f>
        <v/>
      </c>
      <c r="NA2" t="str">
        <f>IF(acquéreurs!NV3="MATCH",CONCATENATE(Tableau2[[#Headers],[Bien 364]]&amp;" ", acquéreurs!$C3&amp;" ",acquéreurs!$D3),"")</f>
        <v>Bien 364 Dupont Moretti</v>
      </c>
      <c r="NB2" t="str">
        <f>IF(acquéreurs!NW3="MATCH",CONCATENATE(Tableau2[[#Headers],[Bien 365]]&amp;" ", acquéreurs!$C3&amp;" ",acquéreurs!$D3),"")</f>
        <v/>
      </c>
      <c r="NC2" t="str">
        <f>IF(acquéreurs!NX3="MATCH",CONCATENATE(Tableau2[[#Headers],[Bien 366]]&amp;" ", acquéreurs!$C3&amp;" ",acquéreurs!$D3),"")</f>
        <v/>
      </c>
      <c r="ND2" t="str">
        <f>IF(acquéreurs!NY3="MATCH",CONCATENATE(Tableau2[[#Headers],[Bien 367]]&amp;" ", acquéreurs!$C3&amp;" ",acquéreurs!$D3),"")</f>
        <v/>
      </c>
      <c r="NE2" t="str">
        <f>IF(acquéreurs!NZ3="MATCH",CONCATENATE(Tableau2[[#Headers],[Bien 368]]&amp;" ", acquéreurs!$C3&amp;" ",acquéreurs!$D3),"")</f>
        <v/>
      </c>
      <c r="NF2" t="str">
        <f>IF(acquéreurs!OA3="MATCH",CONCATENATE(Tableau2[[#Headers],[Bien 369]]&amp;" ", acquéreurs!$C3&amp;" ",acquéreurs!$D3),"")</f>
        <v/>
      </c>
      <c r="NG2" t="str">
        <f>IF(acquéreurs!OB3="MATCH",CONCATENATE(Tableau2[[#Headers],[Bien 370]]&amp;" ", acquéreurs!$C3&amp;" ",acquéreurs!$D3),"")</f>
        <v/>
      </c>
      <c r="NH2" t="str">
        <f>IF(acquéreurs!OC3="MATCH",CONCATENATE(Tableau2[[#Headers],[Bien 371]]&amp;" ", acquéreurs!$C3&amp;" ",acquéreurs!$D3),"")</f>
        <v/>
      </c>
      <c r="NI2" t="str">
        <f>IF(acquéreurs!OD3="MATCH",CONCATENATE(Tableau2[[#Headers],[Bien 372]]&amp;" ", acquéreurs!$C3&amp;" ",acquéreurs!$D3),"")</f>
        <v/>
      </c>
      <c r="NJ2" t="str">
        <f>IF(acquéreurs!OE3="MATCH",CONCATENATE(Tableau2[[#Headers],[Bien 373]]&amp;" ", acquéreurs!$C3&amp;" ",acquéreurs!$D3),"")</f>
        <v/>
      </c>
      <c r="NK2" t="str">
        <f>IF(acquéreurs!OF3="MATCH",CONCATENATE(Tableau2[[#Headers],[Bien 374]]&amp;" ", acquéreurs!$C3&amp;" ",acquéreurs!$D3),"")</f>
        <v/>
      </c>
      <c r="NL2" t="str">
        <f>IF(acquéreurs!OG3="MATCH",CONCATENATE(Tableau2[[#Headers],[Bien 375]]&amp;" ", acquéreurs!$C3&amp;" ",acquéreurs!$D3),"")</f>
        <v/>
      </c>
      <c r="NM2" t="str">
        <f>IF(acquéreurs!OH3="MATCH",CONCATENATE(Tableau2[[#Headers],[Bien 376]]&amp;" ", acquéreurs!$C3&amp;" ",acquéreurs!$D3),"")</f>
        <v/>
      </c>
      <c r="NN2" t="str">
        <f>IF(acquéreurs!OI3="MATCH",CONCATENATE(Tableau2[[#Headers],[Bien 377]]&amp;" ", acquéreurs!$C3&amp;" ",acquéreurs!$D3),"")</f>
        <v/>
      </c>
      <c r="NO2" t="str">
        <f>IF(acquéreurs!OJ3="MATCH",CONCATENATE(Tableau2[[#Headers],[Bien 378]]&amp;" ", acquéreurs!$C3&amp;" ",acquéreurs!$D3),"")</f>
        <v/>
      </c>
      <c r="NP2" t="str">
        <f>IF(acquéreurs!OK3="MATCH",CONCATENATE(Tableau2[[#Headers],[Bien 379]]&amp;" ", acquéreurs!$C3&amp;" ",acquéreurs!$D3),"")</f>
        <v/>
      </c>
      <c r="NQ2" t="str">
        <f>IF(acquéreurs!OL3="MATCH",CONCATENATE(Tableau2[[#Headers],[Bien 380]]&amp;" ", acquéreurs!$C3&amp;" ",acquéreurs!$D3),"")</f>
        <v/>
      </c>
      <c r="NR2" t="str">
        <f>IF(acquéreurs!OM3="MATCH",CONCATENATE(Tableau2[[#Headers],[Bien 381]]&amp;" ", acquéreurs!$C3&amp;" ",acquéreurs!$D3),"")</f>
        <v/>
      </c>
      <c r="NS2" t="str">
        <f>IF(acquéreurs!ON3="MATCH",CONCATENATE(Tableau2[[#Headers],[Bien 382]]&amp;" ", acquéreurs!$C3&amp;" ",acquéreurs!$D3),"")</f>
        <v/>
      </c>
      <c r="NT2" t="str">
        <f>IF(acquéreurs!OO3="MATCH",CONCATENATE(Tableau2[[#Headers],[Bien 383]]&amp;" ", acquéreurs!$C3&amp;" ",acquéreurs!$D3),"")</f>
        <v/>
      </c>
      <c r="NU2" t="str">
        <f>IF(acquéreurs!OP3="MATCH",CONCATENATE(Tableau2[[#Headers],[Bien 384]]&amp;" ", acquéreurs!$C3&amp;" ",acquéreurs!$D3),"")</f>
        <v/>
      </c>
      <c r="NV2" t="str">
        <f>IF(acquéreurs!OQ3="MATCH",CONCATENATE(Tableau2[[#Headers],[Bien 385]]&amp;" ", acquéreurs!$C3&amp;" ",acquéreurs!$D3),"")</f>
        <v/>
      </c>
      <c r="NW2" t="str">
        <f>IF(acquéreurs!OR3="MATCH",CONCATENATE(Tableau2[[#Headers],[Bien 386]]&amp;" ", acquéreurs!$C3&amp;" ",acquéreurs!$D3),"")</f>
        <v/>
      </c>
      <c r="NX2" t="str">
        <f>IF(acquéreurs!OS3="MATCH",CONCATENATE(Tableau2[[#Headers],[Bien 387]]&amp;" ", acquéreurs!$C3&amp;" ",acquéreurs!$D3),"")</f>
        <v/>
      </c>
      <c r="NY2" t="str">
        <f>IF(acquéreurs!OT3="MATCH",CONCATENATE(Tableau2[[#Headers],[Bien 388]]&amp;" ", acquéreurs!$C3&amp;" ",acquéreurs!$D3),"")</f>
        <v/>
      </c>
      <c r="NZ2" t="str">
        <f>IF(acquéreurs!OU3="MATCH",CONCATENATE(Tableau2[[#Headers],[Bien 389]]&amp;" ", acquéreurs!$C3&amp;" ",acquéreurs!$D3),"")</f>
        <v/>
      </c>
      <c r="OA2" t="str">
        <f>IF(acquéreurs!OV3="MATCH",CONCATENATE(Tableau2[[#Headers],[Bien 390]]&amp;" ", acquéreurs!$C3&amp;" ",acquéreurs!$D3),"")</f>
        <v/>
      </c>
      <c r="OB2" t="str">
        <f>IF(acquéreurs!OW3="MATCH",CONCATENATE(Tableau2[[#Headers],[Bien 391]]&amp;" ", acquéreurs!$C3&amp;" ",acquéreurs!$D3),"")</f>
        <v/>
      </c>
      <c r="OC2" t="str">
        <f>IF(acquéreurs!OX3="MATCH",CONCATENATE(Tableau2[[#Headers],[Bien 392]]&amp;" ", acquéreurs!$C3&amp;" ",acquéreurs!$D3),"")</f>
        <v/>
      </c>
      <c r="OD2" t="str">
        <f>IF(acquéreurs!OY3="MATCH",CONCATENATE(Tableau2[[#Headers],[Bien 393]]&amp;" ", acquéreurs!$C3&amp;" ",acquéreurs!$D3),"")</f>
        <v/>
      </c>
      <c r="OE2" t="str">
        <f>IF(acquéreurs!OZ3="MATCH",CONCATENATE(Tableau2[[#Headers],[Bien 394]]&amp;" ", acquéreurs!$C3&amp;" ",acquéreurs!$D3),"")</f>
        <v/>
      </c>
      <c r="OF2" t="str">
        <f>IF(acquéreurs!PA3="MATCH",CONCATENATE(Tableau2[[#Headers],[Bien 395]]&amp;" ", acquéreurs!$C3&amp;" ",acquéreurs!$D3),"")</f>
        <v/>
      </c>
      <c r="OG2" t="str">
        <f>IF(acquéreurs!PB3="MATCH",CONCATENATE(Tableau2[[#Headers],[Bien 396]]&amp;" ", acquéreurs!$C3&amp;" ",acquéreurs!$D3),"")</f>
        <v/>
      </c>
      <c r="OH2" t="str">
        <f>IF(acquéreurs!PC3="MATCH",CONCATENATE(Tableau2[[#Headers],[Bien 397]]&amp;" ", acquéreurs!$C3&amp;" ",acquéreurs!$D3),"")</f>
        <v/>
      </c>
      <c r="OI2" t="str">
        <f>IF(acquéreurs!PD3="MATCH",CONCATENATE(Tableau2[[#Headers],[Bien 398]]&amp;" ", acquéreurs!$C3&amp;" ",acquéreurs!$D3),"")</f>
        <v/>
      </c>
      <c r="OJ2" t="str">
        <f>IF(acquéreurs!PE3="MATCH",CONCATENATE(Tableau2[[#Headers],[Bien 399]]&amp;" ", acquéreurs!$C3&amp;" ",acquéreurs!$D3),"")</f>
        <v/>
      </c>
      <c r="OK2" t="str">
        <f>IF(acquéreurs!PF3="MATCH",CONCATENATE(Tableau2[[#Headers],[Bien 400]]&amp;" ", acquéreurs!$C3&amp;" ",acquéreurs!$D3),"")</f>
        <v/>
      </c>
      <c r="OL2" t="str">
        <f>IF(acquéreurs!PG3="MATCH",CONCATENATE(Tableau2[[#Headers],[Bien 401]]&amp;" ", acquéreurs!$C3&amp;" ",acquéreurs!$D3),"")</f>
        <v/>
      </c>
      <c r="OM2" t="str">
        <f>IF(acquéreurs!PH3="MATCH",CONCATENATE(Tableau2[[#Headers],[Bien 402]]&amp;" ", acquéreurs!$C3&amp;" ",acquéreurs!$D3),"")</f>
        <v/>
      </c>
      <c r="ON2" t="str">
        <f>IF(acquéreurs!PI3="MATCH",CONCATENATE(Tableau2[[#Headers],[Bien 403]]&amp;" ", acquéreurs!$C3&amp;" ",acquéreurs!$D3),"")</f>
        <v/>
      </c>
      <c r="OO2" t="str">
        <f>IF(acquéreurs!PJ3="MATCH",CONCATENATE(Tableau2[[#Headers],[Bien 404]]&amp;" ", acquéreurs!$C3&amp;" ",acquéreurs!$D3),"")</f>
        <v/>
      </c>
      <c r="OP2" t="str">
        <f>IF(acquéreurs!PK3="MATCH",CONCATENATE(Tableau2[[#Headers],[Bien 405]]&amp;" ", acquéreurs!$C3&amp;" ",acquéreurs!$D3),"")</f>
        <v/>
      </c>
      <c r="OQ2" t="str">
        <f>IF(acquéreurs!PL3="MATCH",CONCATENATE(Tableau2[[#Headers],[Bien 406]]&amp;" ", acquéreurs!$C3&amp;" ",acquéreurs!$D3),"")</f>
        <v/>
      </c>
      <c r="OR2" t="str">
        <f>IF(acquéreurs!PM3="MATCH",CONCATENATE(Tableau2[[#Headers],[Bien 407]]&amp;" ", acquéreurs!$C3&amp;" ",acquéreurs!$D3),"")</f>
        <v/>
      </c>
      <c r="OS2" t="str">
        <f>IF(acquéreurs!PN3="MATCH",CONCATENATE(Tableau2[[#Headers],[Bien 408]]&amp;" ", acquéreurs!$C3&amp;" ",acquéreurs!$D3),"")</f>
        <v/>
      </c>
      <c r="OT2" t="str">
        <f>IF(acquéreurs!PO3="MATCH",CONCATENATE(Tableau2[[#Headers],[Bien 409]]&amp;" ", acquéreurs!$C3&amp;" ",acquéreurs!$D3),"")</f>
        <v/>
      </c>
      <c r="OU2" t="str">
        <f>IF(acquéreurs!PP3="MATCH",CONCATENATE(Tableau2[[#Headers],[Bien 410]]&amp;" ", acquéreurs!$C3&amp;" ",acquéreurs!$D3),"")</f>
        <v/>
      </c>
      <c r="OV2" t="str">
        <f>IF(acquéreurs!PQ3="MATCH",CONCATENATE(Tableau2[[#Headers],[Bien 411]]&amp;" ", acquéreurs!$C3&amp;" ",acquéreurs!$D3),"")</f>
        <v/>
      </c>
      <c r="OW2" t="str">
        <f>IF(acquéreurs!PR3="MATCH",CONCATENATE(Tableau2[[#Headers],[Bien 412]]&amp;" ", acquéreurs!$C3&amp;" ",acquéreurs!$D3),"")</f>
        <v>Bien 412 Dupont Moretti</v>
      </c>
      <c r="OX2" t="str">
        <f>IF(acquéreurs!PS3="MATCH",CONCATENATE(Tableau2[[#Headers],[Bien 413]]&amp;" ", acquéreurs!$C3&amp;" ",acquéreurs!$D3),"")</f>
        <v/>
      </c>
      <c r="OY2" t="str">
        <f>IF(acquéreurs!PT3="MATCH",CONCATENATE(Tableau2[[#Headers],[Bien 414]]&amp;" ", acquéreurs!$C3&amp;" ",acquéreurs!$D3),"")</f>
        <v/>
      </c>
      <c r="OZ2" t="str">
        <f>IF(acquéreurs!PU3="MATCH",CONCATENATE(Tableau2[[#Headers],[Bien 415]]&amp;" ", acquéreurs!$C3&amp;" ",acquéreurs!$D3),"")</f>
        <v/>
      </c>
      <c r="PA2" t="str">
        <f>IF(acquéreurs!PV3="MATCH",CONCATENATE(Tableau2[[#Headers],[Bien 416]]&amp;" ", acquéreurs!$C3&amp;" ",acquéreurs!$D3),"")</f>
        <v/>
      </c>
      <c r="PB2" t="str">
        <f>IF(acquéreurs!PW3="MATCH",CONCATENATE(Tableau2[[#Headers],[Bien 417]]&amp;" ", acquéreurs!$C3&amp;" ",acquéreurs!$D3),"")</f>
        <v/>
      </c>
      <c r="PC2" t="str">
        <f>IF(acquéreurs!PX3="MATCH",CONCATENATE(Tableau2[[#Headers],[Bien 418]]&amp;" ", acquéreurs!$C3&amp;" ",acquéreurs!$D3),"")</f>
        <v/>
      </c>
      <c r="PD2" t="str">
        <f>IF(acquéreurs!PY3="MATCH",CONCATENATE(Tableau2[[#Headers],[Bien 419]]&amp;" ", acquéreurs!$C3&amp;" ",acquéreurs!$D3),"")</f>
        <v/>
      </c>
      <c r="PE2" t="str">
        <f>IF(acquéreurs!PZ3="MATCH",CONCATENATE(Tableau2[[#Headers],[Bien 420]]&amp;" ", acquéreurs!$C3&amp;" ",acquéreurs!$D3),"")</f>
        <v/>
      </c>
      <c r="PF2" t="str">
        <f>IF(acquéreurs!QA3="MATCH",CONCATENATE(Tableau2[[#Headers],[Bien 421]]&amp;" ", acquéreurs!$C3&amp;" ",acquéreurs!$D3),"")</f>
        <v/>
      </c>
      <c r="PG2" t="str">
        <f>IF(acquéreurs!QB3="MATCH",CONCATENATE(Tableau2[[#Headers],[Bien 422]]&amp;" ", acquéreurs!$C3&amp;" ",acquéreurs!$D3),"")</f>
        <v/>
      </c>
      <c r="PH2" t="str">
        <f>IF(acquéreurs!QC3="MATCH",CONCATENATE(Tableau2[[#Headers],[Bien 423]]&amp;" ", acquéreurs!$C3&amp;" ",acquéreurs!$D3),"")</f>
        <v/>
      </c>
      <c r="PI2" t="str">
        <f>IF(acquéreurs!QD3="MATCH",CONCATENATE(Tableau2[[#Headers],[Bien 424]]&amp;" ", acquéreurs!$C3&amp;" ",acquéreurs!$D3),"")</f>
        <v/>
      </c>
      <c r="PJ2" t="str">
        <f>IF(acquéreurs!QE3="MATCH",CONCATENATE(Tableau2[[#Headers],[Bien 425]]&amp;" ", acquéreurs!$C3&amp;" ",acquéreurs!$D3),"")</f>
        <v/>
      </c>
      <c r="PK2" t="str">
        <f>IF(acquéreurs!QF3="MATCH",CONCATENATE(Tableau2[[#Headers],[Bien 426]]&amp;" ", acquéreurs!$C3&amp;" ",acquéreurs!$D3),"")</f>
        <v/>
      </c>
      <c r="PL2" t="str">
        <f>IF(acquéreurs!QG3="MATCH",CONCATENATE(Tableau2[[#Headers],[Bien 427]]&amp;" ", acquéreurs!$C3&amp;" ",acquéreurs!$D3),"")</f>
        <v/>
      </c>
      <c r="PM2" t="str">
        <f>IF(acquéreurs!QH3="MATCH",CONCATENATE(Tableau2[[#Headers],[Bien 428]]&amp;" ", acquéreurs!$C3&amp;" ",acquéreurs!$D3),"")</f>
        <v/>
      </c>
      <c r="PN2" t="str">
        <f>IF(acquéreurs!QI3="MATCH",CONCATENATE(Tableau2[[#Headers],[Bien 429]]&amp;" ", acquéreurs!$C3&amp;" ",acquéreurs!$D3),"")</f>
        <v/>
      </c>
      <c r="PO2" t="str">
        <f>IF(acquéreurs!QJ3="MATCH",CONCATENATE(Tableau2[[#Headers],[Bien 430]]&amp;" ", acquéreurs!$C3&amp;" ",acquéreurs!$D3),"")</f>
        <v/>
      </c>
      <c r="PP2" t="str">
        <f>IF(acquéreurs!QK3="MATCH",CONCATENATE(Tableau2[[#Headers],[Bien 431]]&amp;" ", acquéreurs!$C3&amp;" ",acquéreurs!$D3),"")</f>
        <v/>
      </c>
      <c r="PQ2" t="str">
        <f>IF(acquéreurs!QL3="MATCH",CONCATENATE(Tableau2[[#Headers],[Bien 432]]&amp;" ", acquéreurs!$C3&amp;" ",acquéreurs!$D3),"")</f>
        <v/>
      </c>
      <c r="PR2" t="str">
        <f>IF(acquéreurs!QM3="MATCH",CONCATENATE(Tableau2[[#Headers],[Bien 433]]&amp;" ", acquéreurs!$C3&amp;" ",acquéreurs!$D3),"")</f>
        <v/>
      </c>
      <c r="PS2" t="str">
        <f>IF(acquéreurs!QN3="MATCH",CONCATENATE(Tableau2[[#Headers],[Bien 434]]&amp;" ", acquéreurs!$C3&amp;" ",acquéreurs!$D3),"")</f>
        <v/>
      </c>
      <c r="PT2" t="str">
        <f>IF(acquéreurs!QO3="MATCH",CONCATENATE(Tableau2[[#Headers],[Bien 435]]&amp;" ", acquéreurs!$C3&amp;" ",acquéreurs!$D3),"")</f>
        <v/>
      </c>
      <c r="PU2" t="str">
        <f>IF(acquéreurs!QP3="MATCH",CONCATENATE(Tableau2[[#Headers],[Bien 436]]&amp;" ", acquéreurs!$C3&amp;" ",acquéreurs!$D3),"")</f>
        <v/>
      </c>
      <c r="PV2" t="str">
        <f>IF(acquéreurs!QQ3="MATCH",CONCATENATE(Tableau2[[#Headers],[Bien 437]]&amp;" ", acquéreurs!$C3&amp;" ",acquéreurs!$D3),"")</f>
        <v/>
      </c>
      <c r="PW2" t="str">
        <f>IF(acquéreurs!QR3="MATCH",CONCATENATE(Tableau2[[#Headers],[Bien 438]]&amp;" ", acquéreurs!$C3&amp;" ",acquéreurs!$D3),"")</f>
        <v/>
      </c>
      <c r="PX2" t="str">
        <f>IF(acquéreurs!QS3="MATCH",CONCATENATE(Tableau2[[#Headers],[Bien 439]]&amp;" ", acquéreurs!$C3&amp;" ",acquéreurs!$D3),"")</f>
        <v/>
      </c>
      <c r="PY2" t="str">
        <f>IF(acquéreurs!QT3="MATCH",CONCATENATE(Tableau2[[#Headers],[Bien 440]]&amp;" ", acquéreurs!$C3&amp;" ",acquéreurs!$D3),"")</f>
        <v/>
      </c>
      <c r="PZ2" t="str">
        <f>IF(acquéreurs!QU3="MATCH",CONCATENATE(Tableau2[[#Headers],[Bien 441]]&amp;" ", acquéreurs!$C3&amp;" ",acquéreurs!$D3),"")</f>
        <v/>
      </c>
      <c r="QA2" t="str">
        <f>IF(acquéreurs!QV3="MATCH",CONCATENATE(Tableau2[[#Headers],[Bien 442]]&amp;" ", acquéreurs!$C3&amp;" ",acquéreurs!$D3),"")</f>
        <v/>
      </c>
      <c r="QB2" t="str">
        <f>IF(acquéreurs!QW3="MATCH",CONCATENATE(Tableau2[[#Headers],[Bien 443]]&amp;" ", acquéreurs!$C3&amp;" ",acquéreurs!$D3),"")</f>
        <v/>
      </c>
      <c r="QC2" t="str">
        <f>IF(acquéreurs!QX3="MATCH",CONCATENATE(Tableau2[[#Headers],[Bien 444]]&amp;" ", acquéreurs!$C3&amp;" ",acquéreurs!$D3),"")</f>
        <v/>
      </c>
      <c r="QD2" t="str">
        <f>IF(acquéreurs!QY3="MATCH",CONCATENATE(Tableau2[[#Headers],[Bien 445]]&amp;" ", acquéreurs!$C3&amp;" ",acquéreurs!$D3),"")</f>
        <v/>
      </c>
      <c r="QE2" t="str">
        <f>IF(acquéreurs!QZ3="MATCH",CONCATENATE(Tableau2[[#Headers],[Bien 446]]&amp;" ", acquéreurs!$C3&amp;" ",acquéreurs!$D3),"")</f>
        <v/>
      </c>
      <c r="QF2" t="str">
        <f>IF(acquéreurs!RA3="MATCH",CONCATENATE(Tableau2[[#Headers],[Bien 447]]&amp;" ", acquéreurs!$C3&amp;" ",acquéreurs!$D3),"")</f>
        <v/>
      </c>
      <c r="QG2" t="str">
        <f>IF(acquéreurs!RB3="MATCH",CONCATENATE(Tableau2[[#Headers],[Bien 448]]&amp;" ", acquéreurs!$C3&amp;" ",acquéreurs!$D3),"")</f>
        <v/>
      </c>
      <c r="QH2" t="str">
        <f>IF(acquéreurs!RC3="MATCH",CONCATENATE(Tableau2[[#Headers],[Bien 449]]&amp;" ", acquéreurs!$C3&amp;" ",acquéreurs!$D3),"")</f>
        <v>Bien 449 Dupont Moretti</v>
      </c>
      <c r="QI2" t="str">
        <f>IF(acquéreurs!RD3="MATCH",CONCATENATE(Tableau2[[#Headers],[Bien 450]]&amp;" ", acquéreurs!$C3&amp;" ",acquéreurs!$D3),"")</f>
        <v/>
      </c>
      <c r="QJ2" t="str">
        <f>IF(acquéreurs!RE3="MATCH",CONCATENATE(Tableau2[[#Headers],[Bien 451]]&amp;" ", acquéreurs!$C3&amp;" ",acquéreurs!$D3),"")</f>
        <v/>
      </c>
      <c r="QK2" t="str">
        <f>IF(acquéreurs!RF3="MATCH",CONCATENATE(Tableau2[[#Headers],[Bien 452]]&amp;" ", acquéreurs!$C3&amp;" ",acquéreurs!$D3),"")</f>
        <v/>
      </c>
      <c r="QL2" t="str">
        <f>IF(acquéreurs!RG3="MATCH",CONCATENATE(Tableau2[[#Headers],[Bien 453]]&amp;" ", acquéreurs!$C3&amp;" ",acquéreurs!$D3),"")</f>
        <v/>
      </c>
      <c r="QM2" t="str">
        <f>IF(acquéreurs!RH3="MATCH",CONCATENATE(Tableau2[[#Headers],[Bien 454]]&amp;" ", acquéreurs!$C3&amp;" ",acquéreurs!$D3),"")</f>
        <v/>
      </c>
      <c r="QN2" t="str">
        <f>IF(acquéreurs!RI3="MATCH",CONCATENATE(Tableau2[[#Headers],[Bien 455]]&amp;" ", acquéreurs!$C3&amp;" ",acquéreurs!$D3),"")</f>
        <v/>
      </c>
      <c r="QO2" t="str">
        <f>IF(acquéreurs!RJ3="MATCH",CONCATENATE(Tableau2[[#Headers],[Bien 456]]&amp;" ", acquéreurs!$C3&amp;" ",acquéreurs!$D3),"")</f>
        <v/>
      </c>
      <c r="QP2" t="str">
        <f>IF(acquéreurs!RK3="MATCH",CONCATENATE(Tableau2[[#Headers],[Bien 457]]&amp;" ", acquéreurs!$C3&amp;" ",acquéreurs!$D3),"")</f>
        <v/>
      </c>
      <c r="QQ2" t="str">
        <f>IF(acquéreurs!RL3="MATCH",CONCATENATE(Tableau2[[#Headers],[Bien 458]]&amp;" ", acquéreurs!$C3&amp;" ",acquéreurs!$D3),"")</f>
        <v/>
      </c>
      <c r="QR2" t="str">
        <f>IF(acquéreurs!RM3="MATCH",CONCATENATE(Tableau2[[#Headers],[Bien 459]]&amp;" ", acquéreurs!$C3&amp;" ",acquéreurs!$D3),"")</f>
        <v/>
      </c>
      <c r="QS2" t="str">
        <f>IF(acquéreurs!RN3="MATCH",CONCATENATE(Tableau2[[#Headers],[Bien 460]]&amp;" ", acquéreurs!$C3&amp;" ",acquéreurs!$D3),"")</f>
        <v/>
      </c>
      <c r="QT2" t="str">
        <f>IF(acquéreurs!RO3="MATCH",CONCATENATE(Tableau2[[#Headers],[Bien 461]]&amp;" ", acquéreurs!$C3&amp;" ",acquéreurs!$D3),"")</f>
        <v/>
      </c>
      <c r="QU2" t="str">
        <f>IF(acquéreurs!RP3="MATCH",CONCATENATE(Tableau2[[#Headers],[Bien 462]]&amp;" ", acquéreurs!$C3&amp;" ",acquéreurs!$D3),"")</f>
        <v/>
      </c>
      <c r="QV2" t="str">
        <f>IF(acquéreurs!RQ3="MATCH",CONCATENATE(Tableau2[[#Headers],[Bien 463]]&amp;" ", acquéreurs!$C3&amp;" ",acquéreurs!$D3),"")</f>
        <v/>
      </c>
      <c r="QW2" t="str">
        <f>IF(acquéreurs!RR3="MATCH",CONCATENATE(Tableau2[[#Headers],[Bien 464]]&amp;" ", acquéreurs!$C3&amp;" ",acquéreurs!$D3),"")</f>
        <v/>
      </c>
      <c r="QX2" t="str">
        <f>IF(acquéreurs!RS3="MATCH",CONCATENATE(Tableau2[[#Headers],[Bien 465]]&amp;" ", acquéreurs!$C3&amp;" ",acquéreurs!$D3),"")</f>
        <v/>
      </c>
      <c r="QY2" t="str">
        <f>IF(acquéreurs!RT3="MATCH",CONCATENATE(Tableau2[[#Headers],[Bien 466]]&amp;" ", acquéreurs!$C3&amp;" ",acquéreurs!$D3),"")</f>
        <v/>
      </c>
      <c r="QZ2" t="str">
        <f>IF(acquéreurs!RU3="MATCH",CONCATENATE(Tableau2[[#Headers],[Bien 467]]&amp;" ", acquéreurs!$C3&amp;" ",acquéreurs!$D3),"")</f>
        <v/>
      </c>
      <c r="RA2" t="str">
        <f>IF(acquéreurs!RV3="MATCH",CONCATENATE(Tableau2[[#Headers],[Bien 468]]&amp;" ", acquéreurs!$C3&amp;" ",acquéreurs!$D3),"")</f>
        <v/>
      </c>
      <c r="RB2" t="str">
        <f>IF(acquéreurs!RW3="MATCH",CONCATENATE(Tableau2[[#Headers],[Bien 469]]&amp;" ", acquéreurs!$C3&amp;" ",acquéreurs!$D3),"")</f>
        <v/>
      </c>
      <c r="RC2" t="str">
        <f>IF(acquéreurs!RX3="MATCH",CONCATENATE(Tableau2[[#Headers],[Bien 470]]&amp;" ", acquéreurs!$C3&amp;" ",acquéreurs!$D3),"")</f>
        <v/>
      </c>
      <c r="RD2" t="str">
        <f>IF(acquéreurs!RY3="MATCH",CONCATENATE(Tableau2[[#Headers],[Bien 471]]&amp;" ", acquéreurs!$C3&amp;" ",acquéreurs!$D3),"")</f>
        <v/>
      </c>
      <c r="RE2" t="str">
        <f>IF(acquéreurs!RZ3="MATCH",CONCATENATE(Tableau2[[#Headers],[Bien 472]]&amp;" ", acquéreurs!$C3&amp;" ",acquéreurs!$D3),"")</f>
        <v/>
      </c>
      <c r="RF2" t="str">
        <f>IF(acquéreurs!SA3="MATCH",CONCATENATE(Tableau2[[#Headers],[Bien 473]]&amp;" ", acquéreurs!$C3&amp;" ",acquéreurs!$D3),"")</f>
        <v/>
      </c>
      <c r="RG2" t="str">
        <f>IF(acquéreurs!SB3="MATCH",CONCATENATE(Tableau2[[#Headers],[Bien 474]]&amp;" ", acquéreurs!$C3&amp;" ",acquéreurs!$D3),"")</f>
        <v/>
      </c>
      <c r="RH2" t="str">
        <f>IF(acquéreurs!SC3="MATCH",CONCATENATE(Tableau2[[#Headers],[Bien 475]]&amp;" ", acquéreurs!$C3&amp;" ",acquéreurs!$D3),"")</f>
        <v/>
      </c>
      <c r="RI2" t="str">
        <f>IF(acquéreurs!SD3="MATCH",CONCATENATE(Tableau2[[#Headers],[Bien 476]]&amp;" ", acquéreurs!$C3&amp;" ",acquéreurs!$D3),"")</f>
        <v/>
      </c>
      <c r="RJ2" t="str">
        <f>IF(acquéreurs!SE3="MATCH",CONCATENATE(Tableau2[[#Headers],[Bien 477]]&amp;" ", acquéreurs!$C3&amp;" ",acquéreurs!$D3),"")</f>
        <v/>
      </c>
      <c r="RK2" t="str">
        <f>IF(acquéreurs!SF3="MATCH",CONCATENATE(Tableau2[[#Headers],[Bien 478]]&amp;" ", acquéreurs!$C3&amp;" ",acquéreurs!$D3),"")</f>
        <v/>
      </c>
      <c r="RL2" t="str">
        <f>IF(acquéreurs!SG3="MATCH",CONCATENATE(Tableau2[[#Headers],[Bien 479]]&amp;" ", acquéreurs!$C3&amp;" ",acquéreurs!$D3),"")</f>
        <v/>
      </c>
      <c r="RM2" t="str">
        <f>IF(acquéreurs!SH3="MATCH",CONCATENATE(Tableau2[[#Headers],[Bien 480]]&amp;" ", acquéreurs!$C3&amp;" ",acquéreurs!$D3),"")</f>
        <v/>
      </c>
      <c r="RN2" t="str">
        <f>IF(acquéreurs!SI3="MATCH",CONCATENATE(Tableau2[[#Headers],[Bien 481]]&amp;" ", acquéreurs!$C3&amp;" ",acquéreurs!$D3),"")</f>
        <v/>
      </c>
      <c r="RO2" t="str">
        <f>IF(acquéreurs!SJ3="MATCH",CONCATENATE(Tableau2[[#Headers],[Bien 482]]&amp;" ", acquéreurs!$C3&amp;" ",acquéreurs!$D3),"")</f>
        <v/>
      </c>
      <c r="RP2" t="str">
        <f>IF(acquéreurs!SK3="MATCH",CONCATENATE(Tableau2[[#Headers],[Bien 483]]&amp;" ", acquéreurs!$C3&amp;" ",acquéreurs!$D3),"")</f>
        <v/>
      </c>
      <c r="RQ2" t="str">
        <f>IF(acquéreurs!SL3="MATCH",CONCATENATE(Tableau2[[#Headers],[Bien 484]]&amp;" ", acquéreurs!$C3&amp;" ",acquéreurs!$D3),"")</f>
        <v/>
      </c>
      <c r="RR2" t="str">
        <f>IF(acquéreurs!SM3="MATCH",CONCATENATE(Tableau2[[#Headers],[Bien 485]]&amp;" ", acquéreurs!$C3&amp;" ",acquéreurs!$D3),"")</f>
        <v/>
      </c>
      <c r="RS2" t="str">
        <f>IF(acquéreurs!SN3="MATCH",CONCATENATE(Tableau2[[#Headers],[Bien 486]]&amp;" ", acquéreurs!$C3&amp;" ",acquéreurs!$D3),"")</f>
        <v/>
      </c>
      <c r="RT2" t="str">
        <f>IF(acquéreurs!SO3="MATCH",CONCATENATE(Tableau2[[#Headers],[Bien 487]]&amp;" ", acquéreurs!$C3&amp;" ",acquéreurs!$D3),"")</f>
        <v/>
      </c>
      <c r="RU2" t="str">
        <f>IF(acquéreurs!SP3="MATCH",CONCATENATE(Tableau2[[#Headers],[Bien 488]]&amp;" ", acquéreurs!$C3&amp;" ",acquéreurs!$D3),"")</f>
        <v>Bien 488 Dupont Moretti</v>
      </c>
      <c r="RV2" t="str">
        <f>IF(acquéreurs!SQ3="MATCH",CONCATENATE(Tableau2[[#Headers],[Bien 489]]&amp;" ", acquéreurs!$C3&amp;" ",acquéreurs!$D3),"")</f>
        <v/>
      </c>
      <c r="RW2" t="str">
        <f>IF(acquéreurs!SR3="MATCH",CONCATENATE(Tableau2[[#Headers],[Bien 490]]&amp;" ", acquéreurs!$C3&amp;" ",acquéreurs!$D3),"")</f>
        <v/>
      </c>
      <c r="RX2" t="str">
        <f>IF(acquéreurs!SS3="MATCH",CONCATENATE(Tableau2[[#Headers],[Bien 491]]&amp;" ", acquéreurs!$C3&amp;" ",acquéreurs!$D3),"")</f>
        <v/>
      </c>
      <c r="RY2" t="str">
        <f>IF(acquéreurs!ST3="MATCH",CONCATENATE(Tableau2[[#Headers],[Bien 492]]&amp;" ", acquéreurs!$C3&amp;" ",acquéreurs!$D3),"")</f>
        <v/>
      </c>
      <c r="RZ2" t="str">
        <f>IF(acquéreurs!SU3="MATCH",CONCATENATE(Tableau2[[#Headers],[Bien 493]]&amp;" ", acquéreurs!$C3&amp;" ",acquéreurs!$D3),"")</f>
        <v/>
      </c>
      <c r="SA2" t="str">
        <f>IF(acquéreurs!SV3="MATCH",CONCATENATE(Tableau2[[#Headers],[Bien 494]]&amp;" ", acquéreurs!$C3&amp;" ",acquéreurs!$D3),"")</f>
        <v/>
      </c>
      <c r="SB2" t="str">
        <f>IF(acquéreurs!SW3="MATCH",CONCATENATE(Tableau2[[#Headers],[Bien 495]]&amp;" ", acquéreurs!$C3&amp;" ",acquéreurs!$D3),"")</f>
        <v/>
      </c>
      <c r="SC2" t="str">
        <f>IF(acquéreurs!SX3="MATCH",CONCATENATE(Tableau2[[#Headers],[Bien 496]]&amp;" ", acquéreurs!$C3&amp;" ",acquéreurs!$D3),"")</f>
        <v/>
      </c>
      <c r="SD2" t="str">
        <f>IF(acquéreurs!SY3="MATCH",CONCATENATE(Tableau2[[#Headers],[Bien 497]]&amp;" ", acquéreurs!$C3&amp;" ",acquéreurs!$D3),"")</f>
        <v/>
      </c>
      <c r="SE2" t="str">
        <f>IF(acquéreurs!SZ3="MATCH",CONCATENATE(Tableau2[[#Headers],[Bien 498]]&amp;" ", acquéreurs!$C3&amp;" ",acquéreurs!$D3),"")</f>
        <v/>
      </c>
      <c r="SF2" t="str">
        <f>IF(acquéreurs!TA3="MATCH",CONCATENATE(Tableau2[[#Headers],[Bien 499]]&amp;" ", acquéreurs!$C3&amp;" ",acquéreurs!$D3),"")</f>
        <v/>
      </c>
      <c r="SG2" t="str">
        <f>IF(acquéreurs!TB3="MATCH",CONCATENATE(Tableau2[[#Headers],[Bien 500]]&amp;" ", acquéreurs!$C3&amp;" ",acquéreurs!$D3),"")</f>
        <v/>
      </c>
      <c r="SH2" t="str">
        <f>IF(acquéreurs!TC3="MATCH",CONCATENATE(Tableau2[[#Headers],[Bien 501]]&amp;" ", acquéreurs!$C3&amp;" ",acquéreurs!$D3),"")</f>
        <v/>
      </c>
      <c r="SI2" t="str">
        <f>IF(acquéreurs!TD3="MATCH",CONCATENATE(Tableau2[[#Headers],[Bien 502]]&amp;" ", acquéreurs!$C3&amp;" ",acquéreurs!$D3),"")</f>
        <v/>
      </c>
      <c r="SJ2" t="str">
        <f>IF(acquéreurs!TE3="MATCH",CONCATENATE(Tableau2[[#Headers],[Bien 503]]&amp;" ", acquéreurs!$C3&amp;" ",acquéreurs!$D3),"")</f>
        <v/>
      </c>
      <c r="SK2" t="str">
        <f>IF(acquéreurs!TF3="MATCH",CONCATENATE(Tableau2[[#Headers],[Bien 504]]&amp;" ", acquéreurs!$C3&amp;" ",acquéreurs!$D3),"")</f>
        <v/>
      </c>
      <c r="SL2" t="str">
        <f>IF(acquéreurs!TG3="MATCH",CONCATENATE(Tableau2[[#Headers],[Bien 505]]&amp;" ", acquéreurs!$C3&amp;" ",acquéreurs!$D3),"")</f>
        <v/>
      </c>
      <c r="SM2" t="str">
        <f>IF(acquéreurs!TH3="MATCH",CONCATENATE(Tableau2[[#Headers],[Bien 506]]&amp;" ", acquéreurs!$C3&amp;" ",acquéreurs!$D3),"")</f>
        <v/>
      </c>
      <c r="SN2" t="str">
        <f>IF(acquéreurs!TI3="MATCH",CONCATENATE(Tableau2[[#Headers],[Bien 507]]&amp;" ", acquéreurs!$C3&amp;" ",acquéreurs!$D3),"")</f>
        <v/>
      </c>
      <c r="SO2" t="str">
        <f>IF(acquéreurs!TJ3="MATCH",CONCATENATE(Tableau2[[#Headers],[Bien 508]]&amp;" ", acquéreurs!$C3&amp;" ",acquéreurs!$D3),"")</f>
        <v/>
      </c>
      <c r="SP2" t="str">
        <f>IF(acquéreurs!TK3="MATCH",CONCATENATE(Tableau2[[#Headers],[Bien 509]]&amp;" ", acquéreurs!$C3&amp;" ",acquéreurs!$D3),"")</f>
        <v/>
      </c>
      <c r="SQ2" t="str">
        <f>IF(acquéreurs!TL3="MATCH",CONCATENATE(Tableau2[[#Headers],[Bien 510]]&amp;" ", acquéreurs!$C3&amp;" ",acquéreurs!$D3),"")</f>
        <v/>
      </c>
      <c r="SR2" t="str">
        <f>IF(acquéreurs!TM3="MATCH",CONCATENATE(Tableau2[[#Headers],[Bien 511]]&amp;" ", acquéreurs!$C3&amp;" ",acquéreurs!$D3),"")</f>
        <v/>
      </c>
      <c r="SS2" t="str">
        <f>IF(acquéreurs!TN3="MATCH",CONCATENATE(Tableau2[[#Headers],[Bien 512]]&amp;" ", acquéreurs!$C3&amp;" ",acquéreurs!$D3),"")</f>
        <v/>
      </c>
      <c r="ST2" t="str">
        <f>IF(acquéreurs!TO3="MATCH",CONCATENATE(Tableau2[[#Headers],[Bien 513]]&amp;" ", acquéreurs!$C3&amp;" ",acquéreurs!$D3),"")</f>
        <v/>
      </c>
      <c r="SU2" t="str">
        <f>IF(acquéreurs!TP3="MATCH",CONCATENATE(Tableau2[[#Headers],[Bien 514]]&amp;" ", acquéreurs!$C3&amp;" ",acquéreurs!$D3),"")</f>
        <v/>
      </c>
      <c r="SV2" t="str">
        <f>IF(acquéreurs!TQ3="MATCH",CONCATENATE(Tableau2[[#Headers],[Bien 515]]&amp;" ", acquéreurs!$C3&amp;" ",acquéreurs!$D3),"")</f>
        <v/>
      </c>
      <c r="SW2" t="str">
        <f>IF(acquéreurs!TR3="MATCH",CONCATENATE(Tableau2[[#Headers],[Bien 516]]&amp;" ", acquéreurs!$C3&amp;" ",acquéreurs!$D3),"")</f>
        <v/>
      </c>
      <c r="SX2" t="str">
        <f>IF(acquéreurs!TS3="MATCH",CONCATENATE(Tableau2[[#Headers],[Bien 517]]&amp;" ", acquéreurs!$C3&amp;" ",acquéreurs!$D3),"")</f>
        <v/>
      </c>
      <c r="SY2" t="str">
        <f>IF(acquéreurs!TT3="MATCH",CONCATENATE(Tableau2[[#Headers],[Bien 518]]&amp;" ", acquéreurs!$C3&amp;" ",acquéreurs!$D3),"")</f>
        <v/>
      </c>
      <c r="SZ2" t="str">
        <f>IF(acquéreurs!TU3="MATCH",CONCATENATE(Tableau2[[#Headers],[Bien 519]]&amp;" ", acquéreurs!$C3&amp;" ",acquéreurs!$D3),"")</f>
        <v/>
      </c>
      <c r="TA2" t="str">
        <f>IF(acquéreurs!TV3="MATCH",CONCATENATE(Tableau2[[#Headers],[Bien 520]]&amp;" ", acquéreurs!$C3&amp;" ",acquéreurs!$D3),"")</f>
        <v/>
      </c>
      <c r="TB2" t="str">
        <f>IF(acquéreurs!TW3="MATCH",CONCATENATE(Tableau2[[#Headers],[Bien 521]]&amp;" ", acquéreurs!$C3&amp;" ",acquéreurs!$D3),"")</f>
        <v/>
      </c>
      <c r="TC2" t="str">
        <f>IF(acquéreurs!TX3="MATCH",CONCATENATE(Tableau2[[#Headers],[Bien 522]]&amp;" ", acquéreurs!$C3&amp;" ",acquéreurs!$D3),"")</f>
        <v/>
      </c>
      <c r="TD2" t="str">
        <f>IF(acquéreurs!TY3="MATCH",CONCATENATE(Tableau2[[#Headers],[Bien 523]]&amp;" ", acquéreurs!$C3&amp;" ",acquéreurs!$D3),"")</f>
        <v/>
      </c>
      <c r="TE2" t="str">
        <f>IF(acquéreurs!TZ3="MATCH",CONCATENATE(Tableau2[[#Headers],[Bien 524]]&amp;" ", acquéreurs!$C3&amp;" ",acquéreurs!$D3),"")</f>
        <v/>
      </c>
      <c r="TF2" t="str">
        <f>IF(acquéreurs!UA3="MATCH",CONCATENATE(Tableau2[[#Headers],[Bien 525]]&amp;" ", acquéreurs!$C3&amp;" ",acquéreurs!$D3),"")</f>
        <v/>
      </c>
      <c r="TG2" t="str">
        <f>IF(acquéreurs!UB3="MATCH",CONCATENATE(Tableau2[[#Headers],[Bien 526]]&amp;" ", acquéreurs!$C3&amp;" ",acquéreurs!$D3),"")</f>
        <v/>
      </c>
      <c r="TH2" t="str">
        <f>IF(acquéreurs!UC3="MATCH",CONCATENATE(Tableau2[[#Headers],[Bien 527]]&amp;" ", acquéreurs!$C3&amp;" ",acquéreurs!$D3),"")</f>
        <v/>
      </c>
      <c r="TI2" t="str">
        <f>IF(acquéreurs!UD3="MATCH",CONCATENATE(Tableau2[[#Headers],[Bien 528]]&amp;" ", acquéreurs!$C3&amp;" ",acquéreurs!$D3),"")</f>
        <v/>
      </c>
      <c r="TJ2" t="str">
        <f>IF(acquéreurs!UE3="MATCH",CONCATENATE(Tableau2[[#Headers],[Bien 529]]&amp;" ", acquéreurs!$C3&amp;" ",acquéreurs!$D3),"")</f>
        <v/>
      </c>
      <c r="TK2" t="str">
        <f>IF(acquéreurs!UF3="MATCH",CONCATENATE(Tableau2[[#Headers],[Bien 530]]&amp;" ", acquéreurs!$C3&amp;" ",acquéreurs!$D3),"")</f>
        <v/>
      </c>
      <c r="TL2" t="str">
        <f>IF(acquéreurs!UG3="MATCH",CONCATENATE(Tableau2[[#Headers],[Bien 531]]&amp;" ", acquéreurs!$C3&amp;" ",acquéreurs!$D3),"")</f>
        <v/>
      </c>
      <c r="TM2" t="str">
        <f>IF(acquéreurs!UH3="MATCH",CONCATENATE(Tableau2[[#Headers],[Bien 532]]&amp;" ", acquéreurs!$C3&amp;" ",acquéreurs!$D3),"")</f>
        <v/>
      </c>
      <c r="TN2" t="str">
        <f>IF(acquéreurs!UI3="MATCH",CONCATENATE(Tableau2[[#Headers],[Bien 533]]&amp;" ", acquéreurs!$C3&amp;" ",acquéreurs!$D3),"")</f>
        <v/>
      </c>
      <c r="TO2" t="str">
        <f>IF(acquéreurs!UJ3="MATCH",CONCATENATE(Tableau2[[#Headers],[Bien 534]]&amp;" ", acquéreurs!$C3&amp;" ",acquéreurs!$D3),"")</f>
        <v/>
      </c>
      <c r="TP2" t="str">
        <f>IF(acquéreurs!UK3="MATCH",CONCATENATE(Tableau2[[#Headers],[Bien 535]]&amp;" ", acquéreurs!$C3&amp;" ",acquéreurs!$D3),"")</f>
        <v/>
      </c>
      <c r="TQ2" t="str">
        <f>IF(acquéreurs!UL3="MATCH",CONCATENATE(Tableau2[[#Headers],[Bien 536]]&amp;" ", acquéreurs!$C3&amp;" ",acquéreurs!$D3),"")</f>
        <v/>
      </c>
      <c r="TR2" t="str">
        <f>IF(acquéreurs!UM3="MATCH",CONCATENATE(Tableau2[[#Headers],[Bien 537]]&amp;" ", acquéreurs!$C3&amp;" ",acquéreurs!$D3),"")</f>
        <v/>
      </c>
      <c r="TS2" t="str">
        <f>IF(acquéreurs!UN3="MATCH",CONCATENATE(Tableau2[[#Headers],[Bien 538]]&amp;" ", acquéreurs!$C3&amp;" ",acquéreurs!$D3),"")</f>
        <v/>
      </c>
      <c r="TT2" t="str">
        <f>IF(acquéreurs!UO3="MATCH",CONCATENATE(Tableau2[[#Headers],[Bien 539]]&amp;" ", acquéreurs!$C3&amp;" ",acquéreurs!$D3),"")</f>
        <v/>
      </c>
      <c r="TU2" t="str">
        <f>IF(acquéreurs!UP3="MATCH",CONCATENATE(Tableau2[[#Headers],[Bien 540]]&amp;" ", acquéreurs!$C3&amp;" ",acquéreurs!$D3),"")</f>
        <v/>
      </c>
      <c r="TV2" t="str">
        <f>IF(acquéreurs!UQ3="MATCH",CONCATENATE(Tableau2[[#Headers],[Bien 541]]&amp;" ", acquéreurs!$C3&amp;" ",acquéreurs!$D3),"")</f>
        <v/>
      </c>
      <c r="TW2" t="str">
        <f>IF(acquéreurs!UR3="MATCH",CONCATENATE(Tableau2[[#Headers],[Bien 542]]&amp;" ", acquéreurs!$C3&amp;" ",acquéreurs!$D3),"")</f>
        <v/>
      </c>
      <c r="TX2" t="str">
        <f>IF(acquéreurs!US3="MATCH",CONCATENATE(Tableau2[[#Headers],[Bien 543]]&amp;" ", acquéreurs!$C3&amp;" ",acquéreurs!$D3),"")</f>
        <v/>
      </c>
      <c r="TY2" t="str">
        <f>IF(acquéreurs!UT3="MATCH",CONCATENATE(Tableau2[[#Headers],[Bien 544]]&amp;" ", acquéreurs!$C3&amp;" ",acquéreurs!$D3),"")</f>
        <v/>
      </c>
      <c r="TZ2" t="str">
        <f>IF(acquéreurs!UU3="MATCH",CONCATENATE(Tableau2[[#Headers],[Bien 545]]&amp;" ", acquéreurs!$C3&amp;" ",acquéreurs!$D3),"")</f>
        <v/>
      </c>
      <c r="UA2" t="str">
        <f>IF(acquéreurs!UV3="MATCH",CONCATENATE(Tableau2[[#Headers],[Bien 546]]&amp;" ", acquéreurs!$C3&amp;" ",acquéreurs!$D3),"")</f>
        <v/>
      </c>
      <c r="UB2" t="str">
        <f>IF(acquéreurs!UW3="MATCH",CONCATENATE(Tableau2[[#Headers],[Bien 547]]&amp;" ", acquéreurs!$C3&amp;" ",acquéreurs!$D3),"")</f>
        <v/>
      </c>
      <c r="UC2" t="str">
        <f>IF(acquéreurs!UX3="MATCH",CONCATENATE(Tableau2[[#Headers],[Bien 548]]&amp;" ", acquéreurs!$C3&amp;" ",acquéreurs!$D3),"")</f>
        <v/>
      </c>
      <c r="UD2" t="str">
        <f>IF(acquéreurs!UY3="MATCH",CONCATENATE(Tableau2[[#Headers],[Bien 549]]&amp;" ", acquéreurs!$C3&amp;" ",acquéreurs!$D3),"")</f>
        <v/>
      </c>
      <c r="UE2" t="str">
        <f>IF(acquéreurs!UZ3="MATCH",CONCATENATE(Tableau2[[#Headers],[Bien 550]]&amp;" ", acquéreurs!$C3&amp;" ",acquéreurs!$D3),"")</f>
        <v/>
      </c>
      <c r="UF2" t="str">
        <f>IF(acquéreurs!VA3="MATCH",CONCATENATE(Tableau2[[#Headers],[Bien 551]]&amp;" ", acquéreurs!$C3&amp;" ",acquéreurs!$D3),"")</f>
        <v/>
      </c>
      <c r="UG2" t="str">
        <f>IF(acquéreurs!VB3="MATCH",CONCATENATE(Tableau2[[#Headers],[Bien 552]]&amp;" ", acquéreurs!$C3&amp;" ",acquéreurs!$D3),"")</f>
        <v/>
      </c>
      <c r="UH2" t="str">
        <f>IF(acquéreurs!VC3="MATCH",CONCATENATE(Tableau2[[#Headers],[Bien 553]]&amp;" ", acquéreurs!$C3&amp;" ",acquéreurs!$D3),"")</f>
        <v/>
      </c>
      <c r="UI2" t="str">
        <f>IF(acquéreurs!VD3="MATCH",CONCATENATE(Tableau2[[#Headers],[Bien 554]]&amp;" ", acquéreurs!$C3&amp;" ",acquéreurs!$D3),"")</f>
        <v/>
      </c>
      <c r="UJ2" t="str">
        <f>IF(acquéreurs!VE3="MATCH",CONCATENATE(Tableau2[[#Headers],[Bien 555]]&amp;" ", acquéreurs!$C3&amp;" ",acquéreurs!$D3),"")</f>
        <v/>
      </c>
      <c r="UK2" t="str">
        <f>IF(acquéreurs!VF3="MATCH",CONCATENATE(Tableau2[[#Headers],[Bien 556]]&amp;" ", acquéreurs!$C3&amp;" ",acquéreurs!$D3),"")</f>
        <v/>
      </c>
      <c r="UL2" t="str">
        <f>IF(acquéreurs!VG3="MATCH",CONCATENATE(Tableau2[[#Headers],[Bien 557]]&amp;" ", acquéreurs!$C3&amp;" ",acquéreurs!$D3),"")</f>
        <v/>
      </c>
      <c r="UM2" t="str">
        <f>IF(acquéreurs!VH3="MATCH",CONCATENATE(Tableau2[[#Headers],[Bien 558]]&amp;" ", acquéreurs!$C3&amp;" ",acquéreurs!$D3),"")</f>
        <v/>
      </c>
    </row>
    <row r="3" spans="1:559" ht="15" thickBot="1" x14ac:dyDescent="0.35">
      <c r="A3" s="3" t="s">
        <v>907</v>
      </c>
      <c r="B3" t="str">
        <f>IF(acquéreurs!W4="MATCH",CONCATENATE(Tableau2[[#Headers],[Bien 1]]&amp;" ", acquéreurs!$C4&amp;" ",acquéreurs!$D4),"")</f>
        <v/>
      </c>
      <c r="C3" t="str">
        <f>IF(acquéreurs!X4="MATCH",CONCATENATE(Tableau2[[#Headers],[Bien 2]]&amp;" ", acquéreurs!$C4&amp;" ",acquéreurs!$D4),"")</f>
        <v/>
      </c>
      <c r="D3" t="str">
        <f>IF(acquéreurs!Y4="MATCH",CONCATENATE(Tableau2[[#Headers],[Bien 3]]&amp;" ", acquéreurs!$C4&amp;" ",acquéreurs!$D4),"")</f>
        <v/>
      </c>
      <c r="E3" t="str">
        <f>IF(acquéreurs!Z4="MATCH",CONCATENATE(Tableau2[[#Headers],[Bien 4]]&amp;" ", acquéreurs!$C4&amp;" ",acquéreurs!$D4),"")</f>
        <v/>
      </c>
      <c r="F3" t="str">
        <f>IF(acquéreurs!AA4="MATCH",CONCATENATE(Tableau2[[#Headers],[Bien 5]]&amp;" ", acquéreurs!$C4&amp;" ",acquéreurs!$D4),"")</f>
        <v/>
      </c>
      <c r="G3" t="str">
        <f>IF(acquéreurs!AB4="MATCH",CONCATENATE(Tableau2[[#Headers],[Bien 6]]&amp;" ", acquéreurs!$C4&amp;" ",acquéreurs!$D4),"")</f>
        <v/>
      </c>
      <c r="H3" t="str">
        <f>IF(acquéreurs!AC4="MATCH",CONCATENATE(Tableau2[[#Headers],[Bien 7]]&amp;" ", acquéreurs!$C4&amp;" ",acquéreurs!$D4),"")</f>
        <v/>
      </c>
      <c r="I3" t="str">
        <f>IF(acquéreurs!AD4="MATCH",CONCATENATE(Tableau2[[#Headers],[Bien 8]]&amp;" ", acquéreurs!$C4&amp;" ",acquéreurs!$D4),"")</f>
        <v/>
      </c>
      <c r="J3" t="str">
        <f>IF(acquéreurs!AE4="MATCH",CONCATENATE(Tableau2[[#Headers],[Bien 9]]&amp;" ", acquéreurs!$C4&amp;" ",acquéreurs!$D4),"")</f>
        <v/>
      </c>
      <c r="K3" t="str">
        <f>IF(acquéreurs!AF4="MATCH",CONCATENATE(Tableau2[[#Headers],[Bien 10]]&amp;" ", acquéreurs!$C4&amp;" ",acquéreurs!$D4),"")</f>
        <v/>
      </c>
      <c r="L3" t="str">
        <f>IF(acquéreurs!AG4="MATCH",CONCATENATE(Tableau2[[#Headers],[Bien 11]]&amp;" ", acquéreurs!$C4&amp;" ",acquéreurs!$D4),"")</f>
        <v/>
      </c>
      <c r="M3" t="str">
        <f>IF(acquéreurs!AH4="MATCH",CONCATENATE(Tableau2[[#Headers],[Bien 12]]&amp;" ", acquéreurs!$C4&amp;" ",acquéreurs!$D4),"")</f>
        <v/>
      </c>
      <c r="N3" t="str">
        <f>IF(acquéreurs!AI4="MATCH",CONCATENATE(Tableau2[[#Headers],[Bien 13]]&amp;" ", acquéreurs!$C4&amp;" ",acquéreurs!$D4),"")</f>
        <v/>
      </c>
      <c r="O3" t="str">
        <f>IF(acquéreurs!AJ4="MATCH",CONCATENATE(Tableau2[[#Headers],[Bien 14]]&amp;" ", acquéreurs!$C4&amp;" ",acquéreurs!$D4),"")</f>
        <v/>
      </c>
      <c r="P3" t="str">
        <f>IF(acquéreurs!AK4="MATCH",CONCATENATE(Tableau2[[#Headers],[Bien 15]]&amp;" ", acquéreurs!$C4&amp;" ",acquéreurs!$D4),"")</f>
        <v/>
      </c>
      <c r="Q3" t="str">
        <f>IF(acquéreurs!AL4="MATCH",CONCATENATE(Tableau2[[#Headers],[Bien 16]]&amp;" ", acquéreurs!$C4&amp;" ",acquéreurs!$D4),"")</f>
        <v/>
      </c>
      <c r="R3" t="str">
        <f>IF(acquéreurs!AM4="MATCH",CONCATENATE(Tableau2[[#Headers],[Bien 17]]&amp;" ", acquéreurs!$C4&amp;" ",acquéreurs!$D4),"")</f>
        <v/>
      </c>
      <c r="S3" t="str">
        <f>IF(acquéreurs!AN4="MATCH",CONCATENATE(Tableau2[[#Headers],[Bien 18]]&amp;" ", acquéreurs!$C4&amp;" ",acquéreurs!$D4),"")</f>
        <v/>
      </c>
      <c r="T3" t="str">
        <f>IF(acquéreurs!AO4="MATCH",CONCATENATE(Tableau2[[#Headers],[Bien 19]]&amp;" ", acquéreurs!$C4&amp;" ",acquéreurs!$D4),"")</f>
        <v/>
      </c>
      <c r="U3" t="str">
        <f>IF(acquéreurs!AP4="MATCH",CONCATENATE(Tableau2[[#Headers],[Bien 20]]&amp;" ", acquéreurs!$C4&amp;" ",acquéreurs!$D4),"")</f>
        <v/>
      </c>
      <c r="V3" t="str">
        <f>IF(acquéreurs!AQ4="MATCH",CONCATENATE(Tableau2[[#Headers],[Bien 21]]&amp;" ", acquéreurs!$C4&amp;" ",acquéreurs!$D4),"")</f>
        <v/>
      </c>
      <c r="W3" t="str">
        <f>IF(acquéreurs!AR4="MATCH",CONCATENATE(Tableau2[[#Headers],[Bien 22]]&amp;" ", acquéreurs!$C4&amp;" ",acquéreurs!$D4),"")</f>
        <v/>
      </c>
      <c r="X3" t="str">
        <f>IF(acquéreurs!AS4="MATCH",CONCATENATE(Tableau2[[#Headers],[Bien 23]]&amp;" ", acquéreurs!$C4&amp;" ",acquéreurs!$D4),"")</f>
        <v/>
      </c>
      <c r="Y3" t="str">
        <f>IF(acquéreurs!AT4="MATCH",CONCATENATE(Tableau2[[#Headers],[Bien 24]]&amp;" ", acquéreurs!$C4&amp;" ",acquéreurs!$D4),"")</f>
        <v/>
      </c>
      <c r="Z3" t="str">
        <f>IF(acquéreurs!AU4="MATCH",CONCATENATE(Tableau2[[#Headers],[Bien 25]]&amp;" ", acquéreurs!$C4&amp;" ",acquéreurs!$D4),"")</f>
        <v/>
      </c>
      <c r="AA3" t="str">
        <f>IF(acquéreurs!AV4="MATCH",CONCATENATE(Tableau2[[#Headers],[Bien 26]]&amp;" ", acquéreurs!$C4&amp;" ",acquéreurs!$D4),"")</f>
        <v/>
      </c>
      <c r="AB3" t="str">
        <f>IF(acquéreurs!AW4="MATCH",CONCATENATE(Tableau2[[#Headers],[Bien 27]]&amp;" ", acquéreurs!$C4&amp;" ",acquéreurs!$D4),"")</f>
        <v/>
      </c>
      <c r="AC3" t="str">
        <f>IF(acquéreurs!AX4="MATCH",CONCATENATE(Tableau2[[#Headers],[Bien 28]]&amp;" ", acquéreurs!$C4&amp;" ",acquéreurs!$D4),"")</f>
        <v/>
      </c>
      <c r="AD3" t="str">
        <f>IF(acquéreurs!AY4="MATCH",CONCATENATE(Tableau2[[#Headers],[Bien 29]]&amp;" ", acquéreurs!$C4&amp;" ",acquéreurs!$D4),"")</f>
        <v/>
      </c>
      <c r="AE3" t="str">
        <f>IF(acquéreurs!AZ4="MATCH",CONCATENATE(Tableau2[[#Headers],[Bien 30]]&amp;" ", acquéreurs!$C4&amp;" ",acquéreurs!$D4),"")</f>
        <v/>
      </c>
      <c r="AF3" t="str">
        <f>IF(acquéreurs!BA4="MATCH",CONCATENATE(Tableau2[[#Headers],[Bien 31]]&amp;" ", acquéreurs!$C4&amp;" ",acquéreurs!$D4),"")</f>
        <v/>
      </c>
      <c r="AG3" t="str">
        <f>IF(acquéreurs!BB4="MATCH",CONCATENATE(Tableau2[[#Headers],[Bien 32]]&amp;" ", acquéreurs!$C4&amp;" ",acquéreurs!$D4),"")</f>
        <v/>
      </c>
      <c r="AH3" t="str">
        <f>IF(acquéreurs!BC4="MATCH",CONCATENATE(Tableau2[[#Headers],[Bien 33]]&amp;" ", acquéreurs!$C4&amp;" ",acquéreurs!$D4),"")</f>
        <v/>
      </c>
      <c r="AI3" t="str">
        <f>IF(acquéreurs!BD4="MATCH",CONCATENATE(Tableau2[[#Headers],[Bien 34]]&amp;" ", acquéreurs!$C4&amp;" ",acquéreurs!$D4),"")</f>
        <v/>
      </c>
      <c r="AJ3" t="str">
        <f>IF(acquéreurs!BE4="MATCH",CONCATENATE(Tableau2[[#Headers],[Bien 35]]&amp;" ", acquéreurs!$C4&amp;" ",acquéreurs!$D4),"")</f>
        <v/>
      </c>
      <c r="AK3" t="str">
        <f>IF(acquéreurs!BF4="MATCH",CONCATENATE(Tableau2[[#Headers],[Bien 36]]&amp;" ", acquéreurs!$C4&amp;" ",acquéreurs!$D4),"")</f>
        <v/>
      </c>
      <c r="AL3" t="str">
        <f>IF(acquéreurs!BG4="MATCH",CONCATENATE(Tableau2[[#Headers],[Bien 37]]&amp;" ", acquéreurs!$C4&amp;" ",acquéreurs!$D4),"")</f>
        <v/>
      </c>
      <c r="AM3" t="str">
        <f>IF(acquéreurs!BH4="MATCH",CONCATENATE(Tableau2[[#Headers],[Bien 38]]&amp;" ", acquéreurs!$C4&amp;" ",acquéreurs!$D4),"")</f>
        <v/>
      </c>
      <c r="AN3" t="str">
        <f>IF(acquéreurs!BI4="MATCH",CONCATENATE(Tableau2[[#Headers],[Bien 39]]&amp;" ", acquéreurs!$C4&amp;" ",acquéreurs!$D4),"")</f>
        <v/>
      </c>
      <c r="AO3" t="str">
        <f>IF(acquéreurs!BJ4="MATCH",CONCATENATE(Tableau2[[#Headers],[Bien 40]]&amp;" ", acquéreurs!$C4&amp;" ",acquéreurs!$D4),"")</f>
        <v/>
      </c>
      <c r="AP3" t="str">
        <f>IF(acquéreurs!BK4="MATCH",CONCATENATE(Tableau2[[#Headers],[Bien 41]]&amp;" ", acquéreurs!$C4&amp;" ",acquéreurs!$D4),"")</f>
        <v/>
      </c>
      <c r="AQ3" t="str">
        <f>IF(acquéreurs!BL4="MATCH",CONCATENATE(Tableau2[[#Headers],[Bien 42]]&amp;" ", acquéreurs!$C4&amp;" ",acquéreurs!$D4),"")</f>
        <v/>
      </c>
      <c r="AR3" t="str">
        <f>IF(acquéreurs!BM4="MATCH",CONCATENATE(Tableau2[[#Headers],[Bien 43]]&amp;" ", acquéreurs!$C4&amp;" ",acquéreurs!$D4),"")</f>
        <v/>
      </c>
      <c r="AS3" t="str">
        <f>IF(acquéreurs!BN4="MATCH",CONCATENATE(Tableau2[[#Headers],[Bien 44]]&amp;" ", acquéreurs!$C4&amp;" ",acquéreurs!$D4),"")</f>
        <v/>
      </c>
      <c r="AT3" t="str">
        <f>IF(acquéreurs!BO4="MATCH",CONCATENATE(Tableau2[[#Headers],[Bien 45]]&amp;" ", acquéreurs!$C4&amp;" ",acquéreurs!$D4),"")</f>
        <v/>
      </c>
      <c r="AU3" t="str">
        <f>IF(acquéreurs!BP4="MATCH",CONCATENATE(Tableau2[[#Headers],[Bien 46]]&amp;" ", acquéreurs!$C4&amp;" ",acquéreurs!$D4),"")</f>
        <v/>
      </c>
      <c r="AV3" t="str">
        <f>IF(acquéreurs!BQ4="MATCH",CONCATENATE(Tableau2[[#Headers],[Bien 47]]&amp;" ", acquéreurs!$C4&amp;" ",acquéreurs!$D4),"")</f>
        <v/>
      </c>
      <c r="AW3" t="str">
        <f>IF(acquéreurs!BR4="MATCH",CONCATENATE(Tableau2[[#Headers],[Bien 48]]&amp;" ", acquéreurs!$C4&amp;" ",acquéreurs!$D4),"")</f>
        <v/>
      </c>
      <c r="AX3" t="str">
        <f>IF(acquéreurs!BS4="MATCH",CONCATENATE(Tableau2[[#Headers],[Bien 49]]&amp;" ", acquéreurs!$C4&amp;" ",acquéreurs!$D4),"")</f>
        <v/>
      </c>
      <c r="AY3" t="str">
        <f>IF(acquéreurs!BT4="MATCH",CONCATENATE(Tableau2[[#Headers],[Bien 50]]&amp;" ", acquéreurs!$C4&amp;" ",acquéreurs!$D4),"")</f>
        <v/>
      </c>
      <c r="AZ3" t="str">
        <f>IF(acquéreurs!BU4="MATCH",CONCATENATE(Tableau2[[#Headers],[Bien 51]]&amp;" ", acquéreurs!$C4&amp;" ",acquéreurs!$D4),"")</f>
        <v/>
      </c>
      <c r="BA3" t="str">
        <f>IF(acquéreurs!BV4="MATCH",CONCATENATE(Tableau2[[#Headers],[Bien 52]]&amp;" ", acquéreurs!$C4&amp;" ",acquéreurs!$D4),"")</f>
        <v/>
      </c>
      <c r="BB3" t="str">
        <f>IF(acquéreurs!BW4="MATCH",CONCATENATE(Tableau2[[#Headers],[Bien 53]]&amp;" ", acquéreurs!$C4&amp;" ",acquéreurs!$D4),"")</f>
        <v/>
      </c>
      <c r="BC3" t="str">
        <f>IF(acquéreurs!BX4="MATCH",CONCATENATE(Tableau2[[#Headers],[Bien 54]]&amp;" ", acquéreurs!$C4&amp;" ",acquéreurs!$D4),"")</f>
        <v/>
      </c>
      <c r="BD3" t="str">
        <f>IF(acquéreurs!BY4="MATCH",CONCATENATE(Tableau2[[#Headers],[Bien 55]]&amp;" ", acquéreurs!$C4&amp;" ",acquéreurs!$D4),"")</f>
        <v/>
      </c>
      <c r="BE3" t="str">
        <f>IF(acquéreurs!BZ4="MATCH",CONCATENATE(Tableau2[[#Headers],[Bien 56]]&amp;" ", acquéreurs!$C4&amp;" ",acquéreurs!$D4),"")</f>
        <v/>
      </c>
      <c r="BF3" t="str">
        <f>IF(acquéreurs!CA4="MATCH",CONCATENATE(Tableau2[[#Headers],[Bien 57]]&amp;" ", acquéreurs!$C4&amp;" ",acquéreurs!$D4),"")</f>
        <v/>
      </c>
      <c r="BG3" t="str">
        <f>IF(acquéreurs!CB4="MATCH",CONCATENATE(Tableau2[[#Headers],[Bien 58]]&amp;" ", acquéreurs!$C4&amp;" ",acquéreurs!$D4),"")</f>
        <v/>
      </c>
      <c r="BH3" t="str">
        <f>IF(acquéreurs!CC4="MATCH",CONCATENATE(Tableau2[[#Headers],[Bien 59]]&amp;" ", acquéreurs!$C4&amp;" ",acquéreurs!$D4),"")</f>
        <v/>
      </c>
      <c r="BI3" t="str">
        <f>IF(acquéreurs!CD4="MATCH",CONCATENATE(Tableau2[[#Headers],[Bien 60]]&amp;" ", acquéreurs!$C4&amp;" ",acquéreurs!$D4),"")</f>
        <v/>
      </c>
      <c r="BJ3" t="str">
        <f>IF(acquéreurs!CE4="MATCH",CONCATENATE(Tableau2[[#Headers],[Bien 61]]&amp;" ", acquéreurs!$C4&amp;" ",acquéreurs!$D4),"")</f>
        <v/>
      </c>
      <c r="BK3" t="str">
        <f>IF(acquéreurs!CF4="MATCH",CONCATENATE(Tableau2[[#Headers],[Bien 62]]&amp;" ", acquéreurs!$C4&amp;" ",acquéreurs!$D4),"")</f>
        <v/>
      </c>
      <c r="BL3" t="str">
        <f>IF(acquéreurs!CG4="MATCH",CONCATENATE(Tableau2[[#Headers],[Bien 63]]&amp;" ", acquéreurs!$C4&amp;" ",acquéreurs!$D4),"")</f>
        <v/>
      </c>
      <c r="BM3" t="str">
        <f>IF(acquéreurs!CH4="MATCH",CONCATENATE(Tableau2[[#Headers],[Bien 64]]&amp;" ", acquéreurs!$C4&amp;" ",acquéreurs!$D4),"")</f>
        <v/>
      </c>
      <c r="BN3" t="str">
        <f>IF(acquéreurs!CI4="MATCH",CONCATENATE(Tableau2[[#Headers],[Bien 65]]&amp;" ", acquéreurs!$C4&amp;" ",acquéreurs!$D4),"")</f>
        <v/>
      </c>
      <c r="BO3" t="str">
        <f>IF(acquéreurs!CJ4="MATCH",CONCATENATE(Tableau2[[#Headers],[Bien 66]]&amp;" ", acquéreurs!$C4&amp;" ",acquéreurs!$D4),"")</f>
        <v/>
      </c>
      <c r="BP3" t="str">
        <f>IF(acquéreurs!CK4="MATCH",CONCATENATE(Tableau2[[#Headers],[Bien 67]]&amp;" ", acquéreurs!$C4&amp;" ",acquéreurs!$D4),"")</f>
        <v/>
      </c>
      <c r="BQ3" t="str">
        <f>IF(acquéreurs!CL4="MATCH",CONCATENATE(Tableau2[[#Headers],[Bien 68]]&amp;" ", acquéreurs!$C4&amp;" ",acquéreurs!$D4),"")</f>
        <v/>
      </c>
      <c r="BR3" t="str">
        <f>IF(acquéreurs!CM4="MATCH",CONCATENATE(Tableau2[[#Headers],[Bien 69]]&amp;" ", acquéreurs!$C4&amp;" ",acquéreurs!$D4),"")</f>
        <v/>
      </c>
      <c r="BS3" t="str">
        <f>IF(acquéreurs!CN4="MATCH",CONCATENATE(Tableau2[[#Headers],[Bien 70]]&amp;" ", acquéreurs!$C4&amp;" ",acquéreurs!$D4),"")</f>
        <v/>
      </c>
      <c r="BT3" t="str">
        <f>IF(acquéreurs!CO4="MATCH",CONCATENATE(Tableau2[[#Headers],[Bien 71]]&amp;" ", acquéreurs!$C4&amp;" ",acquéreurs!$D4),"")</f>
        <v/>
      </c>
      <c r="BU3" t="str">
        <f>IF(acquéreurs!CP4="MATCH",CONCATENATE(Tableau2[[#Headers],[Bien 72]]&amp;" ", acquéreurs!$C4&amp;" ",acquéreurs!$D4),"")</f>
        <v/>
      </c>
      <c r="BV3" t="str">
        <f>IF(acquéreurs!CQ4="MATCH",CONCATENATE(Tableau2[[#Headers],[Bien 73]]&amp;" ", acquéreurs!$C4&amp;" ",acquéreurs!$D4),"")</f>
        <v/>
      </c>
      <c r="BW3" t="str">
        <f>IF(acquéreurs!CR4="MATCH",CONCATENATE(Tableau2[[#Headers],[Bien 74]]&amp;" ", acquéreurs!$C4&amp;" ",acquéreurs!$D4),"")</f>
        <v/>
      </c>
      <c r="BX3" t="str">
        <f>IF(acquéreurs!CS4="MATCH",CONCATENATE(Tableau2[[#Headers],[Bien 75]]&amp;" ", acquéreurs!$C4&amp;" ",acquéreurs!$D4),"")</f>
        <v/>
      </c>
      <c r="BY3" t="str">
        <f>IF(acquéreurs!CT4="MATCH",CONCATENATE(Tableau2[[#Headers],[Bien 76]]&amp;" ", acquéreurs!$C4&amp;" ",acquéreurs!$D4),"")</f>
        <v/>
      </c>
      <c r="BZ3" t="str">
        <f>IF(acquéreurs!CU4="MATCH",CONCATENATE(Tableau2[[#Headers],[Bien 77]]&amp;" ", acquéreurs!$C4&amp;" ",acquéreurs!$D4),"")</f>
        <v/>
      </c>
      <c r="CA3" t="str">
        <f>IF(acquéreurs!CV4="MATCH",CONCATENATE(Tableau2[[#Headers],[Bien 78]]&amp;" ", acquéreurs!$C4&amp;" ",acquéreurs!$D4),"")</f>
        <v/>
      </c>
      <c r="CB3" t="str">
        <f>IF(acquéreurs!CW4="MATCH",CONCATENATE(Tableau2[[#Headers],[Bien 79]]&amp;" ", acquéreurs!$C4&amp;" ",acquéreurs!$D4),"")</f>
        <v/>
      </c>
      <c r="CC3" t="str">
        <f>IF(acquéreurs!CX4="MATCH",CONCATENATE(Tableau2[[#Headers],[Bien 80]]&amp;" ", acquéreurs!$C4&amp;" ",acquéreurs!$D4),"")</f>
        <v/>
      </c>
      <c r="CD3" t="str">
        <f>IF(acquéreurs!CY4="MATCH",CONCATENATE(Tableau2[[#Headers],[Bien 81]]&amp;" ", acquéreurs!$C4&amp;" ",acquéreurs!$D4),"")</f>
        <v/>
      </c>
      <c r="CE3" t="str">
        <f>IF(acquéreurs!CZ4="MATCH",CONCATENATE(Tableau2[[#Headers],[Bien 82]]&amp;" ", acquéreurs!$C4&amp;" ",acquéreurs!$D4),"")</f>
        <v/>
      </c>
      <c r="CF3" t="str">
        <f>IF(acquéreurs!DA4="MATCH",CONCATENATE(Tableau2[[#Headers],[Bien 83]]&amp;" ", acquéreurs!$C4&amp;" ",acquéreurs!$D4),"")</f>
        <v/>
      </c>
      <c r="CG3" t="str">
        <f>IF(acquéreurs!DB4="MATCH",CONCATENATE(Tableau2[[#Headers],[Bien 84]]&amp;" ", acquéreurs!$C4&amp;" ",acquéreurs!$D4),"")</f>
        <v/>
      </c>
      <c r="CH3" t="str">
        <f>IF(acquéreurs!DC4="MATCH",CONCATENATE(Tableau2[[#Headers],[Bien 85]]&amp;" ", acquéreurs!$C4&amp;" ",acquéreurs!$D4),"")</f>
        <v/>
      </c>
      <c r="CI3" t="str">
        <f>IF(acquéreurs!DD4="MATCH",CONCATENATE(Tableau2[[#Headers],[Bien 86]]&amp;" ", acquéreurs!$C4&amp;" ",acquéreurs!$D4),"")</f>
        <v/>
      </c>
      <c r="CJ3" t="str">
        <f>IF(acquéreurs!DE4="MATCH",CONCATENATE(Tableau2[[#Headers],[Bien 87]]&amp;" ", acquéreurs!$C4&amp;" ",acquéreurs!$D4),"")</f>
        <v/>
      </c>
      <c r="CK3" t="str">
        <f>IF(acquéreurs!DF4="MATCH",CONCATENATE(Tableau2[[#Headers],[Bien 88]]&amp;" ", acquéreurs!$C4&amp;" ",acquéreurs!$D4),"")</f>
        <v/>
      </c>
      <c r="CL3" t="str">
        <f>IF(acquéreurs!DG4="MATCH",CONCATENATE(Tableau2[[#Headers],[Bien 89]]&amp;" ", acquéreurs!$C4&amp;" ",acquéreurs!$D4),"")</f>
        <v/>
      </c>
      <c r="CM3" t="str">
        <f>IF(acquéreurs!DH4="MATCH",CONCATENATE(Tableau2[[#Headers],[Bien 90]]&amp;" ", acquéreurs!$C4&amp;" ",acquéreurs!$D4),"")</f>
        <v/>
      </c>
      <c r="CN3" t="str">
        <f>IF(acquéreurs!DI4="MATCH",CONCATENATE(Tableau2[[#Headers],[Bien 91]]&amp;" ", acquéreurs!$C4&amp;" ",acquéreurs!$D4),"")</f>
        <v/>
      </c>
      <c r="CO3" t="str">
        <f>IF(acquéreurs!DJ4="MATCH",CONCATENATE(Tableau2[[#Headers],[Bien 92]]&amp;" ", acquéreurs!$C4&amp;" ",acquéreurs!$D4),"")</f>
        <v/>
      </c>
      <c r="CP3" t="str">
        <f>IF(acquéreurs!DK4="MATCH",CONCATENATE(Tableau2[[#Headers],[Bien 93]]&amp;" ", acquéreurs!$C4&amp;" ",acquéreurs!$D4),"")</f>
        <v/>
      </c>
      <c r="CQ3" t="str">
        <f>IF(acquéreurs!DL4="MATCH",CONCATENATE(Tableau2[[#Headers],[Bien 94]]&amp;" ", acquéreurs!$C4&amp;" ",acquéreurs!$D4),"")</f>
        <v/>
      </c>
      <c r="CR3" t="str">
        <f>IF(acquéreurs!DM4="MATCH",CONCATENATE(Tableau2[[#Headers],[Bien 95]]&amp;" ", acquéreurs!$C4&amp;" ",acquéreurs!$D4),"")</f>
        <v/>
      </c>
      <c r="CS3" t="str">
        <f>IF(acquéreurs!DN4="MATCH",CONCATENATE(Tableau2[[#Headers],[Bien 96]]&amp;" ", acquéreurs!$C4&amp;" ",acquéreurs!$D4),"")</f>
        <v/>
      </c>
      <c r="CT3" t="str">
        <f>IF(acquéreurs!DO4="MATCH",CONCATENATE(Tableau2[[#Headers],[Bien 97]]&amp;" ", acquéreurs!$C4&amp;" ",acquéreurs!$D4),"")</f>
        <v/>
      </c>
      <c r="CU3" t="str">
        <f>IF(acquéreurs!DP4="MATCH",CONCATENATE(Tableau2[[#Headers],[Bien 98]]&amp;" ", acquéreurs!$C4&amp;" ",acquéreurs!$D4),"")</f>
        <v/>
      </c>
      <c r="CV3" t="str">
        <f>IF(acquéreurs!DQ4="MATCH",CONCATENATE(Tableau2[[#Headers],[Bien 99]]&amp;" ", acquéreurs!$C4&amp;" ",acquéreurs!$D4),"")</f>
        <v/>
      </c>
      <c r="CW3" t="str">
        <f>IF(acquéreurs!DR4="MATCH",CONCATENATE(Tableau2[[#Headers],[Bien 100]]&amp;" ", acquéreurs!$C4&amp;" ",acquéreurs!$D4),"")</f>
        <v/>
      </c>
      <c r="CX3" t="str">
        <f>IF(acquéreurs!DS4="MATCH",CONCATENATE(Tableau2[[#Headers],[Bien 101]]&amp;" ", acquéreurs!$C4&amp;" ",acquéreurs!$D4),"")</f>
        <v/>
      </c>
      <c r="CY3" t="str">
        <f>IF(acquéreurs!DT4="MATCH",CONCATENATE(Tableau2[[#Headers],[Bien 102]]&amp;" ", acquéreurs!$C4&amp;" ",acquéreurs!$D4),"")</f>
        <v/>
      </c>
      <c r="CZ3" t="str">
        <f>IF(acquéreurs!DU4="MATCH",CONCATENATE(Tableau2[[#Headers],[Bien 103]]&amp;" ", acquéreurs!$C4&amp;" ",acquéreurs!$D4),"")</f>
        <v/>
      </c>
      <c r="DA3" t="str">
        <f>IF(acquéreurs!DV4="MATCH",CONCATENATE(Tableau2[[#Headers],[Bien 104]]&amp;" ", acquéreurs!$C4&amp;" ",acquéreurs!$D4),"")</f>
        <v/>
      </c>
      <c r="DB3" t="str">
        <f>IF(acquéreurs!DW4="MATCH",CONCATENATE(Tableau2[[#Headers],[Bien 105]]&amp;" ", acquéreurs!$C4&amp;" ",acquéreurs!$D4),"")</f>
        <v/>
      </c>
      <c r="DC3" t="str">
        <f>IF(acquéreurs!DX4="MATCH",CONCATENATE(Tableau2[[#Headers],[Bien 106]]&amp;" ", acquéreurs!$C4&amp;" ",acquéreurs!$D4),"")</f>
        <v/>
      </c>
      <c r="DD3" t="str">
        <f>IF(acquéreurs!DY4="MATCH",CONCATENATE(Tableau2[[#Headers],[Bien 107]]&amp;" ", acquéreurs!$C4&amp;" ",acquéreurs!$D4),"")</f>
        <v/>
      </c>
      <c r="DE3" t="str">
        <f>IF(acquéreurs!DZ4="MATCH",CONCATENATE(Tableau2[[#Headers],[Bien 108]]&amp;" ", acquéreurs!$C4&amp;" ",acquéreurs!$D4),"")</f>
        <v/>
      </c>
      <c r="DF3" t="str">
        <f>IF(acquéreurs!EA4="MATCH",CONCATENATE(Tableau2[[#Headers],[Bien 109]]&amp;" ", acquéreurs!$C4&amp;" ",acquéreurs!$D4),"")</f>
        <v/>
      </c>
      <c r="DG3" t="str">
        <f>IF(acquéreurs!EB4="MATCH",CONCATENATE(Tableau2[[#Headers],[Bien 110]]&amp;" ", acquéreurs!$C4&amp;" ",acquéreurs!$D4),"")</f>
        <v/>
      </c>
      <c r="DH3" t="str">
        <f>IF(acquéreurs!EC4="MATCH",CONCATENATE(Tableau2[[#Headers],[Bien 111]]&amp;" ", acquéreurs!$C4&amp;" ",acquéreurs!$D4),"")</f>
        <v/>
      </c>
      <c r="DI3" t="str">
        <f>IF(acquéreurs!ED4="MATCH",CONCATENATE(Tableau2[[#Headers],[Bien 112]]&amp;" ", acquéreurs!$C4&amp;" ",acquéreurs!$D4),"")</f>
        <v/>
      </c>
      <c r="DJ3" t="str">
        <f>IF(acquéreurs!EE4="MATCH",CONCATENATE(Tableau2[[#Headers],[Bien 113]]&amp;" ", acquéreurs!$C4&amp;" ",acquéreurs!$D4),"")</f>
        <v/>
      </c>
      <c r="DK3" t="str">
        <f>IF(acquéreurs!EF4="MATCH",CONCATENATE(Tableau2[[#Headers],[Bien 114]]&amp;" ", acquéreurs!$C4&amp;" ",acquéreurs!$D4),"")</f>
        <v/>
      </c>
      <c r="DL3" t="str">
        <f>IF(acquéreurs!EG4="MATCH",CONCATENATE(Tableau2[[#Headers],[Bien 115]]&amp;" ", acquéreurs!$C4&amp;" ",acquéreurs!$D4),"")</f>
        <v/>
      </c>
      <c r="DM3" t="str">
        <f>IF(acquéreurs!EH4="MATCH",CONCATENATE(Tableau2[[#Headers],[Bien 116]]&amp;" ", acquéreurs!$C4&amp;" ",acquéreurs!$D4),"")</f>
        <v/>
      </c>
      <c r="DN3" t="str">
        <f>IF(acquéreurs!EI4="MATCH",CONCATENATE(Tableau2[[#Headers],[Bien 117]]&amp;" ", acquéreurs!$C4&amp;" ",acquéreurs!$D4),"")</f>
        <v/>
      </c>
      <c r="DO3" t="str">
        <f>IF(acquéreurs!EJ4="MATCH",CONCATENATE(Tableau2[[#Headers],[Bien 118]]&amp;" ", acquéreurs!$C4&amp;" ",acquéreurs!$D4),"")</f>
        <v/>
      </c>
      <c r="DP3" t="str">
        <f>IF(acquéreurs!EK4="MATCH",CONCATENATE(Tableau2[[#Headers],[Bien 119]]&amp;" ", acquéreurs!$C4&amp;" ",acquéreurs!$D4),"")</f>
        <v/>
      </c>
      <c r="DQ3" t="str">
        <f>IF(acquéreurs!EL4="MATCH",CONCATENATE(Tableau2[[#Headers],[Bien 120]]&amp;" ", acquéreurs!$C4&amp;" ",acquéreurs!$D4),"")</f>
        <v/>
      </c>
      <c r="DR3" t="str">
        <f>IF(acquéreurs!EM4="MATCH",CONCATENATE(Tableau2[[#Headers],[Bien 121]]&amp;" ", acquéreurs!$C4&amp;" ",acquéreurs!$D4),"")</f>
        <v/>
      </c>
      <c r="DS3" t="str">
        <f>IF(acquéreurs!EN4="MATCH",CONCATENATE(Tableau2[[#Headers],[Bien 122]]&amp;" ", acquéreurs!$C4&amp;" ",acquéreurs!$D4),"")</f>
        <v/>
      </c>
      <c r="DT3" t="str">
        <f>IF(acquéreurs!EO4="MATCH",CONCATENATE(Tableau2[[#Headers],[Bien 123]]&amp;" ", acquéreurs!$C4&amp;" ",acquéreurs!$D4),"")</f>
        <v/>
      </c>
      <c r="DU3" t="str">
        <f>IF(acquéreurs!EP4="MATCH",CONCATENATE(Tableau2[[#Headers],[Bien 124]]&amp;" ", acquéreurs!$C4&amp;" ",acquéreurs!$D4),"")</f>
        <v/>
      </c>
      <c r="DV3" t="str">
        <f>IF(acquéreurs!EQ4="MATCH",CONCATENATE(Tableau2[[#Headers],[Bien 125]]&amp;" ", acquéreurs!$C4&amp;" ",acquéreurs!$D4),"")</f>
        <v/>
      </c>
      <c r="DW3" t="str">
        <f>IF(acquéreurs!ER4="MATCH",CONCATENATE(Tableau2[[#Headers],[Bien 126]]&amp;" ", acquéreurs!$C4&amp;" ",acquéreurs!$D4),"")</f>
        <v/>
      </c>
      <c r="DX3" t="str">
        <f>IF(acquéreurs!ES4="MATCH",CONCATENATE(Tableau2[[#Headers],[Bien 127]]&amp;" ", acquéreurs!$C4&amp;" ",acquéreurs!$D4),"")</f>
        <v/>
      </c>
      <c r="DY3" t="str">
        <f>IF(acquéreurs!ET4="MATCH",CONCATENATE(Tableau2[[#Headers],[Bien 128]]&amp;" ", acquéreurs!$C4&amp;" ",acquéreurs!$D4),"")</f>
        <v/>
      </c>
      <c r="DZ3" t="str">
        <f>IF(acquéreurs!EU4="MATCH",CONCATENATE(Tableau2[[#Headers],[Bien 129]]&amp;" ", acquéreurs!$C4&amp;" ",acquéreurs!$D4),"")</f>
        <v/>
      </c>
      <c r="EA3" t="str">
        <f>IF(acquéreurs!EV4="MATCH",CONCATENATE(Tableau2[[#Headers],[Bien 130]]&amp;" ", acquéreurs!$C4&amp;" ",acquéreurs!$D4),"")</f>
        <v/>
      </c>
      <c r="EB3" t="str">
        <f>IF(acquéreurs!EW4="MATCH",CONCATENATE(Tableau2[[#Headers],[Bien 131]]&amp;" ", acquéreurs!$C4&amp;" ",acquéreurs!$D4),"")</f>
        <v/>
      </c>
      <c r="EC3" t="str">
        <f>IF(acquéreurs!EX4="MATCH",CONCATENATE(Tableau2[[#Headers],[Bien 132]]&amp;" ", acquéreurs!$C4&amp;" ",acquéreurs!$D4),"")</f>
        <v/>
      </c>
      <c r="ED3" t="str">
        <f>IF(acquéreurs!EY4="MATCH",CONCATENATE(Tableau2[[#Headers],[Bien 133]]&amp;" ", acquéreurs!$C4&amp;" ",acquéreurs!$D4),"")</f>
        <v/>
      </c>
      <c r="EE3" t="str">
        <f>IF(acquéreurs!EZ4="MATCH",CONCATENATE(Tableau2[[#Headers],[Bien 134]]&amp;" ", acquéreurs!$C4&amp;" ",acquéreurs!$D4),"")</f>
        <v/>
      </c>
      <c r="EF3" t="str">
        <f>IF(acquéreurs!FA4="MATCH",CONCATENATE(Tableau2[[#Headers],[Bien 135]]&amp;" ", acquéreurs!$C4&amp;" ",acquéreurs!$D4),"")</f>
        <v/>
      </c>
      <c r="EG3" t="str">
        <f>IF(acquéreurs!FB4="MATCH",CONCATENATE(Tableau2[[#Headers],[Bien 136]]&amp;" ", acquéreurs!$C4&amp;" ",acquéreurs!$D4),"")</f>
        <v/>
      </c>
      <c r="EH3" t="str">
        <f>IF(acquéreurs!FC4="MATCH",CONCATENATE(Tableau2[[#Headers],[Bien 137]]&amp;" ", acquéreurs!$C4&amp;" ",acquéreurs!$D4),"")</f>
        <v/>
      </c>
      <c r="EI3" t="str">
        <f>IF(acquéreurs!FD4="MATCH",CONCATENATE(Tableau2[[#Headers],[Bien 138]]&amp;" ", acquéreurs!$C4&amp;" ",acquéreurs!$D4),"")</f>
        <v/>
      </c>
      <c r="EJ3" t="str">
        <f>IF(acquéreurs!FE4="MATCH",CONCATENATE(Tableau2[[#Headers],[Bien 139]]&amp;" ", acquéreurs!$C4&amp;" ",acquéreurs!$D4),"")</f>
        <v/>
      </c>
      <c r="EK3" t="str">
        <f>IF(acquéreurs!FF4="MATCH",CONCATENATE(Tableau2[[#Headers],[Bien 140]]&amp;" ", acquéreurs!$C4&amp;" ",acquéreurs!$D4),"")</f>
        <v/>
      </c>
      <c r="EL3" t="str">
        <f>IF(acquéreurs!FG4="MATCH",CONCATENATE(Tableau2[[#Headers],[Bien 141]]&amp;" ", acquéreurs!$C4&amp;" ",acquéreurs!$D4),"")</f>
        <v/>
      </c>
      <c r="EM3" t="str">
        <f>IF(acquéreurs!FH4="MATCH",CONCATENATE(Tableau2[[#Headers],[Bien 142]]&amp;" ", acquéreurs!$C4&amp;" ",acquéreurs!$D4),"")</f>
        <v/>
      </c>
      <c r="EN3" t="str">
        <f>IF(acquéreurs!FI4="MATCH",CONCATENATE(Tableau2[[#Headers],[Bien 143]]&amp;" ", acquéreurs!$C4&amp;" ",acquéreurs!$D4),"")</f>
        <v/>
      </c>
      <c r="EO3" t="str">
        <f>IF(acquéreurs!FJ4="MATCH",CONCATENATE(Tableau2[[#Headers],[Bien 144]]&amp;" ", acquéreurs!$C4&amp;" ",acquéreurs!$D4),"")</f>
        <v/>
      </c>
      <c r="EP3" t="str">
        <f>IF(acquéreurs!FK4="MATCH",CONCATENATE(Tableau2[[#Headers],[Bien 145]]&amp;" ", acquéreurs!$C4&amp;" ",acquéreurs!$D4),"")</f>
        <v/>
      </c>
      <c r="EQ3" t="str">
        <f>IF(acquéreurs!FL4="MATCH",CONCATENATE(Tableau2[[#Headers],[Bien 146]]&amp;" ", acquéreurs!$C4&amp;" ",acquéreurs!$D4),"")</f>
        <v/>
      </c>
      <c r="ER3" t="str">
        <f>IF(acquéreurs!FM4="MATCH",CONCATENATE(Tableau2[[#Headers],[Bien 147]]&amp;" ", acquéreurs!$C4&amp;" ",acquéreurs!$D4),"")</f>
        <v/>
      </c>
      <c r="ES3" t="str">
        <f>IF(acquéreurs!FN4="MATCH",CONCATENATE(Tableau2[[#Headers],[Bien 148]]&amp;" ", acquéreurs!$C4&amp;" ",acquéreurs!$D4),"")</f>
        <v/>
      </c>
      <c r="ET3" t="str">
        <f>IF(acquéreurs!FO4="MATCH",CONCATENATE(Tableau2[[#Headers],[Bien 149]]&amp;" ", acquéreurs!$C4&amp;" ",acquéreurs!$D4),"")</f>
        <v/>
      </c>
      <c r="EU3" t="str">
        <f>IF(acquéreurs!FP4="MATCH",CONCATENATE(Tableau2[[#Headers],[Bien 150]]&amp;" ", acquéreurs!$C4&amp;" ",acquéreurs!$D4),"")</f>
        <v/>
      </c>
      <c r="EV3" t="str">
        <f>IF(acquéreurs!FQ4="MATCH",CONCATENATE(Tableau2[[#Headers],[Bien 151]]&amp;" ", acquéreurs!$C4&amp;" ",acquéreurs!$D4),"")</f>
        <v/>
      </c>
      <c r="EW3" t="str">
        <f>IF(acquéreurs!FR4="MATCH",CONCATENATE(Tableau2[[#Headers],[Bien 152]]&amp;" ", acquéreurs!$C4&amp;" ",acquéreurs!$D4),"")</f>
        <v/>
      </c>
      <c r="EX3" t="str">
        <f>IF(acquéreurs!FS4="MATCH",CONCATENATE(Tableau2[[#Headers],[Bien 153]]&amp;" ", acquéreurs!$C4&amp;" ",acquéreurs!$D4),"")</f>
        <v/>
      </c>
      <c r="EY3" t="str">
        <f>IF(acquéreurs!FT4="MATCH",CONCATENATE(Tableau2[[#Headers],[Bien 154]]&amp;" ", acquéreurs!$C4&amp;" ",acquéreurs!$D4),"")</f>
        <v/>
      </c>
      <c r="EZ3" t="str">
        <f>IF(acquéreurs!FU4="MATCH",CONCATENATE(Tableau2[[#Headers],[Bien 155]]&amp;" ", acquéreurs!$C4&amp;" ",acquéreurs!$D4),"")</f>
        <v/>
      </c>
      <c r="FA3" t="str">
        <f>IF(acquéreurs!FV4="MATCH",CONCATENATE(Tableau2[[#Headers],[Bien 156]]&amp;" ", acquéreurs!$C4&amp;" ",acquéreurs!$D4),"")</f>
        <v/>
      </c>
      <c r="FB3" t="str">
        <f>IF(acquéreurs!FW4="MATCH",CONCATENATE(Tableau2[[#Headers],[Bien 157]]&amp;" ", acquéreurs!$C4&amp;" ",acquéreurs!$D4),"")</f>
        <v/>
      </c>
      <c r="FC3" t="str">
        <f>IF(acquéreurs!FX4="MATCH",CONCATENATE(Tableau2[[#Headers],[Bien 158]]&amp;" ", acquéreurs!$C4&amp;" ",acquéreurs!$D4),"")</f>
        <v/>
      </c>
      <c r="FD3" t="str">
        <f>IF(acquéreurs!FY4="MATCH",CONCATENATE(Tableau2[[#Headers],[Bien 159]]&amp;" ", acquéreurs!$C4&amp;" ",acquéreurs!$D4),"")</f>
        <v/>
      </c>
      <c r="FE3" t="str">
        <f>IF(acquéreurs!FZ4="MATCH",CONCATENATE(Tableau2[[#Headers],[Bien 160]]&amp;" ", acquéreurs!$C4&amp;" ",acquéreurs!$D4),"")</f>
        <v/>
      </c>
      <c r="FF3" t="str">
        <f>IF(acquéreurs!GA4="MATCH",CONCATENATE(Tableau2[[#Headers],[Bien 161]]&amp;" ", acquéreurs!$C4&amp;" ",acquéreurs!$D4),"")</f>
        <v/>
      </c>
      <c r="FG3" t="str">
        <f>IF(acquéreurs!GB4="MATCH",CONCATENATE(Tableau2[[#Headers],[Bien 162]]&amp;" ", acquéreurs!$C4&amp;" ",acquéreurs!$D4),"")</f>
        <v/>
      </c>
      <c r="FH3" t="str">
        <f>IF(acquéreurs!GC4="MATCH",CONCATENATE(Tableau2[[#Headers],[Bien 163]]&amp;" ", acquéreurs!$C4&amp;" ",acquéreurs!$D4),"")</f>
        <v/>
      </c>
      <c r="FI3" t="str">
        <f>IF(acquéreurs!GD4="MATCH",CONCATENATE(Tableau2[[#Headers],[Bien 164]]&amp;" ", acquéreurs!$C4&amp;" ",acquéreurs!$D4),"")</f>
        <v/>
      </c>
      <c r="FJ3" t="str">
        <f>IF(acquéreurs!GE4="MATCH",CONCATENATE(Tableau2[[#Headers],[Bien 165]]&amp;" ", acquéreurs!$C4&amp;" ",acquéreurs!$D4),"")</f>
        <v/>
      </c>
      <c r="FK3" t="str">
        <f>IF(acquéreurs!GF4="MATCH",CONCATENATE(Tableau2[[#Headers],[Bien 166]]&amp;" ", acquéreurs!$C4&amp;" ",acquéreurs!$D4),"")</f>
        <v/>
      </c>
      <c r="FL3" t="str">
        <f>IF(acquéreurs!GG4="MATCH",CONCATENATE(Tableau2[[#Headers],[Bien 167]]&amp;" ", acquéreurs!$C4&amp;" ",acquéreurs!$D4),"")</f>
        <v/>
      </c>
      <c r="FM3" t="str">
        <f>IF(acquéreurs!GH4="MATCH",CONCATENATE(Tableau2[[#Headers],[Bien 168]]&amp;" ", acquéreurs!$C4&amp;" ",acquéreurs!$D4),"")</f>
        <v/>
      </c>
      <c r="FN3" t="str">
        <f>IF(acquéreurs!GI4="MATCH",CONCATENATE(Tableau2[[#Headers],[Bien 169]]&amp;" ", acquéreurs!$C4&amp;" ",acquéreurs!$D4),"")</f>
        <v/>
      </c>
      <c r="FO3" t="str">
        <f>IF(acquéreurs!GJ4="MATCH",CONCATENATE(Tableau2[[#Headers],[Bien 170]]&amp;" ", acquéreurs!$C4&amp;" ",acquéreurs!$D4),"")</f>
        <v/>
      </c>
      <c r="FP3" t="str">
        <f>IF(acquéreurs!GK4="MATCH",CONCATENATE(Tableau2[[#Headers],[Bien 171]]&amp;" ", acquéreurs!$C4&amp;" ",acquéreurs!$D4),"")</f>
        <v/>
      </c>
      <c r="FQ3" t="str">
        <f>IF(acquéreurs!GL4="MATCH",CONCATENATE(Tableau2[[#Headers],[Bien 172]]&amp;" ", acquéreurs!$C4&amp;" ",acquéreurs!$D4),"")</f>
        <v/>
      </c>
      <c r="FR3" t="str">
        <f>IF(acquéreurs!GM4="MATCH",CONCATENATE(Tableau2[[#Headers],[Bien 173]]&amp;" ", acquéreurs!$C4&amp;" ",acquéreurs!$D4),"")</f>
        <v/>
      </c>
      <c r="FS3" t="str">
        <f>IF(acquéreurs!GN4="MATCH",CONCATENATE(Tableau2[[#Headers],[Bien 174]]&amp;" ", acquéreurs!$C4&amp;" ",acquéreurs!$D4),"")</f>
        <v/>
      </c>
      <c r="FT3" t="str">
        <f>IF(acquéreurs!GO4="MATCH",CONCATENATE(Tableau2[[#Headers],[Bien 175]]&amp;" ", acquéreurs!$C4&amp;" ",acquéreurs!$D4),"")</f>
        <v/>
      </c>
      <c r="FU3" t="str">
        <f>IF(acquéreurs!GP4="MATCH",CONCATENATE(Tableau2[[#Headers],[Bien 176]]&amp;" ", acquéreurs!$C4&amp;" ",acquéreurs!$D4),"")</f>
        <v/>
      </c>
      <c r="FV3" t="str">
        <f>IF(acquéreurs!GQ4="MATCH",CONCATENATE(Tableau2[[#Headers],[Bien 177]]&amp;" ", acquéreurs!$C4&amp;" ",acquéreurs!$D4),"")</f>
        <v/>
      </c>
      <c r="FW3" t="str">
        <f>IF(acquéreurs!GR4="MATCH",CONCATENATE(Tableau2[[#Headers],[Bien 178]]&amp;" ", acquéreurs!$C4&amp;" ",acquéreurs!$D4),"")</f>
        <v/>
      </c>
      <c r="FX3" t="str">
        <f>IF(acquéreurs!GS4="MATCH",CONCATENATE(Tableau2[[#Headers],[Bien 179]]&amp;" ", acquéreurs!$C4&amp;" ",acquéreurs!$D4),"")</f>
        <v/>
      </c>
      <c r="FY3" t="str">
        <f>IF(acquéreurs!GT4="MATCH",CONCATENATE(Tableau2[[#Headers],[Bien 180]]&amp;" ", acquéreurs!$C4&amp;" ",acquéreurs!$D4),"")</f>
        <v/>
      </c>
      <c r="FZ3" t="str">
        <f>IF(acquéreurs!GU4="MATCH",CONCATENATE(Tableau2[[#Headers],[Bien 181]]&amp;" ", acquéreurs!$C4&amp;" ",acquéreurs!$D4),"")</f>
        <v/>
      </c>
      <c r="GA3" t="str">
        <f>IF(acquéreurs!GV4="MATCH",CONCATENATE(Tableau2[[#Headers],[Bien 182]]&amp;" ", acquéreurs!$C4&amp;" ",acquéreurs!$D4),"")</f>
        <v/>
      </c>
      <c r="GB3" t="str">
        <f>IF(acquéreurs!GW4="MATCH",CONCATENATE(Tableau2[[#Headers],[Bien 183]]&amp;" ", acquéreurs!$C4&amp;" ",acquéreurs!$D4),"")</f>
        <v/>
      </c>
      <c r="GC3" t="str">
        <f>IF(acquéreurs!GX4="MATCH",CONCATENATE(Tableau2[[#Headers],[Bien 184]]&amp;" ", acquéreurs!$C4&amp;" ",acquéreurs!$D4),"")</f>
        <v/>
      </c>
      <c r="GD3" t="str">
        <f>IF(acquéreurs!GY4="MATCH",CONCATENATE(Tableau2[[#Headers],[Bien 185]]&amp;" ", acquéreurs!$C4&amp;" ",acquéreurs!$D4),"")</f>
        <v/>
      </c>
      <c r="GE3" t="str">
        <f>IF(acquéreurs!GZ4="MATCH",CONCATENATE(Tableau2[[#Headers],[Bien 186]]&amp;" ", acquéreurs!$C4&amp;" ",acquéreurs!$D4),"")</f>
        <v/>
      </c>
      <c r="GF3" t="str">
        <f>IF(acquéreurs!HA4="MATCH",CONCATENATE(Tableau2[[#Headers],[Bien 187]]&amp;" ", acquéreurs!$C4&amp;" ",acquéreurs!$D4),"")</f>
        <v/>
      </c>
      <c r="GG3" t="str">
        <f>IF(acquéreurs!HB4="MATCH",CONCATENATE(Tableau2[[#Headers],[Bien 188]]&amp;" ", acquéreurs!$C4&amp;" ",acquéreurs!$D4),"")</f>
        <v/>
      </c>
      <c r="GH3" t="str">
        <f>IF(acquéreurs!HC4="MATCH",CONCATENATE(Tableau2[[#Headers],[Bien 189]]&amp;" ", acquéreurs!$C4&amp;" ",acquéreurs!$D4),"")</f>
        <v/>
      </c>
      <c r="GI3" t="str">
        <f>IF(acquéreurs!HD4="MATCH",CONCATENATE(Tableau2[[#Headers],[Bien 190]]&amp;" ", acquéreurs!$C4&amp;" ",acquéreurs!$D4),"")</f>
        <v/>
      </c>
      <c r="GJ3" t="str">
        <f>IF(acquéreurs!HE4="MATCH",CONCATENATE(Tableau2[[#Headers],[Bien 191]]&amp;" ", acquéreurs!$C4&amp;" ",acquéreurs!$D4),"")</f>
        <v/>
      </c>
      <c r="GK3" t="str">
        <f>IF(acquéreurs!HF4="MATCH",CONCATENATE(Tableau2[[#Headers],[Bien 192]]&amp;" ", acquéreurs!$C4&amp;" ",acquéreurs!$D4),"")</f>
        <v/>
      </c>
      <c r="GL3" t="str">
        <f>IF(acquéreurs!HG4="MATCH",CONCATENATE(Tableau2[[#Headers],[Bien 193]]&amp;" ", acquéreurs!$C4&amp;" ",acquéreurs!$D4),"")</f>
        <v/>
      </c>
      <c r="GM3" t="str">
        <f>IF(acquéreurs!HH4="MATCH",CONCATENATE(Tableau2[[#Headers],[Bien 194]]&amp;" ", acquéreurs!$C4&amp;" ",acquéreurs!$D4),"")</f>
        <v/>
      </c>
      <c r="GN3" t="str">
        <f>IF(acquéreurs!HI4="MATCH",CONCATENATE(Tableau2[[#Headers],[Bien 195]]&amp;" ", acquéreurs!$C4&amp;" ",acquéreurs!$D4),"")</f>
        <v/>
      </c>
      <c r="GO3" t="str">
        <f>IF(acquéreurs!HJ4="MATCH",CONCATENATE(Tableau2[[#Headers],[Bien 196]]&amp;" ", acquéreurs!$C4&amp;" ",acquéreurs!$D4),"")</f>
        <v/>
      </c>
      <c r="GP3" t="str">
        <f>IF(acquéreurs!HK4="MATCH",CONCATENATE(Tableau2[[#Headers],[Bien 197]]&amp;" ", acquéreurs!$C4&amp;" ",acquéreurs!$D4),"")</f>
        <v/>
      </c>
      <c r="GQ3" t="str">
        <f>IF(acquéreurs!HL4="MATCH",CONCATENATE(Tableau2[[#Headers],[Bien 198]]&amp;" ", acquéreurs!$C4&amp;" ",acquéreurs!$D4),"")</f>
        <v/>
      </c>
      <c r="GR3" t="str">
        <f>IF(acquéreurs!HM4="MATCH",CONCATENATE(Tableau2[[#Headers],[Bien 199]]&amp;" ", acquéreurs!$C4&amp;" ",acquéreurs!$D4),"")</f>
        <v/>
      </c>
      <c r="GS3" t="str">
        <f>IF(acquéreurs!HN4="MATCH",CONCATENATE(Tableau2[[#Headers],[Bien 200]]&amp;" ", acquéreurs!$C4&amp;" ",acquéreurs!$D4),"")</f>
        <v/>
      </c>
      <c r="GT3" t="str">
        <f>IF(acquéreurs!HO4="MATCH",CONCATENATE(Tableau2[[#Headers],[Bien 201]]&amp;" ", acquéreurs!$C4&amp;" ",acquéreurs!$D4),"")</f>
        <v/>
      </c>
      <c r="GU3" t="str">
        <f>IF(acquéreurs!HP4="MATCH",CONCATENATE(Tableau2[[#Headers],[Bien 202]]&amp;" ", acquéreurs!$C4&amp;" ",acquéreurs!$D4),"")</f>
        <v/>
      </c>
      <c r="GV3" t="str">
        <f>IF(acquéreurs!HQ4="MATCH",CONCATENATE(Tableau2[[#Headers],[Bien 203]]&amp;" ", acquéreurs!$C4&amp;" ",acquéreurs!$D4),"")</f>
        <v/>
      </c>
      <c r="GW3" t="str">
        <f>IF(acquéreurs!HR4="MATCH",CONCATENATE(Tableau2[[#Headers],[Bien 204]]&amp;" ", acquéreurs!$C4&amp;" ",acquéreurs!$D4),"")</f>
        <v/>
      </c>
      <c r="GX3" t="str">
        <f>IF(acquéreurs!HS4="MATCH",CONCATENATE(Tableau2[[#Headers],[Bien 205]]&amp;" ", acquéreurs!$C4&amp;" ",acquéreurs!$D4),"")</f>
        <v/>
      </c>
      <c r="GY3" t="str">
        <f>IF(acquéreurs!HT4="MATCH",CONCATENATE(Tableau2[[#Headers],[Bien 206]]&amp;" ", acquéreurs!$C4&amp;" ",acquéreurs!$D4),"")</f>
        <v/>
      </c>
      <c r="GZ3" t="str">
        <f>IF(acquéreurs!HU4="MATCH",CONCATENATE(Tableau2[[#Headers],[Bien 207]]&amp;" ", acquéreurs!$C4&amp;" ",acquéreurs!$D4),"")</f>
        <v/>
      </c>
      <c r="HA3" t="str">
        <f>IF(acquéreurs!HV4="MATCH",CONCATENATE(Tableau2[[#Headers],[Bien 208]]&amp;" ", acquéreurs!$C4&amp;" ",acquéreurs!$D4),"")</f>
        <v/>
      </c>
      <c r="HB3" t="str">
        <f>IF(acquéreurs!HW4="MATCH",CONCATENATE(Tableau2[[#Headers],[Bien 209]]&amp;" ", acquéreurs!$C4&amp;" ",acquéreurs!$D4),"")</f>
        <v/>
      </c>
      <c r="HC3" t="str">
        <f>IF(acquéreurs!HX4="MATCH",CONCATENATE(Tableau2[[#Headers],[Bien 210]]&amp;" ", acquéreurs!$C4&amp;" ",acquéreurs!$D4),"")</f>
        <v/>
      </c>
      <c r="HD3" t="str">
        <f>IF(acquéreurs!HY4="MATCH",CONCATENATE(Tableau2[[#Headers],[Bien 211]]&amp;" ", acquéreurs!$C4&amp;" ",acquéreurs!$D4),"")</f>
        <v/>
      </c>
      <c r="HE3" t="str">
        <f>IF(acquéreurs!HZ4="MATCH",CONCATENATE(Tableau2[[#Headers],[Bien 212]]&amp;" ", acquéreurs!$C4&amp;" ",acquéreurs!$D4),"")</f>
        <v/>
      </c>
      <c r="HF3" t="str">
        <f>IF(acquéreurs!IA4="MATCH",CONCATENATE(Tableau2[[#Headers],[Bien 213]]&amp;" ", acquéreurs!$C4&amp;" ",acquéreurs!$D4),"")</f>
        <v/>
      </c>
      <c r="HG3" t="str">
        <f>IF(acquéreurs!IB4="MATCH",CONCATENATE(Tableau2[[#Headers],[Bien 214]]&amp;" ", acquéreurs!$C4&amp;" ",acquéreurs!$D4),"")</f>
        <v/>
      </c>
      <c r="HH3" t="str">
        <f>IF(acquéreurs!IC4="MATCH",CONCATENATE(Tableau2[[#Headers],[Bien 215]]&amp;" ", acquéreurs!$C4&amp;" ",acquéreurs!$D4),"")</f>
        <v/>
      </c>
      <c r="HI3" t="str">
        <f>IF(acquéreurs!ID4="MATCH",CONCATENATE(Tableau2[[#Headers],[Bien 216]]&amp;" ", acquéreurs!$C4&amp;" ",acquéreurs!$D4),"")</f>
        <v/>
      </c>
      <c r="HJ3" t="str">
        <f>IF(acquéreurs!IE4="MATCH",CONCATENATE(Tableau2[[#Headers],[Bien 217]]&amp;" ", acquéreurs!$C4&amp;" ",acquéreurs!$D4),"")</f>
        <v/>
      </c>
      <c r="HK3" t="str">
        <f>IF(acquéreurs!IF4="MATCH",CONCATENATE(Tableau2[[#Headers],[Bien 218]]&amp;" ", acquéreurs!$C4&amp;" ",acquéreurs!$D4),"")</f>
        <v/>
      </c>
      <c r="HL3" t="str">
        <f>IF(acquéreurs!IG4="MATCH",CONCATENATE(Tableau2[[#Headers],[Bien 219]]&amp;" ", acquéreurs!$C4&amp;" ",acquéreurs!$D4),"")</f>
        <v/>
      </c>
      <c r="HM3" t="str">
        <f>IF(acquéreurs!IH4="MATCH",CONCATENATE(Tableau2[[#Headers],[Bien 220]]&amp;" ", acquéreurs!$C4&amp;" ",acquéreurs!$D4),"")</f>
        <v/>
      </c>
      <c r="HN3" t="str">
        <f>IF(acquéreurs!II4="MATCH",CONCATENATE(Tableau2[[#Headers],[Bien 221]]&amp;" ", acquéreurs!$C4&amp;" ",acquéreurs!$D4),"")</f>
        <v/>
      </c>
      <c r="HO3" t="str">
        <f>IF(acquéreurs!IJ4="MATCH",CONCATENATE(Tableau2[[#Headers],[Bien 222]]&amp;" ", acquéreurs!$C4&amp;" ",acquéreurs!$D4),"")</f>
        <v/>
      </c>
      <c r="HP3" t="str">
        <f>IF(acquéreurs!IK4="MATCH",CONCATENATE(Tableau2[[#Headers],[Bien 223]]&amp;" ", acquéreurs!$C4&amp;" ",acquéreurs!$D4),"")</f>
        <v/>
      </c>
      <c r="HQ3" t="str">
        <f>IF(acquéreurs!IL4="MATCH",CONCATENATE(Tableau2[[#Headers],[Bien 224]]&amp;" ", acquéreurs!$C4&amp;" ",acquéreurs!$D4),"")</f>
        <v/>
      </c>
      <c r="HR3" t="str">
        <f>IF(acquéreurs!IM4="MATCH",CONCATENATE(Tableau2[[#Headers],[Bien 225]]&amp;" ", acquéreurs!$C4&amp;" ",acquéreurs!$D4),"")</f>
        <v/>
      </c>
      <c r="HS3" t="str">
        <f>IF(acquéreurs!IN4="MATCH",CONCATENATE(Tableau2[[#Headers],[Bien 226]]&amp;" ", acquéreurs!$C4&amp;" ",acquéreurs!$D4),"")</f>
        <v/>
      </c>
      <c r="HT3" t="str">
        <f>IF(acquéreurs!IO4="MATCH",CONCATENATE(Tableau2[[#Headers],[Bien 227]]&amp;" ", acquéreurs!$C4&amp;" ",acquéreurs!$D4),"")</f>
        <v/>
      </c>
      <c r="HU3" t="str">
        <f>IF(acquéreurs!IP4="MATCH",CONCATENATE(Tableau2[[#Headers],[Bien 228]]&amp;" ", acquéreurs!$C4&amp;" ",acquéreurs!$D4),"")</f>
        <v/>
      </c>
      <c r="HV3" t="str">
        <f>IF(acquéreurs!IQ4="MATCH",CONCATENATE(Tableau2[[#Headers],[Bien 229]]&amp;" ", acquéreurs!$C4&amp;" ",acquéreurs!$D4),"")</f>
        <v/>
      </c>
      <c r="HW3" t="str">
        <f>IF(acquéreurs!IR4="MATCH",CONCATENATE(Tableau2[[#Headers],[Bien 230]]&amp;" ", acquéreurs!$C4&amp;" ",acquéreurs!$D4),"")</f>
        <v/>
      </c>
      <c r="HX3" t="str">
        <f>IF(acquéreurs!IS4="MATCH",CONCATENATE(Tableau2[[#Headers],[Bien 231]]&amp;" ", acquéreurs!$C4&amp;" ",acquéreurs!$D4),"")</f>
        <v/>
      </c>
      <c r="HY3" t="str">
        <f>IF(acquéreurs!IT4="MATCH",CONCATENATE(Tableau2[[#Headers],[Bien 232]]&amp;" ", acquéreurs!$C4&amp;" ",acquéreurs!$D4),"")</f>
        <v/>
      </c>
      <c r="HZ3" t="str">
        <f>IF(acquéreurs!IU4="MATCH",CONCATENATE(Tableau2[[#Headers],[Bien 233]]&amp;" ", acquéreurs!$C4&amp;" ",acquéreurs!$D4),"")</f>
        <v/>
      </c>
      <c r="IA3" t="str">
        <f>IF(acquéreurs!IV4="MATCH",CONCATENATE(Tableau2[[#Headers],[Bien 234]]&amp;" ", acquéreurs!$C4&amp;" ",acquéreurs!$D4),"")</f>
        <v/>
      </c>
      <c r="IB3" t="str">
        <f>IF(acquéreurs!IW4="MATCH",CONCATENATE(Tableau2[[#Headers],[Bien 235]]&amp;" ", acquéreurs!$C4&amp;" ",acquéreurs!$D4),"")</f>
        <v/>
      </c>
      <c r="IC3" t="str">
        <f>IF(acquéreurs!IX4="MATCH",CONCATENATE(Tableau2[[#Headers],[Bien 236]]&amp;" ", acquéreurs!$C4&amp;" ",acquéreurs!$D4),"")</f>
        <v/>
      </c>
      <c r="ID3" t="str">
        <f>IF(acquéreurs!IY4="MATCH",CONCATENATE(Tableau2[[#Headers],[Bien 237]]&amp;" ", acquéreurs!$C4&amp;" ",acquéreurs!$D4),"")</f>
        <v/>
      </c>
      <c r="IE3" t="str">
        <f>IF(acquéreurs!IZ4="MATCH",CONCATENATE(Tableau2[[#Headers],[Bien 238]]&amp;" ", acquéreurs!$C4&amp;" ",acquéreurs!$D4),"")</f>
        <v/>
      </c>
      <c r="IF3" t="str">
        <f>IF(acquéreurs!JA4="MATCH",CONCATENATE(Tableau2[[#Headers],[Bien 239]]&amp;" ", acquéreurs!$C4&amp;" ",acquéreurs!$D4),"")</f>
        <v/>
      </c>
      <c r="IG3" t="str">
        <f>IF(acquéreurs!JB4="MATCH",CONCATENATE(Tableau2[[#Headers],[Bien 240]]&amp;" ", acquéreurs!$C4&amp;" ",acquéreurs!$D4),"")</f>
        <v/>
      </c>
      <c r="IH3" t="str">
        <f>IF(acquéreurs!JC4="MATCH",CONCATENATE(Tableau2[[#Headers],[Bien 241]]&amp;" ", acquéreurs!$C4&amp;" ",acquéreurs!$D4),"")</f>
        <v/>
      </c>
      <c r="II3" t="str">
        <f>IF(acquéreurs!JD4="MATCH",CONCATENATE(Tableau2[[#Headers],[Bien 242]]&amp;" ", acquéreurs!$C4&amp;" ",acquéreurs!$D4),"")</f>
        <v/>
      </c>
      <c r="IJ3" t="str">
        <f>IF(acquéreurs!JE4="MATCH",CONCATENATE(Tableau2[[#Headers],[Bien 243]]&amp;" ", acquéreurs!$C4&amp;" ",acquéreurs!$D4),"")</f>
        <v/>
      </c>
      <c r="IK3" t="str">
        <f>IF(acquéreurs!JF4="MATCH",CONCATENATE(Tableau2[[#Headers],[Bien 244]]&amp;" ", acquéreurs!$C4&amp;" ",acquéreurs!$D4),"")</f>
        <v/>
      </c>
      <c r="IL3" t="str">
        <f>IF(acquéreurs!JG4="MATCH",CONCATENATE(Tableau2[[#Headers],[Bien 245]]&amp;" ", acquéreurs!$C4&amp;" ",acquéreurs!$D4),"")</f>
        <v/>
      </c>
      <c r="IM3" t="str">
        <f>IF(acquéreurs!JH4="MATCH",CONCATENATE(Tableau2[[#Headers],[Bien 246]]&amp;" ", acquéreurs!$C4&amp;" ",acquéreurs!$D4),"")</f>
        <v/>
      </c>
      <c r="IN3" t="str">
        <f>IF(acquéreurs!JI4="MATCH",CONCATENATE(Tableau2[[#Headers],[Bien 247]]&amp;" ", acquéreurs!$C4&amp;" ",acquéreurs!$D4),"")</f>
        <v/>
      </c>
      <c r="IO3" t="str">
        <f>IF(acquéreurs!JJ4="MATCH",CONCATENATE(Tableau2[[#Headers],[Bien 248]]&amp;" ", acquéreurs!$C4&amp;" ",acquéreurs!$D4),"")</f>
        <v/>
      </c>
      <c r="IP3" t="str">
        <f>IF(acquéreurs!JK4="MATCH",CONCATENATE(Tableau2[[#Headers],[Bien 249]]&amp;" ", acquéreurs!$C4&amp;" ",acquéreurs!$D4),"")</f>
        <v/>
      </c>
      <c r="IQ3" t="str">
        <f>IF(acquéreurs!JL4="MATCH",CONCATENATE(Tableau2[[#Headers],[Bien 250]]&amp;" ", acquéreurs!$C4&amp;" ",acquéreurs!$D4),"")</f>
        <v/>
      </c>
      <c r="IR3" t="str">
        <f>IF(acquéreurs!JM4="MATCH",CONCATENATE(Tableau2[[#Headers],[Bien 251]]&amp;" ", acquéreurs!$C4&amp;" ",acquéreurs!$D4),"")</f>
        <v/>
      </c>
      <c r="IS3" t="str">
        <f>IF(acquéreurs!JN4="MATCH",CONCATENATE(Tableau2[[#Headers],[Bien 252]]&amp;" ", acquéreurs!$C4&amp;" ",acquéreurs!$D4),"")</f>
        <v/>
      </c>
      <c r="IT3" t="str">
        <f>IF(acquéreurs!JO4="MATCH",CONCATENATE(Tableau2[[#Headers],[Bien 253]]&amp;" ", acquéreurs!$C4&amp;" ",acquéreurs!$D4),"")</f>
        <v/>
      </c>
      <c r="IU3" t="str">
        <f>IF(acquéreurs!JP4="MATCH",CONCATENATE(Tableau2[[#Headers],[Bien 254]]&amp;" ", acquéreurs!$C4&amp;" ",acquéreurs!$D4),"")</f>
        <v/>
      </c>
      <c r="IV3" t="str">
        <f>IF(acquéreurs!JQ4="MATCH",CONCATENATE(Tableau2[[#Headers],[Bien 255]]&amp;" ", acquéreurs!$C4&amp;" ",acquéreurs!$D4),"")</f>
        <v/>
      </c>
      <c r="IW3" t="str">
        <f>IF(acquéreurs!JR4="MATCH",CONCATENATE(Tableau2[[#Headers],[Bien 256]]&amp;" ", acquéreurs!$C4&amp;" ",acquéreurs!$D4),"")</f>
        <v/>
      </c>
      <c r="IX3" t="str">
        <f>IF(acquéreurs!JS4="MATCH",CONCATENATE(Tableau2[[#Headers],[Bien 257]]&amp;" ", acquéreurs!$C4&amp;" ",acquéreurs!$D4),"")</f>
        <v/>
      </c>
      <c r="IY3" t="str">
        <f>IF(acquéreurs!JT4="MATCH",CONCATENATE(Tableau2[[#Headers],[Bien 258]]&amp;" ", acquéreurs!$C4&amp;" ",acquéreurs!$D4),"")</f>
        <v/>
      </c>
      <c r="IZ3" t="str">
        <f>IF(acquéreurs!JU4="MATCH",CONCATENATE(Tableau2[[#Headers],[Bien 259]]&amp;" ", acquéreurs!$C4&amp;" ",acquéreurs!$D4),"")</f>
        <v/>
      </c>
      <c r="JA3" t="str">
        <f>IF(acquéreurs!JV4="MATCH",CONCATENATE(Tableau2[[#Headers],[Bien 260]]&amp;" ", acquéreurs!$C4&amp;" ",acquéreurs!$D4),"")</f>
        <v/>
      </c>
      <c r="JB3" t="str">
        <f>IF(acquéreurs!JW4="MATCH",CONCATENATE(Tableau2[[#Headers],[Bien 261]]&amp;" ", acquéreurs!$C4&amp;" ",acquéreurs!$D4),"")</f>
        <v/>
      </c>
      <c r="JC3" t="str">
        <f>IF(acquéreurs!JX4="MATCH",CONCATENATE(Tableau2[[#Headers],[Bien 262]]&amp;" ", acquéreurs!$C4&amp;" ",acquéreurs!$D4),"")</f>
        <v>Bien 262 Mcdo Ronald</v>
      </c>
      <c r="JD3" t="str">
        <f>IF(acquéreurs!JY4="MATCH",CONCATENATE(Tableau2[[#Headers],[Bien 263]]&amp;" ", acquéreurs!$C4&amp;" ",acquéreurs!$D4),"")</f>
        <v/>
      </c>
      <c r="JE3" t="str">
        <f>IF(acquéreurs!JZ4="MATCH",CONCATENATE(Tableau2[[#Headers],[Bien 264]]&amp;" ", acquéreurs!$C4&amp;" ",acquéreurs!$D4),"")</f>
        <v/>
      </c>
      <c r="JF3" t="str">
        <f>IF(acquéreurs!KA4="MATCH",CONCATENATE(Tableau2[[#Headers],[Bien 265]]&amp;" ", acquéreurs!$C4&amp;" ",acquéreurs!$D4),"")</f>
        <v/>
      </c>
      <c r="JG3" t="str">
        <f>IF(acquéreurs!KB4="MATCH",CONCATENATE(Tableau2[[#Headers],[Bien 266]]&amp;" ", acquéreurs!$C4&amp;" ",acquéreurs!$D4),"")</f>
        <v/>
      </c>
      <c r="JH3" t="str">
        <f>IF(acquéreurs!KC4="MATCH",CONCATENATE(Tableau2[[#Headers],[Bien 267]]&amp;" ", acquéreurs!$C4&amp;" ",acquéreurs!$D4),"")</f>
        <v/>
      </c>
      <c r="JI3" t="str">
        <f>IF(acquéreurs!KD4="MATCH",CONCATENATE(Tableau2[[#Headers],[Bien 268]]&amp;" ", acquéreurs!$C4&amp;" ",acquéreurs!$D4),"")</f>
        <v/>
      </c>
      <c r="JJ3" t="str">
        <f>IF(acquéreurs!KE4="MATCH",CONCATENATE(Tableau2[[#Headers],[Bien 269]]&amp;" ", acquéreurs!$C4&amp;" ",acquéreurs!$D4),"")</f>
        <v/>
      </c>
      <c r="JK3" t="str">
        <f>IF(acquéreurs!KF4="MATCH",CONCATENATE(Tableau2[[#Headers],[Bien 270]]&amp;" ", acquéreurs!$C4&amp;" ",acquéreurs!$D4),"")</f>
        <v/>
      </c>
      <c r="JL3" t="str">
        <f>IF(acquéreurs!KG4="MATCH",CONCATENATE(Tableau2[[#Headers],[Bien 271]]&amp;" ", acquéreurs!$C4&amp;" ",acquéreurs!$D4),"")</f>
        <v/>
      </c>
      <c r="JM3" t="str">
        <f>IF(acquéreurs!KH4="MATCH",CONCATENATE(Tableau2[[#Headers],[Bien 272]]&amp;" ", acquéreurs!$C4&amp;" ",acquéreurs!$D4),"")</f>
        <v/>
      </c>
      <c r="JN3" t="str">
        <f>IF(acquéreurs!KI4="MATCH",CONCATENATE(Tableau2[[#Headers],[Bien 273]]&amp;" ", acquéreurs!$C4&amp;" ",acquéreurs!$D4),"")</f>
        <v/>
      </c>
      <c r="JO3" t="str">
        <f>IF(acquéreurs!KJ4="MATCH",CONCATENATE(Tableau2[[#Headers],[Bien 274]]&amp;" ", acquéreurs!$C4&amp;" ",acquéreurs!$D4),"")</f>
        <v/>
      </c>
      <c r="JP3" t="str">
        <f>IF(acquéreurs!KK4="MATCH",CONCATENATE(Tableau2[[#Headers],[Bien 275]]&amp;" ", acquéreurs!$C4&amp;" ",acquéreurs!$D4),"")</f>
        <v/>
      </c>
      <c r="JQ3" t="str">
        <f>IF(acquéreurs!KL4="MATCH",CONCATENATE(Tableau2[[#Headers],[Bien 276]]&amp;" ", acquéreurs!$C4&amp;" ",acquéreurs!$D4),"")</f>
        <v/>
      </c>
      <c r="JR3" t="str">
        <f>IF(acquéreurs!KM4="MATCH",CONCATENATE(Tableau2[[#Headers],[Bien 277]]&amp;" ", acquéreurs!$C4&amp;" ",acquéreurs!$D4),"")</f>
        <v/>
      </c>
      <c r="JS3" t="str">
        <f>IF(acquéreurs!KN4="MATCH",CONCATENATE(Tableau2[[#Headers],[Bien 278]]&amp;" ", acquéreurs!$C4&amp;" ",acquéreurs!$D4),"")</f>
        <v/>
      </c>
      <c r="JT3" t="str">
        <f>IF(acquéreurs!KO4="MATCH",CONCATENATE(Tableau2[[#Headers],[Bien 279]]&amp;" ", acquéreurs!$C4&amp;" ",acquéreurs!$D4),"")</f>
        <v/>
      </c>
      <c r="JU3" t="str">
        <f>IF(acquéreurs!KP4="MATCH",CONCATENATE(Tableau2[[#Headers],[Bien 280]]&amp;" ", acquéreurs!$C4&amp;" ",acquéreurs!$D4),"")</f>
        <v/>
      </c>
      <c r="JV3" t="str">
        <f>IF(acquéreurs!KQ4="MATCH",CONCATENATE(Tableau2[[#Headers],[Bien 281]]&amp;" ", acquéreurs!$C4&amp;" ",acquéreurs!$D4),"")</f>
        <v/>
      </c>
      <c r="JW3" t="str">
        <f>IF(acquéreurs!KR4="MATCH",CONCATENATE(Tableau2[[#Headers],[Bien 282]]&amp;" ", acquéreurs!$C4&amp;" ",acquéreurs!$D4),"")</f>
        <v/>
      </c>
      <c r="JX3" t="str">
        <f>IF(acquéreurs!KS4="MATCH",CONCATENATE(Tableau2[[#Headers],[Bien 283]]&amp;" ", acquéreurs!$C4&amp;" ",acquéreurs!$D4),"")</f>
        <v/>
      </c>
      <c r="JY3" t="str">
        <f>IF(acquéreurs!KT4="MATCH",CONCATENATE(Tableau2[[#Headers],[Bien 284]]&amp;" ", acquéreurs!$C4&amp;" ",acquéreurs!$D4),"")</f>
        <v/>
      </c>
      <c r="JZ3" t="str">
        <f>IF(acquéreurs!KU4="MATCH",CONCATENATE(Tableau2[[#Headers],[Bien 285]]&amp;" ", acquéreurs!$C4&amp;" ",acquéreurs!$D4),"")</f>
        <v/>
      </c>
      <c r="KA3" t="str">
        <f>IF(acquéreurs!KV4="MATCH",CONCATENATE(Tableau2[[#Headers],[Bien 286]]&amp;" ", acquéreurs!$C4&amp;" ",acquéreurs!$D4),"")</f>
        <v/>
      </c>
      <c r="KB3" t="str">
        <f>IF(acquéreurs!KW4="MATCH",CONCATENATE(Tableau2[[#Headers],[Bien 287]]&amp;" ", acquéreurs!$C4&amp;" ",acquéreurs!$D4),"")</f>
        <v/>
      </c>
      <c r="KC3" t="str">
        <f>IF(acquéreurs!KX4="MATCH",CONCATENATE(Tableau2[[#Headers],[Bien 288]]&amp;" ", acquéreurs!$C4&amp;" ",acquéreurs!$D4),"")</f>
        <v/>
      </c>
      <c r="KD3" t="str">
        <f>IF(acquéreurs!KY4="MATCH",CONCATENATE(Tableau2[[#Headers],[Bien 289]]&amp;" ", acquéreurs!$C4&amp;" ",acquéreurs!$D4),"")</f>
        <v/>
      </c>
      <c r="KE3" t="str">
        <f>IF(acquéreurs!KZ4="MATCH",CONCATENATE(Tableau2[[#Headers],[Bien 290]]&amp;" ", acquéreurs!$C4&amp;" ",acquéreurs!$D4),"")</f>
        <v/>
      </c>
      <c r="KF3" t="str">
        <f>IF(acquéreurs!LA4="MATCH",CONCATENATE(Tableau2[[#Headers],[Bien 291]]&amp;" ", acquéreurs!$C4&amp;" ",acquéreurs!$D4),"")</f>
        <v/>
      </c>
      <c r="KG3" t="str">
        <f>IF(acquéreurs!LB4="MATCH",CONCATENATE(Tableau2[[#Headers],[Bien 292]]&amp;" ", acquéreurs!$C4&amp;" ",acquéreurs!$D4),"")</f>
        <v/>
      </c>
      <c r="KH3" t="str">
        <f>IF(acquéreurs!LC4="MATCH",CONCATENATE(Tableau2[[#Headers],[Bien 293]]&amp;" ", acquéreurs!$C4&amp;" ",acquéreurs!$D4),"")</f>
        <v/>
      </c>
      <c r="KI3" t="str">
        <f>IF(acquéreurs!LD4="MATCH",CONCATENATE(Tableau2[[#Headers],[Bien 294]]&amp;" ", acquéreurs!$C4&amp;" ",acquéreurs!$D4),"")</f>
        <v/>
      </c>
      <c r="KJ3" t="str">
        <f>IF(acquéreurs!LE4="MATCH",CONCATENATE(Tableau2[[#Headers],[Bien 295]]&amp;" ", acquéreurs!$C4&amp;" ",acquéreurs!$D4),"")</f>
        <v/>
      </c>
      <c r="KK3" t="str">
        <f>IF(acquéreurs!LF4="MATCH",CONCATENATE(Tableau2[[#Headers],[Bien 296]]&amp;" ", acquéreurs!$C4&amp;" ",acquéreurs!$D4),"")</f>
        <v/>
      </c>
      <c r="KL3" t="str">
        <f>IF(acquéreurs!LG4="MATCH",CONCATENATE(Tableau2[[#Headers],[Bien 297]]&amp;" ", acquéreurs!$C4&amp;" ",acquéreurs!$D4),"")</f>
        <v/>
      </c>
      <c r="KM3" t="str">
        <f>IF(acquéreurs!LH4="MATCH",CONCATENATE(Tableau2[[#Headers],[Bien 298]]&amp;" ", acquéreurs!$C4&amp;" ",acquéreurs!$D4),"")</f>
        <v/>
      </c>
      <c r="KN3" t="str">
        <f>IF(acquéreurs!LI4="MATCH",CONCATENATE(Tableau2[[#Headers],[Bien 299]]&amp;" ", acquéreurs!$C4&amp;" ",acquéreurs!$D4),"")</f>
        <v/>
      </c>
      <c r="KO3" t="str">
        <f>IF(acquéreurs!LJ4="MATCH",CONCATENATE(Tableau2[[#Headers],[Bien 300]]&amp;" ", acquéreurs!$C4&amp;" ",acquéreurs!$D4),"")</f>
        <v/>
      </c>
      <c r="KP3" t="str">
        <f>IF(acquéreurs!LK4="MATCH",CONCATENATE(Tableau2[[#Headers],[Bien 301]]&amp;" ", acquéreurs!$C4&amp;" ",acquéreurs!$D4),"")</f>
        <v/>
      </c>
      <c r="KQ3" t="str">
        <f>IF(acquéreurs!LL4="MATCH",CONCATENATE(Tableau2[[#Headers],[Bien 302]]&amp;" ", acquéreurs!$C4&amp;" ",acquéreurs!$D4),"")</f>
        <v/>
      </c>
      <c r="KR3" t="str">
        <f>IF(acquéreurs!LM4="MATCH",CONCATENATE(Tableau2[[#Headers],[Bien 303]]&amp;" ", acquéreurs!$C4&amp;" ",acquéreurs!$D4),"")</f>
        <v/>
      </c>
      <c r="KS3" t="str">
        <f>IF(acquéreurs!LN4="MATCH",CONCATENATE(Tableau2[[#Headers],[Bien 304]]&amp;" ", acquéreurs!$C4&amp;" ",acquéreurs!$D4),"")</f>
        <v/>
      </c>
      <c r="KT3" t="str">
        <f>IF(acquéreurs!LO4="MATCH",CONCATENATE(Tableau2[[#Headers],[Bien 305]]&amp;" ", acquéreurs!$C4&amp;" ",acquéreurs!$D4),"")</f>
        <v/>
      </c>
      <c r="KU3" t="str">
        <f>IF(acquéreurs!LP4="MATCH",CONCATENATE(Tableau2[[#Headers],[Bien 306]]&amp;" ", acquéreurs!$C4&amp;" ",acquéreurs!$D4),"")</f>
        <v/>
      </c>
      <c r="KV3" t="str">
        <f>IF(acquéreurs!LQ4="MATCH",CONCATENATE(Tableau2[[#Headers],[Bien 307]]&amp;" ", acquéreurs!$C4&amp;" ",acquéreurs!$D4),"")</f>
        <v/>
      </c>
      <c r="KW3" t="str">
        <f>IF(acquéreurs!LR4="MATCH",CONCATENATE(Tableau2[[#Headers],[Bien 308]]&amp;" ", acquéreurs!$C4&amp;" ",acquéreurs!$D4),"")</f>
        <v/>
      </c>
      <c r="KX3" t="str">
        <f>IF(acquéreurs!LS4="MATCH",CONCATENATE(Tableau2[[#Headers],[Bien 309]]&amp;" ", acquéreurs!$C4&amp;" ",acquéreurs!$D4),"")</f>
        <v/>
      </c>
      <c r="KY3" t="str">
        <f>IF(acquéreurs!LT4="MATCH",CONCATENATE(Tableau2[[#Headers],[Bien 310]]&amp;" ", acquéreurs!$C4&amp;" ",acquéreurs!$D4),"")</f>
        <v/>
      </c>
      <c r="KZ3" t="str">
        <f>IF(acquéreurs!LU4="MATCH",CONCATENATE(Tableau2[[#Headers],[Bien 311]]&amp;" ", acquéreurs!$C4&amp;" ",acquéreurs!$D4),"")</f>
        <v/>
      </c>
      <c r="LA3" t="str">
        <f>IF(acquéreurs!LV4="MATCH",CONCATENATE(Tableau2[[#Headers],[Bien 312]]&amp;" ", acquéreurs!$C4&amp;" ",acquéreurs!$D4),"")</f>
        <v/>
      </c>
      <c r="LB3" t="str">
        <f>IF(acquéreurs!LW4="MATCH",CONCATENATE(Tableau2[[#Headers],[Bien 313]]&amp;" ", acquéreurs!$C4&amp;" ",acquéreurs!$D4),"")</f>
        <v/>
      </c>
      <c r="LC3" t="str">
        <f>IF(acquéreurs!LX4="MATCH",CONCATENATE(Tableau2[[#Headers],[Bien 314]]&amp;" ", acquéreurs!$C4&amp;" ",acquéreurs!$D4),"")</f>
        <v/>
      </c>
      <c r="LD3" t="str">
        <f>IF(acquéreurs!LY4="MATCH",CONCATENATE(Tableau2[[#Headers],[Bien 315]]&amp;" ", acquéreurs!$C4&amp;" ",acquéreurs!$D4),"")</f>
        <v/>
      </c>
      <c r="LE3" t="str">
        <f>IF(acquéreurs!LZ4="MATCH",CONCATENATE(Tableau2[[#Headers],[Bien 316]]&amp;" ", acquéreurs!$C4&amp;" ",acquéreurs!$D4),"")</f>
        <v/>
      </c>
      <c r="LF3" t="str">
        <f>IF(acquéreurs!MA4="MATCH",CONCATENATE(Tableau2[[#Headers],[Bien 317]]&amp;" ", acquéreurs!$C4&amp;" ",acquéreurs!$D4),"")</f>
        <v/>
      </c>
      <c r="LG3" t="str">
        <f>IF(acquéreurs!MB4="MATCH",CONCATENATE(Tableau2[[#Headers],[Bien 318]]&amp;" ", acquéreurs!$C4&amp;" ",acquéreurs!$D4),"")</f>
        <v/>
      </c>
      <c r="LH3" t="str">
        <f>IF(acquéreurs!MC4="MATCH",CONCATENATE(Tableau2[[#Headers],[Bien 319]]&amp;" ", acquéreurs!$C4&amp;" ",acquéreurs!$D4),"")</f>
        <v/>
      </c>
      <c r="LI3" t="str">
        <f>IF(acquéreurs!MD4="MATCH",CONCATENATE(Tableau2[[#Headers],[Bien 320]]&amp;" ", acquéreurs!$C4&amp;" ",acquéreurs!$D4),"")</f>
        <v/>
      </c>
      <c r="LJ3" t="str">
        <f>IF(acquéreurs!ME4="MATCH",CONCATENATE(Tableau2[[#Headers],[Bien 321]]&amp;" ", acquéreurs!$C4&amp;" ",acquéreurs!$D4),"")</f>
        <v/>
      </c>
      <c r="LK3" t="str">
        <f>IF(acquéreurs!MF4="MATCH",CONCATENATE(Tableau2[[#Headers],[Bien 322]]&amp;" ", acquéreurs!$C4&amp;" ",acquéreurs!$D4),"")</f>
        <v/>
      </c>
      <c r="LL3" t="str">
        <f>IF(acquéreurs!MG4="MATCH",CONCATENATE(Tableau2[[#Headers],[Bien 323]]&amp;" ", acquéreurs!$C4&amp;" ",acquéreurs!$D4),"")</f>
        <v/>
      </c>
      <c r="LM3" t="str">
        <f>IF(acquéreurs!MH4="MATCH",CONCATENATE(Tableau2[[#Headers],[Bien 324]]&amp;" ", acquéreurs!$C4&amp;" ",acquéreurs!$D4),"")</f>
        <v/>
      </c>
      <c r="LN3" t="str">
        <f>IF(acquéreurs!MI4="MATCH",CONCATENATE(Tableau2[[#Headers],[Bien 325]]&amp;" ", acquéreurs!$C4&amp;" ",acquéreurs!$D4),"")</f>
        <v/>
      </c>
      <c r="LO3" t="str">
        <f>IF(acquéreurs!MJ4="MATCH",CONCATENATE(Tableau2[[#Headers],[Bien 326]]&amp;" ", acquéreurs!$C4&amp;" ",acquéreurs!$D4),"")</f>
        <v/>
      </c>
      <c r="LP3" t="str">
        <f>IF(acquéreurs!MK4="MATCH",CONCATENATE(Tableau2[[#Headers],[Bien 327]]&amp;" ", acquéreurs!$C4&amp;" ",acquéreurs!$D4),"")</f>
        <v/>
      </c>
      <c r="LQ3" t="str">
        <f>IF(acquéreurs!ML4="MATCH",CONCATENATE(Tableau2[[#Headers],[Bien 328]]&amp;" ", acquéreurs!$C4&amp;" ",acquéreurs!$D4),"")</f>
        <v/>
      </c>
      <c r="LR3" t="str">
        <f>IF(acquéreurs!MM4="MATCH",CONCATENATE(Tableau2[[#Headers],[Bien 329]]&amp;" ", acquéreurs!$C4&amp;" ",acquéreurs!$D4),"")</f>
        <v/>
      </c>
      <c r="LS3" t="str">
        <f>IF(acquéreurs!MN4="MATCH",CONCATENATE(Tableau2[[#Headers],[Bien 330]]&amp;" ", acquéreurs!$C4&amp;" ",acquéreurs!$D4),"")</f>
        <v/>
      </c>
      <c r="LT3" t="str">
        <f>IF(acquéreurs!MO4="MATCH",CONCATENATE(Tableau2[[#Headers],[Bien 331]]&amp;" ", acquéreurs!$C4&amp;" ",acquéreurs!$D4),"")</f>
        <v/>
      </c>
      <c r="LU3" t="str">
        <f>IF(acquéreurs!MP4="MATCH",CONCATENATE(Tableau2[[#Headers],[Bien 332]]&amp;" ", acquéreurs!$C4&amp;" ",acquéreurs!$D4),"")</f>
        <v/>
      </c>
      <c r="LV3" t="str">
        <f>IF(acquéreurs!MQ4="MATCH",CONCATENATE(Tableau2[[#Headers],[Bien 333]]&amp;" ", acquéreurs!$C4&amp;" ",acquéreurs!$D4),"")</f>
        <v/>
      </c>
      <c r="LW3" t="str">
        <f>IF(acquéreurs!MR4="MATCH",CONCATENATE(Tableau2[[#Headers],[Bien 334]]&amp;" ", acquéreurs!$C4&amp;" ",acquéreurs!$D4),"")</f>
        <v/>
      </c>
      <c r="LX3" t="str">
        <f>IF(acquéreurs!MS4="MATCH",CONCATENATE(Tableau2[[#Headers],[Bien 335]]&amp;" ", acquéreurs!$C4&amp;" ",acquéreurs!$D4),"")</f>
        <v/>
      </c>
      <c r="LY3" t="str">
        <f>IF(acquéreurs!MT4="MATCH",CONCATENATE(Tableau2[[#Headers],[Bien 336]]&amp;" ", acquéreurs!$C4&amp;" ",acquéreurs!$D4),"")</f>
        <v/>
      </c>
      <c r="LZ3" t="str">
        <f>IF(acquéreurs!MU4="MATCH",CONCATENATE(Tableau2[[#Headers],[Bien 337]]&amp;" ", acquéreurs!$C4&amp;" ",acquéreurs!$D4),"")</f>
        <v/>
      </c>
      <c r="MA3" t="str">
        <f>IF(acquéreurs!MV4="MATCH",CONCATENATE(Tableau2[[#Headers],[Bien 338]]&amp;" ", acquéreurs!$C4&amp;" ",acquéreurs!$D4),"")</f>
        <v/>
      </c>
      <c r="MB3" t="str">
        <f>IF(acquéreurs!MW4="MATCH",CONCATENATE(Tableau2[[#Headers],[Bien 339]]&amp;" ", acquéreurs!$C4&amp;" ",acquéreurs!$D4),"")</f>
        <v/>
      </c>
      <c r="MC3" t="str">
        <f>IF(acquéreurs!MX4="MATCH",CONCATENATE(Tableau2[[#Headers],[Bien 340]]&amp;" ", acquéreurs!$C4&amp;" ",acquéreurs!$D4),"")</f>
        <v/>
      </c>
      <c r="MD3" t="str">
        <f>IF(acquéreurs!MY4="MATCH",CONCATENATE(Tableau2[[#Headers],[Bien 341]]&amp;" ", acquéreurs!$C4&amp;" ",acquéreurs!$D4),"")</f>
        <v/>
      </c>
      <c r="ME3" t="str">
        <f>IF(acquéreurs!MZ4="MATCH",CONCATENATE(Tableau2[[#Headers],[Bien 342]]&amp;" ", acquéreurs!$C4&amp;" ",acquéreurs!$D4),"")</f>
        <v/>
      </c>
      <c r="MF3" t="str">
        <f>IF(acquéreurs!NA4="MATCH",CONCATENATE(Tableau2[[#Headers],[Bien 343]]&amp;" ", acquéreurs!$C4&amp;" ",acquéreurs!$D4),"")</f>
        <v>Bien 343 Mcdo Ronald</v>
      </c>
      <c r="MG3" t="str">
        <f>IF(acquéreurs!NB4="MATCH",CONCATENATE(Tableau2[[#Headers],[Bien 344]]&amp;" ", acquéreurs!$C4&amp;" ",acquéreurs!$D4),"")</f>
        <v/>
      </c>
      <c r="MH3" t="str">
        <f>IF(acquéreurs!NC4="MATCH",CONCATENATE(Tableau2[[#Headers],[Bien 345]]&amp;" ", acquéreurs!$C4&amp;" ",acquéreurs!$D4),"")</f>
        <v/>
      </c>
      <c r="MI3" t="str">
        <f>IF(acquéreurs!ND4="MATCH",CONCATENATE(Tableau2[[#Headers],[Bien 346]]&amp;" ", acquéreurs!$C4&amp;" ",acquéreurs!$D4),"")</f>
        <v/>
      </c>
      <c r="MJ3" t="str">
        <f>IF(acquéreurs!NE4="MATCH",CONCATENATE(Tableau2[[#Headers],[Bien 347]]&amp;" ", acquéreurs!$C4&amp;" ",acquéreurs!$D4),"")</f>
        <v/>
      </c>
      <c r="MK3" t="str">
        <f>IF(acquéreurs!NF4="MATCH",CONCATENATE(Tableau2[[#Headers],[Bien 348]]&amp;" ", acquéreurs!$C4&amp;" ",acquéreurs!$D4),"")</f>
        <v/>
      </c>
      <c r="ML3" t="str">
        <f>IF(acquéreurs!NG4="MATCH",CONCATENATE(Tableau2[[#Headers],[Bien 349]]&amp;" ", acquéreurs!$C4&amp;" ",acquéreurs!$D4),"")</f>
        <v/>
      </c>
      <c r="MM3" t="str">
        <f>IF(acquéreurs!NH4="MATCH",CONCATENATE(Tableau2[[#Headers],[Bien 350]]&amp;" ", acquéreurs!$C4&amp;" ",acquéreurs!$D4),"")</f>
        <v/>
      </c>
      <c r="MN3" t="str">
        <f>IF(acquéreurs!NI4="MATCH",CONCATENATE(Tableau2[[#Headers],[Bien 351]]&amp;" ", acquéreurs!$C4&amp;" ",acquéreurs!$D4),"")</f>
        <v/>
      </c>
      <c r="MO3" t="str">
        <f>IF(acquéreurs!NJ4="MATCH",CONCATENATE(Tableau2[[#Headers],[Bien 352]]&amp;" ", acquéreurs!$C4&amp;" ",acquéreurs!$D4),"")</f>
        <v/>
      </c>
      <c r="MP3" t="str">
        <f>IF(acquéreurs!NK4="MATCH",CONCATENATE(Tableau2[[#Headers],[Bien 353]]&amp;" ", acquéreurs!$C4&amp;" ",acquéreurs!$D4),"")</f>
        <v/>
      </c>
      <c r="MQ3" t="str">
        <f>IF(acquéreurs!NL4="MATCH",CONCATENATE(Tableau2[[#Headers],[Bien 354]]&amp;" ", acquéreurs!$C4&amp;" ",acquéreurs!$D4),"")</f>
        <v/>
      </c>
      <c r="MR3" t="str">
        <f>IF(acquéreurs!NM4="MATCH",CONCATENATE(Tableau2[[#Headers],[Bien 355]]&amp;" ", acquéreurs!$C4&amp;" ",acquéreurs!$D4),"")</f>
        <v/>
      </c>
      <c r="MS3" t="str">
        <f>IF(acquéreurs!NN4="MATCH",CONCATENATE(Tableau2[[#Headers],[Bien 356]]&amp;" ", acquéreurs!$C4&amp;" ",acquéreurs!$D4),"")</f>
        <v/>
      </c>
      <c r="MT3" t="str">
        <f>IF(acquéreurs!NO4="MATCH",CONCATENATE(Tableau2[[#Headers],[Bien 357]]&amp;" ", acquéreurs!$C4&amp;" ",acquéreurs!$D4),"")</f>
        <v/>
      </c>
      <c r="MU3" t="str">
        <f>IF(acquéreurs!NP4="MATCH",CONCATENATE(Tableau2[[#Headers],[Bien 358]]&amp;" ", acquéreurs!$C4&amp;" ",acquéreurs!$D4),"")</f>
        <v/>
      </c>
      <c r="MV3" t="str">
        <f>IF(acquéreurs!NQ4="MATCH",CONCATENATE(Tableau2[[#Headers],[Bien 359]]&amp;" ", acquéreurs!$C4&amp;" ",acquéreurs!$D4),"")</f>
        <v/>
      </c>
      <c r="MW3" t="str">
        <f>IF(acquéreurs!NR4="MATCH",CONCATENATE(Tableau2[[#Headers],[Bien 360]]&amp;" ", acquéreurs!$C4&amp;" ",acquéreurs!$D4),"")</f>
        <v/>
      </c>
      <c r="MX3" t="str">
        <f>IF(acquéreurs!NS4="MATCH",CONCATENATE(Tableau2[[#Headers],[Bien 361]]&amp;" ", acquéreurs!$C4&amp;" ",acquéreurs!$D4),"")</f>
        <v/>
      </c>
      <c r="MY3" t="str">
        <f>IF(acquéreurs!NT4="MATCH",CONCATENATE(Tableau2[[#Headers],[Bien 362]]&amp;" ", acquéreurs!$C4&amp;" ",acquéreurs!$D4),"")</f>
        <v/>
      </c>
      <c r="MZ3" t="str">
        <f>IF(acquéreurs!NU4="MATCH",CONCATENATE(Tableau2[[#Headers],[Bien 363]]&amp;" ", acquéreurs!$C4&amp;" ",acquéreurs!$D4),"")</f>
        <v/>
      </c>
      <c r="NA3" t="str">
        <f>IF(acquéreurs!NV4="MATCH",CONCATENATE(Tableau2[[#Headers],[Bien 364]]&amp;" ", acquéreurs!$C4&amp;" ",acquéreurs!$D4),"")</f>
        <v>Bien 364 Mcdo Ronald</v>
      </c>
      <c r="NB3" t="str">
        <f>IF(acquéreurs!NW4="MATCH",CONCATENATE(Tableau2[[#Headers],[Bien 365]]&amp;" ", acquéreurs!$C4&amp;" ",acquéreurs!$D4),"")</f>
        <v/>
      </c>
      <c r="NC3" t="str">
        <f>IF(acquéreurs!NX4="MATCH",CONCATENATE(Tableau2[[#Headers],[Bien 366]]&amp;" ", acquéreurs!$C4&amp;" ",acquéreurs!$D4),"")</f>
        <v/>
      </c>
      <c r="ND3" t="str">
        <f>IF(acquéreurs!NY4="MATCH",CONCATENATE(Tableau2[[#Headers],[Bien 367]]&amp;" ", acquéreurs!$C4&amp;" ",acquéreurs!$D4),"")</f>
        <v/>
      </c>
      <c r="NE3" t="str">
        <f>IF(acquéreurs!NZ4="MATCH",CONCATENATE(Tableau2[[#Headers],[Bien 368]]&amp;" ", acquéreurs!$C4&amp;" ",acquéreurs!$D4),"")</f>
        <v/>
      </c>
      <c r="NF3" t="str">
        <f>IF(acquéreurs!OA4="MATCH",CONCATENATE(Tableau2[[#Headers],[Bien 369]]&amp;" ", acquéreurs!$C4&amp;" ",acquéreurs!$D4),"")</f>
        <v/>
      </c>
      <c r="NG3" t="str">
        <f>IF(acquéreurs!OB4="MATCH",CONCATENATE(Tableau2[[#Headers],[Bien 370]]&amp;" ", acquéreurs!$C4&amp;" ",acquéreurs!$D4),"")</f>
        <v/>
      </c>
      <c r="NH3" t="str">
        <f>IF(acquéreurs!OC4="MATCH",CONCATENATE(Tableau2[[#Headers],[Bien 371]]&amp;" ", acquéreurs!$C4&amp;" ",acquéreurs!$D4),"")</f>
        <v/>
      </c>
      <c r="NI3" t="str">
        <f>IF(acquéreurs!OD4="MATCH",CONCATENATE(Tableau2[[#Headers],[Bien 372]]&amp;" ", acquéreurs!$C4&amp;" ",acquéreurs!$D4),"")</f>
        <v/>
      </c>
      <c r="NJ3" t="str">
        <f>IF(acquéreurs!OE4="MATCH",CONCATENATE(Tableau2[[#Headers],[Bien 373]]&amp;" ", acquéreurs!$C4&amp;" ",acquéreurs!$D4),"")</f>
        <v/>
      </c>
      <c r="NK3" t="str">
        <f>IF(acquéreurs!OF4="MATCH",CONCATENATE(Tableau2[[#Headers],[Bien 374]]&amp;" ", acquéreurs!$C4&amp;" ",acquéreurs!$D4),"")</f>
        <v/>
      </c>
      <c r="NL3" t="str">
        <f>IF(acquéreurs!OG4="MATCH",CONCATENATE(Tableau2[[#Headers],[Bien 375]]&amp;" ", acquéreurs!$C4&amp;" ",acquéreurs!$D4),"")</f>
        <v/>
      </c>
      <c r="NM3" t="str">
        <f>IF(acquéreurs!OH4="MATCH",CONCATENATE(Tableau2[[#Headers],[Bien 376]]&amp;" ", acquéreurs!$C4&amp;" ",acquéreurs!$D4),"")</f>
        <v/>
      </c>
      <c r="NN3" t="str">
        <f>IF(acquéreurs!OI4="MATCH",CONCATENATE(Tableau2[[#Headers],[Bien 377]]&amp;" ", acquéreurs!$C4&amp;" ",acquéreurs!$D4),"")</f>
        <v/>
      </c>
      <c r="NO3" t="str">
        <f>IF(acquéreurs!OJ4="MATCH",CONCATENATE(Tableau2[[#Headers],[Bien 378]]&amp;" ", acquéreurs!$C4&amp;" ",acquéreurs!$D4),"")</f>
        <v/>
      </c>
      <c r="NP3" t="str">
        <f>IF(acquéreurs!OK4="MATCH",CONCATENATE(Tableau2[[#Headers],[Bien 379]]&amp;" ", acquéreurs!$C4&amp;" ",acquéreurs!$D4),"")</f>
        <v/>
      </c>
      <c r="NQ3" t="str">
        <f>IF(acquéreurs!OL4="MATCH",CONCATENATE(Tableau2[[#Headers],[Bien 380]]&amp;" ", acquéreurs!$C4&amp;" ",acquéreurs!$D4),"")</f>
        <v/>
      </c>
      <c r="NR3" t="str">
        <f>IF(acquéreurs!OM4="MATCH",CONCATENATE(Tableau2[[#Headers],[Bien 381]]&amp;" ", acquéreurs!$C4&amp;" ",acquéreurs!$D4),"")</f>
        <v/>
      </c>
      <c r="NS3" t="str">
        <f>IF(acquéreurs!ON4="MATCH",CONCATENATE(Tableau2[[#Headers],[Bien 382]]&amp;" ", acquéreurs!$C4&amp;" ",acquéreurs!$D4),"")</f>
        <v/>
      </c>
      <c r="NT3" t="str">
        <f>IF(acquéreurs!OO4="MATCH",CONCATENATE(Tableau2[[#Headers],[Bien 383]]&amp;" ", acquéreurs!$C4&amp;" ",acquéreurs!$D4),"")</f>
        <v/>
      </c>
      <c r="NU3" t="str">
        <f>IF(acquéreurs!OP4="MATCH",CONCATENATE(Tableau2[[#Headers],[Bien 384]]&amp;" ", acquéreurs!$C4&amp;" ",acquéreurs!$D4),"")</f>
        <v/>
      </c>
      <c r="NV3" t="str">
        <f>IF(acquéreurs!OQ4="MATCH",CONCATENATE(Tableau2[[#Headers],[Bien 385]]&amp;" ", acquéreurs!$C4&amp;" ",acquéreurs!$D4),"")</f>
        <v/>
      </c>
      <c r="NW3" t="str">
        <f>IF(acquéreurs!OR4="MATCH",CONCATENATE(Tableau2[[#Headers],[Bien 386]]&amp;" ", acquéreurs!$C4&amp;" ",acquéreurs!$D4),"")</f>
        <v/>
      </c>
      <c r="NX3" t="str">
        <f>IF(acquéreurs!OS4="MATCH",CONCATENATE(Tableau2[[#Headers],[Bien 387]]&amp;" ", acquéreurs!$C4&amp;" ",acquéreurs!$D4),"")</f>
        <v/>
      </c>
      <c r="NY3" t="str">
        <f>IF(acquéreurs!OT4="MATCH",CONCATENATE(Tableau2[[#Headers],[Bien 388]]&amp;" ", acquéreurs!$C4&amp;" ",acquéreurs!$D4),"")</f>
        <v/>
      </c>
      <c r="NZ3" t="str">
        <f>IF(acquéreurs!OU4="MATCH",CONCATENATE(Tableau2[[#Headers],[Bien 389]]&amp;" ", acquéreurs!$C4&amp;" ",acquéreurs!$D4),"")</f>
        <v/>
      </c>
      <c r="OA3" t="str">
        <f>IF(acquéreurs!OV4="MATCH",CONCATENATE(Tableau2[[#Headers],[Bien 390]]&amp;" ", acquéreurs!$C4&amp;" ",acquéreurs!$D4),"")</f>
        <v/>
      </c>
      <c r="OB3" t="str">
        <f>IF(acquéreurs!OW4="MATCH",CONCATENATE(Tableau2[[#Headers],[Bien 391]]&amp;" ", acquéreurs!$C4&amp;" ",acquéreurs!$D4),"")</f>
        <v/>
      </c>
      <c r="OC3" t="str">
        <f>IF(acquéreurs!OX4="MATCH",CONCATENATE(Tableau2[[#Headers],[Bien 392]]&amp;" ", acquéreurs!$C4&amp;" ",acquéreurs!$D4),"")</f>
        <v/>
      </c>
      <c r="OD3" t="str">
        <f>IF(acquéreurs!OY4="MATCH",CONCATENATE(Tableau2[[#Headers],[Bien 393]]&amp;" ", acquéreurs!$C4&amp;" ",acquéreurs!$D4),"")</f>
        <v/>
      </c>
      <c r="OE3" t="str">
        <f>IF(acquéreurs!OZ4="MATCH",CONCATENATE(Tableau2[[#Headers],[Bien 394]]&amp;" ", acquéreurs!$C4&amp;" ",acquéreurs!$D4),"")</f>
        <v/>
      </c>
      <c r="OF3" t="str">
        <f>IF(acquéreurs!PA4="MATCH",CONCATENATE(Tableau2[[#Headers],[Bien 395]]&amp;" ", acquéreurs!$C4&amp;" ",acquéreurs!$D4),"")</f>
        <v/>
      </c>
      <c r="OG3" t="str">
        <f>IF(acquéreurs!PB4="MATCH",CONCATENATE(Tableau2[[#Headers],[Bien 396]]&amp;" ", acquéreurs!$C4&amp;" ",acquéreurs!$D4),"")</f>
        <v/>
      </c>
      <c r="OH3" t="str">
        <f>IF(acquéreurs!PC4="MATCH",CONCATENATE(Tableau2[[#Headers],[Bien 397]]&amp;" ", acquéreurs!$C4&amp;" ",acquéreurs!$D4),"")</f>
        <v/>
      </c>
      <c r="OI3" t="str">
        <f>IF(acquéreurs!PD4="MATCH",CONCATENATE(Tableau2[[#Headers],[Bien 398]]&amp;" ", acquéreurs!$C4&amp;" ",acquéreurs!$D4),"")</f>
        <v/>
      </c>
      <c r="OJ3" t="str">
        <f>IF(acquéreurs!PE4="MATCH",CONCATENATE(Tableau2[[#Headers],[Bien 399]]&amp;" ", acquéreurs!$C4&amp;" ",acquéreurs!$D4),"")</f>
        <v/>
      </c>
      <c r="OK3" t="str">
        <f>IF(acquéreurs!PF4="MATCH",CONCATENATE(Tableau2[[#Headers],[Bien 400]]&amp;" ", acquéreurs!$C4&amp;" ",acquéreurs!$D4),"")</f>
        <v/>
      </c>
      <c r="OL3" t="str">
        <f>IF(acquéreurs!PG4="MATCH",CONCATENATE(Tableau2[[#Headers],[Bien 401]]&amp;" ", acquéreurs!$C4&amp;" ",acquéreurs!$D4),"")</f>
        <v/>
      </c>
      <c r="OM3" t="str">
        <f>IF(acquéreurs!PH4="MATCH",CONCATENATE(Tableau2[[#Headers],[Bien 402]]&amp;" ", acquéreurs!$C4&amp;" ",acquéreurs!$D4),"")</f>
        <v/>
      </c>
      <c r="ON3" t="str">
        <f>IF(acquéreurs!PI4="MATCH",CONCATENATE(Tableau2[[#Headers],[Bien 403]]&amp;" ", acquéreurs!$C4&amp;" ",acquéreurs!$D4),"")</f>
        <v/>
      </c>
      <c r="OO3" t="str">
        <f>IF(acquéreurs!PJ4="MATCH",CONCATENATE(Tableau2[[#Headers],[Bien 404]]&amp;" ", acquéreurs!$C4&amp;" ",acquéreurs!$D4),"")</f>
        <v/>
      </c>
      <c r="OP3" t="str">
        <f>IF(acquéreurs!PK4="MATCH",CONCATENATE(Tableau2[[#Headers],[Bien 405]]&amp;" ", acquéreurs!$C4&amp;" ",acquéreurs!$D4),"")</f>
        <v/>
      </c>
      <c r="OQ3" t="str">
        <f>IF(acquéreurs!PL4="MATCH",CONCATENATE(Tableau2[[#Headers],[Bien 406]]&amp;" ", acquéreurs!$C4&amp;" ",acquéreurs!$D4),"")</f>
        <v/>
      </c>
      <c r="OR3" t="str">
        <f>IF(acquéreurs!PM4="MATCH",CONCATENATE(Tableau2[[#Headers],[Bien 407]]&amp;" ", acquéreurs!$C4&amp;" ",acquéreurs!$D4),"")</f>
        <v/>
      </c>
      <c r="OS3" t="str">
        <f>IF(acquéreurs!PN4="MATCH",CONCATENATE(Tableau2[[#Headers],[Bien 408]]&amp;" ", acquéreurs!$C4&amp;" ",acquéreurs!$D4),"")</f>
        <v/>
      </c>
      <c r="OT3" t="str">
        <f>IF(acquéreurs!PO4="MATCH",CONCATENATE(Tableau2[[#Headers],[Bien 409]]&amp;" ", acquéreurs!$C4&amp;" ",acquéreurs!$D4),"")</f>
        <v/>
      </c>
      <c r="OU3" t="str">
        <f>IF(acquéreurs!PP4="MATCH",CONCATENATE(Tableau2[[#Headers],[Bien 410]]&amp;" ", acquéreurs!$C4&amp;" ",acquéreurs!$D4),"")</f>
        <v/>
      </c>
      <c r="OV3" t="str">
        <f>IF(acquéreurs!PQ4="MATCH",CONCATENATE(Tableau2[[#Headers],[Bien 411]]&amp;" ", acquéreurs!$C4&amp;" ",acquéreurs!$D4),"")</f>
        <v/>
      </c>
      <c r="OW3" t="str">
        <f>IF(acquéreurs!PR4="MATCH",CONCATENATE(Tableau2[[#Headers],[Bien 412]]&amp;" ", acquéreurs!$C4&amp;" ",acquéreurs!$D4),"")</f>
        <v>Bien 412 Mcdo Ronald</v>
      </c>
      <c r="OX3" t="str">
        <f>IF(acquéreurs!PS4="MATCH",CONCATENATE(Tableau2[[#Headers],[Bien 413]]&amp;" ", acquéreurs!$C4&amp;" ",acquéreurs!$D4),"")</f>
        <v/>
      </c>
      <c r="OY3" t="str">
        <f>IF(acquéreurs!PT4="MATCH",CONCATENATE(Tableau2[[#Headers],[Bien 414]]&amp;" ", acquéreurs!$C4&amp;" ",acquéreurs!$D4),"")</f>
        <v/>
      </c>
      <c r="OZ3" t="str">
        <f>IF(acquéreurs!PU4="MATCH",CONCATENATE(Tableau2[[#Headers],[Bien 415]]&amp;" ", acquéreurs!$C4&amp;" ",acquéreurs!$D4),"")</f>
        <v/>
      </c>
      <c r="PA3" t="str">
        <f>IF(acquéreurs!PV4="MATCH",CONCATENATE(Tableau2[[#Headers],[Bien 416]]&amp;" ", acquéreurs!$C4&amp;" ",acquéreurs!$D4),"")</f>
        <v/>
      </c>
      <c r="PB3" t="str">
        <f>IF(acquéreurs!PW4="MATCH",CONCATENATE(Tableau2[[#Headers],[Bien 417]]&amp;" ", acquéreurs!$C4&amp;" ",acquéreurs!$D4),"")</f>
        <v/>
      </c>
      <c r="PC3" t="str">
        <f>IF(acquéreurs!PX4="MATCH",CONCATENATE(Tableau2[[#Headers],[Bien 418]]&amp;" ", acquéreurs!$C4&amp;" ",acquéreurs!$D4),"")</f>
        <v/>
      </c>
      <c r="PD3" t="str">
        <f>IF(acquéreurs!PY4="MATCH",CONCATENATE(Tableau2[[#Headers],[Bien 419]]&amp;" ", acquéreurs!$C4&amp;" ",acquéreurs!$D4),"")</f>
        <v/>
      </c>
      <c r="PE3" t="str">
        <f>IF(acquéreurs!PZ4="MATCH",CONCATENATE(Tableau2[[#Headers],[Bien 420]]&amp;" ", acquéreurs!$C4&amp;" ",acquéreurs!$D4),"")</f>
        <v/>
      </c>
      <c r="PF3" t="str">
        <f>IF(acquéreurs!QA4="MATCH",CONCATENATE(Tableau2[[#Headers],[Bien 421]]&amp;" ", acquéreurs!$C4&amp;" ",acquéreurs!$D4),"")</f>
        <v/>
      </c>
      <c r="PG3" t="str">
        <f>IF(acquéreurs!QB4="MATCH",CONCATENATE(Tableau2[[#Headers],[Bien 422]]&amp;" ", acquéreurs!$C4&amp;" ",acquéreurs!$D4),"")</f>
        <v/>
      </c>
      <c r="PH3" t="str">
        <f>IF(acquéreurs!QC4="MATCH",CONCATENATE(Tableau2[[#Headers],[Bien 423]]&amp;" ", acquéreurs!$C4&amp;" ",acquéreurs!$D4),"")</f>
        <v/>
      </c>
      <c r="PI3" t="str">
        <f>IF(acquéreurs!QD4="MATCH",CONCATENATE(Tableau2[[#Headers],[Bien 424]]&amp;" ", acquéreurs!$C4&amp;" ",acquéreurs!$D4),"")</f>
        <v/>
      </c>
      <c r="PJ3" t="str">
        <f>IF(acquéreurs!QE4="MATCH",CONCATENATE(Tableau2[[#Headers],[Bien 425]]&amp;" ", acquéreurs!$C4&amp;" ",acquéreurs!$D4),"")</f>
        <v/>
      </c>
      <c r="PK3" t="str">
        <f>IF(acquéreurs!QF4="MATCH",CONCATENATE(Tableau2[[#Headers],[Bien 426]]&amp;" ", acquéreurs!$C4&amp;" ",acquéreurs!$D4),"")</f>
        <v/>
      </c>
      <c r="PL3" t="str">
        <f>IF(acquéreurs!QG4="MATCH",CONCATENATE(Tableau2[[#Headers],[Bien 427]]&amp;" ", acquéreurs!$C4&amp;" ",acquéreurs!$D4),"")</f>
        <v/>
      </c>
      <c r="PM3" t="str">
        <f>IF(acquéreurs!QH4="MATCH",CONCATENATE(Tableau2[[#Headers],[Bien 428]]&amp;" ", acquéreurs!$C4&amp;" ",acquéreurs!$D4),"")</f>
        <v/>
      </c>
      <c r="PN3" t="str">
        <f>IF(acquéreurs!QI4="MATCH",CONCATENATE(Tableau2[[#Headers],[Bien 429]]&amp;" ", acquéreurs!$C4&amp;" ",acquéreurs!$D4),"")</f>
        <v/>
      </c>
      <c r="PO3" t="str">
        <f>IF(acquéreurs!QJ4="MATCH",CONCATENATE(Tableau2[[#Headers],[Bien 430]]&amp;" ", acquéreurs!$C4&amp;" ",acquéreurs!$D4),"")</f>
        <v/>
      </c>
      <c r="PP3" t="str">
        <f>IF(acquéreurs!QK4="MATCH",CONCATENATE(Tableau2[[#Headers],[Bien 431]]&amp;" ", acquéreurs!$C4&amp;" ",acquéreurs!$D4),"")</f>
        <v/>
      </c>
      <c r="PQ3" t="str">
        <f>IF(acquéreurs!QL4="MATCH",CONCATENATE(Tableau2[[#Headers],[Bien 432]]&amp;" ", acquéreurs!$C4&amp;" ",acquéreurs!$D4),"")</f>
        <v/>
      </c>
      <c r="PR3" t="str">
        <f>IF(acquéreurs!QM4="MATCH",CONCATENATE(Tableau2[[#Headers],[Bien 433]]&amp;" ", acquéreurs!$C4&amp;" ",acquéreurs!$D4),"")</f>
        <v/>
      </c>
      <c r="PS3" t="str">
        <f>IF(acquéreurs!QN4="MATCH",CONCATENATE(Tableau2[[#Headers],[Bien 434]]&amp;" ", acquéreurs!$C4&amp;" ",acquéreurs!$D4),"")</f>
        <v/>
      </c>
      <c r="PT3" t="str">
        <f>IF(acquéreurs!QO4="MATCH",CONCATENATE(Tableau2[[#Headers],[Bien 435]]&amp;" ", acquéreurs!$C4&amp;" ",acquéreurs!$D4),"")</f>
        <v/>
      </c>
      <c r="PU3" t="str">
        <f>IF(acquéreurs!QP4="MATCH",CONCATENATE(Tableau2[[#Headers],[Bien 436]]&amp;" ", acquéreurs!$C4&amp;" ",acquéreurs!$D4),"")</f>
        <v/>
      </c>
      <c r="PV3" t="str">
        <f>IF(acquéreurs!QQ4="MATCH",CONCATENATE(Tableau2[[#Headers],[Bien 437]]&amp;" ", acquéreurs!$C4&amp;" ",acquéreurs!$D4),"")</f>
        <v/>
      </c>
      <c r="PW3" t="str">
        <f>IF(acquéreurs!QR4="MATCH",CONCATENATE(Tableau2[[#Headers],[Bien 438]]&amp;" ", acquéreurs!$C4&amp;" ",acquéreurs!$D4),"")</f>
        <v/>
      </c>
      <c r="PX3" t="str">
        <f>IF(acquéreurs!QS4="MATCH",CONCATENATE(Tableau2[[#Headers],[Bien 439]]&amp;" ", acquéreurs!$C4&amp;" ",acquéreurs!$D4),"")</f>
        <v/>
      </c>
      <c r="PY3" t="str">
        <f>IF(acquéreurs!QT4="MATCH",CONCATENATE(Tableau2[[#Headers],[Bien 440]]&amp;" ", acquéreurs!$C4&amp;" ",acquéreurs!$D4),"")</f>
        <v/>
      </c>
      <c r="PZ3" t="str">
        <f>IF(acquéreurs!QU4="MATCH",CONCATENATE(Tableau2[[#Headers],[Bien 441]]&amp;" ", acquéreurs!$C4&amp;" ",acquéreurs!$D4),"")</f>
        <v/>
      </c>
      <c r="QA3" t="str">
        <f>IF(acquéreurs!QV4="MATCH",CONCATENATE(Tableau2[[#Headers],[Bien 442]]&amp;" ", acquéreurs!$C4&amp;" ",acquéreurs!$D4),"")</f>
        <v/>
      </c>
      <c r="QB3" t="str">
        <f>IF(acquéreurs!QW4="MATCH",CONCATENATE(Tableau2[[#Headers],[Bien 443]]&amp;" ", acquéreurs!$C4&amp;" ",acquéreurs!$D4),"")</f>
        <v/>
      </c>
      <c r="QC3" t="str">
        <f>IF(acquéreurs!QX4="MATCH",CONCATENATE(Tableau2[[#Headers],[Bien 444]]&amp;" ", acquéreurs!$C4&amp;" ",acquéreurs!$D4),"")</f>
        <v/>
      </c>
      <c r="QD3" t="str">
        <f>IF(acquéreurs!QY4="MATCH",CONCATENATE(Tableau2[[#Headers],[Bien 445]]&amp;" ", acquéreurs!$C4&amp;" ",acquéreurs!$D4),"")</f>
        <v/>
      </c>
      <c r="QE3" t="str">
        <f>IF(acquéreurs!QZ4="MATCH",CONCATENATE(Tableau2[[#Headers],[Bien 446]]&amp;" ", acquéreurs!$C4&amp;" ",acquéreurs!$D4),"")</f>
        <v/>
      </c>
      <c r="QF3" t="str">
        <f>IF(acquéreurs!RA4="MATCH",CONCATENATE(Tableau2[[#Headers],[Bien 447]]&amp;" ", acquéreurs!$C4&amp;" ",acquéreurs!$D4),"")</f>
        <v/>
      </c>
      <c r="QG3" t="str">
        <f>IF(acquéreurs!RB4="MATCH",CONCATENATE(Tableau2[[#Headers],[Bien 448]]&amp;" ", acquéreurs!$C4&amp;" ",acquéreurs!$D4),"")</f>
        <v/>
      </c>
      <c r="QH3" t="str">
        <f>IF(acquéreurs!RC4="MATCH",CONCATENATE(Tableau2[[#Headers],[Bien 449]]&amp;" ", acquéreurs!$C4&amp;" ",acquéreurs!$D4),"")</f>
        <v>Bien 449 Mcdo Ronald</v>
      </c>
      <c r="QI3" t="str">
        <f>IF(acquéreurs!RD4="MATCH",CONCATENATE(Tableau2[[#Headers],[Bien 450]]&amp;" ", acquéreurs!$C4&amp;" ",acquéreurs!$D4),"")</f>
        <v/>
      </c>
      <c r="QJ3" t="str">
        <f>IF(acquéreurs!RE4="MATCH",CONCATENATE(Tableau2[[#Headers],[Bien 451]]&amp;" ", acquéreurs!$C4&amp;" ",acquéreurs!$D4),"")</f>
        <v/>
      </c>
      <c r="QK3" t="str">
        <f>IF(acquéreurs!RF4="MATCH",CONCATENATE(Tableau2[[#Headers],[Bien 452]]&amp;" ", acquéreurs!$C4&amp;" ",acquéreurs!$D4),"")</f>
        <v/>
      </c>
      <c r="QL3" t="str">
        <f>IF(acquéreurs!RG4="MATCH",CONCATENATE(Tableau2[[#Headers],[Bien 453]]&amp;" ", acquéreurs!$C4&amp;" ",acquéreurs!$D4),"")</f>
        <v/>
      </c>
      <c r="QM3" t="str">
        <f>IF(acquéreurs!RH4="MATCH",CONCATENATE(Tableau2[[#Headers],[Bien 454]]&amp;" ", acquéreurs!$C4&amp;" ",acquéreurs!$D4),"")</f>
        <v/>
      </c>
      <c r="QN3" t="str">
        <f>IF(acquéreurs!RI4="MATCH",CONCATENATE(Tableau2[[#Headers],[Bien 455]]&amp;" ", acquéreurs!$C4&amp;" ",acquéreurs!$D4),"")</f>
        <v/>
      </c>
      <c r="QO3" t="str">
        <f>IF(acquéreurs!RJ4="MATCH",CONCATENATE(Tableau2[[#Headers],[Bien 456]]&amp;" ", acquéreurs!$C4&amp;" ",acquéreurs!$D4),"")</f>
        <v/>
      </c>
      <c r="QP3" t="str">
        <f>IF(acquéreurs!RK4="MATCH",CONCATENATE(Tableau2[[#Headers],[Bien 457]]&amp;" ", acquéreurs!$C4&amp;" ",acquéreurs!$D4),"")</f>
        <v/>
      </c>
      <c r="QQ3" t="str">
        <f>IF(acquéreurs!RL4="MATCH",CONCATENATE(Tableau2[[#Headers],[Bien 458]]&amp;" ", acquéreurs!$C4&amp;" ",acquéreurs!$D4),"")</f>
        <v/>
      </c>
      <c r="QR3" t="str">
        <f>IF(acquéreurs!RM4="MATCH",CONCATENATE(Tableau2[[#Headers],[Bien 459]]&amp;" ", acquéreurs!$C4&amp;" ",acquéreurs!$D4),"")</f>
        <v/>
      </c>
      <c r="QS3" t="str">
        <f>IF(acquéreurs!RN4="MATCH",CONCATENATE(Tableau2[[#Headers],[Bien 460]]&amp;" ", acquéreurs!$C4&amp;" ",acquéreurs!$D4),"")</f>
        <v/>
      </c>
      <c r="QT3" t="str">
        <f>IF(acquéreurs!RO4="MATCH",CONCATENATE(Tableau2[[#Headers],[Bien 461]]&amp;" ", acquéreurs!$C4&amp;" ",acquéreurs!$D4),"")</f>
        <v/>
      </c>
      <c r="QU3" t="str">
        <f>IF(acquéreurs!RP4="MATCH",CONCATENATE(Tableau2[[#Headers],[Bien 462]]&amp;" ", acquéreurs!$C4&amp;" ",acquéreurs!$D4),"")</f>
        <v/>
      </c>
      <c r="QV3" t="str">
        <f>IF(acquéreurs!RQ4="MATCH",CONCATENATE(Tableau2[[#Headers],[Bien 463]]&amp;" ", acquéreurs!$C4&amp;" ",acquéreurs!$D4),"")</f>
        <v/>
      </c>
      <c r="QW3" t="str">
        <f>IF(acquéreurs!RR4="MATCH",CONCATENATE(Tableau2[[#Headers],[Bien 464]]&amp;" ", acquéreurs!$C4&amp;" ",acquéreurs!$D4),"")</f>
        <v/>
      </c>
      <c r="QX3" t="str">
        <f>IF(acquéreurs!RS4="MATCH",CONCATENATE(Tableau2[[#Headers],[Bien 465]]&amp;" ", acquéreurs!$C4&amp;" ",acquéreurs!$D4),"")</f>
        <v/>
      </c>
      <c r="QY3" t="str">
        <f>IF(acquéreurs!RT4="MATCH",CONCATENATE(Tableau2[[#Headers],[Bien 466]]&amp;" ", acquéreurs!$C4&amp;" ",acquéreurs!$D4),"")</f>
        <v/>
      </c>
      <c r="QZ3" t="str">
        <f>IF(acquéreurs!RU4="MATCH",CONCATENATE(Tableau2[[#Headers],[Bien 467]]&amp;" ", acquéreurs!$C4&amp;" ",acquéreurs!$D4),"")</f>
        <v/>
      </c>
      <c r="RA3" t="str">
        <f>IF(acquéreurs!RV4="MATCH",CONCATENATE(Tableau2[[#Headers],[Bien 468]]&amp;" ", acquéreurs!$C4&amp;" ",acquéreurs!$D4),"")</f>
        <v/>
      </c>
      <c r="RB3" t="str">
        <f>IF(acquéreurs!RW4="MATCH",CONCATENATE(Tableau2[[#Headers],[Bien 469]]&amp;" ", acquéreurs!$C4&amp;" ",acquéreurs!$D4),"")</f>
        <v/>
      </c>
      <c r="RC3" t="str">
        <f>IF(acquéreurs!RX4="MATCH",CONCATENATE(Tableau2[[#Headers],[Bien 470]]&amp;" ", acquéreurs!$C4&amp;" ",acquéreurs!$D4),"")</f>
        <v/>
      </c>
      <c r="RD3" t="str">
        <f>IF(acquéreurs!RY4="MATCH",CONCATENATE(Tableau2[[#Headers],[Bien 471]]&amp;" ", acquéreurs!$C4&amp;" ",acquéreurs!$D4),"")</f>
        <v/>
      </c>
      <c r="RE3" t="str">
        <f>IF(acquéreurs!RZ4="MATCH",CONCATENATE(Tableau2[[#Headers],[Bien 472]]&amp;" ", acquéreurs!$C4&amp;" ",acquéreurs!$D4),"")</f>
        <v/>
      </c>
      <c r="RF3" t="str">
        <f>IF(acquéreurs!SA4="MATCH",CONCATENATE(Tableau2[[#Headers],[Bien 473]]&amp;" ", acquéreurs!$C4&amp;" ",acquéreurs!$D4),"")</f>
        <v/>
      </c>
      <c r="RG3" t="str">
        <f>IF(acquéreurs!SB4="MATCH",CONCATENATE(Tableau2[[#Headers],[Bien 474]]&amp;" ", acquéreurs!$C4&amp;" ",acquéreurs!$D4),"")</f>
        <v/>
      </c>
      <c r="RH3" t="str">
        <f>IF(acquéreurs!SC4="MATCH",CONCATENATE(Tableau2[[#Headers],[Bien 475]]&amp;" ", acquéreurs!$C4&amp;" ",acquéreurs!$D4),"")</f>
        <v/>
      </c>
      <c r="RI3" t="str">
        <f>IF(acquéreurs!SD4="MATCH",CONCATENATE(Tableau2[[#Headers],[Bien 476]]&amp;" ", acquéreurs!$C4&amp;" ",acquéreurs!$D4),"")</f>
        <v/>
      </c>
      <c r="RJ3" t="str">
        <f>IF(acquéreurs!SE4="MATCH",CONCATENATE(Tableau2[[#Headers],[Bien 477]]&amp;" ", acquéreurs!$C4&amp;" ",acquéreurs!$D4),"")</f>
        <v/>
      </c>
      <c r="RK3" t="str">
        <f>IF(acquéreurs!SF4="MATCH",CONCATENATE(Tableau2[[#Headers],[Bien 478]]&amp;" ", acquéreurs!$C4&amp;" ",acquéreurs!$D4),"")</f>
        <v/>
      </c>
      <c r="RL3" t="str">
        <f>IF(acquéreurs!SG4="MATCH",CONCATENATE(Tableau2[[#Headers],[Bien 479]]&amp;" ", acquéreurs!$C4&amp;" ",acquéreurs!$D4),"")</f>
        <v/>
      </c>
      <c r="RM3" t="str">
        <f>IF(acquéreurs!SH4="MATCH",CONCATENATE(Tableau2[[#Headers],[Bien 480]]&amp;" ", acquéreurs!$C4&amp;" ",acquéreurs!$D4),"")</f>
        <v/>
      </c>
      <c r="RN3" t="str">
        <f>IF(acquéreurs!SI4="MATCH",CONCATENATE(Tableau2[[#Headers],[Bien 481]]&amp;" ", acquéreurs!$C4&amp;" ",acquéreurs!$D4),"")</f>
        <v/>
      </c>
      <c r="RO3" t="str">
        <f>IF(acquéreurs!SJ4="MATCH",CONCATENATE(Tableau2[[#Headers],[Bien 482]]&amp;" ", acquéreurs!$C4&amp;" ",acquéreurs!$D4),"")</f>
        <v/>
      </c>
      <c r="RP3" t="str">
        <f>IF(acquéreurs!SK4="MATCH",CONCATENATE(Tableau2[[#Headers],[Bien 483]]&amp;" ", acquéreurs!$C4&amp;" ",acquéreurs!$D4),"")</f>
        <v/>
      </c>
      <c r="RQ3" t="str">
        <f>IF(acquéreurs!SL4="MATCH",CONCATENATE(Tableau2[[#Headers],[Bien 484]]&amp;" ", acquéreurs!$C4&amp;" ",acquéreurs!$D4),"")</f>
        <v/>
      </c>
      <c r="RR3" t="str">
        <f>IF(acquéreurs!SM4="MATCH",CONCATENATE(Tableau2[[#Headers],[Bien 485]]&amp;" ", acquéreurs!$C4&amp;" ",acquéreurs!$D4),"")</f>
        <v/>
      </c>
      <c r="RS3" t="str">
        <f>IF(acquéreurs!SN4="MATCH",CONCATENATE(Tableau2[[#Headers],[Bien 486]]&amp;" ", acquéreurs!$C4&amp;" ",acquéreurs!$D4),"")</f>
        <v/>
      </c>
      <c r="RT3" t="str">
        <f>IF(acquéreurs!SO4="MATCH",CONCATENATE(Tableau2[[#Headers],[Bien 487]]&amp;" ", acquéreurs!$C4&amp;" ",acquéreurs!$D4),"")</f>
        <v/>
      </c>
      <c r="RU3" t="str">
        <f>IF(acquéreurs!SP4="MATCH",CONCATENATE(Tableau2[[#Headers],[Bien 488]]&amp;" ", acquéreurs!$C4&amp;" ",acquéreurs!$D4),"")</f>
        <v/>
      </c>
      <c r="RV3" t="str">
        <f>IF(acquéreurs!SQ4="MATCH",CONCATENATE(Tableau2[[#Headers],[Bien 489]]&amp;" ", acquéreurs!$C4&amp;" ",acquéreurs!$D4),"")</f>
        <v/>
      </c>
      <c r="RW3" t="str">
        <f>IF(acquéreurs!SR4="MATCH",CONCATENATE(Tableau2[[#Headers],[Bien 490]]&amp;" ", acquéreurs!$C4&amp;" ",acquéreurs!$D4),"")</f>
        <v/>
      </c>
      <c r="RX3" t="str">
        <f>IF(acquéreurs!SS4="MATCH",CONCATENATE(Tableau2[[#Headers],[Bien 491]]&amp;" ", acquéreurs!$C4&amp;" ",acquéreurs!$D4),"")</f>
        <v/>
      </c>
      <c r="RY3" t="str">
        <f>IF(acquéreurs!ST4="MATCH",CONCATENATE(Tableau2[[#Headers],[Bien 492]]&amp;" ", acquéreurs!$C4&amp;" ",acquéreurs!$D4),"")</f>
        <v/>
      </c>
      <c r="RZ3" t="str">
        <f>IF(acquéreurs!SU4="MATCH",CONCATENATE(Tableau2[[#Headers],[Bien 493]]&amp;" ", acquéreurs!$C4&amp;" ",acquéreurs!$D4),"")</f>
        <v/>
      </c>
      <c r="SA3" t="str">
        <f>IF(acquéreurs!SV4="MATCH",CONCATENATE(Tableau2[[#Headers],[Bien 494]]&amp;" ", acquéreurs!$C4&amp;" ",acquéreurs!$D4),"")</f>
        <v/>
      </c>
      <c r="SB3" t="str">
        <f>IF(acquéreurs!SW4="MATCH",CONCATENATE(Tableau2[[#Headers],[Bien 495]]&amp;" ", acquéreurs!$C4&amp;" ",acquéreurs!$D4),"")</f>
        <v/>
      </c>
      <c r="SC3" t="str">
        <f>IF(acquéreurs!SX4="MATCH",CONCATENATE(Tableau2[[#Headers],[Bien 496]]&amp;" ", acquéreurs!$C4&amp;" ",acquéreurs!$D4),"")</f>
        <v/>
      </c>
      <c r="SD3" t="str">
        <f>IF(acquéreurs!SY4="MATCH",CONCATENATE(Tableau2[[#Headers],[Bien 497]]&amp;" ", acquéreurs!$C4&amp;" ",acquéreurs!$D4),"")</f>
        <v/>
      </c>
      <c r="SE3" t="str">
        <f>IF(acquéreurs!SZ4="MATCH",CONCATENATE(Tableau2[[#Headers],[Bien 498]]&amp;" ", acquéreurs!$C4&amp;" ",acquéreurs!$D4),"")</f>
        <v/>
      </c>
      <c r="SF3" t="str">
        <f>IF(acquéreurs!TA4="MATCH",CONCATENATE(Tableau2[[#Headers],[Bien 499]]&amp;" ", acquéreurs!$C4&amp;" ",acquéreurs!$D4),"")</f>
        <v/>
      </c>
      <c r="SG3" t="str">
        <f>IF(acquéreurs!TB4="MATCH",CONCATENATE(Tableau2[[#Headers],[Bien 500]]&amp;" ", acquéreurs!$C4&amp;" ",acquéreurs!$D4),"")</f>
        <v/>
      </c>
      <c r="SH3" t="str">
        <f>IF(acquéreurs!TC4="MATCH",CONCATENATE(Tableau2[[#Headers],[Bien 501]]&amp;" ", acquéreurs!$C4&amp;" ",acquéreurs!$D4),"")</f>
        <v/>
      </c>
      <c r="SI3" t="str">
        <f>IF(acquéreurs!TD4="MATCH",CONCATENATE(Tableau2[[#Headers],[Bien 502]]&amp;" ", acquéreurs!$C4&amp;" ",acquéreurs!$D4),"")</f>
        <v/>
      </c>
      <c r="SJ3" t="str">
        <f>IF(acquéreurs!TE4="MATCH",CONCATENATE(Tableau2[[#Headers],[Bien 503]]&amp;" ", acquéreurs!$C4&amp;" ",acquéreurs!$D4),"")</f>
        <v/>
      </c>
      <c r="SK3" t="str">
        <f>IF(acquéreurs!TF4="MATCH",CONCATENATE(Tableau2[[#Headers],[Bien 504]]&amp;" ", acquéreurs!$C4&amp;" ",acquéreurs!$D4),"")</f>
        <v/>
      </c>
      <c r="SL3" t="str">
        <f>IF(acquéreurs!TG4="MATCH",CONCATENATE(Tableau2[[#Headers],[Bien 505]]&amp;" ", acquéreurs!$C4&amp;" ",acquéreurs!$D4),"")</f>
        <v/>
      </c>
      <c r="SM3" t="str">
        <f>IF(acquéreurs!TH4="MATCH",CONCATENATE(Tableau2[[#Headers],[Bien 506]]&amp;" ", acquéreurs!$C4&amp;" ",acquéreurs!$D4),"")</f>
        <v/>
      </c>
      <c r="SN3" t="str">
        <f>IF(acquéreurs!TI4="MATCH",CONCATENATE(Tableau2[[#Headers],[Bien 507]]&amp;" ", acquéreurs!$C4&amp;" ",acquéreurs!$D4),"")</f>
        <v/>
      </c>
      <c r="SO3" t="str">
        <f>IF(acquéreurs!TJ4="MATCH",CONCATENATE(Tableau2[[#Headers],[Bien 508]]&amp;" ", acquéreurs!$C4&amp;" ",acquéreurs!$D4),"")</f>
        <v/>
      </c>
      <c r="SP3" t="str">
        <f>IF(acquéreurs!TK4="MATCH",CONCATENATE(Tableau2[[#Headers],[Bien 509]]&amp;" ", acquéreurs!$C4&amp;" ",acquéreurs!$D4),"")</f>
        <v/>
      </c>
      <c r="SQ3" t="str">
        <f>IF(acquéreurs!TL4="MATCH",CONCATENATE(Tableau2[[#Headers],[Bien 510]]&amp;" ", acquéreurs!$C4&amp;" ",acquéreurs!$D4),"")</f>
        <v/>
      </c>
      <c r="SR3" t="str">
        <f>IF(acquéreurs!TM4="MATCH",CONCATENATE(Tableau2[[#Headers],[Bien 511]]&amp;" ", acquéreurs!$C4&amp;" ",acquéreurs!$D4),"")</f>
        <v/>
      </c>
      <c r="SS3" t="str">
        <f>IF(acquéreurs!TN4="MATCH",CONCATENATE(Tableau2[[#Headers],[Bien 512]]&amp;" ", acquéreurs!$C4&amp;" ",acquéreurs!$D4),"")</f>
        <v/>
      </c>
      <c r="ST3" t="str">
        <f>IF(acquéreurs!TO4="MATCH",CONCATENATE(Tableau2[[#Headers],[Bien 513]]&amp;" ", acquéreurs!$C4&amp;" ",acquéreurs!$D4),"")</f>
        <v/>
      </c>
      <c r="SU3" t="str">
        <f>IF(acquéreurs!TP4="MATCH",CONCATENATE(Tableau2[[#Headers],[Bien 514]]&amp;" ", acquéreurs!$C4&amp;" ",acquéreurs!$D4),"")</f>
        <v/>
      </c>
      <c r="SV3" t="str">
        <f>IF(acquéreurs!TQ4="MATCH",CONCATENATE(Tableau2[[#Headers],[Bien 515]]&amp;" ", acquéreurs!$C4&amp;" ",acquéreurs!$D4),"")</f>
        <v/>
      </c>
      <c r="SW3" t="str">
        <f>IF(acquéreurs!TR4="MATCH",CONCATENATE(Tableau2[[#Headers],[Bien 516]]&amp;" ", acquéreurs!$C4&amp;" ",acquéreurs!$D4),"")</f>
        <v/>
      </c>
      <c r="SX3" t="str">
        <f>IF(acquéreurs!TS4="MATCH",CONCATENATE(Tableau2[[#Headers],[Bien 517]]&amp;" ", acquéreurs!$C4&amp;" ",acquéreurs!$D4),"")</f>
        <v/>
      </c>
      <c r="SY3" t="str">
        <f>IF(acquéreurs!TT4="MATCH",CONCATENATE(Tableau2[[#Headers],[Bien 518]]&amp;" ", acquéreurs!$C4&amp;" ",acquéreurs!$D4),"")</f>
        <v/>
      </c>
      <c r="SZ3" t="str">
        <f>IF(acquéreurs!TU4="MATCH",CONCATENATE(Tableau2[[#Headers],[Bien 519]]&amp;" ", acquéreurs!$C4&amp;" ",acquéreurs!$D4),"")</f>
        <v/>
      </c>
      <c r="TA3" t="str">
        <f>IF(acquéreurs!TV4="MATCH",CONCATENATE(Tableau2[[#Headers],[Bien 520]]&amp;" ", acquéreurs!$C4&amp;" ",acquéreurs!$D4),"")</f>
        <v/>
      </c>
      <c r="TB3" t="str">
        <f>IF(acquéreurs!TW4="MATCH",CONCATENATE(Tableau2[[#Headers],[Bien 521]]&amp;" ", acquéreurs!$C4&amp;" ",acquéreurs!$D4),"")</f>
        <v/>
      </c>
      <c r="TC3" t="str">
        <f>IF(acquéreurs!TX4="MATCH",CONCATENATE(Tableau2[[#Headers],[Bien 522]]&amp;" ", acquéreurs!$C4&amp;" ",acquéreurs!$D4),"")</f>
        <v/>
      </c>
      <c r="TD3" t="str">
        <f>IF(acquéreurs!TY4="MATCH",CONCATENATE(Tableau2[[#Headers],[Bien 523]]&amp;" ", acquéreurs!$C4&amp;" ",acquéreurs!$D4),"")</f>
        <v/>
      </c>
      <c r="TE3" t="str">
        <f>IF(acquéreurs!TZ4="MATCH",CONCATENATE(Tableau2[[#Headers],[Bien 524]]&amp;" ", acquéreurs!$C4&amp;" ",acquéreurs!$D4),"")</f>
        <v/>
      </c>
      <c r="TF3" t="str">
        <f>IF(acquéreurs!UA4="MATCH",CONCATENATE(Tableau2[[#Headers],[Bien 525]]&amp;" ", acquéreurs!$C4&amp;" ",acquéreurs!$D4),"")</f>
        <v/>
      </c>
      <c r="TG3" t="str">
        <f>IF(acquéreurs!UB4="MATCH",CONCATENATE(Tableau2[[#Headers],[Bien 526]]&amp;" ", acquéreurs!$C4&amp;" ",acquéreurs!$D4),"")</f>
        <v/>
      </c>
      <c r="TH3" t="str">
        <f>IF(acquéreurs!UC4="MATCH",CONCATENATE(Tableau2[[#Headers],[Bien 527]]&amp;" ", acquéreurs!$C4&amp;" ",acquéreurs!$D4),"")</f>
        <v/>
      </c>
      <c r="TI3" t="str">
        <f>IF(acquéreurs!UD4="MATCH",CONCATENATE(Tableau2[[#Headers],[Bien 528]]&amp;" ", acquéreurs!$C4&amp;" ",acquéreurs!$D4),"")</f>
        <v/>
      </c>
      <c r="TJ3" t="str">
        <f>IF(acquéreurs!UE4="MATCH",CONCATENATE(Tableau2[[#Headers],[Bien 529]]&amp;" ", acquéreurs!$C4&amp;" ",acquéreurs!$D4),"")</f>
        <v/>
      </c>
      <c r="TK3" t="str">
        <f>IF(acquéreurs!UF4="MATCH",CONCATENATE(Tableau2[[#Headers],[Bien 530]]&amp;" ", acquéreurs!$C4&amp;" ",acquéreurs!$D4),"")</f>
        <v/>
      </c>
      <c r="TL3" t="str">
        <f>IF(acquéreurs!UG4="MATCH",CONCATENATE(Tableau2[[#Headers],[Bien 531]]&amp;" ", acquéreurs!$C4&amp;" ",acquéreurs!$D4),"")</f>
        <v/>
      </c>
      <c r="TM3" t="str">
        <f>IF(acquéreurs!UH4="MATCH",CONCATENATE(Tableau2[[#Headers],[Bien 532]]&amp;" ", acquéreurs!$C4&amp;" ",acquéreurs!$D4),"")</f>
        <v/>
      </c>
      <c r="TN3" t="str">
        <f>IF(acquéreurs!UI4="MATCH",CONCATENATE(Tableau2[[#Headers],[Bien 533]]&amp;" ", acquéreurs!$C4&amp;" ",acquéreurs!$D4),"")</f>
        <v/>
      </c>
      <c r="TO3" t="str">
        <f>IF(acquéreurs!UJ4="MATCH",CONCATENATE(Tableau2[[#Headers],[Bien 534]]&amp;" ", acquéreurs!$C4&amp;" ",acquéreurs!$D4),"")</f>
        <v/>
      </c>
      <c r="TP3" t="str">
        <f>IF(acquéreurs!UK4="MATCH",CONCATENATE(Tableau2[[#Headers],[Bien 535]]&amp;" ", acquéreurs!$C4&amp;" ",acquéreurs!$D4),"")</f>
        <v/>
      </c>
      <c r="TQ3" t="str">
        <f>IF(acquéreurs!UL4="MATCH",CONCATENATE(Tableau2[[#Headers],[Bien 536]]&amp;" ", acquéreurs!$C4&amp;" ",acquéreurs!$D4),"")</f>
        <v/>
      </c>
      <c r="TR3" t="str">
        <f>IF(acquéreurs!UM4="MATCH",CONCATENATE(Tableau2[[#Headers],[Bien 537]]&amp;" ", acquéreurs!$C4&amp;" ",acquéreurs!$D4),"")</f>
        <v/>
      </c>
      <c r="TS3" t="str">
        <f>IF(acquéreurs!UN4="MATCH",CONCATENATE(Tableau2[[#Headers],[Bien 538]]&amp;" ", acquéreurs!$C4&amp;" ",acquéreurs!$D4),"")</f>
        <v/>
      </c>
      <c r="TT3" t="str">
        <f>IF(acquéreurs!UO4="MATCH",CONCATENATE(Tableau2[[#Headers],[Bien 539]]&amp;" ", acquéreurs!$C4&amp;" ",acquéreurs!$D4),"")</f>
        <v/>
      </c>
      <c r="TU3" t="str">
        <f>IF(acquéreurs!UP4="MATCH",CONCATENATE(Tableau2[[#Headers],[Bien 540]]&amp;" ", acquéreurs!$C4&amp;" ",acquéreurs!$D4),"")</f>
        <v/>
      </c>
      <c r="TV3" t="str">
        <f>IF(acquéreurs!UQ4="MATCH",CONCATENATE(Tableau2[[#Headers],[Bien 541]]&amp;" ", acquéreurs!$C4&amp;" ",acquéreurs!$D4),"")</f>
        <v/>
      </c>
      <c r="TW3" t="str">
        <f>IF(acquéreurs!UR4="MATCH",CONCATENATE(Tableau2[[#Headers],[Bien 542]]&amp;" ", acquéreurs!$C4&amp;" ",acquéreurs!$D4),"")</f>
        <v/>
      </c>
      <c r="TX3" t="str">
        <f>IF(acquéreurs!US4="MATCH",CONCATENATE(Tableau2[[#Headers],[Bien 543]]&amp;" ", acquéreurs!$C4&amp;" ",acquéreurs!$D4),"")</f>
        <v/>
      </c>
      <c r="TY3" t="str">
        <f>IF(acquéreurs!UT4="MATCH",CONCATENATE(Tableau2[[#Headers],[Bien 544]]&amp;" ", acquéreurs!$C4&amp;" ",acquéreurs!$D4),"")</f>
        <v/>
      </c>
      <c r="TZ3" t="str">
        <f>IF(acquéreurs!UU4="MATCH",CONCATENATE(Tableau2[[#Headers],[Bien 545]]&amp;" ", acquéreurs!$C4&amp;" ",acquéreurs!$D4),"")</f>
        <v/>
      </c>
      <c r="UA3" t="str">
        <f>IF(acquéreurs!UV4="MATCH",CONCATENATE(Tableau2[[#Headers],[Bien 546]]&amp;" ", acquéreurs!$C4&amp;" ",acquéreurs!$D4),"")</f>
        <v/>
      </c>
      <c r="UB3" t="str">
        <f>IF(acquéreurs!UW4="MATCH",CONCATENATE(Tableau2[[#Headers],[Bien 547]]&amp;" ", acquéreurs!$C4&amp;" ",acquéreurs!$D4),"")</f>
        <v/>
      </c>
      <c r="UC3" t="str">
        <f>IF(acquéreurs!UX4="MATCH",CONCATENATE(Tableau2[[#Headers],[Bien 548]]&amp;" ", acquéreurs!$C4&amp;" ",acquéreurs!$D4),"")</f>
        <v/>
      </c>
      <c r="UD3" t="str">
        <f>IF(acquéreurs!UY4="MATCH",CONCATENATE(Tableau2[[#Headers],[Bien 549]]&amp;" ", acquéreurs!$C4&amp;" ",acquéreurs!$D4),"")</f>
        <v/>
      </c>
      <c r="UE3" t="str">
        <f>IF(acquéreurs!UZ4="MATCH",CONCATENATE(Tableau2[[#Headers],[Bien 550]]&amp;" ", acquéreurs!$C4&amp;" ",acquéreurs!$D4),"")</f>
        <v/>
      </c>
      <c r="UF3" t="str">
        <f>IF(acquéreurs!VA4="MATCH",CONCATENATE(Tableau2[[#Headers],[Bien 551]]&amp;" ", acquéreurs!$C4&amp;" ",acquéreurs!$D4),"")</f>
        <v/>
      </c>
      <c r="UG3" t="str">
        <f>IF(acquéreurs!VB4="MATCH",CONCATENATE(Tableau2[[#Headers],[Bien 552]]&amp;" ", acquéreurs!$C4&amp;" ",acquéreurs!$D4),"")</f>
        <v/>
      </c>
      <c r="UH3" t="str">
        <f>IF(acquéreurs!VC4="MATCH",CONCATENATE(Tableau2[[#Headers],[Bien 553]]&amp;" ", acquéreurs!$C4&amp;" ",acquéreurs!$D4),"")</f>
        <v/>
      </c>
      <c r="UI3" t="str">
        <f>IF(acquéreurs!VD4="MATCH",CONCATENATE(Tableau2[[#Headers],[Bien 554]]&amp;" ", acquéreurs!$C4&amp;" ",acquéreurs!$D4),"")</f>
        <v/>
      </c>
      <c r="UJ3" t="str">
        <f>IF(acquéreurs!VE4="MATCH",CONCATENATE(Tableau2[[#Headers],[Bien 555]]&amp;" ", acquéreurs!$C4&amp;" ",acquéreurs!$D4),"")</f>
        <v/>
      </c>
      <c r="UK3" t="str">
        <f>IF(acquéreurs!VF4="MATCH",CONCATENATE(Tableau2[[#Headers],[Bien 556]]&amp;" ", acquéreurs!$C4&amp;" ",acquéreurs!$D4),"")</f>
        <v/>
      </c>
      <c r="UL3" t="str">
        <f>IF(acquéreurs!VG4="MATCH",CONCATENATE(Tableau2[[#Headers],[Bien 557]]&amp;" ", acquéreurs!$C4&amp;" ",acquéreurs!$D4),"")</f>
        <v/>
      </c>
      <c r="UM3" t="str">
        <f>IF(acquéreurs!VH4="MATCH",CONCATENATE(Tableau2[[#Headers],[Bien 558]]&amp;" ", acquéreurs!$C4&amp;" ",acquéreurs!$D4),"")</f>
        <v/>
      </c>
    </row>
    <row r="4" spans="1:559" ht="15" thickBot="1" x14ac:dyDescent="0.35">
      <c r="A4" s="14" t="s">
        <v>912</v>
      </c>
      <c r="B4" t="str">
        <f>IF(acquéreurs!W5="MATCH",CONCATENATE(Tableau2[[#Headers],[Bien 1]]&amp;" ", acquéreurs!$C5&amp;" ",acquéreurs!$D5),"")</f>
        <v/>
      </c>
      <c r="C4" t="str">
        <f>IF(acquéreurs!X5="MATCH",CONCATENATE(Tableau2[[#Headers],[Bien 2]]&amp;" ", acquéreurs!$C5&amp;" ",acquéreurs!$D5),"")</f>
        <v/>
      </c>
      <c r="D4" t="str">
        <f>IF(acquéreurs!Y5="MATCH",CONCATENATE(Tableau2[[#Headers],[Bien 3]]&amp;" ", acquéreurs!$C5&amp;" ",acquéreurs!$D5),"")</f>
        <v/>
      </c>
      <c r="E4" t="str">
        <f>IF(acquéreurs!Z5="MATCH",CONCATENATE(Tableau2[[#Headers],[Bien 4]]&amp;" ", acquéreurs!$C5&amp;" ",acquéreurs!$D5),"")</f>
        <v/>
      </c>
      <c r="F4" t="str">
        <f>IF(acquéreurs!AA5="MATCH",CONCATENATE(Tableau2[[#Headers],[Bien 5]]&amp;" ", acquéreurs!$C5&amp;" ",acquéreurs!$D5),"")</f>
        <v/>
      </c>
      <c r="G4" t="str">
        <f>IF(acquéreurs!AB5="MATCH",CONCATENATE(Tableau2[[#Headers],[Bien 6]]&amp;" ", acquéreurs!$C5&amp;" ",acquéreurs!$D5),"")</f>
        <v/>
      </c>
      <c r="H4" t="str">
        <f>IF(acquéreurs!AC5="MATCH",CONCATENATE(Tableau2[[#Headers],[Bien 7]]&amp;" ", acquéreurs!$C5&amp;" ",acquéreurs!$D5),"")</f>
        <v/>
      </c>
      <c r="I4" t="str">
        <f>IF(acquéreurs!AD5="MATCH",CONCATENATE(Tableau2[[#Headers],[Bien 8]]&amp;" ", acquéreurs!$C5&amp;" ",acquéreurs!$D5),"")</f>
        <v/>
      </c>
      <c r="J4" t="str">
        <f>IF(acquéreurs!AE5="MATCH",CONCATENATE(Tableau2[[#Headers],[Bien 9]]&amp;" ", acquéreurs!$C5&amp;" ",acquéreurs!$D5),"")</f>
        <v/>
      </c>
      <c r="K4" t="str">
        <f>IF(acquéreurs!AF5="MATCH",CONCATENATE(Tableau2[[#Headers],[Bien 10]]&amp;" ", acquéreurs!$C5&amp;" ",acquéreurs!$D5),"")</f>
        <v/>
      </c>
      <c r="L4" t="str">
        <f>IF(acquéreurs!AG5="MATCH",CONCATENATE(Tableau2[[#Headers],[Bien 11]]&amp;" ", acquéreurs!$C5&amp;" ",acquéreurs!$D5),"")</f>
        <v/>
      </c>
      <c r="M4" t="str">
        <f>IF(acquéreurs!AH5="MATCH",CONCATENATE(Tableau2[[#Headers],[Bien 12]]&amp;" ", acquéreurs!$C5&amp;" ",acquéreurs!$D5),"")</f>
        <v/>
      </c>
      <c r="N4" t="str">
        <f>IF(acquéreurs!AI5="MATCH",CONCATENATE(Tableau2[[#Headers],[Bien 13]]&amp;" ", acquéreurs!$C5&amp;" ",acquéreurs!$D5),"")</f>
        <v/>
      </c>
      <c r="O4" t="str">
        <f>IF(acquéreurs!AJ5="MATCH",CONCATENATE(Tableau2[[#Headers],[Bien 14]]&amp;" ", acquéreurs!$C5&amp;" ",acquéreurs!$D5),"")</f>
        <v/>
      </c>
      <c r="P4" t="str">
        <f>IF(acquéreurs!AK5="MATCH",CONCATENATE(Tableau2[[#Headers],[Bien 15]]&amp;" ", acquéreurs!$C5&amp;" ",acquéreurs!$D5),"")</f>
        <v/>
      </c>
      <c r="Q4" t="str">
        <f>IF(acquéreurs!AL5="MATCH",CONCATENATE(Tableau2[[#Headers],[Bien 16]]&amp;" ", acquéreurs!$C5&amp;" ",acquéreurs!$D5),"")</f>
        <v/>
      </c>
      <c r="R4" t="str">
        <f>IF(acquéreurs!AM5="MATCH",CONCATENATE(Tableau2[[#Headers],[Bien 17]]&amp;" ", acquéreurs!$C5&amp;" ",acquéreurs!$D5),"")</f>
        <v/>
      </c>
      <c r="S4" t="str">
        <f>IF(acquéreurs!AN5="MATCH",CONCATENATE(Tableau2[[#Headers],[Bien 18]]&amp;" ", acquéreurs!$C5&amp;" ",acquéreurs!$D5),"")</f>
        <v/>
      </c>
      <c r="T4" t="str">
        <f>IF(acquéreurs!AO5="MATCH",CONCATENATE(Tableau2[[#Headers],[Bien 19]]&amp;" ", acquéreurs!$C5&amp;" ",acquéreurs!$D5),"")</f>
        <v/>
      </c>
      <c r="U4" t="str">
        <f>IF(acquéreurs!AP5="MATCH",CONCATENATE(Tableau2[[#Headers],[Bien 20]]&amp;" ", acquéreurs!$C5&amp;" ",acquéreurs!$D5),"")</f>
        <v/>
      </c>
      <c r="V4" t="str">
        <f>IF(acquéreurs!AQ5="MATCH",CONCATENATE(Tableau2[[#Headers],[Bien 21]]&amp;" ", acquéreurs!$C5&amp;" ",acquéreurs!$D5),"")</f>
        <v/>
      </c>
      <c r="W4" t="str">
        <f>IF(acquéreurs!AR5="MATCH",CONCATENATE(Tableau2[[#Headers],[Bien 22]]&amp;" ", acquéreurs!$C5&amp;" ",acquéreurs!$D5),"")</f>
        <v/>
      </c>
      <c r="X4" t="str">
        <f>IF(acquéreurs!AS5="MATCH",CONCATENATE(Tableau2[[#Headers],[Bien 23]]&amp;" ", acquéreurs!$C5&amp;" ",acquéreurs!$D5),"")</f>
        <v/>
      </c>
      <c r="Y4" t="str">
        <f>IF(acquéreurs!AT5="MATCH",CONCATENATE(Tableau2[[#Headers],[Bien 24]]&amp;" ", acquéreurs!$C5&amp;" ",acquéreurs!$D5),"")</f>
        <v/>
      </c>
      <c r="Z4" t="str">
        <f>IF(acquéreurs!AU5="MATCH",CONCATENATE(Tableau2[[#Headers],[Bien 25]]&amp;" ", acquéreurs!$C5&amp;" ",acquéreurs!$D5),"")</f>
        <v/>
      </c>
      <c r="AA4" t="str">
        <f>IF(acquéreurs!AV5="MATCH",CONCATENATE(Tableau2[[#Headers],[Bien 26]]&amp;" ", acquéreurs!$C5&amp;" ",acquéreurs!$D5),"")</f>
        <v/>
      </c>
      <c r="AB4" t="str">
        <f>IF(acquéreurs!AW5="MATCH",CONCATENATE(Tableau2[[#Headers],[Bien 27]]&amp;" ", acquéreurs!$C5&amp;" ",acquéreurs!$D5),"")</f>
        <v/>
      </c>
      <c r="AC4" t="str">
        <f>IF(acquéreurs!AX5="MATCH",CONCATENATE(Tableau2[[#Headers],[Bien 28]]&amp;" ", acquéreurs!$C5&amp;" ",acquéreurs!$D5),"")</f>
        <v/>
      </c>
      <c r="AD4" t="str">
        <f>IF(acquéreurs!AY5="MATCH",CONCATENATE(Tableau2[[#Headers],[Bien 29]]&amp;" ", acquéreurs!$C5&amp;" ",acquéreurs!$D5),"")</f>
        <v/>
      </c>
      <c r="AE4" t="str">
        <f>IF(acquéreurs!AZ5="MATCH",CONCATENATE(Tableau2[[#Headers],[Bien 30]]&amp;" ", acquéreurs!$C5&amp;" ",acquéreurs!$D5),"")</f>
        <v/>
      </c>
      <c r="AF4" t="str">
        <f>IF(acquéreurs!BA5="MATCH",CONCATENATE(Tableau2[[#Headers],[Bien 31]]&amp;" ", acquéreurs!$C5&amp;" ",acquéreurs!$D5),"")</f>
        <v/>
      </c>
      <c r="AG4" t="str">
        <f>IF(acquéreurs!BB5="MATCH",CONCATENATE(Tableau2[[#Headers],[Bien 32]]&amp;" ", acquéreurs!$C5&amp;" ",acquéreurs!$D5),"")</f>
        <v/>
      </c>
      <c r="AH4" t="str">
        <f>IF(acquéreurs!BC5="MATCH",CONCATENATE(Tableau2[[#Headers],[Bien 33]]&amp;" ", acquéreurs!$C5&amp;" ",acquéreurs!$D5),"")</f>
        <v/>
      </c>
      <c r="AI4" t="str">
        <f>IF(acquéreurs!BD5="MATCH",CONCATENATE(Tableau2[[#Headers],[Bien 34]]&amp;" ", acquéreurs!$C5&amp;" ",acquéreurs!$D5),"")</f>
        <v/>
      </c>
      <c r="AJ4" t="str">
        <f>IF(acquéreurs!BE5="MATCH",CONCATENATE(Tableau2[[#Headers],[Bien 35]]&amp;" ", acquéreurs!$C5&amp;" ",acquéreurs!$D5),"")</f>
        <v/>
      </c>
      <c r="AK4" t="str">
        <f>IF(acquéreurs!BF5="MATCH",CONCATENATE(Tableau2[[#Headers],[Bien 36]]&amp;" ", acquéreurs!$C5&amp;" ",acquéreurs!$D5),"")</f>
        <v/>
      </c>
      <c r="AL4" t="str">
        <f>IF(acquéreurs!BG5="MATCH",CONCATENATE(Tableau2[[#Headers],[Bien 37]]&amp;" ", acquéreurs!$C5&amp;" ",acquéreurs!$D5),"")</f>
        <v/>
      </c>
      <c r="AM4" t="str">
        <f>IF(acquéreurs!BH5="MATCH",CONCATENATE(Tableau2[[#Headers],[Bien 38]]&amp;" ", acquéreurs!$C5&amp;" ",acquéreurs!$D5),"")</f>
        <v/>
      </c>
      <c r="AN4" t="str">
        <f>IF(acquéreurs!BI5="MATCH",CONCATENATE(Tableau2[[#Headers],[Bien 39]]&amp;" ", acquéreurs!$C5&amp;" ",acquéreurs!$D5),"")</f>
        <v/>
      </c>
      <c r="AO4" t="str">
        <f>IF(acquéreurs!BJ5="MATCH",CONCATENATE(Tableau2[[#Headers],[Bien 40]]&amp;" ", acquéreurs!$C5&amp;" ",acquéreurs!$D5),"")</f>
        <v/>
      </c>
      <c r="AP4" t="str">
        <f>IF(acquéreurs!BK5="MATCH",CONCATENATE(Tableau2[[#Headers],[Bien 41]]&amp;" ", acquéreurs!$C5&amp;" ",acquéreurs!$D5),"")</f>
        <v/>
      </c>
      <c r="AQ4" t="str">
        <f>IF(acquéreurs!BL5="MATCH",CONCATENATE(Tableau2[[#Headers],[Bien 42]]&amp;" ", acquéreurs!$C5&amp;" ",acquéreurs!$D5),"")</f>
        <v/>
      </c>
      <c r="AR4" t="str">
        <f>IF(acquéreurs!BM5="MATCH",CONCATENATE(Tableau2[[#Headers],[Bien 43]]&amp;" ", acquéreurs!$C5&amp;" ",acquéreurs!$D5),"")</f>
        <v/>
      </c>
      <c r="AS4" t="str">
        <f>IF(acquéreurs!BN5="MATCH",CONCATENATE(Tableau2[[#Headers],[Bien 44]]&amp;" ", acquéreurs!$C5&amp;" ",acquéreurs!$D5),"")</f>
        <v/>
      </c>
      <c r="AT4" t="str">
        <f>IF(acquéreurs!BO5="MATCH",CONCATENATE(Tableau2[[#Headers],[Bien 45]]&amp;" ", acquéreurs!$C5&amp;" ",acquéreurs!$D5),"")</f>
        <v/>
      </c>
      <c r="AU4" t="str">
        <f>IF(acquéreurs!BP5="MATCH",CONCATENATE(Tableau2[[#Headers],[Bien 46]]&amp;" ", acquéreurs!$C5&amp;" ",acquéreurs!$D5),"")</f>
        <v/>
      </c>
      <c r="AV4" t="str">
        <f>IF(acquéreurs!BQ5="MATCH",CONCATENATE(Tableau2[[#Headers],[Bien 47]]&amp;" ", acquéreurs!$C5&amp;" ",acquéreurs!$D5),"")</f>
        <v/>
      </c>
      <c r="AW4" t="str">
        <f>IF(acquéreurs!BR5="MATCH",CONCATENATE(Tableau2[[#Headers],[Bien 48]]&amp;" ", acquéreurs!$C5&amp;" ",acquéreurs!$D5),"")</f>
        <v/>
      </c>
      <c r="AX4" t="str">
        <f>IF(acquéreurs!BS5="MATCH",CONCATENATE(Tableau2[[#Headers],[Bien 49]]&amp;" ", acquéreurs!$C5&amp;" ",acquéreurs!$D5),"")</f>
        <v/>
      </c>
      <c r="AY4" t="str">
        <f>IF(acquéreurs!BT5="MATCH",CONCATENATE(Tableau2[[#Headers],[Bien 50]]&amp;" ", acquéreurs!$C5&amp;" ",acquéreurs!$D5),"")</f>
        <v/>
      </c>
      <c r="AZ4" t="str">
        <f>IF(acquéreurs!BU5="MATCH",CONCATENATE(Tableau2[[#Headers],[Bien 51]]&amp;" ", acquéreurs!$C5&amp;" ",acquéreurs!$D5),"")</f>
        <v/>
      </c>
      <c r="BA4" t="str">
        <f>IF(acquéreurs!BV5="MATCH",CONCATENATE(Tableau2[[#Headers],[Bien 52]]&amp;" ", acquéreurs!$C5&amp;" ",acquéreurs!$D5),"")</f>
        <v/>
      </c>
      <c r="BB4" t="str">
        <f>IF(acquéreurs!BW5="MATCH",CONCATENATE(Tableau2[[#Headers],[Bien 53]]&amp;" ", acquéreurs!$C5&amp;" ",acquéreurs!$D5),"")</f>
        <v/>
      </c>
      <c r="BC4" t="str">
        <f>IF(acquéreurs!BX5="MATCH",CONCATENATE(Tableau2[[#Headers],[Bien 54]]&amp;" ", acquéreurs!$C5&amp;" ",acquéreurs!$D5),"")</f>
        <v/>
      </c>
      <c r="BD4" t="str">
        <f>IF(acquéreurs!BY5="MATCH",CONCATENATE(Tableau2[[#Headers],[Bien 55]]&amp;" ", acquéreurs!$C5&amp;" ",acquéreurs!$D5),"")</f>
        <v/>
      </c>
      <c r="BE4" t="str">
        <f>IF(acquéreurs!BZ5="MATCH",CONCATENATE(Tableau2[[#Headers],[Bien 56]]&amp;" ", acquéreurs!$C5&amp;" ",acquéreurs!$D5),"")</f>
        <v/>
      </c>
      <c r="BF4" t="str">
        <f>IF(acquéreurs!CA5="MATCH",CONCATENATE(Tableau2[[#Headers],[Bien 57]]&amp;" ", acquéreurs!$C5&amp;" ",acquéreurs!$D5),"")</f>
        <v/>
      </c>
      <c r="BG4" t="str">
        <f>IF(acquéreurs!CB5="MATCH",CONCATENATE(Tableau2[[#Headers],[Bien 58]]&amp;" ", acquéreurs!$C5&amp;" ",acquéreurs!$D5),"")</f>
        <v/>
      </c>
      <c r="BH4" t="str">
        <f>IF(acquéreurs!CC5="MATCH",CONCATENATE(Tableau2[[#Headers],[Bien 59]]&amp;" ", acquéreurs!$C5&amp;" ",acquéreurs!$D5),"")</f>
        <v/>
      </c>
      <c r="BI4" t="str">
        <f>IF(acquéreurs!CD5="MATCH",CONCATENATE(Tableau2[[#Headers],[Bien 60]]&amp;" ", acquéreurs!$C5&amp;" ",acquéreurs!$D5),"")</f>
        <v/>
      </c>
      <c r="BJ4" t="str">
        <f>IF(acquéreurs!CE5="MATCH",CONCATENATE(Tableau2[[#Headers],[Bien 61]]&amp;" ", acquéreurs!$C5&amp;" ",acquéreurs!$D5),"")</f>
        <v/>
      </c>
      <c r="BK4" t="str">
        <f>IF(acquéreurs!CF5="MATCH",CONCATENATE(Tableau2[[#Headers],[Bien 62]]&amp;" ", acquéreurs!$C5&amp;" ",acquéreurs!$D5),"")</f>
        <v/>
      </c>
      <c r="BL4" t="str">
        <f>IF(acquéreurs!CG5="MATCH",CONCATENATE(Tableau2[[#Headers],[Bien 63]]&amp;" ", acquéreurs!$C5&amp;" ",acquéreurs!$D5),"")</f>
        <v/>
      </c>
      <c r="BM4" t="str">
        <f>IF(acquéreurs!CH5="MATCH",CONCATENATE(Tableau2[[#Headers],[Bien 64]]&amp;" ", acquéreurs!$C5&amp;" ",acquéreurs!$D5),"")</f>
        <v/>
      </c>
      <c r="BN4" t="str">
        <f>IF(acquéreurs!CI5="MATCH",CONCATENATE(Tableau2[[#Headers],[Bien 65]]&amp;" ", acquéreurs!$C5&amp;" ",acquéreurs!$D5),"")</f>
        <v/>
      </c>
      <c r="BO4" t="str">
        <f>IF(acquéreurs!CJ5="MATCH",CONCATENATE(Tableau2[[#Headers],[Bien 66]]&amp;" ", acquéreurs!$C5&amp;" ",acquéreurs!$D5),"")</f>
        <v/>
      </c>
      <c r="BP4" t="str">
        <f>IF(acquéreurs!CK5="MATCH",CONCATENATE(Tableau2[[#Headers],[Bien 67]]&amp;" ", acquéreurs!$C5&amp;" ",acquéreurs!$D5),"")</f>
        <v/>
      </c>
      <c r="BQ4" t="str">
        <f>IF(acquéreurs!CL5="MATCH",CONCATENATE(Tableau2[[#Headers],[Bien 68]]&amp;" ", acquéreurs!$C5&amp;" ",acquéreurs!$D5),"")</f>
        <v/>
      </c>
      <c r="BR4" t="str">
        <f>IF(acquéreurs!CM5="MATCH",CONCATENATE(Tableau2[[#Headers],[Bien 69]]&amp;" ", acquéreurs!$C5&amp;" ",acquéreurs!$D5),"")</f>
        <v/>
      </c>
      <c r="BS4" t="str">
        <f>IF(acquéreurs!CN5="MATCH",CONCATENATE(Tableau2[[#Headers],[Bien 70]]&amp;" ", acquéreurs!$C5&amp;" ",acquéreurs!$D5),"")</f>
        <v/>
      </c>
      <c r="BT4" t="str">
        <f>IF(acquéreurs!CO5="MATCH",CONCATENATE(Tableau2[[#Headers],[Bien 71]]&amp;" ", acquéreurs!$C5&amp;" ",acquéreurs!$D5),"")</f>
        <v/>
      </c>
      <c r="BU4" t="str">
        <f>IF(acquéreurs!CP5="MATCH",CONCATENATE(Tableau2[[#Headers],[Bien 72]]&amp;" ", acquéreurs!$C5&amp;" ",acquéreurs!$D5),"")</f>
        <v/>
      </c>
      <c r="BV4" t="str">
        <f>IF(acquéreurs!CQ5="MATCH",CONCATENATE(Tableau2[[#Headers],[Bien 73]]&amp;" ", acquéreurs!$C5&amp;" ",acquéreurs!$D5),"")</f>
        <v/>
      </c>
      <c r="BW4" t="str">
        <f>IF(acquéreurs!CR5="MATCH",CONCATENATE(Tableau2[[#Headers],[Bien 74]]&amp;" ", acquéreurs!$C5&amp;" ",acquéreurs!$D5),"")</f>
        <v/>
      </c>
      <c r="BX4" t="str">
        <f>IF(acquéreurs!CS5="MATCH",CONCATENATE(Tableau2[[#Headers],[Bien 75]]&amp;" ", acquéreurs!$C5&amp;" ",acquéreurs!$D5),"")</f>
        <v/>
      </c>
      <c r="BY4" t="str">
        <f>IF(acquéreurs!CT5="MATCH",CONCATENATE(Tableau2[[#Headers],[Bien 76]]&amp;" ", acquéreurs!$C5&amp;" ",acquéreurs!$D5),"")</f>
        <v/>
      </c>
      <c r="BZ4" t="str">
        <f>IF(acquéreurs!CU5="MATCH",CONCATENATE(Tableau2[[#Headers],[Bien 77]]&amp;" ", acquéreurs!$C5&amp;" ",acquéreurs!$D5),"")</f>
        <v/>
      </c>
      <c r="CA4" t="str">
        <f>IF(acquéreurs!CV5="MATCH",CONCATENATE(Tableau2[[#Headers],[Bien 78]]&amp;" ", acquéreurs!$C5&amp;" ",acquéreurs!$D5),"")</f>
        <v/>
      </c>
      <c r="CB4" t="str">
        <f>IF(acquéreurs!CW5="MATCH",CONCATENATE(Tableau2[[#Headers],[Bien 79]]&amp;" ", acquéreurs!$C5&amp;" ",acquéreurs!$D5),"")</f>
        <v/>
      </c>
      <c r="CC4" t="str">
        <f>IF(acquéreurs!CX5="MATCH",CONCATENATE(Tableau2[[#Headers],[Bien 80]]&amp;" ", acquéreurs!$C5&amp;" ",acquéreurs!$D5),"")</f>
        <v/>
      </c>
      <c r="CD4" t="str">
        <f>IF(acquéreurs!CY5="MATCH",CONCATENATE(Tableau2[[#Headers],[Bien 81]]&amp;" ", acquéreurs!$C5&amp;" ",acquéreurs!$D5),"")</f>
        <v/>
      </c>
      <c r="CE4" t="str">
        <f>IF(acquéreurs!CZ5="MATCH",CONCATENATE(Tableau2[[#Headers],[Bien 82]]&amp;" ", acquéreurs!$C5&amp;" ",acquéreurs!$D5),"")</f>
        <v/>
      </c>
      <c r="CF4" t="str">
        <f>IF(acquéreurs!DA5="MATCH",CONCATENATE(Tableau2[[#Headers],[Bien 83]]&amp;" ", acquéreurs!$C5&amp;" ",acquéreurs!$D5),"")</f>
        <v/>
      </c>
      <c r="CG4" t="str">
        <f>IF(acquéreurs!DB5="MATCH",CONCATENATE(Tableau2[[#Headers],[Bien 84]]&amp;" ", acquéreurs!$C5&amp;" ",acquéreurs!$D5),"")</f>
        <v/>
      </c>
      <c r="CH4" t="str">
        <f>IF(acquéreurs!DC5="MATCH",CONCATENATE(Tableau2[[#Headers],[Bien 85]]&amp;" ", acquéreurs!$C5&amp;" ",acquéreurs!$D5),"")</f>
        <v/>
      </c>
      <c r="CI4" t="str">
        <f>IF(acquéreurs!DD5="MATCH",CONCATENATE(Tableau2[[#Headers],[Bien 86]]&amp;" ", acquéreurs!$C5&amp;" ",acquéreurs!$D5),"")</f>
        <v/>
      </c>
      <c r="CJ4" t="str">
        <f>IF(acquéreurs!DE5="MATCH",CONCATENATE(Tableau2[[#Headers],[Bien 87]]&amp;" ", acquéreurs!$C5&amp;" ",acquéreurs!$D5),"")</f>
        <v/>
      </c>
      <c r="CK4" t="str">
        <f>IF(acquéreurs!DF5="MATCH",CONCATENATE(Tableau2[[#Headers],[Bien 88]]&amp;" ", acquéreurs!$C5&amp;" ",acquéreurs!$D5),"")</f>
        <v/>
      </c>
      <c r="CL4" t="str">
        <f>IF(acquéreurs!DG5="MATCH",CONCATENATE(Tableau2[[#Headers],[Bien 89]]&amp;" ", acquéreurs!$C5&amp;" ",acquéreurs!$D5),"")</f>
        <v/>
      </c>
      <c r="CM4" t="str">
        <f>IF(acquéreurs!DH5="MATCH",CONCATENATE(Tableau2[[#Headers],[Bien 90]]&amp;" ", acquéreurs!$C5&amp;" ",acquéreurs!$D5),"")</f>
        <v/>
      </c>
      <c r="CN4" t="str">
        <f>IF(acquéreurs!DI5="MATCH",CONCATENATE(Tableau2[[#Headers],[Bien 91]]&amp;" ", acquéreurs!$C5&amp;" ",acquéreurs!$D5),"")</f>
        <v/>
      </c>
      <c r="CO4" t="str">
        <f>IF(acquéreurs!DJ5="MATCH",CONCATENATE(Tableau2[[#Headers],[Bien 92]]&amp;" ", acquéreurs!$C5&amp;" ",acquéreurs!$D5),"")</f>
        <v/>
      </c>
      <c r="CP4" t="str">
        <f>IF(acquéreurs!DK5="MATCH",CONCATENATE(Tableau2[[#Headers],[Bien 93]]&amp;" ", acquéreurs!$C5&amp;" ",acquéreurs!$D5),"")</f>
        <v/>
      </c>
      <c r="CQ4" t="str">
        <f>IF(acquéreurs!DL5="MATCH",CONCATENATE(Tableau2[[#Headers],[Bien 94]]&amp;" ", acquéreurs!$C5&amp;" ",acquéreurs!$D5),"")</f>
        <v/>
      </c>
      <c r="CR4" t="str">
        <f>IF(acquéreurs!DM5="MATCH",CONCATENATE(Tableau2[[#Headers],[Bien 95]]&amp;" ", acquéreurs!$C5&amp;" ",acquéreurs!$D5),"")</f>
        <v/>
      </c>
      <c r="CS4" t="str">
        <f>IF(acquéreurs!DN5="MATCH",CONCATENATE(Tableau2[[#Headers],[Bien 96]]&amp;" ", acquéreurs!$C5&amp;" ",acquéreurs!$D5),"")</f>
        <v/>
      </c>
      <c r="CT4" t="str">
        <f>IF(acquéreurs!DO5="MATCH",CONCATENATE(Tableau2[[#Headers],[Bien 97]]&amp;" ", acquéreurs!$C5&amp;" ",acquéreurs!$D5),"")</f>
        <v/>
      </c>
      <c r="CU4" t="str">
        <f>IF(acquéreurs!DP5="MATCH",CONCATENATE(Tableau2[[#Headers],[Bien 98]]&amp;" ", acquéreurs!$C5&amp;" ",acquéreurs!$D5),"")</f>
        <v/>
      </c>
      <c r="CV4" t="str">
        <f>IF(acquéreurs!DQ5="MATCH",CONCATENATE(Tableau2[[#Headers],[Bien 99]]&amp;" ", acquéreurs!$C5&amp;" ",acquéreurs!$D5),"")</f>
        <v/>
      </c>
      <c r="CW4" t="str">
        <f>IF(acquéreurs!DR5="MATCH",CONCATENATE(Tableau2[[#Headers],[Bien 100]]&amp;" ", acquéreurs!$C5&amp;" ",acquéreurs!$D5),"")</f>
        <v/>
      </c>
      <c r="CX4" t="str">
        <f>IF(acquéreurs!DS5="MATCH",CONCATENATE(Tableau2[[#Headers],[Bien 101]]&amp;" ", acquéreurs!$C5&amp;" ",acquéreurs!$D5),"")</f>
        <v/>
      </c>
      <c r="CY4" t="str">
        <f>IF(acquéreurs!DT5="MATCH",CONCATENATE(Tableau2[[#Headers],[Bien 102]]&amp;" ", acquéreurs!$C5&amp;" ",acquéreurs!$D5),"")</f>
        <v/>
      </c>
      <c r="CZ4" t="str">
        <f>IF(acquéreurs!DU5="MATCH",CONCATENATE(Tableau2[[#Headers],[Bien 103]]&amp;" ", acquéreurs!$C5&amp;" ",acquéreurs!$D5),"")</f>
        <v/>
      </c>
      <c r="DA4" t="str">
        <f>IF(acquéreurs!DV5="MATCH",CONCATENATE(Tableau2[[#Headers],[Bien 104]]&amp;" ", acquéreurs!$C5&amp;" ",acquéreurs!$D5),"")</f>
        <v/>
      </c>
      <c r="DB4" t="str">
        <f>IF(acquéreurs!DW5="MATCH",CONCATENATE(Tableau2[[#Headers],[Bien 105]]&amp;" ", acquéreurs!$C5&amp;" ",acquéreurs!$D5),"")</f>
        <v/>
      </c>
      <c r="DC4" t="str">
        <f>IF(acquéreurs!DX5="MATCH",CONCATENATE(Tableau2[[#Headers],[Bien 106]]&amp;" ", acquéreurs!$C5&amp;" ",acquéreurs!$D5),"")</f>
        <v/>
      </c>
      <c r="DD4" t="str">
        <f>IF(acquéreurs!DY5="MATCH",CONCATENATE(Tableau2[[#Headers],[Bien 107]]&amp;" ", acquéreurs!$C5&amp;" ",acquéreurs!$D5),"")</f>
        <v/>
      </c>
      <c r="DE4" t="str">
        <f>IF(acquéreurs!DZ5="MATCH",CONCATENATE(Tableau2[[#Headers],[Bien 108]]&amp;" ", acquéreurs!$C5&amp;" ",acquéreurs!$D5),"")</f>
        <v/>
      </c>
      <c r="DF4" t="str">
        <f>IF(acquéreurs!EA5="MATCH",CONCATENATE(Tableau2[[#Headers],[Bien 109]]&amp;" ", acquéreurs!$C5&amp;" ",acquéreurs!$D5),"")</f>
        <v/>
      </c>
      <c r="DG4" t="str">
        <f>IF(acquéreurs!EB5="MATCH",CONCATENATE(Tableau2[[#Headers],[Bien 110]]&amp;" ", acquéreurs!$C5&amp;" ",acquéreurs!$D5),"")</f>
        <v/>
      </c>
      <c r="DH4" t="str">
        <f>IF(acquéreurs!EC5="MATCH",CONCATENATE(Tableau2[[#Headers],[Bien 111]]&amp;" ", acquéreurs!$C5&amp;" ",acquéreurs!$D5),"")</f>
        <v/>
      </c>
      <c r="DI4" t="str">
        <f>IF(acquéreurs!ED5="MATCH",CONCATENATE(Tableau2[[#Headers],[Bien 112]]&amp;" ", acquéreurs!$C5&amp;" ",acquéreurs!$D5),"")</f>
        <v/>
      </c>
      <c r="DJ4" t="str">
        <f>IF(acquéreurs!EE5="MATCH",CONCATENATE(Tableau2[[#Headers],[Bien 113]]&amp;" ", acquéreurs!$C5&amp;" ",acquéreurs!$D5),"")</f>
        <v/>
      </c>
      <c r="DK4" t="str">
        <f>IF(acquéreurs!EF5="MATCH",CONCATENATE(Tableau2[[#Headers],[Bien 114]]&amp;" ", acquéreurs!$C5&amp;" ",acquéreurs!$D5),"")</f>
        <v/>
      </c>
      <c r="DL4" t="str">
        <f>IF(acquéreurs!EG5="MATCH",CONCATENATE(Tableau2[[#Headers],[Bien 115]]&amp;" ", acquéreurs!$C5&amp;" ",acquéreurs!$D5),"")</f>
        <v/>
      </c>
      <c r="DM4" t="str">
        <f>IF(acquéreurs!EH5="MATCH",CONCATENATE(Tableau2[[#Headers],[Bien 116]]&amp;" ", acquéreurs!$C5&amp;" ",acquéreurs!$D5),"")</f>
        <v/>
      </c>
      <c r="DN4" t="str">
        <f>IF(acquéreurs!EI5="MATCH",CONCATENATE(Tableau2[[#Headers],[Bien 117]]&amp;" ", acquéreurs!$C5&amp;" ",acquéreurs!$D5),"")</f>
        <v/>
      </c>
      <c r="DO4" t="str">
        <f>IF(acquéreurs!EJ5="MATCH",CONCATENATE(Tableau2[[#Headers],[Bien 118]]&amp;" ", acquéreurs!$C5&amp;" ",acquéreurs!$D5),"")</f>
        <v/>
      </c>
      <c r="DP4" t="str">
        <f>IF(acquéreurs!EK5="MATCH",CONCATENATE(Tableau2[[#Headers],[Bien 119]]&amp;" ", acquéreurs!$C5&amp;" ",acquéreurs!$D5),"")</f>
        <v/>
      </c>
      <c r="DQ4" t="str">
        <f>IF(acquéreurs!EL5="MATCH",CONCATENATE(Tableau2[[#Headers],[Bien 120]]&amp;" ", acquéreurs!$C5&amp;" ",acquéreurs!$D5),"")</f>
        <v/>
      </c>
      <c r="DR4" t="str">
        <f>IF(acquéreurs!EM5="MATCH",CONCATENATE(Tableau2[[#Headers],[Bien 121]]&amp;" ", acquéreurs!$C5&amp;" ",acquéreurs!$D5),"")</f>
        <v/>
      </c>
      <c r="DS4" t="str">
        <f>IF(acquéreurs!EN5="MATCH",CONCATENATE(Tableau2[[#Headers],[Bien 122]]&amp;" ", acquéreurs!$C5&amp;" ",acquéreurs!$D5),"")</f>
        <v/>
      </c>
      <c r="DT4" t="str">
        <f>IF(acquéreurs!EO5="MATCH",CONCATENATE(Tableau2[[#Headers],[Bien 123]]&amp;" ", acquéreurs!$C5&amp;" ",acquéreurs!$D5),"")</f>
        <v/>
      </c>
      <c r="DU4" t="str">
        <f>IF(acquéreurs!EP5="MATCH",CONCATENATE(Tableau2[[#Headers],[Bien 124]]&amp;" ", acquéreurs!$C5&amp;" ",acquéreurs!$D5),"")</f>
        <v/>
      </c>
      <c r="DV4" t="str">
        <f>IF(acquéreurs!EQ5="MATCH",CONCATENATE(Tableau2[[#Headers],[Bien 125]]&amp;" ", acquéreurs!$C5&amp;" ",acquéreurs!$D5),"")</f>
        <v/>
      </c>
      <c r="DW4" t="str">
        <f>IF(acquéreurs!ER5="MATCH",CONCATENATE(Tableau2[[#Headers],[Bien 126]]&amp;" ", acquéreurs!$C5&amp;" ",acquéreurs!$D5),"")</f>
        <v/>
      </c>
      <c r="DX4" t="str">
        <f>IF(acquéreurs!ES5="MATCH",CONCATENATE(Tableau2[[#Headers],[Bien 127]]&amp;" ", acquéreurs!$C5&amp;" ",acquéreurs!$D5),"")</f>
        <v/>
      </c>
      <c r="DY4" t="str">
        <f>IF(acquéreurs!ET5="MATCH",CONCATENATE(Tableau2[[#Headers],[Bien 128]]&amp;" ", acquéreurs!$C5&amp;" ",acquéreurs!$D5),"")</f>
        <v/>
      </c>
      <c r="DZ4" t="str">
        <f>IF(acquéreurs!EU5="MATCH",CONCATENATE(Tableau2[[#Headers],[Bien 129]]&amp;" ", acquéreurs!$C5&amp;" ",acquéreurs!$D5),"")</f>
        <v/>
      </c>
      <c r="EA4" t="str">
        <f>IF(acquéreurs!EV5="MATCH",CONCATENATE(Tableau2[[#Headers],[Bien 130]]&amp;" ", acquéreurs!$C5&amp;" ",acquéreurs!$D5),"")</f>
        <v/>
      </c>
      <c r="EB4" t="str">
        <f>IF(acquéreurs!EW5="MATCH",CONCATENATE(Tableau2[[#Headers],[Bien 131]]&amp;" ", acquéreurs!$C5&amp;" ",acquéreurs!$D5),"")</f>
        <v/>
      </c>
      <c r="EC4" t="str">
        <f>IF(acquéreurs!EX5="MATCH",CONCATENATE(Tableau2[[#Headers],[Bien 132]]&amp;" ", acquéreurs!$C5&amp;" ",acquéreurs!$D5),"")</f>
        <v/>
      </c>
      <c r="ED4" t="str">
        <f>IF(acquéreurs!EY5="MATCH",CONCATENATE(Tableau2[[#Headers],[Bien 133]]&amp;" ", acquéreurs!$C5&amp;" ",acquéreurs!$D5),"")</f>
        <v/>
      </c>
      <c r="EE4" t="str">
        <f>IF(acquéreurs!EZ5="MATCH",CONCATENATE(Tableau2[[#Headers],[Bien 134]]&amp;" ", acquéreurs!$C5&amp;" ",acquéreurs!$D5),"")</f>
        <v/>
      </c>
      <c r="EF4" t="str">
        <f>IF(acquéreurs!FA5="MATCH",CONCATENATE(Tableau2[[#Headers],[Bien 135]]&amp;" ", acquéreurs!$C5&amp;" ",acquéreurs!$D5),"")</f>
        <v/>
      </c>
      <c r="EG4" t="str">
        <f>IF(acquéreurs!FB5="MATCH",CONCATENATE(Tableau2[[#Headers],[Bien 136]]&amp;" ", acquéreurs!$C5&amp;" ",acquéreurs!$D5),"")</f>
        <v/>
      </c>
      <c r="EH4" t="str">
        <f>IF(acquéreurs!FC5="MATCH",CONCATENATE(Tableau2[[#Headers],[Bien 137]]&amp;" ", acquéreurs!$C5&amp;" ",acquéreurs!$D5),"")</f>
        <v/>
      </c>
      <c r="EI4" t="str">
        <f>IF(acquéreurs!FD5="MATCH",CONCATENATE(Tableau2[[#Headers],[Bien 138]]&amp;" ", acquéreurs!$C5&amp;" ",acquéreurs!$D5),"")</f>
        <v/>
      </c>
      <c r="EJ4" t="str">
        <f>IF(acquéreurs!FE5="MATCH",CONCATENATE(Tableau2[[#Headers],[Bien 139]]&amp;" ", acquéreurs!$C5&amp;" ",acquéreurs!$D5),"")</f>
        <v/>
      </c>
      <c r="EK4" t="str">
        <f>IF(acquéreurs!FF5="MATCH",CONCATENATE(Tableau2[[#Headers],[Bien 140]]&amp;" ", acquéreurs!$C5&amp;" ",acquéreurs!$D5),"")</f>
        <v/>
      </c>
      <c r="EL4" t="str">
        <f>IF(acquéreurs!FG5="MATCH",CONCATENATE(Tableau2[[#Headers],[Bien 141]]&amp;" ", acquéreurs!$C5&amp;" ",acquéreurs!$D5),"")</f>
        <v/>
      </c>
      <c r="EM4" t="str">
        <f>IF(acquéreurs!FH5="MATCH",CONCATENATE(Tableau2[[#Headers],[Bien 142]]&amp;" ", acquéreurs!$C5&amp;" ",acquéreurs!$D5),"")</f>
        <v/>
      </c>
      <c r="EN4" t="str">
        <f>IF(acquéreurs!FI5="MATCH",CONCATENATE(Tableau2[[#Headers],[Bien 143]]&amp;" ", acquéreurs!$C5&amp;" ",acquéreurs!$D5),"")</f>
        <v/>
      </c>
      <c r="EO4" t="str">
        <f>IF(acquéreurs!FJ5="MATCH",CONCATENATE(Tableau2[[#Headers],[Bien 144]]&amp;" ", acquéreurs!$C5&amp;" ",acquéreurs!$D5),"")</f>
        <v/>
      </c>
      <c r="EP4" t="str">
        <f>IF(acquéreurs!FK5="MATCH",CONCATENATE(Tableau2[[#Headers],[Bien 145]]&amp;" ", acquéreurs!$C5&amp;" ",acquéreurs!$D5),"")</f>
        <v/>
      </c>
      <c r="EQ4" t="str">
        <f>IF(acquéreurs!FL5="MATCH",CONCATENATE(Tableau2[[#Headers],[Bien 146]]&amp;" ", acquéreurs!$C5&amp;" ",acquéreurs!$D5),"")</f>
        <v/>
      </c>
      <c r="ER4" t="str">
        <f>IF(acquéreurs!FM5="MATCH",CONCATENATE(Tableau2[[#Headers],[Bien 147]]&amp;" ", acquéreurs!$C5&amp;" ",acquéreurs!$D5),"")</f>
        <v/>
      </c>
      <c r="ES4" t="str">
        <f>IF(acquéreurs!FN5="MATCH",CONCATENATE(Tableau2[[#Headers],[Bien 148]]&amp;" ", acquéreurs!$C5&amp;" ",acquéreurs!$D5),"")</f>
        <v/>
      </c>
      <c r="ET4" t="str">
        <f>IF(acquéreurs!FO5="MATCH",CONCATENATE(Tableau2[[#Headers],[Bien 149]]&amp;" ", acquéreurs!$C5&amp;" ",acquéreurs!$D5),"")</f>
        <v/>
      </c>
      <c r="EU4" t="str">
        <f>IF(acquéreurs!FP5="MATCH",CONCATENATE(Tableau2[[#Headers],[Bien 150]]&amp;" ", acquéreurs!$C5&amp;" ",acquéreurs!$D5),"")</f>
        <v/>
      </c>
      <c r="EV4" t="str">
        <f>IF(acquéreurs!FQ5="MATCH",CONCATENATE(Tableau2[[#Headers],[Bien 151]]&amp;" ", acquéreurs!$C5&amp;" ",acquéreurs!$D5),"")</f>
        <v/>
      </c>
      <c r="EW4" t="str">
        <f>IF(acquéreurs!FR5="MATCH",CONCATENATE(Tableau2[[#Headers],[Bien 152]]&amp;" ", acquéreurs!$C5&amp;" ",acquéreurs!$D5),"")</f>
        <v/>
      </c>
      <c r="EX4" t="str">
        <f>IF(acquéreurs!FS5="MATCH",CONCATENATE(Tableau2[[#Headers],[Bien 153]]&amp;" ", acquéreurs!$C5&amp;" ",acquéreurs!$D5),"")</f>
        <v/>
      </c>
      <c r="EY4" t="str">
        <f>IF(acquéreurs!FT5="MATCH",CONCATENATE(Tableau2[[#Headers],[Bien 154]]&amp;" ", acquéreurs!$C5&amp;" ",acquéreurs!$D5),"")</f>
        <v/>
      </c>
      <c r="EZ4" t="str">
        <f>IF(acquéreurs!FU5="MATCH",CONCATENATE(Tableau2[[#Headers],[Bien 155]]&amp;" ", acquéreurs!$C5&amp;" ",acquéreurs!$D5),"")</f>
        <v/>
      </c>
      <c r="FA4" t="str">
        <f>IF(acquéreurs!FV5="MATCH",CONCATENATE(Tableau2[[#Headers],[Bien 156]]&amp;" ", acquéreurs!$C5&amp;" ",acquéreurs!$D5),"")</f>
        <v/>
      </c>
      <c r="FB4" t="str">
        <f>IF(acquéreurs!FW5="MATCH",CONCATENATE(Tableau2[[#Headers],[Bien 157]]&amp;" ", acquéreurs!$C5&amp;" ",acquéreurs!$D5),"")</f>
        <v/>
      </c>
      <c r="FC4" t="str">
        <f>IF(acquéreurs!FX5="MATCH",CONCATENATE(Tableau2[[#Headers],[Bien 158]]&amp;" ", acquéreurs!$C5&amp;" ",acquéreurs!$D5),"")</f>
        <v/>
      </c>
      <c r="FD4" t="str">
        <f>IF(acquéreurs!FY5="MATCH",CONCATENATE(Tableau2[[#Headers],[Bien 159]]&amp;" ", acquéreurs!$C5&amp;" ",acquéreurs!$D5),"")</f>
        <v/>
      </c>
      <c r="FE4" t="str">
        <f>IF(acquéreurs!FZ5="MATCH",CONCATENATE(Tableau2[[#Headers],[Bien 160]]&amp;" ", acquéreurs!$C5&amp;" ",acquéreurs!$D5),"")</f>
        <v/>
      </c>
      <c r="FF4" t="str">
        <f>IF(acquéreurs!GA5="MATCH",CONCATENATE(Tableau2[[#Headers],[Bien 161]]&amp;" ", acquéreurs!$C5&amp;" ",acquéreurs!$D5),"")</f>
        <v/>
      </c>
      <c r="FG4" t="str">
        <f>IF(acquéreurs!GB5="MATCH",CONCATENATE(Tableau2[[#Headers],[Bien 162]]&amp;" ", acquéreurs!$C5&amp;" ",acquéreurs!$D5),"")</f>
        <v/>
      </c>
      <c r="FH4" t="str">
        <f>IF(acquéreurs!GC5="MATCH",CONCATENATE(Tableau2[[#Headers],[Bien 163]]&amp;" ", acquéreurs!$C5&amp;" ",acquéreurs!$D5),"")</f>
        <v/>
      </c>
      <c r="FI4" t="str">
        <f>IF(acquéreurs!GD5="MATCH",CONCATENATE(Tableau2[[#Headers],[Bien 164]]&amp;" ", acquéreurs!$C5&amp;" ",acquéreurs!$D5),"")</f>
        <v/>
      </c>
      <c r="FJ4" t="str">
        <f>IF(acquéreurs!GE5="MATCH",CONCATENATE(Tableau2[[#Headers],[Bien 165]]&amp;" ", acquéreurs!$C5&amp;" ",acquéreurs!$D5),"")</f>
        <v/>
      </c>
      <c r="FK4" t="str">
        <f>IF(acquéreurs!GF5="MATCH",CONCATENATE(Tableau2[[#Headers],[Bien 166]]&amp;" ", acquéreurs!$C5&amp;" ",acquéreurs!$D5),"")</f>
        <v/>
      </c>
      <c r="FL4" t="str">
        <f>IF(acquéreurs!GG5="MATCH",CONCATENATE(Tableau2[[#Headers],[Bien 167]]&amp;" ", acquéreurs!$C5&amp;" ",acquéreurs!$D5),"")</f>
        <v/>
      </c>
      <c r="FM4" t="str">
        <f>IF(acquéreurs!GH5="MATCH",CONCATENATE(Tableau2[[#Headers],[Bien 168]]&amp;" ", acquéreurs!$C5&amp;" ",acquéreurs!$D5),"")</f>
        <v/>
      </c>
      <c r="FN4" t="str">
        <f>IF(acquéreurs!GI5="MATCH",CONCATENATE(Tableau2[[#Headers],[Bien 169]]&amp;" ", acquéreurs!$C5&amp;" ",acquéreurs!$D5),"")</f>
        <v/>
      </c>
      <c r="FO4" t="str">
        <f>IF(acquéreurs!GJ5="MATCH",CONCATENATE(Tableau2[[#Headers],[Bien 170]]&amp;" ", acquéreurs!$C5&amp;" ",acquéreurs!$D5),"")</f>
        <v/>
      </c>
      <c r="FP4" t="str">
        <f>IF(acquéreurs!GK5="MATCH",CONCATENATE(Tableau2[[#Headers],[Bien 171]]&amp;" ", acquéreurs!$C5&amp;" ",acquéreurs!$D5),"")</f>
        <v/>
      </c>
      <c r="FQ4" t="str">
        <f>IF(acquéreurs!GL5="MATCH",CONCATENATE(Tableau2[[#Headers],[Bien 172]]&amp;" ", acquéreurs!$C5&amp;" ",acquéreurs!$D5),"")</f>
        <v/>
      </c>
      <c r="FR4" t="str">
        <f>IF(acquéreurs!GM5="MATCH",CONCATENATE(Tableau2[[#Headers],[Bien 173]]&amp;" ", acquéreurs!$C5&amp;" ",acquéreurs!$D5),"")</f>
        <v/>
      </c>
      <c r="FS4" t="str">
        <f>IF(acquéreurs!GN5="MATCH",CONCATENATE(Tableau2[[#Headers],[Bien 174]]&amp;" ", acquéreurs!$C5&amp;" ",acquéreurs!$D5),"")</f>
        <v/>
      </c>
      <c r="FT4" t="str">
        <f>IF(acquéreurs!GO5="MATCH",CONCATENATE(Tableau2[[#Headers],[Bien 175]]&amp;" ", acquéreurs!$C5&amp;" ",acquéreurs!$D5),"")</f>
        <v/>
      </c>
      <c r="FU4" t="str">
        <f>IF(acquéreurs!GP5="MATCH",CONCATENATE(Tableau2[[#Headers],[Bien 176]]&amp;" ", acquéreurs!$C5&amp;" ",acquéreurs!$D5),"")</f>
        <v/>
      </c>
      <c r="FV4" t="str">
        <f>IF(acquéreurs!GQ5="MATCH",CONCATENATE(Tableau2[[#Headers],[Bien 177]]&amp;" ", acquéreurs!$C5&amp;" ",acquéreurs!$D5),"")</f>
        <v/>
      </c>
      <c r="FW4" t="str">
        <f>IF(acquéreurs!GR5="MATCH",CONCATENATE(Tableau2[[#Headers],[Bien 178]]&amp;" ", acquéreurs!$C5&amp;" ",acquéreurs!$D5),"")</f>
        <v/>
      </c>
      <c r="FX4" t="str">
        <f>IF(acquéreurs!GS5="MATCH",CONCATENATE(Tableau2[[#Headers],[Bien 179]]&amp;" ", acquéreurs!$C5&amp;" ",acquéreurs!$D5),"")</f>
        <v/>
      </c>
      <c r="FY4" t="str">
        <f>IF(acquéreurs!GT5="MATCH",CONCATENATE(Tableau2[[#Headers],[Bien 180]]&amp;" ", acquéreurs!$C5&amp;" ",acquéreurs!$D5),"")</f>
        <v/>
      </c>
      <c r="FZ4" t="str">
        <f>IF(acquéreurs!GU5="MATCH",CONCATENATE(Tableau2[[#Headers],[Bien 181]]&amp;" ", acquéreurs!$C5&amp;" ",acquéreurs!$D5),"")</f>
        <v/>
      </c>
      <c r="GA4" t="str">
        <f>IF(acquéreurs!GV5="MATCH",CONCATENATE(Tableau2[[#Headers],[Bien 182]]&amp;" ", acquéreurs!$C5&amp;" ",acquéreurs!$D5),"")</f>
        <v/>
      </c>
      <c r="GB4" t="str">
        <f>IF(acquéreurs!GW5="MATCH",CONCATENATE(Tableau2[[#Headers],[Bien 183]]&amp;" ", acquéreurs!$C5&amp;" ",acquéreurs!$D5),"")</f>
        <v/>
      </c>
      <c r="GC4" t="str">
        <f>IF(acquéreurs!GX5="MATCH",CONCATENATE(Tableau2[[#Headers],[Bien 184]]&amp;" ", acquéreurs!$C5&amp;" ",acquéreurs!$D5),"")</f>
        <v/>
      </c>
      <c r="GD4" t="str">
        <f>IF(acquéreurs!GY5="MATCH",CONCATENATE(Tableau2[[#Headers],[Bien 185]]&amp;" ", acquéreurs!$C5&amp;" ",acquéreurs!$D5),"")</f>
        <v/>
      </c>
      <c r="GE4" t="str">
        <f>IF(acquéreurs!GZ5="MATCH",CONCATENATE(Tableau2[[#Headers],[Bien 186]]&amp;" ", acquéreurs!$C5&amp;" ",acquéreurs!$D5),"")</f>
        <v/>
      </c>
      <c r="GF4" t="str">
        <f>IF(acquéreurs!HA5="MATCH",CONCATENATE(Tableau2[[#Headers],[Bien 187]]&amp;" ", acquéreurs!$C5&amp;" ",acquéreurs!$D5),"")</f>
        <v/>
      </c>
      <c r="GG4" t="str">
        <f>IF(acquéreurs!HB5="MATCH",CONCATENATE(Tableau2[[#Headers],[Bien 188]]&amp;" ", acquéreurs!$C5&amp;" ",acquéreurs!$D5),"")</f>
        <v/>
      </c>
      <c r="GH4" t="str">
        <f>IF(acquéreurs!HC5="MATCH",CONCATENATE(Tableau2[[#Headers],[Bien 189]]&amp;" ", acquéreurs!$C5&amp;" ",acquéreurs!$D5),"")</f>
        <v/>
      </c>
      <c r="GI4" t="str">
        <f>IF(acquéreurs!HD5="MATCH",CONCATENATE(Tableau2[[#Headers],[Bien 190]]&amp;" ", acquéreurs!$C5&amp;" ",acquéreurs!$D5),"")</f>
        <v/>
      </c>
      <c r="GJ4" t="str">
        <f>IF(acquéreurs!HE5="MATCH",CONCATENATE(Tableau2[[#Headers],[Bien 191]]&amp;" ", acquéreurs!$C5&amp;" ",acquéreurs!$D5),"")</f>
        <v/>
      </c>
      <c r="GK4" t="str">
        <f>IF(acquéreurs!HF5="MATCH",CONCATENATE(Tableau2[[#Headers],[Bien 192]]&amp;" ", acquéreurs!$C5&amp;" ",acquéreurs!$D5),"")</f>
        <v/>
      </c>
      <c r="GL4" t="str">
        <f>IF(acquéreurs!HG5="MATCH",CONCATENATE(Tableau2[[#Headers],[Bien 193]]&amp;" ", acquéreurs!$C5&amp;" ",acquéreurs!$D5),"")</f>
        <v/>
      </c>
      <c r="GM4" t="str">
        <f>IF(acquéreurs!HH5="MATCH",CONCATENATE(Tableau2[[#Headers],[Bien 194]]&amp;" ", acquéreurs!$C5&amp;" ",acquéreurs!$D5),"")</f>
        <v/>
      </c>
      <c r="GN4" t="str">
        <f>IF(acquéreurs!HI5="MATCH",CONCATENATE(Tableau2[[#Headers],[Bien 195]]&amp;" ", acquéreurs!$C5&amp;" ",acquéreurs!$D5),"")</f>
        <v/>
      </c>
      <c r="GO4" t="str">
        <f>IF(acquéreurs!HJ5="MATCH",CONCATENATE(Tableau2[[#Headers],[Bien 196]]&amp;" ", acquéreurs!$C5&amp;" ",acquéreurs!$D5),"")</f>
        <v/>
      </c>
      <c r="GP4" t="str">
        <f>IF(acquéreurs!HK5="MATCH",CONCATENATE(Tableau2[[#Headers],[Bien 197]]&amp;" ", acquéreurs!$C5&amp;" ",acquéreurs!$D5),"")</f>
        <v/>
      </c>
      <c r="GQ4" t="str">
        <f>IF(acquéreurs!HL5="MATCH",CONCATENATE(Tableau2[[#Headers],[Bien 198]]&amp;" ", acquéreurs!$C5&amp;" ",acquéreurs!$D5),"")</f>
        <v/>
      </c>
      <c r="GR4" t="str">
        <f>IF(acquéreurs!HM5="MATCH",CONCATENATE(Tableau2[[#Headers],[Bien 199]]&amp;" ", acquéreurs!$C5&amp;" ",acquéreurs!$D5),"")</f>
        <v/>
      </c>
      <c r="GS4" t="str">
        <f>IF(acquéreurs!HN5="MATCH",CONCATENATE(Tableau2[[#Headers],[Bien 200]]&amp;" ", acquéreurs!$C5&amp;" ",acquéreurs!$D5),"")</f>
        <v/>
      </c>
      <c r="GT4" t="str">
        <f>IF(acquéreurs!HO5="MATCH",CONCATENATE(Tableau2[[#Headers],[Bien 201]]&amp;" ", acquéreurs!$C5&amp;" ",acquéreurs!$D5),"")</f>
        <v/>
      </c>
      <c r="GU4" t="str">
        <f>IF(acquéreurs!HP5="MATCH",CONCATENATE(Tableau2[[#Headers],[Bien 202]]&amp;" ", acquéreurs!$C5&amp;" ",acquéreurs!$D5),"")</f>
        <v/>
      </c>
      <c r="GV4" t="str">
        <f>IF(acquéreurs!HQ5="MATCH",CONCATENATE(Tableau2[[#Headers],[Bien 203]]&amp;" ", acquéreurs!$C5&amp;" ",acquéreurs!$D5),"")</f>
        <v/>
      </c>
      <c r="GW4" t="str">
        <f>IF(acquéreurs!HR5="MATCH",CONCATENATE(Tableau2[[#Headers],[Bien 204]]&amp;" ", acquéreurs!$C5&amp;" ",acquéreurs!$D5),"")</f>
        <v/>
      </c>
      <c r="GX4" t="str">
        <f>IF(acquéreurs!HS5="MATCH",CONCATENATE(Tableau2[[#Headers],[Bien 205]]&amp;" ", acquéreurs!$C5&amp;" ",acquéreurs!$D5),"")</f>
        <v/>
      </c>
      <c r="GY4" t="str">
        <f>IF(acquéreurs!HT5="MATCH",CONCATENATE(Tableau2[[#Headers],[Bien 206]]&amp;" ", acquéreurs!$C5&amp;" ",acquéreurs!$D5),"")</f>
        <v/>
      </c>
      <c r="GZ4" t="str">
        <f>IF(acquéreurs!HU5="MATCH",CONCATENATE(Tableau2[[#Headers],[Bien 207]]&amp;" ", acquéreurs!$C5&amp;" ",acquéreurs!$D5),"")</f>
        <v/>
      </c>
      <c r="HA4" t="str">
        <f>IF(acquéreurs!HV5="MATCH",CONCATENATE(Tableau2[[#Headers],[Bien 208]]&amp;" ", acquéreurs!$C5&amp;" ",acquéreurs!$D5),"")</f>
        <v/>
      </c>
      <c r="HB4" t="str">
        <f>IF(acquéreurs!HW5="MATCH",CONCATENATE(Tableau2[[#Headers],[Bien 209]]&amp;" ", acquéreurs!$C5&amp;" ",acquéreurs!$D5),"")</f>
        <v/>
      </c>
      <c r="HC4" t="str">
        <f>IF(acquéreurs!HX5="MATCH",CONCATENATE(Tableau2[[#Headers],[Bien 210]]&amp;" ", acquéreurs!$C5&amp;" ",acquéreurs!$D5),"")</f>
        <v/>
      </c>
      <c r="HD4" t="str">
        <f>IF(acquéreurs!HY5="MATCH",CONCATENATE(Tableau2[[#Headers],[Bien 211]]&amp;" ", acquéreurs!$C5&amp;" ",acquéreurs!$D5),"")</f>
        <v/>
      </c>
      <c r="HE4" t="str">
        <f>IF(acquéreurs!HZ5="MATCH",CONCATENATE(Tableau2[[#Headers],[Bien 212]]&amp;" ", acquéreurs!$C5&amp;" ",acquéreurs!$D5),"")</f>
        <v/>
      </c>
      <c r="HF4" t="str">
        <f>IF(acquéreurs!IA5="MATCH",CONCATENATE(Tableau2[[#Headers],[Bien 213]]&amp;" ", acquéreurs!$C5&amp;" ",acquéreurs!$D5),"")</f>
        <v/>
      </c>
      <c r="HG4" t="str">
        <f>IF(acquéreurs!IB5="MATCH",CONCATENATE(Tableau2[[#Headers],[Bien 214]]&amp;" ", acquéreurs!$C5&amp;" ",acquéreurs!$D5),"")</f>
        <v/>
      </c>
      <c r="HH4" t="str">
        <f>IF(acquéreurs!IC5="MATCH",CONCATENATE(Tableau2[[#Headers],[Bien 215]]&amp;" ", acquéreurs!$C5&amp;" ",acquéreurs!$D5),"")</f>
        <v/>
      </c>
      <c r="HI4" t="str">
        <f>IF(acquéreurs!ID5="MATCH",CONCATENATE(Tableau2[[#Headers],[Bien 216]]&amp;" ", acquéreurs!$C5&amp;" ",acquéreurs!$D5),"")</f>
        <v/>
      </c>
      <c r="HJ4" t="str">
        <f>IF(acquéreurs!IE5="MATCH",CONCATENATE(Tableau2[[#Headers],[Bien 217]]&amp;" ", acquéreurs!$C5&amp;" ",acquéreurs!$D5),"")</f>
        <v/>
      </c>
      <c r="HK4" t="str">
        <f>IF(acquéreurs!IF5="MATCH",CONCATENATE(Tableau2[[#Headers],[Bien 218]]&amp;" ", acquéreurs!$C5&amp;" ",acquéreurs!$D5),"")</f>
        <v/>
      </c>
      <c r="HL4" t="str">
        <f>IF(acquéreurs!IG5="MATCH",CONCATENATE(Tableau2[[#Headers],[Bien 219]]&amp;" ", acquéreurs!$C5&amp;" ",acquéreurs!$D5),"")</f>
        <v/>
      </c>
      <c r="HM4" t="str">
        <f>IF(acquéreurs!IH5="MATCH",CONCATENATE(Tableau2[[#Headers],[Bien 220]]&amp;" ", acquéreurs!$C5&amp;" ",acquéreurs!$D5),"")</f>
        <v/>
      </c>
      <c r="HN4" t="str">
        <f>IF(acquéreurs!II5="MATCH",CONCATENATE(Tableau2[[#Headers],[Bien 221]]&amp;" ", acquéreurs!$C5&amp;" ",acquéreurs!$D5),"")</f>
        <v/>
      </c>
      <c r="HO4" t="str">
        <f>IF(acquéreurs!IJ5="MATCH",CONCATENATE(Tableau2[[#Headers],[Bien 222]]&amp;" ", acquéreurs!$C5&amp;" ",acquéreurs!$D5),"")</f>
        <v/>
      </c>
      <c r="HP4" t="str">
        <f>IF(acquéreurs!IK5="MATCH",CONCATENATE(Tableau2[[#Headers],[Bien 223]]&amp;" ", acquéreurs!$C5&amp;" ",acquéreurs!$D5),"")</f>
        <v/>
      </c>
      <c r="HQ4" t="str">
        <f>IF(acquéreurs!IL5="MATCH",CONCATENATE(Tableau2[[#Headers],[Bien 224]]&amp;" ", acquéreurs!$C5&amp;" ",acquéreurs!$D5),"")</f>
        <v/>
      </c>
      <c r="HR4" t="str">
        <f>IF(acquéreurs!IM5="MATCH",CONCATENATE(Tableau2[[#Headers],[Bien 225]]&amp;" ", acquéreurs!$C5&amp;" ",acquéreurs!$D5),"")</f>
        <v/>
      </c>
      <c r="HS4" t="str">
        <f>IF(acquéreurs!IN5="MATCH",CONCATENATE(Tableau2[[#Headers],[Bien 226]]&amp;" ", acquéreurs!$C5&amp;" ",acquéreurs!$D5),"")</f>
        <v/>
      </c>
      <c r="HT4" t="str">
        <f>IF(acquéreurs!IO5="MATCH",CONCATENATE(Tableau2[[#Headers],[Bien 227]]&amp;" ", acquéreurs!$C5&amp;" ",acquéreurs!$D5),"")</f>
        <v/>
      </c>
      <c r="HU4" t="str">
        <f>IF(acquéreurs!IP5="MATCH",CONCATENATE(Tableau2[[#Headers],[Bien 228]]&amp;" ", acquéreurs!$C5&amp;" ",acquéreurs!$D5),"")</f>
        <v/>
      </c>
      <c r="HV4" t="str">
        <f>IF(acquéreurs!IQ5="MATCH",CONCATENATE(Tableau2[[#Headers],[Bien 229]]&amp;" ", acquéreurs!$C5&amp;" ",acquéreurs!$D5),"")</f>
        <v/>
      </c>
      <c r="HW4" t="str">
        <f>IF(acquéreurs!IR5="MATCH",CONCATENATE(Tableau2[[#Headers],[Bien 230]]&amp;" ", acquéreurs!$C5&amp;" ",acquéreurs!$D5),"")</f>
        <v/>
      </c>
      <c r="HX4" t="str">
        <f>IF(acquéreurs!IS5="MATCH",CONCATENATE(Tableau2[[#Headers],[Bien 231]]&amp;" ", acquéreurs!$C5&amp;" ",acquéreurs!$D5),"")</f>
        <v/>
      </c>
      <c r="HY4" t="str">
        <f>IF(acquéreurs!IT5="MATCH",CONCATENATE(Tableau2[[#Headers],[Bien 232]]&amp;" ", acquéreurs!$C5&amp;" ",acquéreurs!$D5),"")</f>
        <v/>
      </c>
      <c r="HZ4" t="str">
        <f>IF(acquéreurs!IU5="MATCH",CONCATENATE(Tableau2[[#Headers],[Bien 233]]&amp;" ", acquéreurs!$C5&amp;" ",acquéreurs!$D5),"")</f>
        <v/>
      </c>
      <c r="IA4" t="str">
        <f>IF(acquéreurs!IV5="MATCH",CONCATENATE(Tableau2[[#Headers],[Bien 234]]&amp;" ", acquéreurs!$C5&amp;" ",acquéreurs!$D5),"")</f>
        <v/>
      </c>
      <c r="IB4" t="str">
        <f>IF(acquéreurs!IW5="MATCH",CONCATENATE(Tableau2[[#Headers],[Bien 235]]&amp;" ", acquéreurs!$C5&amp;" ",acquéreurs!$D5),"")</f>
        <v/>
      </c>
      <c r="IC4" t="str">
        <f>IF(acquéreurs!IX5="MATCH",CONCATENATE(Tableau2[[#Headers],[Bien 236]]&amp;" ", acquéreurs!$C5&amp;" ",acquéreurs!$D5),"")</f>
        <v/>
      </c>
      <c r="ID4" t="str">
        <f>IF(acquéreurs!IY5="MATCH",CONCATENATE(Tableau2[[#Headers],[Bien 237]]&amp;" ", acquéreurs!$C5&amp;" ",acquéreurs!$D5),"")</f>
        <v/>
      </c>
      <c r="IE4" t="str">
        <f>IF(acquéreurs!IZ5="MATCH",CONCATENATE(Tableau2[[#Headers],[Bien 238]]&amp;" ", acquéreurs!$C5&amp;" ",acquéreurs!$D5),"")</f>
        <v/>
      </c>
      <c r="IF4" t="str">
        <f>IF(acquéreurs!JA5="MATCH",CONCATENATE(Tableau2[[#Headers],[Bien 239]]&amp;" ", acquéreurs!$C5&amp;" ",acquéreurs!$D5),"")</f>
        <v/>
      </c>
      <c r="IG4" t="str">
        <f>IF(acquéreurs!JB5="MATCH",CONCATENATE(Tableau2[[#Headers],[Bien 240]]&amp;" ", acquéreurs!$C5&amp;" ",acquéreurs!$D5),"")</f>
        <v/>
      </c>
      <c r="IH4" t="str">
        <f>IF(acquéreurs!JC5="MATCH",CONCATENATE(Tableau2[[#Headers],[Bien 241]]&amp;" ", acquéreurs!$C5&amp;" ",acquéreurs!$D5),"")</f>
        <v/>
      </c>
      <c r="II4" t="str">
        <f>IF(acquéreurs!JD5="MATCH",CONCATENATE(Tableau2[[#Headers],[Bien 242]]&amp;" ", acquéreurs!$C5&amp;" ",acquéreurs!$D5),"")</f>
        <v/>
      </c>
      <c r="IJ4" t="str">
        <f>IF(acquéreurs!JE5="MATCH",CONCATENATE(Tableau2[[#Headers],[Bien 243]]&amp;" ", acquéreurs!$C5&amp;" ",acquéreurs!$D5),"")</f>
        <v/>
      </c>
      <c r="IK4" t="str">
        <f>IF(acquéreurs!JF5="MATCH",CONCATENATE(Tableau2[[#Headers],[Bien 244]]&amp;" ", acquéreurs!$C5&amp;" ",acquéreurs!$D5),"")</f>
        <v/>
      </c>
      <c r="IL4" t="str">
        <f>IF(acquéreurs!JG5="MATCH",CONCATENATE(Tableau2[[#Headers],[Bien 245]]&amp;" ", acquéreurs!$C5&amp;" ",acquéreurs!$D5),"")</f>
        <v/>
      </c>
      <c r="IM4" t="str">
        <f>IF(acquéreurs!JH5="MATCH",CONCATENATE(Tableau2[[#Headers],[Bien 246]]&amp;" ", acquéreurs!$C5&amp;" ",acquéreurs!$D5),"")</f>
        <v/>
      </c>
      <c r="IN4" t="str">
        <f>IF(acquéreurs!JI5="MATCH",CONCATENATE(Tableau2[[#Headers],[Bien 247]]&amp;" ", acquéreurs!$C5&amp;" ",acquéreurs!$D5),"")</f>
        <v/>
      </c>
      <c r="IO4" t="str">
        <f>IF(acquéreurs!JJ5="MATCH",CONCATENATE(Tableau2[[#Headers],[Bien 248]]&amp;" ", acquéreurs!$C5&amp;" ",acquéreurs!$D5),"")</f>
        <v/>
      </c>
      <c r="IP4" t="str">
        <f>IF(acquéreurs!JK5="MATCH",CONCATENATE(Tableau2[[#Headers],[Bien 249]]&amp;" ", acquéreurs!$C5&amp;" ",acquéreurs!$D5),"")</f>
        <v/>
      </c>
      <c r="IQ4" t="str">
        <f>IF(acquéreurs!JL5="MATCH",CONCATENATE(Tableau2[[#Headers],[Bien 250]]&amp;" ", acquéreurs!$C5&amp;" ",acquéreurs!$D5),"")</f>
        <v/>
      </c>
      <c r="IR4" t="str">
        <f>IF(acquéreurs!JM5="MATCH",CONCATENATE(Tableau2[[#Headers],[Bien 251]]&amp;" ", acquéreurs!$C5&amp;" ",acquéreurs!$D5),"")</f>
        <v/>
      </c>
      <c r="IS4" t="str">
        <f>IF(acquéreurs!JN5="MATCH",CONCATENATE(Tableau2[[#Headers],[Bien 252]]&amp;" ", acquéreurs!$C5&amp;" ",acquéreurs!$D5),"")</f>
        <v/>
      </c>
      <c r="IT4" t="str">
        <f>IF(acquéreurs!JO5="MATCH",CONCATENATE(Tableau2[[#Headers],[Bien 253]]&amp;" ", acquéreurs!$C5&amp;" ",acquéreurs!$D5),"")</f>
        <v/>
      </c>
      <c r="IU4" t="str">
        <f>IF(acquéreurs!JP5="MATCH",CONCATENATE(Tableau2[[#Headers],[Bien 254]]&amp;" ", acquéreurs!$C5&amp;" ",acquéreurs!$D5),"")</f>
        <v/>
      </c>
      <c r="IV4" t="str">
        <f>IF(acquéreurs!JQ5="MATCH",CONCATENATE(Tableau2[[#Headers],[Bien 255]]&amp;" ", acquéreurs!$C5&amp;" ",acquéreurs!$D5),"")</f>
        <v/>
      </c>
      <c r="IW4" t="str">
        <f>IF(acquéreurs!JR5="MATCH",CONCATENATE(Tableau2[[#Headers],[Bien 256]]&amp;" ", acquéreurs!$C5&amp;" ",acquéreurs!$D5),"")</f>
        <v/>
      </c>
      <c r="IX4" t="str">
        <f>IF(acquéreurs!JS5="MATCH",CONCATENATE(Tableau2[[#Headers],[Bien 257]]&amp;" ", acquéreurs!$C5&amp;" ",acquéreurs!$D5),"")</f>
        <v/>
      </c>
      <c r="IY4" t="str">
        <f>IF(acquéreurs!JT5="MATCH",CONCATENATE(Tableau2[[#Headers],[Bien 258]]&amp;" ", acquéreurs!$C5&amp;" ",acquéreurs!$D5),"")</f>
        <v/>
      </c>
      <c r="IZ4" t="str">
        <f>IF(acquéreurs!JU5="MATCH",CONCATENATE(Tableau2[[#Headers],[Bien 259]]&amp;" ", acquéreurs!$C5&amp;" ",acquéreurs!$D5),"")</f>
        <v/>
      </c>
      <c r="JA4" t="str">
        <f>IF(acquéreurs!JV5="MATCH",CONCATENATE(Tableau2[[#Headers],[Bien 260]]&amp;" ", acquéreurs!$C5&amp;" ",acquéreurs!$D5),"")</f>
        <v/>
      </c>
      <c r="JB4" t="str">
        <f>IF(acquéreurs!JW5="MATCH",CONCATENATE(Tableau2[[#Headers],[Bien 261]]&amp;" ", acquéreurs!$C5&amp;" ",acquéreurs!$D5),"")</f>
        <v/>
      </c>
      <c r="JC4" t="str">
        <f>IF(acquéreurs!JX5="MATCH",CONCATENATE(Tableau2[[#Headers],[Bien 262]]&amp;" ", acquéreurs!$C5&amp;" ",acquéreurs!$D5),"")</f>
        <v>Bien 262 Roppers Franck</v>
      </c>
      <c r="JD4" t="str">
        <f>IF(acquéreurs!JY5="MATCH",CONCATENATE(Tableau2[[#Headers],[Bien 263]]&amp;" ", acquéreurs!$C5&amp;" ",acquéreurs!$D5),"")</f>
        <v/>
      </c>
      <c r="JE4" t="str">
        <f>IF(acquéreurs!JZ5="MATCH",CONCATENATE(Tableau2[[#Headers],[Bien 264]]&amp;" ", acquéreurs!$C5&amp;" ",acquéreurs!$D5),"")</f>
        <v/>
      </c>
      <c r="JF4" t="str">
        <f>IF(acquéreurs!KA5="MATCH",CONCATENATE(Tableau2[[#Headers],[Bien 265]]&amp;" ", acquéreurs!$C5&amp;" ",acquéreurs!$D5),"")</f>
        <v/>
      </c>
      <c r="JG4" t="str">
        <f>IF(acquéreurs!KB5="MATCH",CONCATENATE(Tableau2[[#Headers],[Bien 266]]&amp;" ", acquéreurs!$C5&amp;" ",acquéreurs!$D5),"")</f>
        <v/>
      </c>
      <c r="JH4" t="str">
        <f>IF(acquéreurs!KC5="MATCH",CONCATENATE(Tableau2[[#Headers],[Bien 267]]&amp;" ", acquéreurs!$C5&amp;" ",acquéreurs!$D5),"")</f>
        <v/>
      </c>
      <c r="JI4" t="str">
        <f>IF(acquéreurs!KD5="MATCH",CONCATENATE(Tableau2[[#Headers],[Bien 268]]&amp;" ", acquéreurs!$C5&amp;" ",acquéreurs!$D5),"")</f>
        <v/>
      </c>
      <c r="JJ4" t="str">
        <f>IF(acquéreurs!KE5="MATCH",CONCATENATE(Tableau2[[#Headers],[Bien 269]]&amp;" ", acquéreurs!$C5&amp;" ",acquéreurs!$D5),"")</f>
        <v/>
      </c>
      <c r="JK4" t="str">
        <f>IF(acquéreurs!KF5="MATCH",CONCATENATE(Tableau2[[#Headers],[Bien 270]]&amp;" ", acquéreurs!$C5&amp;" ",acquéreurs!$D5),"")</f>
        <v/>
      </c>
      <c r="JL4" t="str">
        <f>IF(acquéreurs!KG5="MATCH",CONCATENATE(Tableau2[[#Headers],[Bien 271]]&amp;" ", acquéreurs!$C5&amp;" ",acquéreurs!$D5),"")</f>
        <v/>
      </c>
      <c r="JM4" t="str">
        <f>IF(acquéreurs!KH5="MATCH",CONCATENATE(Tableau2[[#Headers],[Bien 272]]&amp;" ", acquéreurs!$C5&amp;" ",acquéreurs!$D5),"")</f>
        <v/>
      </c>
      <c r="JN4" t="str">
        <f>IF(acquéreurs!KI5="MATCH",CONCATENATE(Tableau2[[#Headers],[Bien 273]]&amp;" ", acquéreurs!$C5&amp;" ",acquéreurs!$D5),"")</f>
        <v/>
      </c>
      <c r="JO4" t="str">
        <f>IF(acquéreurs!KJ5="MATCH",CONCATENATE(Tableau2[[#Headers],[Bien 274]]&amp;" ", acquéreurs!$C5&amp;" ",acquéreurs!$D5),"")</f>
        <v/>
      </c>
      <c r="JP4" t="str">
        <f>IF(acquéreurs!KK5="MATCH",CONCATENATE(Tableau2[[#Headers],[Bien 275]]&amp;" ", acquéreurs!$C5&amp;" ",acquéreurs!$D5),"")</f>
        <v/>
      </c>
      <c r="JQ4" t="str">
        <f>IF(acquéreurs!KL5="MATCH",CONCATENATE(Tableau2[[#Headers],[Bien 276]]&amp;" ", acquéreurs!$C5&amp;" ",acquéreurs!$D5),"")</f>
        <v/>
      </c>
      <c r="JR4" t="str">
        <f>IF(acquéreurs!KM5="MATCH",CONCATENATE(Tableau2[[#Headers],[Bien 277]]&amp;" ", acquéreurs!$C5&amp;" ",acquéreurs!$D5),"")</f>
        <v/>
      </c>
      <c r="JS4" t="str">
        <f>IF(acquéreurs!KN5="MATCH",CONCATENATE(Tableau2[[#Headers],[Bien 278]]&amp;" ", acquéreurs!$C5&amp;" ",acquéreurs!$D5),"")</f>
        <v/>
      </c>
      <c r="JT4" t="str">
        <f>IF(acquéreurs!KO5="MATCH",CONCATENATE(Tableau2[[#Headers],[Bien 279]]&amp;" ", acquéreurs!$C5&amp;" ",acquéreurs!$D5),"")</f>
        <v/>
      </c>
      <c r="JU4" t="str">
        <f>IF(acquéreurs!KP5="MATCH",CONCATENATE(Tableau2[[#Headers],[Bien 280]]&amp;" ", acquéreurs!$C5&amp;" ",acquéreurs!$D5),"")</f>
        <v/>
      </c>
      <c r="JV4" t="str">
        <f>IF(acquéreurs!KQ5="MATCH",CONCATENATE(Tableau2[[#Headers],[Bien 281]]&amp;" ", acquéreurs!$C5&amp;" ",acquéreurs!$D5),"")</f>
        <v/>
      </c>
      <c r="JW4" t="str">
        <f>IF(acquéreurs!KR5="MATCH",CONCATENATE(Tableau2[[#Headers],[Bien 282]]&amp;" ", acquéreurs!$C5&amp;" ",acquéreurs!$D5),"")</f>
        <v/>
      </c>
      <c r="JX4" t="str">
        <f>IF(acquéreurs!KS5="MATCH",CONCATENATE(Tableau2[[#Headers],[Bien 283]]&amp;" ", acquéreurs!$C5&amp;" ",acquéreurs!$D5),"")</f>
        <v/>
      </c>
      <c r="JY4" t="str">
        <f>IF(acquéreurs!KT5="MATCH",CONCATENATE(Tableau2[[#Headers],[Bien 284]]&amp;" ", acquéreurs!$C5&amp;" ",acquéreurs!$D5),"")</f>
        <v/>
      </c>
      <c r="JZ4" t="str">
        <f>IF(acquéreurs!KU5="MATCH",CONCATENATE(Tableau2[[#Headers],[Bien 285]]&amp;" ", acquéreurs!$C5&amp;" ",acquéreurs!$D5),"")</f>
        <v/>
      </c>
      <c r="KA4" t="str">
        <f>IF(acquéreurs!KV5="MATCH",CONCATENATE(Tableau2[[#Headers],[Bien 286]]&amp;" ", acquéreurs!$C5&amp;" ",acquéreurs!$D5),"")</f>
        <v/>
      </c>
      <c r="KB4" t="str">
        <f>IF(acquéreurs!KW5="MATCH",CONCATENATE(Tableau2[[#Headers],[Bien 287]]&amp;" ", acquéreurs!$C5&amp;" ",acquéreurs!$D5),"")</f>
        <v/>
      </c>
      <c r="KC4" t="str">
        <f>IF(acquéreurs!KX5="MATCH",CONCATENATE(Tableau2[[#Headers],[Bien 288]]&amp;" ", acquéreurs!$C5&amp;" ",acquéreurs!$D5),"")</f>
        <v/>
      </c>
      <c r="KD4" t="str">
        <f>IF(acquéreurs!KY5="MATCH",CONCATENATE(Tableau2[[#Headers],[Bien 289]]&amp;" ", acquéreurs!$C5&amp;" ",acquéreurs!$D5),"")</f>
        <v/>
      </c>
      <c r="KE4" t="str">
        <f>IF(acquéreurs!KZ5="MATCH",CONCATENATE(Tableau2[[#Headers],[Bien 290]]&amp;" ", acquéreurs!$C5&amp;" ",acquéreurs!$D5),"")</f>
        <v/>
      </c>
      <c r="KF4" t="str">
        <f>IF(acquéreurs!LA5="MATCH",CONCATENATE(Tableau2[[#Headers],[Bien 291]]&amp;" ", acquéreurs!$C5&amp;" ",acquéreurs!$D5),"")</f>
        <v/>
      </c>
      <c r="KG4" t="str">
        <f>IF(acquéreurs!LB5="MATCH",CONCATENATE(Tableau2[[#Headers],[Bien 292]]&amp;" ", acquéreurs!$C5&amp;" ",acquéreurs!$D5),"")</f>
        <v/>
      </c>
      <c r="KH4" t="str">
        <f>IF(acquéreurs!LC5="MATCH",CONCATENATE(Tableau2[[#Headers],[Bien 293]]&amp;" ", acquéreurs!$C5&amp;" ",acquéreurs!$D5),"")</f>
        <v/>
      </c>
      <c r="KI4" t="str">
        <f>IF(acquéreurs!LD5="MATCH",CONCATENATE(Tableau2[[#Headers],[Bien 294]]&amp;" ", acquéreurs!$C5&amp;" ",acquéreurs!$D5),"")</f>
        <v/>
      </c>
      <c r="KJ4" t="str">
        <f>IF(acquéreurs!LE5="MATCH",CONCATENATE(Tableau2[[#Headers],[Bien 295]]&amp;" ", acquéreurs!$C5&amp;" ",acquéreurs!$D5),"")</f>
        <v/>
      </c>
      <c r="KK4" t="str">
        <f>IF(acquéreurs!LF5="MATCH",CONCATENATE(Tableau2[[#Headers],[Bien 296]]&amp;" ", acquéreurs!$C5&amp;" ",acquéreurs!$D5),"")</f>
        <v/>
      </c>
      <c r="KL4" t="str">
        <f>IF(acquéreurs!LG5="MATCH",CONCATENATE(Tableau2[[#Headers],[Bien 297]]&amp;" ", acquéreurs!$C5&amp;" ",acquéreurs!$D5),"")</f>
        <v/>
      </c>
      <c r="KM4" t="str">
        <f>IF(acquéreurs!LH5="MATCH",CONCATENATE(Tableau2[[#Headers],[Bien 298]]&amp;" ", acquéreurs!$C5&amp;" ",acquéreurs!$D5),"")</f>
        <v/>
      </c>
      <c r="KN4" t="str">
        <f>IF(acquéreurs!LI5="MATCH",CONCATENATE(Tableau2[[#Headers],[Bien 299]]&amp;" ", acquéreurs!$C5&amp;" ",acquéreurs!$D5),"")</f>
        <v/>
      </c>
      <c r="KO4" t="str">
        <f>IF(acquéreurs!LJ5="MATCH",CONCATENATE(Tableau2[[#Headers],[Bien 300]]&amp;" ", acquéreurs!$C5&amp;" ",acquéreurs!$D5),"")</f>
        <v/>
      </c>
      <c r="KP4" t="str">
        <f>IF(acquéreurs!LK5="MATCH",CONCATENATE(Tableau2[[#Headers],[Bien 301]]&amp;" ", acquéreurs!$C5&amp;" ",acquéreurs!$D5),"")</f>
        <v/>
      </c>
      <c r="KQ4" t="str">
        <f>IF(acquéreurs!LL5="MATCH",CONCATENATE(Tableau2[[#Headers],[Bien 302]]&amp;" ", acquéreurs!$C5&amp;" ",acquéreurs!$D5),"")</f>
        <v/>
      </c>
      <c r="KR4" t="str">
        <f>IF(acquéreurs!LM5="MATCH",CONCATENATE(Tableau2[[#Headers],[Bien 303]]&amp;" ", acquéreurs!$C5&amp;" ",acquéreurs!$D5),"")</f>
        <v/>
      </c>
      <c r="KS4" t="str">
        <f>IF(acquéreurs!LN5="MATCH",CONCATENATE(Tableau2[[#Headers],[Bien 304]]&amp;" ", acquéreurs!$C5&amp;" ",acquéreurs!$D5),"")</f>
        <v/>
      </c>
      <c r="KT4" t="str">
        <f>IF(acquéreurs!LO5="MATCH",CONCATENATE(Tableau2[[#Headers],[Bien 305]]&amp;" ", acquéreurs!$C5&amp;" ",acquéreurs!$D5),"")</f>
        <v/>
      </c>
      <c r="KU4" t="str">
        <f>IF(acquéreurs!LP5="MATCH",CONCATENATE(Tableau2[[#Headers],[Bien 306]]&amp;" ", acquéreurs!$C5&amp;" ",acquéreurs!$D5),"")</f>
        <v/>
      </c>
      <c r="KV4" t="str">
        <f>IF(acquéreurs!LQ5="MATCH",CONCATENATE(Tableau2[[#Headers],[Bien 307]]&amp;" ", acquéreurs!$C5&amp;" ",acquéreurs!$D5),"")</f>
        <v/>
      </c>
      <c r="KW4" t="str">
        <f>IF(acquéreurs!LR5="MATCH",CONCATENATE(Tableau2[[#Headers],[Bien 308]]&amp;" ", acquéreurs!$C5&amp;" ",acquéreurs!$D5),"")</f>
        <v/>
      </c>
      <c r="KX4" t="str">
        <f>IF(acquéreurs!LS5="MATCH",CONCATENATE(Tableau2[[#Headers],[Bien 309]]&amp;" ", acquéreurs!$C5&amp;" ",acquéreurs!$D5),"")</f>
        <v/>
      </c>
      <c r="KY4" t="str">
        <f>IF(acquéreurs!LT5="MATCH",CONCATENATE(Tableau2[[#Headers],[Bien 310]]&amp;" ", acquéreurs!$C5&amp;" ",acquéreurs!$D5),"")</f>
        <v/>
      </c>
      <c r="KZ4" t="str">
        <f>IF(acquéreurs!LU5="MATCH",CONCATENATE(Tableau2[[#Headers],[Bien 311]]&amp;" ", acquéreurs!$C5&amp;" ",acquéreurs!$D5),"")</f>
        <v/>
      </c>
      <c r="LA4" t="str">
        <f>IF(acquéreurs!LV5="MATCH",CONCATENATE(Tableau2[[#Headers],[Bien 312]]&amp;" ", acquéreurs!$C5&amp;" ",acquéreurs!$D5),"")</f>
        <v/>
      </c>
      <c r="LB4" t="str">
        <f>IF(acquéreurs!LW5="MATCH",CONCATENATE(Tableau2[[#Headers],[Bien 313]]&amp;" ", acquéreurs!$C5&amp;" ",acquéreurs!$D5),"")</f>
        <v/>
      </c>
      <c r="LC4" t="str">
        <f>IF(acquéreurs!LX5="MATCH",CONCATENATE(Tableau2[[#Headers],[Bien 314]]&amp;" ", acquéreurs!$C5&amp;" ",acquéreurs!$D5),"")</f>
        <v/>
      </c>
      <c r="LD4" t="str">
        <f>IF(acquéreurs!LY5="MATCH",CONCATENATE(Tableau2[[#Headers],[Bien 315]]&amp;" ", acquéreurs!$C5&amp;" ",acquéreurs!$D5),"")</f>
        <v/>
      </c>
      <c r="LE4" t="str">
        <f>IF(acquéreurs!LZ5="MATCH",CONCATENATE(Tableau2[[#Headers],[Bien 316]]&amp;" ", acquéreurs!$C5&amp;" ",acquéreurs!$D5),"")</f>
        <v/>
      </c>
      <c r="LF4" t="str">
        <f>IF(acquéreurs!MA5="MATCH",CONCATENATE(Tableau2[[#Headers],[Bien 317]]&amp;" ", acquéreurs!$C5&amp;" ",acquéreurs!$D5),"")</f>
        <v/>
      </c>
      <c r="LG4" t="str">
        <f>IF(acquéreurs!MB5="MATCH",CONCATENATE(Tableau2[[#Headers],[Bien 318]]&amp;" ", acquéreurs!$C5&amp;" ",acquéreurs!$D5),"")</f>
        <v/>
      </c>
      <c r="LH4" t="str">
        <f>IF(acquéreurs!MC5="MATCH",CONCATENATE(Tableau2[[#Headers],[Bien 319]]&amp;" ", acquéreurs!$C5&amp;" ",acquéreurs!$D5),"")</f>
        <v/>
      </c>
      <c r="LI4" t="str">
        <f>IF(acquéreurs!MD5="MATCH",CONCATENATE(Tableau2[[#Headers],[Bien 320]]&amp;" ", acquéreurs!$C5&amp;" ",acquéreurs!$D5),"")</f>
        <v/>
      </c>
      <c r="LJ4" t="str">
        <f>IF(acquéreurs!ME5="MATCH",CONCATENATE(Tableau2[[#Headers],[Bien 321]]&amp;" ", acquéreurs!$C5&amp;" ",acquéreurs!$D5),"")</f>
        <v/>
      </c>
      <c r="LK4" t="str">
        <f>IF(acquéreurs!MF5="MATCH",CONCATENATE(Tableau2[[#Headers],[Bien 322]]&amp;" ", acquéreurs!$C5&amp;" ",acquéreurs!$D5),"")</f>
        <v/>
      </c>
      <c r="LL4" t="str">
        <f>IF(acquéreurs!MG5="MATCH",CONCATENATE(Tableau2[[#Headers],[Bien 323]]&amp;" ", acquéreurs!$C5&amp;" ",acquéreurs!$D5),"")</f>
        <v/>
      </c>
      <c r="LM4" t="str">
        <f>IF(acquéreurs!MH5="MATCH",CONCATENATE(Tableau2[[#Headers],[Bien 324]]&amp;" ", acquéreurs!$C5&amp;" ",acquéreurs!$D5),"")</f>
        <v/>
      </c>
      <c r="LN4" t="str">
        <f>IF(acquéreurs!MI5="MATCH",CONCATENATE(Tableau2[[#Headers],[Bien 325]]&amp;" ", acquéreurs!$C5&amp;" ",acquéreurs!$D5),"")</f>
        <v/>
      </c>
      <c r="LO4" t="str">
        <f>IF(acquéreurs!MJ5="MATCH",CONCATENATE(Tableau2[[#Headers],[Bien 326]]&amp;" ", acquéreurs!$C5&amp;" ",acquéreurs!$D5),"")</f>
        <v/>
      </c>
      <c r="LP4" t="str">
        <f>IF(acquéreurs!MK5="MATCH",CONCATENATE(Tableau2[[#Headers],[Bien 327]]&amp;" ", acquéreurs!$C5&amp;" ",acquéreurs!$D5),"")</f>
        <v/>
      </c>
      <c r="LQ4" t="str">
        <f>IF(acquéreurs!ML5="MATCH",CONCATENATE(Tableau2[[#Headers],[Bien 328]]&amp;" ", acquéreurs!$C5&amp;" ",acquéreurs!$D5),"")</f>
        <v/>
      </c>
      <c r="LR4" t="str">
        <f>IF(acquéreurs!MM5="MATCH",CONCATENATE(Tableau2[[#Headers],[Bien 329]]&amp;" ", acquéreurs!$C5&amp;" ",acquéreurs!$D5),"")</f>
        <v/>
      </c>
      <c r="LS4" t="str">
        <f>IF(acquéreurs!MN5="MATCH",CONCATENATE(Tableau2[[#Headers],[Bien 330]]&amp;" ", acquéreurs!$C5&amp;" ",acquéreurs!$D5),"")</f>
        <v/>
      </c>
      <c r="LT4" t="str">
        <f>IF(acquéreurs!MO5="MATCH",CONCATENATE(Tableau2[[#Headers],[Bien 331]]&amp;" ", acquéreurs!$C5&amp;" ",acquéreurs!$D5),"")</f>
        <v/>
      </c>
      <c r="LU4" t="str">
        <f>IF(acquéreurs!MP5="MATCH",CONCATENATE(Tableau2[[#Headers],[Bien 332]]&amp;" ", acquéreurs!$C5&amp;" ",acquéreurs!$D5),"")</f>
        <v/>
      </c>
      <c r="LV4" t="str">
        <f>IF(acquéreurs!MQ5="MATCH",CONCATENATE(Tableau2[[#Headers],[Bien 333]]&amp;" ", acquéreurs!$C5&amp;" ",acquéreurs!$D5),"")</f>
        <v/>
      </c>
      <c r="LW4" t="str">
        <f>IF(acquéreurs!MR5="MATCH",CONCATENATE(Tableau2[[#Headers],[Bien 334]]&amp;" ", acquéreurs!$C5&amp;" ",acquéreurs!$D5),"")</f>
        <v/>
      </c>
      <c r="LX4" t="str">
        <f>IF(acquéreurs!MS5="MATCH",CONCATENATE(Tableau2[[#Headers],[Bien 335]]&amp;" ", acquéreurs!$C5&amp;" ",acquéreurs!$D5),"")</f>
        <v/>
      </c>
      <c r="LY4" t="str">
        <f>IF(acquéreurs!MT5="MATCH",CONCATENATE(Tableau2[[#Headers],[Bien 336]]&amp;" ", acquéreurs!$C5&amp;" ",acquéreurs!$D5),"")</f>
        <v/>
      </c>
      <c r="LZ4" t="str">
        <f>IF(acquéreurs!MU5="MATCH",CONCATENATE(Tableau2[[#Headers],[Bien 337]]&amp;" ", acquéreurs!$C5&amp;" ",acquéreurs!$D5),"")</f>
        <v/>
      </c>
      <c r="MA4" t="str">
        <f>IF(acquéreurs!MV5="MATCH",CONCATENATE(Tableau2[[#Headers],[Bien 338]]&amp;" ", acquéreurs!$C5&amp;" ",acquéreurs!$D5),"")</f>
        <v/>
      </c>
      <c r="MB4" t="str">
        <f>IF(acquéreurs!MW5="MATCH",CONCATENATE(Tableau2[[#Headers],[Bien 339]]&amp;" ", acquéreurs!$C5&amp;" ",acquéreurs!$D5),"")</f>
        <v/>
      </c>
      <c r="MC4" t="str">
        <f>IF(acquéreurs!MX5="MATCH",CONCATENATE(Tableau2[[#Headers],[Bien 340]]&amp;" ", acquéreurs!$C5&amp;" ",acquéreurs!$D5),"")</f>
        <v/>
      </c>
      <c r="MD4" t="str">
        <f>IF(acquéreurs!MY5="MATCH",CONCATENATE(Tableau2[[#Headers],[Bien 341]]&amp;" ", acquéreurs!$C5&amp;" ",acquéreurs!$D5),"")</f>
        <v/>
      </c>
      <c r="ME4" t="str">
        <f>IF(acquéreurs!MZ5="MATCH",CONCATENATE(Tableau2[[#Headers],[Bien 342]]&amp;" ", acquéreurs!$C5&amp;" ",acquéreurs!$D5),"")</f>
        <v/>
      </c>
      <c r="MF4" t="str">
        <f>IF(acquéreurs!NA5="MATCH",CONCATENATE(Tableau2[[#Headers],[Bien 343]]&amp;" ", acquéreurs!$C5&amp;" ",acquéreurs!$D5),"")</f>
        <v>Bien 343 Roppers Franck</v>
      </c>
      <c r="MG4" t="str">
        <f>IF(acquéreurs!NB5="MATCH",CONCATENATE(Tableau2[[#Headers],[Bien 344]]&amp;" ", acquéreurs!$C5&amp;" ",acquéreurs!$D5),"")</f>
        <v/>
      </c>
      <c r="MH4" t="str">
        <f>IF(acquéreurs!NC5="MATCH",CONCATENATE(Tableau2[[#Headers],[Bien 345]]&amp;" ", acquéreurs!$C5&amp;" ",acquéreurs!$D5),"")</f>
        <v/>
      </c>
      <c r="MI4" t="str">
        <f>IF(acquéreurs!ND5="MATCH",CONCATENATE(Tableau2[[#Headers],[Bien 346]]&amp;" ", acquéreurs!$C5&amp;" ",acquéreurs!$D5),"")</f>
        <v/>
      </c>
      <c r="MJ4" t="str">
        <f>IF(acquéreurs!NE5="MATCH",CONCATENATE(Tableau2[[#Headers],[Bien 347]]&amp;" ", acquéreurs!$C5&amp;" ",acquéreurs!$D5),"")</f>
        <v/>
      </c>
      <c r="MK4" t="str">
        <f>IF(acquéreurs!NF5="MATCH",CONCATENATE(Tableau2[[#Headers],[Bien 348]]&amp;" ", acquéreurs!$C5&amp;" ",acquéreurs!$D5),"")</f>
        <v/>
      </c>
      <c r="ML4" t="str">
        <f>IF(acquéreurs!NG5="MATCH",CONCATENATE(Tableau2[[#Headers],[Bien 349]]&amp;" ", acquéreurs!$C5&amp;" ",acquéreurs!$D5),"")</f>
        <v/>
      </c>
      <c r="MM4" t="str">
        <f>IF(acquéreurs!NH5="MATCH",CONCATENATE(Tableau2[[#Headers],[Bien 350]]&amp;" ", acquéreurs!$C5&amp;" ",acquéreurs!$D5),"")</f>
        <v/>
      </c>
      <c r="MN4" t="str">
        <f>IF(acquéreurs!NI5="MATCH",CONCATENATE(Tableau2[[#Headers],[Bien 351]]&amp;" ", acquéreurs!$C5&amp;" ",acquéreurs!$D5),"")</f>
        <v/>
      </c>
      <c r="MO4" t="str">
        <f>IF(acquéreurs!NJ5="MATCH",CONCATENATE(Tableau2[[#Headers],[Bien 352]]&amp;" ", acquéreurs!$C5&amp;" ",acquéreurs!$D5),"")</f>
        <v/>
      </c>
      <c r="MP4" t="str">
        <f>IF(acquéreurs!NK5="MATCH",CONCATENATE(Tableau2[[#Headers],[Bien 353]]&amp;" ", acquéreurs!$C5&amp;" ",acquéreurs!$D5),"")</f>
        <v/>
      </c>
      <c r="MQ4" t="str">
        <f>IF(acquéreurs!NL5="MATCH",CONCATENATE(Tableau2[[#Headers],[Bien 354]]&amp;" ", acquéreurs!$C5&amp;" ",acquéreurs!$D5),"")</f>
        <v/>
      </c>
      <c r="MR4" t="str">
        <f>IF(acquéreurs!NM5="MATCH",CONCATENATE(Tableau2[[#Headers],[Bien 355]]&amp;" ", acquéreurs!$C5&amp;" ",acquéreurs!$D5),"")</f>
        <v/>
      </c>
      <c r="MS4" t="str">
        <f>IF(acquéreurs!NN5="MATCH",CONCATENATE(Tableau2[[#Headers],[Bien 356]]&amp;" ", acquéreurs!$C5&amp;" ",acquéreurs!$D5),"")</f>
        <v/>
      </c>
      <c r="MT4" t="str">
        <f>IF(acquéreurs!NO5="MATCH",CONCATENATE(Tableau2[[#Headers],[Bien 357]]&amp;" ", acquéreurs!$C5&amp;" ",acquéreurs!$D5),"")</f>
        <v/>
      </c>
      <c r="MU4" t="str">
        <f>IF(acquéreurs!NP5="MATCH",CONCATENATE(Tableau2[[#Headers],[Bien 358]]&amp;" ", acquéreurs!$C5&amp;" ",acquéreurs!$D5),"")</f>
        <v/>
      </c>
      <c r="MV4" t="str">
        <f>IF(acquéreurs!NQ5="MATCH",CONCATENATE(Tableau2[[#Headers],[Bien 359]]&amp;" ", acquéreurs!$C5&amp;" ",acquéreurs!$D5),"")</f>
        <v/>
      </c>
      <c r="MW4" t="str">
        <f>IF(acquéreurs!NR5="MATCH",CONCATENATE(Tableau2[[#Headers],[Bien 360]]&amp;" ", acquéreurs!$C5&amp;" ",acquéreurs!$D5),"")</f>
        <v/>
      </c>
      <c r="MX4" t="str">
        <f>IF(acquéreurs!NS5="MATCH",CONCATENATE(Tableau2[[#Headers],[Bien 361]]&amp;" ", acquéreurs!$C5&amp;" ",acquéreurs!$D5),"")</f>
        <v/>
      </c>
      <c r="MY4" t="str">
        <f>IF(acquéreurs!NT5="MATCH",CONCATENATE(Tableau2[[#Headers],[Bien 362]]&amp;" ", acquéreurs!$C5&amp;" ",acquéreurs!$D5),"")</f>
        <v/>
      </c>
      <c r="MZ4" t="str">
        <f>IF(acquéreurs!NU5="MATCH",CONCATENATE(Tableau2[[#Headers],[Bien 363]]&amp;" ", acquéreurs!$C5&amp;" ",acquéreurs!$D5),"")</f>
        <v/>
      </c>
      <c r="NA4" t="str">
        <f>IF(acquéreurs!NV5="MATCH",CONCATENATE(Tableau2[[#Headers],[Bien 364]]&amp;" ", acquéreurs!$C5&amp;" ",acquéreurs!$D5),"")</f>
        <v>Bien 364 Roppers Franck</v>
      </c>
      <c r="NB4" t="str">
        <f>IF(acquéreurs!NW5="MATCH",CONCATENATE(Tableau2[[#Headers],[Bien 365]]&amp;" ", acquéreurs!$C5&amp;" ",acquéreurs!$D5),"")</f>
        <v/>
      </c>
      <c r="NC4" t="str">
        <f>IF(acquéreurs!NX5="MATCH",CONCATENATE(Tableau2[[#Headers],[Bien 366]]&amp;" ", acquéreurs!$C5&amp;" ",acquéreurs!$D5),"")</f>
        <v/>
      </c>
      <c r="ND4" t="str">
        <f>IF(acquéreurs!NY5="MATCH",CONCATENATE(Tableau2[[#Headers],[Bien 367]]&amp;" ", acquéreurs!$C5&amp;" ",acquéreurs!$D5),"")</f>
        <v/>
      </c>
      <c r="NE4" t="str">
        <f>IF(acquéreurs!NZ5="MATCH",CONCATENATE(Tableau2[[#Headers],[Bien 368]]&amp;" ", acquéreurs!$C5&amp;" ",acquéreurs!$D5),"")</f>
        <v/>
      </c>
      <c r="NF4" t="str">
        <f>IF(acquéreurs!OA5="MATCH",CONCATENATE(Tableau2[[#Headers],[Bien 369]]&amp;" ", acquéreurs!$C5&amp;" ",acquéreurs!$D5),"")</f>
        <v/>
      </c>
      <c r="NG4" t="str">
        <f>IF(acquéreurs!OB5="MATCH",CONCATENATE(Tableau2[[#Headers],[Bien 370]]&amp;" ", acquéreurs!$C5&amp;" ",acquéreurs!$D5),"")</f>
        <v/>
      </c>
      <c r="NH4" t="str">
        <f>IF(acquéreurs!OC5="MATCH",CONCATENATE(Tableau2[[#Headers],[Bien 371]]&amp;" ", acquéreurs!$C5&amp;" ",acquéreurs!$D5),"")</f>
        <v/>
      </c>
      <c r="NI4" t="str">
        <f>IF(acquéreurs!OD5="MATCH",CONCATENATE(Tableau2[[#Headers],[Bien 372]]&amp;" ", acquéreurs!$C5&amp;" ",acquéreurs!$D5),"")</f>
        <v/>
      </c>
      <c r="NJ4" t="str">
        <f>IF(acquéreurs!OE5="MATCH",CONCATENATE(Tableau2[[#Headers],[Bien 373]]&amp;" ", acquéreurs!$C5&amp;" ",acquéreurs!$D5),"")</f>
        <v/>
      </c>
      <c r="NK4" t="str">
        <f>IF(acquéreurs!OF5="MATCH",CONCATENATE(Tableau2[[#Headers],[Bien 374]]&amp;" ", acquéreurs!$C5&amp;" ",acquéreurs!$D5),"")</f>
        <v/>
      </c>
      <c r="NL4" t="str">
        <f>IF(acquéreurs!OG5="MATCH",CONCATENATE(Tableau2[[#Headers],[Bien 375]]&amp;" ", acquéreurs!$C5&amp;" ",acquéreurs!$D5),"")</f>
        <v/>
      </c>
      <c r="NM4" t="str">
        <f>IF(acquéreurs!OH5="MATCH",CONCATENATE(Tableau2[[#Headers],[Bien 376]]&amp;" ", acquéreurs!$C5&amp;" ",acquéreurs!$D5),"")</f>
        <v/>
      </c>
      <c r="NN4" t="str">
        <f>IF(acquéreurs!OI5="MATCH",CONCATENATE(Tableau2[[#Headers],[Bien 377]]&amp;" ", acquéreurs!$C5&amp;" ",acquéreurs!$D5),"")</f>
        <v/>
      </c>
      <c r="NO4" t="str">
        <f>IF(acquéreurs!OJ5="MATCH",CONCATENATE(Tableau2[[#Headers],[Bien 378]]&amp;" ", acquéreurs!$C5&amp;" ",acquéreurs!$D5),"")</f>
        <v/>
      </c>
      <c r="NP4" t="str">
        <f>IF(acquéreurs!OK5="MATCH",CONCATENATE(Tableau2[[#Headers],[Bien 379]]&amp;" ", acquéreurs!$C5&amp;" ",acquéreurs!$D5),"")</f>
        <v/>
      </c>
      <c r="NQ4" t="str">
        <f>IF(acquéreurs!OL5="MATCH",CONCATENATE(Tableau2[[#Headers],[Bien 380]]&amp;" ", acquéreurs!$C5&amp;" ",acquéreurs!$D5),"")</f>
        <v/>
      </c>
      <c r="NR4" t="str">
        <f>IF(acquéreurs!OM5="MATCH",CONCATENATE(Tableau2[[#Headers],[Bien 381]]&amp;" ", acquéreurs!$C5&amp;" ",acquéreurs!$D5),"")</f>
        <v/>
      </c>
      <c r="NS4" t="str">
        <f>IF(acquéreurs!ON5="MATCH",CONCATENATE(Tableau2[[#Headers],[Bien 382]]&amp;" ", acquéreurs!$C5&amp;" ",acquéreurs!$D5),"")</f>
        <v/>
      </c>
      <c r="NT4" t="str">
        <f>IF(acquéreurs!OO5="MATCH",CONCATENATE(Tableau2[[#Headers],[Bien 383]]&amp;" ", acquéreurs!$C5&amp;" ",acquéreurs!$D5),"")</f>
        <v/>
      </c>
      <c r="NU4" t="str">
        <f>IF(acquéreurs!OP5="MATCH",CONCATENATE(Tableau2[[#Headers],[Bien 384]]&amp;" ", acquéreurs!$C5&amp;" ",acquéreurs!$D5),"")</f>
        <v/>
      </c>
      <c r="NV4" t="str">
        <f>IF(acquéreurs!OQ5="MATCH",CONCATENATE(Tableau2[[#Headers],[Bien 385]]&amp;" ", acquéreurs!$C5&amp;" ",acquéreurs!$D5),"")</f>
        <v/>
      </c>
      <c r="NW4" t="str">
        <f>IF(acquéreurs!OR5="MATCH",CONCATENATE(Tableau2[[#Headers],[Bien 386]]&amp;" ", acquéreurs!$C5&amp;" ",acquéreurs!$D5),"")</f>
        <v/>
      </c>
      <c r="NX4" t="str">
        <f>IF(acquéreurs!OS5="MATCH",CONCATENATE(Tableau2[[#Headers],[Bien 387]]&amp;" ", acquéreurs!$C5&amp;" ",acquéreurs!$D5),"")</f>
        <v/>
      </c>
      <c r="NY4" t="str">
        <f>IF(acquéreurs!OT5="MATCH",CONCATENATE(Tableau2[[#Headers],[Bien 388]]&amp;" ", acquéreurs!$C5&amp;" ",acquéreurs!$D5),"")</f>
        <v/>
      </c>
      <c r="NZ4" t="str">
        <f>IF(acquéreurs!OU5="MATCH",CONCATENATE(Tableau2[[#Headers],[Bien 389]]&amp;" ", acquéreurs!$C5&amp;" ",acquéreurs!$D5),"")</f>
        <v/>
      </c>
      <c r="OA4" t="str">
        <f>IF(acquéreurs!OV5="MATCH",CONCATENATE(Tableau2[[#Headers],[Bien 390]]&amp;" ", acquéreurs!$C5&amp;" ",acquéreurs!$D5),"")</f>
        <v/>
      </c>
      <c r="OB4" t="str">
        <f>IF(acquéreurs!OW5="MATCH",CONCATENATE(Tableau2[[#Headers],[Bien 391]]&amp;" ", acquéreurs!$C5&amp;" ",acquéreurs!$D5),"")</f>
        <v/>
      </c>
      <c r="OC4" t="str">
        <f>IF(acquéreurs!OX5="MATCH",CONCATENATE(Tableau2[[#Headers],[Bien 392]]&amp;" ", acquéreurs!$C5&amp;" ",acquéreurs!$D5),"")</f>
        <v/>
      </c>
      <c r="OD4" t="str">
        <f>IF(acquéreurs!OY5="MATCH",CONCATENATE(Tableau2[[#Headers],[Bien 393]]&amp;" ", acquéreurs!$C5&amp;" ",acquéreurs!$D5),"")</f>
        <v/>
      </c>
      <c r="OE4" t="str">
        <f>IF(acquéreurs!OZ5="MATCH",CONCATENATE(Tableau2[[#Headers],[Bien 394]]&amp;" ", acquéreurs!$C5&amp;" ",acquéreurs!$D5),"")</f>
        <v/>
      </c>
      <c r="OF4" t="str">
        <f>IF(acquéreurs!PA5="MATCH",CONCATENATE(Tableau2[[#Headers],[Bien 395]]&amp;" ", acquéreurs!$C5&amp;" ",acquéreurs!$D5),"")</f>
        <v/>
      </c>
      <c r="OG4" t="str">
        <f>IF(acquéreurs!PB5="MATCH",CONCATENATE(Tableau2[[#Headers],[Bien 396]]&amp;" ", acquéreurs!$C5&amp;" ",acquéreurs!$D5),"")</f>
        <v/>
      </c>
      <c r="OH4" t="str">
        <f>IF(acquéreurs!PC5="MATCH",CONCATENATE(Tableau2[[#Headers],[Bien 397]]&amp;" ", acquéreurs!$C5&amp;" ",acquéreurs!$D5),"")</f>
        <v/>
      </c>
      <c r="OI4" t="str">
        <f>IF(acquéreurs!PD5="MATCH",CONCATENATE(Tableau2[[#Headers],[Bien 398]]&amp;" ", acquéreurs!$C5&amp;" ",acquéreurs!$D5),"")</f>
        <v/>
      </c>
      <c r="OJ4" t="str">
        <f>IF(acquéreurs!PE5="MATCH",CONCATENATE(Tableau2[[#Headers],[Bien 399]]&amp;" ", acquéreurs!$C5&amp;" ",acquéreurs!$D5),"")</f>
        <v/>
      </c>
      <c r="OK4" t="str">
        <f>IF(acquéreurs!PF5="MATCH",CONCATENATE(Tableau2[[#Headers],[Bien 400]]&amp;" ", acquéreurs!$C5&amp;" ",acquéreurs!$D5),"")</f>
        <v/>
      </c>
      <c r="OL4" t="str">
        <f>IF(acquéreurs!PG5="MATCH",CONCATENATE(Tableau2[[#Headers],[Bien 401]]&amp;" ", acquéreurs!$C5&amp;" ",acquéreurs!$D5),"")</f>
        <v/>
      </c>
      <c r="OM4" t="str">
        <f>IF(acquéreurs!PH5="MATCH",CONCATENATE(Tableau2[[#Headers],[Bien 402]]&amp;" ", acquéreurs!$C5&amp;" ",acquéreurs!$D5),"")</f>
        <v/>
      </c>
      <c r="ON4" t="str">
        <f>IF(acquéreurs!PI5="MATCH",CONCATENATE(Tableau2[[#Headers],[Bien 403]]&amp;" ", acquéreurs!$C5&amp;" ",acquéreurs!$D5),"")</f>
        <v/>
      </c>
      <c r="OO4" t="str">
        <f>IF(acquéreurs!PJ5="MATCH",CONCATENATE(Tableau2[[#Headers],[Bien 404]]&amp;" ", acquéreurs!$C5&amp;" ",acquéreurs!$D5),"")</f>
        <v/>
      </c>
      <c r="OP4" t="str">
        <f>IF(acquéreurs!PK5="MATCH",CONCATENATE(Tableau2[[#Headers],[Bien 405]]&amp;" ", acquéreurs!$C5&amp;" ",acquéreurs!$D5),"")</f>
        <v/>
      </c>
      <c r="OQ4" t="str">
        <f>IF(acquéreurs!PL5="MATCH",CONCATENATE(Tableau2[[#Headers],[Bien 406]]&amp;" ", acquéreurs!$C5&amp;" ",acquéreurs!$D5),"")</f>
        <v/>
      </c>
      <c r="OR4" t="str">
        <f>IF(acquéreurs!PM5="MATCH",CONCATENATE(Tableau2[[#Headers],[Bien 407]]&amp;" ", acquéreurs!$C5&amp;" ",acquéreurs!$D5),"")</f>
        <v/>
      </c>
      <c r="OS4" t="str">
        <f>IF(acquéreurs!PN5="MATCH",CONCATENATE(Tableau2[[#Headers],[Bien 408]]&amp;" ", acquéreurs!$C5&amp;" ",acquéreurs!$D5),"")</f>
        <v/>
      </c>
      <c r="OT4" t="str">
        <f>IF(acquéreurs!PO5="MATCH",CONCATENATE(Tableau2[[#Headers],[Bien 409]]&amp;" ", acquéreurs!$C5&amp;" ",acquéreurs!$D5),"")</f>
        <v/>
      </c>
      <c r="OU4" t="str">
        <f>IF(acquéreurs!PP5="MATCH",CONCATENATE(Tableau2[[#Headers],[Bien 410]]&amp;" ", acquéreurs!$C5&amp;" ",acquéreurs!$D5),"")</f>
        <v/>
      </c>
      <c r="OV4" t="str">
        <f>IF(acquéreurs!PQ5="MATCH",CONCATENATE(Tableau2[[#Headers],[Bien 411]]&amp;" ", acquéreurs!$C5&amp;" ",acquéreurs!$D5),"")</f>
        <v/>
      </c>
      <c r="OW4" t="str">
        <f>IF(acquéreurs!PR5="MATCH",CONCATENATE(Tableau2[[#Headers],[Bien 412]]&amp;" ", acquéreurs!$C5&amp;" ",acquéreurs!$D5),"")</f>
        <v>Bien 412 Roppers Franck</v>
      </c>
      <c r="OX4" t="str">
        <f>IF(acquéreurs!PS5="MATCH",CONCATENATE(Tableau2[[#Headers],[Bien 413]]&amp;" ", acquéreurs!$C5&amp;" ",acquéreurs!$D5),"")</f>
        <v/>
      </c>
      <c r="OY4" t="str">
        <f>IF(acquéreurs!PT5="MATCH",CONCATENATE(Tableau2[[#Headers],[Bien 414]]&amp;" ", acquéreurs!$C5&amp;" ",acquéreurs!$D5),"")</f>
        <v/>
      </c>
      <c r="OZ4" t="str">
        <f>IF(acquéreurs!PU5="MATCH",CONCATENATE(Tableau2[[#Headers],[Bien 415]]&amp;" ", acquéreurs!$C5&amp;" ",acquéreurs!$D5),"")</f>
        <v/>
      </c>
      <c r="PA4" t="str">
        <f>IF(acquéreurs!PV5="MATCH",CONCATENATE(Tableau2[[#Headers],[Bien 416]]&amp;" ", acquéreurs!$C5&amp;" ",acquéreurs!$D5),"")</f>
        <v/>
      </c>
      <c r="PB4" t="str">
        <f>IF(acquéreurs!PW5="MATCH",CONCATENATE(Tableau2[[#Headers],[Bien 417]]&amp;" ", acquéreurs!$C5&amp;" ",acquéreurs!$D5),"")</f>
        <v/>
      </c>
      <c r="PC4" t="str">
        <f>IF(acquéreurs!PX5="MATCH",CONCATENATE(Tableau2[[#Headers],[Bien 418]]&amp;" ", acquéreurs!$C5&amp;" ",acquéreurs!$D5),"")</f>
        <v/>
      </c>
      <c r="PD4" t="str">
        <f>IF(acquéreurs!PY5="MATCH",CONCATENATE(Tableau2[[#Headers],[Bien 419]]&amp;" ", acquéreurs!$C5&amp;" ",acquéreurs!$D5),"")</f>
        <v/>
      </c>
      <c r="PE4" t="str">
        <f>IF(acquéreurs!PZ5="MATCH",CONCATENATE(Tableau2[[#Headers],[Bien 420]]&amp;" ", acquéreurs!$C5&amp;" ",acquéreurs!$D5),"")</f>
        <v/>
      </c>
      <c r="PF4" t="str">
        <f>IF(acquéreurs!QA5="MATCH",CONCATENATE(Tableau2[[#Headers],[Bien 421]]&amp;" ", acquéreurs!$C5&amp;" ",acquéreurs!$D5),"")</f>
        <v/>
      </c>
      <c r="PG4" t="str">
        <f>IF(acquéreurs!QB5="MATCH",CONCATENATE(Tableau2[[#Headers],[Bien 422]]&amp;" ", acquéreurs!$C5&amp;" ",acquéreurs!$D5),"")</f>
        <v/>
      </c>
      <c r="PH4" t="str">
        <f>IF(acquéreurs!QC5="MATCH",CONCATENATE(Tableau2[[#Headers],[Bien 423]]&amp;" ", acquéreurs!$C5&amp;" ",acquéreurs!$D5),"")</f>
        <v/>
      </c>
      <c r="PI4" t="str">
        <f>IF(acquéreurs!QD5="MATCH",CONCATENATE(Tableau2[[#Headers],[Bien 424]]&amp;" ", acquéreurs!$C5&amp;" ",acquéreurs!$D5),"")</f>
        <v/>
      </c>
      <c r="PJ4" t="str">
        <f>IF(acquéreurs!QE5="MATCH",CONCATENATE(Tableau2[[#Headers],[Bien 425]]&amp;" ", acquéreurs!$C5&amp;" ",acquéreurs!$D5),"")</f>
        <v/>
      </c>
      <c r="PK4" t="str">
        <f>IF(acquéreurs!QF5="MATCH",CONCATENATE(Tableau2[[#Headers],[Bien 426]]&amp;" ", acquéreurs!$C5&amp;" ",acquéreurs!$D5),"")</f>
        <v/>
      </c>
      <c r="PL4" t="str">
        <f>IF(acquéreurs!QG5="MATCH",CONCATENATE(Tableau2[[#Headers],[Bien 427]]&amp;" ", acquéreurs!$C5&amp;" ",acquéreurs!$D5),"")</f>
        <v/>
      </c>
      <c r="PM4" t="str">
        <f>IF(acquéreurs!QH5="MATCH",CONCATENATE(Tableau2[[#Headers],[Bien 428]]&amp;" ", acquéreurs!$C5&amp;" ",acquéreurs!$D5),"")</f>
        <v/>
      </c>
      <c r="PN4" t="str">
        <f>IF(acquéreurs!QI5="MATCH",CONCATENATE(Tableau2[[#Headers],[Bien 429]]&amp;" ", acquéreurs!$C5&amp;" ",acquéreurs!$D5),"")</f>
        <v/>
      </c>
      <c r="PO4" t="str">
        <f>IF(acquéreurs!QJ5="MATCH",CONCATENATE(Tableau2[[#Headers],[Bien 430]]&amp;" ", acquéreurs!$C5&amp;" ",acquéreurs!$D5),"")</f>
        <v/>
      </c>
      <c r="PP4" t="str">
        <f>IF(acquéreurs!QK5="MATCH",CONCATENATE(Tableau2[[#Headers],[Bien 431]]&amp;" ", acquéreurs!$C5&amp;" ",acquéreurs!$D5),"")</f>
        <v/>
      </c>
      <c r="PQ4" t="str">
        <f>IF(acquéreurs!QL5="MATCH",CONCATENATE(Tableau2[[#Headers],[Bien 432]]&amp;" ", acquéreurs!$C5&amp;" ",acquéreurs!$D5),"")</f>
        <v/>
      </c>
      <c r="PR4" t="str">
        <f>IF(acquéreurs!QM5="MATCH",CONCATENATE(Tableau2[[#Headers],[Bien 433]]&amp;" ", acquéreurs!$C5&amp;" ",acquéreurs!$D5),"")</f>
        <v/>
      </c>
      <c r="PS4" t="str">
        <f>IF(acquéreurs!QN5="MATCH",CONCATENATE(Tableau2[[#Headers],[Bien 434]]&amp;" ", acquéreurs!$C5&amp;" ",acquéreurs!$D5),"")</f>
        <v/>
      </c>
      <c r="PT4" t="str">
        <f>IF(acquéreurs!QO5="MATCH",CONCATENATE(Tableau2[[#Headers],[Bien 435]]&amp;" ", acquéreurs!$C5&amp;" ",acquéreurs!$D5),"")</f>
        <v/>
      </c>
      <c r="PU4" t="str">
        <f>IF(acquéreurs!QP5="MATCH",CONCATENATE(Tableau2[[#Headers],[Bien 436]]&amp;" ", acquéreurs!$C5&amp;" ",acquéreurs!$D5),"")</f>
        <v/>
      </c>
      <c r="PV4" t="str">
        <f>IF(acquéreurs!QQ5="MATCH",CONCATENATE(Tableau2[[#Headers],[Bien 437]]&amp;" ", acquéreurs!$C5&amp;" ",acquéreurs!$D5),"")</f>
        <v/>
      </c>
      <c r="PW4" t="str">
        <f>IF(acquéreurs!QR5="MATCH",CONCATENATE(Tableau2[[#Headers],[Bien 438]]&amp;" ", acquéreurs!$C5&amp;" ",acquéreurs!$D5),"")</f>
        <v/>
      </c>
      <c r="PX4" t="str">
        <f>IF(acquéreurs!QS5="MATCH",CONCATENATE(Tableau2[[#Headers],[Bien 439]]&amp;" ", acquéreurs!$C5&amp;" ",acquéreurs!$D5),"")</f>
        <v/>
      </c>
      <c r="PY4" t="str">
        <f>IF(acquéreurs!QT5="MATCH",CONCATENATE(Tableau2[[#Headers],[Bien 440]]&amp;" ", acquéreurs!$C5&amp;" ",acquéreurs!$D5),"")</f>
        <v/>
      </c>
      <c r="PZ4" t="str">
        <f>IF(acquéreurs!QU5="MATCH",CONCATENATE(Tableau2[[#Headers],[Bien 441]]&amp;" ", acquéreurs!$C5&amp;" ",acquéreurs!$D5),"")</f>
        <v/>
      </c>
      <c r="QA4" t="str">
        <f>IF(acquéreurs!QV5="MATCH",CONCATENATE(Tableau2[[#Headers],[Bien 442]]&amp;" ", acquéreurs!$C5&amp;" ",acquéreurs!$D5),"")</f>
        <v/>
      </c>
      <c r="QB4" t="str">
        <f>IF(acquéreurs!QW5="MATCH",CONCATENATE(Tableau2[[#Headers],[Bien 443]]&amp;" ", acquéreurs!$C5&amp;" ",acquéreurs!$D5),"")</f>
        <v/>
      </c>
      <c r="QC4" t="str">
        <f>IF(acquéreurs!QX5="MATCH",CONCATENATE(Tableau2[[#Headers],[Bien 444]]&amp;" ", acquéreurs!$C5&amp;" ",acquéreurs!$D5),"")</f>
        <v/>
      </c>
      <c r="QD4" t="str">
        <f>IF(acquéreurs!QY5="MATCH",CONCATENATE(Tableau2[[#Headers],[Bien 445]]&amp;" ", acquéreurs!$C5&amp;" ",acquéreurs!$D5),"")</f>
        <v/>
      </c>
      <c r="QE4" t="str">
        <f>IF(acquéreurs!QZ5="MATCH",CONCATENATE(Tableau2[[#Headers],[Bien 446]]&amp;" ", acquéreurs!$C5&amp;" ",acquéreurs!$D5),"")</f>
        <v/>
      </c>
      <c r="QF4" t="str">
        <f>IF(acquéreurs!RA5="MATCH",CONCATENATE(Tableau2[[#Headers],[Bien 447]]&amp;" ", acquéreurs!$C5&amp;" ",acquéreurs!$D5),"")</f>
        <v/>
      </c>
      <c r="QG4" t="str">
        <f>IF(acquéreurs!RB5="MATCH",CONCATENATE(Tableau2[[#Headers],[Bien 448]]&amp;" ", acquéreurs!$C5&amp;" ",acquéreurs!$D5),"")</f>
        <v/>
      </c>
      <c r="QH4" t="str">
        <f>IF(acquéreurs!RC5="MATCH",CONCATENATE(Tableau2[[#Headers],[Bien 449]]&amp;" ", acquéreurs!$C5&amp;" ",acquéreurs!$D5),"")</f>
        <v>Bien 449 Roppers Franck</v>
      </c>
      <c r="QI4" t="str">
        <f>IF(acquéreurs!RD5="MATCH",CONCATENATE(Tableau2[[#Headers],[Bien 450]]&amp;" ", acquéreurs!$C5&amp;" ",acquéreurs!$D5),"")</f>
        <v/>
      </c>
      <c r="QJ4" t="str">
        <f>IF(acquéreurs!RE5="MATCH",CONCATENATE(Tableau2[[#Headers],[Bien 451]]&amp;" ", acquéreurs!$C5&amp;" ",acquéreurs!$D5),"")</f>
        <v/>
      </c>
      <c r="QK4" t="str">
        <f>IF(acquéreurs!RF5="MATCH",CONCATENATE(Tableau2[[#Headers],[Bien 452]]&amp;" ", acquéreurs!$C5&amp;" ",acquéreurs!$D5),"")</f>
        <v/>
      </c>
      <c r="QL4" t="str">
        <f>IF(acquéreurs!RG5="MATCH",CONCATENATE(Tableau2[[#Headers],[Bien 453]]&amp;" ", acquéreurs!$C5&amp;" ",acquéreurs!$D5),"")</f>
        <v/>
      </c>
      <c r="QM4" t="str">
        <f>IF(acquéreurs!RH5="MATCH",CONCATENATE(Tableau2[[#Headers],[Bien 454]]&amp;" ", acquéreurs!$C5&amp;" ",acquéreurs!$D5),"")</f>
        <v/>
      </c>
      <c r="QN4" t="str">
        <f>IF(acquéreurs!RI5="MATCH",CONCATENATE(Tableau2[[#Headers],[Bien 455]]&amp;" ", acquéreurs!$C5&amp;" ",acquéreurs!$D5),"")</f>
        <v/>
      </c>
      <c r="QO4" t="str">
        <f>IF(acquéreurs!RJ5="MATCH",CONCATENATE(Tableau2[[#Headers],[Bien 456]]&amp;" ", acquéreurs!$C5&amp;" ",acquéreurs!$D5),"")</f>
        <v/>
      </c>
      <c r="QP4" t="str">
        <f>IF(acquéreurs!RK5="MATCH",CONCATENATE(Tableau2[[#Headers],[Bien 457]]&amp;" ", acquéreurs!$C5&amp;" ",acquéreurs!$D5),"")</f>
        <v/>
      </c>
      <c r="QQ4" t="str">
        <f>IF(acquéreurs!RL5="MATCH",CONCATENATE(Tableau2[[#Headers],[Bien 458]]&amp;" ", acquéreurs!$C5&amp;" ",acquéreurs!$D5),"")</f>
        <v/>
      </c>
      <c r="QR4" t="str">
        <f>IF(acquéreurs!RM5="MATCH",CONCATENATE(Tableau2[[#Headers],[Bien 459]]&amp;" ", acquéreurs!$C5&amp;" ",acquéreurs!$D5),"")</f>
        <v/>
      </c>
      <c r="QS4" t="str">
        <f>IF(acquéreurs!RN5="MATCH",CONCATENATE(Tableau2[[#Headers],[Bien 460]]&amp;" ", acquéreurs!$C5&amp;" ",acquéreurs!$D5),"")</f>
        <v/>
      </c>
      <c r="QT4" t="str">
        <f>IF(acquéreurs!RO5="MATCH",CONCATENATE(Tableau2[[#Headers],[Bien 461]]&amp;" ", acquéreurs!$C5&amp;" ",acquéreurs!$D5),"")</f>
        <v/>
      </c>
      <c r="QU4" t="str">
        <f>IF(acquéreurs!RP5="MATCH",CONCATENATE(Tableau2[[#Headers],[Bien 462]]&amp;" ", acquéreurs!$C5&amp;" ",acquéreurs!$D5),"")</f>
        <v/>
      </c>
      <c r="QV4" t="str">
        <f>IF(acquéreurs!RQ5="MATCH",CONCATENATE(Tableau2[[#Headers],[Bien 463]]&amp;" ", acquéreurs!$C5&amp;" ",acquéreurs!$D5),"")</f>
        <v/>
      </c>
      <c r="QW4" t="str">
        <f>IF(acquéreurs!RR5="MATCH",CONCATENATE(Tableau2[[#Headers],[Bien 464]]&amp;" ", acquéreurs!$C5&amp;" ",acquéreurs!$D5),"")</f>
        <v/>
      </c>
      <c r="QX4" t="str">
        <f>IF(acquéreurs!RS5="MATCH",CONCATENATE(Tableau2[[#Headers],[Bien 465]]&amp;" ", acquéreurs!$C5&amp;" ",acquéreurs!$D5),"")</f>
        <v/>
      </c>
      <c r="QY4" t="str">
        <f>IF(acquéreurs!RT5="MATCH",CONCATENATE(Tableau2[[#Headers],[Bien 466]]&amp;" ", acquéreurs!$C5&amp;" ",acquéreurs!$D5),"")</f>
        <v/>
      </c>
      <c r="QZ4" t="str">
        <f>IF(acquéreurs!RU5="MATCH",CONCATENATE(Tableau2[[#Headers],[Bien 467]]&amp;" ", acquéreurs!$C5&amp;" ",acquéreurs!$D5),"")</f>
        <v/>
      </c>
      <c r="RA4" t="str">
        <f>IF(acquéreurs!RV5="MATCH",CONCATENATE(Tableau2[[#Headers],[Bien 468]]&amp;" ", acquéreurs!$C5&amp;" ",acquéreurs!$D5),"")</f>
        <v/>
      </c>
      <c r="RB4" t="str">
        <f>IF(acquéreurs!RW5="MATCH",CONCATENATE(Tableau2[[#Headers],[Bien 469]]&amp;" ", acquéreurs!$C5&amp;" ",acquéreurs!$D5),"")</f>
        <v/>
      </c>
      <c r="RC4" t="str">
        <f>IF(acquéreurs!RX5="MATCH",CONCATENATE(Tableau2[[#Headers],[Bien 470]]&amp;" ", acquéreurs!$C5&amp;" ",acquéreurs!$D5),"")</f>
        <v/>
      </c>
      <c r="RD4" t="str">
        <f>IF(acquéreurs!RY5="MATCH",CONCATENATE(Tableau2[[#Headers],[Bien 471]]&amp;" ", acquéreurs!$C5&amp;" ",acquéreurs!$D5),"")</f>
        <v/>
      </c>
      <c r="RE4" t="str">
        <f>IF(acquéreurs!RZ5="MATCH",CONCATENATE(Tableau2[[#Headers],[Bien 472]]&amp;" ", acquéreurs!$C5&amp;" ",acquéreurs!$D5),"")</f>
        <v/>
      </c>
      <c r="RF4" t="str">
        <f>IF(acquéreurs!SA5="MATCH",CONCATENATE(Tableau2[[#Headers],[Bien 473]]&amp;" ", acquéreurs!$C5&amp;" ",acquéreurs!$D5),"")</f>
        <v/>
      </c>
      <c r="RG4" t="str">
        <f>IF(acquéreurs!SB5="MATCH",CONCATENATE(Tableau2[[#Headers],[Bien 474]]&amp;" ", acquéreurs!$C5&amp;" ",acquéreurs!$D5),"")</f>
        <v/>
      </c>
      <c r="RH4" t="str">
        <f>IF(acquéreurs!SC5="MATCH",CONCATENATE(Tableau2[[#Headers],[Bien 475]]&amp;" ", acquéreurs!$C5&amp;" ",acquéreurs!$D5),"")</f>
        <v/>
      </c>
      <c r="RI4" t="str">
        <f>IF(acquéreurs!SD5="MATCH",CONCATENATE(Tableau2[[#Headers],[Bien 476]]&amp;" ", acquéreurs!$C5&amp;" ",acquéreurs!$D5),"")</f>
        <v/>
      </c>
      <c r="RJ4" t="str">
        <f>IF(acquéreurs!SE5="MATCH",CONCATENATE(Tableau2[[#Headers],[Bien 477]]&amp;" ", acquéreurs!$C5&amp;" ",acquéreurs!$D5),"")</f>
        <v/>
      </c>
      <c r="RK4" t="str">
        <f>IF(acquéreurs!SF5="MATCH",CONCATENATE(Tableau2[[#Headers],[Bien 478]]&amp;" ", acquéreurs!$C5&amp;" ",acquéreurs!$D5),"")</f>
        <v/>
      </c>
      <c r="RL4" t="str">
        <f>IF(acquéreurs!SG5="MATCH",CONCATENATE(Tableau2[[#Headers],[Bien 479]]&amp;" ", acquéreurs!$C5&amp;" ",acquéreurs!$D5),"")</f>
        <v/>
      </c>
      <c r="RM4" t="str">
        <f>IF(acquéreurs!SH5="MATCH",CONCATENATE(Tableau2[[#Headers],[Bien 480]]&amp;" ", acquéreurs!$C5&amp;" ",acquéreurs!$D5),"")</f>
        <v/>
      </c>
      <c r="RN4" t="str">
        <f>IF(acquéreurs!SI5="MATCH",CONCATENATE(Tableau2[[#Headers],[Bien 481]]&amp;" ", acquéreurs!$C5&amp;" ",acquéreurs!$D5),"")</f>
        <v/>
      </c>
      <c r="RO4" t="str">
        <f>IF(acquéreurs!SJ5="MATCH",CONCATENATE(Tableau2[[#Headers],[Bien 482]]&amp;" ", acquéreurs!$C5&amp;" ",acquéreurs!$D5),"")</f>
        <v/>
      </c>
      <c r="RP4" t="str">
        <f>IF(acquéreurs!SK5="MATCH",CONCATENATE(Tableau2[[#Headers],[Bien 483]]&amp;" ", acquéreurs!$C5&amp;" ",acquéreurs!$D5),"")</f>
        <v/>
      </c>
      <c r="RQ4" t="str">
        <f>IF(acquéreurs!SL5="MATCH",CONCATENATE(Tableau2[[#Headers],[Bien 484]]&amp;" ", acquéreurs!$C5&amp;" ",acquéreurs!$D5),"")</f>
        <v/>
      </c>
      <c r="RR4" t="str">
        <f>IF(acquéreurs!SM5="MATCH",CONCATENATE(Tableau2[[#Headers],[Bien 485]]&amp;" ", acquéreurs!$C5&amp;" ",acquéreurs!$D5),"")</f>
        <v/>
      </c>
      <c r="RS4" t="str">
        <f>IF(acquéreurs!SN5="MATCH",CONCATENATE(Tableau2[[#Headers],[Bien 486]]&amp;" ", acquéreurs!$C5&amp;" ",acquéreurs!$D5),"")</f>
        <v/>
      </c>
      <c r="RT4" t="str">
        <f>IF(acquéreurs!SO5="MATCH",CONCATENATE(Tableau2[[#Headers],[Bien 487]]&amp;" ", acquéreurs!$C5&amp;" ",acquéreurs!$D5),"")</f>
        <v/>
      </c>
      <c r="RU4" t="str">
        <f>IF(acquéreurs!SP5="MATCH",CONCATENATE(Tableau2[[#Headers],[Bien 488]]&amp;" ", acquéreurs!$C5&amp;" ",acquéreurs!$D5),"")</f>
        <v/>
      </c>
      <c r="RV4" t="str">
        <f>IF(acquéreurs!SQ5="MATCH",CONCATENATE(Tableau2[[#Headers],[Bien 489]]&amp;" ", acquéreurs!$C5&amp;" ",acquéreurs!$D5),"")</f>
        <v/>
      </c>
      <c r="RW4" t="str">
        <f>IF(acquéreurs!SR5="MATCH",CONCATENATE(Tableau2[[#Headers],[Bien 490]]&amp;" ", acquéreurs!$C5&amp;" ",acquéreurs!$D5),"")</f>
        <v/>
      </c>
      <c r="RX4" t="str">
        <f>IF(acquéreurs!SS5="MATCH",CONCATENATE(Tableau2[[#Headers],[Bien 491]]&amp;" ", acquéreurs!$C5&amp;" ",acquéreurs!$D5),"")</f>
        <v/>
      </c>
      <c r="RY4" t="str">
        <f>IF(acquéreurs!ST5="MATCH",CONCATENATE(Tableau2[[#Headers],[Bien 492]]&amp;" ", acquéreurs!$C5&amp;" ",acquéreurs!$D5),"")</f>
        <v/>
      </c>
      <c r="RZ4" t="str">
        <f>IF(acquéreurs!SU5="MATCH",CONCATENATE(Tableau2[[#Headers],[Bien 493]]&amp;" ", acquéreurs!$C5&amp;" ",acquéreurs!$D5),"")</f>
        <v/>
      </c>
      <c r="SA4" t="str">
        <f>IF(acquéreurs!SV5="MATCH",CONCATENATE(Tableau2[[#Headers],[Bien 494]]&amp;" ", acquéreurs!$C5&amp;" ",acquéreurs!$D5),"")</f>
        <v/>
      </c>
      <c r="SB4" t="str">
        <f>IF(acquéreurs!SW5="MATCH",CONCATENATE(Tableau2[[#Headers],[Bien 495]]&amp;" ", acquéreurs!$C5&amp;" ",acquéreurs!$D5),"")</f>
        <v/>
      </c>
      <c r="SC4" t="str">
        <f>IF(acquéreurs!SX5="MATCH",CONCATENATE(Tableau2[[#Headers],[Bien 496]]&amp;" ", acquéreurs!$C5&amp;" ",acquéreurs!$D5),"")</f>
        <v/>
      </c>
      <c r="SD4" t="str">
        <f>IF(acquéreurs!SY5="MATCH",CONCATENATE(Tableau2[[#Headers],[Bien 497]]&amp;" ", acquéreurs!$C5&amp;" ",acquéreurs!$D5),"")</f>
        <v/>
      </c>
      <c r="SE4" t="str">
        <f>IF(acquéreurs!SZ5="MATCH",CONCATENATE(Tableau2[[#Headers],[Bien 498]]&amp;" ", acquéreurs!$C5&amp;" ",acquéreurs!$D5),"")</f>
        <v/>
      </c>
      <c r="SF4" t="str">
        <f>IF(acquéreurs!TA5="MATCH",CONCATENATE(Tableau2[[#Headers],[Bien 499]]&amp;" ", acquéreurs!$C5&amp;" ",acquéreurs!$D5),"")</f>
        <v/>
      </c>
      <c r="SG4" t="str">
        <f>IF(acquéreurs!TB5="MATCH",CONCATENATE(Tableau2[[#Headers],[Bien 500]]&amp;" ", acquéreurs!$C5&amp;" ",acquéreurs!$D5),"")</f>
        <v/>
      </c>
      <c r="SH4" t="str">
        <f>IF(acquéreurs!TC5="MATCH",CONCATENATE(Tableau2[[#Headers],[Bien 501]]&amp;" ", acquéreurs!$C5&amp;" ",acquéreurs!$D5),"")</f>
        <v/>
      </c>
      <c r="SI4" t="str">
        <f>IF(acquéreurs!TD5="MATCH",CONCATENATE(Tableau2[[#Headers],[Bien 502]]&amp;" ", acquéreurs!$C5&amp;" ",acquéreurs!$D5),"")</f>
        <v/>
      </c>
      <c r="SJ4" t="str">
        <f>IF(acquéreurs!TE5="MATCH",CONCATENATE(Tableau2[[#Headers],[Bien 503]]&amp;" ", acquéreurs!$C5&amp;" ",acquéreurs!$D5),"")</f>
        <v/>
      </c>
      <c r="SK4" t="str">
        <f>IF(acquéreurs!TF5="MATCH",CONCATENATE(Tableau2[[#Headers],[Bien 504]]&amp;" ", acquéreurs!$C5&amp;" ",acquéreurs!$D5),"")</f>
        <v/>
      </c>
      <c r="SL4" t="str">
        <f>IF(acquéreurs!TG5="MATCH",CONCATENATE(Tableau2[[#Headers],[Bien 505]]&amp;" ", acquéreurs!$C5&amp;" ",acquéreurs!$D5),"")</f>
        <v/>
      </c>
      <c r="SM4" t="str">
        <f>IF(acquéreurs!TH5="MATCH",CONCATENATE(Tableau2[[#Headers],[Bien 506]]&amp;" ", acquéreurs!$C5&amp;" ",acquéreurs!$D5),"")</f>
        <v/>
      </c>
      <c r="SN4" t="str">
        <f>IF(acquéreurs!TI5="MATCH",CONCATENATE(Tableau2[[#Headers],[Bien 507]]&amp;" ", acquéreurs!$C5&amp;" ",acquéreurs!$D5),"")</f>
        <v/>
      </c>
      <c r="SO4" t="str">
        <f>IF(acquéreurs!TJ5="MATCH",CONCATENATE(Tableau2[[#Headers],[Bien 508]]&amp;" ", acquéreurs!$C5&amp;" ",acquéreurs!$D5),"")</f>
        <v/>
      </c>
      <c r="SP4" t="str">
        <f>IF(acquéreurs!TK5="MATCH",CONCATENATE(Tableau2[[#Headers],[Bien 509]]&amp;" ", acquéreurs!$C5&amp;" ",acquéreurs!$D5),"")</f>
        <v/>
      </c>
      <c r="SQ4" t="str">
        <f>IF(acquéreurs!TL5="MATCH",CONCATENATE(Tableau2[[#Headers],[Bien 510]]&amp;" ", acquéreurs!$C5&amp;" ",acquéreurs!$D5),"")</f>
        <v/>
      </c>
      <c r="SR4" t="str">
        <f>IF(acquéreurs!TM5="MATCH",CONCATENATE(Tableau2[[#Headers],[Bien 511]]&amp;" ", acquéreurs!$C5&amp;" ",acquéreurs!$D5),"")</f>
        <v/>
      </c>
      <c r="SS4" t="str">
        <f>IF(acquéreurs!TN5="MATCH",CONCATENATE(Tableau2[[#Headers],[Bien 512]]&amp;" ", acquéreurs!$C5&amp;" ",acquéreurs!$D5),"")</f>
        <v/>
      </c>
      <c r="ST4" t="str">
        <f>IF(acquéreurs!TO5="MATCH",CONCATENATE(Tableau2[[#Headers],[Bien 513]]&amp;" ", acquéreurs!$C5&amp;" ",acquéreurs!$D5),"")</f>
        <v/>
      </c>
      <c r="SU4" t="str">
        <f>IF(acquéreurs!TP5="MATCH",CONCATENATE(Tableau2[[#Headers],[Bien 514]]&amp;" ", acquéreurs!$C5&amp;" ",acquéreurs!$D5),"")</f>
        <v/>
      </c>
      <c r="SV4" t="str">
        <f>IF(acquéreurs!TQ5="MATCH",CONCATENATE(Tableau2[[#Headers],[Bien 515]]&amp;" ", acquéreurs!$C5&amp;" ",acquéreurs!$D5),"")</f>
        <v/>
      </c>
      <c r="SW4" t="str">
        <f>IF(acquéreurs!TR5="MATCH",CONCATENATE(Tableau2[[#Headers],[Bien 516]]&amp;" ", acquéreurs!$C5&amp;" ",acquéreurs!$D5),"")</f>
        <v/>
      </c>
      <c r="SX4" t="str">
        <f>IF(acquéreurs!TS5="MATCH",CONCATENATE(Tableau2[[#Headers],[Bien 517]]&amp;" ", acquéreurs!$C5&amp;" ",acquéreurs!$D5),"")</f>
        <v/>
      </c>
      <c r="SY4" t="str">
        <f>IF(acquéreurs!TT5="MATCH",CONCATENATE(Tableau2[[#Headers],[Bien 518]]&amp;" ", acquéreurs!$C5&amp;" ",acquéreurs!$D5),"")</f>
        <v/>
      </c>
      <c r="SZ4" t="str">
        <f>IF(acquéreurs!TU5="MATCH",CONCATENATE(Tableau2[[#Headers],[Bien 519]]&amp;" ", acquéreurs!$C5&amp;" ",acquéreurs!$D5),"")</f>
        <v/>
      </c>
      <c r="TA4" t="str">
        <f>IF(acquéreurs!TV5="MATCH",CONCATENATE(Tableau2[[#Headers],[Bien 520]]&amp;" ", acquéreurs!$C5&amp;" ",acquéreurs!$D5),"")</f>
        <v/>
      </c>
      <c r="TB4" t="str">
        <f>IF(acquéreurs!TW5="MATCH",CONCATENATE(Tableau2[[#Headers],[Bien 521]]&amp;" ", acquéreurs!$C5&amp;" ",acquéreurs!$D5),"")</f>
        <v/>
      </c>
      <c r="TC4" t="str">
        <f>IF(acquéreurs!TX5="MATCH",CONCATENATE(Tableau2[[#Headers],[Bien 522]]&amp;" ", acquéreurs!$C5&amp;" ",acquéreurs!$D5),"")</f>
        <v/>
      </c>
      <c r="TD4" t="str">
        <f>IF(acquéreurs!TY5="MATCH",CONCATENATE(Tableau2[[#Headers],[Bien 523]]&amp;" ", acquéreurs!$C5&amp;" ",acquéreurs!$D5),"")</f>
        <v/>
      </c>
      <c r="TE4" t="str">
        <f>IF(acquéreurs!TZ5="MATCH",CONCATENATE(Tableau2[[#Headers],[Bien 524]]&amp;" ", acquéreurs!$C5&amp;" ",acquéreurs!$D5),"")</f>
        <v/>
      </c>
      <c r="TF4" t="str">
        <f>IF(acquéreurs!UA5="MATCH",CONCATENATE(Tableau2[[#Headers],[Bien 525]]&amp;" ", acquéreurs!$C5&amp;" ",acquéreurs!$D5),"")</f>
        <v/>
      </c>
      <c r="TG4" t="str">
        <f>IF(acquéreurs!UB5="MATCH",CONCATENATE(Tableau2[[#Headers],[Bien 526]]&amp;" ", acquéreurs!$C5&amp;" ",acquéreurs!$D5),"")</f>
        <v/>
      </c>
      <c r="TH4" t="str">
        <f>IF(acquéreurs!UC5="MATCH",CONCATENATE(Tableau2[[#Headers],[Bien 527]]&amp;" ", acquéreurs!$C5&amp;" ",acquéreurs!$D5),"")</f>
        <v/>
      </c>
      <c r="TI4" t="str">
        <f>IF(acquéreurs!UD5="MATCH",CONCATENATE(Tableau2[[#Headers],[Bien 528]]&amp;" ", acquéreurs!$C5&amp;" ",acquéreurs!$D5),"")</f>
        <v/>
      </c>
      <c r="TJ4" t="str">
        <f>IF(acquéreurs!UE5="MATCH",CONCATENATE(Tableau2[[#Headers],[Bien 529]]&amp;" ", acquéreurs!$C5&amp;" ",acquéreurs!$D5),"")</f>
        <v/>
      </c>
      <c r="TK4" t="str">
        <f>IF(acquéreurs!UF5="MATCH",CONCATENATE(Tableau2[[#Headers],[Bien 530]]&amp;" ", acquéreurs!$C5&amp;" ",acquéreurs!$D5),"")</f>
        <v/>
      </c>
      <c r="TL4" t="str">
        <f>IF(acquéreurs!UG5="MATCH",CONCATENATE(Tableau2[[#Headers],[Bien 531]]&amp;" ", acquéreurs!$C5&amp;" ",acquéreurs!$D5),"")</f>
        <v/>
      </c>
      <c r="TM4" t="str">
        <f>IF(acquéreurs!UH5="MATCH",CONCATENATE(Tableau2[[#Headers],[Bien 532]]&amp;" ", acquéreurs!$C5&amp;" ",acquéreurs!$D5),"")</f>
        <v/>
      </c>
      <c r="TN4" t="str">
        <f>IF(acquéreurs!UI5="MATCH",CONCATENATE(Tableau2[[#Headers],[Bien 533]]&amp;" ", acquéreurs!$C5&amp;" ",acquéreurs!$D5),"")</f>
        <v/>
      </c>
      <c r="TO4" t="str">
        <f>IF(acquéreurs!UJ5="MATCH",CONCATENATE(Tableau2[[#Headers],[Bien 534]]&amp;" ", acquéreurs!$C5&amp;" ",acquéreurs!$D5),"")</f>
        <v/>
      </c>
      <c r="TP4" t="str">
        <f>IF(acquéreurs!UK5="MATCH",CONCATENATE(Tableau2[[#Headers],[Bien 535]]&amp;" ", acquéreurs!$C5&amp;" ",acquéreurs!$D5),"")</f>
        <v/>
      </c>
      <c r="TQ4" t="str">
        <f>IF(acquéreurs!UL5="MATCH",CONCATENATE(Tableau2[[#Headers],[Bien 536]]&amp;" ", acquéreurs!$C5&amp;" ",acquéreurs!$D5),"")</f>
        <v/>
      </c>
      <c r="TR4" t="str">
        <f>IF(acquéreurs!UM5="MATCH",CONCATENATE(Tableau2[[#Headers],[Bien 537]]&amp;" ", acquéreurs!$C5&amp;" ",acquéreurs!$D5),"")</f>
        <v/>
      </c>
      <c r="TS4" t="str">
        <f>IF(acquéreurs!UN5="MATCH",CONCATENATE(Tableau2[[#Headers],[Bien 538]]&amp;" ", acquéreurs!$C5&amp;" ",acquéreurs!$D5),"")</f>
        <v/>
      </c>
      <c r="TT4" t="str">
        <f>IF(acquéreurs!UO5="MATCH",CONCATENATE(Tableau2[[#Headers],[Bien 539]]&amp;" ", acquéreurs!$C5&amp;" ",acquéreurs!$D5),"")</f>
        <v/>
      </c>
      <c r="TU4" t="str">
        <f>IF(acquéreurs!UP5="MATCH",CONCATENATE(Tableau2[[#Headers],[Bien 540]]&amp;" ", acquéreurs!$C5&amp;" ",acquéreurs!$D5),"")</f>
        <v/>
      </c>
      <c r="TV4" t="str">
        <f>IF(acquéreurs!UQ5="MATCH",CONCATENATE(Tableau2[[#Headers],[Bien 541]]&amp;" ", acquéreurs!$C5&amp;" ",acquéreurs!$D5),"")</f>
        <v/>
      </c>
      <c r="TW4" t="str">
        <f>IF(acquéreurs!UR5="MATCH",CONCATENATE(Tableau2[[#Headers],[Bien 542]]&amp;" ", acquéreurs!$C5&amp;" ",acquéreurs!$D5),"")</f>
        <v/>
      </c>
      <c r="TX4" t="str">
        <f>IF(acquéreurs!US5="MATCH",CONCATENATE(Tableau2[[#Headers],[Bien 543]]&amp;" ", acquéreurs!$C5&amp;" ",acquéreurs!$D5),"")</f>
        <v/>
      </c>
      <c r="TY4" t="str">
        <f>IF(acquéreurs!UT5="MATCH",CONCATENATE(Tableau2[[#Headers],[Bien 544]]&amp;" ", acquéreurs!$C5&amp;" ",acquéreurs!$D5),"")</f>
        <v/>
      </c>
      <c r="TZ4" t="str">
        <f>IF(acquéreurs!UU5="MATCH",CONCATENATE(Tableau2[[#Headers],[Bien 545]]&amp;" ", acquéreurs!$C5&amp;" ",acquéreurs!$D5),"")</f>
        <v/>
      </c>
      <c r="UA4" t="str">
        <f>IF(acquéreurs!UV5="MATCH",CONCATENATE(Tableau2[[#Headers],[Bien 546]]&amp;" ", acquéreurs!$C5&amp;" ",acquéreurs!$D5),"")</f>
        <v/>
      </c>
      <c r="UB4" t="str">
        <f>IF(acquéreurs!UW5="MATCH",CONCATENATE(Tableau2[[#Headers],[Bien 547]]&amp;" ", acquéreurs!$C5&amp;" ",acquéreurs!$D5),"")</f>
        <v/>
      </c>
      <c r="UC4" t="str">
        <f>IF(acquéreurs!UX5="MATCH",CONCATENATE(Tableau2[[#Headers],[Bien 548]]&amp;" ", acquéreurs!$C5&amp;" ",acquéreurs!$D5),"")</f>
        <v/>
      </c>
      <c r="UD4" t="str">
        <f>IF(acquéreurs!UY5="MATCH",CONCATENATE(Tableau2[[#Headers],[Bien 549]]&amp;" ", acquéreurs!$C5&amp;" ",acquéreurs!$D5),"")</f>
        <v/>
      </c>
      <c r="UE4" t="str">
        <f>IF(acquéreurs!UZ5="MATCH",CONCATENATE(Tableau2[[#Headers],[Bien 550]]&amp;" ", acquéreurs!$C5&amp;" ",acquéreurs!$D5),"")</f>
        <v/>
      </c>
      <c r="UF4" t="str">
        <f>IF(acquéreurs!VA5="MATCH",CONCATENATE(Tableau2[[#Headers],[Bien 551]]&amp;" ", acquéreurs!$C5&amp;" ",acquéreurs!$D5),"")</f>
        <v/>
      </c>
      <c r="UG4" t="str">
        <f>IF(acquéreurs!VB5="MATCH",CONCATENATE(Tableau2[[#Headers],[Bien 552]]&amp;" ", acquéreurs!$C5&amp;" ",acquéreurs!$D5),"")</f>
        <v/>
      </c>
      <c r="UH4" t="str">
        <f>IF(acquéreurs!VC5="MATCH",CONCATENATE(Tableau2[[#Headers],[Bien 553]]&amp;" ", acquéreurs!$C5&amp;" ",acquéreurs!$D5),"")</f>
        <v/>
      </c>
      <c r="UI4" t="str">
        <f>IF(acquéreurs!VD5="MATCH",CONCATENATE(Tableau2[[#Headers],[Bien 554]]&amp;" ", acquéreurs!$C5&amp;" ",acquéreurs!$D5),"")</f>
        <v/>
      </c>
      <c r="UJ4" t="str">
        <f>IF(acquéreurs!VE5="MATCH",CONCATENATE(Tableau2[[#Headers],[Bien 555]]&amp;" ", acquéreurs!$C5&amp;" ",acquéreurs!$D5),"")</f>
        <v/>
      </c>
      <c r="UK4" t="str">
        <f>IF(acquéreurs!VF5="MATCH",CONCATENATE(Tableau2[[#Headers],[Bien 556]]&amp;" ", acquéreurs!$C5&amp;" ",acquéreurs!$D5),"")</f>
        <v/>
      </c>
      <c r="UL4" t="str">
        <f>IF(acquéreurs!VG5="MATCH",CONCATENATE(Tableau2[[#Headers],[Bien 557]]&amp;" ", acquéreurs!$C5&amp;" ",acquéreurs!$D5),"")</f>
        <v/>
      </c>
      <c r="UM4" t="str">
        <f>IF(acquéreurs!VH5="MATCH",CONCATENATE(Tableau2[[#Headers],[Bien 558]]&amp;" ", acquéreurs!$C5&amp;" ",acquéreurs!$D5),"")</f>
        <v/>
      </c>
    </row>
    <row r="5" spans="1:559" ht="15" thickBot="1" x14ac:dyDescent="0.35">
      <c r="A5" s="3" t="s">
        <v>917</v>
      </c>
      <c r="B5" t="str">
        <f>IF(acquéreurs!W6="MATCH",CONCATENATE(Tableau2[[#Headers],[Bien 1]]&amp;" ", acquéreurs!$C6&amp;" ",acquéreurs!$D6),"")</f>
        <v/>
      </c>
      <c r="C5" t="str">
        <f>IF(acquéreurs!X6="MATCH",CONCATENATE(Tableau2[[#Headers],[Bien 2]]&amp;" ", acquéreurs!$C6&amp;" ",acquéreurs!$D6),"")</f>
        <v/>
      </c>
      <c r="D5" t="str">
        <f>IF(acquéreurs!Y6="MATCH",CONCATENATE(Tableau2[[#Headers],[Bien 3]]&amp;" ", acquéreurs!$C6&amp;" ",acquéreurs!$D6),"")</f>
        <v/>
      </c>
      <c r="E5" t="str">
        <f>IF(acquéreurs!Z6="MATCH",CONCATENATE(Tableau2[[#Headers],[Bien 4]]&amp;" ", acquéreurs!$C6&amp;" ",acquéreurs!$D6),"")</f>
        <v/>
      </c>
      <c r="F5" t="str">
        <f>IF(acquéreurs!AA6="MATCH",CONCATENATE(Tableau2[[#Headers],[Bien 5]]&amp;" ", acquéreurs!$C6&amp;" ",acquéreurs!$D6),"")</f>
        <v/>
      </c>
      <c r="G5" t="str">
        <f>IF(acquéreurs!AB6="MATCH",CONCATENATE(Tableau2[[#Headers],[Bien 6]]&amp;" ", acquéreurs!$C6&amp;" ",acquéreurs!$D6),"")</f>
        <v/>
      </c>
      <c r="H5" t="str">
        <f>IF(acquéreurs!AC6="MATCH",CONCATENATE(Tableau2[[#Headers],[Bien 7]]&amp;" ", acquéreurs!$C6&amp;" ",acquéreurs!$D6),"")</f>
        <v/>
      </c>
      <c r="I5" t="str">
        <f>IF(acquéreurs!AD6="MATCH",CONCATENATE(Tableau2[[#Headers],[Bien 8]]&amp;" ", acquéreurs!$C6&amp;" ",acquéreurs!$D6),"")</f>
        <v/>
      </c>
      <c r="J5" t="str">
        <f>IF(acquéreurs!AE6="MATCH",CONCATENATE(Tableau2[[#Headers],[Bien 9]]&amp;" ", acquéreurs!$C6&amp;" ",acquéreurs!$D6),"")</f>
        <v/>
      </c>
      <c r="K5" t="str">
        <f>IF(acquéreurs!AF6="MATCH",CONCATENATE(Tableau2[[#Headers],[Bien 10]]&amp;" ", acquéreurs!$C6&amp;" ",acquéreurs!$D6),"")</f>
        <v/>
      </c>
      <c r="L5" t="str">
        <f>IF(acquéreurs!AG6="MATCH",CONCATENATE(Tableau2[[#Headers],[Bien 11]]&amp;" ", acquéreurs!$C6&amp;" ",acquéreurs!$D6),"")</f>
        <v/>
      </c>
      <c r="M5" t="str">
        <f>IF(acquéreurs!AH6="MATCH",CONCATENATE(Tableau2[[#Headers],[Bien 12]]&amp;" ", acquéreurs!$C6&amp;" ",acquéreurs!$D6),"")</f>
        <v/>
      </c>
      <c r="N5" t="str">
        <f>IF(acquéreurs!AI6="MATCH",CONCATENATE(Tableau2[[#Headers],[Bien 13]]&amp;" ", acquéreurs!$C6&amp;" ",acquéreurs!$D6),"")</f>
        <v/>
      </c>
      <c r="O5" t="str">
        <f>IF(acquéreurs!AJ6="MATCH",CONCATENATE(Tableau2[[#Headers],[Bien 14]]&amp;" ", acquéreurs!$C6&amp;" ",acquéreurs!$D6),"")</f>
        <v/>
      </c>
      <c r="P5" t="str">
        <f>IF(acquéreurs!AK6="MATCH",CONCATENATE(Tableau2[[#Headers],[Bien 15]]&amp;" ", acquéreurs!$C6&amp;" ",acquéreurs!$D6),"")</f>
        <v/>
      </c>
      <c r="Q5" t="str">
        <f>IF(acquéreurs!AL6="MATCH",CONCATENATE(Tableau2[[#Headers],[Bien 16]]&amp;" ", acquéreurs!$C6&amp;" ",acquéreurs!$D6),"")</f>
        <v/>
      </c>
      <c r="R5" t="str">
        <f>IF(acquéreurs!AM6="MATCH",CONCATENATE(Tableau2[[#Headers],[Bien 17]]&amp;" ", acquéreurs!$C6&amp;" ",acquéreurs!$D6),"")</f>
        <v/>
      </c>
      <c r="S5" t="str">
        <f>IF(acquéreurs!AN6="MATCH",CONCATENATE(Tableau2[[#Headers],[Bien 18]]&amp;" ", acquéreurs!$C6&amp;" ",acquéreurs!$D6),"")</f>
        <v/>
      </c>
      <c r="T5" t="str">
        <f>IF(acquéreurs!AO6="MATCH",CONCATENATE(Tableau2[[#Headers],[Bien 19]]&amp;" ", acquéreurs!$C6&amp;" ",acquéreurs!$D6),"")</f>
        <v/>
      </c>
      <c r="U5" t="str">
        <f>IF(acquéreurs!AP6="MATCH",CONCATENATE(Tableau2[[#Headers],[Bien 20]]&amp;" ", acquéreurs!$C6&amp;" ",acquéreurs!$D6),"")</f>
        <v/>
      </c>
      <c r="V5" t="str">
        <f>IF(acquéreurs!AQ6="MATCH",CONCATENATE(Tableau2[[#Headers],[Bien 21]]&amp;" ", acquéreurs!$C6&amp;" ",acquéreurs!$D6),"")</f>
        <v/>
      </c>
      <c r="W5" t="str">
        <f>IF(acquéreurs!AR6="MATCH",CONCATENATE(Tableau2[[#Headers],[Bien 22]]&amp;" ", acquéreurs!$C6&amp;" ",acquéreurs!$D6),"")</f>
        <v/>
      </c>
      <c r="X5" t="str">
        <f>IF(acquéreurs!AS6="MATCH",CONCATENATE(Tableau2[[#Headers],[Bien 23]]&amp;" ", acquéreurs!$C6&amp;" ",acquéreurs!$D6),"")</f>
        <v/>
      </c>
      <c r="Y5" t="str">
        <f>IF(acquéreurs!AT6="MATCH",CONCATENATE(Tableau2[[#Headers],[Bien 24]]&amp;" ", acquéreurs!$C6&amp;" ",acquéreurs!$D6),"")</f>
        <v/>
      </c>
      <c r="Z5" t="str">
        <f>IF(acquéreurs!AU6="MATCH",CONCATENATE(Tableau2[[#Headers],[Bien 25]]&amp;" ", acquéreurs!$C6&amp;" ",acquéreurs!$D6),"")</f>
        <v/>
      </c>
      <c r="AA5" t="str">
        <f>IF(acquéreurs!AV6="MATCH",CONCATENATE(Tableau2[[#Headers],[Bien 26]]&amp;" ", acquéreurs!$C6&amp;" ",acquéreurs!$D6),"")</f>
        <v/>
      </c>
      <c r="AB5" t="str">
        <f>IF(acquéreurs!AW6="MATCH",CONCATENATE(Tableau2[[#Headers],[Bien 27]]&amp;" ", acquéreurs!$C6&amp;" ",acquéreurs!$D6),"")</f>
        <v/>
      </c>
      <c r="AC5" t="str">
        <f>IF(acquéreurs!AX6="MATCH",CONCATENATE(Tableau2[[#Headers],[Bien 28]]&amp;" ", acquéreurs!$C6&amp;" ",acquéreurs!$D6),"")</f>
        <v/>
      </c>
      <c r="AD5" t="str">
        <f>IF(acquéreurs!AY6="MATCH",CONCATENATE(Tableau2[[#Headers],[Bien 29]]&amp;" ", acquéreurs!$C6&amp;" ",acquéreurs!$D6),"")</f>
        <v/>
      </c>
      <c r="AE5" t="str">
        <f>IF(acquéreurs!AZ6="MATCH",CONCATENATE(Tableau2[[#Headers],[Bien 30]]&amp;" ", acquéreurs!$C6&amp;" ",acquéreurs!$D6),"")</f>
        <v/>
      </c>
      <c r="AF5" t="str">
        <f>IF(acquéreurs!BA6="MATCH",CONCATENATE(Tableau2[[#Headers],[Bien 31]]&amp;" ", acquéreurs!$C6&amp;" ",acquéreurs!$D6),"")</f>
        <v/>
      </c>
      <c r="AG5" t="str">
        <f>IF(acquéreurs!BB6="MATCH",CONCATENATE(Tableau2[[#Headers],[Bien 32]]&amp;" ", acquéreurs!$C6&amp;" ",acquéreurs!$D6),"")</f>
        <v/>
      </c>
      <c r="AH5" t="str">
        <f>IF(acquéreurs!BC6="MATCH",CONCATENATE(Tableau2[[#Headers],[Bien 33]]&amp;" ", acquéreurs!$C6&amp;" ",acquéreurs!$D6),"")</f>
        <v/>
      </c>
      <c r="AI5" t="str">
        <f>IF(acquéreurs!BD6="MATCH",CONCATENATE(Tableau2[[#Headers],[Bien 34]]&amp;" ", acquéreurs!$C6&amp;" ",acquéreurs!$D6),"")</f>
        <v/>
      </c>
      <c r="AJ5" t="str">
        <f>IF(acquéreurs!BE6="MATCH",CONCATENATE(Tableau2[[#Headers],[Bien 35]]&amp;" ", acquéreurs!$C6&amp;" ",acquéreurs!$D6),"")</f>
        <v/>
      </c>
      <c r="AK5" t="str">
        <f>IF(acquéreurs!BF6="MATCH",CONCATENATE(Tableau2[[#Headers],[Bien 36]]&amp;" ", acquéreurs!$C6&amp;" ",acquéreurs!$D6),"")</f>
        <v/>
      </c>
      <c r="AL5" t="str">
        <f>IF(acquéreurs!BG6="MATCH",CONCATENATE(Tableau2[[#Headers],[Bien 37]]&amp;" ", acquéreurs!$C6&amp;" ",acquéreurs!$D6),"")</f>
        <v/>
      </c>
      <c r="AM5" t="str">
        <f>IF(acquéreurs!BH6="MATCH",CONCATENATE(Tableau2[[#Headers],[Bien 38]]&amp;" ", acquéreurs!$C6&amp;" ",acquéreurs!$D6),"")</f>
        <v/>
      </c>
      <c r="AN5" t="str">
        <f>IF(acquéreurs!BI6="MATCH",CONCATENATE(Tableau2[[#Headers],[Bien 39]]&amp;" ", acquéreurs!$C6&amp;" ",acquéreurs!$D6),"")</f>
        <v/>
      </c>
      <c r="AO5" t="str">
        <f>IF(acquéreurs!BJ6="MATCH",CONCATENATE(Tableau2[[#Headers],[Bien 40]]&amp;" ", acquéreurs!$C6&amp;" ",acquéreurs!$D6),"")</f>
        <v/>
      </c>
      <c r="AP5" t="str">
        <f>IF(acquéreurs!BK6="MATCH",CONCATENATE(Tableau2[[#Headers],[Bien 41]]&amp;" ", acquéreurs!$C6&amp;" ",acquéreurs!$D6),"")</f>
        <v/>
      </c>
      <c r="AQ5" t="str">
        <f>IF(acquéreurs!BL6="MATCH",CONCATENATE(Tableau2[[#Headers],[Bien 42]]&amp;" ", acquéreurs!$C6&amp;" ",acquéreurs!$D6),"")</f>
        <v/>
      </c>
      <c r="AR5" t="str">
        <f>IF(acquéreurs!BM6="MATCH",CONCATENATE(Tableau2[[#Headers],[Bien 43]]&amp;" ", acquéreurs!$C6&amp;" ",acquéreurs!$D6),"")</f>
        <v/>
      </c>
      <c r="AS5" t="str">
        <f>IF(acquéreurs!BN6="MATCH",CONCATENATE(Tableau2[[#Headers],[Bien 44]]&amp;" ", acquéreurs!$C6&amp;" ",acquéreurs!$D6),"")</f>
        <v/>
      </c>
      <c r="AT5" t="str">
        <f>IF(acquéreurs!BO6="MATCH",CONCATENATE(Tableau2[[#Headers],[Bien 45]]&amp;" ", acquéreurs!$C6&amp;" ",acquéreurs!$D6),"")</f>
        <v/>
      </c>
      <c r="AU5" t="str">
        <f>IF(acquéreurs!BP6="MATCH",CONCATENATE(Tableau2[[#Headers],[Bien 46]]&amp;" ", acquéreurs!$C6&amp;" ",acquéreurs!$D6),"")</f>
        <v/>
      </c>
      <c r="AV5" t="str">
        <f>IF(acquéreurs!BQ6="MATCH",CONCATENATE(Tableau2[[#Headers],[Bien 47]]&amp;" ", acquéreurs!$C6&amp;" ",acquéreurs!$D6),"")</f>
        <v/>
      </c>
      <c r="AW5" t="str">
        <f>IF(acquéreurs!BR6="MATCH",CONCATENATE(Tableau2[[#Headers],[Bien 48]]&amp;" ", acquéreurs!$C6&amp;" ",acquéreurs!$D6),"")</f>
        <v/>
      </c>
      <c r="AX5" t="str">
        <f>IF(acquéreurs!BS6="MATCH",CONCATENATE(Tableau2[[#Headers],[Bien 49]]&amp;" ", acquéreurs!$C6&amp;" ",acquéreurs!$D6),"")</f>
        <v/>
      </c>
      <c r="AY5" t="str">
        <f>IF(acquéreurs!BT6="MATCH",CONCATENATE(Tableau2[[#Headers],[Bien 50]]&amp;" ", acquéreurs!$C6&amp;" ",acquéreurs!$D6),"")</f>
        <v/>
      </c>
      <c r="AZ5" t="str">
        <f>IF(acquéreurs!BU6="MATCH",CONCATENATE(Tableau2[[#Headers],[Bien 51]]&amp;" ", acquéreurs!$C6&amp;" ",acquéreurs!$D6),"")</f>
        <v/>
      </c>
      <c r="BA5" t="str">
        <f>IF(acquéreurs!BV6="MATCH",CONCATENATE(Tableau2[[#Headers],[Bien 52]]&amp;" ", acquéreurs!$C6&amp;" ",acquéreurs!$D6),"")</f>
        <v/>
      </c>
      <c r="BB5" t="str">
        <f>IF(acquéreurs!BW6="MATCH",CONCATENATE(Tableau2[[#Headers],[Bien 53]]&amp;" ", acquéreurs!$C6&amp;" ",acquéreurs!$D6),"")</f>
        <v/>
      </c>
      <c r="BC5" t="str">
        <f>IF(acquéreurs!BX6="MATCH",CONCATENATE(Tableau2[[#Headers],[Bien 54]]&amp;" ", acquéreurs!$C6&amp;" ",acquéreurs!$D6),"")</f>
        <v/>
      </c>
      <c r="BD5" t="str">
        <f>IF(acquéreurs!BY6="MATCH",CONCATENATE(Tableau2[[#Headers],[Bien 55]]&amp;" ", acquéreurs!$C6&amp;" ",acquéreurs!$D6),"")</f>
        <v/>
      </c>
      <c r="BE5" t="str">
        <f>IF(acquéreurs!BZ6="MATCH",CONCATENATE(Tableau2[[#Headers],[Bien 56]]&amp;" ", acquéreurs!$C6&amp;" ",acquéreurs!$D6),"")</f>
        <v/>
      </c>
      <c r="BF5" t="str">
        <f>IF(acquéreurs!CA6="MATCH",CONCATENATE(Tableau2[[#Headers],[Bien 57]]&amp;" ", acquéreurs!$C6&amp;" ",acquéreurs!$D6),"")</f>
        <v/>
      </c>
      <c r="BG5" t="str">
        <f>IF(acquéreurs!CB6="MATCH",CONCATENATE(Tableau2[[#Headers],[Bien 58]]&amp;" ", acquéreurs!$C6&amp;" ",acquéreurs!$D6),"")</f>
        <v/>
      </c>
      <c r="BH5" t="str">
        <f>IF(acquéreurs!CC6="MATCH",CONCATENATE(Tableau2[[#Headers],[Bien 59]]&amp;" ", acquéreurs!$C6&amp;" ",acquéreurs!$D6),"")</f>
        <v/>
      </c>
      <c r="BI5" t="str">
        <f>IF(acquéreurs!CD6="MATCH",CONCATENATE(Tableau2[[#Headers],[Bien 60]]&amp;" ", acquéreurs!$C6&amp;" ",acquéreurs!$D6),"")</f>
        <v/>
      </c>
      <c r="BJ5" t="str">
        <f>IF(acquéreurs!CE6="MATCH",CONCATENATE(Tableau2[[#Headers],[Bien 61]]&amp;" ", acquéreurs!$C6&amp;" ",acquéreurs!$D6),"")</f>
        <v/>
      </c>
      <c r="BK5" t="str">
        <f>IF(acquéreurs!CF6="MATCH",CONCATENATE(Tableau2[[#Headers],[Bien 62]]&amp;" ", acquéreurs!$C6&amp;" ",acquéreurs!$D6),"")</f>
        <v/>
      </c>
      <c r="BL5" t="str">
        <f>IF(acquéreurs!CG6="MATCH",CONCATENATE(Tableau2[[#Headers],[Bien 63]]&amp;" ", acquéreurs!$C6&amp;" ",acquéreurs!$D6),"")</f>
        <v/>
      </c>
      <c r="BM5" t="str">
        <f>IF(acquéreurs!CH6="MATCH",CONCATENATE(Tableau2[[#Headers],[Bien 64]]&amp;" ", acquéreurs!$C6&amp;" ",acquéreurs!$D6),"")</f>
        <v/>
      </c>
      <c r="BN5" t="str">
        <f>IF(acquéreurs!CI6="MATCH",CONCATENATE(Tableau2[[#Headers],[Bien 65]]&amp;" ", acquéreurs!$C6&amp;" ",acquéreurs!$D6),"")</f>
        <v/>
      </c>
      <c r="BO5" t="str">
        <f>IF(acquéreurs!CJ6="MATCH",CONCATENATE(Tableau2[[#Headers],[Bien 66]]&amp;" ", acquéreurs!$C6&amp;" ",acquéreurs!$D6),"")</f>
        <v/>
      </c>
      <c r="BP5" t="str">
        <f>IF(acquéreurs!CK6="MATCH",CONCATENATE(Tableau2[[#Headers],[Bien 67]]&amp;" ", acquéreurs!$C6&amp;" ",acquéreurs!$D6),"")</f>
        <v/>
      </c>
      <c r="BQ5" t="str">
        <f>IF(acquéreurs!CL6="MATCH",CONCATENATE(Tableau2[[#Headers],[Bien 68]]&amp;" ", acquéreurs!$C6&amp;" ",acquéreurs!$D6),"")</f>
        <v/>
      </c>
      <c r="BR5" t="str">
        <f>IF(acquéreurs!CM6="MATCH",CONCATENATE(Tableau2[[#Headers],[Bien 69]]&amp;" ", acquéreurs!$C6&amp;" ",acquéreurs!$D6),"")</f>
        <v/>
      </c>
      <c r="BS5" t="str">
        <f>IF(acquéreurs!CN6="MATCH",CONCATENATE(Tableau2[[#Headers],[Bien 70]]&amp;" ", acquéreurs!$C6&amp;" ",acquéreurs!$D6),"")</f>
        <v/>
      </c>
      <c r="BT5" t="str">
        <f>IF(acquéreurs!CO6="MATCH",CONCATENATE(Tableau2[[#Headers],[Bien 71]]&amp;" ", acquéreurs!$C6&amp;" ",acquéreurs!$D6),"")</f>
        <v/>
      </c>
      <c r="BU5" t="str">
        <f>IF(acquéreurs!CP6="MATCH",CONCATENATE(Tableau2[[#Headers],[Bien 72]]&amp;" ", acquéreurs!$C6&amp;" ",acquéreurs!$D6),"")</f>
        <v/>
      </c>
      <c r="BV5" t="str">
        <f>IF(acquéreurs!CQ6="MATCH",CONCATENATE(Tableau2[[#Headers],[Bien 73]]&amp;" ", acquéreurs!$C6&amp;" ",acquéreurs!$D6),"")</f>
        <v/>
      </c>
      <c r="BW5" t="str">
        <f>IF(acquéreurs!CR6="MATCH",CONCATENATE(Tableau2[[#Headers],[Bien 74]]&amp;" ", acquéreurs!$C6&amp;" ",acquéreurs!$D6),"")</f>
        <v/>
      </c>
      <c r="BX5" t="str">
        <f>IF(acquéreurs!CS6="MATCH",CONCATENATE(Tableau2[[#Headers],[Bien 75]]&amp;" ", acquéreurs!$C6&amp;" ",acquéreurs!$D6),"")</f>
        <v/>
      </c>
      <c r="BY5" t="str">
        <f>IF(acquéreurs!CT6="MATCH",CONCATENATE(Tableau2[[#Headers],[Bien 76]]&amp;" ", acquéreurs!$C6&amp;" ",acquéreurs!$D6),"")</f>
        <v/>
      </c>
      <c r="BZ5" t="str">
        <f>IF(acquéreurs!CU6="MATCH",CONCATENATE(Tableau2[[#Headers],[Bien 77]]&amp;" ", acquéreurs!$C6&amp;" ",acquéreurs!$D6),"")</f>
        <v/>
      </c>
      <c r="CA5" t="str">
        <f>IF(acquéreurs!CV6="MATCH",CONCATENATE(Tableau2[[#Headers],[Bien 78]]&amp;" ", acquéreurs!$C6&amp;" ",acquéreurs!$D6),"")</f>
        <v/>
      </c>
      <c r="CB5" t="str">
        <f>IF(acquéreurs!CW6="MATCH",CONCATENATE(Tableau2[[#Headers],[Bien 79]]&amp;" ", acquéreurs!$C6&amp;" ",acquéreurs!$D6),"")</f>
        <v/>
      </c>
      <c r="CC5" t="str">
        <f>IF(acquéreurs!CX6="MATCH",CONCATENATE(Tableau2[[#Headers],[Bien 80]]&amp;" ", acquéreurs!$C6&amp;" ",acquéreurs!$D6),"")</f>
        <v/>
      </c>
      <c r="CD5" t="str">
        <f>IF(acquéreurs!CY6="MATCH",CONCATENATE(Tableau2[[#Headers],[Bien 81]]&amp;" ", acquéreurs!$C6&amp;" ",acquéreurs!$D6),"")</f>
        <v/>
      </c>
      <c r="CE5" t="str">
        <f>IF(acquéreurs!CZ6="MATCH",CONCATENATE(Tableau2[[#Headers],[Bien 82]]&amp;" ", acquéreurs!$C6&amp;" ",acquéreurs!$D6),"")</f>
        <v/>
      </c>
      <c r="CF5" t="str">
        <f>IF(acquéreurs!DA6="MATCH",CONCATENATE(Tableau2[[#Headers],[Bien 83]]&amp;" ", acquéreurs!$C6&amp;" ",acquéreurs!$D6),"")</f>
        <v/>
      </c>
      <c r="CG5" t="str">
        <f>IF(acquéreurs!DB6="MATCH",CONCATENATE(Tableau2[[#Headers],[Bien 84]]&amp;" ", acquéreurs!$C6&amp;" ",acquéreurs!$D6),"")</f>
        <v/>
      </c>
      <c r="CH5" t="str">
        <f>IF(acquéreurs!DC6="MATCH",CONCATENATE(Tableau2[[#Headers],[Bien 85]]&amp;" ", acquéreurs!$C6&amp;" ",acquéreurs!$D6),"")</f>
        <v/>
      </c>
      <c r="CI5" t="str">
        <f>IF(acquéreurs!DD6="MATCH",CONCATENATE(Tableau2[[#Headers],[Bien 86]]&amp;" ", acquéreurs!$C6&amp;" ",acquéreurs!$D6),"")</f>
        <v/>
      </c>
      <c r="CJ5" t="str">
        <f>IF(acquéreurs!DE6="MATCH",CONCATENATE(Tableau2[[#Headers],[Bien 87]]&amp;" ", acquéreurs!$C6&amp;" ",acquéreurs!$D6),"")</f>
        <v/>
      </c>
      <c r="CK5" t="str">
        <f>IF(acquéreurs!DF6="MATCH",CONCATENATE(Tableau2[[#Headers],[Bien 88]]&amp;" ", acquéreurs!$C6&amp;" ",acquéreurs!$D6),"")</f>
        <v/>
      </c>
      <c r="CL5" t="str">
        <f>IF(acquéreurs!DG6="MATCH",CONCATENATE(Tableau2[[#Headers],[Bien 89]]&amp;" ", acquéreurs!$C6&amp;" ",acquéreurs!$D6),"")</f>
        <v/>
      </c>
      <c r="CM5" t="str">
        <f>IF(acquéreurs!DH6="MATCH",CONCATENATE(Tableau2[[#Headers],[Bien 90]]&amp;" ", acquéreurs!$C6&amp;" ",acquéreurs!$D6),"")</f>
        <v/>
      </c>
      <c r="CN5" t="str">
        <f>IF(acquéreurs!DI6="MATCH",CONCATENATE(Tableau2[[#Headers],[Bien 91]]&amp;" ", acquéreurs!$C6&amp;" ",acquéreurs!$D6),"")</f>
        <v/>
      </c>
      <c r="CO5" t="str">
        <f>IF(acquéreurs!DJ6="MATCH",CONCATENATE(Tableau2[[#Headers],[Bien 92]]&amp;" ", acquéreurs!$C6&amp;" ",acquéreurs!$D6),"")</f>
        <v/>
      </c>
      <c r="CP5" t="str">
        <f>IF(acquéreurs!DK6="MATCH",CONCATENATE(Tableau2[[#Headers],[Bien 93]]&amp;" ", acquéreurs!$C6&amp;" ",acquéreurs!$D6),"")</f>
        <v/>
      </c>
      <c r="CQ5" t="str">
        <f>IF(acquéreurs!DL6="MATCH",CONCATENATE(Tableau2[[#Headers],[Bien 94]]&amp;" ", acquéreurs!$C6&amp;" ",acquéreurs!$D6),"")</f>
        <v/>
      </c>
      <c r="CR5" t="str">
        <f>IF(acquéreurs!DM6="MATCH",CONCATENATE(Tableau2[[#Headers],[Bien 95]]&amp;" ", acquéreurs!$C6&amp;" ",acquéreurs!$D6),"")</f>
        <v/>
      </c>
      <c r="CS5" t="str">
        <f>IF(acquéreurs!DN6="MATCH",CONCATENATE(Tableau2[[#Headers],[Bien 96]]&amp;" ", acquéreurs!$C6&amp;" ",acquéreurs!$D6),"")</f>
        <v/>
      </c>
      <c r="CT5" t="str">
        <f>IF(acquéreurs!DO6="MATCH",CONCATENATE(Tableau2[[#Headers],[Bien 97]]&amp;" ", acquéreurs!$C6&amp;" ",acquéreurs!$D6),"")</f>
        <v/>
      </c>
      <c r="CU5" t="str">
        <f>IF(acquéreurs!DP6="MATCH",CONCATENATE(Tableau2[[#Headers],[Bien 98]]&amp;" ", acquéreurs!$C6&amp;" ",acquéreurs!$D6),"")</f>
        <v/>
      </c>
      <c r="CV5" t="str">
        <f>IF(acquéreurs!DQ6="MATCH",CONCATENATE(Tableau2[[#Headers],[Bien 99]]&amp;" ", acquéreurs!$C6&amp;" ",acquéreurs!$D6),"")</f>
        <v/>
      </c>
      <c r="CW5" t="str">
        <f>IF(acquéreurs!DR6="MATCH",CONCATENATE(Tableau2[[#Headers],[Bien 100]]&amp;" ", acquéreurs!$C6&amp;" ",acquéreurs!$D6),"")</f>
        <v/>
      </c>
      <c r="CX5" t="str">
        <f>IF(acquéreurs!DS6="MATCH",CONCATENATE(Tableau2[[#Headers],[Bien 101]]&amp;" ", acquéreurs!$C6&amp;" ",acquéreurs!$D6),"")</f>
        <v/>
      </c>
      <c r="CY5" t="str">
        <f>IF(acquéreurs!DT6="MATCH",CONCATENATE(Tableau2[[#Headers],[Bien 102]]&amp;" ", acquéreurs!$C6&amp;" ",acquéreurs!$D6),"")</f>
        <v/>
      </c>
      <c r="CZ5" t="str">
        <f>IF(acquéreurs!DU6="MATCH",CONCATENATE(Tableau2[[#Headers],[Bien 103]]&amp;" ", acquéreurs!$C6&amp;" ",acquéreurs!$D6),"")</f>
        <v/>
      </c>
      <c r="DA5" t="str">
        <f>IF(acquéreurs!DV6="MATCH",CONCATENATE(Tableau2[[#Headers],[Bien 104]]&amp;" ", acquéreurs!$C6&amp;" ",acquéreurs!$D6),"")</f>
        <v/>
      </c>
      <c r="DB5" t="str">
        <f>IF(acquéreurs!DW6="MATCH",CONCATENATE(Tableau2[[#Headers],[Bien 105]]&amp;" ", acquéreurs!$C6&amp;" ",acquéreurs!$D6),"")</f>
        <v/>
      </c>
      <c r="DC5" t="str">
        <f>IF(acquéreurs!DX6="MATCH",CONCATENATE(Tableau2[[#Headers],[Bien 106]]&amp;" ", acquéreurs!$C6&amp;" ",acquéreurs!$D6),"")</f>
        <v/>
      </c>
      <c r="DD5" t="str">
        <f>IF(acquéreurs!DY6="MATCH",CONCATENATE(Tableau2[[#Headers],[Bien 107]]&amp;" ", acquéreurs!$C6&amp;" ",acquéreurs!$D6),"")</f>
        <v/>
      </c>
      <c r="DE5" t="str">
        <f>IF(acquéreurs!DZ6="MATCH",CONCATENATE(Tableau2[[#Headers],[Bien 108]]&amp;" ", acquéreurs!$C6&amp;" ",acquéreurs!$D6),"")</f>
        <v/>
      </c>
      <c r="DF5" t="str">
        <f>IF(acquéreurs!EA6="MATCH",CONCATENATE(Tableau2[[#Headers],[Bien 109]]&amp;" ", acquéreurs!$C6&amp;" ",acquéreurs!$D6),"")</f>
        <v/>
      </c>
      <c r="DG5" t="str">
        <f>IF(acquéreurs!EB6="MATCH",CONCATENATE(Tableau2[[#Headers],[Bien 110]]&amp;" ", acquéreurs!$C6&amp;" ",acquéreurs!$D6),"")</f>
        <v/>
      </c>
      <c r="DH5" t="str">
        <f>IF(acquéreurs!EC6="MATCH",CONCATENATE(Tableau2[[#Headers],[Bien 111]]&amp;" ", acquéreurs!$C6&amp;" ",acquéreurs!$D6),"")</f>
        <v/>
      </c>
      <c r="DI5" t="str">
        <f>IF(acquéreurs!ED6="MATCH",CONCATENATE(Tableau2[[#Headers],[Bien 112]]&amp;" ", acquéreurs!$C6&amp;" ",acquéreurs!$D6),"")</f>
        <v/>
      </c>
      <c r="DJ5" t="str">
        <f>IF(acquéreurs!EE6="MATCH",CONCATENATE(Tableau2[[#Headers],[Bien 113]]&amp;" ", acquéreurs!$C6&amp;" ",acquéreurs!$D6),"")</f>
        <v/>
      </c>
      <c r="DK5" t="str">
        <f>IF(acquéreurs!EF6="MATCH",CONCATENATE(Tableau2[[#Headers],[Bien 114]]&amp;" ", acquéreurs!$C6&amp;" ",acquéreurs!$D6),"")</f>
        <v/>
      </c>
      <c r="DL5" t="str">
        <f>IF(acquéreurs!EG6="MATCH",CONCATENATE(Tableau2[[#Headers],[Bien 115]]&amp;" ", acquéreurs!$C6&amp;" ",acquéreurs!$D6),"")</f>
        <v/>
      </c>
      <c r="DM5" t="str">
        <f>IF(acquéreurs!EH6="MATCH",CONCATENATE(Tableau2[[#Headers],[Bien 116]]&amp;" ", acquéreurs!$C6&amp;" ",acquéreurs!$D6),"")</f>
        <v/>
      </c>
      <c r="DN5" t="str">
        <f>IF(acquéreurs!EI6="MATCH",CONCATENATE(Tableau2[[#Headers],[Bien 117]]&amp;" ", acquéreurs!$C6&amp;" ",acquéreurs!$D6),"")</f>
        <v/>
      </c>
      <c r="DO5" t="str">
        <f>IF(acquéreurs!EJ6="MATCH",CONCATENATE(Tableau2[[#Headers],[Bien 118]]&amp;" ", acquéreurs!$C6&amp;" ",acquéreurs!$D6),"")</f>
        <v/>
      </c>
      <c r="DP5" t="str">
        <f>IF(acquéreurs!EK6="MATCH",CONCATENATE(Tableau2[[#Headers],[Bien 119]]&amp;" ", acquéreurs!$C6&amp;" ",acquéreurs!$D6),"")</f>
        <v/>
      </c>
      <c r="DQ5" t="str">
        <f>IF(acquéreurs!EL6="MATCH",CONCATENATE(Tableau2[[#Headers],[Bien 120]]&amp;" ", acquéreurs!$C6&amp;" ",acquéreurs!$D6),"")</f>
        <v/>
      </c>
      <c r="DR5" t="str">
        <f>IF(acquéreurs!EM6="MATCH",CONCATENATE(Tableau2[[#Headers],[Bien 121]]&amp;" ", acquéreurs!$C6&amp;" ",acquéreurs!$D6),"")</f>
        <v/>
      </c>
      <c r="DS5" t="str">
        <f>IF(acquéreurs!EN6="MATCH",CONCATENATE(Tableau2[[#Headers],[Bien 122]]&amp;" ", acquéreurs!$C6&amp;" ",acquéreurs!$D6),"")</f>
        <v/>
      </c>
      <c r="DT5" t="str">
        <f>IF(acquéreurs!EO6="MATCH",CONCATENATE(Tableau2[[#Headers],[Bien 123]]&amp;" ", acquéreurs!$C6&amp;" ",acquéreurs!$D6),"")</f>
        <v/>
      </c>
      <c r="DU5" t="str">
        <f>IF(acquéreurs!EP6="MATCH",CONCATENATE(Tableau2[[#Headers],[Bien 124]]&amp;" ", acquéreurs!$C6&amp;" ",acquéreurs!$D6),"")</f>
        <v/>
      </c>
      <c r="DV5" t="str">
        <f>IF(acquéreurs!EQ6="MATCH",CONCATENATE(Tableau2[[#Headers],[Bien 125]]&amp;" ", acquéreurs!$C6&amp;" ",acquéreurs!$D6),"")</f>
        <v/>
      </c>
      <c r="DW5" t="str">
        <f>IF(acquéreurs!ER6="MATCH",CONCATENATE(Tableau2[[#Headers],[Bien 126]]&amp;" ", acquéreurs!$C6&amp;" ",acquéreurs!$D6),"")</f>
        <v/>
      </c>
      <c r="DX5" t="str">
        <f>IF(acquéreurs!ES6="MATCH",CONCATENATE(Tableau2[[#Headers],[Bien 127]]&amp;" ", acquéreurs!$C6&amp;" ",acquéreurs!$D6),"")</f>
        <v/>
      </c>
      <c r="DY5" t="str">
        <f>IF(acquéreurs!ET6="MATCH",CONCATENATE(Tableau2[[#Headers],[Bien 128]]&amp;" ", acquéreurs!$C6&amp;" ",acquéreurs!$D6),"")</f>
        <v/>
      </c>
      <c r="DZ5" t="str">
        <f>IF(acquéreurs!EU6="MATCH",CONCATENATE(Tableau2[[#Headers],[Bien 129]]&amp;" ", acquéreurs!$C6&amp;" ",acquéreurs!$D6),"")</f>
        <v/>
      </c>
      <c r="EA5" t="str">
        <f>IF(acquéreurs!EV6="MATCH",CONCATENATE(Tableau2[[#Headers],[Bien 130]]&amp;" ", acquéreurs!$C6&amp;" ",acquéreurs!$D6),"")</f>
        <v/>
      </c>
      <c r="EB5" t="str">
        <f>IF(acquéreurs!EW6="MATCH",CONCATENATE(Tableau2[[#Headers],[Bien 131]]&amp;" ", acquéreurs!$C6&amp;" ",acquéreurs!$D6),"")</f>
        <v/>
      </c>
      <c r="EC5" t="str">
        <f>IF(acquéreurs!EX6="MATCH",CONCATENATE(Tableau2[[#Headers],[Bien 132]]&amp;" ", acquéreurs!$C6&amp;" ",acquéreurs!$D6),"")</f>
        <v/>
      </c>
      <c r="ED5" t="str">
        <f>IF(acquéreurs!EY6="MATCH",CONCATENATE(Tableau2[[#Headers],[Bien 133]]&amp;" ", acquéreurs!$C6&amp;" ",acquéreurs!$D6),"")</f>
        <v/>
      </c>
      <c r="EE5" t="str">
        <f>IF(acquéreurs!EZ6="MATCH",CONCATENATE(Tableau2[[#Headers],[Bien 134]]&amp;" ", acquéreurs!$C6&amp;" ",acquéreurs!$D6),"")</f>
        <v/>
      </c>
      <c r="EF5" t="str">
        <f>IF(acquéreurs!FA6="MATCH",CONCATENATE(Tableau2[[#Headers],[Bien 135]]&amp;" ", acquéreurs!$C6&amp;" ",acquéreurs!$D6),"")</f>
        <v/>
      </c>
      <c r="EG5" t="str">
        <f>IF(acquéreurs!FB6="MATCH",CONCATENATE(Tableau2[[#Headers],[Bien 136]]&amp;" ", acquéreurs!$C6&amp;" ",acquéreurs!$D6),"")</f>
        <v/>
      </c>
      <c r="EH5" t="str">
        <f>IF(acquéreurs!FC6="MATCH",CONCATENATE(Tableau2[[#Headers],[Bien 137]]&amp;" ", acquéreurs!$C6&amp;" ",acquéreurs!$D6),"")</f>
        <v/>
      </c>
      <c r="EI5" t="str">
        <f>IF(acquéreurs!FD6="MATCH",CONCATENATE(Tableau2[[#Headers],[Bien 138]]&amp;" ", acquéreurs!$C6&amp;" ",acquéreurs!$D6),"")</f>
        <v/>
      </c>
      <c r="EJ5" t="str">
        <f>IF(acquéreurs!FE6="MATCH",CONCATENATE(Tableau2[[#Headers],[Bien 139]]&amp;" ", acquéreurs!$C6&amp;" ",acquéreurs!$D6),"")</f>
        <v/>
      </c>
      <c r="EK5" t="str">
        <f>IF(acquéreurs!FF6="MATCH",CONCATENATE(Tableau2[[#Headers],[Bien 140]]&amp;" ", acquéreurs!$C6&amp;" ",acquéreurs!$D6),"")</f>
        <v/>
      </c>
      <c r="EL5" t="str">
        <f>IF(acquéreurs!FG6="MATCH",CONCATENATE(Tableau2[[#Headers],[Bien 141]]&amp;" ", acquéreurs!$C6&amp;" ",acquéreurs!$D6),"")</f>
        <v/>
      </c>
      <c r="EM5" t="str">
        <f>IF(acquéreurs!FH6="MATCH",CONCATENATE(Tableau2[[#Headers],[Bien 142]]&amp;" ", acquéreurs!$C6&amp;" ",acquéreurs!$D6),"")</f>
        <v/>
      </c>
      <c r="EN5" t="str">
        <f>IF(acquéreurs!FI6="MATCH",CONCATENATE(Tableau2[[#Headers],[Bien 143]]&amp;" ", acquéreurs!$C6&amp;" ",acquéreurs!$D6),"")</f>
        <v/>
      </c>
      <c r="EO5" t="str">
        <f>IF(acquéreurs!FJ6="MATCH",CONCATENATE(Tableau2[[#Headers],[Bien 144]]&amp;" ", acquéreurs!$C6&amp;" ",acquéreurs!$D6),"")</f>
        <v/>
      </c>
      <c r="EP5" t="str">
        <f>IF(acquéreurs!FK6="MATCH",CONCATENATE(Tableau2[[#Headers],[Bien 145]]&amp;" ", acquéreurs!$C6&amp;" ",acquéreurs!$D6),"")</f>
        <v/>
      </c>
      <c r="EQ5" t="str">
        <f>IF(acquéreurs!FL6="MATCH",CONCATENATE(Tableau2[[#Headers],[Bien 146]]&amp;" ", acquéreurs!$C6&amp;" ",acquéreurs!$D6),"")</f>
        <v/>
      </c>
      <c r="ER5" t="str">
        <f>IF(acquéreurs!FM6="MATCH",CONCATENATE(Tableau2[[#Headers],[Bien 147]]&amp;" ", acquéreurs!$C6&amp;" ",acquéreurs!$D6),"")</f>
        <v/>
      </c>
      <c r="ES5" t="str">
        <f>IF(acquéreurs!FN6="MATCH",CONCATENATE(Tableau2[[#Headers],[Bien 148]]&amp;" ", acquéreurs!$C6&amp;" ",acquéreurs!$D6),"")</f>
        <v/>
      </c>
      <c r="ET5" t="str">
        <f>IF(acquéreurs!FO6="MATCH",CONCATENATE(Tableau2[[#Headers],[Bien 149]]&amp;" ", acquéreurs!$C6&amp;" ",acquéreurs!$D6),"")</f>
        <v/>
      </c>
      <c r="EU5" t="str">
        <f>IF(acquéreurs!FP6="MATCH",CONCATENATE(Tableau2[[#Headers],[Bien 150]]&amp;" ", acquéreurs!$C6&amp;" ",acquéreurs!$D6),"")</f>
        <v/>
      </c>
      <c r="EV5" t="str">
        <f>IF(acquéreurs!FQ6="MATCH",CONCATENATE(Tableau2[[#Headers],[Bien 151]]&amp;" ", acquéreurs!$C6&amp;" ",acquéreurs!$D6),"")</f>
        <v/>
      </c>
      <c r="EW5" t="str">
        <f>IF(acquéreurs!FR6="MATCH",CONCATENATE(Tableau2[[#Headers],[Bien 152]]&amp;" ", acquéreurs!$C6&amp;" ",acquéreurs!$D6),"")</f>
        <v/>
      </c>
      <c r="EX5" t="str">
        <f>IF(acquéreurs!FS6="MATCH",CONCATENATE(Tableau2[[#Headers],[Bien 153]]&amp;" ", acquéreurs!$C6&amp;" ",acquéreurs!$D6),"")</f>
        <v/>
      </c>
      <c r="EY5" t="str">
        <f>IF(acquéreurs!FT6="MATCH",CONCATENATE(Tableau2[[#Headers],[Bien 154]]&amp;" ", acquéreurs!$C6&amp;" ",acquéreurs!$D6),"")</f>
        <v/>
      </c>
      <c r="EZ5" t="str">
        <f>IF(acquéreurs!FU6="MATCH",CONCATENATE(Tableau2[[#Headers],[Bien 155]]&amp;" ", acquéreurs!$C6&amp;" ",acquéreurs!$D6),"")</f>
        <v/>
      </c>
      <c r="FA5" t="str">
        <f>IF(acquéreurs!FV6="MATCH",CONCATENATE(Tableau2[[#Headers],[Bien 156]]&amp;" ", acquéreurs!$C6&amp;" ",acquéreurs!$D6),"")</f>
        <v/>
      </c>
      <c r="FB5" t="str">
        <f>IF(acquéreurs!FW6="MATCH",CONCATENATE(Tableau2[[#Headers],[Bien 157]]&amp;" ", acquéreurs!$C6&amp;" ",acquéreurs!$D6),"")</f>
        <v/>
      </c>
      <c r="FC5" t="str">
        <f>IF(acquéreurs!FX6="MATCH",CONCATENATE(Tableau2[[#Headers],[Bien 158]]&amp;" ", acquéreurs!$C6&amp;" ",acquéreurs!$D6),"")</f>
        <v/>
      </c>
      <c r="FD5" t="str">
        <f>IF(acquéreurs!FY6="MATCH",CONCATENATE(Tableau2[[#Headers],[Bien 159]]&amp;" ", acquéreurs!$C6&amp;" ",acquéreurs!$D6),"")</f>
        <v/>
      </c>
      <c r="FE5" t="str">
        <f>IF(acquéreurs!FZ6="MATCH",CONCATENATE(Tableau2[[#Headers],[Bien 160]]&amp;" ", acquéreurs!$C6&amp;" ",acquéreurs!$D6),"")</f>
        <v/>
      </c>
      <c r="FF5" t="str">
        <f>IF(acquéreurs!GA6="MATCH",CONCATENATE(Tableau2[[#Headers],[Bien 161]]&amp;" ", acquéreurs!$C6&amp;" ",acquéreurs!$D6),"")</f>
        <v/>
      </c>
      <c r="FG5" t="str">
        <f>IF(acquéreurs!GB6="MATCH",CONCATENATE(Tableau2[[#Headers],[Bien 162]]&amp;" ", acquéreurs!$C6&amp;" ",acquéreurs!$D6),"")</f>
        <v/>
      </c>
      <c r="FH5" t="str">
        <f>IF(acquéreurs!GC6="MATCH",CONCATENATE(Tableau2[[#Headers],[Bien 163]]&amp;" ", acquéreurs!$C6&amp;" ",acquéreurs!$D6),"")</f>
        <v/>
      </c>
      <c r="FI5" t="str">
        <f>IF(acquéreurs!GD6="MATCH",CONCATENATE(Tableau2[[#Headers],[Bien 164]]&amp;" ", acquéreurs!$C6&amp;" ",acquéreurs!$D6),"")</f>
        <v/>
      </c>
      <c r="FJ5" t="str">
        <f>IF(acquéreurs!GE6="MATCH",CONCATENATE(Tableau2[[#Headers],[Bien 165]]&amp;" ", acquéreurs!$C6&amp;" ",acquéreurs!$D6),"")</f>
        <v/>
      </c>
      <c r="FK5" t="str">
        <f>IF(acquéreurs!GF6="MATCH",CONCATENATE(Tableau2[[#Headers],[Bien 166]]&amp;" ", acquéreurs!$C6&amp;" ",acquéreurs!$D6),"")</f>
        <v/>
      </c>
      <c r="FL5" t="str">
        <f>IF(acquéreurs!GG6="MATCH",CONCATENATE(Tableau2[[#Headers],[Bien 167]]&amp;" ", acquéreurs!$C6&amp;" ",acquéreurs!$D6),"")</f>
        <v/>
      </c>
      <c r="FM5" t="str">
        <f>IF(acquéreurs!GH6="MATCH",CONCATENATE(Tableau2[[#Headers],[Bien 168]]&amp;" ", acquéreurs!$C6&amp;" ",acquéreurs!$D6),"")</f>
        <v/>
      </c>
      <c r="FN5" t="str">
        <f>IF(acquéreurs!GI6="MATCH",CONCATENATE(Tableau2[[#Headers],[Bien 169]]&amp;" ", acquéreurs!$C6&amp;" ",acquéreurs!$D6),"")</f>
        <v/>
      </c>
      <c r="FO5" t="str">
        <f>IF(acquéreurs!GJ6="MATCH",CONCATENATE(Tableau2[[#Headers],[Bien 170]]&amp;" ", acquéreurs!$C6&amp;" ",acquéreurs!$D6),"")</f>
        <v/>
      </c>
      <c r="FP5" t="str">
        <f>IF(acquéreurs!GK6="MATCH",CONCATENATE(Tableau2[[#Headers],[Bien 171]]&amp;" ", acquéreurs!$C6&amp;" ",acquéreurs!$D6),"")</f>
        <v/>
      </c>
      <c r="FQ5" t="str">
        <f>IF(acquéreurs!GL6="MATCH",CONCATENATE(Tableau2[[#Headers],[Bien 172]]&amp;" ", acquéreurs!$C6&amp;" ",acquéreurs!$D6),"")</f>
        <v/>
      </c>
      <c r="FR5" t="str">
        <f>IF(acquéreurs!GM6="MATCH",CONCATENATE(Tableau2[[#Headers],[Bien 173]]&amp;" ", acquéreurs!$C6&amp;" ",acquéreurs!$D6),"")</f>
        <v/>
      </c>
      <c r="FS5" t="str">
        <f>IF(acquéreurs!GN6="MATCH",CONCATENATE(Tableau2[[#Headers],[Bien 174]]&amp;" ", acquéreurs!$C6&amp;" ",acquéreurs!$D6),"")</f>
        <v/>
      </c>
      <c r="FT5" t="str">
        <f>IF(acquéreurs!GO6="MATCH",CONCATENATE(Tableau2[[#Headers],[Bien 175]]&amp;" ", acquéreurs!$C6&amp;" ",acquéreurs!$D6),"")</f>
        <v/>
      </c>
      <c r="FU5" t="str">
        <f>IF(acquéreurs!GP6="MATCH",CONCATENATE(Tableau2[[#Headers],[Bien 176]]&amp;" ", acquéreurs!$C6&amp;" ",acquéreurs!$D6),"")</f>
        <v/>
      </c>
      <c r="FV5" t="str">
        <f>IF(acquéreurs!GQ6="MATCH",CONCATENATE(Tableau2[[#Headers],[Bien 177]]&amp;" ", acquéreurs!$C6&amp;" ",acquéreurs!$D6),"")</f>
        <v/>
      </c>
      <c r="FW5" t="str">
        <f>IF(acquéreurs!GR6="MATCH",CONCATENATE(Tableau2[[#Headers],[Bien 178]]&amp;" ", acquéreurs!$C6&amp;" ",acquéreurs!$D6),"")</f>
        <v/>
      </c>
      <c r="FX5" t="str">
        <f>IF(acquéreurs!GS6="MATCH",CONCATENATE(Tableau2[[#Headers],[Bien 179]]&amp;" ", acquéreurs!$C6&amp;" ",acquéreurs!$D6),"")</f>
        <v/>
      </c>
      <c r="FY5" t="str">
        <f>IF(acquéreurs!GT6="MATCH",CONCATENATE(Tableau2[[#Headers],[Bien 180]]&amp;" ", acquéreurs!$C6&amp;" ",acquéreurs!$D6),"")</f>
        <v/>
      </c>
      <c r="FZ5" t="str">
        <f>IF(acquéreurs!GU6="MATCH",CONCATENATE(Tableau2[[#Headers],[Bien 181]]&amp;" ", acquéreurs!$C6&amp;" ",acquéreurs!$D6),"")</f>
        <v/>
      </c>
      <c r="GA5" t="str">
        <f>IF(acquéreurs!GV6="MATCH",CONCATENATE(Tableau2[[#Headers],[Bien 182]]&amp;" ", acquéreurs!$C6&amp;" ",acquéreurs!$D6),"")</f>
        <v/>
      </c>
      <c r="GB5" t="str">
        <f>IF(acquéreurs!GW6="MATCH",CONCATENATE(Tableau2[[#Headers],[Bien 183]]&amp;" ", acquéreurs!$C6&amp;" ",acquéreurs!$D6),"")</f>
        <v/>
      </c>
      <c r="GC5" t="str">
        <f>IF(acquéreurs!GX6="MATCH",CONCATENATE(Tableau2[[#Headers],[Bien 184]]&amp;" ", acquéreurs!$C6&amp;" ",acquéreurs!$D6),"")</f>
        <v/>
      </c>
      <c r="GD5" t="str">
        <f>IF(acquéreurs!GY6="MATCH",CONCATENATE(Tableau2[[#Headers],[Bien 185]]&amp;" ", acquéreurs!$C6&amp;" ",acquéreurs!$D6),"")</f>
        <v/>
      </c>
      <c r="GE5" t="str">
        <f>IF(acquéreurs!GZ6="MATCH",CONCATENATE(Tableau2[[#Headers],[Bien 186]]&amp;" ", acquéreurs!$C6&amp;" ",acquéreurs!$D6),"")</f>
        <v/>
      </c>
      <c r="GF5" t="str">
        <f>IF(acquéreurs!HA6="MATCH",CONCATENATE(Tableau2[[#Headers],[Bien 187]]&amp;" ", acquéreurs!$C6&amp;" ",acquéreurs!$D6),"")</f>
        <v/>
      </c>
      <c r="GG5" t="str">
        <f>IF(acquéreurs!HB6="MATCH",CONCATENATE(Tableau2[[#Headers],[Bien 188]]&amp;" ", acquéreurs!$C6&amp;" ",acquéreurs!$D6),"")</f>
        <v/>
      </c>
      <c r="GH5" t="str">
        <f>IF(acquéreurs!HC6="MATCH",CONCATENATE(Tableau2[[#Headers],[Bien 189]]&amp;" ", acquéreurs!$C6&amp;" ",acquéreurs!$D6),"")</f>
        <v/>
      </c>
      <c r="GI5" t="str">
        <f>IF(acquéreurs!HD6="MATCH",CONCATENATE(Tableau2[[#Headers],[Bien 190]]&amp;" ", acquéreurs!$C6&amp;" ",acquéreurs!$D6),"")</f>
        <v/>
      </c>
      <c r="GJ5" t="str">
        <f>IF(acquéreurs!HE6="MATCH",CONCATENATE(Tableau2[[#Headers],[Bien 191]]&amp;" ", acquéreurs!$C6&amp;" ",acquéreurs!$D6),"")</f>
        <v/>
      </c>
      <c r="GK5" t="str">
        <f>IF(acquéreurs!HF6="MATCH",CONCATENATE(Tableau2[[#Headers],[Bien 192]]&amp;" ", acquéreurs!$C6&amp;" ",acquéreurs!$D6),"")</f>
        <v/>
      </c>
      <c r="GL5" t="str">
        <f>IF(acquéreurs!HG6="MATCH",CONCATENATE(Tableau2[[#Headers],[Bien 193]]&amp;" ", acquéreurs!$C6&amp;" ",acquéreurs!$D6),"")</f>
        <v/>
      </c>
      <c r="GM5" t="str">
        <f>IF(acquéreurs!HH6="MATCH",CONCATENATE(Tableau2[[#Headers],[Bien 194]]&amp;" ", acquéreurs!$C6&amp;" ",acquéreurs!$D6),"")</f>
        <v/>
      </c>
      <c r="GN5" t="str">
        <f>IF(acquéreurs!HI6="MATCH",CONCATENATE(Tableau2[[#Headers],[Bien 195]]&amp;" ", acquéreurs!$C6&amp;" ",acquéreurs!$D6),"")</f>
        <v/>
      </c>
      <c r="GO5" t="str">
        <f>IF(acquéreurs!HJ6="MATCH",CONCATENATE(Tableau2[[#Headers],[Bien 196]]&amp;" ", acquéreurs!$C6&amp;" ",acquéreurs!$D6),"")</f>
        <v/>
      </c>
      <c r="GP5" t="str">
        <f>IF(acquéreurs!HK6="MATCH",CONCATENATE(Tableau2[[#Headers],[Bien 197]]&amp;" ", acquéreurs!$C6&amp;" ",acquéreurs!$D6),"")</f>
        <v/>
      </c>
      <c r="GQ5" t="str">
        <f>IF(acquéreurs!HL6="MATCH",CONCATENATE(Tableau2[[#Headers],[Bien 198]]&amp;" ", acquéreurs!$C6&amp;" ",acquéreurs!$D6),"")</f>
        <v/>
      </c>
      <c r="GR5" t="str">
        <f>IF(acquéreurs!HM6="MATCH",CONCATENATE(Tableau2[[#Headers],[Bien 199]]&amp;" ", acquéreurs!$C6&amp;" ",acquéreurs!$D6),"")</f>
        <v/>
      </c>
      <c r="GS5" t="str">
        <f>IF(acquéreurs!HN6="MATCH",CONCATENATE(Tableau2[[#Headers],[Bien 200]]&amp;" ", acquéreurs!$C6&amp;" ",acquéreurs!$D6),"")</f>
        <v/>
      </c>
      <c r="GT5" t="str">
        <f>IF(acquéreurs!HO6="MATCH",CONCATENATE(Tableau2[[#Headers],[Bien 201]]&amp;" ", acquéreurs!$C6&amp;" ",acquéreurs!$D6),"")</f>
        <v/>
      </c>
      <c r="GU5" t="str">
        <f>IF(acquéreurs!HP6="MATCH",CONCATENATE(Tableau2[[#Headers],[Bien 202]]&amp;" ", acquéreurs!$C6&amp;" ",acquéreurs!$D6),"")</f>
        <v/>
      </c>
      <c r="GV5" t="str">
        <f>IF(acquéreurs!HQ6="MATCH",CONCATENATE(Tableau2[[#Headers],[Bien 203]]&amp;" ", acquéreurs!$C6&amp;" ",acquéreurs!$D6),"")</f>
        <v/>
      </c>
      <c r="GW5" t="str">
        <f>IF(acquéreurs!HR6="MATCH",CONCATENATE(Tableau2[[#Headers],[Bien 204]]&amp;" ", acquéreurs!$C6&amp;" ",acquéreurs!$D6),"")</f>
        <v/>
      </c>
      <c r="GX5" t="str">
        <f>IF(acquéreurs!HS6="MATCH",CONCATENATE(Tableau2[[#Headers],[Bien 205]]&amp;" ", acquéreurs!$C6&amp;" ",acquéreurs!$D6),"")</f>
        <v/>
      </c>
      <c r="GY5" t="str">
        <f>IF(acquéreurs!HT6="MATCH",CONCATENATE(Tableau2[[#Headers],[Bien 206]]&amp;" ", acquéreurs!$C6&amp;" ",acquéreurs!$D6),"")</f>
        <v/>
      </c>
      <c r="GZ5" t="str">
        <f>IF(acquéreurs!HU6="MATCH",CONCATENATE(Tableau2[[#Headers],[Bien 207]]&amp;" ", acquéreurs!$C6&amp;" ",acquéreurs!$D6),"")</f>
        <v/>
      </c>
      <c r="HA5" t="str">
        <f>IF(acquéreurs!HV6="MATCH",CONCATENATE(Tableau2[[#Headers],[Bien 208]]&amp;" ", acquéreurs!$C6&amp;" ",acquéreurs!$D6),"")</f>
        <v/>
      </c>
      <c r="HB5" t="str">
        <f>IF(acquéreurs!HW6="MATCH",CONCATENATE(Tableau2[[#Headers],[Bien 209]]&amp;" ", acquéreurs!$C6&amp;" ",acquéreurs!$D6),"")</f>
        <v/>
      </c>
      <c r="HC5" t="str">
        <f>IF(acquéreurs!HX6="MATCH",CONCATENATE(Tableau2[[#Headers],[Bien 210]]&amp;" ", acquéreurs!$C6&amp;" ",acquéreurs!$D6),"")</f>
        <v/>
      </c>
      <c r="HD5" t="str">
        <f>IF(acquéreurs!HY6="MATCH",CONCATENATE(Tableau2[[#Headers],[Bien 211]]&amp;" ", acquéreurs!$C6&amp;" ",acquéreurs!$D6),"")</f>
        <v/>
      </c>
      <c r="HE5" t="str">
        <f>IF(acquéreurs!HZ6="MATCH",CONCATENATE(Tableau2[[#Headers],[Bien 212]]&amp;" ", acquéreurs!$C6&amp;" ",acquéreurs!$D6),"")</f>
        <v/>
      </c>
      <c r="HF5" t="str">
        <f>IF(acquéreurs!IA6="MATCH",CONCATENATE(Tableau2[[#Headers],[Bien 213]]&amp;" ", acquéreurs!$C6&amp;" ",acquéreurs!$D6),"")</f>
        <v/>
      </c>
      <c r="HG5" t="str">
        <f>IF(acquéreurs!IB6="MATCH",CONCATENATE(Tableau2[[#Headers],[Bien 214]]&amp;" ", acquéreurs!$C6&amp;" ",acquéreurs!$D6),"")</f>
        <v/>
      </c>
      <c r="HH5" t="str">
        <f>IF(acquéreurs!IC6="MATCH",CONCATENATE(Tableau2[[#Headers],[Bien 215]]&amp;" ", acquéreurs!$C6&amp;" ",acquéreurs!$D6),"")</f>
        <v/>
      </c>
      <c r="HI5" t="str">
        <f>IF(acquéreurs!ID6="MATCH",CONCATENATE(Tableau2[[#Headers],[Bien 216]]&amp;" ", acquéreurs!$C6&amp;" ",acquéreurs!$D6),"")</f>
        <v/>
      </c>
      <c r="HJ5" t="str">
        <f>IF(acquéreurs!IE6="MATCH",CONCATENATE(Tableau2[[#Headers],[Bien 217]]&amp;" ", acquéreurs!$C6&amp;" ",acquéreurs!$D6),"")</f>
        <v/>
      </c>
      <c r="HK5" t="str">
        <f>IF(acquéreurs!IF6="MATCH",CONCATENATE(Tableau2[[#Headers],[Bien 218]]&amp;" ", acquéreurs!$C6&amp;" ",acquéreurs!$D6),"")</f>
        <v/>
      </c>
      <c r="HL5" t="str">
        <f>IF(acquéreurs!IG6="MATCH",CONCATENATE(Tableau2[[#Headers],[Bien 219]]&amp;" ", acquéreurs!$C6&amp;" ",acquéreurs!$D6),"")</f>
        <v/>
      </c>
      <c r="HM5" t="str">
        <f>IF(acquéreurs!IH6="MATCH",CONCATENATE(Tableau2[[#Headers],[Bien 220]]&amp;" ", acquéreurs!$C6&amp;" ",acquéreurs!$D6),"")</f>
        <v/>
      </c>
      <c r="HN5" t="str">
        <f>IF(acquéreurs!II6="MATCH",CONCATENATE(Tableau2[[#Headers],[Bien 221]]&amp;" ", acquéreurs!$C6&amp;" ",acquéreurs!$D6),"")</f>
        <v/>
      </c>
      <c r="HO5" t="str">
        <f>IF(acquéreurs!IJ6="MATCH",CONCATENATE(Tableau2[[#Headers],[Bien 222]]&amp;" ", acquéreurs!$C6&amp;" ",acquéreurs!$D6),"")</f>
        <v/>
      </c>
      <c r="HP5" t="str">
        <f>IF(acquéreurs!IK6="MATCH",CONCATENATE(Tableau2[[#Headers],[Bien 223]]&amp;" ", acquéreurs!$C6&amp;" ",acquéreurs!$D6),"")</f>
        <v/>
      </c>
      <c r="HQ5" t="str">
        <f>IF(acquéreurs!IL6="MATCH",CONCATENATE(Tableau2[[#Headers],[Bien 224]]&amp;" ", acquéreurs!$C6&amp;" ",acquéreurs!$D6),"")</f>
        <v/>
      </c>
      <c r="HR5" t="str">
        <f>IF(acquéreurs!IM6="MATCH",CONCATENATE(Tableau2[[#Headers],[Bien 225]]&amp;" ", acquéreurs!$C6&amp;" ",acquéreurs!$D6),"")</f>
        <v/>
      </c>
      <c r="HS5" t="str">
        <f>IF(acquéreurs!IN6="MATCH",CONCATENATE(Tableau2[[#Headers],[Bien 226]]&amp;" ", acquéreurs!$C6&amp;" ",acquéreurs!$D6),"")</f>
        <v/>
      </c>
      <c r="HT5" t="str">
        <f>IF(acquéreurs!IO6="MATCH",CONCATENATE(Tableau2[[#Headers],[Bien 227]]&amp;" ", acquéreurs!$C6&amp;" ",acquéreurs!$D6),"")</f>
        <v/>
      </c>
      <c r="HU5" t="str">
        <f>IF(acquéreurs!IP6="MATCH",CONCATENATE(Tableau2[[#Headers],[Bien 228]]&amp;" ", acquéreurs!$C6&amp;" ",acquéreurs!$D6),"")</f>
        <v/>
      </c>
      <c r="HV5" t="str">
        <f>IF(acquéreurs!IQ6="MATCH",CONCATENATE(Tableau2[[#Headers],[Bien 229]]&amp;" ", acquéreurs!$C6&amp;" ",acquéreurs!$D6),"")</f>
        <v/>
      </c>
      <c r="HW5" t="str">
        <f>IF(acquéreurs!IR6="MATCH",CONCATENATE(Tableau2[[#Headers],[Bien 230]]&amp;" ", acquéreurs!$C6&amp;" ",acquéreurs!$D6),"")</f>
        <v/>
      </c>
      <c r="HX5" t="str">
        <f>IF(acquéreurs!IS6="MATCH",CONCATENATE(Tableau2[[#Headers],[Bien 231]]&amp;" ", acquéreurs!$C6&amp;" ",acquéreurs!$D6),"")</f>
        <v/>
      </c>
      <c r="HY5" t="str">
        <f>IF(acquéreurs!IT6="MATCH",CONCATENATE(Tableau2[[#Headers],[Bien 232]]&amp;" ", acquéreurs!$C6&amp;" ",acquéreurs!$D6),"")</f>
        <v/>
      </c>
      <c r="HZ5" t="str">
        <f>IF(acquéreurs!IU6="MATCH",CONCATENATE(Tableau2[[#Headers],[Bien 233]]&amp;" ", acquéreurs!$C6&amp;" ",acquéreurs!$D6),"")</f>
        <v/>
      </c>
      <c r="IA5" t="str">
        <f>IF(acquéreurs!IV6="MATCH",CONCATENATE(Tableau2[[#Headers],[Bien 234]]&amp;" ", acquéreurs!$C6&amp;" ",acquéreurs!$D6),"")</f>
        <v/>
      </c>
      <c r="IB5" t="str">
        <f>IF(acquéreurs!IW6="MATCH",CONCATENATE(Tableau2[[#Headers],[Bien 235]]&amp;" ", acquéreurs!$C6&amp;" ",acquéreurs!$D6),"")</f>
        <v/>
      </c>
      <c r="IC5" t="str">
        <f>IF(acquéreurs!IX6="MATCH",CONCATENATE(Tableau2[[#Headers],[Bien 236]]&amp;" ", acquéreurs!$C6&amp;" ",acquéreurs!$D6),"")</f>
        <v/>
      </c>
      <c r="ID5" t="str">
        <f>IF(acquéreurs!IY6="MATCH",CONCATENATE(Tableau2[[#Headers],[Bien 237]]&amp;" ", acquéreurs!$C6&amp;" ",acquéreurs!$D6),"")</f>
        <v/>
      </c>
      <c r="IE5" t="str">
        <f>IF(acquéreurs!IZ6="MATCH",CONCATENATE(Tableau2[[#Headers],[Bien 238]]&amp;" ", acquéreurs!$C6&amp;" ",acquéreurs!$D6),"")</f>
        <v/>
      </c>
      <c r="IF5" t="str">
        <f>IF(acquéreurs!JA6="MATCH",CONCATENATE(Tableau2[[#Headers],[Bien 239]]&amp;" ", acquéreurs!$C6&amp;" ",acquéreurs!$D6),"")</f>
        <v/>
      </c>
      <c r="IG5" t="str">
        <f>IF(acquéreurs!JB6="MATCH",CONCATENATE(Tableau2[[#Headers],[Bien 240]]&amp;" ", acquéreurs!$C6&amp;" ",acquéreurs!$D6),"")</f>
        <v/>
      </c>
      <c r="IH5" t="str">
        <f>IF(acquéreurs!JC6="MATCH",CONCATENATE(Tableau2[[#Headers],[Bien 241]]&amp;" ", acquéreurs!$C6&amp;" ",acquéreurs!$D6),"")</f>
        <v/>
      </c>
      <c r="II5" t="str">
        <f>IF(acquéreurs!JD6="MATCH",CONCATENATE(Tableau2[[#Headers],[Bien 242]]&amp;" ", acquéreurs!$C6&amp;" ",acquéreurs!$D6),"")</f>
        <v/>
      </c>
      <c r="IJ5" t="str">
        <f>IF(acquéreurs!JE6="MATCH",CONCATENATE(Tableau2[[#Headers],[Bien 243]]&amp;" ", acquéreurs!$C6&amp;" ",acquéreurs!$D6),"")</f>
        <v/>
      </c>
      <c r="IK5" t="str">
        <f>IF(acquéreurs!JF6="MATCH",CONCATENATE(Tableau2[[#Headers],[Bien 244]]&amp;" ", acquéreurs!$C6&amp;" ",acquéreurs!$D6),"")</f>
        <v/>
      </c>
      <c r="IL5" t="str">
        <f>IF(acquéreurs!JG6="MATCH",CONCATENATE(Tableau2[[#Headers],[Bien 245]]&amp;" ", acquéreurs!$C6&amp;" ",acquéreurs!$D6),"")</f>
        <v/>
      </c>
      <c r="IM5" t="str">
        <f>IF(acquéreurs!JH6="MATCH",CONCATENATE(Tableau2[[#Headers],[Bien 246]]&amp;" ", acquéreurs!$C6&amp;" ",acquéreurs!$D6),"")</f>
        <v/>
      </c>
      <c r="IN5" t="str">
        <f>IF(acquéreurs!JI6="MATCH",CONCATENATE(Tableau2[[#Headers],[Bien 247]]&amp;" ", acquéreurs!$C6&amp;" ",acquéreurs!$D6),"")</f>
        <v/>
      </c>
      <c r="IO5" t="str">
        <f>IF(acquéreurs!JJ6="MATCH",CONCATENATE(Tableau2[[#Headers],[Bien 248]]&amp;" ", acquéreurs!$C6&amp;" ",acquéreurs!$D6),"")</f>
        <v/>
      </c>
      <c r="IP5" t="str">
        <f>IF(acquéreurs!JK6="MATCH",CONCATENATE(Tableau2[[#Headers],[Bien 249]]&amp;" ", acquéreurs!$C6&amp;" ",acquéreurs!$D6),"")</f>
        <v/>
      </c>
      <c r="IQ5" t="str">
        <f>IF(acquéreurs!JL6="MATCH",CONCATENATE(Tableau2[[#Headers],[Bien 250]]&amp;" ", acquéreurs!$C6&amp;" ",acquéreurs!$D6),"")</f>
        <v/>
      </c>
      <c r="IR5" t="str">
        <f>IF(acquéreurs!JM6="MATCH",CONCATENATE(Tableau2[[#Headers],[Bien 251]]&amp;" ", acquéreurs!$C6&amp;" ",acquéreurs!$D6),"")</f>
        <v/>
      </c>
      <c r="IS5" t="str">
        <f>IF(acquéreurs!JN6="MATCH",CONCATENATE(Tableau2[[#Headers],[Bien 252]]&amp;" ", acquéreurs!$C6&amp;" ",acquéreurs!$D6),"")</f>
        <v/>
      </c>
      <c r="IT5" t="str">
        <f>IF(acquéreurs!JO6="MATCH",CONCATENATE(Tableau2[[#Headers],[Bien 253]]&amp;" ", acquéreurs!$C6&amp;" ",acquéreurs!$D6),"")</f>
        <v/>
      </c>
      <c r="IU5" t="str">
        <f>IF(acquéreurs!JP6="MATCH",CONCATENATE(Tableau2[[#Headers],[Bien 254]]&amp;" ", acquéreurs!$C6&amp;" ",acquéreurs!$D6),"")</f>
        <v/>
      </c>
      <c r="IV5" t="str">
        <f>IF(acquéreurs!JQ6="MATCH",CONCATENATE(Tableau2[[#Headers],[Bien 255]]&amp;" ", acquéreurs!$C6&amp;" ",acquéreurs!$D6),"")</f>
        <v/>
      </c>
      <c r="IW5" t="str">
        <f>IF(acquéreurs!JR6="MATCH",CONCATENATE(Tableau2[[#Headers],[Bien 256]]&amp;" ", acquéreurs!$C6&amp;" ",acquéreurs!$D6),"")</f>
        <v/>
      </c>
      <c r="IX5" t="str">
        <f>IF(acquéreurs!JS6="MATCH",CONCATENATE(Tableau2[[#Headers],[Bien 257]]&amp;" ", acquéreurs!$C6&amp;" ",acquéreurs!$D6),"")</f>
        <v/>
      </c>
      <c r="IY5" t="str">
        <f>IF(acquéreurs!JT6="MATCH",CONCATENATE(Tableau2[[#Headers],[Bien 258]]&amp;" ", acquéreurs!$C6&amp;" ",acquéreurs!$D6),"")</f>
        <v/>
      </c>
      <c r="IZ5" t="str">
        <f>IF(acquéreurs!JU6="MATCH",CONCATENATE(Tableau2[[#Headers],[Bien 259]]&amp;" ", acquéreurs!$C6&amp;" ",acquéreurs!$D6),"")</f>
        <v/>
      </c>
      <c r="JA5" t="str">
        <f>IF(acquéreurs!JV6="MATCH",CONCATENATE(Tableau2[[#Headers],[Bien 260]]&amp;" ", acquéreurs!$C6&amp;" ",acquéreurs!$D6),"")</f>
        <v/>
      </c>
      <c r="JB5" t="str">
        <f>IF(acquéreurs!JW6="MATCH",CONCATENATE(Tableau2[[#Headers],[Bien 261]]&amp;" ", acquéreurs!$C6&amp;" ",acquéreurs!$D6),"")</f>
        <v/>
      </c>
      <c r="JC5" t="str">
        <f>IF(acquéreurs!JX6="MATCH",CONCATENATE(Tableau2[[#Headers],[Bien 262]]&amp;" ", acquéreurs!$C6&amp;" ",acquéreurs!$D6),"")</f>
        <v/>
      </c>
      <c r="JD5" t="str">
        <f>IF(acquéreurs!JY6="MATCH",CONCATENATE(Tableau2[[#Headers],[Bien 263]]&amp;" ", acquéreurs!$C6&amp;" ",acquéreurs!$D6),"")</f>
        <v/>
      </c>
      <c r="JE5" t="str">
        <f>IF(acquéreurs!JZ6="MATCH",CONCATENATE(Tableau2[[#Headers],[Bien 264]]&amp;" ", acquéreurs!$C6&amp;" ",acquéreurs!$D6),"")</f>
        <v/>
      </c>
      <c r="JF5" t="str">
        <f>IF(acquéreurs!KA6="MATCH",CONCATENATE(Tableau2[[#Headers],[Bien 265]]&amp;" ", acquéreurs!$C6&amp;" ",acquéreurs!$D6),"")</f>
        <v/>
      </c>
      <c r="JG5" t="str">
        <f>IF(acquéreurs!KB6="MATCH",CONCATENATE(Tableau2[[#Headers],[Bien 266]]&amp;" ", acquéreurs!$C6&amp;" ",acquéreurs!$D6),"")</f>
        <v/>
      </c>
      <c r="JH5" t="str">
        <f>IF(acquéreurs!KC6="MATCH",CONCATENATE(Tableau2[[#Headers],[Bien 267]]&amp;" ", acquéreurs!$C6&amp;" ",acquéreurs!$D6),"")</f>
        <v/>
      </c>
      <c r="JI5" t="str">
        <f>IF(acquéreurs!KD6="MATCH",CONCATENATE(Tableau2[[#Headers],[Bien 268]]&amp;" ", acquéreurs!$C6&amp;" ",acquéreurs!$D6),"")</f>
        <v/>
      </c>
      <c r="JJ5" t="str">
        <f>IF(acquéreurs!KE6="MATCH",CONCATENATE(Tableau2[[#Headers],[Bien 269]]&amp;" ", acquéreurs!$C6&amp;" ",acquéreurs!$D6),"")</f>
        <v/>
      </c>
      <c r="JK5" t="str">
        <f>IF(acquéreurs!KF6="MATCH",CONCATENATE(Tableau2[[#Headers],[Bien 270]]&amp;" ", acquéreurs!$C6&amp;" ",acquéreurs!$D6),"")</f>
        <v/>
      </c>
      <c r="JL5" t="str">
        <f>IF(acquéreurs!KG6="MATCH",CONCATENATE(Tableau2[[#Headers],[Bien 271]]&amp;" ", acquéreurs!$C6&amp;" ",acquéreurs!$D6),"")</f>
        <v/>
      </c>
      <c r="JM5" t="str">
        <f>IF(acquéreurs!KH6="MATCH",CONCATENATE(Tableau2[[#Headers],[Bien 272]]&amp;" ", acquéreurs!$C6&amp;" ",acquéreurs!$D6),"")</f>
        <v/>
      </c>
      <c r="JN5" t="str">
        <f>IF(acquéreurs!KI6="MATCH",CONCATENATE(Tableau2[[#Headers],[Bien 273]]&amp;" ", acquéreurs!$C6&amp;" ",acquéreurs!$D6),"")</f>
        <v/>
      </c>
      <c r="JO5" t="str">
        <f>IF(acquéreurs!KJ6="MATCH",CONCATENATE(Tableau2[[#Headers],[Bien 274]]&amp;" ", acquéreurs!$C6&amp;" ",acquéreurs!$D6),"")</f>
        <v/>
      </c>
      <c r="JP5" t="str">
        <f>IF(acquéreurs!KK6="MATCH",CONCATENATE(Tableau2[[#Headers],[Bien 275]]&amp;" ", acquéreurs!$C6&amp;" ",acquéreurs!$D6),"")</f>
        <v/>
      </c>
      <c r="JQ5" t="str">
        <f>IF(acquéreurs!KL6="MATCH",CONCATENATE(Tableau2[[#Headers],[Bien 276]]&amp;" ", acquéreurs!$C6&amp;" ",acquéreurs!$D6),"")</f>
        <v/>
      </c>
      <c r="JR5" t="str">
        <f>IF(acquéreurs!KM6="MATCH",CONCATENATE(Tableau2[[#Headers],[Bien 277]]&amp;" ", acquéreurs!$C6&amp;" ",acquéreurs!$D6),"")</f>
        <v/>
      </c>
      <c r="JS5" t="str">
        <f>IF(acquéreurs!KN6="MATCH",CONCATENATE(Tableau2[[#Headers],[Bien 278]]&amp;" ", acquéreurs!$C6&amp;" ",acquéreurs!$D6),"")</f>
        <v/>
      </c>
      <c r="JT5" t="str">
        <f>IF(acquéreurs!KO6="MATCH",CONCATENATE(Tableau2[[#Headers],[Bien 279]]&amp;" ", acquéreurs!$C6&amp;" ",acquéreurs!$D6),"")</f>
        <v/>
      </c>
      <c r="JU5" t="str">
        <f>IF(acquéreurs!KP6="MATCH",CONCATENATE(Tableau2[[#Headers],[Bien 280]]&amp;" ", acquéreurs!$C6&amp;" ",acquéreurs!$D6),"")</f>
        <v/>
      </c>
      <c r="JV5" t="str">
        <f>IF(acquéreurs!KQ6="MATCH",CONCATENATE(Tableau2[[#Headers],[Bien 281]]&amp;" ", acquéreurs!$C6&amp;" ",acquéreurs!$D6),"")</f>
        <v/>
      </c>
      <c r="JW5" t="str">
        <f>IF(acquéreurs!KR6="MATCH",CONCATENATE(Tableau2[[#Headers],[Bien 282]]&amp;" ", acquéreurs!$C6&amp;" ",acquéreurs!$D6),"")</f>
        <v/>
      </c>
      <c r="JX5" t="str">
        <f>IF(acquéreurs!KS6="MATCH",CONCATENATE(Tableau2[[#Headers],[Bien 283]]&amp;" ", acquéreurs!$C6&amp;" ",acquéreurs!$D6),"")</f>
        <v/>
      </c>
      <c r="JY5" t="str">
        <f>IF(acquéreurs!KT6="MATCH",CONCATENATE(Tableau2[[#Headers],[Bien 284]]&amp;" ", acquéreurs!$C6&amp;" ",acquéreurs!$D6),"")</f>
        <v/>
      </c>
      <c r="JZ5" t="str">
        <f>IF(acquéreurs!KU6="MATCH",CONCATENATE(Tableau2[[#Headers],[Bien 285]]&amp;" ", acquéreurs!$C6&amp;" ",acquéreurs!$D6),"")</f>
        <v/>
      </c>
      <c r="KA5" t="str">
        <f>IF(acquéreurs!KV6="MATCH",CONCATENATE(Tableau2[[#Headers],[Bien 286]]&amp;" ", acquéreurs!$C6&amp;" ",acquéreurs!$D6),"")</f>
        <v/>
      </c>
      <c r="KB5" t="str">
        <f>IF(acquéreurs!KW6="MATCH",CONCATENATE(Tableau2[[#Headers],[Bien 287]]&amp;" ", acquéreurs!$C6&amp;" ",acquéreurs!$D6),"")</f>
        <v/>
      </c>
      <c r="KC5" t="str">
        <f>IF(acquéreurs!KX6="MATCH",CONCATENATE(Tableau2[[#Headers],[Bien 288]]&amp;" ", acquéreurs!$C6&amp;" ",acquéreurs!$D6),"")</f>
        <v/>
      </c>
      <c r="KD5" t="str">
        <f>IF(acquéreurs!KY6="MATCH",CONCATENATE(Tableau2[[#Headers],[Bien 289]]&amp;" ", acquéreurs!$C6&amp;" ",acquéreurs!$D6),"")</f>
        <v/>
      </c>
      <c r="KE5" t="str">
        <f>IF(acquéreurs!KZ6="MATCH",CONCATENATE(Tableau2[[#Headers],[Bien 290]]&amp;" ", acquéreurs!$C6&amp;" ",acquéreurs!$D6),"")</f>
        <v/>
      </c>
      <c r="KF5" t="str">
        <f>IF(acquéreurs!LA6="MATCH",CONCATENATE(Tableau2[[#Headers],[Bien 291]]&amp;" ", acquéreurs!$C6&amp;" ",acquéreurs!$D6),"")</f>
        <v/>
      </c>
      <c r="KG5" t="str">
        <f>IF(acquéreurs!LB6="MATCH",CONCATENATE(Tableau2[[#Headers],[Bien 292]]&amp;" ", acquéreurs!$C6&amp;" ",acquéreurs!$D6),"")</f>
        <v/>
      </c>
      <c r="KH5" t="str">
        <f>IF(acquéreurs!LC6="MATCH",CONCATENATE(Tableau2[[#Headers],[Bien 293]]&amp;" ", acquéreurs!$C6&amp;" ",acquéreurs!$D6),"")</f>
        <v/>
      </c>
      <c r="KI5" t="str">
        <f>IF(acquéreurs!LD6="MATCH",CONCATENATE(Tableau2[[#Headers],[Bien 294]]&amp;" ", acquéreurs!$C6&amp;" ",acquéreurs!$D6),"")</f>
        <v/>
      </c>
      <c r="KJ5" t="str">
        <f>IF(acquéreurs!LE6="MATCH",CONCATENATE(Tableau2[[#Headers],[Bien 295]]&amp;" ", acquéreurs!$C6&amp;" ",acquéreurs!$D6),"")</f>
        <v/>
      </c>
      <c r="KK5" t="str">
        <f>IF(acquéreurs!LF6="MATCH",CONCATENATE(Tableau2[[#Headers],[Bien 296]]&amp;" ", acquéreurs!$C6&amp;" ",acquéreurs!$D6),"")</f>
        <v/>
      </c>
      <c r="KL5" t="str">
        <f>IF(acquéreurs!LG6="MATCH",CONCATENATE(Tableau2[[#Headers],[Bien 297]]&amp;" ", acquéreurs!$C6&amp;" ",acquéreurs!$D6),"")</f>
        <v/>
      </c>
      <c r="KM5" t="str">
        <f>IF(acquéreurs!LH6="MATCH",CONCATENATE(Tableau2[[#Headers],[Bien 298]]&amp;" ", acquéreurs!$C6&amp;" ",acquéreurs!$D6),"")</f>
        <v/>
      </c>
      <c r="KN5" t="str">
        <f>IF(acquéreurs!LI6="MATCH",CONCATENATE(Tableau2[[#Headers],[Bien 299]]&amp;" ", acquéreurs!$C6&amp;" ",acquéreurs!$D6),"")</f>
        <v/>
      </c>
      <c r="KO5" t="str">
        <f>IF(acquéreurs!LJ6="MATCH",CONCATENATE(Tableau2[[#Headers],[Bien 300]]&amp;" ", acquéreurs!$C6&amp;" ",acquéreurs!$D6),"")</f>
        <v/>
      </c>
      <c r="KP5" t="str">
        <f>IF(acquéreurs!LK6="MATCH",CONCATENATE(Tableau2[[#Headers],[Bien 301]]&amp;" ", acquéreurs!$C6&amp;" ",acquéreurs!$D6),"")</f>
        <v/>
      </c>
      <c r="KQ5" t="str">
        <f>IF(acquéreurs!LL6="MATCH",CONCATENATE(Tableau2[[#Headers],[Bien 302]]&amp;" ", acquéreurs!$C6&amp;" ",acquéreurs!$D6),"")</f>
        <v/>
      </c>
      <c r="KR5" t="str">
        <f>IF(acquéreurs!LM6="MATCH",CONCATENATE(Tableau2[[#Headers],[Bien 303]]&amp;" ", acquéreurs!$C6&amp;" ",acquéreurs!$D6),"")</f>
        <v/>
      </c>
      <c r="KS5" t="str">
        <f>IF(acquéreurs!LN6="MATCH",CONCATENATE(Tableau2[[#Headers],[Bien 304]]&amp;" ", acquéreurs!$C6&amp;" ",acquéreurs!$D6),"")</f>
        <v/>
      </c>
      <c r="KT5" t="str">
        <f>IF(acquéreurs!LO6="MATCH",CONCATENATE(Tableau2[[#Headers],[Bien 305]]&amp;" ", acquéreurs!$C6&amp;" ",acquéreurs!$D6),"")</f>
        <v/>
      </c>
      <c r="KU5" t="str">
        <f>IF(acquéreurs!LP6="MATCH",CONCATENATE(Tableau2[[#Headers],[Bien 306]]&amp;" ", acquéreurs!$C6&amp;" ",acquéreurs!$D6),"")</f>
        <v/>
      </c>
      <c r="KV5" t="str">
        <f>IF(acquéreurs!LQ6="MATCH",CONCATENATE(Tableau2[[#Headers],[Bien 307]]&amp;" ", acquéreurs!$C6&amp;" ",acquéreurs!$D6),"")</f>
        <v/>
      </c>
      <c r="KW5" t="str">
        <f>IF(acquéreurs!LR6="MATCH",CONCATENATE(Tableau2[[#Headers],[Bien 308]]&amp;" ", acquéreurs!$C6&amp;" ",acquéreurs!$D6),"")</f>
        <v/>
      </c>
      <c r="KX5" t="str">
        <f>IF(acquéreurs!LS6="MATCH",CONCATENATE(Tableau2[[#Headers],[Bien 309]]&amp;" ", acquéreurs!$C6&amp;" ",acquéreurs!$D6),"")</f>
        <v/>
      </c>
      <c r="KY5" t="str">
        <f>IF(acquéreurs!LT6="MATCH",CONCATENATE(Tableau2[[#Headers],[Bien 310]]&amp;" ", acquéreurs!$C6&amp;" ",acquéreurs!$D6),"")</f>
        <v/>
      </c>
      <c r="KZ5" t="str">
        <f>IF(acquéreurs!LU6="MATCH",CONCATENATE(Tableau2[[#Headers],[Bien 311]]&amp;" ", acquéreurs!$C6&amp;" ",acquéreurs!$D6),"")</f>
        <v/>
      </c>
      <c r="LA5" t="str">
        <f>IF(acquéreurs!LV6="MATCH",CONCATENATE(Tableau2[[#Headers],[Bien 312]]&amp;" ", acquéreurs!$C6&amp;" ",acquéreurs!$D6),"")</f>
        <v/>
      </c>
      <c r="LB5" t="str">
        <f>IF(acquéreurs!LW6="MATCH",CONCATENATE(Tableau2[[#Headers],[Bien 313]]&amp;" ", acquéreurs!$C6&amp;" ",acquéreurs!$D6),"")</f>
        <v/>
      </c>
      <c r="LC5" t="str">
        <f>IF(acquéreurs!LX6="MATCH",CONCATENATE(Tableau2[[#Headers],[Bien 314]]&amp;" ", acquéreurs!$C6&amp;" ",acquéreurs!$D6),"")</f>
        <v/>
      </c>
      <c r="LD5" t="str">
        <f>IF(acquéreurs!LY6="MATCH",CONCATENATE(Tableau2[[#Headers],[Bien 315]]&amp;" ", acquéreurs!$C6&amp;" ",acquéreurs!$D6),"")</f>
        <v/>
      </c>
      <c r="LE5" t="str">
        <f>IF(acquéreurs!LZ6="MATCH",CONCATENATE(Tableau2[[#Headers],[Bien 316]]&amp;" ", acquéreurs!$C6&amp;" ",acquéreurs!$D6),"")</f>
        <v/>
      </c>
      <c r="LF5" t="str">
        <f>IF(acquéreurs!MA6="MATCH",CONCATENATE(Tableau2[[#Headers],[Bien 317]]&amp;" ", acquéreurs!$C6&amp;" ",acquéreurs!$D6),"")</f>
        <v/>
      </c>
      <c r="LG5" t="str">
        <f>IF(acquéreurs!MB6="MATCH",CONCATENATE(Tableau2[[#Headers],[Bien 318]]&amp;" ", acquéreurs!$C6&amp;" ",acquéreurs!$D6),"")</f>
        <v/>
      </c>
      <c r="LH5" t="str">
        <f>IF(acquéreurs!MC6="MATCH",CONCATENATE(Tableau2[[#Headers],[Bien 319]]&amp;" ", acquéreurs!$C6&amp;" ",acquéreurs!$D6),"")</f>
        <v/>
      </c>
      <c r="LI5" t="str">
        <f>IF(acquéreurs!MD6="MATCH",CONCATENATE(Tableau2[[#Headers],[Bien 320]]&amp;" ", acquéreurs!$C6&amp;" ",acquéreurs!$D6),"")</f>
        <v/>
      </c>
      <c r="LJ5" t="str">
        <f>IF(acquéreurs!ME6="MATCH",CONCATENATE(Tableau2[[#Headers],[Bien 321]]&amp;" ", acquéreurs!$C6&amp;" ",acquéreurs!$D6),"")</f>
        <v/>
      </c>
      <c r="LK5" t="str">
        <f>IF(acquéreurs!MF6="MATCH",CONCATENATE(Tableau2[[#Headers],[Bien 322]]&amp;" ", acquéreurs!$C6&amp;" ",acquéreurs!$D6),"")</f>
        <v/>
      </c>
      <c r="LL5" t="str">
        <f>IF(acquéreurs!MG6="MATCH",CONCATENATE(Tableau2[[#Headers],[Bien 323]]&amp;" ", acquéreurs!$C6&amp;" ",acquéreurs!$D6),"")</f>
        <v/>
      </c>
      <c r="LM5" t="str">
        <f>IF(acquéreurs!MH6="MATCH",CONCATENATE(Tableau2[[#Headers],[Bien 324]]&amp;" ", acquéreurs!$C6&amp;" ",acquéreurs!$D6),"")</f>
        <v/>
      </c>
      <c r="LN5" t="str">
        <f>IF(acquéreurs!MI6="MATCH",CONCATENATE(Tableau2[[#Headers],[Bien 325]]&amp;" ", acquéreurs!$C6&amp;" ",acquéreurs!$D6),"")</f>
        <v/>
      </c>
      <c r="LO5" t="str">
        <f>IF(acquéreurs!MJ6="MATCH",CONCATENATE(Tableau2[[#Headers],[Bien 326]]&amp;" ", acquéreurs!$C6&amp;" ",acquéreurs!$D6),"")</f>
        <v/>
      </c>
      <c r="LP5" t="str">
        <f>IF(acquéreurs!MK6="MATCH",CONCATENATE(Tableau2[[#Headers],[Bien 327]]&amp;" ", acquéreurs!$C6&amp;" ",acquéreurs!$D6),"")</f>
        <v/>
      </c>
      <c r="LQ5" t="str">
        <f>IF(acquéreurs!ML6="MATCH",CONCATENATE(Tableau2[[#Headers],[Bien 328]]&amp;" ", acquéreurs!$C6&amp;" ",acquéreurs!$D6),"")</f>
        <v/>
      </c>
      <c r="LR5" t="str">
        <f>IF(acquéreurs!MM6="MATCH",CONCATENATE(Tableau2[[#Headers],[Bien 329]]&amp;" ", acquéreurs!$C6&amp;" ",acquéreurs!$D6),"")</f>
        <v/>
      </c>
      <c r="LS5" t="str">
        <f>IF(acquéreurs!MN6="MATCH",CONCATENATE(Tableau2[[#Headers],[Bien 330]]&amp;" ", acquéreurs!$C6&amp;" ",acquéreurs!$D6),"")</f>
        <v/>
      </c>
      <c r="LT5" t="str">
        <f>IF(acquéreurs!MO6="MATCH",CONCATENATE(Tableau2[[#Headers],[Bien 331]]&amp;" ", acquéreurs!$C6&amp;" ",acquéreurs!$D6),"")</f>
        <v/>
      </c>
      <c r="LU5" t="str">
        <f>IF(acquéreurs!MP6="MATCH",CONCATENATE(Tableau2[[#Headers],[Bien 332]]&amp;" ", acquéreurs!$C6&amp;" ",acquéreurs!$D6),"")</f>
        <v/>
      </c>
      <c r="LV5" t="str">
        <f>IF(acquéreurs!MQ6="MATCH",CONCATENATE(Tableau2[[#Headers],[Bien 333]]&amp;" ", acquéreurs!$C6&amp;" ",acquéreurs!$D6),"")</f>
        <v/>
      </c>
      <c r="LW5" t="str">
        <f>IF(acquéreurs!MR6="MATCH",CONCATENATE(Tableau2[[#Headers],[Bien 334]]&amp;" ", acquéreurs!$C6&amp;" ",acquéreurs!$D6),"")</f>
        <v/>
      </c>
      <c r="LX5" t="str">
        <f>IF(acquéreurs!MS6="MATCH",CONCATENATE(Tableau2[[#Headers],[Bien 335]]&amp;" ", acquéreurs!$C6&amp;" ",acquéreurs!$D6),"")</f>
        <v/>
      </c>
      <c r="LY5" t="str">
        <f>IF(acquéreurs!MT6="MATCH",CONCATENATE(Tableau2[[#Headers],[Bien 336]]&amp;" ", acquéreurs!$C6&amp;" ",acquéreurs!$D6),"")</f>
        <v/>
      </c>
      <c r="LZ5" t="str">
        <f>IF(acquéreurs!MU6="MATCH",CONCATENATE(Tableau2[[#Headers],[Bien 337]]&amp;" ", acquéreurs!$C6&amp;" ",acquéreurs!$D6),"")</f>
        <v/>
      </c>
      <c r="MA5" t="str">
        <f>IF(acquéreurs!MV6="MATCH",CONCATENATE(Tableau2[[#Headers],[Bien 338]]&amp;" ", acquéreurs!$C6&amp;" ",acquéreurs!$D6),"")</f>
        <v/>
      </c>
      <c r="MB5" t="str">
        <f>IF(acquéreurs!MW6="MATCH",CONCATENATE(Tableau2[[#Headers],[Bien 339]]&amp;" ", acquéreurs!$C6&amp;" ",acquéreurs!$D6),"")</f>
        <v/>
      </c>
      <c r="MC5" t="str">
        <f>IF(acquéreurs!MX6="MATCH",CONCATENATE(Tableau2[[#Headers],[Bien 340]]&amp;" ", acquéreurs!$C6&amp;" ",acquéreurs!$D6),"")</f>
        <v/>
      </c>
      <c r="MD5" t="str">
        <f>IF(acquéreurs!MY6="MATCH",CONCATENATE(Tableau2[[#Headers],[Bien 341]]&amp;" ", acquéreurs!$C6&amp;" ",acquéreurs!$D6),"")</f>
        <v/>
      </c>
      <c r="ME5" t="str">
        <f>IF(acquéreurs!MZ6="MATCH",CONCATENATE(Tableau2[[#Headers],[Bien 342]]&amp;" ", acquéreurs!$C6&amp;" ",acquéreurs!$D6),"")</f>
        <v/>
      </c>
      <c r="MF5" t="str">
        <f>IF(acquéreurs!NA6="MATCH",CONCATENATE(Tableau2[[#Headers],[Bien 343]]&amp;" ", acquéreurs!$C6&amp;" ",acquéreurs!$D6),"")</f>
        <v/>
      </c>
      <c r="MG5" t="str">
        <f>IF(acquéreurs!NB6="MATCH",CONCATENATE(Tableau2[[#Headers],[Bien 344]]&amp;" ", acquéreurs!$C6&amp;" ",acquéreurs!$D6),"")</f>
        <v/>
      </c>
      <c r="MH5" t="str">
        <f>IF(acquéreurs!NC6="MATCH",CONCATENATE(Tableau2[[#Headers],[Bien 345]]&amp;" ", acquéreurs!$C6&amp;" ",acquéreurs!$D6),"")</f>
        <v/>
      </c>
      <c r="MI5" t="str">
        <f>IF(acquéreurs!ND6="MATCH",CONCATENATE(Tableau2[[#Headers],[Bien 346]]&amp;" ", acquéreurs!$C6&amp;" ",acquéreurs!$D6),"")</f>
        <v/>
      </c>
      <c r="MJ5" t="str">
        <f>IF(acquéreurs!NE6="MATCH",CONCATENATE(Tableau2[[#Headers],[Bien 347]]&amp;" ", acquéreurs!$C6&amp;" ",acquéreurs!$D6),"")</f>
        <v/>
      </c>
      <c r="MK5" t="str">
        <f>IF(acquéreurs!NF6="MATCH",CONCATENATE(Tableau2[[#Headers],[Bien 348]]&amp;" ", acquéreurs!$C6&amp;" ",acquéreurs!$D6),"")</f>
        <v/>
      </c>
      <c r="ML5" t="str">
        <f>IF(acquéreurs!NG6="MATCH",CONCATENATE(Tableau2[[#Headers],[Bien 349]]&amp;" ", acquéreurs!$C6&amp;" ",acquéreurs!$D6),"")</f>
        <v/>
      </c>
      <c r="MM5" t="str">
        <f>IF(acquéreurs!NH6="MATCH",CONCATENATE(Tableau2[[#Headers],[Bien 350]]&amp;" ", acquéreurs!$C6&amp;" ",acquéreurs!$D6),"")</f>
        <v/>
      </c>
      <c r="MN5" t="str">
        <f>IF(acquéreurs!NI6="MATCH",CONCATENATE(Tableau2[[#Headers],[Bien 351]]&amp;" ", acquéreurs!$C6&amp;" ",acquéreurs!$D6),"")</f>
        <v/>
      </c>
      <c r="MO5" t="str">
        <f>IF(acquéreurs!NJ6="MATCH",CONCATENATE(Tableau2[[#Headers],[Bien 352]]&amp;" ", acquéreurs!$C6&amp;" ",acquéreurs!$D6),"")</f>
        <v/>
      </c>
      <c r="MP5" t="str">
        <f>IF(acquéreurs!NK6="MATCH",CONCATENATE(Tableau2[[#Headers],[Bien 353]]&amp;" ", acquéreurs!$C6&amp;" ",acquéreurs!$D6),"")</f>
        <v/>
      </c>
      <c r="MQ5" t="str">
        <f>IF(acquéreurs!NL6="MATCH",CONCATENATE(Tableau2[[#Headers],[Bien 354]]&amp;" ", acquéreurs!$C6&amp;" ",acquéreurs!$D6),"")</f>
        <v/>
      </c>
      <c r="MR5" t="str">
        <f>IF(acquéreurs!NM6="MATCH",CONCATENATE(Tableau2[[#Headers],[Bien 355]]&amp;" ", acquéreurs!$C6&amp;" ",acquéreurs!$D6),"")</f>
        <v/>
      </c>
      <c r="MS5" t="str">
        <f>IF(acquéreurs!NN6="MATCH",CONCATENATE(Tableau2[[#Headers],[Bien 356]]&amp;" ", acquéreurs!$C6&amp;" ",acquéreurs!$D6),"")</f>
        <v/>
      </c>
      <c r="MT5" t="str">
        <f>IF(acquéreurs!NO6="MATCH",CONCATENATE(Tableau2[[#Headers],[Bien 357]]&amp;" ", acquéreurs!$C6&amp;" ",acquéreurs!$D6),"")</f>
        <v/>
      </c>
      <c r="MU5" t="str">
        <f>IF(acquéreurs!NP6="MATCH",CONCATENATE(Tableau2[[#Headers],[Bien 358]]&amp;" ", acquéreurs!$C6&amp;" ",acquéreurs!$D6),"")</f>
        <v/>
      </c>
      <c r="MV5" t="str">
        <f>IF(acquéreurs!NQ6="MATCH",CONCATENATE(Tableau2[[#Headers],[Bien 359]]&amp;" ", acquéreurs!$C6&amp;" ",acquéreurs!$D6),"")</f>
        <v/>
      </c>
      <c r="MW5" t="str">
        <f>IF(acquéreurs!NR6="MATCH",CONCATENATE(Tableau2[[#Headers],[Bien 360]]&amp;" ", acquéreurs!$C6&amp;" ",acquéreurs!$D6),"")</f>
        <v/>
      </c>
      <c r="MX5" t="str">
        <f>IF(acquéreurs!NS6="MATCH",CONCATENATE(Tableau2[[#Headers],[Bien 361]]&amp;" ", acquéreurs!$C6&amp;" ",acquéreurs!$D6),"")</f>
        <v/>
      </c>
      <c r="MY5" t="str">
        <f>IF(acquéreurs!NT6="MATCH",CONCATENATE(Tableau2[[#Headers],[Bien 362]]&amp;" ", acquéreurs!$C6&amp;" ",acquéreurs!$D6),"")</f>
        <v/>
      </c>
      <c r="MZ5" t="str">
        <f>IF(acquéreurs!NU6="MATCH",CONCATENATE(Tableau2[[#Headers],[Bien 363]]&amp;" ", acquéreurs!$C6&amp;" ",acquéreurs!$D6),"")</f>
        <v/>
      </c>
      <c r="NA5" t="str">
        <f>IF(acquéreurs!NV6="MATCH",CONCATENATE(Tableau2[[#Headers],[Bien 364]]&amp;" ", acquéreurs!$C6&amp;" ",acquéreurs!$D6),"")</f>
        <v/>
      </c>
      <c r="NB5" t="str">
        <f>IF(acquéreurs!NW6="MATCH",CONCATENATE(Tableau2[[#Headers],[Bien 365]]&amp;" ", acquéreurs!$C6&amp;" ",acquéreurs!$D6),"")</f>
        <v/>
      </c>
      <c r="NC5" t="str">
        <f>IF(acquéreurs!NX6="MATCH",CONCATENATE(Tableau2[[#Headers],[Bien 366]]&amp;" ", acquéreurs!$C6&amp;" ",acquéreurs!$D6),"")</f>
        <v/>
      </c>
      <c r="ND5" t="str">
        <f>IF(acquéreurs!NY6="MATCH",CONCATENATE(Tableau2[[#Headers],[Bien 367]]&amp;" ", acquéreurs!$C6&amp;" ",acquéreurs!$D6),"")</f>
        <v/>
      </c>
      <c r="NE5" t="str">
        <f>IF(acquéreurs!NZ6="MATCH",CONCATENATE(Tableau2[[#Headers],[Bien 368]]&amp;" ", acquéreurs!$C6&amp;" ",acquéreurs!$D6),"")</f>
        <v/>
      </c>
      <c r="NF5" t="str">
        <f>IF(acquéreurs!OA6="MATCH",CONCATENATE(Tableau2[[#Headers],[Bien 369]]&amp;" ", acquéreurs!$C6&amp;" ",acquéreurs!$D6),"")</f>
        <v/>
      </c>
      <c r="NG5" t="str">
        <f>IF(acquéreurs!OB6="MATCH",CONCATENATE(Tableau2[[#Headers],[Bien 370]]&amp;" ", acquéreurs!$C6&amp;" ",acquéreurs!$D6),"")</f>
        <v/>
      </c>
      <c r="NH5" t="str">
        <f>IF(acquéreurs!OC6="MATCH",CONCATENATE(Tableau2[[#Headers],[Bien 371]]&amp;" ", acquéreurs!$C6&amp;" ",acquéreurs!$D6),"")</f>
        <v/>
      </c>
      <c r="NI5" t="str">
        <f>IF(acquéreurs!OD6="MATCH",CONCATENATE(Tableau2[[#Headers],[Bien 372]]&amp;" ", acquéreurs!$C6&amp;" ",acquéreurs!$D6),"")</f>
        <v/>
      </c>
      <c r="NJ5" t="str">
        <f>IF(acquéreurs!OE6="MATCH",CONCATENATE(Tableau2[[#Headers],[Bien 373]]&amp;" ", acquéreurs!$C6&amp;" ",acquéreurs!$D6),"")</f>
        <v/>
      </c>
      <c r="NK5" t="str">
        <f>IF(acquéreurs!OF6="MATCH",CONCATENATE(Tableau2[[#Headers],[Bien 374]]&amp;" ", acquéreurs!$C6&amp;" ",acquéreurs!$D6),"")</f>
        <v/>
      </c>
      <c r="NL5" t="str">
        <f>IF(acquéreurs!OG6="MATCH",CONCATENATE(Tableau2[[#Headers],[Bien 375]]&amp;" ", acquéreurs!$C6&amp;" ",acquéreurs!$D6),"")</f>
        <v/>
      </c>
      <c r="NM5" t="str">
        <f>IF(acquéreurs!OH6="MATCH",CONCATENATE(Tableau2[[#Headers],[Bien 376]]&amp;" ", acquéreurs!$C6&amp;" ",acquéreurs!$D6),"")</f>
        <v/>
      </c>
      <c r="NN5" t="str">
        <f>IF(acquéreurs!OI6="MATCH",CONCATENATE(Tableau2[[#Headers],[Bien 377]]&amp;" ", acquéreurs!$C6&amp;" ",acquéreurs!$D6),"")</f>
        <v/>
      </c>
      <c r="NO5" t="str">
        <f>IF(acquéreurs!OJ6="MATCH",CONCATENATE(Tableau2[[#Headers],[Bien 378]]&amp;" ", acquéreurs!$C6&amp;" ",acquéreurs!$D6),"")</f>
        <v/>
      </c>
      <c r="NP5" t="str">
        <f>IF(acquéreurs!OK6="MATCH",CONCATENATE(Tableau2[[#Headers],[Bien 379]]&amp;" ", acquéreurs!$C6&amp;" ",acquéreurs!$D6),"")</f>
        <v/>
      </c>
      <c r="NQ5" t="str">
        <f>IF(acquéreurs!OL6="MATCH",CONCATENATE(Tableau2[[#Headers],[Bien 380]]&amp;" ", acquéreurs!$C6&amp;" ",acquéreurs!$D6),"")</f>
        <v/>
      </c>
      <c r="NR5" t="str">
        <f>IF(acquéreurs!OM6="MATCH",CONCATENATE(Tableau2[[#Headers],[Bien 381]]&amp;" ", acquéreurs!$C6&amp;" ",acquéreurs!$D6),"")</f>
        <v/>
      </c>
      <c r="NS5" t="str">
        <f>IF(acquéreurs!ON6="MATCH",CONCATENATE(Tableau2[[#Headers],[Bien 382]]&amp;" ", acquéreurs!$C6&amp;" ",acquéreurs!$D6),"")</f>
        <v/>
      </c>
      <c r="NT5" t="str">
        <f>IF(acquéreurs!OO6="MATCH",CONCATENATE(Tableau2[[#Headers],[Bien 383]]&amp;" ", acquéreurs!$C6&amp;" ",acquéreurs!$D6),"")</f>
        <v/>
      </c>
      <c r="NU5" t="str">
        <f>IF(acquéreurs!OP6="MATCH",CONCATENATE(Tableau2[[#Headers],[Bien 384]]&amp;" ", acquéreurs!$C6&amp;" ",acquéreurs!$D6),"")</f>
        <v/>
      </c>
      <c r="NV5" t="str">
        <f>IF(acquéreurs!OQ6="MATCH",CONCATENATE(Tableau2[[#Headers],[Bien 385]]&amp;" ", acquéreurs!$C6&amp;" ",acquéreurs!$D6),"")</f>
        <v/>
      </c>
      <c r="NW5" t="str">
        <f>IF(acquéreurs!OR6="MATCH",CONCATENATE(Tableau2[[#Headers],[Bien 386]]&amp;" ", acquéreurs!$C6&amp;" ",acquéreurs!$D6),"")</f>
        <v/>
      </c>
      <c r="NX5" t="str">
        <f>IF(acquéreurs!OS6="MATCH",CONCATENATE(Tableau2[[#Headers],[Bien 387]]&amp;" ", acquéreurs!$C6&amp;" ",acquéreurs!$D6),"")</f>
        <v/>
      </c>
      <c r="NY5" t="str">
        <f>IF(acquéreurs!OT6="MATCH",CONCATENATE(Tableau2[[#Headers],[Bien 388]]&amp;" ", acquéreurs!$C6&amp;" ",acquéreurs!$D6),"")</f>
        <v/>
      </c>
      <c r="NZ5" t="str">
        <f>IF(acquéreurs!OU6="MATCH",CONCATENATE(Tableau2[[#Headers],[Bien 389]]&amp;" ", acquéreurs!$C6&amp;" ",acquéreurs!$D6),"")</f>
        <v/>
      </c>
      <c r="OA5" t="str">
        <f>IF(acquéreurs!OV6="MATCH",CONCATENATE(Tableau2[[#Headers],[Bien 390]]&amp;" ", acquéreurs!$C6&amp;" ",acquéreurs!$D6),"")</f>
        <v/>
      </c>
      <c r="OB5" t="str">
        <f>IF(acquéreurs!OW6="MATCH",CONCATENATE(Tableau2[[#Headers],[Bien 391]]&amp;" ", acquéreurs!$C6&amp;" ",acquéreurs!$D6),"")</f>
        <v/>
      </c>
      <c r="OC5" t="str">
        <f>IF(acquéreurs!OX6="MATCH",CONCATENATE(Tableau2[[#Headers],[Bien 392]]&amp;" ", acquéreurs!$C6&amp;" ",acquéreurs!$D6),"")</f>
        <v/>
      </c>
      <c r="OD5" t="str">
        <f>IF(acquéreurs!OY6="MATCH",CONCATENATE(Tableau2[[#Headers],[Bien 393]]&amp;" ", acquéreurs!$C6&amp;" ",acquéreurs!$D6),"")</f>
        <v/>
      </c>
      <c r="OE5" t="str">
        <f>IF(acquéreurs!OZ6="MATCH",CONCATENATE(Tableau2[[#Headers],[Bien 394]]&amp;" ", acquéreurs!$C6&amp;" ",acquéreurs!$D6),"")</f>
        <v/>
      </c>
      <c r="OF5" t="str">
        <f>IF(acquéreurs!PA6="MATCH",CONCATENATE(Tableau2[[#Headers],[Bien 395]]&amp;" ", acquéreurs!$C6&amp;" ",acquéreurs!$D6),"")</f>
        <v/>
      </c>
      <c r="OG5" t="str">
        <f>IF(acquéreurs!PB6="MATCH",CONCATENATE(Tableau2[[#Headers],[Bien 396]]&amp;" ", acquéreurs!$C6&amp;" ",acquéreurs!$D6),"")</f>
        <v/>
      </c>
      <c r="OH5" t="str">
        <f>IF(acquéreurs!PC6="MATCH",CONCATENATE(Tableau2[[#Headers],[Bien 397]]&amp;" ", acquéreurs!$C6&amp;" ",acquéreurs!$D6),"")</f>
        <v/>
      </c>
      <c r="OI5" t="str">
        <f>IF(acquéreurs!PD6="MATCH",CONCATENATE(Tableau2[[#Headers],[Bien 398]]&amp;" ", acquéreurs!$C6&amp;" ",acquéreurs!$D6),"")</f>
        <v/>
      </c>
      <c r="OJ5" t="str">
        <f>IF(acquéreurs!PE6="MATCH",CONCATENATE(Tableau2[[#Headers],[Bien 399]]&amp;" ", acquéreurs!$C6&amp;" ",acquéreurs!$D6),"")</f>
        <v/>
      </c>
      <c r="OK5" t="str">
        <f>IF(acquéreurs!PF6="MATCH",CONCATENATE(Tableau2[[#Headers],[Bien 400]]&amp;" ", acquéreurs!$C6&amp;" ",acquéreurs!$D6),"")</f>
        <v/>
      </c>
      <c r="OL5" t="str">
        <f>IF(acquéreurs!PG6="MATCH",CONCATENATE(Tableau2[[#Headers],[Bien 401]]&amp;" ", acquéreurs!$C6&amp;" ",acquéreurs!$D6),"")</f>
        <v/>
      </c>
      <c r="OM5" t="str">
        <f>IF(acquéreurs!PH6="MATCH",CONCATENATE(Tableau2[[#Headers],[Bien 402]]&amp;" ", acquéreurs!$C6&amp;" ",acquéreurs!$D6),"")</f>
        <v/>
      </c>
      <c r="ON5" t="str">
        <f>IF(acquéreurs!PI6="MATCH",CONCATENATE(Tableau2[[#Headers],[Bien 403]]&amp;" ", acquéreurs!$C6&amp;" ",acquéreurs!$D6),"")</f>
        <v/>
      </c>
      <c r="OO5" t="str">
        <f>IF(acquéreurs!PJ6="MATCH",CONCATENATE(Tableau2[[#Headers],[Bien 404]]&amp;" ", acquéreurs!$C6&amp;" ",acquéreurs!$D6),"")</f>
        <v/>
      </c>
      <c r="OP5" t="str">
        <f>IF(acquéreurs!PK6="MATCH",CONCATENATE(Tableau2[[#Headers],[Bien 405]]&amp;" ", acquéreurs!$C6&amp;" ",acquéreurs!$D6),"")</f>
        <v/>
      </c>
      <c r="OQ5" t="str">
        <f>IF(acquéreurs!PL6="MATCH",CONCATENATE(Tableau2[[#Headers],[Bien 406]]&amp;" ", acquéreurs!$C6&amp;" ",acquéreurs!$D6),"")</f>
        <v/>
      </c>
      <c r="OR5" t="str">
        <f>IF(acquéreurs!PM6="MATCH",CONCATENATE(Tableau2[[#Headers],[Bien 407]]&amp;" ", acquéreurs!$C6&amp;" ",acquéreurs!$D6),"")</f>
        <v/>
      </c>
      <c r="OS5" t="str">
        <f>IF(acquéreurs!PN6="MATCH",CONCATENATE(Tableau2[[#Headers],[Bien 408]]&amp;" ", acquéreurs!$C6&amp;" ",acquéreurs!$D6),"")</f>
        <v/>
      </c>
      <c r="OT5" t="str">
        <f>IF(acquéreurs!PO6="MATCH",CONCATENATE(Tableau2[[#Headers],[Bien 409]]&amp;" ", acquéreurs!$C6&amp;" ",acquéreurs!$D6),"")</f>
        <v/>
      </c>
      <c r="OU5" t="str">
        <f>IF(acquéreurs!PP6="MATCH",CONCATENATE(Tableau2[[#Headers],[Bien 410]]&amp;" ", acquéreurs!$C6&amp;" ",acquéreurs!$D6),"")</f>
        <v/>
      </c>
      <c r="OV5" t="str">
        <f>IF(acquéreurs!PQ6="MATCH",CONCATENATE(Tableau2[[#Headers],[Bien 411]]&amp;" ", acquéreurs!$C6&amp;" ",acquéreurs!$D6),"")</f>
        <v/>
      </c>
      <c r="OW5" t="str">
        <f>IF(acquéreurs!PR6="MATCH",CONCATENATE(Tableau2[[#Headers],[Bien 412]]&amp;" ", acquéreurs!$C6&amp;" ",acquéreurs!$D6),"")</f>
        <v/>
      </c>
      <c r="OX5" t="str">
        <f>IF(acquéreurs!PS6="MATCH",CONCATENATE(Tableau2[[#Headers],[Bien 413]]&amp;" ", acquéreurs!$C6&amp;" ",acquéreurs!$D6),"")</f>
        <v/>
      </c>
      <c r="OY5" t="str">
        <f>IF(acquéreurs!PT6="MATCH",CONCATENATE(Tableau2[[#Headers],[Bien 414]]&amp;" ", acquéreurs!$C6&amp;" ",acquéreurs!$D6),"")</f>
        <v/>
      </c>
      <c r="OZ5" t="str">
        <f>IF(acquéreurs!PU6="MATCH",CONCATENATE(Tableau2[[#Headers],[Bien 415]]&amp;" ", acquéreurs!$C6&amp;" ",acquéreurs!$D6),"")</f>
        <v/>
      </c>
      <c r="PA5" t="str">
        <f>IF(acquéreurs!PV6="MATCH",CONCATENATE(Tableau2[[#Headers],[Bien 416]]&amp;" ", acquéreurs!$C6&amp;" ",acquéreurs!$D6),"")</f>
        <v/>
      </c>
      <c r="PB5" t="str">
        <f>IF(acquéreurs!PW6="MATCH",CONCATENATE(Tableau2[[#Headers],[Bien 417]]&amp;" ", acquéreurs!$C6&amp;" ",acquéreurs!$D6),"")</f>
        <v/>
      </c>
      <c r="PC5" t="str">
        <f>IF(acquéreurs!PX6="MATCH",CONCATENATE(Tableau2[[#Headers],[Bien 418]]&amp;" ", acquéreurs!$C6&amp;" ",acquéreurs!$D6),"")</f>
        <v/>
      </c>
      <c r="PD5" t="str">
        <f>IF(acquéreurs!PY6="MATCH",CONCATENATE(Tableau2[[#Headers],[Bien 419]]&amp;" ", acquéreurs!$C6&amp;" ",acquéreurs!$D6),"")</f>
        <v/>
      </c>
      <c r="PE5" t="str">
        <f>IF(acquéreurs!PZ6="MATCH",CONCATENATE(Tableau2[[#Headers],[Bien 420]]&amp;" ", acquéreurs!$C6&amp;" ",acquéreurs!$D6),"")</f>
        <v/>
      </c>
      <c r="PF5" t="str">
        <f>IF(acquéreurs!QA6="MATCH",CONCATENATE(Tableau2[[#Headers],[Bien 421]]&amp;" ", acquéreurs!$C6&amp;" ",acquéreurs!$D6),"")</f>
        <v/>
      </c>
      <c r="PG5" t="str">
        <f>IF(acquéreurs!QB6="MATCH",CONCATENATE(Tableau2[[#Headers],[Bien 422]]&amp;" ", acquéreurs!$C6&amp;" ",acquéreurs!$D6),"")</f>
        <v/>
      </c>
      <c r="PH5" t="str">
        <f>IF(acquéreurs!QC6="MATCH",CONCATENATE(Tableau2[[#Headers],[Bien 423]]&amp;" ", acquéreurs!$C6&amp;" ",acquéreurs!$D6),"")</f>
        <v/>
      </c>
      <c r="PI5" t="str">
        <f>IF(acquéreurs!QD6="MATCH",CONCATENATE(Tableau2[[#Headers],[Bien 424]]&amp;" ", acquéreurs!$C6&amp;" ",acquéreurs!$D6),"")</f>
        <v/>
      </c>
      <c r="PJ5" t="str">
        <f>IF(acquéreurs!QE6="MATCH",CONCATENATE(Tableau2[[#Headers],[Bien 425]]&amp;" ", acquéreurs!$C6&amp;" ",acquéreurs!$D6),"")</f>
        <v/>
      </c>
      <c r="PK5" t="str">
        <f>IF(acquéreurs!QF6="MATCH",CONCATENATE(Tableau2[[#Headers],[Bien 426]]&amp;" ", acquéreurs!$C6&amp;" ",acquéreurs!$D6),"")</f>
        <v/>
      </c>
      <c r="PL5" t="str">
        <f>IF(acquéreurs!QG6="MATCH",CONCATENATE(Tableau2[[#Headers],[Bien 427]]&amp;" ", acquéreurs!$C6&amp;" ",acquéreurs!$D6),"")</f>
        <v/>
      </c>
      <c r="PM5" t="str">
        <f>IF(acquéreurs!QH6="MATCH",CONCATENATE(Tableau2[[#Headers],[Bien 428]]&amp;" ", acquéreurs!$C6&amp;" ",acquéreurs!$D6),"")</f>
        <v/>
      </c>
      <c r="PN5" t="str">
        <f>IF(acquéreurs!QI6="MATCH",CONCATENATE(Tableau2[[#Headers],[Bien 429]]&amp;" ", acquéreurs!$C6&amp;" ",acquéreurs!$D6),"")</f>
        <v/>
      </c>
      <c r="PO5" t="str">
        <f>IF(acquéreurs!QJ6="MATCH",CONCATENATE(Tableau2[[#Headers],[Bien 430]]&amp;" ", acquéreurs!$C6&amp;" ",acquéreurs!$D6),"")</f>
        <v/>
      </c>
      <c r="PP5" t="str">
        <f>IF(acquéreurs!QK6="MATCH",CONCATENATE(Tableau2[[#Headers],[Bien 431]]&amp;" ", acquéreurs!$C6&amp;" ",acquéreurs!$D6),"")</f>
        <v/>
      </c>
      <c r="PQ5" t="str">
        <f>IF(acquéreurs!QL6="MATCH",CONCATENATE(Tableau2[[#Headers],[Bien 432]]&amp;" ", acquéreurs!$C6&amp;" ",acquéreurs!$D6),"")</f>
        <v/>
      </c>
      <c r="PR5" t="str">
        <f>IF(acquéreurs!QM6="MATCH",CONCATENATE(Tableau2[[#Headers],[Bien 433]]&amp;" ", acquéreurs!$C6&amp;" ",acquéreurs!$D6),"")</f>
        <v/>
      </c>
      <c r="PS5" t="str">
        <f>IF(acquéreurs!QN6="MATCH",CONCATENATE(Tableau2[[#Headers],[Bien 434]]&amp;" ", acquéreurs!$C6&amp;" ",acquéreurs!$D6),"")</f>
        <v/>
      </c>
      <c r="PT5" t="str">
        <f>IF(acquéreurs!QO6="MATCH",CONCATENATE(Tableau2[[#Headers],[Bien 435]]&amp;" ", acquéreurs!$C6&amp;" ",acquéreurs!$D6),"")</f>
        <v/>
      </c>
      <c r="PU5" t="str">
        <f>IF(acquéreurs!QP6="MATCH",CONCATENATE(Tableau2[[#Headers],[Bien 436]]&amp;" ", acquéreurs!$C6&amp;" ",acquéreurs!$D6),"")</f>
        <v/>
      </c>
      <c r="PV5" t="str">
        <f>IF(acquéreurs!QQ6="MATCH",CONCATENATE(Tableau2[[#Headers],[Bien 437]]&amp;" ", acquéreurs!$C6&amp;" ",acquéreurs!$D6),"")</f>
        <v/>
      </c>
      <c r="PW5" t="str">
        <f>IF(acquéreurs!QR6="MATCH",CONCATENATE(Tableau2[[#Headers],[Bien 438]]&amp;" ", acquéreurs!$C6&amp;" ",acquéreurs!$D6),"")</f>
        <v/>
      </c>
      <c r="PX5" t="str">
        <f>IF(acquéreurs!QS6="MATCH",CONCATENATE(Tableau2[[#Headers],[Bien 439]]&amp;" ", acquéreurs!$C6&amp;" ",acquéreurs!$D6),"")</f>
        <v/>
      </c>
      <c r="PY5" t="str">
        <f>IF(acquéreurs!QT6="MATCH",CONCATENATE(Tableau2[[#Headers],[Bien 440]]&amp;" ", acquéreurs!$C6&amp;" ",acquéreurs!$D6),"")</f>
        <v/>
      </c>
      <c r="PZ5" t="str">
        <f>IF(acquéreurs!QU6="MATCH",CONCATENATE(Tableau2[[#Headers],[Bien 441]]&amp;" ", acquéreurs!$C6&amp;" ",acquéreurs!$D6),"")</f>
        <v/>
      </c>
      <c r="QA5" t="str">
        <f>IF(acquéreurs!QV6="MATCH",CONCATENATE(Tableau2[[#Headers],[Bien 442]]&amp;" ", acquéreurs!$C6&amp;" ",acquéreurs!$D6),"")</f>
        <v/>
      </c>
      <c r="QB5" t="str">
        <f>IF(acquéreurs!QW6="MATCH",CONCATENATE(Tableau2[[#Headers],[Bien 443]]&amp;" ", acquéreurs!$C6&amp;" ",acquéreurs!$D6),"")</f>
        <v/>
      </c>
      <c r="QC5" t="str">
        <f>IF(acquéreurs!QX6="MATCH",CONCATENATE(Tableau2[[#Headers],[Bien 444]]&amp;" ", acquéreurs!$C6&amp;" ",acquéreurs!$D6),"")</f>
        <v/>
      </c>
      <c r="QD5" t="str">
        <f>IF(acquéreurs!QY6="MATCH",CONCATENATE(Tableau2[[#Headers],[Bien 445]]&amp;" ", acquéreurs!$C6&amp;" ",acquéreurs!$D6),"")</f>
        <v/>
      </c>
      <c r="QE5" t="str">
        <f>IF(acquéreurs!QZ6="MATCH",CONCATENATE(Tableau2[[#Headers],[Bien 446]]&amp;" ", acquéreurs!$C6&amp;" ",acquéreurs!$D6),"")</f>
        <v/>
      </c>
      <c r="QF5" t="str">
        <f>IF(acquéreurs!RA6="MATCH",CONCATENATE(Tableau2[[#Headers],[Bien 447]]&amp;" ", acquéreurs!$C6&amp;" ",acquéreurs!$D6),"")</f>
        <v/>
      </c>
      <c r="QG5" t="str">
        <f>IF(acquéreurs!RB6="MATCH",CONCATENATE(Tableau2[[#Headers],[Bien 448]]&amp;" ", acquéreurs!$C6&amp;" ",acquéreurs!$D6),"")</f>
        <v/>
      </c>
      <c r="QH5" t="str">
        <f>IF(acquéreurs!RC6="MATCH",CONCATENATE(Tableau2[[#Headers],[Bien 449]]&amp;" ", acquéreurs!$C6&amp;" ",acquéreurs!$D6),"")</f>
        <v/>
      </c>
      <c r="QI5" t="str">
        <f>IF(acquéreurs!RD6="MATCH",CONCATENATE(Tableau2[[#Headers],[Bien 450]]&amp;" ", acquéreurs!$C6&amp;" ",acquéreurs!$D6),"")</f>
        <v/>
      </c>
      <c r="QJ5" t="str">
        <f>IF(acquéreurs!RE6="MATCH",CONCATENATE(Tableau2[[#Headers],[Bien 451]]&amp;" ", acquéreurs!$C6&amp;" ",acquéreurs!$D6),"")</f>
        <v/>
      </c>
      <c r="QK5" t="str">
        <f>IF(acquéreurs!RF6="MATCH",CONCATENATE(Tableau2[[#Headers],[Bien 452]]&amp;" ", acquéreurs!$C6&amp;" ",acquéreurs!$D6),"")</f>
        <v/>
      </c>
      <c r="QL5" t="str">
        <f>IF(acquéreurs!RG6="MATCH",CONCATENATE(Tableau2[[#Headers],[Bien 453]]&amp;" ", acquéreurs!$C6&amp;" ",acquéreurs!$D6),"")</f>
        <v/>
      </c>
      <c r="QM5" t="str">
        <f>IF(acquéreurs!RH6="MATCH",CONCATENATE(Tableau2[[#Headers],[Bien 454]]&amp;" ", acquéreurs!$C6&amp;" ",acquéreurs!$D6),"")</f>
        <v/>
      </c>
      <c r="QN5" t="str">
        <f>IF(acquéreurs!RI6="MATCH",CONCATENATE(Tableau2[[#Headers],[Bien 455]]&amp;" ", acquéreurs!$C6&amp;" ",acquéreurs!$D6),"")</f>
        <v/>
      </c>
      <c r="QO5" t="str">
        <f>IF(acquéreurs!RJ6="MATCH",CONCATENATE(Tableau2[[#Headers],[Bien 456]]&amp;" ", acquéreurs!$C6&amp;" ",acquéreurs!$D6),"")</f>
        <v/>
      </c>
      <c r="QP5" t="str">
        <f>IF(acquéreurs!RK6="MATCH",CONCATENATE(Tableau2[[#Headers],[Bien 457]]&amp;" ", acquéreurs!$C6&amp;" ",acquéreurs!$D6),"")</f>
        <v/>
      </c>
      <c r="QQ5" t="str">
        <f>IF(acquéreurs!RL6="MATCH",CONCATENATE(Tableau2[[#Headers],[Bien 458]]&amp;" ", acquéreurs!$C6&amp;" ",acquéreurs!$D6),"")</f>
        <v/>
      </c>
      <c r="QR5" t="str">
        <f>IF(acquéreurs!RM6="MATCH",CONCATENATE(Tableau2[[#Headers],[Bien 459]]&amp;" ", acquéreurs!$C6&amp;" ",acquéreurs!$D6),"")</f>
        <v/>
      </c>
      <c r="QS5" t="str">
        <f>IF(acquéreurs!RN6="MATCH",CONCATENATE(Tableau2[[#Headers],[Bien 460]]&amp;" ", acquéreurs!$C6&amp;" ",acquéreurs!$D6),"")</f>
        <v/>
      </c>
      <c r="QT5" t="str">
        <f>IF(acquéreurs!RO6="MATCH",CONCATENATE(Tableau2[[#Headers],[Bien 461]]&amp;" ", acquéreurs!$C6&amp;" ",acquéreurs!$D6),"")</f>
        <v/>
      </c>
      <c r="QU5" t="str">
        <f>IF(acquéreurs!RP6="MATCH",CONCATENATE(Tableau2[[#Headers],[Bien 462]]&amp;" ", acquéreurs!$C6&amp;" ",acquéreurs!$D6),"")</f>
        <v/>
      </c>
      <c r="QV5" t="str">
        <f>IF(acquéreurs!RQ6="MATCH",CONCATENATE(Tableau2[[#Headers],[Bien 463]]&amp;" ", acquéreurs!$C6&amp;" ",acquéreurs!$D6),"")</f>
        <v/>
      </c>
      <c r="QW5" t="str">
        <f>IF(acquéreurs!RR6="MATCH",CONCATENATE(Tableau2[[#Headers],[Bien 464]]&amp;" ", acquéreurs!$C6&amp;" ",acquéreurs!$D6),"")</f>
        <v/>
      </c>
      <c r="QX5" t="str">
        <f>IF(acquéreurs!RS6="MATCH",CONCATENATE(Tableau2[[#Headers],[Bien 465]]&amp;" ", acquéreurs!$C6&amp;" ",acquéreurs!$D6),"")</f>
        <v/>
      </c>
      <c r="QY5" t="str">
        <f>IF(acquéreurs!RT6="MATCH",CONCATENATE(Tableau2[[#Headers],[Bien 466]]&amp;" ", acquéreurs!$C6&amp;" ",acquéreurs!$D6),"")</f>
        <v/>
      </c>
      <c r="QZ5" t="str">
        <f>IF(acquéreurs!RU6="MATCH",CONCATENATE(Tableau2[[#Headers],[Bien 467]]&amp;" ", acquéreurs!$C6&amp;" ",acquéreurs!$D6),"")</f>
        <v/>
      </c>
      <c r="RA5" t="str">
        <f>IF(acquéreurs!RV6="MATCH",CONCATENATE(Tableau2[[#Headers],[Bien 468]]&amp;" ", acquéreurs!$C6&amp;" ",acquéreurs!$D6),"")</f>
        <v/>
      </c>
      <c r="RB5" t="str">
        <f>IF(acquéreurs!RW6="MATCH",CONCATENATE(Tableau2[[#Headers],[Bien 469]]&amp;" ", acquéreurs!$C6&amp;" ",acquéreurs!$D6),"")</f>
        <v/>
      </c>
      <c r="RC5" t="str">
        <f>IF(acquéreurs!RX6="MATCH",CONCATENATE(Tableau2[[#Headers],[Bien 470]]&amp;" ", acquéreurs!$C6&amp;" ",acquéreurs!$D6),"")</f>
        <v/>
      </c>
      <c r="RD5" t="str">
        <f>IF(acquéreurs!RY6="MATCH",CONCATENATE(Tableau2[[#Headers],[Bien 471]]&amp;" ", acquéreurs!$C6&amp;" ",acquéreurs!$D6),"")</f>
        <v/>
      </c>
      <c r="RE5" t="str">
        <f>IF(acquéreurs!RZ6="MATCH",CONCATENATE(Tableau2[[#Headers],[Bien 472]]&amp;" ", acquéreurs!$C6&amp;" ",acquéreurs!$D6),"")</f>
        <v/>
      </c>
      <c r="RF5" t="str">
        <f>IF(acquéreurs!SA6="MATCH",CONCATENATE(Tableau2[[#Headers],[Bien 473]]&amp;" ", acquéreurs!$C6&amp;" ",acquéreurs!$D6),"")</f>
        <v/>
      </c>
      <c r="RG5" t="str">
        <f>IF(acquéreurs!SB6="MATCH",CONCATENATE(Tableau2[[#Headers],[Bien 474]]&amp;" ", acquéreurs!$C6&amp;" ",acquéreurs!$D6),"")</f>
        <v/>
      </c>
      <c r="RH5" t="str">
        <f>IF(acquéreurs!SC6="MATCH",CONCATENATE(Tableau2[[#Headers],[Bien 475]]&amp;" ", acquéreurs!$C6&amp;" ",acquéreurs!$D6),"")</f>
        <v/>
      </c>
      <c r="RI5" t="str">
        <f>IF(acquéreurs!SD6="MATCH",CONCATENATE(Tableau2[[#Headers],[Bien 476]]&amp;" ", acquéreurs!$C6&amp;" ",acquéreurs!$D6),"")</f>
        <v/>
      </c>
      <c r="RJ5" t="str">
        <f>IF(acquéreurs!SE6="MATCH",CONCATENATE(Tableau2[[#Headers],[Bien 477]]&amp;" ", acquéreurs!$C6&amp;" ",acquéreurs!$D6),"")</f>
        <v/>
      </c>
      <c r="RK5" t="str">
        <f>IF(acquéreurs!SF6="MATCH",CONCATENATE(Tableau2[[#Headers],[Bien 478]]&amp;" ", acquéreurs!$C6&amp;" ",acquéreurs!$D6),"")</f>
        <v/>
      </c>
      <c r="RL5" t="str">
        <f>IF(acquéreurs!SG6="MATCH",CONCATENATE(Tableau2[[#Headers],[Bien 479]]&amp;" ", acquéreurs!$C6&amp;" ",acquéreurs!$D6),"")</f>
        <v/>
      </c>
      <c r="RM5" t="str">
        <f>IF(acquéreurs!SH6="MATCH",CONCATENATE(Tableau2[[#Headers],[Bien 480]]&amp;" ", acquéreurs!$C6&amp;" ",acquéreurs!$D6),"")</f>
        <v/>
      </c>
      <c r="RN5" t="str">
        <f>IF(acquéreurs!SI6="MATCH",CONCATENATE(Tableau2[[#Headers],[Bien 481]]&amp;" ", acquéreurs!$C6&amp;" ",acquéreurs!$D6),"")</f>
        <v/>
      </c>
      <c r="RO5" t="str">
        <f>IF(acquéreurs!SJ6="MATCH",CONCATENATE(Tableau2[[#Headers],[Bien 482]]&amp;" ", acquéreurs!$C6&amp;" ",acquéreurs!$D6),"")</f>
        <v/>
      </c>
      <c r="RP5" t="str">
        <f>IF(acquéreurs!SK6="MATCH",CONCATENATE(Tableau2[[#Headers],[Bien 483]]&amp;" ", acquéreurs!$C6&amp;" ",acquéreurs!$D6),"")</f>
        <v/>
      </c>
      <c r="RQ5" t="str">
        <f>IF(acquéreurs!SL6="MATCH",CONCATENATE(Tableau2[[#Headers],[Bien 484]]&amp;" ", acquéreurs!$C6&amp;" ",acquéreurs!$D6),"")</f>
        <v/>
      </c>
      <c r="RR5" t="str">
        <f>IF(acquéreurs!SM6="MATCH",CONCATENATE(Tableau2[[#Headers],[Bien 485]]&amp;" ", acquéreurs!$C6&amp;" ",acquéreurs!$D6),"")</f>
        <v/>
      </c>
      <c r="RS5" t="str">
        <f>IF(acquéreurs!SN6="MATCH",CONCATENATE(Tableau2[[#Headers],[Bien 486]]&amp;" ", acquéreurs!$C6&amp;" ",acquéreurs!$D6),"")</f>
        <v/>
      </c>
      <c r="RT5" t="str">
        <f>IF(acquéreurs!SO6="MATCH",CONCATENATE(Tableau2[[#Headers],[Bien 487]]&amp;" ", acquéreurs!$C6&amp;" ",acquéreurs!$D6),"")</f>
        <v/>
      </c>
      <c r="RU5" t="str">
        <f>IF(acquéreurs!SP6="MATCH",CONCATENATE(Tableau2[[#Headers],[Bien 488]]&amp;" ", acquéreurs!$C6&amp;" ",acquéreurs!$D6),"")</f>
        <v/>
      </c>
      <c r="RV5" t="str">
        <f>IF(acquéreurs!SQ6="MATCH",CONCATENATE(Tableau2[[#Headers],[Bien 489]]&amp;" ", acquéreurs!$C6&amp;" ",acquéreurs!$D6),"")</f>
        <v/>
      </c>
      <c r="RW5" t="str">
        <f>IF(acquéreurs!SR6="MATCH",CONCATENATE(Tableau2[[#Headers],[Bien 490]]&amp;" ", acquéreurs!$C6&amp;" ",acquéreurs!$D6),"")</f>
        <v/>
      </c>
      <c r="RX5" t="str">
        <f>IF(acquéreurs!SS6="MATCH",CONCATENATE(Tableau2[[#Headers],[Bien 491]]&amp;" ", acquéreurs!$C6&amp;" ",acquéreurs!$D6),"")</f>
        <v/>
      </c>
      <c r="RY5" t="str">
        <f>IF(acquéreurs!ST6="MATCH",CONCATENATE(Tableau2[[#Headers],[Bien 492]]&amp;" ", acquéreurs!$C6&amp;" ",acquéreurs!$D6),"")</f>
        <v/>
      </c>
      <c r="RZ5" t="str">
        <f>IF(acquéreurs!SU6="MATCH",CONCATENATE(Tableau2[[#Headers],[Bien 493]]&amp;" ", acquéreurs!$C6&amp;" ",acquéreurs!$D6),"")</f>
        <v/>
      </c>
      <c r="SA5" t="str">
        <f>IF(acquéreurs!SV6="MATCH",CONCATENATE(Tableau2[[#Headers],[Bien 494]]&amp;" ", acquéreurs!$C6&amp;" ",acquéreurs!$D6),"")</f>
        <v/>
      </c>
      <c r="SB5" t="str">
        <f>IF(acquéreurs!SW6="MATCH",CONCATENATE(Tableau2[[#Headers],[Bien 495]]&amp;" ", acquéreurs!$C6&amp;" ",acquéreurs!$D6),"")</f>
        <v/>
      </c>
      <c r="SC5" t="str">
        <f>IF(acquéreurs!SX6="MATCH",CONCATENATE(Tableau2[[#Headers],[Bien 496]]&amp;" ", acquéreurs!$C6&amp;" ",acquéreurs!$D6),"")</f>
        <v/>
      </c>
      <c r="SD5" t="str">
        <f>IF(acquéreurs!SY6="MATCH",CONCATENATE(Tableau2[[#Headers],[Bien 497]]&amp;" ", acquéreurs!$C6&amp;" ",acquéreurs!$D6),"")</f>
        <v/>
      </c>
      <c r="SE5" t="str">
        <f>IF(acquéreurs!SZ6="MATCH",CONCATENATE(Tableau2[[#Headers],[Bien 498]]&amp;" ", acquéreurs!$C6&amp;" ",acquéreurs!$D6),"")</f>
        <v/>
      </c>
      <c r="SF5" t="str">
        <f>IF(acquéreurs!TA6="MATCH",CONCATENATE(Tableau2[[#Headers],[Bien 499]]&amp;" ", acquéreurs!$C6&amp;" ",acquéreurs!$D6),"")</f>
        <v/>
      </c>
      <c r="SG5" t="str">
        <f>IF(acquéreurs!TB6="MATCH",CONCATENATE(Tableau2[[#Headers],[Bien 500]]&amp;" ", acquéreurs!$C6&amp;" ",acquéreurs!$D6),"")</f>
        <v/>
      </c>
      <c r="SH5" t="str">
        <f>IF(acquéreurs!TC6="MATCH",CONCATENATE(Tableau2[[#Headers],[Bien 501]]&amp;" ", acquéreurs!$C6&amp;" ",acquéreurs!$D6),"")</f>
        <v/>
      </c>
      <c r="SI5" t="str">
        <f>IF(acquéreurs!TD6="MATCH",CONCATENATE(Tableau2[[#Headers],[Bien 502]]&amp;" ", acquéreurs!$C6&amp;" ",acquéreurs!$D6),"")</f>
        <v/>
      </c>
      <c r="SJ5" t="str">
        <f>IF(acquéreurs!TE6="MATCH",CONCATENATE(Tableau2[[#Headers],[Bien 503]]&amp;" ", acquéreurs!$C6&amp;" ",acquéreurs!$D6),"")</f>
        <v/>
      </c>
      <c r="SK5" t="str">
        <f>IF(acquéreurs!TF6="MATCH",CONCATENATE(Tableau2[[#Headers],[Bien 504]]&amp;" ", acquéreurs!$C6&amp;" ",acquéreurs!$D6),"")</f>
        <v/>
      </c>
      <c r="SL5" t="str">
        <f>IF(acquéreurs!TG6="MATCH",CONCATENATE(Tableau2[[#Headers],[Bien 505]]&amp;" ", acquéreurs!$C6&amp;" ",acquéreurs!$D6),"")</f>
        <v/>
      </c>
      <c r="SM5" t="str">
        <f>IF(acquéreurs!TH6="MATCH",CONCATENATE(Tableau2[[#Headers],[Bien 506]]&amp;" ", acquéreurs!$C6&amp;" ",acquéreurs!$D6),"")</f>
        <v/>
      </c>
      <c r="SN5" t="str">
        <f>IF(acquéreurs!TI6="MATCH",CONCATENATE(Tableau2[[#Headers],[Bien 507]]&amp;" ", acquéreurs!$C6&amp;" ",acquéreurs!$D6),"")</f>
        <v/>
      </c>
      <c r="SO5" t="str">
        <f>IF(acquéreurs!TJ6="MATCH",CONCATENATE(Tableau2[[#Headers],[Bien 508]]&amp;" ", acquéreurs!$C6&amp;" ",acquéreurs!$D6),"")</f>
        <v/>
      </c>
      <c r="SP5" t="str">
        <f>IF(acquéreurs!TK6="MATCH",CONCATENATE(Tableau2[[#Headers],[Bien 509]]&amp;" ", acquéreurs!$C6&amp;" ",acquéreurs!$D6),"")</f>
        <v/>
      </c>
      <c r="SQ5" t="str">
        <f>IF(acquéreurs!TL6="MATCH",CONCATENATE(Tableau2[[#Headers],[Bien 510]]&amp;" ", acquéreurs!$C6&amp;" ",acquéreurs!$D6),"")</f>
        <v/>
      </c>
      <c r="SR5" t="str">
        <f>IF(acquéreurs!TM6="MATCH",CONCATENATE(Tableau2[[#Headers],[Bien 511]]&amp;" ", acquéreurs!$C6&amp;" ",acquéreurs!$D6),"")</f>
        <v/>
      </c>
      <c r="SS5" t="str">
        <f>IF(acquéreurs!TN6="MATCH",CONCATENATE(Tableau2[[#Headers],[Bien 512]]&amp;" ", acquéreurs!$C6&amp;" ",acquéreurs!$D6),"")</f>
        <v/>
      </c>
      <c r="ST5" t="str">
        <f>IF(acquéreurs!TO6="MATCH",CONCATENATE(Tableau2[[#Headers],[Bien 513]]&amp;" ", acquéreurs!$C6&amp;" ",acquéreurs!$D6),"")</f>
        <v/>
      </c>
      <c r="SU5" t="str">
        <f>IF(acquéreurs!TP6="MATCH",CONCATENATE(Tableau2[[#Headers],[Bien 514]]&amp;" ", acquéreurs!$C6&amp;" ",acquéreurs!$D6),"")</f>
        <v/>
      </c>
      <c r="SV5" t="str">
        <f>IF(acquéreurs!TQ6="MATCH",CONCATENATE(Tableau2[[#Headers],[Bien 515]]&amp;" ", acquéreurs!$C6&amp;" ",acquéreurs!$D6),"")</f>
        <v/>
      </c>
      <c r="SW5" t="str">
        <f>IF(acquéreurs!TR6="MATCH",CONCATENATE(Tableau2[[#Headers],[Bien 516]]&amp;" ", acquéreurs!$C6&amp;" ",acquéreurs!$D6),"")</f>
        <v/>
      </c>
      <c r="SX5" t="str">
        <f>IF(acquéreurs!TS6="MATCH",CONCATENATE(Tableau2[[#Headers],[Bien 517]]&amp;" ", acquéreurs!$C6&amp;" ",acquéreurs!$D6),"")</f>
        <v/>
      </c>
      <c r="SY5" t="str">
        <f>IF(acquéreurs!TT6="MATCH",CONCATENATE(Tableau2[[#Headers],[Bien 518]]&amp;" ", acquéreurs!$C6&amp;" ",acquéreurs!$D6),"")</f>
        <v/>
      </c>
      <c r="SZ5" t="str">
        <f>IF(acquéreurs!TU6="MATCH",CONCATENATE(Tableau2[[#Headers],[Bien 519]]&amp;" ", acquéreurs!$C6&amp;" ",acquéreurs!$D6),"")</f>
        <v/>
      </c>
      <c r="TA5" t="str">
        <f>IF(acquéreurs!TV6="MATCH",CONCATENATE(Tableau2[[#Headers],[Bien 520]]&amp;" ", acquéreurs!$C6&amp;" ",acquéreurs!$D6),"")</f>
        <v/>
      </c>
      <c r="TB5" t="str">
        <f>IF(acquéreurs!TW6="MATCH",CONCATENATE(Tableau2[[#Headers],[Bien 521]]&amp;" ", acquéreurs!$C6&amp;" ",acquéreurs!$D6),"")</f>
        <v/>
      </c>
      <c r="TC5" t="str">
        <f>IF(acquéreurs!TX6="MATCH",CONCATENATE(Tableau2[[#Headers],[Bien 522]]&amp;" ", acquéreurs!$C6&amp;" ",acquéreurs!$D6),"")</f>
        <v/>
      </c>
      <c r="TD5" t="str">
        <f>IF(acquéreurs!TY6="MATCH",CONCATENATE(Tableau2[[#Headers],[Bien 523]]&amp;" ", acquéreurs!$C6&amp;" ",acquéreurs!$D6),"")</f>
        <v/>
      </c>
      <c r="TE5" t="str">
        <f>IF(acquéreurs!TZ6="MATCH",CONCATENATE(Tableau2[[#Headers],[Bien 524]]&amp;" ", acquéreurs!$C6&amp;" ",acquéreurs!$D6),"")</f>
        <v/>
      </c>
      <c r="TF5" t="str">
        <f>IF(acquéreurs!UA6="MATCH",CONCATENATE(Tableau2[[#Headers],[Bien 525]]&amp;" ", acquéreurs!$C6&amp;" ",acquéreurs!$D6),"")</f>
        <v/>
      </c>
      <c r="TG5" t="str">
        <f>IF(acquéreurs!UB6="MATCH",CONCATENATE(Tableau2[[#Headers],[Bien 526]]&amp;" ", acquéreurs!$C6&amp;" ",acquéreurs!$D6),"")</f>
        <v/>
      </c>
      <c r="TH5" t="str">
        <f>IF(acquéreurs!UC6="MATCH",CONCATENATE(Tableau2[[#Headers],[Bien 527]]&amp;" ", acquéreurs!$C6&amp;" ",acquéreurs!$D6),"")</f>
        <v/>
      </c>
      <c r="TI5" t="str">
        <f>IF(acquéreurs!UD6="MATCH",CONCATENATE(Tableau2[[#Headers],[Bien 528]]&amp;" ", acquéreurs!$C6&amp;" ",acquéreurs!$D6),"")</f>
        <v/>
      </c>
      <c r="TJ5" t="str">
        <f>IF(acquéreurs!UE6="MATCH",CONCATENATE(Tableau2[[#Headers],[Bien 529]]&amp;" ", acquéreurs!$C6&amp;" ",acquéreurs!$D6),"")</f>
        <v/>
      </c>
      <c r="TK5" t="str">
        <f>IF(acquéreurs!UF6="MATCH",CONCATENATE(Tableau2[[#Headers],[Bien 530]]&amp;" ", acquéreurs!$C6&amp;" ",acquéreurs!$D6),"")</f>
        <v/>
      </c>
      <c r="TL5" t="str">
        <f>IF(acquéreurs!UG6="MATCH",CONCATENATE(Tableau2[[#Headers],[Bien 531]]&amp;" ", acquéreurs!$C6&amp;" ",acquéreurs!$D6),"")</f>
        <v/>
      </c>
      <c r="TM5" t="str">
        <f>IF(acquéreurs!UH6="MATCH",CONCATENATE(Tableau2[[#Headers],[Bien 532]]&amp;" ", acquéreurs!$C6&amp;" ",acquéreurs!$D6),"")</f>
        <v/>
      </c>
      <c r="TN5" t="str">
        <f>IF(acquéreurs!UI6="MATCH",CONCATENATE(Tableau2[[#Headers],[Bien 533]]&amp;" ", acquéreurs!$C6&amp;" ",acquéreurs!$D6),"")</f>
        <v/>
      </c>
      <c r="TO5" t="str">
        <f>IF(acquéreurs!UJ6="MATCH",CONCATENATE(Tableau2[[#Headers],[Bien 534]]&amp;" ", acquéreurs!$C6&amp;" ",acquéreurs!$D6),"")</f>
        <v/>
      </c>
      <c r="TP5" t="str">
        <f>IF(acquéreurs!UK6="MATCH",CONCATENATE(Tableau2[[#Headers],[Bien 535]]&amp;" ", acquéreurs!$C6&amp;" ",acquéreurs!$D6),"")</f>
        <v/>
      </c>
      <c r="TQ5" t="str">
        <f>IF(acquéreurs!UL6="MATCH",CONCATENATE(Tableau2[[#Headers],[Bien 536]]&amp;" ", acquéreurs!$C6&amp;" ",acquéreurs!$D6),"")</f>
        <v/>
      </c>
      <c r="TR5" t="str">
        <f>IF(acquéreurs!UM6="MATCH",CONCATENATE(Tableau2[[#Headers],[Bien 537]]&amp;" ", acquéreurs!$C6&amp;" ",acquéreurs!$D6),"")</f>
        <v/>
      </c>
      <c r="TS5" t="str">
        <f>IF(acquéreurs!UN6="MATCH",CONCATENATE(Tableau2[[#Headers],[Bien 538]]&amp;" ", acquéreurs!$C6&amp;" ",acquéreurs!$D6),"")</f>
        <v/>
      </c>
      <c r="TT5" t="str">
        <f>IF(acquéreurs!UO6="MATCH",CONCATENATE(Tableau2[[#Headers],[Bien 539]]&amp;" ", acquéreurs!$C6&amp;" ",acquéreurs!$D6),"")</f>
        <v/>
      </c>
      <c r="TU5" t="str">
        <f>IF(acquéreurs!UP6="MATCH",CONCATENATE(Tableau2[[#Headers],[Bien 540]]&amp;" ", acquéreurs!$C6&amp;" ",acquéreurs!$D6),"")</f>
        <v/>
      </c>
      <c r="TV5" t="str">
        <f>IF(acquéreurs!UQ6="MATCH",CONCATENATE(Tableau2[[#Headers],[Bien 541]]&amp;" ", acquéreurs!$C6&amp;" ",acquéreurs!$D6),"")</f>
        <v/>
      </c>
      <c r="TW5" t="str">
        <f>IF(acquéreurs!UR6="MATCH",CONCATENATE(Tableau2[[#Headers],[Bien 542]]&amp;" ", acquéreurs!$C6&amp;" ",acquéreurs!$D6),"")</f>
        <v/>
      </c>
      <c r="TX5" t="str">
        <f>IF(acquéreurs!US6="MATCH",CONCATENATE(Tableau2[[#Headers],[Bien 543]]&amp;" ", acquéreurs!$C6&amp;" ",acquéreurs!$D6),"")</f>
        <v/>
      </c>
      <c r="TY5" t="str">
        <f>IF(acquéreurs!UT6="MATCH",CONCATENATE(Tableau2[[#Headers],[Bien 544]]&amp;" ", acquéreurs!$C6&amp;" ",acquéreurs!$D6),"")</f>
        <v/>
      </c>
      <c r="TZ5" t="str">
        <f>IF(acquéreurs!UU6="MATCH",CONCATENATE(Tableau2[[#Headers],[Bien 545]]&amp;" ", acquéreurs!$C6&amp;" ",acquéreurs!$D6),"")</f>
        <v/>
      </c>
      <c r="UA5" t="str">
        <f>IF(acquéreurs!UV6="MATCH",CONCATENATE(Tableau2[[#Headers],[Bien 546]]&amp;" ", acquéreurs!$C6&amp;" ",acquéreurs!$D6),"")</f>
        <v/>
      </c>
      <c r="UB5" t="str">
        <f>IF(acquéreurs!UW6="MATCH",CONCATENATE(Tableau2[[#Headers],[Bien 547]]&amp;" ", acquéreurs!$C6&amp;" ",acquéreurs!$D6),"")</f>
        <v/>
      </c>
      <c r="UC5" t="str">
        <f>IF(acquéreurs!UX6="MATCH",CONCATENATE(Tableau2[[#Headers],[Bien 548]]&amp;" ", acquéreurs!$C6&amp;" ",acquéreurs!$D6),"")</f>
        <v/>
      </c>
      <c r="UD5" t="str">
        <f>IF(acquéreurs!UY6="MATCH",CONCATENATE(Tableau2[[#Headers],[Bien 549]]&amp;" ", acquéreurs!$C6&amp;" ",acquéreurs!$D6),"")</f>
        <v/>
      </c>
      <c r="UE5" t="str">
        <f>IF(acquéreurs!UZ6="MATCH",CONCATENATE(Tableau2[[#Headers],[Bien 550]]&amp;" ", acquéreurs!$C6&amp;" ",acquéreurs!$D6),"")</f>
        <v/>
      </c>
      <c r="UF5" t="str">
        <f>IF(acquéreurs!VA6="MATCH",CONCATENATE(Tableau2[[#Headers],[Bien 551]]&amp;" ", acquéreurs!$C6&amp;" ",acquéreurs!$D6),"")</f>
        <v/>
      </c>
      <c r="UG5" t="str">
        <f>IF(acquéreurs!VB6="MATCH",CONCATENATE(Tableau2[[#Headers],[Bien 552]]&amp;" ", acquéreurs!$C6&amp;" ",acquéreurs!$D6),"")</f>
        <v/>
      </c>
      <c r="UH5" t="str">
        <f>IF(acquéreurs!VC6="MATCH",CONCATENATE(Tableau2[[#Headers],[Bien 553]]&amp;" ", acquéreurs!$C6&amp;" ",acquéreurs!$D6),"")</f>
        <v/>
      </c>
      <c r="UI5" t="str">
        <f>IF(acquéreurs!VD6="MATCH",CONCATENATE(Tableau2[[#Headers],[Bien 554]]&amp;" ", acquéreurs!$C6&amp;" ",acquéreurs!$D6),"")</f>
        <v/>
      </c>
      <c r="UJ5" t="str">
        <f>IF(acquéreurs!VE6="MATCH",CONCATENATE(Tableau2[[#Headers],[Bien 555]]&amp;" ", acquéreurs!$C6&amp;" ",acquéreurs!$D6),"")</f>
        <v/>
      </c>
      <c r="UK5" t="str">
        <f>IF(acquéreurs!VF6="MATCH",CONCATENATE(Tableau2[[#Headers],[Bien 556]]&amp;" ", acquéreurs!$C6&amp;" ",acquéreurs!$D6),"")</f>
        <v/>
      </c>
      <c r="UL5" t="str">
        <f>IF(acquéreurs!VG6="MATCH",CONCATENATE(Tableau2[[#Headers],[Bien 557]]&amp;" ", acquéreurs!$C6&amp;" ",acquéreurs!$D6),"")</f>
        <v/>
      </c>
      <c r="UM5" t="str">
        <f>IF(acquéreurs!VH6="MATCH",CONCATENATE(Tableau2[[#Headers],[Bien 558]]&amp;" ", acquéreurs!$C6&amp;" ",acquéreurs!$D6),"")</f>
        <v/>
      </c>
    </row>
    <row r="6" spans="1:559" ht="15" thickBot="1" x14ac:dyDescent="0.35">
      <c r="A6" s="14" t="s">
        <v>919</v>
      </c>
      <c r="B6" t="str">
        <f>IF(acquéreurs!W7="MATCH",CONCATENATE(Tableau2[[#Headers],[Bien 1]]&amp;" ", acquéreurs!$C7&amp;" ",acquéreurs!$D7),"")</f>
        <v/>
      </c>
      <c r="C6" t="str">
        <f>IF(acquéreurs!X7="MATCH",CONCATENATE(Tableau2[[#Headers],[Bien 2]]&amp;" ", acquéreurs!$C7&amp;" ",acquéreurs!$D7),"")</f>
        <v/>
      </c>
      <c r="D6" t="str">
        <f>IF(acquéreurs!Y7="MATCH",CONCATENATE(Tableau2[[#Headers],[Bien 3]]&amp;" ", acquéreurs!$C7&amp;" ",acquéreurs!$D7),"")</f>
        <v/>
      </c>
      <c r="E6" t="str">
        <f>IF(acquéreurs!Z7="MATCH",CONCATENATE(Tableau2[[#Headers],[Bien 4]]&amp;" ", acquéreurs!$C7&amp;" ",acquéreurs!$D7),"")</f>
        <v/>
      </c>
      <c r="F6" t="str">
        <f>IF(acquéreurs!AA7="MATCH",CONCATENATE(Tableau2[[#Headers],[Bien 5]]&amp;" ", acquéreurs!$C7&amp;" ",acquéreurs!$D7),"")</f>
        <v/>
      </c>
      <c r="G6" t="str">
        <f>IF(acquéreurs!AB7="MATCH",CONCATENATE(Tableau2[[#Headers],[Bien 6]]&amp;" ", acquéreurs!$C7&amp;" ",acquéreurs!$D7),"")</f>
        <v/>
      </c>
      <c r="H6" t="str">
        <f>IF(acquéreurs!AC7="MATCH",CONCATENATE(Tableau2[[#Headers],[Bien 7]]&amp;" ", acquéreurs!$C7&amp;" ",acquéreurs!$D7),"")</f>
        <v/>
      </c>
      <c r="I6" t="str">
        <f>IF(acquéreurs!AD7="MATCH",CONCATENATE(Tableau2[[#Headers],[Bien 8]]&amp;" ", acquéreurs!$C7&amp;" ",acquéreurs!$D7),"")</f>
        <v/>
      </c>
      <c r="J6" t="str">
        <f>IF(acquéreurs!AE7="MATCH",CONCATENATE(Tableau2[[#Headers],[Bien 9]]&amp;" ", acquéreurs!$C7&amp;" ",acquéreurs!$D7),"")</f>
        <v/>
      </c>
      <c r="K6" t="str">
        <f>IF(acquéreurs!AF7="MATCH",CONCATENATE(Tableau2[[#Headers],[Bien 10]]&amp;" ", acquéreurs!$C7&amp;" ",acquéreurs!$D7),"")</f>
        <v/>
      </c>
      <c r="L6" t="str">
        <f>IF(acquéreurs!AG7="MATCH",CONCATENATE(Tableau2[[#Headers],[Bien 11]]&amp;" ", acquéreurs!$C7&amp;" ",acquéreurs!$D7),"")</f>
        <v/>
      </c>
      <c r="M6" t="str">
        <f>IF(acquéreurs!AH7="MATCH",CONCATENATE(Tableau2[[#Headers],[Bien 12]]&amp;" ", acquéreurs!$C7&amp;" ",acquéreurs!$D7),"")</f>
        <v/>
      </c>
      <c r="N6" t="str">
        <f>IF(acquéreurs!AI7="MATCH",CONCATENATE(Tableau2[[#Headers],[Bien 13]]&amp;" ", acquéreurs!$C7&amp;" ",acquéreurs!$D7),"")</f>
        <v/>
      </c>
      <c r="O6" t="str">
        <f>IF(acquéreurs!AJ7="MATCH",CONCATENATE(Tableau2[[#Headers],[Bien 14]]&amp;" ", acquéreurs!$C7&amp;" ",acquéreurs!$D7),"")</f>
        <v/>
      </c>
      <c r="P6" t="str">
        <f>IF(acquéreurs!AK7="MATCH",CONCATENATE(Tableau2[[#Headers],[Bien 15]]&amp;" ", acquéreurs!$C7&amp;" ",acquéreurs!$D7),"")</f>
        <v/>
      </c>
      <c r="Q6" t="str">
        <f>IF(acquéreurs!AL7="MATCH",CONCATENATE(Tableau2[[#Headers],[Bien 16]]&amp;" ", acquéreurs!$C7&amp;" ",acquéreurs!$D7),"")</f>
        <v/>
      </c>
      <c r="R6" t="str">
        <f>IF(acquéreurs!AM7="MATCH",CONCATENATE(Tableau2[[#Headers],[Bien 17]]&amp;" ", acquéreurs!$C7&amp;" ",acquéreurs!$D7),"")</f>
        <v/>
      </c>
      <c r="S6" t="str">
        <f>IF(acquéreurs!AN7="MATCH",CONCATENATE(Tableau2[[#Headers],[Bien 18]]&amp;" ", acquéreurs!$C7&amp;" ",acquéreurs!$D7),"")</f>
        <v/>
      </c>
      <c r="T6" t="str">
        <f>IF(acquéreurs!AO7="MATCH",CONCATENATE(Tableau2[[#Headers],[Bien 19]]&amp;" ", acquéreurs!$C7&amp;" ",acquéreurs!$D7),"")</f>
        <v/>
      </c>
      <c r="U6" t="str">
        <f>IF(acquéreurs!AP7="MATCH",CONCATENATE(Tableau2[[#Headers],[Bien 20]]&amp;" ", acquéreurs!$C7&amp;" ",acquéreurs!$D7),"")</f>
        <v/>
      </c>
      <c r="V6" t="str">
        <f>IF(acquéreurs!AQ7="MATCH",CONCATENATE(Tableau2[[#Headers],[Bien 21]]&amp;" ", acquéreurs!$C7&amp;" ",acquéreurs!$D7),"")</f>
        <v/>
      </c>
      <c r="W6" t="str">
        <f>IF(acquéreurs!AR7="MATCH",CONCATENATE(Tableau2[[#Headers],[Bien 22]]&amp;" ", acquéreurs!$C7&amp;" ",acquéreurs!$D7),"")</f>
        <v/>
      </c>
      <c r="X6" t="str">
        <f>IF(acquéreurs!AS7="MATCH",CONCATENATE(Tableau2[[#Headers],[Bien 23]]&amp;" ", acquéreurs!$C7&amp;" ",acquéreurs!$D7),"")</f>
        <v/>
      </c>
      <c r="Y6" t="str">
        <f>IF(acquéreurs!AT7="MATCH",CONCATENATE(Tableau2[[#Headers],[Bien 24]]&amp;" ", acquéreurs!$C7&amp;" ",acquéreurs!$D7),"")</f>
        <v/>
      </c>
      <c r="Z6" t="str">
        <f>IF(acquéreurs!AU7="MATCH",CONCATENATE(Tableau2[[#Headers],[Bien 25]]&amp;" ", acquéreurs!$C7&amp;" ",acquéreurs!$D7),"")</f>
        <v/>
      </c>
      <c r="AA6" t="str">
        <f>IF(acquéreurs!AV7="MATCH",CONCATENATE(Tableau2[[#Headers],[Bien 26]]&amp;" ", acquéreurs!$C7&amp;" ",acquéreurs!$D7),"")</f>
        <v/>
      </c>
      <c r="AB6" t="str">
        <f>IF(acquéreurs!AW7="MATCH",CONCATENATE(Tableau2[[#Headers],[Bien 27]]&amp;" ", acquéreurs!$C7&amp;" ",acquéreurs!$D7),"")</f>
        <v/>
      </c>
      <c r="AC6" t="str">
        <f>IF(acquéreurs!AX7="MATCH",CONCATENATE(Tableau2[[#Headers],[Bien 28]]&amp;" ", acquéreurs!$C7&amp;" ",acquéreurs!$D7),"")</f>
        <v/>
      </c>
      <c r="AD6" t="str">
        <f>IF(acquéreurs!AY7="MATCH",CONCATENATE(Tableau2[[#Headers],[Bien 29]]&amp;" ", acquéreurs!$C7&amp;" ",acquéreurs!$D7),"")</f>
        <v/>
      </c>
      <c r="AE6" t="str">
        <f>IF(acquéreurs!AZ7="MATCH",CONCATENATE(Tableau2[[#Headers],[Bien 30]]&amp;" ", acquéreurs!$C7&amp;" ",acquéreurs!$D7),"")</f>
        <v/>
      </c>
      <c r="AF6" t="str">
        <f>IF(acquéreurs!BA7="MATCH",CONCATENATE(Tableau2[[#Headers],[Bien 31]]&amp;" ", acquéreurs!$C7&amp;" ",acquéreurs!$D7),"")</f>
        <v/>
      </c>
      <c r="AG6" t="str">
        <f>IF(acquéreurs!BB7="MATCH",CONCATENATE(Tableau2[[#Headers],[Bien 32]]&amp;" ", acquéreurs!$C7&amp;" ",acquéreurs!$D7),"")</f>
        <v/>
      </c>
      <c r="AH6" t="str">
        <f>IF(acquéreurs!BC7="MATCH",CONCATENATE(Tableau2[[#Headers],[Bien 33]]&amp;" ", acquéreurs!$C7&amp;" ",acquéreurs!$D7),"")</f>
        <v/>
      </c>
      <c r="AI6" t="str">
        <f>IF(acquéreurs!BD7="MATCH",CONCATENATE(Tableau2[[#Headers],[Bien 34]]&amp;" ", acquéreurs!$C7&amp;" ",acquéreurs!$D7),"")</f>
        <v/>
      </c>
      <c r="AJ6" t="str">
        <f>IF(acquéreurs!BE7="MATCH",CONCATENATE(Tableau2[[#Headers],[Bien 35]]&amp;" ", acquéreurs!$C7&amp;" ",acquéreurs!$D7),"")</f>
        <v/>
      </c>
      <c r="AK6" t="str">
        <f>IF(acquéreurs!BF7="MATCH",CONCATENATE(Tableau2[[#Headers],[Bien 36]]&amp;" ", acquéreurs!$C7&amp;" ",acquéreurs!$D7),"")</f>
        <v/>
      </c>
      <c r="AL6" t="str">
        <f>IF(acquéreurs!BG7="MATCH",CONCATENATE(Tableau2[[#Headers],[Bien 37]]&amp;" ", acquéreurs!$C7&amp;" ",acquéreurs!$D7),"")</f>
        <v/>
      </c>
      <c r="AM6" t="str">
        <f>IF(acquéreurs!BH7="MATCH",CONCATENATE(Tableau2[[#Headers],[Bien 38]]&amp;" ", acquéreurs!$C7&amp;" ",acquéreurs!$D7),"")</f>
        <v/>
      </c>
      <c r="AN6" t="str">
        <f>IF(acquéreurs!BI7="MATCH",CONCATENATE(Tableau2[[#Headers],[Bien 39]]&amp;" ", acquéreurs!$C7&amp;" ",acquéreurs!$D7),"")</f>
        <v/>
      </c>
      <c r="AO6" t="str">
        <f>IF(acquéreurs!BJ7="MATCH",CONCATENATE(Tableau2[[#Headers],[Bien 40]]&amp;" ", acquéreurs!$C7&amp;" ",acquéreurs!$D7),"")</f>
        <v/>
      </c>
      <c r="AP6" t="str">
        <f>IF(acquéreurs!BK7="MATCH",CONCATENATE(Tableau2[[#Headers],[Bien 41]]&amp;" ", acquéreurs!$C7&amp;" ",acquéreurs!$D7),"")</f>
        <v/>
      </c>
      <c r="AQ6" t="str">
        <f>IF(acquéreurs!BL7="MATCH",CONCATENATE(Tableau2[[#Headers],[Bien 42]]&amp;" ", acquéreurs!$C7&amp;" ",acquéreurs!$D7),"")</f>
        <v/>
      </c>
      <c r="AR6" t="str">
        <f>IF(acquéreurs!BM7="MATCH",CONCATENATE(Tableau2[[#Headers],[Bien 43]]&amp;" ", acquéreurs!$C7&amp;" ",acquéreurs!$D7),"")</f>
        <v/>
      </c>
      <c r="AS6" t="str">
        <f>IF(acquéreurs!BN7="MATCH",CONCATENATE(Tableau2[[#Headers],[Bien 44]]&amp;" ", acquéreurs!$C7&amp;" ",acquéreurs!$D7),"")</f>
        <v/>
      </c>
      <c r="AT6" t="str">
        <f>IF(acquéreurs!BO7="MATCH",CONCATENATE(Tableau2[[#Headers],[Bien 45]]&amp;" ", acquéreurs!$C7&amp;" ",acquéreurs!$D7),"")</f>
        <v/>
      </c>
      <c r="AU6" t="str">
        <f>IF(acquéreurs!BP7="MATCH",CONCATENATE(Tableau2[[#Headers],[Bien 46]]&amp;" ", acquéreurs!$C7&amp;" ",acquéreurs!$D7),"")</f>
        <v/>
      </c>
      <c r="AV6" t="str">
        <f>IF(acquéreurs!BQ7="MATCH",CONCATENATE(Tableau2[[#Headers],[Bien 47]]&amp;" ", acquéreurs!$C7&amp;" ",acquéreurs!$D7),"")</f>
        <v/>
      </c>
      <c r="AW6" t="str">
        <f>IF(acquéreurs!BR7="MATCH",CONCATENATE(Tableau2[[#Headers],[Bien 48]]&amp;" ", acquéreurs!$C7&amp;" ",acquéreurs!$D7),"")</f>
        <v/>
      </c>
      <c r="AX6" t="str">
        <f>IF(acquéreurs!BS7="MATCH",CONCATENATE(Tableau2[[#Headers],[Bien 49]]&amp;" ", acquéreurs!$C7&amp;" ",acquéreurs!$D7),"")</f>
        <v/>
      </c>
      <c r="AY6" t="str">
        <f>IF(acquéreurs!BT7="MATCH",CONCATENATE(Tableau2[[#Headers],[Bien 50]]&amp;" ", acquéreurs!$C7&amp;" ",acquéreurs!$D7),"")</f>
        <v/>
      </c>
      <c r="AZ6" t="str">
        <f>IF(acquéreurs!BU7="MATCH",CONCATENATE(Tableau2[[#Headers],[Bien 51]]&amp;" ", acquéreurs!$C7&amp;" ",acquéreurs!$D7),"")</f>
        <v/>
      </c>
      <c r="BA6" t="str">
        <f>IF(acquéreurs!BV7="MATCH",CONCATENATE(Tableau2[[#Headers],[Bien 52]]&amp;" ", acquéreurs!$C7&amp;" ",acquéreurs!$D7),"")</f>
        <v/>
      </c>
      <c r="BB6" t="str">
        <f>IF(acquéreurs!BW7="MATCH",CONCATENATE(Tableau2[[#Headers],[Bien 53]]&amp;" ", acquéreurs!$C7&amp;" ",acquéreurs!$D7),"")</f>
        <v/>
      </c>
      <c r="BC6" t="str">
        <f>IF(acquéreurs!BX7="MATCH",CONCATENATE(Tableau2[[#Headers],[Bien 54]]&amp;" ", acquéreurs!$C7&amp;" ",acquéreurs!$D7),"")</f>
        <v/>
      </c>
      <c r="BD6" t="str">
        <f>IF(acquéreurs!BY7="MATCH",CONCATENATE(Tableau2[[#Headers],[Bien 55]]&amp;" ", acquéreurs!$C7&amp;" ",acquéreurs!$D7),"")</f>
        <v/>
      </c>
      <c r="BE6" t="str">
        <f>IF(acquéreurs!BZ7="MATCH",CONCATENATE(Tableau2[[#Headers],[Bien 56]]&amp;" ", acquéreurs!$C7&amp;" ",acquéreurs!$D7),"")</f>
        <v/>
      </c>
      <c r="BF6" t="str">
        <f>IF(acquéreurs!CA7="MATCH",CONCATENATE(Tableau2[[#Headers],[Bien 57]]&amp;" ", acquéreurs!$C7&amp;" ",acquéreurs!$D7),"")</f>
        <v/>
      </c>
      <c r="BG6" t="str">
        <f>IF(acquéreurs!CB7="MATCH",CONCATENATE(Tableau2[[#Headers],[Bien 58]]&amp;" ", acquéreurs!$C7&amp;" ",acquéreurs!$D7),"")</f>
        <v/>
      </c>
      <c r="BH6" t="str">
        <f>IF(acquéreurs!CC7="MATCH",CONCATENATE(Tableau2[[#Headers],[Bien 59]]&amp;" ", acquéreurs!$C7&amp;" ",acquéreurs!$D7),"")</f>
        <v/>
      </c>
      <c r="BI6" t="str">
        <f>IF(acquéreurs!CD7="MATCH",CONCATENATE(Tableau2[[#Headers],[Bien 60]]&amp;" ", acquéreurs!$C7&amp;" ",acquéreurs!$D7),"")</f>
        <v/>
      </c>
      <c r="BJ6" t="str">
        <f>IF(acquéreurs!CE7="MATCH",CONCATENATE(Tableau2[[#Headers],[Bien 61]]&amp;" ", acquéreurs!$C7&amp;" ",acquéreurs!$D7),"")</f>
        <v/>
      </c>
      <c r="BK6" t="str">
        <f>IF(acquéreurs!CF7="MATCH",CONCATENATE(Tableau2[[#Headers],[Bien 62]]&amp;" ", acquéreurs!$C7&amp;" ",acquéreurs!$D7),"")</f>
        <v/>
      </c>
      <c r="BL6" t="str">
        <f>IF(acquéreurs!CG7="MATCH",CONCATENATE(Tableau2[[#Headers],[Bien 63]]&amp;" ", acquéreurs!$C7&amp;" ",acquéreurs!$D7),"")</f>
        <v/>
      </c>
      <c r="BM6" t="str">
        <f>IF(acquéreurs!CH7="MATCH",CONCATENATE(Tableau2[[#Headers],[Bien 64]]&amp;" ", acquéreurs!$C7&amp;" ",acquéreurs!$D7),"")</f>
        <v/>
      </c>
      <c r="BN6" t="str">
        <f>IF(acquéreurs!CI7="MATCH",CONCATENATE(Tableau2[[#Headers],[Bien 65]]&amp;" ", acquéreurs!$C7&amp;" ",acquéreurs!$D7),"")</f>
        <v/>
      </c>
      <c r="BO6" t="str">
        <f>IF(acquéreurs!CJ7="MATCH",CONCATENATE(Tableau2[[#Headers],[Bien 66]]&amp;" ", acquéreurs!$C7&amp;" ",acquéreurs!$D7),"")</f>
        <v/>
      </c>
      <c r="BP6" t="str">
        <f>IF(acquéreurs!CK7="MATCH",CONCATENATE(Tableau2[[#Headers],[Bien 67]]&amp;" ", acquéreurs!$C7&amp;" ",acquéreurs!$D7),"")</f>
        <v/>
      </c>
      <c r="BQ6" t="str">
        <f>IF(acquéreurs!CL7="MATCH",CONCATENATE(Tableau2[[#Headers],[Bien 68]]&amp;" ", acquéreurs!$C7&amp;" ",acquéreurs!$D7),"")</f>
        <v/>
      </c>
      <c r="BR6" t="str">
        <f>IF(acquéreurs!CM7="MATCH",CONCATENATE(Tableau2[[#Headers],[Bien 69]]&amp;" ", acquéreurs!$C7&amp;" ",acquéreurs!$D7),"")</f>
        <v/>
      </c>
      <c r="BS6" t="str">
        <f>IF(acquéreurs!CN7="MATCH",CONCATENATE(Tableau2[[#Headers],[Bien 70]]&amp;" ", acquéreurs!$C7&amp;" ",acquéreurs!$D7),"")</f>
        <v/>
      </c>
      <c r="BT6" t="str">
        <f>IF(acquéreurs!CO7="MATCH",CONCATENATE(Tableau2[[#Headers],[Bien 71]]&amp;" ", acquéreurs!$C7&amp;" ",acquéreurs!$D7),"")</f>
        <v/>
      </c>
      <c r="BU6" t="str">
        <f>IF(acquéreurs!CP7="MATCH",CONCATENATE(Tableau2[[#Headers],[Bien 72]]&amp;" ", acquéreurs!$C7&amp;" ",acquéreurs!$D7),"")</f>
        <v/>
      </c>
      <c r="BV6" t="str">
        <f>IF(acquéreurs!CQ7="MATCH",CONCATENATE(Tableau2[[#Headers],[Bien 73]]&amp;" ", acquéreurs!$C7&amp;" ",acquéreurs!$D7),"")</f>
        <v/>
      </c>
      <c r="BW6" t="str">
        <f>IF(acquéreurs!CR7="MATCH",CONCATENATE(Tableau2[[#Headers],[Bien 74]]&amp;" ", acquéreurs!$C7&amp;" ",acquéreurs!$D7),"")</f>
        <v/>
      </c>
      <c r="BX6" t="str">
        <f>IF(acquéreurs!CS7="MATCH",CONCATENATE(Tableau2[[#Headers],[Bien 75]]&amp;" ", acquéreurs!$C7&amp;" ",acquéreurs!$D7),"")</f>
        <v/>
      </c>
      <c r="BY6" t="str">
        <f>IF(acquéreurs!CT7="MATCH",CONCATENATE(Tableau2[[#Headers],[Bien 76]]&amp;" ", acquéreurs!$C7&amp;" ",acquéreurs!$D7),"")</f>
        <v/>
      </c>
      <c r="BZ6" t="str">
        <f>IF(acquéreurs!CU7="MATCH",CONCATENATE(Tableau2[[#Headers],[Bien 77]]&amp;" ", acquéreurs!$C7&amp;" ",acquéreurs!$D7),"")</f>
        <v/>
      </c>
      <c r="CA6" t="str">
        <f>IF(acquéreurs!CV7="MATCH",CONCATENATE(Tableau2[[#Headers],[Bien 78]]&amp;" ", acquéreurs!$C7&amp;" ",acquéreurs!$D7),"")</f>
        <v/>
      </c>
      <c r="CB6" t="str">
        <f>IF(acquéreurs!CW7="MATCH",CONCATENATE(Tableau2[[#Headers],[Bien 79]]&amp;" ", acquéreurs!$C7&amp;" ",acquéreurs!$D7),"")</f>
        <v/>
      </c>
      <c r="CC6" t="str">
        <f>IF(acquéreurs!CX7="MATCH",CONCATENATE(Tableau2[[#Headers],[Bien 80]]&amp;" ", acquéreurs!$C7&amp;" ",acquéreurs!$D7),"")</f>
        <v/>
      </c>
      <c r="CD6" t="str">
        <f>IF(acquéreurs!CY7="MATCH",CONCATENATE(Tableau2[[#Headers],[Bien 81]]&amp;" ", acquéreurs!$C7&amp;" ",acquéreurs!$D7),"")</f>
        <v/>
      </c>
      <c r="CE6" t="str">
        <f>IF(acquéreurs!CZ7="MATCH",CONCATENATE(Tableau2[[#Headers],[Bien 82]]&amp;" ", acquéreurs!$C7&amp;" ",acquéreurs!$D7),"")</f>
        <v/>
      </c>
      <c r="CF6" t="str">
        <f>IF(acquéreurs!DA7="MATCH",CONCATENATE(Tableau2[[#Headers],[Bien 83]]&amp;" ", acquéreurs!$C7&amp;" ",acquéreurs!$D7),"")</f>
        <v/>
      </c>
      <c r="CG6" t="str">
        <f>IF(acquéreurs!DB7="MATCH",CONCATENATE(Tableau2[[#Headers],[Bien 84]]&amp;" ", acquéreurs!$C7&amp;" ",acquéreurs!$D7),"")</f>
        <v/>
      </c>
      <c r="CH6" t="str">
        <f>IF(acquéreurs!DC7="MATCH",CONCATENATE(Tableau2[[#Headers],[Bien 85]]&amp;" ", acquéreurs!$C7&amp;" ",acquéreurs!$D7),"")</f>
        <v/>
      </c>
      <c r="CI6" t="str">
        <f>IF(acquéreurs!DD7="MATCH",CONCATENATE(Tableau2[[#Headers],[Bien 86]]&amp;" ", acquéreurs!$C7&amp;" ",acquéreurs!$D7),"")</f>
        <v/>
      </c>
      <c r="CJ6" t="str">
        <f>IF(acquéreurs!DE7="MATCH",CONCATENATE(Tableau2[[#Headers],[Bien 87]]&amp;" ", acquéreurs!$C7&amp;" ",acquéreurs!$D7),"")</f>
        <v/>
      </c>
      <c r="CK6" t="str">
        <f>IF(acquéreurs!DF7="MATCH",CONCATENATE(Tableau2[[#Headers],[Bien 88]]&amp;" ", acquéreurs!$C7&amp;" ",acquéreurs!$D7),"")</f>
        <v/>
      </c>
      <c r="CL6" t="str">
        <f>IF(acquéreurs!DG7="MATCH",CONCATENATE(Tableau2[[#Headers],[Bien 89]]&amp;" ", acquéreurs!$C7&amp;" ",acquéreurs!$D7),"")</f>
        <v/>
      </c>
      <c r="CM6" t="str">
        <f>IF(acquéreurs!DH7="MATCH",CONCATENATE(Tableau2[[#Headers],[Bien 90]]&amp;" ", acquéreurs!$C7&amp;" ",acquéreurs!$D7),"")</f>
        <v/>
      </c>
      <c r="CN6" t="str">
        <f>IF(acquéreurs!DI7="MATCH",CONCATENATE(Tableau2[[#Headers],[Bien 91]]&amp;" ", acquéreurs!$C7&amp;" ",acquéreurs!$D7),"")</f>
        <v/>
      </c>
      <c r="CO6" t="str">
        <f>IF(acquéreurs!DJ7="MATCH",CONCATENATE(Tableau2[[#Headers],[Bien 92]]&amp;" ", acquéreurs!$C7&amp;" ",acquéreurs!$D7),"")</f>
        <v/>
      </c>
      <c r="CP6" t="str">
        <f>IF(acquéreurs!DK7="MATCH",CONCATENATE(Tableau2[[#Headers],[Bien 93]]&amp;" ", acquéreurs!$C7&amp;" ",acquéreurs!$D7),"")</f>
        <v/>
      </c>
      <c r="CQ6" t="str">
        <f>IF(acquéreurs!DL7="MATCH",CONCATENATE(Tableau2[[#Headers],[Bien 94]]&amp;" ", acquéreurs!$C7&amp;" ",acquéreurs!$D7),"")</f>
        <v/>
      </c>
      <c r="CR6" t="str">
        <f>IF(acquéreurs!DM7="MATCH",CONCATENATE(Tableau2[[#Headers],[Bien 95]]&amp;" ", acquéreurs!$C7&amp;" ",acquéreurs!$D7),"")</f>
        <v/>
      </c>
      <c r="CS6" t="str">
        <f>IF(acquéreurs!DN7="MATCH",CONCATENATE(Tableau2[[#Headers],[Bien 96]]&amp;" ", acquéreurs!$C7&amp;" ",acquéreurs!$D7),"")</f>
        <v/>
      </c>
      <c r="CT6" t="str">
        <f>IF(acquéreurs!DO7="MATCH",CONCATENATE(Tableau2[[#Headers],[Bien 97]]&amp;" ", acquéreurs!$C7&amp;" ",acquéreurs!$D7),"")</f>
        <v/>
      </c>
      <c r="CU6" t="str">
        <f>IF(acquéreurs!DP7="MATCH",CONCATENATE(Tableau2[[#Headers],[Bien 98]]&amp;" ", acquéreurs!$C7&amp;" ",acquéreurs!$D7),"")</f>
        <v/>
      </c>
      <c r="CV6" t="str">
        <f>IF(acquéreurs!DQ7="MATCH",CONCATENATE(Tableau2[[#Headers],[Bien 99]]&amp;" ", acquéreurs!$C7&amp;" ",acquéreurs!$D7),"")</f>
        <v/>
      </c>
      <c r="CW6" t="str">
        <f>IF(acquéreurs!DR7="MATCH",CONCATENATE(Tableau2[[#Headers],[Bien 100]]&amp;" ", acquéreurs!$C7&amp;" ",acquéreurs!$D7),"")</f>
        <v/>
      </c>
      <c r="CX6" t="str">
        <f>IF(acquéreurs!DS7="MATCH",CONCATENATE(Tableau2[[#Headers],[Bien 101]]&amp;" ", acquéreurs!$C7&amp;" ",acquéreurs!$D7),"")</f>
        <v/>
      </c>
      <c r="CY6" t="str">
        <f>IF(acquéreurs!DT7="MATCH",CONCATENATE(Tableau2[[#Headers],[Bien 102]]&amp;" ", acquéreurs!$C7&amp;" ",acquéreurs!$D7),"")</f>
        <v/>
      </c>
      <c r="CZ6" t="str">
        <f>IF(acquéreurs!DU7="MATCH",CONCATENATE(Tableau2[[#Headers],[Bien 103]]&amp;" ", acquéreurs!$C7&amp;" ",acquéreurs!$D7),"")</f>
        <v/>
      </c>
      <c r="DA6" t="str">
        <f>IF(acquéreurs!DV7="MATCH",CONCATENATE(Tableau2[[#Headers],[Bien 104]]&amp;" ", acquéreurs!$C7&amp;" ",acquéreurs!$D7),"")</f>
        <v/>
      </c>
      <c r="DB6" t="str">
        <f>IF(acquéreurs!DW7="MATCH",CONCATENATE(Tableau2[[#Headers],[Bien 105]]&amp;" ", acquéreurs!$C7&amp;" ",acquéreurs!$D7),"")</f>
        <v/>
      </c>
      <c r="DC6" t="str">
        <f>IF(acquéreurs!DX7="MATCH",CONCATENATE(Tableau2[[#Headers],[Bien 106]]&amp;" ", acquéreurs!$C7&amp;" ",acquéreurs!$D7),"")</f>
        <v/>
      </c>
      <c r="DD6" t="str">
        <f>IF(acquéreurs!DY7="MATCH",CONCATENATE(Tableau2[[#Headers],[Bien 107]]&amp;" ", acquéreurs!$C7&amp;" ",acquéreurs!$D7),"")</f>
        <v/>
      </c>
      <c r="DE6" t="str">
        <f>IF(acquéreurs!DZ7="MATCH",CONCATENATE(Tableau2[[#Headers],[Bien 108]]&amp;" ", acquéreurs!$C7&amp;" ",acquéreurs!$D7),"")</f>
        <v/>
      </c>
      <c r="DF6" t="str">
        <f>IF(acquéreurs!EA7="MATCH",CONCATENATE(Tableau2[[#Headers],[Bien 109]]&amp;" ", acquéreurs!$C7&amp;" ",acquéreurs!$D7),"")</f>
        <v/>
      </c>
      <c r="DG6" t="str">
        <f>IF(acquéreurs!EB7="MATCH",CONCATENATE(Tableau2[[#Headers],[Bien 110]]&amp;" ", acquéreurs!$C7&amp;" ",acquéreurs!$D7),"")</f>
        <v/>
      </c>
      <c r="DH6" t="str">
        <f>IF(acquéreurs!EC7="MATCH",CONCATENATE(Tableau2[[#Headers],[Bien 111]]&amp;" ", acquéreurs!$C7&amp;" ",acquéreurs!$D7),"")</f>
        <v/>
      </c>
      <c r="DI6" t="str">
        <f>IF(acquéreurs!ED7="MATCH",CONCATENATE(Tableau2[[#Headers],[Bien 112]]&amp;" ", acquéreurs!$C7&amp;" ",acquéreurs!$D7),"")</f>
        <v/>
      </c>
      <c r="DJ6" t="str">
        <f>IF(acquéreurs!EE7="MATCH",CONCATENATE(Tableau2[[#Headers],[Bien 113]]&amp;" ", acquéreurs!$C7&amp;" ",acquéreurs!$D7),"")</f>
        <v/>
      </c>
      <c r="DK6" t="str">
        <f>IF(acquéreurs!EF7="MATCH",CONCATENATE(Tableau2[[#Headers],[Bien 114]]&amp;" ", acquéreurs!$C7&amp;" ",acquéreurs!$D7),"")</f>
        <v/>
      </c>
      <c r="DL6" t="str">
        <f>IF(acquéreurs!EG7="MATCH",CONCATENATE(Tableau2[[#Headers],[Bien 115]]&amp;" ", acquéreurs!$C7&amp;" ",acquéreurs!$D7),"")</f>
        <v/>
      </c>
      <c r="DM6" t="str">
        <f>IF(acquéreurs!EH7="MATCH",CONCATENATE(Tableau2[[#Headers],[Bien 116]]&amp;" ", acquéreurs!$C7&amp;" ",acquéreurs!$D7),"")</f>
        <v/>
      </c>
      <c r="DN6" t="str">
        <f>IF(acquéreurs!EI7="MATCH",CONCATENATE(Tableau2[[#Headers],[Bien 117]]&amp;" ", acquéreurs!$C7&amp;" ",acquéreurs!$D7),"")</f>
        <v/>
      </c>
      <c r="DO6" t="str">
        <f>IF(acquéreurs!EJ7="MATCH",CONCATENATE(Tableau2[[#Headers],[Bien 118]]&amp;" ", acquéreurs!$C7&amp;" ",acquéreurs!$D7),"")</f>
        <v/>
      </c>
      <c r="DP6" t="str">
        <f>IF(acquéreurs!EK7="MATCH",CONCATENATE(Tableau2[[#Headers],[Bien 119]]&amp;" ", acquéreurs!$C7&amp;" ",acquéreurs!$D7),"")</f>
        <v/>
      </c>
      <c r="DQ6" t="str">
        <f>IF(acquéreurs!EL7="MATCH",CONCATENATE(Tableau2[[#Headers],[Bien 120]]&amp;" ", acquéreurs!$C7&amp;" ",acquéreurs!$D7),"")</f>
        <v/>
      </c>
      <c r="DR6" t="str">
        <f>IF(acquéreurs!EM7="MATCH",CONCATENATE(Tableau2[[#Headers],[Bien 121]]&amp;" ", acquéreurs!$C7&amp;" ",acquéreurs!$D7),"")</f>
        <v/>
      </c>
      <c r="DS6" t="str">
        <f>IF(acquéreurs!EN7="MATCH",CONCATENATE(Tableau2[[#Headers],[Bien 122]]&amp;" ", acquéreurs!$C7&amp;" ",acquéreurs!$D7),"")</f>
        <v/>
      </c>
      <c r="DT6" t="str">
        <f>IF(acquéreurs!EO7="MATCH",CONCATENATE(Tableau2[[#Headers],[Bien 123]]&amp;" ", acquéreurs!$C7&amp;" ",acquéreurs!$D7),"")</f>
        <v/>
      </c>
      <c r="DU6" t="str">
        <f>IF(acquéreurs!EP7="MATCH",CONCATENATE(Tableau2[[#Headers],[Bien 124]]&amp;" ", acquéreurs!$C7&amp;" ",acquéreurs!$D7),"")</f>
        <v/>
      </c>
      <c r="DV6" t="str">
        <f>IF(acquéreurs!EQ7="MATCH",CONCATENATE(Tableau2[[#Headers],[Bien 125]]&amp;" ", acquéreurs!$C7&amp;" ",acquéreurs!$D7),"")</f>
        <v/>
      </c>
      <c r="DW6" t="str">
        <f>IF(acquéreurs!ER7="MATCH",CONCATENATE(Tableau2[[#Headers],[Bien 126]]&amp;" ", acquéreurs!$C7&amp;" ",acquéreurs!$D7),"")</f>
        <v/>
      </c>
      <c r="DX6" t="str">
        <f>IF(acquéreurs!ES7="MATCH",CONCATENATE(Tableau2[[#Headers],[Bien 127]]&amp;" ", acquéreurs!$C7&amp;" ",acquéreurs!$D7),"")</f>
        <v/>
      </c>
      <c r="DY6" t="str">
        <f>IF(acquéreurs!ET7="MATCH",CONCATENATE(Tableau2[[#Headers],[Bien 128]]&amp;" ", acquéreurs!$C7&amp;" ",acquéreurs!$D7),"")</f>
        <v/>
      </c>
      <c r="DZ6" t="str">
        <f>IF(acquéreurs!EU7="MATCH",CONCATENATE(Tableau2[[#Headers],[Bien 129]]&amp;" ", acquéreurs!$C7&amp;" ",acquéreurs!$D7),"")</f>
        <v/>
      </c>
      <c r="EA6" t="str">
        <f>IF(acquéreurs!EV7="MATCH",CONCATENATE(Tableau2[[#Headers],[Bien 130]]&amp;" ", acquéreurs!$C7&amp;" ",acquéreurs!$D7),"")</f>
        <v/>
      </c>
      <c r="EB6" t="str">
        <f>IF(acquéreurs!EW7="MATCH",CONCATENATE(Tableau2[[#Headers],[Bien 131]]&amp;" ", acquéreurs!$C7&amp;" ",acquéreurs!$D7),"")</f>
        <v/>
      </c>
      <c r="EC6" t="str">
        <f>IF(acquéreurs!EX7="MATCH",CONCATENATE(Tableau2[[#Headers],[Bien 132]]&amp;" ", acquéreurs!$C7&amp;" ",acquéreurs!$D7),"")</f>
        <v/>
      </c>
      <c r="ED6" t="str">
        <f>IF(acquéreurs!EY7="MATCH",CONCATENATE(Tableau2[[#Headers],[Bien 133]]&amp;" ", acquéreurs!$C7&amp;" ",acquéreurs!$D7),"")</f>
        <v/>
      </c>
      <c r="EE6" t="str">
        <f>IF(acquéreurs!EZ7="MATCH",CONCATENATE(Tableau2[[#Headers],[Bien 134]]&amp;" ", acquéreurs!$C7&amp;" ",acquéreurs!$D7),"")</f>
        <v/>
      </c>
      <c r="EF6" t="str">
        <f>IF(acquéreurs!FA7="MATCH",CONCATENATE(Tableau2[[#Headers],[Bien 135]]&amp;" ", acquéreurs!$C7&amp;" ",acquéreurs!$D7),"")</f>
        <v/>
      </c>
      <c r="EG6" t="str">
        <f>IF(acquéreurs!FB7="MATCH",CONCATENATE(Tableau2[[#Headers],[Bien 136]]&amp;" ", acquéreurs!$C7&amp;" ",acquéreurs!$D7),"")</f>
        <v/>
      </c>
      <c r="EH6" t="str">
        <f>IF(acquéreurs!FC7="MATCH",CONCATENATE(Tableau2[[#Headers],[Bien 137]]&amp;" ", acquéreurs!$C7&amp;" ",acquéreurs!$D7),"")</f>
        <v/>
      </c>
      <c r="EI6" t="str">
        <f>IF(acquéreurs!FD7="MATCH",CONCATENATE(Tableau2[[#Headers],[Bien 138]]&amp;" ", acquéreurs!$C7&amp;" ",acquéreurs!$D7),"")</f>
        <v/>
      </c>
      <c r="EJ6" t="str">
        <f>IF(acquéreurs!FE7="MATCH",CONCATENATE(Tableau2[[#Headers],[Bien 139]]&amp;" ", acquéreurs!$C7&amp;" ",acquéreurs!$D7),"")</f>
        <v/>
      </c>
      <c r="EK6" t="str">
        <f>IF(acquéreurs!FF7="MATCH",CONCATENATE(Tableau2[[#Headers],[Bien 140]]&amp;" ", acquéreurs!$C7&amp;" ",acquéreurs!$D7),"")</f>
        <v/>
      </c>
      <c r="EL6" t="str">
        <f>IF(acquéreurs!FG7="MATCH",CONCATENATE(Tableau2[[#Headers],[Bien 141]]&amp;" ", acquéreurs!$C7&amp;" ",acquéreurs!$D7),"")</f>
        <v/>
      </c>
      <c r="EM6" t="str">
        <f>IF(acquéreurs!FH7="MATCH",CONCATENATE(Tableau2[[#Headers],[Bien 142]]&amp;" ", acquéreurs!$C7&amp;" ",acquéreurs!$D7),"")</f>
        <v/>
      </c>
      <c r="EN6" t="str">
        <f>IF(acquéreurs!FI7="MATCH",CONCATENATE(Tableau2[[#Headers],[Bien 143]]&amp;" ", acquéreurs!$C7&amp;" ",acquéreurs!$D7),"")</f>
        <v/>
      </c>
      <c r="EO6" t="str">
        <f>IF(acquéreurs!FJ7="MATCH",CONCATENATE(Tableau2[[#Headers],[Bien 144]]&amp;" ", acquéreurs!$C7&amp;" ",acquéreurs!$D7),"")</f>
        <v/>
      </c>
      <c r="EP6" t="str">
        <f>IF(acquéreurs!FK7="MATCH",CONCATENATE(Tableau2[[#Headers],[Bien 145]]&amp;" ", acquéreurs!$C7&amp;" ",acquéreurs!$D7),"")</f>
        <v/>
      </c>
      <c r="EQ6" t="str">
        <f>IF(acquéreurs!FL7="MATCH",CONCATENATE(Tableau2[[#Headers],[Bien 146]]&amp;" ", acquéreurs!$C7&amp;" ",acquéreurs!$D7),"")</f>
        <v/>
      </c>
      <c r="ER6" t="str">
        <f>IF(acquéreurs!FM7="MATCH",CONCATENATE(Tableau2[[#Headers],[Bien 147]]&amp;" ", acquéreurs!$C7&amp;" ",acquéreurs!$D7),"")</f>
        <v/>
      </c>
      <c r="ES6" t="str">
        <f>IF(acquéreurs!FN7="MATCH",CONCATENATE(Tableau2[[#Headers],[Bien 148]]&amp;" ", acquéreurs!$C7&amp;" ",acquéreurs!$D7),"")</f>
        <v/>
      </c>
      <c r="ET6" t="str">
        <f>IF(acquéreurs!FO7="MATCH",CONCATENATE(Tableau2[[#Headers],[Bien 149]]&amp;" ", acquéreurs!$C7&amp;" ",acquéreurs!$D7),"")</f>
        <v/>
      </c>
      <c r="EU6" t="str">
        <f>IF(acquéreurs!FP7="MATCH",CONCATENATE(Tableau2[[#Headers],[Bien 150]]&amp;" ", acquéreurs!$C7&amp;" ",acquéreurs!$D7),"")</f>
        <v/>
      </c>
      <c r="EV6" t="str">
        <f>IF(acquéreurs!FQ7="MATCH",CONCATENATE(Tableau2[[#Headers],[Bien 151]]&amp;" ", acquéreurs!$C7&amp;" ",acquéreurs!$D7),"")</f>
        <v/>
      </c>
      <c r="EW6" t="str">
        <f>IF(acquéreurs!FR7="MATCH",CONCATENATE(Tableau2[[#Headers],[Bien 152]]&amp;" ", acquéreurs!$C7&amp;" ",acquéreurs!$D7),"")</f>
        <v/>
      </c>
      <c r="EX6" t="str">
        <f>IF(acquéreurs!FS7="MATCH",CONCATENATE(Tableau2[[#Headers],[Bien 153]]&amp;" ", acquéreurs!$C7&amp;" ",acquéreurs!$D7),"")</f>
        <v/>
      </c>
      <c r="EY6" t="str">
        <f>IF(acquéreurs!FT7="MATCH",CONCATENATE(Tableau2[[#Headers],[Bien 154]]&amp;" ", acquéreurs!$C7&amp;" ",acquéreurs!$D7),"")</f>
        <v/>
      </c>
      <c r="EZ6" t="str">
        <f>IF(acquéreurs!FU7="MATCH",CONCATENATE(Tableau2[[#Headers],[Bien 155]]&amp;" ", acquéreurs!$C7&amp;" ",acquéreurs!$D7),"")</f>
        <v/>
      </c>
      <c r="FA6" t="str">
        <f>IF(acquéreurs!FV7="MATCH",CONCATENATE(Tableau2[[#Headers],[Bien 156]]&amp;" ", acquéreurs!$C7&amp;" ",acquéreurs!$D7),"")</f>
        <v/>
      </c>
      <c r="FB6" t="str">
        <f>IF(acquéreurs!FW7="MATCH",CONCATENATE(Tableau2[[#Headers],[Bien 157]]&amp;" ", acquéreurs!$C7&amp;" ",acquéreurs!$D7),"")</f>
        <v/>
      </c>
      <c r="FC6" t="str">
        <f>IF(acquéreurs!FX7="MATCH",CONCATENATE(Tableau2[[#Headers],[Bien 158]]&amp;" ", acquéreurs!$C7&amp;" ",acquéreurs!$D7),"")</f>
        <v/>
      </c>
      <c r="FD6" t="str">
        <f>IF(acquéreurs!FY7="MATCH",CONCATENATE(Tableau2[[#Headers],[Bien 159]]&amp;" ", acquéreurs!$C7&amp;" ",acquéreurs!$D7),"")</f>
        <v/>
      </c>
      <c r="FE6" t="str">
        <f>IF(acquéreurs!FZ7="MATCH",CONCATENATE(Tableau2[[#Headers],[Bien 160]]&amp;" ", acquéreurs!$C7&amp;" ",acquéreurs!$D7),"")</f>
        <v/>
      </c>
      <c r="FF6" t="str">
        <f>IF(acquéreurs!GA7="MATCH",CONCATENATE(Tableau2[[#Headers],[Bien 161]]&amp;" ", acquéreurs!$C7&amp;" ",acquéreurs!$D7),"")</f>
        <v/>
      </c>
      <c r="FG6" t="str">
        <f>IF(acquéreurs!GB7="MATCH",CONCATENATE(Tableau2[[#Headers],[Bien 162]]&amp;" ", acquéreurs!$C7&amp;" ",acquéreurs!$D7),"")</f>
        <v/>
      </c>
      <c r="FH6" t="str">
        <f>IF(acquéreurs!GC7="MATCH",CONCATENATE(Tableau2[[#Headers],[Bien 163]]&amp;" ", acquéreurs!$C7&amp;" ",acquéreurs!$D7),"")</f>
        <v/>
      </c>
      <c r="FI6" t="str">
        <f>IF(acquéreurs!GD7="MATCH",CONCATENATE(Tableau2[[#Headers],[Bien 164]]&amp;" ", acquéreurs!$C7&amp;" ",acquéreurs!$D7),"")</f>
        <v/>
      </c>
      <c r="FJ6" t="str">
        <f>IF(acquéreurs!GE7="MATCH",CONCATENATE(Tableau2[[#Headers],[Bien 165]]&amp;" ", acquéreurs!$C7&amp;" ",acquéreurs!$D7),"")</f>
        <v/>
      </c>
      <c r="FK6" t="str">
        <f>IF(acquéreurs!GF7="MATCH",CONCATENATE(Tableau2[[#Headers],[Bien 166]]&amp;" ", acquéreurs!$C7&amp;" ",acquéreurs!$D7),"")</f>
        <v/>
      </c>
      <c r="FL6" t="str">
        <f>IF(acquéreurs!GG7="MATCH",CONCATENATE(Tableau2[[#Headers],[Bien 167]]&amp;" ", acquéreurs!$C7&amp;" ",acquéreurs!$D7),"")</f>
        <v/>
      </c>
      <c r="FM6" t="str">
        <f>IF(acquéreurs!GH7="MATCH",CONCATENATE(Tableau2[[#Headers],[Bien 168]]&amp;" ", acquéreurs!$C7&amp;" ",acquéreurs!$D7),"")</f>
        <v/>
      </c>
      <c r="FN6" t="str">
        <f>IF(acquéreurs!GI7="MATCH",CONCATENATE(Tableau2[[#Headers],[Bien 169]]&amp;" ", acquéreurs!$C7&amp;" ",acquéreurs!$D7),"")</f>
        <v/>
      </c>
      <c r="FO6" t="str">
        <f>IF(acquéreurs!GJ7="MATCH",CONCATENATE(Tableau2[[#Headers],[Bien 170]]&amp;" ", acquéreurs!$C7&amp;" ",acquéreurs!$D7),"")</f>
        <v/>
      </c>
      <c r="FP6" t="str">
        <f>IF(acquéreurs!GK7="MATCH",CONCATENATE(Tableau2[[#Headers],[Bien 171]]&amp;" ", acquéreurs!$C7&amp;" ",acquéreurs!$D7),"")</f>
        <v/>
      </c>
      <c r="FQ6" t="str">
        <f>IF(acquéreurs!GL7="MATCH",CONCATENATE(Tableau2[[#Headers],[Bien 172]]&amp;" ", acquéreurs!$C7&amp;" ",acquéreurs!$D7),"")</f>
        <v/>
      </c>
      <c r="FR6" t="str">
        <f>IF(acquéreurs!GM7="MATCH",CONCATENATE(Tableau2[[#Headers],[Bien 173]]&amp;" ", acquéreurs!$C7&amp;" ",acquéreurs!$D7),"")</f>
        <v/>
      </c>
      <c r="FS6" t="str">
        <f>IF(acquéreurs!GN7="MATCH",CONCATENATE(Tableau2[[#Headers],[Bien 174]]&amp;" ", acquéreurs!$C7&amp;" ",acquéreurs!$D7),"")</f>
        <v/>
      </c>
      <c r="FT6" t="str">
        <f>IF(acquéreurs!GO7="MATCH",CONCATENATE(Tableau2[[#Headers],[Bien 175]]&amp;" ", acquéreurs!$C7&amp;" ",acquéreurs!$D7),"")</f>
        <v/>
      </c>
      <c r="FU6" t="str">
        <f>IF(acquéreurs!GP7="MATCH",CONCATENATE(Tableau2[[#Headers],[Bien 176]]&amp;" ", acquéreurs!$C7&amp;" ",acquéreurs!$D7),"")</f>
        <v/>
      </c>
      <c r="FV6" t="str">
        <f>IF(acquéreurs!GQ7="MATCH",CONCATENATE(Tableau2[[#Headers],[Bien 177]]&amp;" ", acquéreurs!$C7&amp;" ",acquéreurs!$D7),"")</f>
        <v/>
      </c>
      <c r="FW6" t="str">
        <f>IF(acquéreurs!GR7="MATCH",CONCATENATE(Tableau2[[#Headers],[Bien 178]]&amp;" ", acquéreurs!$C7&amp;" ",acquéreurs!$D7),"")</f>
        <v/>
      </c>
      <c r="FX6" t="str">
        <f>IF(acquéreurs!GS7="MATCH",CONCATENATE(Tableau2[[#Headers],[Bien 179]]&amp;" ", acquéreurs!$C7&amp;" ",acquéreurs!$D7),"")</f>
        <v/>
      </c>
      <c r="FY6" t="str">
        <f>IF(acquéreurs!GT7="MATCH",CONCATENATE(Tableau2[[#Headers],[Bien 180]]&amp;" ", acquéreurs!$C7&amp;" ",acquéreurs!$D7),"")</f>
        <v/>
      </c>
      <c r="FZ6" t="str">
        <f>IF(acquéreurs!GU7="MATCH",CONCATENATE(Tableau2[[#Headers],[Bien 181]]&amp;" ", acquéreurs!$C7&amp;" ",acquéreurs!$D7),"")</f>
        <v/>
      </c>
      <c r="GA6" t="str">
        <f>IF(acquéreurs!GV7="MATCH",CONCATENATE(Tableau2[[#Headers],[Bien 182]]&amp;" ", acquéreurs!$C7&amp;" ",acquéreurs!$D7),"")</f>
        <v/>
      </c>
      <c r="GB6" t="str">
        <f>IF(acquéreurs!GW7="MATCH",CONCATENATE(Tableau2[[#Headers],[Bien 183]]&amp;" ", acquéreurs!$C7&amp;" ",acquéreurs!$D7),"")</f>
        <v/>
      </c>
      <c r="GC6" t="str">
        <f>IF(acquéreurs!GX7="MATCH",CONCATENATE(Tableau2[[#Headers],[Bien 184]]&amp;" ", acquéreurs!$C7&amp;" ",acquéreurs!$D7),"")</f>
        <v/>
      </c>
      <c r="GD6" t="str">
        <f>IF(acquéreurs!GY7="MATCH",CONCATENATE(Tableau2[[#Headers],[Bien 185]]&amp;" ", acquéreurs!$C7&amp;" ",acquéreurs!$D7),"")</f>
        <v/>
      </c>
      <c r="GE6" t="str">
        <f>IF(acquéreurs!GZ7="MATCH",CONCATENATE(Tableau2[[#Headers],[Bien 186]]&amp;" ", acquéreurs!$C7&amp;" ",acquéreurs!$D7),"")</f>
        <v/>
      </c>
      <c r="GF6" t="str">
        <f>IF(acquéreurs!HA7="MATCH",CONCATENATE(Tableau2[[#Headers],[Bien 187]]&amp;" ", acquéreurs!$C7&amp;" ",acquéreurs!$D7),"")</f>
        <v/>
      </c>
      <c r="GG6" t="str">
        <f>IF(acquéreurs!HB7="MATCH",CONCATENATE(Tableau2[[#Headers],[Bien 188]]&amp;" ", acquéreurs!$C7&amp;" ",acquéreurs!$D7),"")</f>
        <v/>
      </c>
      <c r="GH6" t="str">
        <f>IF(acquéreurs!HC7="MATCH",CONCATENATE(Tableau2[[#Headers],[Bien 189]]&amp;" ", acquéreurs!$C7&amp;" ",acquéreurs!$D7),"")</f>
        <v/>
      </c>
      <c r="GI6" t="str">
        <f>IF(acquéreurs!HD7="MATCH",CONCATENATE(Tableau2[[#Headers],[Bien 190]]&amp;" ", acquéreurs!$C7&amp;" ",acquéreurs!$D7),"")</f>
        <v/>
      </c>
      <c r="GJ6" t="str">
        <f>IF(acquéreurs!HE7="MATCH",CONCATENATE(Tableau2[[#Headers],[Bien 191]]&amp;" ", acquéreurs!$C7&amp;" ",acquéreurs!$D7),"")</f>
        <v/>
      </c>
      <c r="GK6" t="str">
        <f>IF(acquéreurs!HF7="MATCH",CONCATENATE(Tableau2[[#Headers],[Bien 192]]&amp;" ", acquéreurs!$C7&amp;" ",acquéreurs!$D7),"")</f>
        <v/>
      </c>
      <c r="GL6" t="str">
        <f>IF(acquéreurs!HG7="MATCH",CONCATENATE(Tableau2[[#Headers],[Bien 193]]&amp;" ", acquéreurs!$C7&amp;" ",acquéreurs!$D7),"")</f>
        <v/>
      </c>
      <c r="GM6" t="str">
        <f>IF(acquéreurs!HH7="MATCH",CONCATENATE(Tableau2[[#Headers],[Bien 194]]&amp;" ", acquéreurs!$C7&amp;" ",acquéreurs!$D7),"")</f>
        <v/>
      </c>
      <c r="GN6" t="str">
        <f>IF(acquéreurs!HI7="MATCH",CONCATENATE(Tableau2[[#Headers],[Bien 195]]&amp;" ", acquéreurs!$C7&amp;" ",acquéreurs!$D7),"")</f>
        <v/>
      </c>
      <c r="GO6" t="str">
        <f>IF(acquéreurs!HJ7="MATCH",CONCATENATE(Tableau2[[#Headers],[Bien 196]]&amp;" ", acquéreurs!$C7&amp;" ",acquéreurs!$D7),"")</f>
        <v/>
      </c>
      <c r="GP6" t="str">
        <f>IF(acquéreurs!HK7="MATCH",CONCATENATE(Tableau2[[#Headers],[Bien 197]]&amp;" ", acquéreurs!$C7&amp;" ",acquéreurs!$D7),"")</f>
        <v/>
      </c>
      <c r="GQ6" t="str">
        <f>IF(acquéreurs!HL7="MATCH",CONCATENATE(Tableau2[[#Headers],[Bien 198]]&amp;" ", acquéreurs!$C7&amp;" ",acquéreurs!$D7),"")</f>
        <v/>
      </c>
      <c r="GR6" t="str">
        <f>IF(acquéreurs!HM7="MATCH",CONCATENATE(Tableau2[[#Headers],[Bien 199]]&amp;" ", acquéreurs!$C7&amp;" ",acquéreurs!$D7),"")</f>
        <v/>
      </c>
      <c r="GS6" t="str">
        <f>IF(acquéreurs!HN7="MATCH",CONCATENATE(Tableau2[[#Headers],[Bien 200]]&amp;" ", acquéreurs!$C7&amp;" ",acquéreurs!$D7),"")</f>
        <v/>
      </c>
      <c r="GT6" t="str">
        <f>IF(acquéreurs!HO7="MATCH",CONCATENATE(Tableau2[[#Headers],[Bien 201]]&amp;" ", acquéreurs!$C7&amp;" ",acquéreurs!$D7),"")</f>
        <v/>
      </c>
      <c r="GU6" t="str">
        <f>IF(acquéreurs!HP7="MATCH",CONCATENATE(Tableau2[[#Headers],[Bien 202]]&amp;" ", acquéreurs!$C7&amp;" ",acquéreurs!$D7),"")</f>
        <v/>
      </c>
      <c r="GV6" t="str">
        <f>IF(acquéreurs!HQ7="MATCH",CONCATENATE(Tableau2[[#Headers],[Bien 203]]&amp;" ", acquéreurs!$C7&amp;" ",acquéreurs!$D7),"")</f>
        <v/>
      </c>
      <c r="GW6" t="str">
        <f>IF(acquéreurs!HR7="MATCH",CONCATENATE(Tableau2[[#Headers],[Bien 204]]&amp;" ", acquéreurs!$C7&amp;" ",acquéreurs!$D7),"")</f>
        <v/>
      </c>
      <c r="GX6" t="str">
        <f>IF(acquéreurs!HS7="MATCH",CONCATENATE(Tableau2[[#Headers],[Bien 205]]&amp;" ", acquéreurs!$C7&amp;" ",acquéreurs!$D7),"")</f>
        <v/>
      </c>
      <c r="GY6" t="str">
        <f>IF(acquéreurs!HT7="MATCH",CONCATENATE(Tableau2[[#Headers],[Bien 206]]&amp;" ", acquéreurs!$C7&amp;" ",acquéreurs!$D7),"")</f>
        <v/>
      </c>
      <c r="GZ6" t="str">
        <f>IF(acquéreurs!HU7="MATCH",CONCATENATE(Tableau2[[#Headers],[Bien 207]]&amp;" ", acquéreurs!$C7&amp;" ",acquéreurs!$D7),"")</f>
        <v/>
      </c>
      <c r="HA6" t="str">
        <f>IF(acquéreurs!HV7="MATCH",CONCATENATE(Tableau2[[#Headers],[Bien 208]]&amp;" ", acquéreurs!$C7&amp;" ",acquéreurs!$D7),"")</f>
        <v/>
      </c>
      <c r="HB6" t="str">
        <f>IF(acquéreurs!HW7="MATCH",CONCATENATE(Tableau2[[#Headers],[Bien 209]]&amp;" ", acquéreurs!$C7&amp;" ",acquéreurs!$D7),"")</f>
        <v/>
      </c>
      <c r="HC6" t="str">
        <f>IF(acquéreurs!HX7="MATCH",CONCATENATE(Tableau2[[#Headers],[Bien 210]]&amp;" ", acquéreurs!$C7&amp;" ",acquéreurs!$D7),"")</f>
        <v/>
      </c>
      <c r="HD6" t="str">
        <f>IF(acquéreurs!HY7="MATCH",CONCATENATE(Tableau2[[#Headers],[Bien 211]]&amp;" ", acquéreurs!$C7&amp;" ",acquéreurs!$D7),"")</f>
        <v/>
      </c>
      <c r="HE6" t="str">
        <f>IF(acquéreurs!HZ7="MATCH",CONCATENATE(Tableau2[[#Headers],[Bien 212]]&amp;" ", acquéreurs!$C7&amp;" ",acquéreurs!$D7),"")</f>
        <v/>
      </c>
      <c r="HF6" t="str">
        <f>IF(acquéreurs!IA7="MATCH",CONCATENATE(Tableau2[[#Headers],[Bien 213]]&amp;" ", acquéreurs!$C7&amp;" ",acquéreurs!$D7),"")</f>
        <v/>
      </c>
      <c r="HG6" t="str">
        <f>IF(acquéreurs!IB7="MATCH",CONCATENATE(Tableau2[[#Headers],[Bien 214]]&amp;" ", acquéreurs!$C7&amp;" ",acquéreurs!$D7),"")</f>
        <v/>
      </c>
      <c r="HH6" t="str">
        <f>IF(acquéreurs!IC7="MATCH",CONCATENATE(Tableau2[[#Headers],[Bien 215]]&amp;" ", acquéreurs!$C7&amp;" ",acquéreurs!$D7),"")</f>
        <v/>
      </c>
      <c r="HI6" t="str">
        <f>IF(acquéreurs!ID7="MATCH",CONCATENATE(Tableau2[[#Headers],[Bien 216]]&amp;" ", acquéreurs!$C7&amp;" ",acquéreurs!$D7),"")</f>
        <v/>
      </c>
      <c r="HJ6" t="str">
        <f>IF(acquéreurs!IE7="MATCH",CONCATENATE(Tableau2[[#Headers],[Bien 217]]&amp;" ", acquéreurs!$C7&amp;" ",acquéreurs!$D7),"")</f>
        <v/>
      </c>
      <c r="HK6" t="str">
        <f>IF(acquéreurs!IF7="MATCH",CONCATENATE(Tableau2[[#Headers],[Bien 218]]&amp;" ", acquéreurs!$C7&amp;" ",acquéreurs!$D7),"")</f>
        <v/>
      </c>
      <c r="HL6" t="str">
        <f>IF(acquéreurs!IG7="MATCH",CONCATENATE(Tableau2[[#Headers],[Bien 219]]&amp;" ", acquéreurs!$C7&amp;" ",acquéreurs!$D7),"")</f>
        <v/>
      </c>
      <c r="HM6" t="str">
        <f>IF(acquéreurs!IH7="MATCH",CONCATENATE(Tableau2[[#Headers],[Bien 220]]&amp;" ", acquéreurs!$C7&amp;" ",acquéreurs!$D7),"")</f>
        <v/>
      </c>
      <c r="HN6" t="str">
        <f>IF(acquéreurs!II7="MATCH",CONCATENATE(Tableau2[[#Headers],[Bien 221]]&amp;" ", acquéreurs!$C7&amp;" ",acquéreurs!$D7),"")</f>
        <v/>
      </c>
      <c r="HO6" t="str">
        <f>IF(acquéreurs!IJ7="MATCH",CONCATENATE(Tableau2[[#Headers],[Bien 222]]&amp;" ", acquéreurs!$C7&amp;" ",acquéreurs!$D7),"")</f>
        <v/>
      </c>
      <c r="HP6" t="str">
        <f>IF(acquéreurs!IK7="MATCH",CONCATENATE(Tableau2[[#Headers],[Bien 223]]&amp;" ", acquéreurs!$C7&amp;" ",acquéreurs!$D7),"")</f>
        <v/>
      </c>
      <c r="HQ6" t="str">
        <f>IF(acquéreurs!IL7="MATCH",CONCATENATE(Tableau2[[#Headers],[Bien 224]]&amp;" ", acquéreurs!$C7&amp;" ",acquéreurs!$D7),"")</f>
        <v/>
      </c>
      <c r="HR6" t="str">
        <f>IF(acquéreurs!IM7="MATCH",CONCATENATE(Tableau2[[#Headers],[Bien 225]]&amp;" ", acquéreurs!$C7&amp;" ",acquéreurs!$D7),"")</f>
        <v/>
      </c>
      <c r="HS6" t="str">
        <f>IF(acquéreurs!IN7="MATCH",CONCATENATE(Tableau2[[#Headers],[Bien 226]]&amp;" ", acquéreurs!$C7&amp;" ",acquéreurs!$D7),"")</f>
        <v/>
      </c>
      <c r="HT6" t="str">
        <f>IF(acquéreurs!IO7="MATCH",CONCATENATE(Tableau2[[#Headers],[Bien 227]]&amp;" ", acquéreurs!$C7&amp;" ",acquéreurs!$D7),"")</f>
        <v/>
      </c>
      <c r="HU6" t="str">
        <f>IF(acquéreurs!IP7="MATCH",CONCATENATE(Tableau2[[#Headers],[Bien 228]]&amp;" ", acquéreurs!$C7&amp;" ",acquéreurs!$D7),"")</f>
        <v/>
      </c>
      <c r="HV6" t="str">
        <f>IF(acquéreurs!IQ7="MATCH",CONCATENATE(Tableau2[[#Headers],[Bien 229]]&amp;" ", acquéreurs!$C7&amp;" ",acquéreurs!$D7),"")</f>
        <v/>
      </c>
      <c r="HW6" t="str">
        <f>IF(acquéreurs!IR7="MATCH",CONCATENATE(Tableau2[[#Headers],[Bien 230]]&amp;" ", acquéreurs!$C7&amp;" ",acquéreurs!$D7),"")</f>
        <v/>
      </c>
      <c r="HX6" t="str">
        <f>IF(acquéreurs!IS7="MATCH",CONCATENATE(Tableau2[[#Headers],[Bien 231]]&amp;" ", acquéreurs!$C7&amp;" ",acquéreurs!$D7),"")</f>
        <v/>
      </c>
      <c r="HY6" t="str">
        <f>IF(acquéreurs!IT7="MATCH",CONCATENATE(Tableau2[[#Headers],[Bien 232]]&amp;" ", acquéreurs!$C7&amp;" ",acquéreurs!$D7),"")</f>
        <v/>
      </c>
      <c r="HZ6" t="str">
        <f>IF(acquéreurs!IU7="MATCH",CONCATENATE(Tableau2[[#Headers],[Bien 233]]&amp;" ", acquéreurs!$C7&amp;" ",acquéreurs!$D7),"")</f>
        <v/>
      </c>
      <c r="IA6" t="str">
        <f>IF(acquéreurs!IV7="MATCH",CONCATENATE(Tableau2[[#Headers],[Bien 234]]&amp;" ", acquéreurs!$C7&amp;" ",acquéreurs!$D7),"")</f>
        <v/>
      </c>
      <c r="IB6" t="str">
        <f>IF(acquéreurs!IW7="MATCH",CONCATENATE(Tableau2[[#Headers],[Bien 235]]&amp;" ", acquéreurs!$C7&amp;" ",acquéreurs!$D7),"")</f>
        <v/>
      </c>
      <c r="IC6" t="str">
        <f>IF(acquéreurs!IX7="MATCH",CONCATENATE(Tableau2[[#Headers],[Bien 236]]&amp;" ", acquéreurs!$C7&amp;" ",acquéreurs!$D7),"")</f>
        <v/>
      </c>
      <c r="ID6" t="str">
        <f>IF(acquéreurs!IY7="MATCH",CONCATENATE(Tableau2[[#Headers],[Bien 237]]&amp;" ", acquéreurs!$C7&amp;" ",acquéreurs!$D7),"")</f>
        <v/>
      </c>
      <c r="IE6" t="str">
        <f>IF(acquéreurs!IZ7="MATCH",CONCATENATE(Tableau2[[#Headers],[Bien 238]]&amp;" ", acquéreurs!$C7&amp;" ",acquéreurs!$D7),"")</f>
        <v/>
      </c>
      <c r="IF6" t="str">
        <f>IF(acquéreurs!JA7="MATCH",CONCATENATE(Tableau2[[#Headers],[Bien 239]]&amp;" ", acquéreurs!$C7&amp;" ",acquéreurs!$D7),"")</f>
        <v/>
      </c>
      <c r="IG6" t="str">
        <f>IF(acquéreurs!JB7="MATCH",CONCATENATE(Tableau2[[#Headers],[Bien 240]]&amp;" ", acquéreurs!$C7&amp;" ",acquéreurs!$D7),"")</f>
        <v/>
      </c>
      <c r="IH6" t="str">
        <f>IF(acquéreurs!JC7="MATCH",CONCATENATE(Tableau2[[#Headers],[Bien 241]]&amp;" ", acquéreurs!$C7&amp;" ",acquéreurs!$D7),"")</f>
        <v/>
      </c>
      <c r="II6" t="str">
        <f>IF(acquéreurs!JD7="MATCH",CONCATENATE(Tableau2[[#Headers],[Bien 242]]&amp;" ", acquéreurs!$C7&amp;" ",acquéreurs!$D7),"")</f>
        <v/>
      </c>
      <c r="IJ6" t="str">
        <f>IF(acquéreurs!JE7="MATCH",CONCATENATE(Tableau2[[#Headers],[Bien 243]]&amp;" ", acquéreurs!$C7&amp;" ",acquéreurs!$D7),"")</f>
        <v/>
      </c>
      <c r="IK6" t="str">
        <f>IF(acquéreurs!JF7="MATCH",CONCATENATE(Tableau2[[#Headers],[Bien 244]]&amp;" ", acquéreurs!$C7&amp;" ",acquéreurs!$D7),"")</f>
        <v/>
      </c>
      <c r="IL6" t="str">
        <f>IF(acquéreurs!JG7="MATCH",CONCATENATE(Tableau2[[#Headers],[Bien 245]]&amp;" ", acquéreurs!$C7&amp;" ",acquéreurs!$D7),"")</f>
        <v/>
      </c>
      <c r="IM6" t="str">
        <f>IF(acquéreurs!JH7="MATCH",CONCATENATE(Tableau2[[#Headers],[Bien 246]]&amp;" ", acquéreurs!$C7&amp;" ",acquéreurs!$D7),"")</f>
        <v/>
      </c>
      <c r="IN6" t="str">
        <f>IF(acquéreurs!JI7="MATCH",CONCATENATE(Tableau2[[#Headers],[Bien 247]]&amp;" ", acquéreurs!$C7&amp;" ",acquéreurs!$D7),"")</f>
        <v/>
      </c>
      <c r="IO6" t="str">
        <f>IF(acquéreurs!JJ7="MATCH",CONCATENATE(Tableau2[[#Headers],[Bien 248]]&amp;" ", acquéreurs!$C7&amp;" ",acquéreurs!$D7),"")</f>
        <v/>
      </c>
      <c r="IP6" t="str">
        <f>IF(acquéreurs!JK7="MATCH",CONCATENATE(Tableau2[[#Headers],[Bien 249]]&amp;" ", acquéreurs!$C7&amp;" ",acquéreurs!$D7),"")</f>
        <v/>
      </c>
      <c r="IQ6" t="str">
        <f>IF(acquéreurs!JL7="MATCH",CONCATENATE(Tableau2[[#Headers],[Bien 250]]&amp;" ", acquéreurs!$C7&amp;" ",acquéreurs!$D7),"")</f>
        <v/>
      </c>
      <c r="IR6" t="str">
        <f>IF(acquéreurs!JM7="MATCH",CONCATENATE(Tableau2[[#Headers],[Bien 251]]&amp;" ", acquéreurs!$C7&amp;" ",acquéreurs!$D7),"")</f>
        <v/>
      </c>
      <c r="IS6" t="str">
        <f>IF(acquéreurs!JN7="MATCH",CONCATENATE(Tableau2[[#Headers],[Bien 252]]&amp;" ", acquéreurs!$C7&amp;" ",acquéreurs!$D7),"")</f>
        <v/>
      </c>
      <c r="IT6" t="str">
        <f>IF(acquéreurs!JO7="MATCH",CONCATENATE(Tableau2[[#Headers],[Bien 253]]&amp;" ", acquéreurs!$C7&amp;" ",acquéreurs!$D7),"")</f>
        <v/>
      </c>
      <c r="IU6" t="str">
        <f>IF(acquéreurs!JP7="MATCH",CONCATENATE(Tableau2[[#Headers],[Bien 254]]&amp;" ", acquéreurs!$C7&amp;" ",acquéreurs!$D7),"")</f>
        <v/>
      </c>
      <c r="IV6" t="str">
        <f>IF(acquéreurs!JQ7="MATCH",CONCATENATE(Tableau2[[#Headers],[Bien 255]]&amp;" ", acquéreurs!$C7&amp;" ",acquéreurs!$D7),"")</f>
        <v/>
      </c>
      <c r="IW6" t="str">
        <f>IF(acquéreurs!JR7="MATCH",CONCATENATE(Tableau2[[#Headers],[Bien 256]]&amp;" ", acquéreurs!$C7&amp;" ",acquéreurs!$D7),"")</f>
        <v/>
      </c>
      <c r="IX6" t="str">
        <f>IF(acquéreurs!JS7="MATCH",CONCATENATE(Tableau2[[#Headers],[Bien 257]]&amp;" ", acquéreurs!$C7&amp;" ",acquéreurs!$D7),"")</f>
        <v/>
      </c>
      <c r="IY6" t="str">
        <f>IF(acquéreurs!JT7="MATCH",CONCATENATE(Tableau2[[#Headers],[Bien 258]]&amp;" ", acquéreurs!$C7&amp;" ",acquéreurs!$D7),"")</f>
        <v/>
      </c>
      <c r="IZ6" t="str">
        <f>IF(acquéreurs!JU7="MATCH",CONCATENATE(Tableau2[[#Headers],[Bien 259]]&amp;" ", acquéreurs!$C7&amp;" ",acquéreurs!$D7),"")</f>
        <v/>
      </c>
      <c r="JA6" t="str">
        <f>IF(acquéreurs!JV7="MATCH",CONCATENATE(Tableau2[[#Headers],[Bien 260]]&amp;" ", acquéreurs!$C7&amp;" ",acquéreurs!$D7),"")</f>
        <v/>
      </c>
      <c r="JB6" t="str">
        <f>IF(acquéreurs!JW7="MATCH",CONCATENATE(Tableau2[[#Headers],[Bien 261]]&amp;" ", acquéreurs!$C7&amp;" ",acquéreurs!$D7),"")</f>
        <v/>
      </c>
      <c r="JC6" t="str">
        <f>IF(acquéreurs!JX7="MATCH",CONCATENATE(Tableau2[[#Headers],[Bien 262]]&amp;" ", acquéreurs!$C7&amp;" ",acquéreurs!$D7),"")</f>
        <v/>
      </c>
      <c r="JD6" t="str">
        <f>IF(acquéreurs!JY7="MATCH",CONCATENATE(Tableau2[[#Headers],[Bien 263]]&amp;" ", acquéreurs!$C7&amp;" ",acquéreurs!$D7),"")</f>
        <v/>
      </c>
      <c r="JE6" t="str">
        <f>IF(acquéreurs!JZ7="MATCH",CONCATENATE(Tableau2[[#Headers],[Bien 264]]&amp;" ", acquéreurs!$C7&amp;" ",acquéreurs!$D7),"")</f>
        <v/>
      </c>
      <c r="JF6" t="str">
        <f>IF(acquéreurs!KA7="MATCH",CONCATENATE(Tableau2[[#Headers],[Bien 265]]&amp;" ", acquéreurs!$C7&amp;" ",acquéreurs!$D7),"")</f>
        <v/>
      </c>
      <c r="JG6" t="str">
        <f>IF(acquéreurs!KB7="MATCH",CONCATENATE(Tableau2[[#Headers],[Bien 266]]&amp;" ", acquéreurs!$C7&amp;" ",acquéreurs!$D7),"")</f>
        <v/>
      </c>
      <c r="JH6" t="str">
        <f>IF(acquéreurs!KC7="MATCH",CONCATENATE(Tableau2[[#Headers],[Bien 267]]&amp;" ", acquéreurs!$C7&amp;" ",acquéreurs!$D7),"")</f>
        <v/>
      </c>
      <c r="JI6" t="str">
        <f>IF(acquéreurs!KD7="MATCH",CONCATENATE(Tableau2[[#Headers],[Bien 268]]&amp;" ", acquéreurs!$C7&amp;" ",acquéreurs!$D7),"")</f>
        <v/>
      </c>
      <c r="JJ6" t="str">
        <f>IF(acquéreurs!KE7="MATCH",CONCATENATE(Tableau2[[#Headers],[Bien 269]]&amp;" ", acquéreurs!$C7&amp;" ",acquéreurs!$D7),"")</f>
        <v/>
      </c>
      <c r="JK6" t="str">
        <f>IF(acquéreurs!KF7="MATCH",CONCATENATE(Tableau2[[#Headers],[Bien 270]]&amp;" ", acquéreurs!$C7&amp;" ",acquéreurs!$D7),"")</f>
        <v/>
      </c>
      <c r="JL6" t="str">
        <f>IF(acquéreurs!KG7="MATCH",CONCATENATE(Tableau2[[#Headers],[Bien 271]]&amp;" ", acquéreurs!$C7&amp;" ",acquéreurs!$D7),"")</f>
        <v/>
      </c>
      <c r="JM6" t="str">
        <f>IF(acquéreurs!KH7="MATCH",CONCATENATE(Tableau2[[#Headers],[Bien 272]]&amp;" ", acquéreurs!$C7&amp;" ",acquéreurs!$D7),"")</f>
        <v/>
      </c>
      <c r="JN6" t="str">
        <f>IF(acquéreurs!KI7="MATCH",CONCATENATE(Tableau2[[#Headers],[Bien 273]]&amp;" ", acquéreurs!$C7&amp;" ",acquéreurs!$D7),"")</f>
        <v/>
      </c>
      <c r="JO6" t="str">
        <f>IF(acquéreurs!KJ7="MATCH",CONCATENATE(Tableau2[[#Headers],[Bien 274]]&amp;" ", acquéreurs!$C7&amp;" ",acquéreurs!$D7),"")</f>
        <v/>
      </c>
      <c r="JP6" t="str">
        <f>IF(acquéreurs!KK7="MATCH",CONCATENATE(Tableau2[[#Headers],[Bien 275]]&amp;" ", acquéreurs!$C7&amp;" ",acquéreurs!$D7),"")</f>
        <v/>
      </c>
      <c r="JQ6" t="str">
        <f>IF(acquéreurs!KL7="MATCH",CONCATENATE(Tableau2[[#Headers],[Bien 276]]&amp;" ", acquéreurs!$C7&amp;" ",acquéreurs!$D7),"")</f>
        <v/>
      </c>
      <c r="JR6" t="str">
        <f>IF(acquéreurs!KM7="MATCH",CONCATENATE(Tableau2[[#Headers],[Bien 277]]&amp;" ", acquéreurs!$C7&amp;" ",acquéreurs!$D7),"")</f>
        <v/>
      </c>
      <c r="JS6" t="str">
        <f>IF(acquéreurs!KN7="MATCH",CONCATENATE(Tableau2[[#Headers],[Bien 278]]&amp;" ", acquéreurs!$C7&amp;" ",acquéreurs!$D7),"")</f>
        <v/>
      </c>
      <c r="JT6" t="str">
        <f>IF(acquéreurs!KO7="MATCH",CONCATENATE(Tableau2[[#Headers],[Bien 279]]&amp;" ", acquéreurs!$C7&amp;" ",acquéreurs!$D7),"")</f>
        <v/>
      </c>
      <c r="JU6" t="str">
        <f>IF(acquéreurs!KP7="MATCH",CONCATENATE(Tableau2[[#Headers],[Bien 280]]&amp;" ", acquéreurs!$C7&amp;" ",acquéreurs!$D7),"")</f>
        <v/>
      </c>
      <c r="JV6" t="str">
        <f>IF(acquéreurs!KQ7="MATCH",CONCATENATE(Tableau2[[#Headers],[Bien 281]]&amp;" ", acquéreurs!$C7&amp;" ",acquéreurs!$D7),"")</f>
        <v/>
      </c>
      <c r="JW6" t="str">
        <f>IF(acquéreurs!KR7="MATCH",CONCATENATE(Tableau2[[#Headers],[Bien 282]]&amp;" ", acquéreurs!$C7&amp;" ",acquéreurs!$D7),"")</f>
        <v/>
      </c>
      <c r="JX6" t="str">
        <f>IF(acquéreurs!KS7="MATCH",CONCATENATE(Tableau2[[#Headers],[Bien 283]]&amp;" ", acquéreurs!$C7&amp;" ",acquéreurs!$D7),"")</f>
        <v/>
      </c>
      <c r="JY6" t="str">
        <f>IF(acquéreurs!KT7="MATCH",CONCATENATE(Tableau2[[#Headers],[Bien 284]]&amp;" ", acquéreurs!$C7&amp;" ",acquéreurs!$D7),"")</f>
        <v/>
      </c>
      <c r="JZ6" t="str">
        <f>IF(acquéreurs!KU7="MATCH",CONCATENATE(Tableau2[[#Headers],[Bien 285]]&amp;" ", acquéreurs!$C7&amp;" ",acquéreurs!$D7),"")</f>
        <v/>
      </c>
      <c r="KA6" t="str">
        <f>IF(acquéreurs!KV7="MATCH",CONCATENATE(Tableau2[[#Headers],[Bien 286]]&amp;" ", acquéreurs!$C7&amp;" ",acquéreurs!$D7),"")</f>
        <v/>
      </c>
      <c r="KB6" t="str">
        <f>IF(acquéreurs!KW7="MATCH",CONCATENATE(Tableau2[[#Headers],[Bien 287]]&amp;" ", acquéreurs!$C7&amp;" ",acquéreurs!$D7),"")</f>
        <v/>
      </c>
      <c r="KC6" t="str">
        <f>IF(acquéreurs!KX7="MATCH",CONCATENATE(Tableau2[[#Headers],[Bien 288]]&amp;" ", acquéreurs!$C7&amp;" ",acquéreurs!$D7),"")</f>
        <v/>
      </c>
      <c r="KD6" t="str">
        <f>IF(acquéreurs!KY7="MATCH",CONCATENATE(Tableau2[[#Headers],[Bien 289]]&amp;" ", acquéreurs!$C7&amp;" ",acquéreurs!$D7),"")</f>
        <v/>
      </c>
      <c r="KE6" t="str">
        <f>IF(acquéreurs!KZ7="MATCH",CONCATENATE(Tableau2[[#Headers],[Bien 290]]&amp;" ", acquéreurs!$C7&amp;" ",acquéreurs!$D7),"")</f>
        <v/>
      </c>
      <c r="KF6" t="str">
        <f>IF(acquéreurs!LA7="MATCH",CONCATENATE(Tableau2[[#Headers],[Bien 291]]&amp;" ", acquéreurs!$C7&amp;" ",acquéreurs!$D7),"")</f>
        <v/>
      </c>
      <c r="KG6" t="str">
        <f>IF(acquéreurs!LB7="MATCH",CONCATENATE(Tableau2[[#Headers],[Bien 292]]&amp;" ", acquéreurs!$C7&amp;" ",acquéreurs!$D7),"")</f>
        <v/>
      </c>
      <c r="KH6" t="str">
        <f>IF(acquéreurs!LC7="MATCH",CONCATENATE(Tableau2[[#Headers],[Bien 293]]&amp;" ", acquéreurs!$C7&amp;" ",acquéreurs!$D7),"")</f>
        <v/>
      </c>
      <c r="KI6" t="str">
        <f>IF(acquéreurs!LD7="MATCH",CONCATENATE(Tableau2[[#Headers],[Bien 294]]&amp;" ", acquéreurs!$C7&amp;" ",acquéreurs!$D7),"")</f>
        <v/>
      </c>
      <c r="KJ6" t="str">
        <f>IF(acquéreurs!LE7="MATCH",CONCATENATE(Tableau2[[#Headers],[Bien 295]]&amp;" ", acquéreurs!$C7&amp;" ",acquéreurs!$D7),"")</f>
        <v/>
      </c>
      <c r="KK6" t="str">
        <f>IF(acquéreurs!LF7="MATCH",CONCATENATE(Tableau2[[#Headers],[Bien 296]]&amp;" ", acquéreurs!$C7&amp;" ",acquéreurs!$D7),"")</f>
        <v/>
      </c>
      <c r="KL6" t="str">
        <f>IF(acquéreurs!LG7="MATCH",CONCATENATE(Tableau2[[#Headers],[Bien 297]]&amp;" ", acquéreurs!$C7&amp;" ",acquéreurs!$D7),"")</f>
        <v/>
      </c>
      <c r="KM6" t="str">
        <f>IF(acquéreurs!LH7="MATCH",CONCATENATE(Tableau2[[#Headers],[Bien 298]]&amp;" ", acquéreurs!$C7&amp;" ",acquéreurs!$D7),"")</f>
        <v/>
      </c>
      <c r="KN6" t="str">
        <f>IF(acquéreurs!LI7="MATCH",CONCATENATE(Tableau2[[#Headers],[Bien 299]]&amp;" ", acquéreurs!$C7&amp;" ",acquéreurs!$D7),"")</f>
        <v/>
      </c>
      <c r="KO6" t="str">
        <f>IF(acquéreurs!LJ7="MATCH",CONCATENATE(Tableau2[[#Headers],[Bien 300]]&amp;" ", acquéreurs!$C7&amp;" ",acquéreurs!$D7),"")</f>
        <v/>
      </c>
      <c r="KP6" t="str">
        <f>IF(acquéreurs!LK7="MATCH",CONCATENATE(Tableau2[[#Headers],[Bien 301]]&amp;" ", acquéreurs!$C7&amp;" ",acquéreurs!$D7),"")</f>
        <v/>
      </c>
      <c r="KQ6" t="str">
        <f>IF(acquéreurs!LL7="MATCH",CONCATENATE(Tableau2[[#Headers],[Bien 302]]&amp;" ", acquéreurs!$C7&amp;" ",acquéreurs!$D7),"")</f>
        <v/>
      </c>
      <c r="KR6" t="str">
        <f>IF(acquéreurs!LM7="MATCH",CONCATENATE(Tableau2[[#Headers],[Bien 303]]&amp;" ", acquéreurs!$C7&amp;" ",acquéreurs!$D7),"")</f>
        <v/>
      </c>
      <c r="KS6" t="str">
        <f>IF(acquéreurs!LN7="MATCH",CONCATENATE(Tableau2[[#Headers],[Bien 304]]&amp;" ", acquéreurs!$C7&amp;" ",acquéreurs!$D7),"")</f>
        <v/>
      </c>
      <c r="KT6" t="str">
        <f>IF(acquéreurs!LO7="MATCH",CONCATENATE(Tableau2[[#Headers],[Bien 305]]&amp;" ", acquéreurs!$C7&amp;" ",acquéreurs!$D7),"")</f>
        <v/>
      </c>
      <c r="KU6" t="str">
        <f>IF(acquéreurs!LP7="MATCH",CONCATENATE(Tableau2[[#Headers],[Bien 306]]&amp;" ", acquéreurs!$C7&amp;" ",acquéreurs!$D7),"")</f>
        <v/>
      </c>
      <c r="KV6" t="str">
        <f>IF(acquéreurs!LQ7="MATCH",CONCATENATE(Tableau2[[#Headers],[Bien 307]]&amp;" ", acquéreurs!$C7&amp;" ",acquéreurs!$D7),"")</f>
        <v/>
      </c>
      <c r="KW6" t="str">
        <f>IF(acquéreurs!LR7="MATCH",CONCATENATE(Tableau2[[#Headers],[Bien 308]]&amp;" ", acquéreurs!$C7&amp;" ",acquéreurs!$D7),"")</f>
        <v/>
      </c>
      <c r="KX6" t="str">
        <f>IF(acquéreurs!LS7="MATCH",CONCATENATE(Tableau2[[#Headers],[Bien 309]]&amp;" ", acquéreurs!$C7&amp;" ",acquéreurs!$D7),"")</f>
        <v/>
      </c>
      <c r="KY6" t="str">
        <f>IF(acquéreurs!LT7="MATCH",CONCATENATE(Tableau2[[#Headers],[Bien 310]]&amp;" ", acquéreurs!$C7&amp;" ",acquéreurs!$D7),"")</f>
        <v/>
      </c>
      <c r="KZ6" t="str">
        <f>IF(acquéreurs!LU7="MATCH",CONCATENATE(Tableau2[[#Headers],[Bien 311]]&amp;" ", acquéreurs!$C7&amp;" ",acquéreurs!$D7),"")</f>
        <v/>
      </c>
      <c r="LA6" t="str">
        <f>IF(acquéreurs!LV7="MATCH",CONCATENATE(Tableau2[[#Headers],[Bien 312]]&amp;" ", acquéreurs!$C7&amp;" ",acquéreurs!$D7),"")</f>
        <v/>
      </c>
      <c r="LB6" t="str">
        <f>IF(acquéreurs!LW7="MATCH",CONCATENATE(Tableau2[[#Headers],[Bien 313]]&amp;" ", acquéreurs!$C7&amp;" ",acquéreurs!$D7),"")</f>
        <v/>
      </c>
      <c r="LC6" t="str">
        <f>IF(acquéreurs!LX7="MATCH",CONCATENATE(Tableau2[[#Headers],[Bien 314]]&amp;" ", acquéreurs!$C7&amp;" ",acquéreurs!$D7),"")</f>
        <v/>
      </c>
      <c r="LD6" t="str">
        <f>IF(acquéreurs!LY7="MATCH",CONCATENATE(Tableau2[[#Headers],[Bien 315]]&amp;" ", acquéreurs!$C7&amp;" ",acquéreurs!$D7),"")</f>
        <v/>
      </c>
      <c r="LE6" t="str">
        <f>IF(acquéreurs!LZ7="MATCH",CONCATENATE(Tableau2[[#Headers],[Bien 316]]&amp;" ", acquéreurs!$C7&amp;" ",acquéreurs!$D7),"")</f>
        <v/>
      </c>
      <c r="LF6" t="str">
        <f>IF(acquéreurs!MA7="MATCH",CONCATENATE(Tableau2[[#Headers],[Bien 317]]&amp;" ", acquéreurs!$C7&amp;" ",acquéreurs!$D7),"")</f>
        <v/>
      </c>
      <c r="LG6" t="str">
        <f>IF(acquéreurs!MB7="MATCH",CONCATENATE(Tableau2[[#Headers],[Bien 318]]&amp;" ", acquéreurs!$C7&amp;" ",acquéreurs!$D7),"")</f>
        <v/>
      </c>
      <c r="LH6" t="str">
        <f>IF(acquéreurs!MC7="MATCH",CONCATENATE(Tableau2[[#Headers],[Bien 319]]&amp;" ", acquéreurs!$C7&amp;" ",acquéreurs!$D7),"")</f>
        <v/>
      </c>
      <c r="LI6" t="str">
        <f>IF(acquéreurs!MD7="MATCH",CONCATENATE(Tableau2[[#Headers],[Bien 320]]&amp;" ", acquéreurs!$C7&amp;" ",acquéreurs!$D7),"")</f>
        <v/>
      </c>
      <c r="LJ6" t="str">
        <f>IF(acquéreurs!ME7="MATCH",CONCATENATE(Tableau2[[#Headers],[Bien 321]]&amp;" ", acquéreurs!$C7&amp;" ",acquéreurs!$D7),"")</f>
        <v/>
      </c>
      <c r="LK6" t="str">
        <f>IF(acquéreurs!MF7="MATCH",CONCATENATE(Tableau2[[#Headers],[Bien 322]]&amp;" ", acquéreurs!$C7&amp;" ",acquéreurs!$D7),"")</f>
        <v/>
      </c>
      <c r="LL6" t="str">
        <f>IF(acquéreurs!MG7="MATCH",CONCATENATE(Tableau2[[#Headers],[Bien 323]]&amp;" ", acquéreurs!$C7&amp;" ",acquéreurs!$D7),"")</f>
        <v/>
      </c>
      <c r="LM6" t="str">
        <f>IF(acquéreurs!MH7="MATCH",CONCATENATE(Tableau2[[#Headers],[Bien 324]]&amp;" ", acquéreurs!$C7&amp;" ",acquéreurs!$D7),"")</f>
        <v/>
      </c>
      <c r="LN6" t="str">
        <f>IF(acquéreurs!MI7="MATCH",CONCATENATE(Tableau2[[#Headers],[Bien 325]]&amp;" ", acquéreurs!$C7&amp;" ",acquéreurs!$D7),"")</f>
        <v/>
      </c>
      <c r="LO6" t="str">
        <f>IF(acquéreurs!MJ7="MATCH",CONCATENATE(Tableau2[[#Headers],[Bien 326]]&amp;" ", acquéreurs!$C7&amp;" ",acquéreurs!$D7),"")</f>
        <v/>
      </c>
      <c r="LP6" t="str">
        <f>IF(acquéreurs!MK7="MATCH",CONCATENATE(Tableau2[[#Headers],[Bien 327]]&amp;" ", acquéreurs!$C7&amp;" ",acquéreurs!$D7),"")</f>
        <v/>
      </c>
      <c r="LQ6" t="str">
        <f>IF(acquéreurs!ML7="MATCH",CONCATENATE(Tableau2[[#Headers],[Bien 328]]&amp;" ", acquéreurs!$C7&amp;" ",acquéreurs!$D7),"")</f>
        <v/>
      </c>
      <c r="LR6" t="str">
        <f>IF(acquéreurs!MM7="MATCH",CONCATENATE(Tableau2[[#Headers],[Bien 329]]&amp;" ", acquéreurs!$C7&amp;" ",acquéreurs!$D7),"")</f>
        <v/>
      </c>
      <c r="LS6" t="str">
        <f>IF(acquéreurs!MN7="MATCH",CONCATENATE(Tableau2[[#Headers],[Bien 330]]&amp;" ", acquéreurs!$C7&amp;" ",acquéreurs!$D7),"")</f>
        <v/>
      </c>
      <c r="LT6" t="str">
        <f>IF(acquéreurs!MO7="MATCH",CONCATENATE(Tableau2[[#Headers],[Bien 331]]&amp;" ", acquéreurs!$C7&amp;" ",acquéreurs!$D7),"")</f>
        <v/>
      </c>
      <c r="LU6" t="str">
        <f>IF(acquéreurs!MP7="MATCH",CONCATENATE(Tableau2[[#Headers],[Bien 332]]&amp;" ", acquéreurs!$C7&amp;" ",acquéreurs!$D7),"")</f>
        <v/>
      </c>
      <c r="LV6" t="str">
        <f>IF(acquéreurs!MQ7="MATCH",CONCATENATE(Tableau2[[#Headers],[Bien 333]]&amp;" ", acquéreurs!$C7&amp;" ",acquéreurs!$D7),"")</f>
        <v/>
      </c>
      <c r="LW6" t="str">
        <f>IF(acquéreurs!MR7="MATCH",CONCATENATE(Tableau2[[#Headers],[Bien 334]]&amp;" ", acquéreurs!$C7&amp;" ",acquéreurs!$D7),"")</f>
        <v/>
      </c>
      <c r="LX6" t="str">
        <f>IF(acquéreurs!MS7="MATCH",CONCATENATE(Tableau2[[#Headers],[Bien 335]]&amp;" ", acquéreurs!$C7&amp;" ",acquéreurs!$D7),"")</f>
        <v/>
      </c>
      <c r="LY6" t="str">
        <f>IF(acquéreurs!MT7="MATCH",CONCATENATE(Tableau2[[#Headers],[Bien 336]]&amp;" ", acquéreurs!$C7&amp;" ",acquéreurs!$D7),"")</f>
        <v/>
      </c>
      <c r="LZ6" t="str">
        <f>IF(acquéreurs!MU7="MATCH",CONCATENATE(Tableau2[[#Headers],[Bien 337]]&amp;" ", acquéreurs!$C7&amp;" ",acquéreurs!$D7),"")</f>
        <v/>
      </c>
      <c r="MA6" t="str">
        <f>IF(acquéreurs!MV7="MATCH",CONCATENATE(Tableau2[[#Headers],[Bien 338]]&amp;" ", acquéreurs!$C7&amp;" ",acquéreurs!$D7),"")</f>
        <v/>
      </c>
      <c r="MB6" t="str">
        <f>IF(acquéreurs!MW7="MATCH",CONCATENATE(Tableau2[[#Headers],[Bien 339]]&amp;" ", acquéreurs!$C7&amp;" ",acquéreurs!$D7),"")</f>
        <v/>
      </c>
      <c r="MC6" t="str">
        <f>IF(acquéreurs!MX7="MATCH",CONCATENATE(Tableau2[[#Headers],[Bien 340]]&amp;" ", acquéreurs!$C7&amp;" ",acquéreurs!$D7),"")</f>
        <v/>
      </c>
      <c r="MD6" t="str">
        <f>IF(acquéreurs!MY7="MATCH",CONCATENATE(Tableau2[[#Headers],[Bien 341]]&amp;" ", acquéreurs!$C7&amp;" ",acquéreurs!$D7),"")</f>
        <v/>
      </c>
      <c r="ME6" t="str">
        <f>IF(acquéreurs!MZ7="MATCH",CONCATENATE(Tableau2[[#Headers],[Bien 342]]&amp;" ", acquéreurs!$C7&amp;" ",acquéreurs!$D7),"")</f>
        <v/>
      </c>
      <c r="MF6" t="str">
        <f>IF(acquéreurs!NA7="MATCH",CONCATENATE(Tableau2[[#Headers],[Bien 343]]&amp;" ", acquéreurs!$C7&amp;" ",acquéreurs!$D7),"")</f>
        <v/>
      </c>
      <c r="MG6" t="str">
        <f>IF(acquéreurs!NB7="MATCH",CONCATENATE(Tableau2[[#Headers],[Bien 344]]&amp;" ", acquéreurs!$C7&amp;" ",acquéreurs!$D7),"")</f>
        <v/>
      </c>
      <c r="MH6" t="str">
        <f>IF(acquéreurs!NC7="MATCH",CONCATENATE(Tableau2[[#Headers],[Bien 345]]&amp;" ", acquéreurs!$C7&amp;" ",acquéreurs!$D7),"")</f>
        <v/>
      </c>
      <c r="MI6" t="str">
        <f>IF(acquéreurs!ND7="MATCH",CONCATENATE(Tableau2[[#Headers],[Bien 346]]&amp;" ", acquéreurs!$C7&amp;" ",acquéreurs!$D7),"")</f>
        <v/>
      </c>
      <c r="MJ6" t="str">
        <f>IF(acquéreurs!NE7="MATCH",CONCATENATE(Tableau2[[#Headers],[Bien 347]]&amp;" ", acquéreurs!$C7&amp;" ",acquéreurs!$D7),"")</f>
        <v/>
      </c>
      <c r="MK6" t="str">
        <f>IF(acquéreurs!NF7="MATCH",CONCATENATE(Tableau2[[#Headers],[Bien 348]]&amp;" ", acquéreurs!$C7&amp;" ",acquéreurs!$D7),"")</f>
        <v/>
      </c>
      <c r="ML6" t="str">
        <f>IF(acquéreurs!NG7="MATCH",CONCATENATE(Tableau2[[#Headers],[Bien 349]]&amp;" ", acquéreurs!$C7&amp;" ",acquéreurs!$D7),"")</f>
        <v/>
      </c>
      <c r="MM6" t="str">
        <f>IF(acquéreurs!NH7="MATCH",CONCATENATE(Tableau2[[#Headers],[Bien 350]]&amp;" ", acquéreurs!$C7&amp;" ",acquéreurs!$D7),"")</f>
        <v/>
      </c>
      <c r="MN6" t="str">
        <f>IF(acquéreurs!NI7="MATCH",CONCATENATE(Tableau2[[#Headers],[Bien 351]]&amp;" ", acquéreurs!$C7&amp;" ",acquéreurs!$D7),"")</f>
        <v/>
      </c>
      <c r="MO6" t="str">
        <f>IF(acquéreurs!NJ7="MATCH",CONCATENATE(Tableau2[[#Headers],[Bien 352]]&amp;" ", acquéreurs!$C7&amp;" ",acquéreurs!$D7),"")</f>
        <v/>
      </c>
      <c r="MP6" t="str">
        <f>IF(acquéreurs!NK7="MATCH",CONCATENATE(Tableau2[[#Headers],[Bien 353]]&amp;" ", acquéreurs!$C7&amp;" ",acquéreurs!$D7),"")</f>
        <v/>
      </c>
      <c r="MQ6" t="str">
        <f>IF(acquéreurs!NL7="MATCH",CONCATENATE(Tableau2[[#Headers],[Bien 354]]&amp;" ", acquéreurs!$C7&amp;" ",acquéreurs!$D7),"")</f>
        <v/>
      </c>
      <c r="MR6" t="str">
        <f>IF(acquéreurs!NM7="MATCH",CONCATENATE(Tableau2[[#Headers],[Bien 355]]&amp;" ", acquéreurs!$C7&amp;" ",acquéreurs!$D7),"")</f>
        <v/>
      </c>
      <c r="MS6" t="str">
        <f>IF(acquéreurs!NN7="MATCH",CONCATENATE(Tableau2[[#Headers],[Bien 356]]&amp;" ", acquéreurs!$C7&amp;" ",acquéreurs!$D7),"")</f>
        <v/>
      </c>
      <c r="MT6" t="str">
        <f>IF(acquéreurs!NO7="MATCH",CONCATENATE(Tableau2[[#Headers],[Bien 357]]&amp;" ", acquéreurs!$C7&amp;" ",acquéreurs!$D7),"")</f>
        <v/>
      </c>
      <c r="MU6" t="str">
        <f>IF(acquéreurs!NP7="MATCH",CONCATENATE(Tableau2[[#Headers],[Bien 358]]&amp;" ", acquéreurs!$C7&amp;" ",acquéreurs!$D7),"")</f>
        <v/>
      </c>
      <c r="MV6" t="str">
        <f>IF(acquéreurs!NQ7="MATCH",CONCATENATE(Tableau2[[#Headers],[Bien 359]]&amp;" ", acquéreurs!$C7&amp;" ",acquéreurs!$D7),"")</f>
        <v/>
      </c>
      <c r="MW6" t="str">
        <f>IF(acquéreurs!NR7="MATCH",CONCATENATE(Tableau2[[#Headers],[Bien 360]]&amp;" ", acquéreurs!$C7&amp;" ",acquéreurs!$D7),"")</f>
        <v/>
      </c>
      <c r="MX6" t="str">
        <f>IF(acquéreurs!NS7="MATCH",CONCATENATE(Tableau2[[#Headers],[Bien 361]]&amp;" ", acquéreurs!$C7&amp;" ",acquéreurs!$D7),"")</f>
        <v/>
      </c>
      <c r="MY6" t="str">
        <f>IF(acquéreurs!NT7="MATCH",CONCATENATE(Tableau2[[#Headers],[Bien 362]]&amp;" ", acquéreurs!$C7&amp;" ",acquéreurs!$D7),"")</f>
        <v/>
      </c>
      <c r="MZ6" t="str">
        <f>IF(acquéreurs!NU7="MATCH",CONCATENATE(Tableau2[[#Headers],[Bien 363]]&amp;" ", acquéreurs!$C7&amp;" ",acquéreurs!$D7),"")</f>
        <v/>
      </c>
      <c r="NA6" t="str">
        <f>IF(acquéreurs!NV7="MATCH",CONCATENATE(Tableau2[[#Headers],[Bien 364]]&amp;" ", acquéreurs!$C7&amp;" ",acquéreurs!$D7),"")</f>
        <v/>
      </c>
      <c r="NB6" t="str">
        <f>IF(acquéreurs!NW7="MATCH",CONCATENATE(Tableau2[[#Headers],[Bien 365]]&amp;" ", acquéreurs!$C7&amp;" ",acquéreurs!$D7),"")</f>
        <v/>
      </c>
      <c r="NC6" t="str">
        <f>IF(acquéreurs!NX7="MATCH",CONCATENATE(Tableau2[[#Headers],[Bien 366]]&amp;" ", acquéreurs!$C7&amp;" ",acquéreurs!$D7),"")</f>
        <v/>
      </c>
      <c r="ND6" t="str">
        <f>IF(acquéreurs!NY7="MATCH",CONCATENATE(Tableau2[[#Headers],[Bien 367]]&amp;" ", acquéreurs!$C7&amp;" ",acquéreurs!$D7),"")</f>
        <v/>
      </c>
      <c r="NE6" t="str">
        <f>IF(acquéreurs!NZ7="MATCH",CONCATENATE(Tableau2[[#Headers],[Bien 368]]&amp;" ", acquéreurs!$C7&amp;" ",acquéreurs!$D7),"")</f>
        <v/>
      </c>
      <c r="NF6" t="str">
        <f>IF(acquéreurs!OA7="MATCH",CONCATENATE(Tableau2[[#Headers],[Bien 369]]&amp;" ", acquéreurs!$C7&amp;" ",acquéreurs!$D7),"")</f>
        <v/>
      </c>
      <c r="NG6" t="str">
        <f>IF(acquéreurs!OB7="MATCH",CONCATENATE(Tableau2[[#Headers],[Bien 370]]&amp;" ", acquéreurs!$C7&amp;" ",acquéreurs!$D7),"")</f>
        <v/>
      </c>
      <c r="NH6" t="str">
        <f>IF(acquéreurs!OC7="MATCH",CONCATENATE(Tableau2[[#Headers],[Bien 371]]&amp;" ", acquéreurs!$C7&amp;" ",acquéreurs!$D7),"")</f>
        <v/>
      </c>
      <c r="NI6" t="str">
        <f>IF(acquéreurs!OD7="MATCH",CONCATENATE(Tableau2[[#Headers],[Bien 372]]&amp;" ", acquéreurs!$C7&amp;" ",acquéreurs!$D7),"")</f>
        <v/>
      </c>
      <c r="NJ6" t="str">
        <f>IF(acquéreurs!OE7="MATCH",CONCATENATE(Tableau2[[#Headers],[Bien 373]]&amp;" ", acquéreurs!$C7&amp;" ",acquéreurs!$D7),"")</f>
        <v/>
      </c>
      <c r="NK6" t="str">
        <f>IF(acquéreurs!OF7="MATCH",CONCATENATE(Tableau2[[#Headers],[Bien 374]]&amp;" ", acquéreurs!$C7&amp;" ",acquéreurs!$D7),"")</f>
        <v/>
      </c>
      <c r="NL6" t="str">
        <f>IF(acquéreurs!OG7="MATCH",CONCATENATE(Tableau2[[#Headers],[Bien 375]]&amp;" ", acquéreurs!$C7&amp;" ",acquéreurs!$D7),"")</f>
        <v/>
      </c>
      <c r="NM6" t="str">
        <f>IF(acquéreurs!OH7="MATCH",CONCATENATE(Tableau2[[#Headers],[Bien 376]]&amp;" ", acquéreurs!$C7&amp;" ",acquéreurs!$D7),"")</f>
        <v/>
      </c>
      <c r="NN6" t="str">
        <f>IF(acquéreurs!OI7="MATCH",CONCATENATE(Tableau2[[#Headers],[Bien 377]]&amp;" ", acquéreurs!$C7&amp;" ",acquéreurs!$D7),"")</f>
        <v/>
      </c>
      <c r="NO6" t="str">
        <f>IF(acquéreurs!OJ7="MATCH",CONCATENATE(Tableau2[[#Headers],[Bien 378]]&amp;" ", acquéreurs!$C7&amp;" ",acquéreurs!$D7),"")</f>
        <v/>
      </c>
      <c r="NP6" t="str">
        <f>IF(acquéreurs!OK7="MATCH",CONCATENATE(Tableau2[[#Headers],[Bien 379]]&amp;" ", acquéreurs!$C7&amp;" ",acquéreurs!$D7),"")</f>
        <v/>
      </c>
      <c r="NQ6" t="str">
        <f>IF(acquéreurs!OL7="MATCH",CONCATENATE(Tableau2[[#Headers],[Bien 380]]&amp;" ", acquéreurs!$C7&amp;" ",acquéreurs!$D7),"")</f>
        <v/>
      </c>
      <c r="NR6" t="str">
        <f>IF(acquéreurs!OM7="MATCH",CONCATENATE(Tableau2[[#Headers],[Bien 381]]&amp;" ", acquéreurs!$C7&amp;" ",acquéreurs!$D7),"")</f>
        <v/>
      </c>
      <c r="NS6" t="str">
        <f>IF(acquéreurs!ON7="MATCH",CONCATENATE(Tableau2[[#Headers],[Bien 382]]&amp;" ", acquéreurs!$C7&amp;" ",acquéreurs!$D7),"")</f>
        <v/>
      </c>
      <c r="NT6" t="str">
        <f>IF(acquéreurs!OO7="MATCH",CONCATENATE(Tableau2[[#Headers],[Bien 383]]&amp;" ", acquéreurs!$C7&amp;" ",acquéreurs!$D7),"")</f>
        <v/>
      </c>
      <c r="NU6" t="str">
        <f>IF(acquéreurs!OP7="MATCH",CONCATENATE(Tableau2[[#Headers],[Bien 384]]&amp;" ", acquéreurs!$C7&amp;" ",acquéreurs!$D7),"")</f>
        <v/>
      </c>
      <c r="NV6" t="str">
        <f>IF(acquéreurs!OQ7="MATCH",CONCATENATE(Tableau2[[#Headers],[Bien 385]]&amp;" ", acquéreurs!$C7&amp;" ",acquéreurs!$D7),"")</f>
        <v/>
      </c>
      <c r="NW6" t="str">
        <f>IF(acquéreurs!OR7="MATCH",CONCATENATE(Tableau2[[#Headers],[Bien 386]]&amp;" ", acquéreurs!$C7&amp;" ",acquéreurs!$D7),"")</f>
        <v/>
      </c>
      <c r="NX6" t="str">
        <f>IF(acquéreurs!OS7="MATCH",CONCATENATE(Tableau2[[#Headers],[Bien 387]]&amp;" ", acquéreurs!$C7&amp;" ",acquéreurs!$D7),"")</f>
        <v/>
      </c>
      <c r="NY6" t="str">
        <f>IF(acquéreurs!OT7="MATCH",CONCATENATE(Tableau2[[#Headers],[Bien 388]]&amp;" ", acquéreurs!$C7&amp;" ",acquéreurs!$D7),"")</f>
        <v/>
      </c>
      <c r="NZ6" t="str">
        <f>IF(acquéreurs!OU7="MATCH",CONCATENATE(Tableau2[[#Headers],[Bien 389]]&amp;" ", acquéreurs!$C7&amp;" ",acquéreurs!$D7),"")</f>
        <v/>
      </c>
      <c r="OA6" t="str">
        <f>IF(acquéreurs!OV7="MATCH",CONCATENATE(Tableau2[[#Headers],[Bien 390]]&amp;" ", acquéreurs!$C7&amp;" ",acquéreurs!$D7),"")</f>
        <v/>
      </c>
      <c r="OB6" t="str">
        <f>IF(acquéreurs!OW7="MATCH",CONCATENATE(Tableau2[[#Headers],[Bien 391]]&amp;" ", acquéreurs!$C7&amp;" ",acquéreurs!$D7),"")</f>
        <v/>
      </c>
      <c r="OC6" t="str">
        <f>IF(acquéreurs!OX7="MATCH",CONCATENATE(Tableau2[[#Headers],[Bien 392]]&amp;" ", acquéreurs!$C7&amp;" ",acquéreurs!$D7),"")</f>
        <v/>
      </c>
      <c r="OD6" t="str">
        <f>IF(acquéreurs!OY7="MATCH",CONCATENATE(Tableau2[[#Headers],[Bien 393]]&amp;" ", acquéreurs!$C7&amp;" ",acquéreurs!$D7),"")</f>
        <v/>
      </c>
      <c r="OE6" t="str">
        <f>IF(acquéreurs!OZ7="MATCH",CONCATENATE(Tableau2[[#Headers],[Bien 394]]&amp;" ", acquéreurs!$C7&amp;" ",acquéreurs!$D7),"")</f>
        <v/>
      </c>
      <c r="OF6" t="str">
        <f>IF(acquéreurs!PA7="MATCH",CONCATENATE(Tableau2[[#Headers],[Bien 395]]&amp;" ", acquéreurs!$C7&amp;" ",acquéreurs!$D7),"")</f>
        <v/>
      </c>
      <c r="OG6" t="str">
        <f>IF(acquéreurs!PB7="MATCH",CONCATENATE(Tableau2[[#Headers],[Bien 396]]&amp;" ", acquéreurs!$C7&amp;" ",acquéreurs!$D7),"")</f>
        <v/>
      </c>
      <c r="OH6" t="str">
        <f>IF(acquéreurs!PC7="MATCH",CONCATENATE(Tableau2[[#Headers],[Bien 397]]&amp;" ", acquéreurs!$C7&amp;" ",acquéreurs!$D7),"")</f>
        <v/>
      </c>
      <c r="OI6" t="str">
        <f>IF(acquéreurs!PD7="MATCH",CONCATENATE(Tableau2[[#Headers],[Bien 398]]&amp;" ", acquéreurs!$C7&amp;" ",acquéreurs!$D7),"")</f>
        <v/>
      </c>
      <c r="OJ6" t="str">
        <f>IF(acquéreurs!PE7="MATCH",CONCATENATE(Tableau2[[#Headers],[Bien 399]]&amp;" ", acquéreurs!$C7&amp;" ",acquéreurs!$D7),"")</f>
        <v/>
      </c>
      <c r="OK6" t="str">
        <f>IF(acquéreurs!PF7="MATCH",CONCATENATE(Tableau2[[#Headers],[Bien 400]]&amp;" ", acquéreurs!$C7&amp;" ",acquéreurs!$D7),"")</f>
        <v/>
      </c>
      <c r="OL6" t="str">
        <f>IF(acquéreurs!PG7="MATCH",CONCATENATE(Tableau2[[#Headers],[Bien 401]]&amp;" ", acquéreurs!$C7&amp;" ",acquéreurs!$D7),"")</f>
        <v/>
      </c>
      <c r="OM6" t="str">
        <f>IF(acquéreurs!PH7="MATCH",CONCATENATE(Tableau2[[#Headers],[Bien 402]]&amp;" ", acquéreurs!$C7&amp;" ",acquéreurs!$D7),"")</f>
        <v/>
      </c>
      <c r="ON6" t="str">
        <f>IF(acquéreurs!PI7="MATCH",CONCATENATE(Tableau2[[#Headers],[Bien 403]]&amp;" ", acquéreurs!$C7&amp;" ",acquéreurs!$D7),"")</f>
        <v/>
      </c>
      <c r="OO6" t="str">
        <f>IF(acquéreurs!PJ7="MATCH",CONCATENATE(Tableau2[[#Headers],[Bien 404]]&amp;" ", acquéreurs!$C7&amp;" ",acquéreurs!$D7),"")</f>
        <v/>
      </c>
      <c r="OP6" t="str">
        <f>IF(acquéreurs!PK7="MATCH",CONCATENATE(Tableau2[[#Headers],[Bien 405]]&amp;" ", acquéreurs!$C7&amp;" ",acquéreurs!$D7),"")</f>
        <v/>
      </c>
      <c r="OQ6" t="str">
        <f>IF(acquéreurs!PL7="MATCH",CONCATENATE(Tableau2[[#Headers],[Bien 406]]&amp;" ", acquéreurs!$C7&amp;" ",acquéreurs!$D7),"")</f>
        <v/>
      </c>
      <c r="OR6" t="str">
        <f>IF(acquéreurs!PM7="MATCH",CONCATENATE(Tableau2[[#Headers],[Bien 407]]&amp;" ", acquéreurs!$C7&amp;" ",acquéreurs!$D7),"")</f>
        <v/>
      </c>
      <c r="OS6" t="str">
        <f>IF(acquéreurs!PN7="MATCH",CONCATENATE(Tableau2[[#Headers],[Bien 408]]&amp;" ", acquéreurs!$C7&amp;" ",acquéreurs!$D7),"")</f>
        <v/>
      </c>
      <c r="OT6" t="str">
        <f>IF(acquéreurs!PO7="MATCH",CONCATENATE(Tableau2[[#Headers],[Bien 409]]&amp;" ", acquéreurs!$C7&amp;" ",acquéreurs!$D7),"")</f>
        <v/>
      </c>
      <c r="OU6" t="str">
        <f>IF(acquéreurs!PP7="MATCH",CONCATENATE(Tableau2[[#Headers],[Bien 410]]&amp;" ", acquéreurs!$C7&amp;" ",acquéreurs!$D7),"")</f>
        <v/>
      </c>
      <c r="OV6" t="str">
        <f>IF(acquéreurs!PQ7="MATCH",CONCATENATE(Tableau2[[#Headers],[Bien 411]]&amp;" ", acquéreurs!$C7&amp;" ",acquéreurs!$D7),"")</f>
        <v/>
      </c>
      <c r="OW6" t="str">
        <f>IF(acquéreurs!PR7="MATCH",CONCATENATE(Tableau2[[#Headers],[Bien 412]]&amp;" ", acquéreurs!$C7&amp;" ",acquéreurs!$D7),"")</f>
        <v/>
      </c>
      <c r="OX6" t="str">
        <f>IF(acquéreurs!PS7="MATCH",CONCATENATE(Tableau2[[#Headers],[Bien 413]]&amp;" ", acquéreurs!$C7&amp;" ",acquéreurs!$D7),"")</f>
        <v/>
      </c>
      <c r="OY6" t="str">
        <f>IF(acquéreurs!PT7="MATCH",CONCATENATE(Tableau2[[#Headers],[Bien 414]]&amp;" ", acquéreurs!$C7&amp;" ",acquéreurs!$D7),"")</f>
        <v/>
      </c>
      <c r="OZ6" t="str">
        <f>IF(acquéreurs!PU7="MATCH",CONCATENATE(Tableau2[[#Headers],[Bien 415]]&amp;" ", acquéreurs!$C7&amp;" ",acquéreurs!$D7),"")</f>
        <v/>
      </c>
      <c r="PA6" t="str">
        <f>IF(acquéreurs!PV7="MATCH",CONCATENATE(Tableau2[[#Headers],[Bien 416]]&amp;" ", acquéreurs!$C7&amp;" ",acquéreurs!$D7),"")</f>
        <v/>
      </c>
      <c r="PB6" t="str">
        <f>IF(acquéreurs!PW7="MATCH",CONCATENATE(Tableau2[[#Headers],[Bien 417]]&amp;" ", acquéreurs!$C7&amp;" ",acquéreurs!$D7),"")</f>
        <v/>
      </c>
      <c r="PC6" t="str">
        <f>IF(acquéreurs!PX7="MATCH",CONCATENATE(Tableau2[[#Headers],[Bien 418]]&amp;" ", acquéreurs!$C7&amp;" ",acquéreurs!$D7),"")</f>
        <v/>
      </c>
      <c r="PD6" t="str">
        <f>IF(acquéreurs!PY7="MATCH",CONCATENATE(Tableau2[[#Headers],[Bien 419]]&amp;" ", acquéreurs!$C7&amp;" ",acquéreurs!$D7),"")</f>
        <v/>
      </c>
      <c r="PE6" t="str">
        <f>IF(acquéreurs!PZ7="MATCH",CONCATENATE(Tableau2[[#Headers],[Bien 420]]&amp;" ", acquéreurs!$C7&amp;" ",acquéreurs!$D7),"")</f>
        <v/>
      </c>
      <c r="PF6" t="str">
        <f>IF(acquéreurs!QA7="MATCH",CONCATENATE(Tableau2[[#Headers],[Bien 421]]&amp;" ", acquéreurs!$C7&amp;" ",acquéreurs!$D7),"")</f>
        <v/>
      </c>
      <c r="PG6" t="str">
        <f>IF(acquéreurs!QB7="MATCH",CONCATENATE(Tableau2[[#Headers],[Bien 422]]&amp;" ", acquéreurs!$C7&amp;" ",acquéreurs!$D7),"")</f>
        <v/>
      </c>
      <c r="PH6" t="str">
        <f>IF(acquéreurs!QC7="MATCH",CONCATENATE(Tableau2[[#Headers],[Bien 423]]&amp;" ", acquéreurs!$C7&amp;" ",acquéreurs!$D7),"")</f>
        <v/>
      </c>
      <c r="PI6" t="str">
        <f>IF(acquéreurs!QD7="MATCH",CONCATENATE(Tableau2[[#Headers],[Bien 424]]&amp;" ", acquéreurs!$C7&amp;" ",acquéreurs!$D7),"")</f>
        <v/>
      </c>
      <c r="PJ6" t="str">
        <f>IF(acquéreurs!QE7="MATCH",CONCATENATE(Tableau2[[#Headers],[Bien 425]]&amp;" ", acquéreurs!$C7&amp;" ",acquéreurs!$D7),"")</f>
        <v/>
      </c>
      <c r="PK6" t="str">
        <f>IF(acquéreurs!QF7="MATCH",CONCATENATE(Tableau2[[#Headers],[Bien 426]]&amp;" ", acquéreurs!$C7&amp;" ",acquéreurs!$D7),"")</f>
        <v/>
      </c>
      <c r="PL6" t="str">
        <f>IF(acquéreurs!QG7="MATCH",CONCATENATE(Tableau2[[#Headers],[Bien 427]]&amp;" ", acquéreurs!$C7&amp;" ",acquéreurs!$D7),"")</f>
        <v/>
      </c>
      <c r="PM6" t="str">
        <f>IF(acquéreurs!QH7="MATCH",CONCATENATE(Tableau2[[#Headers],[Bien 428]]&amp;" ", acquéreurs!$C7&amp;" ",acquéreurs!$D7),"")</f>
        <v/>
      </c>
      <c r="PN6" t="str">
        <f>IF(acquéreurs!QI7="MATCH",CONCATENATE(Tableau2[[#Headers],[Bien 429]]&amp;" ", acquéreurs!$C7&amp;" ",acquéreurs!$D7),"")</f>
        <v/>
      </c>
      <c r="PO6" t="str">
        <f>IF(acquéreurs!QJ7="MATCH",CONCATENATE(Tableau2[[#Headers],[Bien 430]]&amp;" ", acquéreurs!$C7&amp;" ",acquéreurs!$D7),"")</f>
        <v/>
      </c>
      <c r="PP6" t="str">
        <f>IF(acquéreurs!QK7="MATCH",CONCATENATE(Tableau2[[#Headers],[Bien 431]]&amp;" ", acquéreurs!$C7&amp;" ",acquéreurs!$D7),"")</f>
        <v/>
      </c>
      <c r="PQ6" t="str">
        <f>IF(acquéreurs!QL7="MATCH",CONCATENATE(Tableau2[[#Headers],[Bien 432]]&amp;" ", acquéreurs!$C7&amp;" ",acquéreurs!$D7),"")</f>
        <v/>
      </c>
      <c r="PR6" t="str">
        <f>IF(acquéreurs!QM7="MATCH",CONCATENATE(Tableau2[[#Headers],[Bien 433]]&amp;" ", acquéreurs!$C7&amp;" ",acquéreurs!$D7),"")</f>
        <v/>
      </c>
      <c r="PS6" t="str">
        <f>IF(acquéreurs!QN7="MATCH",CONCATENATE(Tableau2[[#Headers],[Bien 434]]&amp;" ", acquéreurs!$C7&amp;" ",acquéreurs!$D7),"")</f>
        <v/>
      </c>
      <c r="PT6" t="str">
        <f>IF(acquéreurs!QO7="MATCH",CONCATENATE(Tableau2[[#Headers],[Bien 435]]&amp;" ", acquéreurs!$C7&amp;" ",acquéreurs!$D7),"")</f>
        <v/>
      </c>
      <c r="PU6" t="str">
        <f>IF(acquéreurs!QP7="MATCH",CONCATENATE(Tableau2[[#Headers],[Bien 436]]&amp;" ", acquéreurs!$C7&amp;" ",acquéreurs!$D7),"")</f>
        <v/>
      </c>
      <c r="PV6" t="str">
        <f>IF(acquéreurs!QQ7="MATCH",CONCATENATE(Tableau2[[#Headers],[Bien 437]]&amp;" ", acquéreurs!$C7&amp;" ",acquéreurs!$D7),"")</f>
        <v/>
      </c>
      <c r="PW6" t="str">
        <f>IF(acquéreurs!QR7="MATCH",CONCATENATE(Tableau2[[#Headers],[Bien 438]]&amp;" ", acquéreurs!$C7&amp;" ",acquéreurs!$D7),"")</f>
        <v/>
      </c>
      <c r="PX6" t="str">
        <f>IF(acquéreurs!QS7="MATCH",CONCATENATE(Tableau2[[#Headers],[Bien 439]]&amp;" ", acquéreurs!$C7&amp;" ",acquéreurs!$D7),"")</f>
        <v/>
      </c>
      <c r="PY6" t="str">
        <f>IF(acquéreurs!QT7="MATCH",CONCATENATE(Tableau2[[#Headers],[Bien 440]]&amp;" ", acquéreurs!$C7&amp;" ",acquéreurs!$D7),"")</f>
        <v/>
      </c>
      <c r="PZ6" t="str">
        <f>IF(acquéreurs!QU7="MATCH",CONCATENATE(Tableau2[[#Headers],[Bien 441]]&amp;" ", acquéreurs!$C7&amp;" ",acquéreurs!$D7),"")</f>
        <v/>
      </c>
      <c r="QA6" t="str">
        <f>IF(acquéreurs!QV7="MATCH",CONCATENATE(Tableau2[[#Headers],[Bien 442]]&amp;" ", acquéreurs!$C7&amp;" ",acquéreurs!$D7),"")</f>
        <v/>
      </c>
      <c r="QB6" t="str">
        <f>IF(acquéreurs!QW7="MATCH",CONCATENATE(Tableau2[[#Headers],[Bien 443]]&amp;" ", acquéreurs!$C7&amp;" ",acquéreurs!$D7),"")</f>
        <v/>
      </c>
      <c r="QC6" t="str">
        <f>IF(acquéreurs!QX7="MATCH",CONCATENATE(Tableau2[[#Headers],[Bien 444]]&amp;" ", acquéreurs!$C7&amp;" ",acquéreurs!$D7),"")</f>
        <v/>
      </c>
      <c r="QD6" t="str">
        <f>IF(acquéreurs!QY7="MATCH",CONCATENATE(Tableau2[[#Headers],[Bien 445]]&amp;" ", acquéreurs!$C7&amp;" ",acquéreurs!$D7),"")</f>
        <v/>
      </c>
      <c r="QE6" t="str">
        <f>IF(acquéreurs!QZ7="MATCH",CONCATENATE(Tableau2[[#Headers],[Bien 446]]&amp;" ", acquéreurs!$C7&amp;" ",acquéreurs!$D7),"")</f>
        <v/>
      </c>
      <c r="QF6" t="str">
        <f>IF(acquéreurs!RA7="MATCH",CONCATENATE(Tableau2[[#Headers],[Bien 447]]&amp;" ", acquéreurs!$C7&amp;" ",acquéreurs!$D7),"")</f>
        <v/>
      </c>
      <c r="QG6" t="str">
        <f>IF(acquéreurs!RB7="MATCH",CONCATENATE(Tableau2[[#Headers],[Bien 448]]&amp;" ", acquéreurs!$C7&amp;" ",acquéreurs!$D7),"")</f>
        <v/>
      </c>
      <c r="QH6" t="str">
        <f>IF(acquéreurs!RC7="MATCH",CONCATENATE(Tableau2[[#Headers],[Bien 449]]&amp;" ", acquéreurs!$C7&amp;" ",acquéreurs!$D7),"")</f>
        <v/>
      </c>
      <c r="QI6" t="str">
        <f>IF(acquéreurs!RD7="MATCH",CONCATENATE(Tableau2[[#Headers],[Bien 450]]&amp;" ", acquéreurs!$C7&amp;" ",acquéreurs!$D7),"")</f>
        <v/>
      </c>
      <c r="QJ6" t="str">
        <f>IF(acquéreurs!RE7="MATCH",CONCATENATE(Tableau2[[#Headers],[Bien 451]]&amp;" ", acquéreurs!$C7&amp;" ",acquéreurs!$D7),"")</f>
        <v/>
      </c>
      <c r="QK6" t="str">
        <f>IF(acquéreurs!RF7="MATCH",CONCATENATE(Tableau2[[#Headers],[Bien 452]]&amp;" ", acquéreurs!$C7&amp;" ",acquéreurs!$D7),"")</f>
        <v/>
      </c>
      <c r="QL6" t="str">
        <f>IF(acquéreurs!RG7="MATCH",CONCATENATE(Tableau2[[#Headers],[Bien 453]]&amp;" ", acquéreurs!$C7&amp;" ",acquéreurs!$D7),"")</f>
        <v/>
      </c>
      <c r="QM6" t="str">
        <f>IF(acquéreurs!RH7="MATCH",CONCATENATE(Tableau2[[#Headers],[Bien 454]]&amp;" ", acquéreurs!$C7&amp;" ",acquéreurs!$D7),"")</f>
        <v/>
      </c>
      <c r="QN6" t="str">
        <f>IF(acquéreurs!RI7="MATCH",CONCATENATE(Tableau2[[#Headers],[Bien 455]]&amp;" ", acquéreurs!$C7&amp;" ",acquéreurs!$D7),"")</f>
        <v/>
      </c>
      <c r="QO6" t="str">
        <f>IF(acquéreurs!RJ7="MATCH",CONCATENATE(Tableau2[[#Headers],[Bien 456]]&amp;" ", acquéreurs!$C7&amp;" ",acquéreurs!$D7),"")</f>
        <v/>
      </c>
      <c r="QP6" t="str">
        <f>IF(acquéreurs!RK7="MATCH",CONCATENATE(Tableau2[[#Headers],[Bien 457]]&amp;" ", acquéreurs!$C7&amp;" ",acquéreurs!$D7),"")</f>
        <v/>
      </c>
      <c r="QQ6" t="str">
        <f>IF(acquéreurs!RL7="MATCH",CONCATENATE(Tableau2[[#Headers],[Bien 458]]&amp;" ", acquéreurs!$C7&amp;" ",acquéreurs!$D7),"")</f>
        <v/>
      </c>
      <c r="QR6" t="str">
        <f>IF(acquéreurs!RM7="MATCH",CONCATENATE(Tableau2[[#Headers],[Bien 459]]&amp;" ", acquéreurs!$C7&amp;" ",acquéreurs!$D7),"")</f>
        <v/>
      </c>
      <c r="QS6" t="str">
        <f>IF(acquéreurs!RN7="MATCH",CONCATENATE(Tableau2[[#Headers],[Bien 460]]&amp;" ", acquéreurs!$C7&amp;" ",acquéreurs!$D7),"")</f>
        <v/>
      </c>
      <c r="QT6" t="str">
        <f>IF(acquéreurs!RO7="MATCH",CONCATENATE(Tableau2[[#Headers],[Bien 461]]&amp;" ", acquéreurs!$C7&amp;" ",acquéreurs!$D7),"")</f>
        <v/>
      </c>
      <c r="QU6" t="str">
        <f>IF(acquéreurs!RP7="MATCH",CONCATENATE(Tableau2[[#Headers],[Bien 462]]&amp;" ", acquéreurs!$C7&amp;" ",acquéreurs!$D7),"")</f>
        <v/>
      </c>
      <c r="QV6" t="str">
        <f>IF(acquéreurs!RQ7="MATCH",CONCATENATE(Tableau2[[#Headers],[Bien 463]]&amp;" ", acquéreurs!$C7&amp;" ",acquéreurs!$D7),"")</f>
        <v/>
      </c>
      <c r="QW6" t="str">
        <f>IF(acquéreurs!RR7="MATCH",CONCATENATE(Tableau2[[#Headers],[Bien 464]]&amp;" ", acquéreurs!$C7&amp;" ",acquéreurs!$D7),"")</f>
        <v/>
      </c>
      <c r="QX6" t="str">
        <f>IF(acquéreurs!RS7="MATCH",CONCATENATE(Tableau2[[#Headers],[Bien 465]]&amp;" ", acquéreurs!$C7&amp;" ",acquéreurs!$D7),"")</f>
        <v/>
      </c>
      <c r="QY6" t="str">
        <f>IF(acquéreurs!RT7="MATCH",CONCATENATE(Tableau2[[#Headers],[Bien 466]]&amp;" ", acquéreurs!$C7&amp;" ",acquéreurs!$D7),"")</f>
        <v/>
      </c>
      <c r="QZ6" t="str">
        <f>IF(acquéreurs!RU7="MATCH",CONCATENATE(Tableau2[[#Headers],[Bien 467]]&amp;" ", acquéreurs!$C7&amp;" ",acquéreurs!$D7),"")</f>
        <v/>
      </c>
      <c r="RA6" t="str">
        <f>IF(acquéreurs!RV7="MATCH",CONCATENATE(Tableau2[[#Headers],[Bien 468]]&amp;" ", acquéreurs!$C7&amp;" ",acquéreurs!$D7),"")</f>
        <v/>
      </c>
      <c r="RB6" t="str">
        <f>IF(acquéreurs!RW7="MATCH",CONCATENATE(Tableau2[[#Headers],[Bien 469]]&amp;" ", acquéreurs!$C7&amp;" ",acquéreurs!$D7),"")</f>
        <v/>
      </c>
      <c r="RC6" t="str">
        <f>IF(acquéreurs!RX7="MATCH",CONCATENATE(Tableau2[[#Headers],[Bien 470]]&amp;" ", acquéreurs!$C7&amp;" ",acquéreurs!$D7),"")</f>
        <v/>
      </c>
      <c r="RD6" t="str">
        <f>IF(acquéreurs!RY7="MATCH",CONCATENATE(Tableau2[[#Headers],[Bien 471]]&amp;" ", acquéreurs!$C7&amp;" ",acquéreurs!$D7),"")</f>
        <v/>
      </c>
      <c r="RE6" t="str">
        <f>IF(acquéreurs!RZ7="MATCH",CONCATENATE(Tableau2[[#Headers],[Bien 472]]&amp;" ", acquéreurs!$C7&amp;" ",acquéreurs!$D7),"")</f>
        <v/>
      </c>
      <c r="RF6" t="str">
        <f>IF(acquéreurs!SA7="MATCH",CONCATENATE(Tableau2[[#Headers],[Bien 473]]&amp;" ", acquéreurs!$C7&amp;" ",acquéreurs!$D7),"")</f>
        <v/>
      </c>
      <c r="RG6" t="str">
        <f>IF(acquéreurs!SB7="MATCH",CONCATENATE(Tableau2[[#Headers],[Bien 474]]&amp;" ", acquéreurs!$C7&amp;" ",acquéreurs!$D7),"")</f>
        <v/>
      </c>
      <c r="RH6" t="str">
        <f>IF(acquéreurs!SC7="MATCH",CONCATENATE(Tableau2[[#Headers],[Bien 475]]&amp;" ", acquéreurs!$C7&amp;" ",acquéreurs!$D7),"")</f>
        <v/>
      </c>
      <c r="RI6" t="str">
        <f>IF(acquéreurs!SD7="MATCH",CONCATENATE(Tableau2[[#Headers],[Bien 476]]&amp;" ", acquéreurs!$C7&amp;" ",acquéreurs!$D7),"")</f>
        <v/>
      </c>
      <c r="RJ6" t="str">
        <f>IF(acquéreurs!SE7="MATCH",CONCATENATE(Tableau2[[#Headers],[Bien 477]]&amp;" ", acquéreurs!$C7&amp;" ",acquéreurs!$D7),"")</f>
        <v/>
      </c>
      <c r="RK6" t="str">
        <f>IF(acquéreurs!SF7="MATCH",CONCATENATE(Tableau2[[#Headers],[Bien 478]]&amp;" ", acquéreurs!$C7&amp;" ",acquéreurs!$D7),"")</f>
        <v/>
      </c>
      <c r="RL6" t="str">
        <f>IF(acquéreurs!SG7="MATCH",CONCATENATE(Tableau2[[#Headers],[Bien 479]]&amp;" ", acquéreurs!$C7&amp;" ",acquéreurs!$D7),"")</f>
        <v/>
      </c>
      <c r="RM6" t="str">
        <f>IF(acquéreurs!SH7="MATCH",CONCATENATE(Tableau2[[#Headers],[Bien 480]]&amp;" ", acquéreurs!$C7&amp;" ",acquéreurs!$D7),"")</f>
        <v/>
      </c>
      <c r="RN6" t="str">
        <f>IF(acquéreurs!SI7="MATCH",CONCATENATE(Tableau2[[#Headers],[Bien 481]]&amp;" ", acquéreurs!$C7&amp;" ",acquéreurs!$D7),"")</f>
        <v/>
      </c>
      <c r="RO6" t="str">
        <f>IF(acquéreurs!SJ7="MATCH",CONCATENATE(Tableau2[[#Headers],[Bien 482]]&amp;" ", acquéreurs!$C7&amp;" ",acquéreurs!$D7),"")</f>
        <v/>
      </c>
      <c r="RP6" t="str">
        <f>IF(acquéreurs!SK7="MATCH",CONCATENATE(Tableau2[[#Headers],[Bien 483]]&amp;" ", acquéreurs!$C7&amp;" ",acquéreurs!$D7),"")</f>
        <v/>
      </c>
      <c r="RQ6" t="str">
        <f>IF(acquéreurs!SL7="MATCH",CONCATENATE(Tableau2[[#Headers],[Bien 484]]&amp;" ", acquéreurs!$C7&amp;" ",acquéreurs!$D7),"")</f>
        <v/>
      </c>
      <c r="RR6" t="str">
        <f>IF(acquéreurs!SM7="MATCH",CONCATENATE(Tableau2[[#Headers],[Bien 485]]&amp;" ", acquéreurs!$C7&amp;" ",acquéreurs!$D7),"")</f>
        <v/>
      </c>
      <c r="RS6" t="str">
        <f>IF(acquéreurs!SN7="MATCH",CONCATENATE(Tableau2[[#Headers],[Bien 486]]&amp;" ", acquéreurs!$C7&amp;" ",acquéreurs!$D7),"")</f>
        <v/>
      </c>
      <c r="RT6" t="str">
        <f>IF(acquéreurs!SO7="MATCH",CONCATENATE(Tableau2[[#Headers],[Bien 487]]&amp;" ", acquéreurs!$C7&amp;" ",acquéreurs!$D7),"")</f>
        <v/>
      </c>
      <c r="RU6" t="str">
        <f>IF(acquéreurs!SP7="MATCH",CONCATENATE(Tableau2[[#Headers],[Bien 488]]&amp;" ", acquéreurs!$C7&amp;" ",acquéreurs!$D7),"")</f>
        <v/>
      </c>
      <c r="RV6" t="str">
        <f>IF(acquéreurs!SQ7="MATCH",CONCATENATE(Tableau2[[#Headers],[Bien 489]]&amp;" ", acquéreurs!$C7&amp;" ",acquéreurs!$D7),"")</f>
        <v/>
      </c>
      <c r="RW6" t="str">
        <f>IF(acquéreurs!SR7="MATCH",CONCATENATE(Tableau2[[#Headers],[Bien 490]]&amp;" ", acquéreurs!$C7&amp;" ",acquéreurs!$D7),"")</f>
        <v/>
      </c>
      <c r="RX6" t="str">
        <f>IF(acquéreurs!SS7="MATCH",CONCATENATE(Tableau2[[#Headers],[Bien 491]]&amp;" ", acquéreurs!$C7&amp;" ",acquéreurs!$D7),"")</f>
        <v/>
      </c>
      <c r="RY6" t="str">
        <f>IF(acquéreurs!ST7="MATCH",CONCATENATE(Tableau2[[#Headers],[Bien 492]]&amp;" ", acquéreurs!$C7&amp;" ",acquéreurs!$D7),"")</f>
        <v/>
      </c>
      <c r="RZ6" t="str">
        <f>IF(acquéreurs!SU7="MATCH",CONCATENATE(Tableau2[[#Headers],[Bien 493]]&amp;" ", acquéreurs!$C7&amp;" ",acquéreurs!$D7),"")</f>
        <v/>
      </c>
      <c r="SA6" t="str">
        <f>IF(acquéreurs!SV7="MATCH",CONCATENATE(Tableau2[[#Headers],[Bien 494]]&amp;" ", acquéreurs!$C7&amp;" ",acquéreurs!$D7),"")</f>
        <v/>
      </c>
      <c r="SB6" t="str">
        <f>IF(acquéreurs!SW7="MATCH",CONCATENATE(Tableau2[[#Headers],[Bien 495]]&amp;" ", acquéreurs!$C7&amp;" ",acquéreurs!$D7),"")</f>
        <v/>
      </c>
      <c r="SC6" t="str">
        <f>IF(acquéreurs!SX7="MATCH",CONCATENATE(Tableau2[[#Headers],[Bien 496]]&amp;" ", acquéreurs!$C7&amp;" ",acquéreurs!$D7),"")</f>
        <v/>
      </c>
      <c r="SD6" t="str">
        <f>IF(acquéreurs!SY7="MATCH",CONCATENATE(Tableau2[[#Headers],[Bien 497]]&amp;" ", acquéreurs!$C7&amp;" ",acquéreurs!$D7),"")</f>
        <v/>
      </c>
      <c r="SE6" t="str">
        <f>IF(acquéreurs!SZ7="MATCH",CONCATENATE(Tableau2[[#Headers],[Bien 498]]&amp;" ", acquéreurs!$C7&amp;" ",acquéreurs!$D7),"")</f>
        <v/>
      </c>
      <c r="SF6" t="str">
        <f>IF(acquéreurs!TA7="MATCH",CONCATENATE(Tableau2[[#Headers],[Bien 499]]&amp;" ", acquéreurs!$C7&amp;" ",acquéreurs!$D7),"")</f>
        <v/>
      </c>
      <c r="SG6" t="str">
        <f>IF(acquéreurs!TB7="MATCH",CONCATENATE(Tableau2[[#Headers],[Bien 500]]&amp;" ", acquéreurs!$C7&amp;" ",acquéreurs!$D7),"")</f>
        <v/>
      </c>
      <c r="SH6" t="str">
        <f>IF(acquéreurs!TC7="MATCH",CONCATENATE(Tableau2[[#Headers],[Bien 501]]&amp;" ", acquéreurs!$C7&amp;" ",acquéreurs!$D7),"")</f>
        <v/>
      </c>
      <c r="SI6" t="str">
        <f>IF(acquéreurs!TD7="MATCH",CONCATENATE(Tableau2[[#Headers],[Bien 502]]&amp;" ", acquéreurs!$C7&amp;" ",acquéreurs!$D7),"")</f>
        <v/>
      </c>
      <c r="SJ6" t="str">
        <f>IF(acquéreurs!TE7="MATCH",CONCATENATE(Tableau2[[#Headers],[Bien 503]]&amp;" ", acquéreurs!$C7&amp;" ",acquéreurs!$D7),"")</f>
        <v/>
      </c>
      <c r="SK6" t="str">
        <f>IF(acquéreurs!TF7="MATCH",CONCATENATE(Tableau2[[#Headers],[Bien 504]]&amp;" ", acquéreurs!$C7&amp;" ",acquéreurs!$D7),"")</f>
        <v/>
      </c>
      <c r="SL6" t="str">
        <f>IF(acquéreurs!TG7="MATCH",CONCATENATE(Tableau2[[#Headers],[Bien 505]]&amp;" ", acquéreurs!$C7&amp;" ",acquéreurs!$D7),"")</f>
        <v/>
      </c>
      <c r="SM6" t="str">
        <f>IF(acquéreurs!TH7="MATCH",CONCATENATE(Tableau2[[#Headers],[Bien 506]]&amp;" ", acquéreurs!$C7&amp;" ",acquéreurs!$D7),"")</f>
        <v/>
      </c>
      <c r="SN6" t="str">
        <f>IF(acquéreurs!TI7="MATCH",CONCATENATE(Tableau2[[#Headers],[Bien 507]]&amp;" ", acquéreurs!$C7&amp;" ",acquéreurs!$D7),"")</f>
        <v/>
      </c>
      <c r="SO6" t="str">
        <f>IF(acquéreurs!TJ7="MATCH",CONCATENATE(Tableau2[[#Headers],[Bien 508]]&amp;" ", acquéreurs!$C7&amp;" ",acquéreurs!$D7),"")</f>
        <v/>
      </c>
      <c r="SP6" t="str">
        <f>IF(acquéreurs!TK7="MATCH",CONCATENATE(Tableau2[[#Headers],[Bien 509]]&amp;" ", acquéreurs!$C7&amp;" ",acquéreurs!$D7),"")</f>
        <v/>
      </c>
      <c r="SQ6" t="str">
        <f>IF(acquéreurs!TL7="MATCH",CONCATENATE(Tableau2[[#Headers],[Bien 510]]&amp;" ", acquéreurs!$C7&amp;" ",acquéreurs!$D7),"")</f>
        <v/>
      </c>
      <c r="SR6" t="str">
        <f>IF(acquéreurs!TM7="MATCH",CONCATENATE(Tableau2[[#Headers],[Bien 511]]&amp;" ", acquéreurs!$C7&amp;" ",acquéreurs!$D7),"")</f>
        <v/>
      </c>
      <c r="SS6" t="str">
        <f>IF(acquéreurs!TN7="MATCH",CONCATENATE(Tableau2[[#Headers],[Bien 512]]&amp;" ", acquéreurs!$C7&amp;" ",acquéreurs!$D7),"")</f>
        <v/>
      </c>
      <c r="ST6" t="str">
        <f>IF(acquéreurs!TO7="MATCH",CONCATENATE(Tableau2[[#Headers],[Bien 513]]&amp;" ", acquéreurs!$C7&amp;" ",acquéreurs!$D7),"")</f>
        <v/>
      </c>
      <c r="SU6" t="str">
        <f>IF(acquéreurs!TP7="MATCH",CONCATENATE(Tableau2[[#Headers],[Bien 514]]&amp;" ", acquéreurs!$C7&amp;" ",acquéreurs!$D7),"")</f>
        <v/>
      </c>
      <c r="SV6" t="str">
        <f>IF(acquéreurs!TQ7="MATCH",CONCATENATE(Tableau2[[#Headers],[Bien 515]]&amp;" ", acquéreurs!$C7&amp;" ",acquéreurs!$D7),"")</f>
        <v/>
      </c>
      <c r="SW6" t="str">
        <f>IF(acquéreurs!TR7="MATCH",CONCATENATE(Tableau2[[#Headers],[Bien 516]]&amp;" ", acquéreurs!$C7&amp;" ",acquéreurs!$D7),"")</f>
        <v/>
      </c>
      <c r="SX6" t="str">
        <f>IF(acquéreurs!TS7="MATCH",CONCATENATE(Tableau2[[#Headers],[Bien 517]]&amp;" ", acquéreurs!$C7&amp;" ",acquéreurs!$D7),"")</f>
        <v/>
      </c>
      <c r="SY6" t="str">
        <f>IF(acquéreurs!TT7="MATCH",CONCATENATE(Tableau2[[#Headers],[Bien 518]]&amp;" ", acquéreurs!$C7&amp;" ",acquéreurs!$D7),"")</f>
        <v/>
      </c>
      <c r="SZ6" t="str">
        <f>IF(acquéreurs!TU7="MATCH",CONCATENATE(Tableau2[[#Headers],[Bien 519]]&amp;" ", acquéreurs!$C7&amp;" ",acquéreurs!$D7),"")</f>
        <v/>
      </c>
      <c r="TA6" t="str">
        <f>IF(acquéreurs!TV7="MATCH",CONCATENATE(Tableau2[[#Headers],[Bien 520]]&amp;" ", acquéreurs!$C7&amp;" ",acquéreurs!$D7),"")</f>
        <v/>
      </c>
      <c r="TB6" t="str">
        <f>IF(acquéreurs!TW7="MATCH",CONCATENATE(Tableau2[[#Headers],[Bien 521]]&amp;" ", acquéreurs!$C7&amp;" ",acquéreurs!$D7),"")</f>
        <v/>
      </c>
      <c r="TC6" t="str">
        <f>IF(acquéreurs!TX7="MATCH",CONCATENATE(Tableau2[[#Headers],[Bien 522]]&amp;" ", acquéreurs!$C7&amp;" ",acquéreurs!$D7),"")</f>
        <v/>
      </c>
      <c r="TD6" t="str">
        <f>IF(acquéreurs!TY7="MATCH",CONCATENATE(Tableau2[[#Headers],[Bien 523]]&amp;" ", acquéreurs!$C7&amp;" ",acquéreurs!$D7),"")</f>
        <v/>
      </c>
      <c r="TE6" t="str">
        <f>IF(acquéreurs!TZ7="MATCH",CONCATENATE(Tableau2[[#Headers],[Bien 524]]&amp;" ", acquéreurs!$C7&amp;" ",acquéreurs!$D7),"")</f>
        <v/>
      </c>
      <c r="TF6" t="str">
        <f>IF(acquéreurs!UA7="MATCH",CONCATENATE(Tableau2[[#Headers],[Bien 525]]&amp;" ", acquéreurs!$C7&amp;" ",acquéreurs!$D7),"")</f>
        <v/>
      </c>
      <c r="TG6" t="str">
        <f>IF(acquéreurs!UB7="MATCH",CONCATENATE(Tableau2[[#Headers],[Bien 526]]&amp;" ", acquéreurs!$C7&amp;" ",acquéreurs!$D7),"")</f>
        <v/>
      </c>
      <c r="TH6" t="str">
        <f>IF(acquéreurs!UC7="MATCH",CONCATENATE(Tableau2[[#Headers],[Bien 527]]&amp;" ", acquéreurs!$C7&amp;" ",acquéreurs!$D7),"")</f>
        <v/>
      </c>
      <c r="TI6" t="str">
        <f>IF(acquéreurs!UD7="MATCH",CONCATENATE(Tableau2[[#Headers],[Bien 528]]&amp;" ", acquéreurs!$C7&amp;" ",acquéreurs!$D7),"")</f>
        <v/>
      </c>
      <c r="TJ6" t="str">
        <f>IF(acquéreurs!UE7="MATCH",CONCATENATE(Tableau2[[#Headers],[Bien 529]]&amp;" ", acquéreurs!$C7&amp;" ",acquéreurs!$D7),"")</f>
        <v/>
      </c>
      <c r="TK6" t="str">
        <f>IF(acquéreurs!UF7="MATCH",CONCATENATE(Tableau2[[#Headers],[Bien 530]]&amp;" ", acquéreurs!$C7&amp;" ",acquéreurs!$D7),"")</f>
        <v/>
      </c>
      <c r="TL6" t="str">
        <f>IF(acquéreurs!UG7="MATCH",CONCATENATE(Tableau2[[#Headers],[Bien 531]]&amp;" ", acquéreurs!$C7&amp;" ",acquéreurs!$D7),"")</f>
        <v/>
      </c>
      <c r="TM6" t="str">
        <f>IF(acquéreurs!UH7="MATCH",CONCATENATE(Tableau2[[#Headers],[Bien 532]]&amp;" ", acquéreurs!$C7&amp;" ",acquéreurs!$D7),"")</f>
        <v/>
      </c>
      <c r="TN6" t="str">
        <f>IF(acquéreurs!UI7="MATCH",CONCATENATE(Tableau2[[#Headers],[Bien 533]]&amp;" ", acquéreurs!$C7&amp;" ",acquéreurs!$D7),"")</f>
        <v/>
      </c>
      <c r="TO6" t="str">
        <f>IF(acquéreurs!UJ7="MATCH",CONCATENATE(Tableau2[[#Headers],[Bien 534]]&amp;" ", acquéreurs!$C7&amp;" ",acquéreurs!$D7),"")</f>
        <v/>
      </c>
      <c r="TP6" t="str">
        <f>IF(acquéreurs!UK7="MATCH",CONCATENATE(Tableau2[[#Headers],[Bien 535]]&amp;" ", acquéreurs!$C7&amp;" ",acquéreurs!$D7),"")</f>
        <v/>
      </c>
      <c r="TQ6" t="str">
        <f>IF(acquéreurs!UL7="MATCH",CONCATENATE(Tableau2[[#Headers],[Bien 536]]&amp;" ", acquéreurs!$C7&amp;" ",acquéreurs!$D7),"")</f>
        <v/>
      </c>
      <c r="TR6" t="str">
        <f>IF(acquéreurs!UM7="MATCH",CONCATENATE(Tableau2[[#Headers],[Bien 537]]&amp;" ", acquéreurs!$C7&amp;" ",acquéreurs!$D7),"")</f>
        <v/>
      </c>
      <c r="TS6" t="str">
        <f>IF(acquéreurs!UN7="MATCH",CONCATENATE(Tableau2[[#Headers],[Bien 538]]&amp;" ", acquéreurs!$C7&amp;" ",acquéreurs!$D7),"")</f>
        <v/>
      </c>
      <c r="TT6" t="str">
        <f>IF(acquéreurs!UO7="MATCH",CONCATENATE(Tableau2[[#Headers],[Bien 539]]&amp;" ", acquéreurs!$C7&amp;" ",acquéreurs!$D7),"")</f>
        <v/>
      </c>
      <c r="TU6" t="str">
        <f>IF(acquéreurs!UP7="MATCH",CONCATENATE(Tableau2[[#Headers],[Bien 540]]&amp;" ", acquéreurs!$C7&amp;" ",acquéreurs!$D7),"")</f>
        <v/>
      </c>
      <c r="TV6" t="str">
        <f>IF(acquéreurs!UQ7="MATCH",CONCATENATE(Tableau2[[#Headers],[Bien 541]]&amp;" ", acquéreurs!$C7&amp;" ",acquéreurs!$D7),"")</f>
        <v/>
      </c>
      <c r="TW6" t="str">
        <f>IF(acquéreurs!UR7="MATCH",CONCATENATE(Tableau2[[#Headers],[Bien 542]]&amp;" ", acquéreurs!$C7&amp;" ",acquéreurs!$D7),"")</f>
        <v/>
      </c>
      <c r="TX6" t="str">
        <f>IF(acquéreurs!US7="MATCH",CONCATENATE(Tableau2[[#Headers],[Bien 543]]&amp;" ", acquéreurs!$C7&amp;" ",acquéreurs!$D7),"")</f>
        <v/>
      </c>
      <c r="TY6" t="str">
        <f>IF(acquéreurs!UT7="MATCH",CONCATENATE(Tableau2[[#Headers],[Bien 544]]&amp;" ", acquéreurs!$C7&amp;" ",acquéreurs!$D7),"")</f>
        <v/>
      </c>
      <c r="TZ6" t="str">
        <f>IF(acquéreurs!UU7="MATCH",CONCATENATE(Tableau2[[#Headers],[Bien 545]]&amp;" ", acquéreurs!$C7&amp;" ",acquéreurs!$D7),"")</f>
        <v/>
      </c>
      <c r="UA6" t="str">
        <f>IF(acquéreurs!UV7="MATCH",CONCATENATE(Tableau2[[#Headers],[Bien 546]]&amp;" ", acquéreurs!$C7&amp;" ",acquéreurs!$D7),"")</f>
        <v/>
      </c>
      <c r="UB6" t="str">
        <f>IF(acquéreurs!UW7="MATCH",CONCATENATE(Tableau2[[#Headers],[Bien 547]]&amp;" ", acquéreurs!$C7&amp;" ",acquéreurs!$D7),"")</f>
        <v/>
      </c>
      <c r="UC6" t="str">
        <f>IF(acquéreurs!UX7="MATCH",CONCATENATE(Tableau2[[#Headers],[Bien 548]]&amp;" ", acquéreurs!$C7&amp;" ",acquéreurs!$D7),"")</f>
        <v/>
      </c>
      <c r="UD6" t="str">
        <f>IF(acquéreurs!UY7="MATCH",CONCATENATE(Tableau2[[#Headers],[Bien 549]]&amp;" ", acquéreurs!$C7&amp;" ",acquéreurs!$D7),"")</f>
        <v/>
      </c>
      <c r="UE6" t="str">
        <f>IF(acquéreurs!UZ7="MATCH",CONCATENATE(Tableau2[[#Headers],[Bien 550]]&amp;" ", acquéreurs!$C7&amp;" ",acquéreurs!$D7),"")</f>
        <v/>
      </c>
      <c r="UF6" t="str">
        <f>IF(acquéreurs!VA7="MATCH",CONCATENATE(Tableau2[[#Headers],[Bien 551]]&amp;" ", acquéreurs!$C7&amp;" ",acquéreurs!$D7),"")</f>
        <v/>
      </c>
      <c r="UG6" t="str">
        <f>IF(acquéreurs!VB7="MATCH",CONCATENATE(Tableau2[[#Headers],[Bien 552]]&amp;" ", acquéreurs!$C7&amp;" ",acquéreurs!$D7),"")</f>
        <v/>
      </c>
      <c r="UH6" t="str">
        <f>IF(acquéreurs!VC7="MATCH",CONCATENATE(Tableau2[[#Headers],[Bien 553]]&amp;" ", acquéreurs!$C7&amp;" ",acquéreurs!$D7),"")</f>
        <v/>
      </c>
      <c r="UI6" t="str">
        <f>IF(acquéreurs!VD7="MATCH",CONCATENATE(Tableau2[[#Headers],[Bien 554]]&amp;" ", acquéreurs!$C7&amp;" ",acquéreurs!$D7),"")</f>
        <v/>
      </c>
      <c r="UJ6" t="str">
        <f>IF(acquéreurs!VE7="MATCH",CONCATENATE(Tableau2[[#Headers],[Bien 555]]&amp;" ", acquéreurs!$C7&amp;" ",acquéreurs!$D7),"")</f>
        <v/>
      </c>
      <c r="UK6" t="str">
        <f>IF(acquéreurs!VF7="MATCH",CONCATENATE(Tableau2[[#Headers],[Bien 556]]&amp;" ", acquéreurs!$C7&amp;" ",acquéreurs!$D7),"")</f>
        <v/>
      </c>
      <c r="UL6" t="str">
        <f>IF(acquéreurs!VG7="MATCH",CONCATENATE(Tableau2[[#Headers],[Bien 557]]&amp;" ", acquéreurs!$C7&amp;" ",acquéreurs!$D7),"")</f>
        <v/>
      </c>
      <c r="UM6" t="str">
        <f>IF(acquéreurs!VH7="MATCH",CONCATENATE(Tableau2[[#Headers],[Bien 558]]&amp;" ", acquéreurs!$C7&amp;" ",acquéreurs!$D7),"")</f>
        <v/>
      </c>
    </row>
    <row r="7" spans="1:559" ht="15" thickBot="1" x14ac:dyDescent="0.35">
      <c r="A7" s="3" t="s">
        <v>919</v>
      </c>
      <c r="B7" t="str">
        <f>IF(acquéreurs!W8="MATCH",CONCATENATE(Tableau2[[#Headers],[Bien 1]]&amp;" ", acquéreurs!$C8&amp;" ",acquéreurs!$D8),"")</f>
        <v/>
      </c>
      <c r="C7" t="str">
        <f>IF(acquéreurs!X8="MATCH",CONCATENATE(Tableau2[[#Headers],[Bien 2]]&amp;" ", acquéreurs!$C8&amp;" ",acquéreurs!$D8),"")</f>
        <v/>
      </c>
      <c r="D7" t="str">
        <f>IF(acquéreurs!Y8="MATCH",CONCATENATE(Tableau2[[#Headers],[Bien 3]]&amp;" ", acquéreurs!$C8&amp;" ",acquéreurs!$D8),"")</f>
        <v/>
      </c>
      <c r="E7" t="str">
        <f>IF(acquéreurs!Z8="MATCH",CONCATENATE(Tableau2[[#Headers],[Bien 4]]&amp;" ", acquéreurs!$C8&amp;" ",acquéreurs!$D8),"")</f>
        <v/>
      </c>
      <c r="F7" t="str">
        <f>IF(acquéreurs!AA8="MATCH",CONCATENATE(Tableau2[[#Headers],[Bien 5]]&amp;" ", acquéreurs!$C8&amp;" ",acquéreurs!$D8),"")</f>
        <v/>
      </c>
      <c r="G7" t="str">
        <f>IF(acquéreurs!AB8="MATCH",CONCATENATE(Tableau2[[#Headers],[Bien 6]]&amp;" ", acquéreurs!$C8&amp;" ",acquéreurs!$D8),"")</f>
        <v/>
      </c>
      <c r="H7" t="str">
        <f>IF(acquéreurs!AC8="MATCH",CONCATENATE(Tableau2[[#Headers],[Bien 7]]&amp;" ", acquéreurs!$C8&amp;" ",acquéreurs!$D8),"")</f>
        <v/>
      </c>
      <c r="I7" t="str">
        <f>IF(acquéreurs!AD8="MATCH",CONCATENATE(Tableau2[[#Headers],[Bien 8]]&amp;" ", acquéreurs!$C8&amp;" ",acquéreurs!$D8),"")</f>
        <v/>
      </c>
      <c r="J7" t="str">
        <f>IF(acquéreurs!AE8="MATCH",CONCATENATE(Tableau2[[#Headers],[Bien 9]]&amp;" ", acquéreurs!$C8&amp;" ",acquéreurs!$D8),"")</f>
        <v/>
      </c>
      <c r="K7" t="str">
        <f>IF(acquéreurs!AF8="MATCH",CONCATENATE(Tableau2[[#Headers],[Bien 10]]&amp;" ", acquéreurs!$C8&amp;" ",acquéreurs!$D8),"")</f>
        <v/>
      </c>
      <c r="L7" t="str">
        <f>IF(acquéreurs!AG8="MATCH",CONCATENATE(Tableau2[[#Headers],[Bien 11]]&amp;" ", acquéreurs!$C8&amp;" ",acquéreurs!$D8),"")</f>
        <v/>
      </c>
      <c r="M7" t="str">
        <f>IF(acquéreurs!AH8="MATCH",CONCATENATE(Tableau2[[#Headers],[Bien 12]]&amp;" ", acquéreurs!$C8&amp;" ",acquéreurs!$D8),"")</f>
        <v/>
      </c>
      <c r="N7" t="str">
        <f>IF(acquéreurs!AI8="MATCH",CONCATENATE(Tableau2[[#Headers],[Bien 13]]&amp;" ", acquéreurs!$C8&amp;" ",acquéreurs!$D8),"")</f>
        <v/>
      </c>
      <c r="O7" t="str">
        <f>IF(acquéreurs!AJ8="MATCH",CONCATENATE(Tableau2[[#Headers],[Bien 14]]&amp;" ", acquéreurs!$C8&amp;" ",acquéreurs!$D8),"")</f>
        <v/>
      </c>
      <c r="P7" t="str">
        <f>IF(acquéreurs!AK8="MATCH",CONCATENATE(Tableau2[[#Headers],[Bien 15]]&amp;" ", acquéreurs!$C8&amp;" ",acquéreurs!$D8),"")</f>
        <v/>
      </c>
      <c r="Q7" t="str">
        <f>IF(acquéreurs!AL8="MATCH",CONCATENATE(Tableau2[[#Headers],[Bien 16]]&amp;" ", acquéreurs!$C8&amp;" ",acquéreurs!$D8),"")</f>
        <v/>
      </c>
      <c r="R7" t="str">
        <f>IF(acquéreurs!AM8="MATCH",CONCATENATE(Tableau2[[#Headers],[Bien 17]]&amp;" ", acquéreurs!$C8&amp;" ",acquéreurs!$D8),"")</f>
        <v/>
      </c>
      <c r="S7" t="str">
        <f>IF(acquéreurs!AN8="MATCH",CONCATENATE(Tableau2[[#Headers],[Bien 18]]&amp;" ", acquéreurs!$C8&amp;" ",acquéreurs!$D8),"")</f>
        <v/>
      </c>
      <c r="T7" t="str">
        <f>IF(acquéreurs!AO8="MATCH",CONCATENATE(Tableau2[[#Headers],[Bien 19]]&amp;" ", acquéreurs!$C8&amp;" ",acquéreurs!$D8),"")</f>
        <v/>
      </c>
      <c r="U7" t="str">
        <f>IF(acquéreurs!AP8="MATCH",CONCATENATE(Tableau2[[#Headers],[Bien 20]]&amp;" ", acquéreurs!$C8&amp;" ",acquéreurs!$D8),"")</f>
        <v/>
      </c>
      <c r="V7" t="str">
        <f>IF(acquéreurs!AQ8="MATCH",CONCATENATE(Tableau2[[#Headers],[Bien 21]]&amp;" ", acquéreurs!$C8&amp;" ",acquéreurs!$D8),"")</f>
        <v/>
      </c>
      <c r="W7" t="str">
        <f>IF(acquéreurs!AR8="MATCH",CONCATENATE(Tableau2[[#Headers],[Bien 22]]&amp;" ", acquéreurs!$C8&amp;" ",acquéreurs!$D8),"")</f>
        <v/>
      </c>
      <c r="X7" t="str">
        <f>IF(acquéreurs!AS8="MATCH",CONCATENATE(Tableau2[[#Headers],[Bien 23]]&amp;" ", acquéreurs!$C8&amp;" ",acquéreurs!$D8),"")</f>
        <v/>
      </c>
      <c r="Y7" t="str">
        <f>IF(acquéreurs!AT8="MATCH",CONCATENATE(Tableau2[[#Headers],[Bien 24]]&amp;" ", acquéreurs!$C8&amp;" ",acquéreurs!$D8),"")</f>
        <v/>
      </c>
      <c r="Z7" t="str">
        <f>IF(acquéreurs!AU8="MATCH",CONCATENATE(Tableau2[[#Headers],[Bien 25]]&amp;" ", acquéreurs!$C8&amp;" ",acquéreurs!$D8),"")</f>
        <v/>
      </c>
      <c r="AA7" t="str">
        <f>IF(acquéreurs!AV8="MATCH",CONCATENATE(Tableau2[[#Headers],[Bien 26]]&amp;" ", acquéreurs!$C8&amp;" ",acquéreurs!$D8),"")</f>
        <v/>
      </c>
      <c r="AB7" t="str">
        <f>IF(acquéreurs!AW8="MATCH",CONCATENATE(Tableau2[[#Headers],[Bien 27]]&amp;" ", acquéreurs!$C8&amp;" ",acquéreurs!$D8),"")</f>
        <v/>
      </c>
      <c r="AC7" t="str">
        <f>IF(acquéreurs!AX8="MATCH",CONCATENATE(Tableau2[[#Headers],[Bien 28]]&amp;" ", acquéreurs!$C8&amp;" ",acquéreurs!$D8),"")</f>
        <v/>
      </c>
      <c r="AD7" t="str">
        <f>IF(acquéreurs!AY8="MATCH",CONCATENATE(Tableau2[[#Headers],[Bien 29]]&amp;" ", acquéreurs!$C8&amp;" ",acquéreurs!$D8),"")</f>
        <v/>
      </c>
      <c r="AE7" t="str">
        <f>IF(acquéreurs!AZ8="MATCH",CONCATENATE(Tableau2[[#Headers],[Bien 30]]&amp;" ", acquéreurs!$C8&amp;" ",acquéreurs!$D8),"")</f>
        <v/>
      </c>
      <c r="AF7" t="str">
        <f>IF(acquéreurs!BA8="MATCH",CONCATENATE(Tableau2[[#Headers],[Bien 31]]&amp;" ", acquéreurs!$C8&amp;" ",acquéreurs!$D8),"")</f>
        <v/>
      </c>
      <c r="AG7" t="str">
        <f>IF(acquéreurs!BB8="MATCH",CONCATENATE(Tableau2[[#Headers],[Bien 32]]&amp;" ", acquéreurs!$C8&amp;" ",acquéreurs!$D8),"")</f>
        <v/>
      </c>
      <c r="AH7" t="str">
        <f>IF(acquéreurs!BC8="MATCH",CONCATENATE(Tableau2[[#Headers],[Bien 33]]&amp;" ", acquéreurs!$C8&amp;" ",acquéreurs!$D8),"")</f>
        <v/>
      </c>
      <c r="AI7" t="str">
        <f>IF(acquéreurs!BD8="MATCH",CONCATENATE(Tableau2[[#Headers],[Bien 34]]&amp;" ", acquéreurs!$C8&amp;" ",acquéreurs!$D8),"")</f>
        <v/>
      </c>
      <c r="AJ7" t="str">
        <f>IF(acquéreurs!BE8="MATCH",CONCATENATE(Tableau2[[#Headers],[Bien 35]]&amp;" ", acquéreurs!$C8&amp;" ",acquéreurs!$D8),"")</f>
        <v/>
      </c>
      <c r="AK7" t="str">
        <f>IF(acquéreurs!BF8="MATCH",CONCATENATE(Tableau2[[#Headers],[Bien 36]]&amp;" ", acquéreurs!$C8&amp;" ",acquéreurs!$D8),"")</f>
        <v/>
      </c>
      <c r="AL7" t="str">
        <f>IF(acquéreurs!BG8="MATCH",CONCATENATE(Tableau2[[#Headers],[Bien 37]]&amp;" ", acquéreurs!$C8&amp;" ",acquéreurs!$D8),"")</f>
        <v/>
      </c>
      <c r="AM7" t="str">
        <f>IF(acquéreurs!BH8="MATCH",CONCATENATE(Tableau2[[#Headers],[Bien 38]]&amp;" ", acquéreurs!$C8&amp;" ",acquéreurs!$D8),"")</f>
        <v/>
      </c>
      <c r="AN7" t="str">
        <f>IF(acquéreurs!BI8="MATCH",CONCATENATE(Tableau2[[#Headers],[Bien 39]]&amp;" ", acquéreurs!$C8&amp;" ",acquéreurs!$D8),"")</f>
        <v/>
      </c>
      <c r="AO7" t="str">
        <f>IF(acquéreurs!BJ8="MATCH",CONCATENATE(Tableau2[[#Headers],[Bien 40]]&amp;" ", acquéreurs!$C8&amp;" ",acquéreurs!$D8),"")</f>
        <v/>
      </c>
      <c r="AP7" t="str">
        <f>IF(acquéreurs!BK8="MATCH",CONCATENATE(Tableau2[[#Headers],[Bien 41]]&amp;" ", acquéreurs!$C8&amp;" ",acquéreurs!$D8),"")</f>
        <v/>
      </c>
      <c r="AQ7" t="str">
        <f>IF(acquéreurs!BL8="MATCH",CONCATENATE(Tableau2[[#Headers],[Bien 42]]&amp;" ", acquéreurs!$C8&amp;" ",acquéreurs!$D8),"")</f>
        <v/>
      </c>
      <c r="AR7" t="str">
        <f>IF(acquéreurs!BM8="MATCH",CONCATENATE(Tableau2[[#Headers],[Bien 43]]&amp;" ", acquéreurs!$C8&amp;" ",acquéreurs!$D8),"")</f>
        <v/>
      </c>
      <c r="AS7" t="str">
        <f>IF(acquéreurs!BN8="MATCH",CONCATENATE(Tableau2[[#Headers],[Bien 44]]&amp;" ", acquéreurs!$C8&amp;" ",acquéreurs!$D8),"")</f>
        <v/>
      </c>
      <c r="AT7" t="str">
        <f>IF(acquéreurs!BO8="MATCH",CONCATENATE(Tableau2[[#Headers],[Bien 45]]&amp;" ", acquéreurs!$C8&amp;" ",acquéreurs!$D8),"")</f>
        <v/>
      </c>
      <c r="AU7" t="str">
        <f>IF(acquéreurs!BP8="MATCH",CONCATENATE(Tableau2[[#Headers],[Bien 46]]&amp;" ", acquéreurs!$C8&amp;" ",acquéreurs!$D8),"")</f>
        <v/>
      </c>
      <c r="AV7" t="str">
        <f>IF(acquéreurs!BQ8="MATCH",CONCATENATE(Tableau2[[#Headers],[Bien 47]]&amp;" ", acquéreurs!$C8&amp;" ",acquéreurs!$D8),"")</f>
        <v/>
      </c>
      <c r="AW7" t="str">
        <f>IF(acquéreurs!BR8="MATCH",CONCATENATE(Tableau2[[#Headers],[Bien 48]]&amp;" ", acquéreurs!$C8&amp;" ",acquéreurs!$D8),"")</f>
        <v/>
      </c>
      <c r="AX7" t="str">
        <f>IF(acquéreurs!BS8="MATCH",CONCATENATE(Tableau2[[#Headers],[Bien 49]]&amp;" ", acquéreurs!$C8&amp;" ",acquéreurs!$D8),"")</f>
        <v/>
      </c>
      <c r="AY7" t="str">
        <f>IF(acquéreurs!BT8="MATCH",CONCATENATE(Tableau2[[#Headers],[Bien 50]]&amp;" ", acquéreurs!$C8&amp;" ",acquéreurs!$D8),"")</f>
        <v/>
      </c>
      <c r="AZ7" t="str">
        <f>IF(acquéreurs!BU8="MATCH",CONCATENATE(Tableau2[[#Headers],[Bien 51]]&amp;" ", acquéreurs!$C8&amp;" ",acquéreurs!$D8),"")</f>
        <v/>
      </c>
      <c r="BA7" t="str">
        <f>IF(acquéreurs!BV8="MATCH",CONCATENATE(Tableau2[[#Headers],[Bien 52]]&amp;" ", acquéreurs!$C8&amp;" ",acquéreurs!$D8),"")</f>
        <v/>
      </c>
      <c r="BB7" t="str">
        <f>IF(acquéreurs!BW8="MATCH",CONCATENATE(Tableau2[[#Headers],[Bien 53]]&amp;" ", acquéreurs!$C8&amp;" ",acquéreurs!$D8),"")</f>
        <v/>
      </c>
      <c r="BC7" t="str">
        <f>IF(acquéreurs!BX8="MATCH",CONCATENATE(Tableau2[[#Headers],[Bien 54]]&amp;" ", acquéreurs!$C8&amp;" ",acquéreurs!$D8),"")</f>
        <v/>
      </c>
      <c r="BD7" t="str">
        <f>IF(acquéreurs!BY8="MATCH",CONCATENATE(Tableau2[[#Headers],[Bien 55]]&amp;" ", acquéreurs!$C8&amp;" ",acquéreurs!$D8),"")</f>
        <v/>
      </c>
      <c r="BE7" t="str">
        <f>IF(acquéreurs!BZ8="MATCH",CONCATENATE(Tableau2[[#Headers],[Bien 56]]&amp;" ", acquéreurs!$C8&amp;" ",acquéreurs!$D8),"")</f>
        <v/>
      </c>
      <c r="BF7" t="str">
        <f>IF(acquéreurs!CA8="MATCH",CONCATENATE(Tableau2[[#Headers],[Bien 57]]&amp;" ", acquéreurs!$C8&amp;" ",acquéreurs!$D8),"")</f>
        <v/>
      </c>
      <c r="BG7" t="str">
        <f>IF(acquéreurs!CB8="MATCH",CONCATENATE(Tableau2[[#Headers],[Bien 58]]&amp;" ", acquéreurs!$C8&amp;" ",acquéreurs!$D8),"")</f>
        <v/>
      </c>
      <c r="BH7" t="str">
        <f>IF(acquéreurs!CC8="MATCH",CONCATENATE(Tableau2[[#Headers],[Bien 59]]&amp;" ", acquéreurs!$C8&amp;" ",acquéreurs!$D8),"")</f>
        <v/>
      </c>
      <c r="BI7" t="str">
        <f>IF(acquéreurs!CD8="MATCH",CONCATENATE(Tableau2[[#Headers],[Bien 60]]&amp;" ", acquéreurs!$C8&amp;" ",acquéreurs!$D8),"")</f>
        <v/>
      </c>
      <c r="BJ7" t="str">
        <f>IF(acquéreurs!CE8="MATCH",CONCATENATE(Tableau2[[#Headers],[Bien 61]]&amp;" ", acquéreurs!$C8&amp;" ",acquéreurs!$D8),"")</f>
        <v/>
      </c>
      <c r="BK7" t="str">
        <f>IF(acquéreurs!CF8="MATCH",CONCATENATE(Tableau2[[#Headers],[Bien 62]]&amp;" ", acquéreurs!$C8&amp;" ",acquéreurs!$D8),"")</f>
        <v/>
      </c>
      <c r="BL7" t="str">
        <f>IF(acquéreurs!CG8="MATCH",CONCATENATE(Tableau2[[#Headers],[Bien 63]]&amp;" ", acquéreurs!$C8&amp;" ",acquéreurs!$D8),"")</f>
        <v/>
      </c>
      <c r="BM7" t="str">
        <f>IF(acquéreurs!CH8="MATCH",CONCATENATE(Tableau2[[#Headers],[Bien 64]]&amp;" ", acquéreurs!$C8&amp;" ",acquéreurs!$D8),"")</f>
        <v/>
      </c>
      <c r="BN7" t="str">
        <f>IF(acquéreurs!CI8="MATCH",CONCATENATE(Tableau2[[#Headers],[Bien 65]]&amp;" ", acquéreurs!$C8&amp;" ",acquéreurs!$D8),"")</f>
        <v/>
      </c>
      <c r="BO7" t="str">
        <f>IF(acquéreurs!CJ8="MATCH",CONCATENATE(Tableau2[[#Headers],[Bien 66]]&amp;" ", acquéreurs!$C8&amp;" ",acquéreurs!$D8),"")</f>
        <v/>
      </c>
      <c r="BP7" t="str">
        <f>IF(acquéreurs!CK8="MATCH",CONCATENATE(Tableau2[[#Headers],[Bien 67]]&amp;" ", acquéreurs!$C8&amp;" ",acquéreurs!$D8),"")</f>
        <v/>
      </c>
      <c r="BQ7" t="str">
        <f>IF(acquéreurs!CL8="MATCH",CONCATENATE(Tableau2[[#Headers],[Bien 68]]&amp;" ", acquéreurs!$C8&amp;" ",acquéreurs!$D8),"")</f>
        <v/>
      </c>
      <c r="BR7" t="str">
        <f>IF(acquéreurs!CM8="MATCH",CONCATENATE(Tableau2[[#Headers],[Bien 69]]&amp;" ", acquéreurs!$C8&amp;" ",acquéreurs!$D8),"")</f>
        <v/>
      </c>
      <c r="BS7" t="str">
        <f>IF(acquéreurs!CN8="MATCH",CONCATENATE(Tableau2[[#Headers],[Bien 70]]&amp;" ", acquéreurs!$C8&amp;" ",acquéreurs!$D8),"")</f>
        <v/>
      </c>
      <c r="BT7" t="str">
        <f>IF(acquéreurs!CO8="MATCH",CONCATENATE(Tableau2[[#Headers],[Bien 71]]&amp;" ", acquéreurs!$C8&amp;" ",acquéreurs!$D8),"")</f>
        <v/>
      </c>
      <c r="BU7" t="str">
        <f>IF(acquéreurs!CP8="MATCH",CONCATENATE(Tableau2[[#Headers],[Bien 72]]&amp;" ", acquéreurs!$C8&amp;" ",acquéreurs!$D8),"")</f>
        <v/>
      </c>
      <c r="BV7" t="str">
        <f>IF(acquéreurs!CQ8="MATCH",CONCATENATE(Tableau2[[#Headers],[Bien 73]]&amp;" ", acquéreurs!$C8&amp;" ",acquéreurs!$D8),"")</f>
        <v/>
      </c>
      <c r="BW7" t="str">
        <f>IF(acquéreurs!CR8="MATCH",CONCATENATE(Tableau2[[#Headers],[Bien 74]]&amp;" ", acquéreurs!$C8&amp;" ",acquéreurs!$D8),"")</f>
        <v/>
      </c>
      <c r="BX7" t="str">
        <f>IF(acquéreurs!CS8="MATCH",CONCATENATE(Tableau2[[#Headers],[Bien 75]]&amp;" ", acquéreurs!$C8&amp;" ",acquéreurs!$D8),"")</f>
        <v/>
      </c>
      <c r="BY7" t="str">
        <f>IF(acquéreurs!CT8="MATCH",CONCATENATE(Tableau2[[#Headers],[Bien 76]]&amp;" ", acquéreurs!$C8&amp;" ",acquéreurs!$D8),"")</f>
        <v/>
      </c>
      <c r="BZ7" t="str">
        <f>IF(acquéreurs!CU8="MATCH",CONCATENATE(Tableau2[[#Headers],[Bien 77]]&amp;" ", acquéreurs!$C8&amp;" ",acquéreurs!$D8),"")</f>
        <v/>
      </c>
      <c r="CA7" t="str">
        <f>IF(acquéreurs!CV8="MATCH",CONCATENATE(Tableau2[[#Headers],[Bien 78]]&amp;" ", acquéreurs!$C8&amp;" ",acquéreurs!$D8),"")</f>
        <v/>
      </c>
      <c r="CB7" t="str">
        <f>IF(acquéreurs!CW8="MATCH",CONCATENATE(Tableau2[[#Headers],[Bien 79]]&amp;" ", acquéreurs!$C8&amp;" ",acquéreurs!$D8),"")</f>
        <v/>
      </c>
      <c r="CC7" t="str">
        <f>IF(acquéreurs!CX8="MATCH",CONCATENATE(Tableau2[[#Headers],[Bien 80]]&amp;" ", acquéreurs!$C8&amp;" ",acquéreurs!$D8),"")</f>
        <v/>
      </c>
      <c r="CD7" t="str">
        <f>IF(acquéreurs!CY8="MATCH",CONCATENATE(Tableau2[[#Headers],[Bien 81]]&amp;" ", acquéreurs!$C8&amp;" ",acquéreurs!$D8),"")</f>
        <v/>
      </c>
      <c r="CE7" t="str">
        <f>IF(acquéreurs!CZ8="MATCH",CONCATENATE(Tableau2[[#Headers],[Bien 82]]&amp;" ", acquéreurs!$C8&amp;" ",acquéreurs!$D8),"")</f>
        <v/>
      </c>
      <c r="CF7" t="str">
        <f>IF(acquéreurs!DA8="MATCH",CONCATENATE(Tableau2[[#Headers],[Bien 83]]&amp;" ", acquéreurs!$C8&amp;" ",acquéreurs!$D8),"")</f>
        <v/>
      </c>
      <c r="CG7" t="str">
        <f>IF(acquéreurs!DB8="MATCH",CONCATENATE(Tableau2[[#Headers],[Bien 84]]&amp;" ", acquéreurs!$C8&amp;" ",acquéreurs!$D8),"")</f>
        <v/>
      </c>
      <c r="CH7" t="str">
        <f>IF(acquéreurs!DC8="MATCH",CONCATENATE(Tableau2[[#Headers],[Bien 85]]&amp;" ", acquéreurs!$C8&amp;" ",acquéreurs!$D8),"")</f>
        <v/>
      </c>
      <c r="CI7" t="str">
        <f>IF(acquéreurs!DD8="MATCH",CONCATENATE(Tableau2[[#Headers],[Bien 86]]&amp;" ", acquéreurs!$C8&amp;" ",acquéreurs!$D8),"")</f>
        <v/>
      </c>
      <c r="CJ7" t="str">
        <f>IF(acquéreurs!DE8="MATCH",CONCATENATE(Tableau2[[#Headers],[Bien 87]]&amp;" ", acquéreurs!$C8&amp;" ",acquéreurs!$D8),"")</f>
        <v/>
      </c>
      <c r="CK7" t="str">
        <f>IF(acquéreurs!DF8="MATCH",CONCATENATE(Tableau2[[#Headers],[Bien 88]]&amp;" ", acquéreurs!$C8&amp;" ",acquéreurs!$D8),"")</f>
        <v/>
      </c>
      <c r="CL7" t="str">
        <f>IF(acquéreurs!DG8="MATCH",CONCATENATE(Tableau2[[#Headers],[Bien 89]]&amp;" ", acquéreurs!$C8&amp;" ",acquéreurs!$D8),"")</f>
        <v/>
      </c>
      <c r="CM7" t="str">
        <f>IF(acquéreurs!DH8="MATCH",CONCATENATE(Tableau2[[#Headers],[Bien 90]]&amp;" ", acquéreurs!$C8&amp;" ",acquéreurs!$D8),"")</f>
        <v/>
      </c>
      <c r="CN7" t="str">
        <f>IF(acquéreurs!DI8="MATCH",CONCATENATE(Tableau2[[#Headers],[Bien 91]]&amp;" ", acquéreurs!$C8&amp;" ",acquéreurs!$D8),"")</f>
        <v/>
      </c>
      <c r="CO7" t="str">
        <f>IF(acquéreurs!DJ8="MATCH",CONCATENATE(Tableau2[[#Headers],[Bien 92]]&amp;" ", acquéreurs!$C8&amp;" ",acquéreurs!$D8),"")</f>
        <v/>
      </c>
      <c r="CP7" t="str">
        <f>IF(acquéreurs!DK8="MATCH",CONCATENATE(Tableau2[[#Headers],[Bien 93]]&amp;" ", acquéreurs!$C8&amp;" ",acquéreurs!$D8),"")</f>
        <v/>
      </c>
      <c r="CQ7" t="str">
        <f>IF(acquéreurs!DL8="MATCH",CONCATENATE(Tableau2[[#Headers],[Bien 94]]&amp;" ", acquéreurs!$C8&amp;" ",acquéreurs!$D8),"")</f>
        <v/>
      </c>
      <c r="CR7" t="str">
        <f>IF(acquéreurs!DM8="MATCH",CONCATENATE(Tableau2[[#Headers],[Bien 95]]&amp;" ", acquéreurs!$C8&amp;" ",acquéreurs!$D8),"")</f>
        <v/>
      </c>
      <c r="CS7" t="str">
        <f>IF(acquéreurs!DN8="MATCH",CONCATENATE(Tableau2[[#Headers],[Bien 96]]&amp;" ", acquéreurs!$C8&amp;" ",acquéreurs!$D8),"")</f>
        <v/>
      </c>
      <c r="CT7" t="str">
        <f>IF(acquéreurs!DO8="MATCH",CONCATENATE(Tableau2[[#Headers],[Bien 97]]&amp;" ", acquéreurs!$C8&amp;" ",acquéreurs!$D8),"")</f>
        <v/>
      </c>
      <c r="CU7" t="str">
        <f>IF(acquéreurs!DP8="MATCH",CONCATENATE(Tableau2[[#Headers],[Bien 98]]&amp;" ", acquéreurs!$C8&amp;" ",acquéreurs!$D8),"")</f>
        <v/>
      </c>
      <c r="CV7" t="str">
        <f>IF(acquéreurs!DQ8="MATCH",CONCATENATE(Tableau2[[#Headers],[Bien 99]]&amp;" ", acquéreurs!$C8&amp;" ",acquéreurs!$D8),"")</f>
        <v/>
      </c>
      <c r="CW7" t="str">
        <f>IF(acquéreurs!DR8="MATCH",CONCATENATE(Tableau2[[#Headers],[Bien 100]]&amp;" ", acquéreurs!$C8&amp;" ",acquéreurs!$D8),"")</f>
        <v/>
      </c>
      <c r="CX7" t="str">
        <f>IF(acquéreurs!DS8="MATCH",CONCATENATE(Tableau2[[#Headers],[Bien 101]]&amp;" ", acquéreurs!$C8&amp;" ",acquéreurs!$D8),"")</f>
        <v/>
      </c>
      <c r="CY7" t="str">
        <f>IF(acquéreurs!DT8="MATCH",CONCATENATE(Tableau2[[#Headers],[Bien 102]]&amp;" ", acquéreurs!$C8&amp;" ",acquéreurs!$D8),"")</f>
        <v/>
      </c>
      <c r="CZ7" t="str">
        <f>IF(acquéreurs!DU8="MATCH",CONCATENATE(Tableau2[[#Headers],[Bien 103]]&amp;" ", acquéreurs!$C8&amp;" ",acquéreurs!$D8),"")</f>
        <v/>
      </c>
      <c r="DA7" t="str">
        <f>IF(acquéreurs!DV8="MATCH",CONCATENATE(Tableau2[[#Headers],[Bien 104]]&amp;" ", acquéreurs!$C8&amp;" ",acquéreurs!$D8),"")</f>
        <v/>
      </c>
      <c r="DB7" t="str">
        <f>IF(acquéreurs!DW8="MATCH",CONCATENATE(Tableau2[[#Headers],[Bien 105]]&amp;" ", acquéreurs!$C8&amp;" ",acquéreurs!$D8),"")</f>
        <v/>
      </c>
      <c r="DC7" t="str">
        <f>IF(acquéreurs!DX8="MATCH",CONCATENATE(Tableau2[[#Headers],[Bien 106]]&amp;" ", acquéreurs!$C8&amp;" ",acquéreurs!$D8),"")</f>
        <v/>
      </c>
      <c r="DD7" t="str">
        <f>IF(acquéreurs!DY8="MATCH",CONCATENATE(Tableau2[[#Headers],[Bien 107]]&amp;" ", acquéreurs!$C8&amp;" ",acquéreurs!$D8),"")</f>
        <v/>
      </c>
      <c r="DE7" t="str">
        <f>IF(acquéreurs!DZ8="MATCH",CONCATENATE(Tableau2[[#Headers],[Bien 108]]&amp;" ", acquéreurs!$C8&amp;" ",acquéreurs!$D8),"")</f>
        <v/>
      </c>
      <c r="DF7" t="str">
        <f>IF(acquéreurs!EA8="MATCH",CONCATENATE(Tableau2[[#Headers],[Bien 109]]&amp;" ", acquéreurs!$C8&amp;" ",acquéreurs!$D8),"")</f>
        <v/>
      </c>
      <c r="DG7" t="str">
        <f>IF(acquéreurs!EB8="MATCH",CONCATENATE(Tableau2[[#Headers],[Bien 110]]&amp;" ", acquéreurs!$C8&amp;" ",acquéreurs!$D8),"")</f>
        <v/>
      </c>
      <c r="DH7" t="str">
        <f>IF(acquéreurs!EC8="MATCH",CONCATENATE(Tableau2[[#Headers],[Bien 111]]&amp;" ", acquéreurs!$C8&amp;" ",acquéreurs!$D8),"")</f>
        <v/>
      </c>
      <c r="DI7" t="str">
        <f>IF(acquéreurs!ED8="MATCH",CONCATENATE(Tableau2[[#Headers],[Bien 112]]&amp;" ", acquéreurs!$C8&amp;" ",acquéreurs!$D8),"")</f>
        <v/>
      </c>
      <c r="DJ7" t="str">
        <f>IF(acquéreurs!EE8="MATCH",CONCATENATE(Tableau2[[#Headers],[Bien 113]]&amp;" ", acquéreurs!$C8&amp;" ",acquéreurs!$D8),"")</f>
        <v/>
      </c>
      <c r="DK7" t="str">
        <f>IF(acquéreurs!EF8="MATCH",CONCATENATE(Tableau2[[#Headers],[Bien 114]]&amp;" ", acquéreurs!$C8&amp;" ",acquéreurs!$D8),"")</f>
        <v/>
      </c>
      <c r="DL7" t="str">
        <f>IF(acquéreurs!EG8="MATCH",CONCATENATE(Tableau2[[#Headers],[Bien 115]]&amp;" ", acquéreurs!$C8&amp;" ",acquéreurs!$D8),"")</f>
        <v/>
      </c>
      <c r="DM7" t="str">
        <f>IF(acquéreurs!EH8="MATCH",CONCATENATE(Tableau2[[#Headers],[Bien 116]]&amp;" ", acquéreurs!$C8&amp;" ",acquéreurs!$D8),"")</f>
        <v/>
      </c>
      <c r="DN7" t="str">
        <f>IF(acquéreurs!EI8="MATCH",CONCATENATE(Tableau2[[#Headers],[Bien 117]]&amp;" ", acquéreurs!$C8&amp;" ",acquéreurs!$D8),"")</f>
        <v/>
      </c>
      <c r="DO7" t="str">
        <f>IF(acquéreurs!EJ8="MATCH",CONCATENATE(Tableau2[[#Headers],[Bien 118]]&amp;" ", acquéreurs!$C8&amp;" ",acquéreurs!$D8),"")</f>
        <v/>
      </c>
      <c r="DP7" t="str">
        <f>IF(acquéreurs!EK8="MATCH",CONCATENATE(Tableau2[[#Headers],[Bien 119]]&amp;" ", acquéreurs!$C8&amp;" ",acquéreurs!$D8),"")</f>
        <v/>
      </c>
      <c r="DQ7" t="str">
        <f>IF(acquéreurs!EL8="MATCH",CONCATENATE(Tableau2[[#Headers],[Bien 120]]&amp;" ", acquéreurs!$C8&amp;" ",acquéreurs!$D8),"")</f>
        <v/>
      </c>
      <c r="DR7" t="str">
        <f>IF(acquéreurs!EM8="MATCH",CONCATENATE(Tableau2[[#Headers],[Bien 121]]&amp;" ", acquéreurs!$C8&amp;" ",acquéreurs!$D8),"")</f>
        <v/>
      </c>
      <c r="DS7" t="str">
        <f>IF(acquéreurs!EN8="MATCH",CONCATENATE(Tableau2[[#Headers],[Bien 122]]&amp;" ", acquéreurs!$C8&amp;" ",acquéreurs!$D8),"")</f>
        <v/>
      </c>
      <c r="DT7" t="str">
        <f>IF(acquéreurs!EO8="MATCH",CONCATENATE(Tableau2[[#Headers],[Bien 123]]&amp;" ", acquéreurs!$C8&amp;" ",acquéreurs!$D8),"")</f>
        <v/>
      </c>
      <c r="DU7" t="str">
        <f>IF(acquéreurs!EP8="MATCH",CONCATENATE(Tableau2[[#Headers],[Bien 124]]&amp;" ", acquéreurs!$C8&amp;" ",acquéreurs!$D8),"")</f>
        <v/>
      </c>
      <c r="DV7" t="str">
        <f>IF(acquéreurs!EQ8="MATCH",CONCATENATE(Tableau2[[#Headers],[Bien 125]]&amp;" ", acquéreurs!$C8&amp;" ",acquéreurs!$D8),"")</f>
        <v/>
      </c>
      <c r="DW7" t="str">
        <f>IF(acquéreurs!ER8="MATCH",CONCATENATE(Tableau2[[#Headers],[Bien 126]]&amp;" ", acquéreurs!$C8&amp;" ",acquéreurs!$D8),"")</f>
        <v/>
      </c>
      <c r="DX7" t="str">
        <f>IF(acquéreurs!ES8="MATCH",CONCATENATE(Tableau2[[#Headers],[Bien 127]]&amp;" ", acquéreurs!$C8&amp;" ",acquéreurs!$D8),"")</f>
        <v/>
      </c>
      <c r="DY7" t="str">
        <f>IF(acquéreurs!ET8="MATCH",CONCATENATE(Tableau2[[#Headers],[Bien 128]]&amp;" ", acquéreurs!$C8&amp;" ",acquéreurs!$D8),"")</f>
        <v/>
      </c>
      <c r="DZ7" t="str">
        <f>IF(acquéreurs!EU8="MATCH",CONCATENATE(Tableau2[[#Headers],[Bien 129]]&amp;" ", acquéreurs!$C8&amp;" ",acquéreurs!$D8),"")</f>
        <v/>
      </c>
      <c r="EA7" t="str">
        <f>IF(acquéreurs!EV8="MATCH",CONCATENATE(Tableau2[[#Headers],[Bien 130]]&amp;" ", acquéreurs!$C8&amp;" ",acquéreurs!$D8),"")</f>
        <v/>
      </c>
      <c r="EB7" t="str">
        <f>IF(acquéreurs!EW8="MATCH",CONCATENATE(Tableau2[[#Headers],[Bien 131]]&amp;" ", acquéreurs!$C8&amp;" ",acquéreurs!$D8),"")</f>
        <v/>
      </c>
      <c r="EC7" t="str">
        <f>IF(acquéreurs!EX8="MATCH",CONCATENATE(Tableau2[[#Headers],[Bien 132]]&amp;" ", acquéreurs!$C8&amp;" ",acquéreurs!$D8),"")</f>
        <v/>
      </c>
      <c r="ED7" t="str">
        <f>IF(acquéreurs!EY8="MATCH",CONCATENATE(Tableau2[[#Headers],[Bien 133]]&amp;" ", acquéreurs!$C8&amp;" ",acquéreurs!$D8),"")</f>
        <v/>
      </c>
      <c r="EE7" t="str">
        <f>IF(acquéreurs!EZ8="MATCH",CONCATENATE(Tableau2[[#Headers],[Bien 134]]&amp;" ", acquéreurs!$C8&amp;" ",acquéreurs!$D8),"")</f>
        <v/>
      </c>
      <c r="EF7" t="str">
        <f>IF(acquéreurs!FA8="MATCH",CONCATENATE(Tableau2[[#Headers],[Bien 135]]&amp;" ", acquéreurs!$C8&amp;" ",acquéreurs!$D8),"")</f>
        <v/>
      </c>
      <c r="EG7" t="str">
        <f>IF(acquéreurs!FB8="MATCH",CONCATENATE(Tableau2[[#Headers],[Bien 136]]&amp;" ", acquéreurs!$C8&amp;" ",acquéreurs!$D8),"")</f>
        <v/>
      </c>
      <c r="EH7" t="str">
        <f>IF(acquéreurs!FC8="MATCH",CONCATENATE(Tableau2[[#Headers],[Bien 137]]&amp;" ", acquéreurs!$C8&amp;" ",acquéreurs!$D8),"")</f>
        <v/>
      </c>
      <c r="EI7" t="str">
        <f>IF(acquéreurs!FD8="MATCH",CONCATENATE(Tableau2[[#Headers],[Bien 138]]&amp;" ", acquéreurs!$C8&amp;" ",acquéreurs!$D8),"")</f>
        <v/>
      </c>
      <c r="EJ7" t="str">
        <f>IF(acquéreurs!FE8="MATCH",CONCATENATE(Tableau2[[#Headers],[Bien 139]]&amp;" ", acquéreurs!$C8&amp;" ",acquéreurs!$D8),"")</f>
        <v/>
      </c>
      <c r="EK7" t="str">
        <f>IF(acquéreurs!FF8="MATCH",CONCATENATE(Tableau2[[#Headers],[Bien 140]]&amp;" ", acquéreurs!$C8&amp;" ",acquéreurs!$D8),"")</f>
        <v/>
      </c>
      <c r="EL7" t="str">
        <f>IF(acquéreurs!FG8="MATCH",CONCATENATE(Tableau2[[#Headers],[Bien 141]]&amp;" ", acquéreurs!$C8&amp;" ",acquéreurs!$D8),"")</f>
        <v/>
      </c>
      <c r="EM7" t="str">
        <f>IF(acquéreurs!FH8="MATCH",CONCATENATE(Tableau2[[#Headers],[Bien 142]]&amp;" ", acquéreurs!$C8&amp;" ",acquéreurs!$D8),"")</f>
        <v/>
      </c>
      <c r="EN7" t="str">
        <f>IF(acquéreurs!FI8="MATCH",CONCATENATE(Tableau2[[#Headers],[Bien 143]]&amp;" ", acquéreurs!$C8&amp;" ",acquéreurs!$D8),"")</f>
        <v/>
      </c>
      <c r="EO7" t="str">
        <f>IF(acquéreurs!FJ8="MATCH",CONCATENATE(Tableau2[[#Headers],[Bien 144]]&amp;" ", acquéreurs!$C8&amp;" ",acquéreurs!$D8),"")</f>
        <v/>
      </c>
      <c r="EP7" t="str">
        <f>IF(acquéreurs!FK8="MATCH",CONCATENATE(Tableau2[[#Headers],[Bien 145]]&amp;" ", acquéreurs!$C8&amp;" ",acquéreurs!$D8),"")</f>
        <v/>
      </c>
      <c r="EQ7" t="str">
        <f>IF(acquéreurs!FL8="MATCH",CONCATENATE(Tableau2[[#Headers],[Bien 146]]&amp;" ", acquéreurs!$C8&amp;" ",acquéreurs!$D8),"")</f>
        <v/>
      </c>
      <c r="ER7" t="str">
        <f>IF(acquéreurs!FM8="MATCH",CONCATENATE(Tableau2[[#Headers],[Bien 147]]&amp;" ", acquéreurs!$C8&amp;" ",acquéreurs!$D8),"")</f>
        <v/>
      </c>
      <c r="ES7" t="str">
        <f>IF(acquéreurs!FN8="MATCH",CONCATENATE(Tableau2[[#Headers],[Bien 148]]&amp;" ", acquéreurs!$C8&amp;" ",acquéreurs!$D8),"")</f>
        <v/>
      </c>
      <c r="ET7" t="str">
        <f>IF(acquéreurs!FO8="MATCH",CONCATENATE(Tableau2[[#Headers],[Bien 149]]&amp;" ", acquéreurs!$C8&amp;" ",acquéreurs!$D8),"")</f>
        <v/>
      </c>
      <c r="EU7" t="str">
        <f>IF(acquéreurs!FP8="MATCH",CONCATENATE(Tableau2[[#Headers],[Bien 150]]&amp;" ", acquéreurs!$C8&amp;" ",acquéreurs!$D8),"")</f>
        <v/>
      </c>
      <c r="EV7" t="str">
        <f>IF(acquéreurs!FQ8="MATCH",CONCATENATE(Tableau2[[#Headers],[Bien 151]]&amp;" ", acquéreurs!$C8&amp;" ",acquéreurs!$D8),"")</f>
        <v/>
      </c>
      <c r="EW7" t="str">
        <f>IF(acquéreurs!FR8="MATCH",CONCATENATE(Tableau2[[#Headers],[Bien 152]]&amp;" ", acquéreurs!$C8&amp;" ",acquéreurs!$D8),"")</f>
        <v/>
      </c>
      <c r="EX7" t="str">
        <f>IF(acquéreurs!FS8="MATCH",CONCATENATE(Tableau2[[#Headers],[Bien 153]]&amp;" ", acquéreurs!$C8&amp;" ",acquéreurs!$D8),"")</f>
        <v/>
      </c>
      <c r="EY7" t="str">
        <f>IF(acquéreurs!FT8="MATCH",CONCATENATE(Tableau2[[#Headers],[Bien 154]]&amp;" ", acquéreurs!$C8&amp;" ",acquéreurs!$D8),"")</f>
        <v/>
      </c>
      <c r="EZ7" t="str">
        <f>IF(acquéreurs!FU8="MATCH",CONCATENATE(Tableau2[[#Headers],[Bien 155]]&amp;" ", acquéreurs!$C8&amp;" ",acquéreurs!$D8),"")</f>
        <v/>
      </c>
      <c r="FA7" t="str">
        <f>IF(acquéreurs!FV8="MATCH",CONCATENATE(Tableau2[[#Headers],[Bien 156]]&amp;" ", acquéreurs!$C8&amp;" ",acquéreurs!$D8),"")</f>
        <v/>
      </c>
      <c r="FB7" t="str">
        <f>IF(acquéreurs!FW8="MATCH",CONCATENATE(Tableau2[[#Headers],[Bien 157]]&amp;" ", acquéreurs!$C8&amp;" ",acquéreurs!$D8),"")</f>
        <v/>
      </c>
      <c r="FC7" t="str">
        <f>IF(acquéreurs!FX8="MATCH",CONCATENATE(Tableau2[[#Headers],[Bien 158]]&amp;" ", acquéreurs!$C8&amp;" ",acquéreurs!$D8),"")</f>
        <v/>
      </c>
      <c r="FD7" t="str">
        <f>IF(acquéreurs!FY8="MATCH",CONCATENATE(Tableau2[[#Headers],[Bien 159]]&amp;" ", acquéreurs!$C8&amp;" ",acquéreurs!$D8),"")</f>
        <v/>
      </c>
      <c r="FE7" t="str">
        <f>IF(acquéreurs!FZ8="MATCH",CONCATENATE(Tableau2[[#Headers],[Bien 160]]&amp;" ", acquéreurs!$C8&amp;" ",acquéreurs!$D8),"")</f>
        <v/>
      </c>
      <c r="FF7" t="str">
        <f>IF(acquéreurs!GA8="MATCH",CONCATENATE(Tableau2[[#Headers],[Bien 161]]&amp;" ", acquéreurs!$C8&amp;" ",acquéreurs!$D8),"")</f>
        <v/>
      </c>
      <c r="FG7" t="str">
        <f>IF(acquéreurs!GB8="MATCH",CONCATENATE(Tableau2[[#Headers],[Bien 162]]&amp;" ", acquéreurs!$C8&amp;" ",acquéreurs!$D8),"")</f>
        <v/>
      </c>
      <c r="FH7" t="str">
        <f>IF(acquéreurs!GC8="MATCH",CONCATENATE(Tableau2[[#Headers],[Bien 163]]&amp;" ", acquéreurs!$C8&amp;" ",acquéreurs!$D8),"")</f>
        <v/>
      </c>
      <c r="FI7" t="str">
        <f>IF(acquéreurs!GD8="MATCH",CONCATENATE(Tableau2[[#Headers],[Bien 164]]&amp;" ", acquéreurs!$C8&amp;" ",acquéreurs!$D8),"")</f>
        <v/>
      </c>
      <c r="FJ7" t="str">
        <f>IF(acquéreurs!GE8="MATCH",CONCATENATE(Tableau2[[#Headers],[Bien 165]]&amp;" ", acquéreurs!$C8&amp;" ",acquéreurs!$D8),"")</f>
        <v/>
      </c>
      <c r="FK7" t="str">
        <f>IF(acquéreurs!GF8="MATCH",CONCATENATE(Tableau2[[#Headers],[Bien 166]]&amp;" ", acquéreurs!$C8&amp;" ",acquéreurs!$D8),"")</f>
        <v/>
      </c>
      <c r="FL7" t="str">
        <f>IF(acquéreurs!GG8="MATCH",CONCATENATE(Tableau2[[#Headers],[Bien 167]]&amp;" ", acquéreurs!$C8&amp;" ",acquéreurs!$D8),"")</f>
        <v/>
      </c>
      <c r="FM7" t="str">
        <f>IF(acquéreurs!GH8="MATCH",CONCATENATE(Tableau2[[#Headers],[Bien 168]]&amp;" ", acquéreurs!$C8&amp;" ",acquéreurs!$D8),"")</f>
        <v/>
      </c>
      <c r="FN7" t="str">
        <f>IF(acquéreurs!GI8="MATCH",CONCATENATE(Tableau2[[#Headers],[Bien 169]]&amp;" ", acquéreurs!$C8&amp;" ",acquéreurs!$D8),"")</f>
        <v/>
      </c>
      <c r="FO7" t="str">
        <f>IF(acquéreurs!GJ8="MATCH",CONCATENATE(Tableau2[[#Headers],[Bien 170]]&amp;" ", acquéreurs!$C8&amp;" ",acquéreurs!$D8),"")</f>
        <v/>
      </c>
      <c r="FP7" t="str">
        <f>IF(acquéreurs!GK8="MATCH",CONCATENATE(Tableau2[[#Headers],[Bien 171]]&amp;" ", acquéreurs!$C8&amp;" ",acquéreurs!$D8),"")</f>
        <v/>
      </c>
      <c r="FQ7" t="str">
        <f>IF(acquéreurs!GL8="MATCH",CONCATENATE(Tableau2[[#Headers],[Bien 172]]&amp;" ", acquéreurs!$C8&amp;" ",acquéreurs!$D8),"")</f>
        <v/>
      </c>
      <c r="FR7" t="str">
        <f>IF(acquéreurs!GM8="MATCH",CONCATENATE(Tableau2[[#Headers],[Bien 173]]&amp;" ", acquéreurs!$C8&amp;" ",acquéreurs!$D8),"")</f>
        <v/>
      </c>
      <c r="FS7" t="str">
        <f>IF(acquéreurs!GN8="MATCH",CONCATENATE(Tableau2[[#Headers],[Bien 174]]&amp;" ", acquéreurs!$C8&amp;" ",acquéreurs!$D8),"")</f>
        <v/>
      </c>
      <c r="FT7" t="str">
        <f>IF(acquéreurs!GO8="MATCH",CONCATENATE(Tableau2[[#Headers],[Bien 175]]&amp;" ", acquéreurs!$C8&amp;" ",acquéreurs!$D8),"")</f>
        <v/>
      </c>
      <c r="FU7" t="str">
        <f>IF(acquéreurs!GP8="MATCH",CONCATENATE(Tableau2[[#Headers],[Bien 176]]&amp;" ", acquéreurs!$C8&amp;" ",acquéreurs!$D8),"")</f>
        <v/>
      </c>
      <c r="FV7" t="str">
        <f>IF(acquéreurs!GQ8="MATCH",CONCATENATE(Tableau2[[#Headers],[Bien 177]]&amp;" ", acquéreurs!$C8&amp;" ",acquéreurs!$D8),"")</f>
        <v/>
      </c>
      <c r="FW7" t="str">
        <f>IF(acquéreurs!GR8="MATCH",CONCATENATE(Tableau2[[#Headers],[Bien 178]]&amp;" ", acquéreurs!$C8&amp;" ",acquéreurs!$D8),"")</f>
        <v/>
      </c>
      <c r="FX7" t="str">
        <f>IF(acquéreurs!GS8="MATCH",CONCATENATE(Tableau2[[#Headers],[Bien 179]]&amp;" ", acquéreurs!$C8&amp;" ",acquéreurs!$D8),"")</f>
        <v/>
      </c>
      <c r="FY7" t="str">
        <f>IF(acquéreurs!GT8="MATCH",CONCATENATE(Tableau2[[#Headers],[Bien 180]]&amp;" ", acquéreurs!$C8&amp;" ",acquéreurs!$D8),"")</f>
        <v/>
      </c>
      <c r="FZ7" t="str">
        <f>IF(acquéreurs!GU8="MATCH",CONCATENATE(Tableau2[[#Headers],[Bien 181]]&amp;" ", acquéreurs!$C8&amp;" ",acquéreurs!$D8),"")</f>
        <v/>
      </c>
      <c r="GA7" t="str">
        <f>IF(acquéreurs!GV8="MATCH",CONCATENATE(Tableau2[[#Headers],[Bien 182]]&amp;" ", acquéreurs!$C8&amp;" ",acquéreurs!$D8),"")</f>
        <v/>
      </c>
      <c r="GB7" t="str">
        <f>IF(acquéreurs!GW8="MATCH",CONCATENATE(Tableau2[[#Headers],[Bien 183]]&amp;" ", acquéreurs!$C8&amp;" ",acquéreurs!$D8),"")</f>
        <v/>
      </c>
      <c r="GC7" t="str">
        <f>IF(acquéreurs!GX8="MATCH",CONCATENATE(Tableau2[[#Headers],[Bien 184]]&amp;" ", acquéreurs!$C8&amp;" ",acquéreurs!$D8),"")</f>
        <v/>
      </c>
      <c r="GD7" t="str">
        <f>IF(acquéreurs!GY8="MATCH",CONCATENATE(Tableau2[[#Headers],[Bien 185]]&amp;" ", acquéreurs!$C8&amp;" ",acquéreurs!$D8),"")</f>
        <v/>
      </c>
      <c r="GE7" t="str">
        <f>IF(acquéreurs!GZ8="MATCH",CONCATENATE(Tableau2[[#Headers],[Bien 186]]&amp;" ", acquéreurs!$C8&amp;" ",acquéreurs!$D8),"")</f>
        <v/>
      </c>
      <c r="GF7" t="str">
        <f>IF(acquéreurs!HA8="MATCH",CONCATENATE(Tableau2[[#Headers],[Bien 187]]&amp;" ", acquéreurs!$C8&amp;" ",acquéreurs!$D8),"")</f>
        <v/>
      </c>
      <c r="GG7" t="str">
        <f>IF(acquéreurs!HB8="MATCH",CONCATENATE(Tableau2[[#Headers],[Bien 188]]&amp;" ", acquéreurs!$C8&amp;" ",acquéreurs!$D8),"")</f>
        <v/>
      </c>
      <c r="GH7" t="str">
        <f>IF(acquéreurs!HC8="MATCH",CONCATENATE(Tableau2[[#Headers],[Bien 189]]&amp;" ", acquéreurs!$C8&amp;" ",acquéreurs!$D8),"")</f>
        <v/>
      </c>
      <c r="GI7" t="str">
        <f>IF(acquéreurs!HD8="MATCH",CONCATENATE(Tableau2[[#Headers],[Bien 190]]&amp;" ", acquéreurs!$C8&amp;" ",acquéreurs!$D8),"")</f>
        <v/>
      </c>
      <c r="GJ7" t="str">
        <f>IF(acquéreurs!HE8="MATCH",CONCATENATE(Tableau2[[#Headers],[Bien 191]]&amp;" ", acquéreurs!$C8&amp;" ",acquéreurs!$D8),"")</f>
        <v/>
      </c>
      <c r="GK7" t="str">
        <f>IF(acquéreurs!HF8="MATCH",CONCATENATE(Tableau2[[#Headers],[Bien 192]]&amp;" ", acquéreurs!$C8&amp;" ",acquéreurs!$D8),"")</f>
        <v/>
      </c>
      <c r="GL7" t="str">
        <f>IF(acquéreurs!HG8="MATCH",CONCATENATE(Tableau2[[#Headers],[Bien 193]]&amp;" ", acquéreurs!$C8&amp;" ",acquéreurs!$D8),"")</f>
        <v/>
      </c>
      <c r="GM7" t="str">
        <f>IF(acquéreurs!HH8="MATCH",CONCATENATE(Tableau2[[#Headers],[Bien 194]]&amp;" ", acquéreurs!$C8&amp;" ",acquéreurs!$D8),"")</f>
        <v/>
      </c>
      <c r="GN7" t="str">
        <f>IF(acquéreurs!HI8="MATCH",CONCATENATE(Tableau2[[#Headers],[Bien 195]]&amp;" ", acquéreurs!$C8&amp;" ",acquéreurs!$D8),"")</f>
        <v/>
      </c>
      <c r="GO7" t="str">
        <f>IF(acquéreurs!HJ8="MATCH",CONCATENATE(Tableau2[[#Headers],[Bien 196]]&amp;" ", acquéreurs!$C8&amp;" ",acquéreurs!$D8),"")</f>
        <v/>
      </c>
      <c r="GP7" t="str">
        <f>IF(acquéreurs!HK8="MATCH",CONCATENATE(Tableau2[[#Headers],[Bien 197]]&amp;" ", acquéreurs!$C8&amp;" ",acquéreurs!$D8),"")</f>
        <v/>
      </c>
      <c r="GQ7" t="str">
        <f>IF(acquéreurs!HL8="MATCH",CONCATENATE(Tableau2[[#Headers],[Bien 198]]&amp;" ", acquéreurs!$C8&amp;" ",acquéreurs!$D8),"")</f>
        <v/>
      </c>
      <c r="GR7" t="str">
        <f>IF(acquéreurs!HM8="MATCH",CONCATENATE(Tableau2[[#Headers],[Bien 199]]&amp;" ", acquéreurs!$C8&amp;" ",acquéreurs!$D8),"")</f>
        <v/>
      </c>
      <c r="GS7" t="str">
        <f>IF(acquéreurs!HN8="MATCH",CONCATENATE(Tableau2[[#Headers],[Bien 200]]&amp;" ", acquéreurs!$C8&amp;" ",acquéreurs!$D8),"")</f>
        <v/>
      </c>
      <c r="GT7" t="str">
        <f>IF(acquéreurs!HO8="MATCH",CONCATENATE(Tableau2[[#Headers],[Bien 201]]&amp;" ", acquéreurs!$C8&amp;" ",acquéreurs!$D8),"")</f>
        <v/>
      </c>
      <c r="GU7" t="str">
        <f>IF(acquéreurs!HP8="MATCH",CONCATENATE(Tableau2[[#Headers],[Bien 202]]&amp;" ", acquéreurs!$C8&amp;" ",acquéreurs!$D8),"")</f>
        <v/>
      </c>
      <c r="GV7" t="str">
        <f>IF(acquéreurs!HQ8="MATCH",CONCATENATE(Tableau2[[#Headers],[Bien 203]]&amp;" ", acquéreurs!$C8&amp;" ",acquéreurs!$D8),"")</f>
        <v/>
      </c>
      <c r="GW7" t="str">
        <f>IF(acquéreurs!HR8="MATCH",CONCATENATE(Tableau2[[#Headers],[Bien 204]]&amp;" ", acquéreurs!$C8&amp;" ",acquéreurs!$D8),"")</f>
        <v/>
      </c>
      <c r="GX7" t="str">
        <f>IF(acquéreurs!HS8="MATCH",CONCATENATE(Tableau2[[#Headers],[Bien 205]]&amp;" ", acquéreurs!$C8&amp;" ",acquéreurs!$D8),"")</f>
        <v/>
      </c>
      <c r="GY7" t="str">
        <f>IF(acquéreurs!HT8="MATCH",CONCATENATE(Tableau2[[#Headers],[Bien 206]]&amp;" ", acquéreurs!$C8&amp;" ",acquéreurs!$D8),"")</f>
        <v/>
      </c>
      <c r="GZ7" t="str">
        <f>IF(acquéreurs!HU8="MATCH",CONCATENATE(Tableau2[[#Headers],[Bien 207]]&amp;" ", acquéreurs!$C8&amp;" ",acquéreurs!$D8),"")</f>
        <v/>
      </c>
      <c r="HA7" t="str">
        <f>IF(acquéreurs!HV8="MATCH",CONCATENATE(Tableau2[[#Headers],[Bien 208]]&amp;" ", acquéreurs!$C8&amp;" ",acquéreurs!$D8),"")</f>
        <v/>
      </c>
      <c r="HB7" t="str">
        <f>IF(acquéreurs!HW8="MATCH",CONCATENATE(Tableau2[[#Headers],[Bien 209]]&amp;" ", acquéreurs!$C8&amp;" ",acquéreurs!$D8),"")</f>
        <v/>
      </c>
      <c r="HC7" t="str">
        <f>IF(acquéreurs!HX8="MATCH",CONCATENATE(Tableau2[[#Headers],[Bien 210]]&amp;" ", acquéreurs!$C8&amp;" ",acquéreurs!$D8),"")</f>
        <v/>
      </c>
      <c r="HD7" t="str">
        <f>IF(acquéreurs!HY8="MATCH",CONCATENATE(Tableau2[[#Headers],[Bien 211]]&amp;" ", acquéreurs!$C8&amp;" ",acquéreurs!$D8),"")</f>
        <v/>
      </c>
      <c r="HE7" t="str">
        <f>IF(acquéreurs!HZ8="MATCH",CONCATENATE(Tableau2[[#Headers],[Bien 212]]&amp;" ", acquéreurs!$C8&amp;" ",acquéreurs!$D8),"")</f>
        <v/>
      </c>
      <c r="HF7" t="str">
        <f>IF(acquéreurs!IA8="MATCH",CONCATENATE(Tableau2[[#Headers],[Bien 213]]&amp;" ", acquéreurs!$C8&amp;" ",acquéreurs!$D8),"")</f>
        <v/>
      </c>
      <c r="HG7" t="str">
        <f>IF(acquéreurs!IB8="MATCH",CONCATENATE(Tableau2[[#Headers],[Bien 214]]&amp;" ", acquéreurs!$C8&amp;" ",acquéreurs!$D8),"")</f>
        <v/>
      </c>
      <c r="HH7" t="str">
        <f>IF(acquéreurs!IC8="MATCH",CONCATENATE(Tableau2[[#Headers],[Bien 215]]&amp;" ", acquéreurs!$C8&amp;" ",acquéreurs!$D8),"")</f>
        <v/>
      </c>
      <c r="HI7" t="str">
        <f>IF(acquéreurs!ID8="MATCH",CONCATENATE(Tableau2[[#Headers],[Bien 216]]&amp;" ", acquéreurs!$C8&amp;" ",acquéreurs!$D8),"")</f>
        <v/>
      </c>
      <c r="HJ7" t="str">
        <f>IF(acquéreurs!IE8="MATCH",CONCATENATE(Tableau2[[#Headers],[Bien 217]]&amp;" ", acquéreurs!$C8&amp;" ",acquéreurs!$D8),"")</f>
        <v/>
      </c>
      <c r="HK7" t="str">
        <f>IF(acquéreurs!IF8="MATCH",CONCATENATE(Tableau2[[#Headers],[Bien 218]]&amp;" ", acquéreurs!$C8&amp;" ",acquéreurs!$D8),"")</f>
        <v/>
      </c>
      <c r="HL7" t="str">
        <f>IF(acquéreurs!IG8="MATCH",CONCATENATE(Tableau2[[#Headers],[Bien 219]]&amp;" ", acquéreurs!$C8&amp;" ",acquéreurs!$D8),"")</f>
        <v/>
      </c>
      <c r="HM7" t="str">
        <f>IF(acquéreurs!IH8="MATCH",CONCATENATE(Tableau2[[#Headers],[Bien 220]]&amp;" ", acquéreurs!$C8&amp;" ",acquéreurs!$D8),"")</f>
        <v/>
      </c>
      <c r="HN7" t="str">
        <f>IF(acquéreurs!II8="MATCH",CONCATENATE(Tableau2[[#Headers],[Bien 221]]&amp;" ", acquéreurs!$C8&amp;" ",acquéreurs!$D8),"")</f>
        <v/>
      </c>
      <c r="HO7" t="str">
        <f>IF(acquéreurs!IJ8="MATCH",CONCATENATE(Tableau2[[#Headers],[Bien 222]]&amp;" ", acquéreurs!$C8&amp;" ",acquéreurs!$D8),"")</f>
        <v/>
      </c>
      <c r="HP7" t="str">
        <f>IF(acquéreurs!IK8="MATCH",CONCATENATE(Tableau2[[#Headers],[Bien 223]]&amp;" ", acquéreurs!$C8&amp;" ",acquéreurs!$D8),"")</f>
        <v/>
      </c>
      <c r="HQ7" t="str">
        <f>IF(acquéreurs!IL8="MATCH",CONCATENATE(Tableau2[[#Headers],[Bien 224]]&amp;" ", acquéreurs!$C8&amp;" ",acquéreurs!$D8),"")</f>
        <v/>
      </c>
      <c r="HR7" t="str">
        <f>IF(acquéreurs!IM8="MATCH",CONCATENATE(Tableau2[[#Headers],[Bien 225]]&amp;" ", acquéreurs!$C8&amp;" ",acquéreurs!$D8),"")</f>
        <v/>
      </c>
      <c r="HS7" t="str">
        <f>IF(acquéreurs!IN8="MATCH",CONCATENATE(Tableau2[[#Headers],[Bien 226]]&amp;" ", acquéreurs!$C8&amp;" ",acquéreurs!$D8),"")</f>
        <v/>
      </c>
      <c r="HT7" t="str">
        <f>IF(acquéreurs!IO8="MATCH",CONCATENATE(Tableau2[[#Headers],[Bien 227]]&amp;" ", acquéreurs!$C8&amp;" ",acquéreurs!$D8),"")</f>
        <v/>
      </c>
      <c r="HU7" t="str">
        <f>IF(acquéreurs!IP8="MATCH",CONCATENATE(Tableau2[[#Headers],[Bien 228]]&amp;" ", acquéreurs!$C8&amp;" ",acquéreurs!$D8),"")</f>
        <v/>
      </c>
      <c r="HV7" t="str">
        <f>IF(acquéreurs!IQ8="MATCH",CONCATENATE(Tableau2[[#Headers],[Bien 229]]&amp;" ", acquéreurs!$C8&amp;" ",acquéreurs!$D8),"")</f>
        <v/>
      </c>
      <c r="HW7" t="str">
        <f>IF(acquéreurs!IR8="MATCH",CONCATENATE(Tableau2[[#Headers],[Bien 230]]&amp;" ", acquéreurs!$C8&amp;" ",acquéreurs!$D8),"")</f>
        <v/>
      </c>
      <c r="HX7" t="str">
        <f>IF(acquéreurs!IS8="MATCH",CONCATENATE(Tableau2[[#Headers],[Bien 231]]&amp;" ", acquéreurs!$C8&amp;" ",acquéreurs!$D8),"")</f>
        <v/>
      </c>
      <c r="HY7" t="str">
        <f>IF(acquéreurs!IT8="MATCH",CONCATENATE(Tableau2[[#Headers],[Bien 232]]&amp;" ", acquéreurs!$C8&amp;" ",acquéreurs!$D8),"")</f>
        <v/>
      </c>
      <c r="HZ7" t="str">
        <f>IF(acquéreurs!IU8="MATCH",CONCATENATE(Tableau2[[#Headers],[Bien 233]]&amp;" ", acquéreurs!$C8&amp;" ",acquéreurs!$D8),"")</f>
        <v/>
      </c>
      <c r="IA7" t="str">
        <f>IF(acquéreurs!IV8="MATCH",CONCATENATE(Tableau2[[#Headers],[Bien 234]]&amp;" ", acquéreurs!$C8&amp;" ",acquéreurs!$D8),"")</f>
        <v/>
      </c>
      <c r="IB7" t="str">
        <f>IF(acquéreurs!IW8="MATCH",CONCATENATE(Tableau2[[#Headers],[Bien 235]]&amp;" ", acquéreurs!$C8&amp;" ",acquéreurs!$D8),"")</f>
        <v/>
      </c>
      <c r="IC7" t="str">
        <f>IF(acquéreurs!IX8="MATCH",CONCATENATE(Tableau2[[#Headers],[Bien 236]]&amp;" ", acquéreurs!$C8&amp;" ",acquéreurs!$D8),"")</f>
        <v/>
      </c>
      <c r="ID7" t="str">
        <f>IF(acquéreurs!IY8="MATCH",CONCATENATE(Tableau2[[#Headers],[Bien 237]]&amp;" ", acquéreurs!$C8&amp;" ",acquéreurs!$D8),"")</f>
        <v/>
      </c>
      <c r="IE7" t="str">
        <f>IF(acquéreurs!IZ8="MATCH",CONCATENATE(Tableau2[[#Headers],[Bien 238]]&amp;" ", acquéreurs!$C8&amp;" ",acquéreurs!$D8),"")</f>
        <v/>
      </c>
      <c r="IF7" t="str">
        <f>IF(acquéreurs!JA8="MATCH",CONCATENATE(Tableau2[[#Headers],[Bien 239]]&amp;" ", acquéreurs!$C8&amp;" ",acquéreurs!$D8),"")</f>
        <v/>
      </c>
      <c r="IG7" t="str">
        <f>IF(acquéreurs!JB8="MATCH",CONCATENATE(Tableau2[[#Headers],[Bien 240]]&amp;" ", acquéreurs!$C8&amp;" ",acquéreurs!$D8),"")</f>
        <v/>
      </c>
      <c r="IH7" t="str">
        <f>IF(acquéreurs!JC8="MATCH",CONCATENATE(Tableau2[[#Headers],[Bien 241]]&amp;" ", acquéreurs!$C8&amp;" ",acquéreurs!$D8),"")</f>
        <v/>
      </c>
      <c r="II7" t="str">
        <f>IF(acquéreurs!JD8="MATCH",CONCATENATE(Tableau2[[#Headers],[Bien 242]]&amp;" ", acquéreurs!$C8&amp;" ",acquéreurs!$D8),"")</f>
        <v/>
      </c>
      <c r="IJ7" t="str">
        <f>IF(acquéreurs!JE8="MATCH",CONCATENATE(Tableau2[[#Headers],[Bien 243]]&amp;" ", acquéreurs!$C8&amp;" ",acquéreurs!$D8),"")</f>
        <v/>
      </c>
      <c r="IK7" t="str">
        <f>IF(acquéreurs!JF8="MATCH",CONCATENATE(Tableau2[[#Headers],[Bien 244]]&amp;" ", acquéreurs!$C8&amp;" ",acquéreurs!$D8),"")</f>
        <v/>
      </c>
      <c r="IL7" t="str">
        <f>IF(acquéreurs!JG8="MATCH",CONCATENATE(Tableau2[[#Headers],[Bien 245]]&amp;" ", acquéreurs!$C8&amp;" ",acquéreurs!$D8),"")</f>
        <v/>
      </c>
      <c r="IM7" t="str">
        <f>IF(acquéreurs!JH8="MATCH",CONCATENATE(Tableau2[[#Headers],[Bien 246]]&amp;" ", acquéreurs!$C8&amp;" ",acquéreurs!$D8),"")</f>
        <v/>
      </c>
      <c r="IN7" t="str">
        <f>IF(acquéreurs!JI8="MATCH",CONCATENATE(Tableau2[[#Headers],[Bien 247]]&amp;" ", acquéreurs!$C8&amp;" ",acquéreurs!$D8),"")</f>
        <v/>
      </c>
      <c r="IO7" t="str">
        <f>IF(acquéreurs!JJ8="MATCH",CONCATENATE(Tableau2[[#Headers],[Bien 248]]&amp;" ", acquéreurs!$C8&amp;" ",acquéreurs!$D8),"")</f>
        <v/>
      </c>
      <c r="IP7" t="str">
        <f>IF(acquéreurs!JK8="MATCH",CONCATENATE(Tableau2[[#Headers],[Bien 249]]&amp;" ", acquéreurs!$C8&amp;" ",acquéreurs!$D8),"")</f>
        <v/>
      </c>
      <c r="IQ7" t="str">
        <f>IF(acquéreurs!JL8="MATCH",CONCATENATE(Tableau2[[#Headers],[Bien 250]]&amp;" ", acquéreurs!$C8&amp;" ",acquéreurs!$D8),"")</f>
        <v/>
      </c>
      <c r="IR7" t="str">
        <f>IF(acquéreurs!JM8="MATCH",CONCATENATE(Tableau2[[#Headers],[Bien 251]]&amp;" ", acquéreurs!$C8&amp;" ",acquéreurs!$D8),"")</f>
        <v/>
      </c>
      <c r="IS7" t="str">
        <f>IF(acquéreurs!JN8="MATCH",CONCATENATE(Tableau2[[#Headers],[Bien 252]]&amp;" ", acquéreurs!$C8&amp;" ",acquéreurs!$D8),"")</f>
        <v/>
      </c>
      <c r="IT7" t="str">
        <f>IF(acquéreurs!JO8="MATCH",CONCATENATE(Tableau2[[#Headers],[Bien 253]]&amp;" ", acquéreurs!$C8&amp;" ",acquéreurs!$D8),"")</f>
        <v/>
      </c>
      <c r="IU7" t="str">
        <f>IF(acquéreurs!JP8="MATCH",CONCATENATE(Tableau2[[#Headers],[Bien 254]]&amp;" ", acquéreurs!$C8&amp;" ",acquéreurs!$D8),"")</f>
        <v/>
      </c>
      <c r="IV7" t="str">
        <f>IF(acquéreurs!JQ8="MATCH",CONCATENATE(Tableau2[[#Headers],[Bien 255]]&amp;" ", acquéreurs!$C8&amp;" ",acquéreurs!$D8),"")</f>
        <v/>
      </c>
      <c r="IW7" t="str">
        <f>IF(acquéreurs!JR8="MATCH",CONCATENATE(Tableau2[[#Headers],[Bien 256]]&amp;" ", acquéreurs!$C8&amp;" ",acquéreurs!$D8),"")</f>
        <v/>
      </c>
      <c r="IX7" t="str">
        <f>IF(acquéreurs!JS8="MATCH",CONCATENATE(Tableau2[[#Headers],[Bien 257]]&amp;" ", acquéreurs!$C8&amp;" ",acquéreurs!$D8),"")</f>
        <v/>
      </c>
      <c r="IY7" t="str">
        <f>IF(acquéreurs!JT8="MATCH",CONCATENATE(Tableau2[[#Headers],[Bien 258]]&amp;" ", acquéreurs!$C8&amp;" ",acquéreurs!$D8),"")</f>
        <v/>
      </c>
      <c r="IZ7" t="str">
        <f>IF(acquéreurs!JU8="MATCH",CONCATENATE(Tableau2[[#Headers],[Bien 259]]&amp;" ", acquéreurs!$C8&amp;" ",acquéreurs!$D8),"")</f>
        <v/>
      </c>
      <c r="JA7" t="str">
        <f>IF(acquéreurs!JV8="MATCH",CONCATENATE(Tableau2[[#Headers],[Bien 260]]&amp;" ", acquéreurs!$C8&amp;" ",acquéreurs!$D8),"")</f>
        <v/>
      </c>
      <c r="JB7" t="str">
        <f>IF(acquéreurs!JW8="MATCH",CONCATENATE(Tableau2[[#Headers],[Bien 261]]&amp;" ", acquéreurs!$C8&amp;" ",acquéreurs!$D8),"")</f>
        <v/>
      </c>
      <c r="JC7" t="str">
        <f>IF(acquéreurs!JX8="MATCH",CONCATENATE(Tableau2[[#Headers],[Bien 262]]&amp;" ", acquéreurs!$C8&amp;" ",acquéreurs!$D8),"")</f>
        <v/>
      </c>
      <c r="JD7" t="str">
        <f>IF(acquéreurs!JY8="MATCH",CONCATENATE(Tableau2[[#Headers],[Bien 263]]&amp;" ", acquéreurs!$C8&amp;" ",acquéreurs!$D8),"")</f>
        <v/>
      </c>
      <c r="JE7" t="str">
        <f>IF(acquéreurs!JZ8="MATCH",CONCATENATE(Tableau2[[#Headers],[Bien 264]]&amp;" ", acquéreurs!$C8&amp;" ",acquéreurs!$D8),"")</f>
        <v/>
      </c>
      <c r="JF7" t="str">
        <f>IF(acquéreurs!KA8="MATCH",CONCATENATE(Tableau2[[#Headers],[Bien 265]]&amp;" ", acquéreurs!$C8&amp;" ",acquéreurs!$D8),"")</f>
        <v/>
      </c>
      <c r="JG7" t="str">
        <f>IF(acquéreurs!KB8="MATCH",CONCATENATE(Tableau2[[#Headers],[Bien 266]]&amp;" ", acquéreurs!$C8&amp;" ",acquéreurs!$D8),"")</f>
        <v/>
      </c>
      <c r="JH7" t="str">
        <f>IF(acquéreurs!KC8="MATCH",CONCATENATE(Tableau2[[#Headers],[Bien 267]]&amp;" ", acquéreurs!$C8&amp;" ",acquéreurs!$D8),"")</f>
        <v/>
      </c>
      <c r="JI7" t="str">
        <f>IF(acquéreurs!KD8="MATCH",CONCATENATE(Tableau2[[#Headers],[Bien 268]]&amp;" ", acquéreurs!$C8&amp;" ",acquéreurs!$D8),"")</f>
        <v/>
      </c>
      <c r="JJ7" t="str">
        <f>IF(acquéreurs!KE8="MATCH",CONCATENATE(Tableau2[[#Headers],[Bien 269]]&amp;" ", acquéreurs!$C8&amp;" ",acquéreurs!$D8),"")</f>
        <v/>
      </c>
      <c r="JK7" t="str">
        <f>IF(acquéreurs!KF8="MATCH",CONCATENATE(Tableau2[[#Headers],[Bien 270]]&amp;" ", acquéreurs!$C8&amp;" ",acquéreurs!$D8),"")</f>
        <v/>
      </c>
      <c r="JL7" t="str">
        <f>IF(acquéreurs!KG8="MATCH",CONCATENATE(Tableau2[[#Headers],[Bien 271]]&amp;" ", acquéreurs!$C8&amp;" ",acquéreurs!$D8),"")</f>
        <v/>
      </c>
      <c r="JM7" t="str">
        <f>IF(acquéreurs!KH8="MATCH",CONCATENATE(Tableau2[[#Headers],[Bien 272]]&amp;" ", acquéreurs!$C8&amp;" ",acquéreurs!$D8),"")</f>
        <v/>
      </c>
      <c r="JN7" t="str">
        <f>IF(acquéreurs!KI8="MATCH",CONCATENATE(Tableau2[[#Headers],[Bien 273]]&amp;" ", acquéreurs!$C8&amp;" ",acquéreurs!$D8),"")</f>
        <v/>
      </c>
      <c r="JO7" t="str">
        <f>IF(acquéreurs!KJ8="MATCH",CONCATENATE(Tableau2[[#Headers],[Bien 274]]&amp;" ", acquéreurs!$C8&amp;" ",acquéreurs!$D8),"")</f>
        <v/>
      </c>
      <c r="JP7" t="str">
        <f>IF(acquéreurs!KK8="MATCH",CONCATENATE(Tableau2[[#Headers],[Bien 275]]&amp;" ", acquéreurs!$C8&amp;" ",acquéreurs!$D8),"")</f>
        <v/>
      </c>
      <c r="JQ7" t="str">
        <f>IF(acquéreurs!KL8="MATCH",CONCATENATE(Tableau2[[#Headers],[Bien 276]]&amp;" ", acquéreurs!$C8&amp;" ",acquéreurs!$D8),"")</f>
        <v/>
      </c>
      <c r="JR7" t="str">
        <f>IF(acquéreurs!KM8="MATCH",CONCATENATE(Tableau2[[#Headers],[Bien 277]]&amp;" ", acquéreurs!$C8&amp;" ",acquéreurs!$D8),"")</f>
        <v/>
      </c>
      <c r="JS7" t="str">
        <f>IF(acquéreurs!KN8="MATCH",CONCATENATE(Tableau2[[#Headers],[Bien 278]]&amp;" ", acquéreurs!$C8&amp;" ",acquéreurs!$D8),"")</f>
        <v/>
      </c>
      <c r="JT7" t="str">
        <f>IF(acquéreurs!KO8="MATCH",CONCATENATE(Tableau2[[#Headers],[Bien 279]]&amp;" ", acquéreurs!$C8&amp;" ",acquéreurs!$D8),"")</f>
        <v/>
      </c>
      <c r="JU7" t="str">
        <f>IF(acquéreurs!KP8="MATCH",CONCATENATE(Tableau2[[#Headers],[Bien 280]]&amp;" ", acquéreurs!$C8&amp;" ",acquéreurs!$D8),"")</f>
        <v/>
      </c>
      <c r="JV7" t="str">
        <f>IF(acquéreurs!KQ8="MATCH",CONCATENATE(Tableau2[[#Headers],[Bien 281]]&amp;" ", acquéreurs!$C8&amp;" ",acquéreurs!$D8),"")</f>
        <v/>
      </c>
      <c r="JW7" t="str">
        <f>IF(acquéreurs!KR8="MATCH",CONCATENATE(Tableau2[[#Headers],[Bien 282]]&amp;" ", acquéreurs!$C8&amp;" ",acquéreurs!$D8),"")</f>
        <v/>
      </c>
      <c r="JX7" t="str">
        <f>IF(acquéreurs!KS8="MATCH",CONCATENATE(Tableau2[[#Headers],[Bien 283]]&amp;" ", acquéreurs!$C8&amp;" ",acquéreurs!$D8),"")</f>
        <v/>
      </c>
      <c r="JY7" t="str">
        <f>IF(acquéreurs!KT8="MATCH",CONCATENATE(Tableau2[[#Headers],[Bien 284]]&amp;" ", acquéreurs!$C8&amp;" ",acquéreurs!$D8),"")</f>
        <v/>
      </c>
      <c r="JZ7" t="str">
        <f>IF(acquéreurs!KU8="MATCH",CONCATENATE(Tableau2[[#Headers],[Bien 285]]&amp;" ", acquéreurs!$C8&amp;" ",acquéreurs!$D8),"")</f>
        <v/>
      </c>
      <c r="KA7" t="str">
        <f>IF(acquéreurs!KV8="MATCH",CONCATENATE(Tableau2[[#Headers],[Bien 286]]&amp;" ", acquéreurs!$C8&amp;" ",acquéreurs!$D8),"")</f>
        <v/>
      </c>
      <c r="KB7" t="str">
        <f>IF(acquéreurs!KW8="MATCH",CONCATENATE(Tableau2[[#Headers],[Bien 287]]&amp;" ", acquéreurs!$C8&amp;" ",acquéreurs!$D8),"")</f>
        <v/>
      </c>
      <c r="KC7" t="str">
        <f>IF(acquéreurs!KX8="MATCH",CONCATENATE(Tableau2[[#Headers],[Bien 288]]&amp;" ", acquéreurs!$C8&amp;" ",acquéreurs!$D8),"")</f>
        <v/>
      </c>
      <c r="KD7" t="str">
        <f>IF(acquéreurs!KY8="MATCH",CONCATENATE(Tableau2[[#Headers],[Bien 289]]&amp;" ", acquéreurs!$C8&amp;" ",acquéreurs!$D8),"")</f>
        <v/>
      </c>
      <c r="KE7" t="str">
        <f>IF(acquéreurs!KZ8="MATCH",CONCATENATE(Tableau2[[#Headers],[Bien 290]]&amp;" ", acquéreurs!$C8&amp;" ",acquéreurs!$D8),"")</f>
        <v/>
      </c>
      <c r="KF7" t="str">
        <f>IF(acquéreurs!LA8="MATCH",CONCATENATE(Tableau2[[#Headers],[Bien 291]]&amp;" ", acquéreurs!$C8&amp;" ",acquéreurs!$D8),"")</f>
        <v/>
      </c>
      <c r="KG7" t="str">
        <f>IF(acquéreurs!LB8="MATCH",CONCATENATE(Tableau2[[#Headers],[Bien 292]]&amp;" ", acquéreurs!$C8&amp;" ",acquéreurs!$D8),"")</f>
        <v/>
      </c>
      <c r="KH7" t="str">
        <f>IF(acquéreurs!LC8="MATCH",CONCATENATE(Tableau2[[#Headers],[Bien 293]]&amp;" ", acquéreurs!$C8&amp;" ",acquéreurs!$D8),"")</f>
        <v/>
      </c>
      <c r="KI7" t="str">
        <f>IF(acquéreurs!LD8="MATCH",CONCATENATE(Tableau2[[#Headers],[Bien 294]]&amp;" ", acquéreurs!$C8&amp;" ",acquéreurs!$D8),"")</f>
        <v/>
      </c>
      <c r="KJ7" t="str">
        <f>IF(acquéreurs!LE8="MATCH",CONCATENATE(Tableau2[[#Headers],[Bien 295]]&amp;" ", acquéreurs!$C8&amp;" ",acquéreurs!$D8),"")</f>
        <v/>
      </c>
      <c r="KK7" t="str">
        <f>IF(acquéreurs!LF8="MATCH",CONCATENATE(Tableau2[[#Headers],[Bien 296]]&amp;" ", acquéreurs!$C8&amp;" ",acquéreurs!$D8),"")</f>
        <v/>
      </c>
      <c r="KL7" t="str">
        <f>IF(acquéreurs!LG8="MATCH",CONCATENATE(Tableau2[[#Headers],[Bien 297]]&amp;" ", acquéreurs!$C8&amp;" ",acquéreurs!$D8),"")</f>
        <v/>
      </c>
      <c r="KM7" t="str">
        <f>IF(acquéreurs!LH8="MATCH",CONCATENATE(Tableau2[[#Headers],[Bien 298]]&amp;" ", acquéreurs!$C8&amp;" ",acquéreurs!$D8),"")</f>
        <v/>
      </c>
      <c r="KN7" t="str">
        <f>IF(acquéreurs!LI8="MATCH",CONCATENATE(Tableau2[[#Headers],[Bien 299]]&amp;" ", acquéreurs!$C8&amp;" ",acquéreurs!$D8),"")</f>
        <v/>
      </c>
      <c r="KO7" t="str">
        <f>IF(acquéreurs!LJ8="MATCH",CONCATENATE(Tableau2[[#Headers],[Bien 300]]&amp;" ", acquéreurs!$C8&amp;" ",acquéreurs!$D8),"")</f>
        <v/>
      </c>
      <c r="KP7" t="str">
        <f>IF(acquéreurs!LK8="MATCH",CONCATENATE(Tableau2[[#Headers],[Bien 301]]&amp;" ", acquéreurs!$C8&amp;" ",acquéreurs!$D8),"")</f>
        <v/>
      </c>
      <c r="KQ7" t="str">
        <f>IF(acquéreurs!LL8="MATCH",CONCATENATE(Tableau2[[#Headers],[Bien 302]]&amp;" ", acquéreurs!$C8&amp;" ",acquéreurs!$D8),"")</f>
        <v/>
      </c>
      <c r="KR7" t="str">
        <f>IF(acquéreurs!LM8="MATCH",CONCATENATE(Tableau2[[#Headers],[Bien 303]]&amp;" ", acquéreurs!$C8&amp;" ",acquéreurs!$D8),"")</f>
        <v/>
      </c>
      <c r="KS7" t="str">
        <f>IF(acquéreurs!LN8="MATCH",CONCATENATE(Tableau2[[#Headers],[Bien 304]]&amp;" ", acquéreurs!$C8&amp;" ",acquéreurs!$D8),"")</f>
        <v/>
      </c>
      <c r="KT7" t="str">
        <f>IF(acquéreurs!LO8="MATCH",CONCATENATE(Tableau2[[#Headers],[Bien 305]]&amp;" ", acquéreurs!$C8&amp;" ",acquéreurs!$D8),"")</f>
        <v/>
      </c>
      <c r="KU7" t="str">
        <f>IF(acquéreurs!LP8="MATCH",CONCATENATE(Tableau2[[#Headers],[Bien 306]]&amp;" ", acquéreurs!$C8&amp;" ",acquéreurs!$D8),"")</f>
        <v/>
      </c>
      <c r="KV7" t="str">
        <f>IF(acquéreurs!LQ8="MATCH",CONCATENATE(Tableau2[[#Headers],[Bien 307]]&amp;" ", acquéreurs!$C8&amp;" ",acquéreurs!$D8),"")</f>
        <v/>
      </c>
      <c r="KW7" t="str">
        <f>IF(acquéreurs!LR8="MATCH",CONCATENATE(Tableau2[[#Headers],[Bien 308]]&amp;" ", acquéreurs!$C8&amp;" ",acquéreurs!$D8),"")</f>
        <v/>
      </c>
      <c r="KX7" t="str">
        <f>IF(acquéreurs!LS8="MATCH",CONCATENATE(Tableau2[[#Headers],[Bien 309]]&amp;" ", acquéreurs!$C8&amp;" ",acquéreurs!$D8),"")</f>
        <v/>
      </c>
      <c r="KY7" t="str">
        <f>IF(acquéreurs!LT8="MATCH",CONCATENATE(Tableau2[[#Headers],[Bien 310]]&amp;" ", acquéreurs!$C8&amp;" ",acquéreurs!$D8),"")</f>
        <v/>
      </c>
      <c r="KZ7" t="str">
        <f>IF(acquéreurs!LU8="MATCH",CONCATENATE(Tableau2[[#Headers],[Bien 311]]&amp;" ", acquéreurs!$C8&amp;" ",acquéreurs!$D8),"")</f>
        <v/>
      </c>
      <c r="LA7" t="str">
        <f>IF(acquéreurs!LV8="MATCH",CONCATENATE(Tableau2[[#Headers],[Bien 312]]&amp;" ", acquéreurs!$C8&amp;" ",acquéreurs!$D8),"")</f>
        <v/>
      </c>
      <c r="LB7" t="str">
        <f>IF(acquéreurs!LW8="MATCH",CONCATENATE(Tableau2[[#Headers],[Bien 313]]&amp;" ", acquéreurs!$C8&amp;" ",acquéreurs!$D8),"")</f>
        <v/>
      </c>
      <c r="LC7" t="str">
        <f>IF(acquéreurs!LX8="MATCH",CONCATENATE(Tableau2[[#Headers],[Bien 314]]&amp;" ", acquéreurs!$C8&amp;" ",acquéreurs!$D8),"")</f>
        <v/>
      </c>
      <c r="LD7" t="str">
        <f>IF(acquéreurs!LY8="MATCH",CONCATENATE(Tableau2[[#Headers],[Bien 315]]&amp;" ", acquéreurs!$C8&amp;" ",acquéreurs!$D8),"")</f>
        <v/>
      </c>
      <c r="LE7" t="str">
        <f>IF(acquéreurs!LZ8="MATCH",CONCATENATE(Tableau2[[#Headers],[Bien 316]]&amp;" ", acquéreurs!$C8&amp;" ",acquéreurs!$D8),"")</f>
        <v/>
      </c>
      <c r="LF7" t="str">
        <f>IF(acquéreurs!MA8="MATCH",CONCATENATE(Tableau2[[#Headers],[Bien 317]]&amp;" ", acquéreurs!$C8&amp;" ",acquéreurs!$D8),"")</f>
        <v/>
      </c>
      <c r="LG7" t="str">
        <f>IF(acquéreurs!MB8="MATCH",CONCATENATE(Tableau2[[#Headers],[Bien 318]]&amp;" ", acquéreurs!$C8&amp;" ",acquéreurs!$D8),"")</f>
        <v/>
      </c>
      <c r="LH7" t="str">
        <f>IF(acquéreurs!MC8="MATCH",CONCATENATE(Tableau2[[#Headers],[Bien 319]]&amp;" ", acquéreurs!$C8&amp;" ",acquéreurs!$D8),"")</f>
        <v/>
      </c>
      <c r="LI7" t="str">
        <f>IF(acquéreurs!MD8="MATCH",CONCATENATE(Tableau2[[#Headers],[Bien 320]]&amp;" ", acquéreurs!$C8&amp;" ",acquéreurs!$D8),"")</f>
        <v/>
      </c>
      <c r="LJ7" t="str">
        <f>IF(acquéreurs!ME8="MATCH",CONCATENATE(Tableau2[[#Headers],[Bien 321]]&amp;" ", acquéreurs!$C8&amp;" ",acquéreurs!$D8),"")</f>
        <v/>
      </c>
      <c r="LK7" t="str">
        <f>IF(acquéreurs!MF8="MATCH",CONCATENATE(Tableau2[[#Headers],[Bien 322]]&amp;" ", acquéreurs!$C8&amp;" ",acquéreurs!$D8),"")</f>
        <v/>
      </c>
      <c r="LL7" t="str">
        <f>IF(acquéreurs!MG8="MATCH",CONCATENATE(Tableau2[[#Headers],[Bien 323]]&amp;" ", acquéreurs!$C8&amp;" ",acquéreurs!$D8),"")</f>
        <v/>
      </c>
      <c r="LM7" t="str">
        <f>IF(acquéreurs!MH8="MATCH",CONCATENATE(Tableau2[[#Headers],[Bien 324]]&amp;" ", acquéreurs!$C8&amp;" ",acquéreurs!$D8),"")</f>
        <v/>
      </c>
      <c r="LN7" t="str">
        <f>IF(acquéreurs!MI8="MATCH",CONCATENATE(Tableau2[[#Headers],[Bien 325]]&amp;" ", acquéreurs!$C8&amp;" ",acquéreurs!$D8),"")</f>
        <v/>
      </c>
      <c r="LO7" t="str">
        <f>IF(acquéreurs!MJ8="MATCH",CONCATENATE(Tableau2[[#Headers],[Bien 326]]&amp;" ", acquéreurs!$C8&amp;" ",acquéreurs!$D8),"")</f>
        <v/>
      </c>
      <c r="LP7" t="str">
        <f>IF(acquéreurs!MK8="MATCH",CONCATENATE(Tableau2[[#Headers],[Bien 327]]&amp;" ", acquéreurs!$C8&amp;" ",acquéreurs!$D8),"")</f>
        <v/>
      </c>
      <c r="LQ7" t="str">
        <f>IF(acquéreurs!ML8="MATCH",CONCATENATE(Tableau2[[#Headers],[Bien 328]]&amp;" ", acquéreurs!$C8&amp;" ",acquéreurs!$D8),"")</f>
        <v/>
      </c>
      <c r="LR7" t="str">
        <f>IF(acquéreurs!MM8="MATCH",CONCATENATE(Tableau2[[#Headers],[Bien 329]]&amp;" ", acquéreurs!$C8&amp;" ",acquéreurs!$D8),"")</f>
        <v/>
      </c>
      <c r="LS7" t="str">
        <f>IF(acquéreurs!MN8="MATCH",CONCATENATE(Tableau2[[#Headers],[Bien 330]]&amp;" ", acquéreurs!$C8&amp;" ",acquéreurs!$D8),"")</f>
        <v/>
      </c>
      <c r="LT7" t="str">
        <f>IF(acquéreurs!MO8="MATCH",CONCATENATE(Tableau2[[#Headers],[Bien 331]]&amp;" ", acquéreurs!$C8&amp;" ",acquéreurs!$D8),"")</f>
        <v/>
      </c>
      <c r="LU7" t="str">
        <f>IF(acquéreurs!MP8="MATCH",CONCATENATE(Tableau2[[#Headers],[Bien 332]]&amp;" ", acquéreurs!$C8&amp;" ",acquéreurs!$D8),"")</f>
        <v/>
      </c>
      <c r="LV7" t="str">
        <f>IF(acquéreurs!MQ8="MATCH",CONCATENATE(Tableau2[[#Headers],[Bien 333]]&amp;" ", acquéreurs!$C8&amp;" ",acquéreurs!$D8),"")</f>
        <v/>
      </c>
      <c r="LW7" t="str">
        <f>IF(acquéreurs!MR8="MATCH",CONCATENATE(Tableau2[[#Headers],[Bien 334]]&amp;" ", acquéreurs!$C8&amp;" ",acquéreurs!$D8),"")</f>
        <v/>
      </c>
      <c r="LX7" t="str">
        <f>IF(acquéreurs!MS8="MATCH",CONCATENATE(Tableau2[[#Headers],[Bien 335]]&amp;" ", acquéreurs!$C8&amp;" ",acquéreurs!$D8),"")</f>
        <v/>
      </c>
      <c r="LY7" t="str">
        <f>IF(acquéreurs!MT8="MATCH",CONCATENATE(Tableau2[[#Headers],[Bien 336]]&amp;" ", acquéreurs!$C8&amp;" ",acquéreurs!$D8),"")</f>
        <v/>
      </c>
      <c r="LZ7" t="str">
        <f>IF(acquéreurs!MU8="MATCH",CONCATENATE(Tableau2[[#Headers],[Bien 337]]&amp;" ", acquéreurs!$C8&amp;" ",acquéreurs!$D8),"")</f>
        <v/>
      </c>
      <c r="MA7" t="str">
        <f>IF(acquéreurs!MV8="MATCH",CONCATENATE(Tableau2[[#Headers],[Bien 338]]&amp;" ", acquéreurs!$C8&amp;" ",acquéreurs!$D8),"")</f>
        <v/>
      </c>
      <c r="MB7" t="str">
        <f>IF(acquéreurs!MW8="MATCH",CONCATENATE(Tableau2[[#Headers],[Bien 339]]&amp;" ", acquéreurs!$C8&amp;" ",acquéreurs!$D8),"")</f>
        <v/>
      </c>
      <c r="MC7" t="str">
        <f>IF(acquéreurs!MX8="MATCH",CONCATENATE(Tableau2[[#Headers],[Bien 340]]&amp;" ", acquéreurs!$C8&amp;" ",acquéreurs!$D8),"")</f>
        <v/>
      </c>
      <c r="MD7" t="str">
        <f>IF(acquéreurs!MY8="MATCH",CONCATENATE(Tableau2[[#Headers],[Bien 341]]&amp;" ", acquéreurs!$C8&amp;" ",acquéreurs!$D8),"")</f>
        <v/>
      </c>
      <c r="ME7" t="str">
        <f>IF(acquéreurs!MZ8="MATCH",CONCATENATE(Tableau2[[#Headers],[Bien 342]]&amp;" ", acquéreurs!$C8&amp;" ",acquéreurs!$D8),"")</f>
        <v/>
      </c>
      <c r="MF7" t="str">
        <f>IF(acquéreurs!NA8="MATCH",CONCATENATE(Tableau2[[#Headers],[Bien 343]]&amp;" ", acquéreurs!$C8&amp;" ",acquéreurs!$D8),"")</f>
        <v/>
      </c>
      <c r="MG7" t="str">
        <f>IF(acquéreurs!NB8="MATCH",CONCATENATE(Tableau2[[#Headers],[Bien 344]]&amp;" ", acquéreurs!$C8&amp;" ",acquéreurs!$D8),"")</f>
        <v/>
      </c>
      <c r="MH7" t="str">
        <f>IF(acquéreurs!NC8="MATCH",CONCATENATE(Tableau2[[#Headers],[Bien 345]]&amp;" ", acquéreurs!$C8&amp;" ",acquéreurs!$D8),"")</f>
        <v/>
      </c>
      <c r="MI7" t="str">
        <f>IF(acquéreurs!ND8="MATCH",CONCATENATE(Tableau2[[#Headers],[Bien 346]]&amp;" ", acquéreurs!$C8&amp;" ",acquéreurs!$D8),"")</f>
        <v/>
      </c>
      <c r="MJ7" t="str">
        <f>IF(acquéreurs!NE8="MATCH",CONCATENATE(Tableau2[[#Headers],[Bien 347]]&amp;" ", acquéreurs!$C8&amp;" ",acquéreurs!$D8),"")</f>
        <v/>
      </c>
      <c r="MK7" t="str">
        <f>IF(acquéreurs!NF8="MATCH",CONCATENATE(Tableau2[[#Headers],[Bien 348]]&amp;" ", acquéreurs!$C8&amp;" ",acquéreurs!$D8),"")</f>
        <v/>
      </c>
      <c r="ML7" t="str">
        <f>IF(acquéreurs!NG8="MATCH",CONCATENATE(Tableau2[[#Headers],[Bien 349]]&amp;" ", acquéreurs!$C8&amp;" ",acquéreurs!$D8),"")</f>
        <v/>
      </c>
      <c r="MM7" t="str">
        <f>IF(acquéreurs!NH8="MATCH",CONCATENATE(Tableau2[[#Headers],[Bien 350]]&amp;" ", acquéreurs!$C8&amp;" ",acquéreurs!$D8),"")</f>
        <v/>
      </c>
      <c r="MN7" t="str">
        <f>IF(acquéreurs!NI8="MATCH",CONCATENATE(Tableau2[[#Headers],[Bien 351]]&amp;" ", acquéreurs!$C8&amp;" ",acquéreurs!$D8),"")</f>
        <v/>
      </c>
      <c r="MO7" t="str">
        <f>IF(acquéreurs!NJ8="MATCH",CONCATENATE(Tableau2[[#Headers],[Bien 352]]&amp;" ", acquéreurs!$C8&amp;" ",acquéreurs!$D8),"")</f>
        <v/>
      </c>
      <c r="MP7" t="str">
        <f>IF(acquéreurs!NK8="MATCH",CONCATENATE(Tableau2[[#Headers],[Bien 353]]&amp;" ", acquéreurs!$C8&amp;" ",acquéreurs!$D8),"")</f>
        <v/>
      </c>
      <c r="MQ7" t="str">
        <f>IF(acquéreurs!NL8="MATCH",CONCATENATE(Tableau2[[#Headers],[Bien 354]]&amp;" ", acquéreurs!$C8&amp;" ",acquéreurs!$D8),"")</f>
        <v/>
      </c>
      <c r="MR7" t="str">
        <f>IF(acquéreurs!NM8="MATCH",CONCATENATE(Tableau2[[#Headers],[Bien 355]]&amp;" ", acquéreurs!$C8&amp;" ",acquéreurs!$D8),"")</f>
        <v/>
      </c>
      <c r="MS7" t="str">
        <f>IF(acquéreurs!NN8="MATCH",CONCATENATE(Tableau2[[#Headers],[Bien 356]]&amp;" ", acquéreurs!$C8&amp;" ",acquéreurs!$D8),"")</f>
        <v/>
      </c>
      <c r="MT7" t="str">
        <f>IF(acquéreurs!NO8="MATCH",CONCATENATE(Tableau2[[#Headers],[Bien 357]]&amp;" ", acquéreurs!$C8&amp;" ",acquéreurs!$D8),"")</f>
        <v/>
      </c>
      <c r="MU7" t="str">
        <f>IF(acquéreurs!NP8="MATCH",CONCATENATE(Tableau2[[#Headers],[Bien 358]]&amp;" ", acquéreurs!$C8&amp;" ",acquéreurs!$D8),"")</f>
        <v/>
      </c>
      <c r="MV7" t="str">
        <f>IF(acquéreurs!NQ8="MATCH",CONCATENATE(Tableau2[[#Headers],[Bien 359]]&amp;" ", acquéreurs!$C8&amp;" ",acquéreurs!$D8),"")</f>
        <v/>
      </c>
      <c r="MW7" t="str">
        <f>IF(acquéreurs!NR8="MATCH",CONCATENATE(Tableau2[[#Headers],[Bien 360]]&amp;" ", acquéreurs!$C8&amp;" ",acquéreurs!$D8),"")</f>
        <v/>
      </c>
      <c r="MX7" t="str">
        <f>IF(acquéreurs!NS8="MATCH",CONCATENATE(Tableau2[[#Headers],[Bien 361]]&amp;" ", acquéreurs!$C8&amp;" ",acquéreurs!$D8),"")</f>
        <v/>
      </c>
      <c r="MY7" t="str">
        <f>IF(acquéreurs!NT8="MATCH",CONCATENATE(Tableau2[[#Headers],[Bien 362]]&amp;" ", acquéreurs!$C8&amp;" ",acquéreurs!$D8),"")</f>
        <v/>
      </c>
      <c r="MZ7" t="str">
        <f>IF(acquéreurs!NU8="MATCH",CONCATENATE(Tableau2[[#Headers],[Bien 363]]&amp;" ", acquéreurs!$C8&amp;" ",acquéreurs!$D8),"")</f>
        <v/>
      </c>
      <c r="NA7" t="str">
        <f>IF(acquéreurs!NV8="MATCH",CONCATENATE(Tableau2[[#Headers],[Bien 364]]&amp;" ", acquéreurs!$C8&amp;" ",acquéreurs!$D8),"")</f>
        <v/>
      </c>
      <c r="NB7" t="str">
        <f>IF(acquéreurs!NW8="MATCH",CONCATENATE(Tableau2[[#Headers],[Bien 365]]&amp;" ", acquéreurs!$C8&amp;" ",acquéreurs!$D8),"")</f>
        <v/>
      </c>
      <c r="NC7" t="str">
        <f>IF(acquéreurs!NX8="MATCH",CONCATENATE(Tableau2[[#Headers],[Bien 366]]&amp;" ", acquéreurs!$C8&amp;" ",acquéreurs!$D8),"")</f>
        <v/>
      </c>
      <c r="ND7" t="str">
        <f>IF(acquéreurs!NY8="MATCH",CONCATENATE(Tableau2[[#Headers],[Bien 367]]&amp;" ", acquéreurs!$C8&amp;" ",acquéreurs!$D8),"")</f>
        <v/>
      </c>
      <c r="NE7" t="str">
        <f>IF(acquéreurs!NZ8="MATCH",CONCATENATE(Tableau2[[#Headers],[Bien 368]]&amp;" ", acquéreurs!$C8&amp;" ",acquéreurs!$D8),"")</f>
        <v/>
      </c>
      <c r="NF7" t="str">
        <f>IF(acquéreurs!OA8="MATCH",CONCATENATE(Tableau2[[#Headers],[Bien 369]]&amp;" ", acquéreurs!$C8&amp;" ",acquéreurs!$D8),"")</f>
        <v/>
      </c>
      <c r="NG7" t="str">
        <f>IF(acquéreurs!OB8="MATCH",CONCATENATE(Tableau2[[#Headers],[Bien 370]]&amp;" ", acquéreurs!$C8&amp;" ",acquéreurs!$D8),"")</f>
        <v/>
      </c>
      <c r="NH7" t="str">
        <f>IF(acquéreurs!OC8="MATCH",CONCATENATE(Tableau2[[#Headers],[Bien 371]]&amp;" ", acquéreurs!$C8&amp;" ",acquéreurs!$D8),"")</f>
        <v/>
      </c>
      <c r="NI7" t="str">
        <f>IF(acquéreurs!OD8="MATCH",CONCATENATE(Tableau2[[#Headers],[Bien 372]]&amp;" ", acquéreurs!$C8&amp;" ",acquéreurs!$D8),"")</f>
        <v/>
      </c>
      <c r="NJ7" t="str">
        <f>IF(acquéreurs!OE8="MATCH",CONCATENATE(Tableau2[[#Headers],[Bien 373]]&amp;" ", acquéreurs!$C8&amp;" ",acquéreurs!$D8),"")</f>
        <v/>
      </c>
      <c r="NK7" t="str">
        <f>IF(acquéreurs!OF8="MATCH",CONCATENATE(Tableau2[[#Headers],[Bien 374]]&amp;" ", acquéreurs!$C8&amp;" ",acquéreurs!$D8),"")</f>
        <v/>
      </c>
      <c r="NL7" t="str">
        <f>IF(acquéreurs!OG8="MATCH",CONCATENATE(Tableau2[[#Headers],[Bien 375]]&amp;" ", acquéreurs!$C8&amp;" ",acquéreurs!$D8),"")</f>
        <v/>
      </c>
      <c r="NM7" t="str">
        <f>IF(acquéreurs!OH8="MATCH",CONCATENATE(Tableau2[[#Headers],[Bien 376]]&amp;" ", acquéreurs!$C8&amp;" ",acquéreurs!$D8),"")</f>
        <v/>
      </c>
      <c r="NN7" t="str">
        <f>IF(acquéreurs!OI8="MATCH",CONCATENATE(Tableau2[[#Headers],[Bien 377]]&amp;" ", acquéreurs!$C8&amp;" ",acquéreurs!$D8),"")</f>
        <v/>
      </c>
      <c r="NO7" t="str">
        <f>IF(acquéreurs!OJ8="MATCH",CONCATENATE(Tableau2[[#Headers],[Bien 378]]&amp;" ", acquéreurs!$C8&amp;" ",acquéreurs!$D8),"")</f>
        <v/>
      </c>
      <c r="NP7" t="str">
        <f>IF(acquéreurs!OK8="MATCH",CONCATENATE(Tableau2[[#Headers],[Bien 379]]&amp;" ", acquéreurs!$C8&amp;" ",acquéreurs!$D8),"")</f>
        <v/>
      </c>
      <c r="NQ7" t="str">
        <f>IF(acquéreurs!OL8="MATCH",CONCATENATE(Tableau2[[#Headers],[Bien 380]]&amp;" ", acquéreurs!$C8&amp;" ",acquéreurs!$D8),"")</f>
        <v/>
      </c>
      <c r="NR7" t="str">
        <f>IF(acquéreurs!OM8="MATCH",CONCATENATE(Tableau2[[#Headers],[Bien 381]]&amp;" ", acquéreurs!$C8&amp;" ",acquéreurs!$D8),"")</f>
        <v/>
      </c>
      <c r="NS7" t="str">
        <f>IF(acquéreurs!ON8="MATCH",CONCATENATE(Tableau2[[#Headers],[Bien 382]]&amp;" ", acquéreurs!$C8&amp;" ",acquéreurs!$D8),"")</f>
        <v/>
      </c>
      <c r="NT7" t="str">
        <f>IF(acquéreurs!OO8="MATCH",CONCATENATE(Tableau2[[#Headers],[Bien 383]]&amp;" ", acquéreurs!$C8&amp;" ",acquéreurs!$D8),"")</f>
        <v/>
      </c>
      <c r="NU7" t="str">
        <f>IF(acquéreurs!OP8="MATCH",CONCATENATE(Tableau2[[#Headers],[Bien 384]]&amp;" ", acquéreurs!$C8&amp;" ",acquéreurs!$D8),"")</f>
        <v/>
      </c>
      <c r="NV7" t="str">
        <f>IF(acquéreurs!OQ8="MATCH",CONCATENATE(Tableau2[[#Headers],[Bien 385]]&amp;" ", acquéreurs!$C8&amp;" ",acquéreurs!$D8),"")</f>
        <v/>
      </c>
      <c r="NW7" t="str">
        <f>IF(acquéreurs!OR8="MATCH",CONCATENATE(Tableau2[[#Headers],[Bien 386]]&amp;" ", acquéreurs!$C8&amp;" ",acquéreurs!$D8),"")</f>
        <v/>
      </c>
      <c r="NX7" t="str">
        <f>IF(acquéreurs!OS8="MATCH",CONCATENATE(Tableau2[[#Headers],[Bien 387]]&amp;" ", acquéreurs!$C8&amp;" ",acquéreurs!$D8),"")</f>
        <v/>
      </c>
      <c r="NY7" t="str">
        <f>IF(acquéreurs!OT8="MATCH",CONCATENATE(Tableau2[[#Headers],[Bien 388]]&amp;" ", acquéreurs!$C8&amp;" ",acquéreurs!$D8),"")</f>
        <v/>
      </c>
      <c r="NZ7" t="str">
        <f>IF(acquéreurs!OU8="MATCH",CONCATENATE(Tableau2[[#Headers],[Bien 389]]&amp;" ", acquéreurs!$C8&amp;" ",acquéreurs!$D8),"")</f>
        <v/>
      </c>
      <c r="OA7" t="str">
        <f>IF(acquéreurs!OV8="MATCH",CONCATENATE(Tableau2[[#Headers],[Bien 390]]&amp;" ", acquéreurs!$C8&amp;" ",acquéreurs!$D8),"")</f>
        <v/>
      </c>
      <c r="OB7" t="str">
        <f>IF(acquéreurs!OW8="MATCH",CONCATENATE(Tableau2[[#Headers],[Bien 391]]&amp;" ", acquéreurs!$C8&amp;" ",acquéreurs!$D8),"")</f>
        <v/>
      </c>
      <c r="OC7" t="str">
        <f>IF(acquéreurs!OX8="MATCH",CONCATENATE(Tableau2[[#Headers],[Bien 392]]&amp;" ", acquéreurs!$C8&amp;" ",acquéreurs!$D8),"")</f>
        <v/>
      </c>
      <c r="OD7" t="str">
        <f>IF(acquéreurs!OY8="MATCH",CONCATENATE(Tableau2[[#Headers],[Bien 393]]&amp;" ", acquéreurs!$C8&amp;" ",acquéreurs!$D8),"")</f>
        <v/>
      </c>
      <c r="OE7" t="str">
        <f>IF(acquéreurs!OZ8="MATCH",CONCATENATE(Tableau2[[#Headers],[Bien 394]]&amp;" ", acquéreurs!$C8&amp;" ",acquéreurs!$D8),"")</f>
        <v/>
      </c>
      <c r="OF7" t="str">
        <f>IF(acquéreurs!PA8="MATCH",CONCATENATE(Tableau2[[#Headers],[Bien 395]]&amp;" ", acquéreurs!$C8&amp;" ",acquéreurs!$D8),"")</f>
        <v/>
      </c>
      <c r="OG7" t="str">
        <f>IF(acquéreurs!PB8="MATCH",CONCATENATE(Tableau2[[#Headers],[Bien 396]]&amp;" ", acquéreurs!$C8&amp;" ",acquéreurs!$D8),"")</f>
        <v/>
      </c>
      <c r="OH7" t="str">
        <f>IF(acquéreurs!PC8="MATCH",CONCATENATE(Tableau2[[#Headers],[Bien 397]]&amp;" ", acquéreurs!$C8&amp;" ",acquéreurs!$D8),"")</f>
        <v/>
      </c>
      <c r="OI7" t="str">
        <f>IF(acquéreurs!PD8="MATCH",CONCATENATE(Tableau2[[#Headers],[Bien 398]]&amp;" ", acquéreurs!$C8&amp;" ",acquéreurs!$D8),"")</f>
        <v/>
      </c>
      <c r="OJ7" t="str">
        <f>IF(acquéreurs!PE8="MATCH",CONCATENATE(Tableau2[[#Headers],[Bien 399]]&amp;" ", acquéreurs!$C8&amp;" ",acquéreurs!$D8),"")</f>
        <v/>
      </c>
      <c r="OK7" t="str">
        <f>IF(acquéreurs!PF8="MATCH",CONCATENATE(Tableau2[[#Headers],[Bien 400]]&amp;" ", acquéreurs!$C8&amp;" ",acquéreurs!$D8),"")</f>
        <v/>
      </c>
      <c r="OL7" t="str">
        <f>IF(acquéreurs!PG8="MATCH",CONCATENATE(Tableau2[[#Headers],[Bien 401]]&amp;" ", acquéreurs!$C8&amp;" ",acquéreurs!$D8),"")</f>
        <v/>
      </c>
      <c r="OM7" t="str">
        <f>IF(acquéreurs!PH8="MATCH",CONCATENATE(Tableau2[[#Headers],[Bien 402]]&amp;" ", acquéreurs!$C8&amp;" ",acquéreurs!$D8),"")</f>
        <v/>
      </c>
      <c r="ON7" t="str">
        <f>IF(acquéreurs!PI8="MATCH",CONCATENATE(Tableau2[[#Headers],[Bien 403]]&amp;" ", acquéreurs!$C8&amp;" ",acquéreurs!$D8),"")</f>
        <v/>
      </c>
      <c r="OO7" t="str">
        <f>IF(acquéreurs!PJ8="MATCH",CONCATENATE(Tableau2[[#Headers],[Bien 404]]&amp;" ", acquéreurs!$C8&amp;" ",acquéreurs!$D8),"")</f>
        <v/>
      </c>
      <c r="OP7" t="str">
        <f>IF(acquéreurs!PK8="MATCH",CONCATENATE(Tableau2[[#Headers],[Bien 405]]&amp;" ", acquéreurs!$C8&amp;" ",acquéreurs!$D8),"")</f>
        <v/>
      </c>
      <c r="OQ7" t="str">
        <f>IF(acquéreurs!PL8="MATCH",CONCATENATE(Tableau2[[#Headers],[Bien 406]]&amp;" ", acquéreurs!$C8&amp;" ",acquéreurs!$D8),"")</f>
        <v/>
      </c>
      <c r="OR7" t="str">
        <f>IF(acquéreurs!PM8="MATCH",CONCATENATE(Tableau2[[#Headers],[Bien 407]]&amp;" ", acquéreurs!$C8&amp;" ",acquéreurs!$D8),"")</f>
        <v/>
      </c>
      <c r="OS7" t="str">
        <f>IF(acquéreurs!PN8="MATCH",CONCATENATE(Tableau2[[#Headers],[Bien 408]]&amp;" ", acquéreurs!$C8&amp;" ",acquéreurs!$D8),"")</f>
        <v/>
      </c>
      <c r="OT7" t="str">
        <f>IF(acquéreurs!PO8="MATCH",CONCATENATE(Tableau2[[#Headers],[Bien 409]]&amp;" ", acquéreurs!$C8&amp;" ",acquéreurs!$D8),"")</f>
        <v/>
      </c>
      <c r="OU7" t="str">
        <f>IF(acquéreurs!PP8="MATCH",CONCATENATE(Tableau2[[#Headers],[Bien 410]]&amp;" ", acquéreurs!$C8&amp;" ",acquéreurs!$D8),"")</f>
        <v/>
      </c>
      <c r="OV7" t="str">
        <f>IF(acquéreurs!PQ8="MATCH",CONCATENATE(Tableau2[[#Headers],[Bien 411]]&amp;" ", acquéreurs!$C8&amp;" ",acquéreurs!$D8),"")</f>
        <v/>
      </c>
      <c r="OW7" t="str">
        <f>IF(acquéreurs!PR8="MATCH",CONCATENATE(Tableau2[[#Headers],[Bien 412]]&amp;" ", acquéreurs!$C8&amp;" ",acquéreurs!$D8),"")</f>
        <v/>
      </c>
      <c r="OX7" t="str">
        <f>IF(acquéreurs!PS8="MATCH",CONCATENATE(Tableau2[[#Headers],[Bien 413]]&amp;" ", acquéreurs!$C8&amp;" ",acquéreurs!$D8),"")</f>
        <v/>
      </c>
      <c r="OY7" t="str">
        <f>IF(acquéreurs!PT8="MATCH",CONCATENATE(Tableau2[[#Headers],[Bien 414]]&amp;" ", acquéreurs!$C8&amp;" ",acquéreurs!$D8),"")</f>
        <v/>
      </c>
      <c r="OZ7" t="str">
        <f>IF(acquéreurs!PU8="MATCH",CONCATENATE(Tableau2[[#Headers],[Bien 415]]&amp;" ", acquéreurs!$C8&amp;" ",acquéreurs!$D8),"")</f>
        <v/>
      </c>
      <c r="PA7" t="str">
        <f>IF(acquéreurs!PV8="MATCH",CONCATENATE(Tableau2[[#Headers],[Bien 416]]&amp;" ", acquéreurs!$C8&amp;" ",acquéreurs!$D8),"")</f>
        <v/>
      </c>
      <c r="PB7" t="str">
        <f>IF(acquéreurs!PW8="MATCH",CONCATENATE(Tableau2[[#Headers],[Bien 417]]&amp;" ", acquéreurs!$C8&amp;" ",acquéreurs!$D8),"")</f>
        <v/>
      </c>
      <c r="PC7" t="str">
        <f>IF(acquéreurs!PX8="MATCH",CONCATENATE(Tableau2[[#Headers],[Bien 418]]&amp;" ", acquéreurs!$C8&amp;" ",acquéreurs!$D8),"")</f>
        <v/>
      </c>
      <c r="PD7" t="str">
        <f>IF(acquéreurs!PY8="MATCH",CONCATENATE(Tableau2[[#Headers],[Bien 419]]&amp;" ", acquéreurs!$C8&amp;" ",acquéreurs!$D8),"")</f>
        <v/>
      </c>
      <c r="PE7" t="str">
        <f>IF(acquéreurs!PZ8="MATCH",CONCATENATE(Tableau2[[#Headers],[Bien 420]]&amp;" ", acquéreurs!$C8&amp;" ",acquéreurs!$D8),"")</f>
        <v/>
      </c>
      <c r="PF7" t="str">
        <f>IF(acquéreurs!QA8="MATCH",CONCATENATE(Tableau2[[#Headers],[Bien 421]]&amp;" ", acquéreurs!$C8&amp;" ",acquéreurs!$D8),"")</f>
        <v/>
      </c>
      <c r="PG7" t="str">
        <f>IF(acquéreurs!QB8="MATCH",CONCATENATE(Tableau2[[#Headers],[Bien 422]]&amp;" ", acquéreurs!$C8&amp;" ",acquéreurs!$D8),"")</f>
        <v/>
      </c>
      <c r="PH7" t="str">
        <f>IF(acquéreurs!QC8="MATCH",CONCATENATE(Tableau2[[#Headers],[Bien 423]]&amp;" ", acquéreurs!$C8&amp;" ",acquéreurs!$D8),"")</f>
        <v/>
      </c>
      <c r="PI7" t="str">
        <f>IF(acquéreurs!QD8="MATCH",CONCATENATE(Tableau2[[#Headers],[Bien 424]]&amp;" ", acquéreurs!$C8&amp;" ",acquéreurs!$D8),"")</f>
        <v/>
      </c>
      <c r="PJ7" t="str">
        <f>IF(acquéreurs!QE8="MATCH",CONCATENATE(Tableau2[[#Headers],[Bien 425]]&amp;" ", acquéreurs!$C8&amp;" ",acquéreurs!$D8),"")</f>
        <v/>
      </c>
      <c r="PK7" t="str">
        <f>IF(acquéreurs!QF8="MATCH",CONCATENATE(Tableau2[[#Headers],[Bien 426]]&amp;" ", acquéreurs!$C8&amp;" ",acquéreurs!$D8),"")</f>
        <v/>
      </c>
      <c r="PL7" t="str">
        <f>IF(acquéreurs!QG8="MATCH",CONCATENATE(Tableau2[[#Headers],[Bien 427]]&amp;" ", acquéreurs!$C8&amp;" ",acquéreurs!$D8),"")</f>
        <v/>
      </c>
      <c r="PM7" t="str">
        <f>IF(acquéreurs!QH8="MATCH",CONCATENATE(Tableau2[[#Headers],[Bien 428]]&amp;" ", acquéreurs!$C8&amp;" ",acquéreurs!$D8),"")</f>
        <v/>
      </c>
      <c r="PN7" t="str">
        <f>IF(acquéreurs!QI8="MATCH",CONCATENATE(Tableau2[[#Headers],[Bien 429]]&amp;" ", acquéreurs!$C8&amp;" ",acquéreurs!$D8),"")</f>
        <v/>
      </c>
      <c r="PO7" t="str">
        <f>IF(acquéreurs!QJ8="MATCH",CONCATENATE(Tableau2[[#Headers],[Bien 430]]&amp;" ", acquéreurs!$C8&amp;" ",acquéreurs!$D8),"")</f>
        <v/>
      </c>
      <c r="PP7" t="str">
        <f>IF(acquéreurs!QK8="MATCH",CONCATENATE(Tableau2[[#Headers],[Bien 431]]&amp;" ", acquéreurs!$C8&amp;" ",acquéreurs!$D8),"")</f>
        <v/>
      </c>
      <c r="PQ7" t="str">
        <f>IF(acquéreurs!QL8="MATCH",CONCATENATE(Tableau2[[#Headers],[Bien 432]]&amp;" ", acquéreurs!$C8&amp;" ",acquéreurs!$D8),"")</f>
        <v/>
      </c>
      <c r="PR7" t="str">
        <f>IF(acquéreurs!QM8="MATCH",CONCATENATE(Tableau2[[#Headers],[Bien 433]]&amp;" ", acquéreurs!$C8&amp;" ",acquéreurs!$D8),"")</f>
        <v/>
      </c>
      <c r="PS7" t="str">
        <f>IF(acquéreurs!QN8="MATCH",CONCATENATE(Tableau2[[#Headers],[Bien 434]]&amp;" ", acquéreurs!$C8&amp;" ",acquéreurs!$D8),"")</f>
        <v/>
      </c>
      <c r="PT7" t="str">
        <f>IF(acquéreurs!QO8="MATCH",CONCATENATE(Tableau2[[#Headers],[Bien 435]]&amp;" ", acquéreurs!$C8&amp;" ",acquéreurs!$D8),"")</f>
        <v/>
      </c>
      <c r="PU7" t="str">
        <f>IF(acquéreurs!QP8="MATCH",CONCATENATE(Tableau2[[#Headers],[Bien 436]]&amp;" ", acquéreurs!$C8&amp;" ",acquéreurs!$D8),"")</f>
        <v/>
      </c>
      <c r="PV7" t="str">
        <f>IF(acquéreurs!QQ8="MATCH",CONCATENATE(Tableau2[[#Headers],[Bien 437]]&amp;" ", acquéreurs!$C8&amp;" ",acquéreurs!$D8),"")</f>
        <v/>
      </c>
      <c r="PW7" t="str">
        <f>IF(acquéreurs!QR8="MATCH",CONCATENATE(Tableau2[[#Headers],[Bien 438]]&amp;" ", acquéreurs!$C8&amp;" ",acquéreurs!$D8),"")</f>
        <v/>
      </c>
      <c r="PX7" t="str">
        <f>IF(acquéreurs!QS8="MATCH",CONCATENATE(Tableau2[[#Headers],[Bien 439]]&amp;" ", acquéreurs!$C8&amp;" ",acquéreurs!$D8),"")</f>
        <v/>
      </c>
      <c r="PY7" t="str">
        <f>IF(acquéreurs!QT8="MATCH",CONCATENATE(Tableau2[[#Headers],[Bien 440]]&amp;" ", acquéreurs!$C8&amp;" ",acquéreurs!$D8),"")</f>
        <v/>
      </c>
      <c r="PZ7" t="str">
        <f>IF(acquéreurs!QU8="MATCH",CONCATENATE(Tableau2[[#Headers],[Bien 441]]&amp;" ", acquéreurs!$C8&amp;" ",acquéreurs!$D8),"")</f>
        <v/>
      </c>
      <c r="QA7" t="str">
        <f>IF(acquéreurs!QV8="MATCH",CONCATENATE(Tableau2[[#Headers],[Bien 442]]&amp;" ", acquéreurs!$C8&amp;" ",acquéreurs!$D8),"")</f>
        <v/>
      </c>
      <c r="QB7" t="str">
        <f>IF(acquéreurs!QW8="MATCH",CONCATENATE(Tableau2[[#Headers],[Bien 443]]&amp;" ", acquéreurs!$C8&amp;" ",acquéreurs!$D8),"")</f>
        <v/>
      </c>
      <c r="QC7" t="str">
        <f>IF(acquéreurs!QX8="MATCH",CONCATENATE(Tableau2[[#Headers],[Bien 444]]&amp;" ", acquéreurs!$C8&amp;" ",acquéreurs!$D8),"")</f>
        <v/>
      </c>
      <c r="QD7" t="str">
        <f>IF(acquéreurs!QY8="MATCH",CONCATENATE(Tableau2[[#Headers],[Bien 445]]&amp;" ", acquéreurs!$C8&amp;" ",acquéreurs!$D8),"")</f>
        <v/>
      </c>
      <c r="QE7" t="str">
        <f>IF(acquéreurs!QZ8="MATCH",CONCATENATE(Tableau2[[#Headers],[Bien 446]]&amp;" ", acquéreurs!$C8&amp;" ",acquéreurs!$D8),"")</f>
        <v/>
      </c>
      <c r="QF7" t="str">
        <f>IF(acquéreurs!RA8="MATCH",CONCATENATE(Tableau2[[#Headers],[Bien 447]]&amp;" ", acquéreurs!$C8&amp;" ",acquéreurs!$D8),"")</f>
        <v/>
      </c>
      <c r="QG7" t="str">
        <f>IF(acquéreurs!RB8="MATCH",CONCATENATE(Tableau2[[#Headers],[Bien 448]]&amp;" ", acquéreurs!$C8&amp;" ",acquéreurs!$D8),"")</f>
        <v/>
      </c>
      <c r="QH7" t="str">
        <f>IF(acquéreurs!RC8="MATCH",CONCATENATE(Tableau2[[#Headers],[Bien 449]]&amp;" ", acquéreurs!$C8&amp;" ",acquéreurs!$D8),"")</f>
        <v/>
      </c>
      <c r="QI7" t="str">
        <f>IF(acquéreurs!RD8="MATCH",CONCATENATE(Tableau2[[#Headers],[Bien 450]]&amp;" ", acquéreurs!$C8&amp;" ",acquéreurs!$D8),"")</f>
        <v/>
      </c>
      <c r="QJ7" t="str">
        <f>IF(acquéreurs!RE8="MATCH",CONCATENATE(Tableau2[[#Headers],[Bien 451]]&amp;" ", acquéreurs!$C8&amp;" ",acquéreurs!$D8),"")</f>
        <v/>
      </c>
      <c r="QK7" t="str">
        <f>IF(acquéreurs!RF8="MATCH",CONCATENATE(Tableau2[[#Headers],[Bien 452]]&amp;" ", acquéreurs!$C8&amp;" ",acquéreurs!$D8),"")</f>
        <v/>
      </c>
      <c r="QL7" t="str">
        <f>IF(acquéreurs!RG8="MATCH",CONCATENATE(Tableau2[[#Headers],[Bien 453]]&amp;" ", acquéreurs!$C8&amp;" ",acquéreurs!$D8),"")</f>
        <v/>
      </c>
      <c r="QM7" t="str">
        <f>IF(acquéreurs!RH8="MATCH",CONCATENATE(Tableau2[[#Headers],[Bien 454]]&amp;" ", acquéreurs!$C8&amp;" ",acquéreurs!$D8),"")</f>
        <v/>
      </c>
      <c r="QN7" t="str">
        <f>IF(acquéreurs!RI8="MATCH",CONCATENATE(Tableau2[[#Headers],[Bien 455]]&amp;" ", acquéreurs!$C8&amp;" ",acquéreurs!$D8),"")</f>
        <v/>
      </c>
      <c r="QO7" t="str">
        <f>IF(acquéreurs!RJ8="MATCH",CONCATENATE(Tableau2[[#Headers],[Bien 456]]&amp;" ", acquéreurs!$C8&amp;" ",acquéreurs!$D8),"")</f>
        <v/>
      </c>
      <c r="QP7" t="str">
        <f>IF(acquéreurs!RK8="MATCH",CONCATENATE(Tableau2[[#Headers],[Bien 457]]&amp;" ", acquéreurs!$C8&amp;" ",acquéreurs!$D8),"")</f>
        <v/>
      </c>
      <c r="QQ7" t="str">
        <f>IF(acquéreurs!RL8="MATCH",CONCATENATE(Tableau2[[#Headers],[Bien 458]]&amp;" ", acquéreurs!$C8&amp;" ",acquéreurs!$D8),"")</f>
        <v/>
      </c>
      <c r="QR7" t="str">
        <f>IF(acquéreurs!RM8="MATCH",CONCATENATE(Tableau2[[#Headers],[Bien 459]]&amp;" ", acquéreurs!$C8&amp;" ",acquéreurs!$D8),"")</f>
        <v/>
      </c>
      <c r="QS7" t="str">
        <f>IF(acquéreurs!RN8="MATCH",CONCATENATE(Tableau2[[#Headers],[Bien 460]]&amp;" ", acquéreurs!$C8&amp;" ",acquéreurs!$D8),"")</f>
        <v/>
      </c>
      <c r="QT7" t="str">
        <f>IF(acquéreurs!RO8="MATCH",CONCATENATE(Tableau2[[#Headers],[Bien 461]]&amp;" ", acquéreurs!$C8&amp;" ",acquéreurs!$D8),"")</f>
        <v/>
      </c>
      <c r="QU7" t="str">
        <f>IF(acquéreurs!RP8="MATCH",CONCATENATE(Tableau2[[#Headers],[Bien 462]]&amp;" ", acquéreurs!$C8&amp;" ",acquéreurs!$D8),"")</f>
        <v/>
      </c>
      <c r="QV7" t="str">
        <f>IF(acquéreurs!RQ8="MATCH",CONCATENATE(Tableau2[[#Headers],[Bien 463]]&amp;" ", acquéreurs!$C8&amp;" ",acquéreurs!$D8),"")</f>
        <v/>
      </c>
      <c r="QW7" t="str">
        <f>IF(acquéreurs!RR8="MATCH",CONCATENATE(Tableau2[[#Headers],[Bien 464]]&amp;" ", acquéreurs!$C8&amp;" ",acquéreurs!$D8),"")</f>
        <v/>
      </c>
      <c r="QX7" t="str">
        <f>IF(acquéreurs!RS8="MATCH",CONCATENATE(Tableau2[[#Headers],[Bien 465]]&amp;" ", acquéreurs!$C8&amp;" ",acquéreurs!$D8),"")</f>
        <v/>
      </c>
      <c r="QY7" t="str">
        <f>IF(acquéreurs!RT8="MATCH",CONCATENATE(Tableau2[[#Headers],[Bien 466]]&amp;" ", acquéreurs!$C8&amp;" ",acquéreurs!$D8),"")</f>
        <v/>
      </c>
      <c r="QZ7" t="str">
        <f>IF(acquéreurs!RU8="MATCH",CONCATENATE(Tableau2[[#Headers],[Bien 467]]&amp;" ", acquéreurs!$C8&amp;" ",acquéreurs!$D8),"")</f>
        <v/>
      </c>
      <c r="RA7" t="str">
        <f>IF(acquéreurs!RV8="MATCH",CONCATENATE(Tableau2[[#Headers],[Bien 468]]&amp;" ", acquéreurs!$C8&amp;" ",acquéreurs!$D8),"")</f>
        <v/>
      </c>
      <c r="RB7" t="str">
        <f>IF(acquéreurs!RW8="MATCH",CONCATENATE(Tableau2[[#Headers],[Bien 469]]&amp;" ", acquéreurs!$C8&amp;" ",acquéreurs!$D8),"")</f>
        <v/>
      </c>
      <c r="RC7" t="str">
        <f>IF(acquéreurs!RX8="MATCH",CONCATENATE(Tableau2[[#Headers],[Bien 470]]&amp;" ", acquéreurs!$C8&amp;" ",acquéreurs!$D8),"")</f>
        <v/>
      </c>
      <c r="RD7" t="str">
        <f>IF(acquéreurs!RY8="MATCH",CONCATENATE(Tableau2[[#Headers],[Bien 471]]&amp;" ", acquéreurs!$C8&amp;" ",acquéreurs!$D8),"")</f>
        <v/>
      </c>
      <c r="RE7" t="str">
        <f>IF(acquéreurs!RZ8="MATCH",CONCATENATE(Tableau2[[#Headers],[Bien 472]]&amp;" ", acquéreurs!$C8&amp;" ",acquéreurs!$D8),"")</f>
        <v/>
      </c>
      <c r="RF7" t="str">
        <f>IF(acquéreurs!SA8="MATCH",CONCATENATE(Tableau2[[#Headers],[Bien 473]]&amp;" ", acquéreurs!$C8&amp;" ",acquéreurs!$D8),"")</f>
        <v/>
      </c>
      <c r="RG7" t="str">
        <f>IF(acquéreurs!SB8="MATCH",CONCATENATE(Tableau2[[#Headers],[Bien 474]]&amp;" ", acquéreurs!$C8&amp;" ",acquéreurs!$D8),"")</f>
        <v/>
      </c>
      <c r="RH7" t="str">
        <f>IF(acquéreurs!SC8="MATCH",CONCATENATE(Tableau2[[#Headers],[Bien 475]]&amp;" ", acquéreurs!$C8&amp;" ",acquéreurs!$D8),"")</f>
        <v/>
      </c>
      <c r="RI7" t="str">
        <f>IF(acquéreurs!SD8="MATCH",CONCATENATE(Tableau2[[#Headers],[Bien 476]]&amp;" ", acquéreurs!$C8&amp;" ",acquéreurs!$D8),"")</f>
        <v/>
      </c>
      <c r="RJ7" t="str">
        <f>IF(acquéreurs!SE8="MATCH",CONCATENATE(Tableau2[[#Headers],[Bien 477]]&amp;" ", acquéreurs!$C8&amp;" ",acquéreurs!$D8),"")</f>
        <v/>
      </c>
      <c r="RK7" t="str">
        <f>IF(acquéreurs!SF8="MATCH",CONCATENATE(Tableau2[[#Headers],[Bien 478]]&amp;" ", acquéreurs!$C8&amp;" ",acquéreurs!$D8),"")</f>
        <v/>
      </c>
      <c r="RL7" t="str">
        <f>IF(acquéreurs!SG8="MATCH",CONCATENATE(Tableau2[[#Headers],[Bien 479]]&amp;" ", acquéreurs!$C8&amp;" ",acquéreurs!$D8),"")</f>
        <v/>
      </c>
      <c r="RM7" t="str">
        <f>IF(acquéreurs!SH8="MATCH",CONCATENATE(Tableau2[[#Headers],[Bien 480]]&amp;" ", acquéreurs!$C8&amp;" ",acquéreurs!$D8),"")</f>
        <v/>
      </c>
      <c r="RN7" t="str">
        <f>IF(acquéreurs!SI8="MATCH",CONCATENATE(Tableau2[[#Headers],[Bien 481]]&amp;" ", acquéreurs!$C8&amp;" ",acquéreurs!$D8),"")</f>
        <v/>
      </c>
      <c r="RO7" t="str">
        <f>IF(acquéreurs!SJ8="MATCH",CONCATENATE(Tableau2[[#Headers],[Bien 482]]&amp;" ", acquéreurs!$C8&amp;" ",acquéreurs!$D8),"")</f>
        <v/>
      </c>
      <c r="RP7" t="str">
        <f>IF(acquéreurs!SK8="MATCH",CONCATENATE(Tableau2[[#Headers],[Bien 483]]&amp;" ", acquéreurs!$C8&amp;" ",acquéreurs!$D8),"")</f>
        <v/>
      </c>
      <c r="RQ7" t="str">
        <f>IF(acquéreurs!SL8="MATCH",CONCATENATE(Tableau2[[#Headers],[Bien 484]]&amp;" ", acquéreurs!$C8&amp;" ",acquéreurs!$D8),"")</f>
        <v/>
      </c>
      <c r="RR7" t="str">
        <f>IF(acquéreurs!SM8="MATCH",CONCATENATE(Tableau2[[#Headers],[Bien 485]]&amp;" ", acquéreurs!$C8&amp;" ",acquéreurs!$D8),"")</f>
        <v/>
      </c>
      <c r="RS7" t="str">
        <f>IF(acquéreurs!SN8="MATCH",CONCATENATE(Tableau2[[#Headers],[Bien 486]]&amp;" ", acquéreurs!$C8&amp;" ",acquéreurs!$D8),"")</f>
        <v/>
      </c>
      <c r="RT7" t="str">
        <f>IF(acquéreurs!SO8="MATCH",CONCATENATE(Tableau2[[#Headers],[Bien 487]]&amp;" ", acquéreurs!$C8&amp;" ",acquéreurs!$D8),"")</f>
        <v/>
      </c>
      <c r="RU7" t="str">
        <f>IF(acquéreurs!SP8="MATCH",CONCATENATE(Tableau2[[#Headers],[Bien 488]]&amp;" ", acquéreurs!$C8&amp;" ",acquéreurs!$D8),"")</f>
        <v/>
      </c>
      <c r="RV7" t="str">
        <f>IF(acquéreurs!SQ8="MATCH",CONCATENATE(Tableau2[[#Headers],[Bien 489]]&amp;" ", acquéreurs!$C8&amp;" ",acquéreurs!$D8),"")</f>
        <v/>
      </c>
      <c r="RW7" t="str">
        <f>IF(acquéreurs!SR8="MATCH",CONCATENATE(Tableau2[[#Headers],[Bien 490]]&amp;" ", acquéreurs!$C8&amp;" ",acquéreurs!$D8),"")</f>
        <v/>
      </c>
      <c r="RX7" t="str">
        <f>IF(acquéreurs!SS8="MATCH",CONCATENATE(Tableau2[[#Headers],[Bien 491]]&amp;" ", acquéreurs!$C8&amp;" ",acquéreurs!$D8),"")</f>
        <v/>
      </c>
      <c r="RY7" t="str">
        <f>IF(acquéreurs!ST8="MATCH",CONCATENATE(Tableau2[[#Headers],[Bien 492]]&amp;" ", acquéreurs!$C8&amp;" ",acquéreurs!$D8),"")</f>
        <v/>
      </c>
      <c r="RZ7" t="str">
        <f>IF(acquéreurs!SU8="MATCH",CONCATENATE(Tableau2[[#Headers],[Bien 493]]&amp;" ", acquéreurs!$C8&amp;" ",acquéreurs!$D8),"")</f>
        <v/>
      </c>
      <c r="SA7" t="str">
        <f>IF(acquéreurs!SV8="MATCH",CONCATENATE(Tableau2[[#Headers],[Bien 494]]&amp;" ", acquéreurs!$C8&amp;" ",acquéreurs!$D8),"")</f>
        <v/>
      </c>
      <c r="SB7" t="str">
        <f>IF(acquéreurs!SW8="MATCH",CONCATENATE(Tableau2[[#Headers],[Bien 495]]&amp;" ", acquéreurs!$C8&amp;" ",acquéreurs!$D8),"")</f>
        <v/>
      </c>
      <c r="SC7" t="str">
        <f>IF(acquéreurs!SX8="MATCH",CONCATENATE(Tableau2[[#Headers],[Bien 496]]&amp;" ", acquéreurs!$C8&amp;" ",acquéreurs!$D8),"")</f>
        <v/>
      </c>
      <c r="SD7" t="str">
        <f>IF(acquéreurs!SY8="MATCH",CONCATENATE(Tableau2[[#Headers],[Bien 497]]&amp;" ", acquéreurs!$C8&amp;" ",acquéreurs!$D8),"")</f>
        <v/>
      </c>
      <c r="SE7" t="str">
        <f>IF(acquéreurs!SZ8="MATCH",CONCATENATE(Tableau2[[#Headers],[Bien 498]]&amp;" ", acquéreurs!$C8&amp;" ",acquéreurs!$D8),"")</f>
        <v/>
      </c>
      <c r="SF7" t="str">
        <f>IF(acquéreurs!TA8="MATCH",CONCATENATE(Tableau2[[#Headers],[Bien 499]]&amp;" ", acquéreurs!$C8&amp;" ",acquéreurs!$D8),"")</f>
        <v/>
      </c>
      <c r="SG7" t="str">
        <f>IF(acquéreurs!TB8="MATCH",CONCATENATE(Tableau2[[#Headers],[Bien 500]]&amp;" ", acquéreurs!$C8&amp;" ",acquéreurs!$D8),"")</f>
        <v/>
      </c>
      <c r="SH7" t="str">
        <f>IF(acquéreurs!TC8="MATCH",CONCATENATE(Tableau2[[#Headers],[Bien 501]]&amp;" ", acquéreurs!$C8&amp;" ",acquéreurs!$D8),"")</f>
        <v/>
      </c>
      <c r="SI7" t="str">
        <f>IF(acquéreurs!TD8="MATCH",CONCATENATE(Tableau2[[#Headers],[Bien 502]]&amp;" ", acquéreurs!$C8&amp;" ",acquéreurs!$D8),"")</f>
        <v/>
      </c>
      <c r="SJ7" t="str">
        <f>IF(acquéreurs!TE8="MATCH",CONCATENATE(Tableau2[[#Headers],[Bien 503]]&amp;" ", acquéreurs!$C8&amp;" ",acquéreurs!$D8),"")</f>
        <v/>
      </c>
      <c r="SK7" t="str">
        <f>IF(acquéreurs!TF8="MATCH",CONCATENATE(Tableau2[[#Headers],[Bien 504]]&amp;" ", acquéreurs!$C8&amp;" ",acquéreurs!$D8),"")</f>
        <v/>
      </c>
      <c r="SL7" t="str">
        <f>IF(acquéreurs!TG8="MATCH",CONCATENATE(Tableau2[[#Headers],[Bien 505]]&amp;" ", acquéreurs!$C8&amp;" ",acquéreurs!$D8),"")</f>
        <v/>
      </c>
      <c r="SM7" t="str">
        <f>IF(acquéreurs!TH8="MATCH",CONCATENATE(Tableau2[[#Headers],[Bien 506]]&amp;" ", acquéreurs!$C8&amp;" ",acquéreurs!$D8),"")</f>
        <v/>
      </c>
      <c r="SN7" t="str">
        <f>IF(acquéreurs!TI8="MATCH",CONCATENATE(Tableau2[[#Headers],[Bien 507]]&amp;" ", acquéreurs!$C8&amp;" ",acquéreurs!$D8),"")</f>
        <v/>
      </c>
      <c r="SO7" t="str">
        <f>IF(acquéreurs!TJ8="MATCH",CONCATENATE(Tableau2[[#Headers],[Bien 508]]&amp;" ", acquéreurs!$C8&amp;" ",acquéreurs!$D8),"")</f>
        <v/>
      </c>
      <c r="SP7" t="str">
        <f>IF(acquéreurs!TK8="MATCH",CONCATENATE(Tableau2[[#Headers],[Bien 509]]&amp;" ", acquéreurs!$C8&amp;" ",acquéreurs!$D8),"")</f>
        <v/>
      </c>
      <c r="SQ7" t="str">
        <f>IF(acquéreurs!TL8="MATCH",CONCATENATE(Tableau2[[#Headers],[Bien 510]]&amp;" ", acquéreurs!$C8&amp;" ",acquéreurs!$D8),"")</f>
        <v/>
      </c>
      <c r="SR7" t="str">
        <f>IF(acquéreurs!TM8="MATCH",CONCATENATE(Tableau2[[#Headers],[Bien 511]]&amp;" ", acquéreurs!$C8&amp;" ",acquéreurs!$D8),"")</f>
        <v/>
      </c>
      <c r="SS7" t="str">
        <f>IF(acquéreurs!TN8="MATCH",CONCATENATE(Tableau2[[#Headers],[Bien 512]]&amp;" ", acquéreurs!$C8&amp;" ",acquéreurs!$D8),"")</f>
        <v/>
      </c>
      <c r="ST7" t="str">
        <f>IF(acquéreurs!TO8="MATCH",CONCATENATE(Tableau2[[#Headers],[Bien 513]]&amp;" ", acquéreurs!$C8&amp;" ",acquéreurs!$D8),"")</f>
        <v/>
      </c>
      <c r="SU7" t="str">
        <f>IF(acquéreurs!TP8="MATCH",CONCATENATE(Tableau2[[#Headers],[Bien 514]]&amp;" ", acquéreurs!$C8&amp;" ",acquéreurs!$D8),"")</f>
        <v/>
      </c>
      <c r="SV7" t="str">
        <f>IF(acquéreurs!TQ8="MATCH",CONCATENATE(Tableau2[[#Headers],[Bien 515]]&amp;" ", acquéreurs!$C8&amp;" ",acquéreurs!$D8),"")</f>
        <v/>
      </c>
      <c r="SW7" t="str">
        <f>IF(acquéreurs!TR8="MATCH",CONCATENATE(Tableau2[[#Headers],[Bien 516]]&amp;" ", acquéreurs!$C8&amp;" ",acquéreurs!$D8),"")</f>
        <v/>
      </c>
      <c r="SX7" t="str">
        <f>IF(acquéreurs!TS8="MATCH",CONCATENATE(Tableau2[[#Headers],[Bien 517]]&amp;" ", acquéreurs!$C8&amp;" ",acquéreurs!$D8),"")</f>
        <v/>
      </c>
      <c r="SY7" t="str">
        <f>IF(acquéreurs!TT8="MATCH",CONCATENATE(Tableau2[[#Headers],[Bien 518]]&amp;" ", acquéreurs!$C8&amp;" ",acquéreurs!$D8),"")</f>
        <v/>
      </c>
      <c r="SZ7" t="str">
        <f>IF(acquéreurs!TU8="MATCH",CONCATENATE(Tableau2[[#Headers],[Bien 519]]&amp;" ", acquéreurs!$C8&amp;" ",acquéreurs!$D8),"")</f>
        <v/>
      </c>
      <c r="TA7" t="str">
        <f>IF(acquéreurs!TV8="MATCH",CONCATENATE(Tableau2[[#Headers],[Bien 520]]&amp;" ", acquéreurs!$C8&amp;" ",acquéreurs!$D8),"")</f>
        <v/>
      </c>
      <c r="TB7" t="str">
        <f>IF(acquéreurs!TW8="MATCH",CONCATENATE(Tableau2[[#Headers],[Bien 521]]&amp;" ", acquéreurs!$C8&amp;" ",acquéreurs!$D8),"")</f>
        <v/>
      </c>
      <c r="TC7" t="str">
        <f>IF(acquéreurs!TX8="MATCH",CONCATENATE(Tableau2[[#Headers],[Bien 522]]&amp;" ", acquéreurs!$C8&amp;" ",acquéreurs!$D8),"")</f>
        <v/>
      </c>
      <c r="TD7" t="str">
        <f>IF(acquéreurs!TY8="MATCH",CONCATENATE(Tableau2[[#Headers],[Bien 523]]&amp;" ", acquéreurs!$C8&amp;" ",acquéreurs!$D8),"")</f>
        <v/>
      </c>
      <c r="TE7" t="str">
        <f>IF(acquéreurs!TZ8="MATCH",CONCATENATE(Tableau2[[#Headers],[Bien 524]]&amp;" ", acquéreurs!$C8&amp;" ",acquéreurs!$D8),"")</f>
        <v/>
      </c>
      <c r="TF7" t="str">
        <f>IF(acquéreurs!UA8="MATCH",CONCATENATE(Tableau2[[#Headers],[Bien 525]]&amp;" ", acquéreurs!$C8&amp;" ",acquéreurs!$D8),"")</f>
        <v/>
      </c>
      <c r="TG7" t="str">
        <f>IF(acquéreurs!UB8="MATCH",CONCATENATE(Tableau2[[#Headers],[Bien 526]]&amp;" ", acquéreurs!$C8&amp;" ",acquéreurs!$D8),"")</f>
        <v/>
      </c>
      <c r="TH7" t="str">
        <f>IF(acquéreurs!UC8="MATCH",CONCATENATE(Tableau2[[#Headers],[Bien 527]]&amp;" ", acquéreurs!$C8&amp;" ",acquéreurs!$D8),"")</f>
        <v/>
      </c>
      <c r="TI7" t="str">
        <f>IF(acquéreurs!UD8="MATCH",CONCATENATE(Tableau2[[#Headers],[Bien 528]]&amp;" ", acquéreurs!$C8&amp;" ",acquéreurs!$D8),"")</f>
        <v/>
      </c>
      <c r="TJ7" t="str">
        <f>IF(acquéreurs!UE8="MATCH",CONCATENATE(Tableau2[[#Headers],[Bien 529]]&amp;" ", acquéreurs!$C8&amp;" ",acquéreurs!$D8),"")</f>
        <v/>
      </c>
      <c r="TK7" t="str">
        <f>IF(acquéreurs!UF8="MATCH",CONCATENATE(Tableau2[[#Headers],[Bien 530]]&amp;" ", acquéreurs!$C8&amp;" ",acquéreurs!$D8),"")</f>
        <v/>
      </c>
      <c r="TL7" t="str">
        <f>IF(acquéreurs!UG8="MATCH",CONCATENATE(Tableau2[[#Headers],[Bien 531]]&amp;" ", acquéreurs!$C8&amp;" ",acquéreurs!$D8),"")</f>
        <v/>
      </c>
      <c r="TM7" t="str">
        <f>IF(acquéreurs!UH8="MATCH",CONCATENATE(Tableau2[[#Headers],[Bien 532]]&amp;" ", acquéreurs!$C8&amp;" ",acquéreurs!$D8),"")</f>
        <v/>
      </c>
      <c r="TN7" t="str">
        <f>IF(acquéreurs!UI8="MATCH",CONCATENATE(Tableau2[[#Headers],[Bien 533]]&amp;" ", acquéreurs!$C8&amp;" ",acquéreurs!$D8),"")</f>
        <v/>
      </c>
      <c r="TO7" t="str">
        <f>IF(acquéreurs!UJ8="MATCH",CONCATENATE(Tableau2[[#Headers],[Bien 534]]&amp;" ", acquéreurs!$C8&amp;" ",acquéreurs!$D8),"")</f>
        <v/>
      </c>
      <c r="TP7" t="str">
        <f>IF(acquéreurs!UK8="MATCH",CONCATENATE(Tableau2[[#Headers],[Bien 535]]&amp;" ", acquéreurs!$C8&amp;" ",acquéreurs!$D8),"")</f>
        <v/>
      </c>
      <c r="TQ7" t="str">
        <f>IF(acquéreurs!UL8="MATCH",CONCATENATE(Tableau2[[#Headers],[Bien 536]]&amp;" ", acquéreurs!$C8&amp;" ",acquéreurs!$D8),"")</f>
        <v/>
      </c>
      <c r="TR7" t="str">
        <f>IF(acquéreurs!UM8="MATCH",CONCATENATE(Tableau2[[#Headers],[Bien 537]]&amp;" ", acquéreurs!$C8&amp;" ",acquéreurs!$D8),"")</f>
        <v/>
      </c>
      <c r="TS7" t="str">
        <f>IF(acquéreurs!UN8="MATCH",CONCATENATE(Tableau2[[#Headers],[Bien 538]]&amp;" ", acquéreurs!$C8&amp;" ",acquéreurs!$D8),"")</f>
        <v/>
      </c>
      <c r="TT7" t="str">
        <f>IF(acquéreurs!UO8="MATCH",CONCATENATE(Tableau2[[#Headers],[Bien 539]]&amp;" ", acquéreurs!$C8&amp;" ",acquéreurs!$D8),"")</f>
        <v/>
      </c>
      <c r="TU7" t="str">
        <f>IF(acquéreurs!UP8="MATCH",CONCATENATE(Tableau2[[#Headers],[Bien 540]]&amp;" ", acquéreurs!$C8&amp;" ",acquéreurs!$D8),"")</f>
        <v/>
      </c>
      <c r="TV7" t="str">
        <f>IF(acquéreurs!UQ8="MATCH",CONCATENATE(Tableau2[[#Headers],[Bien 541]]&amp;" ", acquéreurs!$C8&amp;" ",acquéreurs!$D8),"")</f>
        <v/>
      </c>
      <c r="TW7" t="str">
        <f>IF(acquéreurs!UR8="MATCH",CONCATENATE(Tableau2[[#Headers],[Bien 542]]&amp;" ", acquéreurs!$C8&amp;" ",acquéreurs!$D8),"")</f>
        <v/>
      </c>
      <c r="TX7" t="str">
        <f>IF(acquéreurs!US8="MATCH",CONCATENATE(Tableau2[[#Headers],[Bien 543]]&amp;" ", acquéreurs!$C8&amp;" ",acquéreurs!$D8),"")</f>
        <v/>
      </c>
      <c r="TY7" t="str">
        <f>IF(acquéreurs!UT8="MATCH",CONCATENATE(Tableau2[[#Headers],[Bien 544]]&amp;" ", acquéreurs!$C8&amp;" ",acquéreurs!$D8),"")</f>
        <v/>
      </c>
      <c r="TZ7" t="str">
        <f>IF(acquéreurs!UU8="MATCH",CONCATENATE(Tableau2[[#Headers],[Bien 545]]&amp;" ", acquéreurs!$C8&amp;" ",acquéreurs!$D8),"")</f>
        <v/>
      </c>
      <c r="UA7" t="str">
        <f>IF(acquéreurs!UV8="MATCH",CONCATENATE(Tableau2[[#Headers],[Bien 546]]&amp;" ", acquéreurs!$C8&amp;" ",acquéreurs!$D8),"")</f>
        <v/>
      </c>
      <c r="UB7" t="str">
        <f>IF(acquéreurs!UW8="MATCH",CONCATENATE(Tableau2[[#Headers],[Bien 547]]&amp;" ", acquéreurs!$C8&amp;" ",acquéreurs!$D8),"")</f>
        <v/>
      </c>
      <c r="UC7" t="str">
        <f>IF(acquéreurs!UX8="MATCH",CONCATENATE(Tableau2[[#Headers],[Bien 548]]&amp;" ", acquéreurs!$C8&amp;" ",acquéreurs!$D8),"")</f>
        <v/>
      </c>
      <c r="UD7" t="str">
        <f>IF(acquéreurs!UY8="MATCH",CONCATENATE(Tableau2[[#Headers],[Bien 549]]&amp;" ", acquéreurs!$C8&amp;" ",acquéreurs!$D8),"")</f>
        <v/>
      </c>
      <c r="UE7" t="str">
        <f>IF(acquéreurs!UZ8="MATCH",CONCATENATE(Tableau2[[#Headers],[Bien 550]]&amp;" ", acquéreurs!$C8&amp;" ",acquéreurs!$D8),"")</f>
        <v/>
      </c>
      <c r="UF7" t="str">
        <f>IF(acquéreurs!VA8="MATCH",CONCATENATE(Tableau2[[#Headers],[Bien 551]]&amp;" ", acquéreurs!$C8&amp;" ",acquéreurs!$D8),"")</f>
        <v/>
      </c>
      <c r="UG7" t="str">
        <f>IF(acquéreurs!VB8="MATCH",CONCATENATE(Tableau2[[#Headers],[Bien 552]]&amp;" ", acquéreurs!$C8&amp;" ",acquéreurs!$D8),"")</f>
        <v/>
      </c>
      <c r="UH7" t="str">
        <f>IF(acquéreurs!VC8="MATCH",CONCATENATE(Tableau2[[#Headers],[Bien 553]]&amp;" ", acquéreurs!$C8&amp;" ",acquéreurs!$D8),"")</f>
        <v/>
      </c>
      <c r="UI7" t="str">
        <f>IF(acquéreurs!VD8="MATCH",CONCATENATE(Tableau2[[#Headers],[Bien 554]]&amp;" ", acquéreurs!$C8&amp;" ",acquéreurs!$D8),"")</f>
        <v/>
      </c>
      <c r="UJ7" t="str">
        <f>IF(acquéreurs!VE8="MATCH",CONCATENATE(Tableau2[[#Headers],[Bien 555]]&amp;" ", acquéreurs!$C8&amp;" ",acquéreurs!$D8),"")</f>
        <v/>
      </c>
      <c r="UK7" t="str">
        <f>IF(acquéreurs!VF8="MATCH",CONCATENATE(Tableau2[[#Headers],[Bien 556]]&amp;" ", acquéreurs!$C8&amp;" ",acquéreurs!$D8),"")</f>
        <v/>
      </c>
      <c r="UL7" t="str">
        <f>IF(acquéreurs!VG8="MATCH",CONCATENATE(Tableau2[[#Headers],[Bien 557]]&amp;" ", acquéreurs!$C8&amp;" ",acquéreurs!$D8),"")</f>
        <v/>
      </c>
      <c r="UM7" t="str">
        <f>IF(acquéreurs!VH8="MATCH",CONCATENATE(Tableau2[[#Headers],[Bien 558]]&amp;" ", acquéreurs!$C8&amp;" ",acquéreurs!$D8),"")</f>
        <v/>
      </c>
    </row>
    <row r="8" spans="1:559" ht="15" thickBot="1" x14ac:dyDescent="0.35">
      <c r="A8" s="14" t="s">
        <v>924</v>
      </c>
      <c r="B8" t="str">
        <f>IF(acquéreurs!W9="MATCH",CONCATENATE(Tableau2[[#Headers],[Bien 1]]&amp;" ", acquéreurs!$C9&amp;" ",acquéreurs!$D9),"")</f>
        <v/>
      </c>
      <c r="C8" t="str">
        <f>IF(acquéreurs!X9="MATCH",CONCATENATE(Tableau2[[#Headers],[Bien 2]]&amp;" ", acquéreurs!$C9&amp;" ",acquéreurs!$D9),"")</f>
        <v/>
      </c>
      <c r="D8" t="str">
        <f>IF(acquéreurs!Y9="MATCH",CONCATENATE(Tableau2[[#Headers],[Bien 3]]&amp;" ", acquéreurs!$C9&amp;" ",acquéreurs!$D9),"")</f>
        <v/>
      </c>
      <c r="E8" t="str">
        <f>IF(acquéreurs!Z9="MATCH",CONCATENATE(Tableau2[[#Headers],[Bien 4]]&amp;" ", acquéreurs!$C9&amp;" ",acquéreurs!$D9),"")</f>
        <v/>
      </c>
      <c r="F8" t="str">
        <f>IF(acquéreurs!AA9="MATCH",CONCATENATE(Tableau2[[#Headers],[Bien 5]]&amp;" ", acquéreurs!$C9&amp;" ",acquéreurs!$D9),"")</f>
        <v/>
      </c>
      <c r="G8" t="str">
        <f>IF(acquéreurs!AB9="MATCH",CONCATENATE(Tableau2[[#Headers],[Bien 6]]&amp;" ", acquéreurs!$C9&amp;" ",acquéreurs!$D9),"")</f>
        <v/>
      </c>
      <c r="H8" t="str">
        <f>IF(acquéreurs!AC9="MATCH",CONCATENATE(Tableau2[[#Headers],[Bien 7]]&amp;" ", acquéreurs!$C9&amp;" ",acquéreurs!$D9),"")</f>
        <v/>
      </c>
      <c r="I8" t="str">
        <f>IF(acquéreurs!AD9="MATCH",CONCATENATE(Tableau2[[#Headers],[Bien 8]]&amp;" ", acquéreurs!$C9&amp;" ",acquéreurs!$D9),"")</f>
        <v/>
      </c>
      <c r="J8" t="str">
        <f>IF(acquéreurs!AE9="MATCH",CONCATENATE(Tableau2[[#Headers],[Bien 9]]&amp;" ", acquéreurs!$C9&amp;" ",acquéreurs!$D9),"")</f>
        <v/>
      </c>
      <c r="K8" t="str">
        <f>IF(acquéreurs!AF9="MATCH",CONCATENATE(Tableau2[[#Headers],[Bien 10]]&amp;" ", acquéreurs!$C9&amp;" ",acquéreurs!$D9),"")</f>
        <v/>
      </c>
      <c r="L8" t="str">
        <f>IF(acquéreurs!AG9="MATCH",CONCATENATE(Tableau2[[#Headers],[Bien 11]]&amp;" ", acquéreurs!$C9&amp;" ",acquéreurs!$D9),"")</f>
        <v/>
      </c>
      <c r="M8" t="str">
        <f>IF(acquéreurs!AH9="MATCH",CONCATENATE(Tableau2[[#Headers],[Bien 12]]&amp;" ", acquéreurs!$C9&amp;" ",acquéreurs!$D9),"")</f>
        <v/>
      </c>
      <c r="N8" t="str">
        <f>IF(acquéreurs!AI9="MATCH",CONCATENATE(Tableau2[[#Headers],[Bien 13]]&amp;" ", acquéreurs!$C9&amp;" ",acquéreurs!$D9),"")</f>
        <v/>
      </c>
      <c r="O8" t="str">
        <f>IF(acquéreurs!AJ9="MATCH",CONCATENATE(Tableau2[[#Headers],[Bien 14]]&amp;" ", acquéreurs!$C9&amp;" ",acquéreurs!$D9),"")</f>
        <v/>
      </c>
      <c r="P8" t="str">
        <f>IF(acquéreurs!AK9="MATCH",CONCATENATE(Tableau2[[#Headers],[Bien 15]]&amp;" ", acquéreurs!$C9&amp;" ",acquéreurs!$D9),"")</f>
        <v/>
      </c>
      <c r="Q8" t="str">
        <f>IF(acquéreurs!AL9="MATCH",CONCATENATE(Tableau2[[#Headers],[Bien 16]]&amp;" ", acquéreurs!$C9&amp;" ",acquéreurs!$D9),"")</f>
        <v/>
      </c>
      <c r="R8" t="str">
        <f>IF(acquéreurs!AM9="MATCH",CONCATENATE(Tableau2[[#Headers],[Bien 17]]&amp;" ", acquéreurs!$C9&amp;" ",acquéreurs!$D9),"")</f>
        <v/>
      </c>
      <c r="S8" t="str">
        <f>IF(acquéreurs!AN9="MATCH",CONCATENATE(Tableau2[[#Headers],[Bien 18]]&amp;" ", acquéreurs!$C9&amp;" ",acquéreurs!$D9),"")</f>
        <v/>
      </c>
      <c r="T8" t="str">
        <f>IF(acquéreurs!AO9="MATCH",CONCATENATE(Tableau2[[#Headers],[Bien 19]]&amp;" ", acquéreurs!$C9&amp;" ",acquéreurs!$D9),"")</f>
        <v/>
      </c>
      <c r="U8" t="str">
        <f>IF(acquéreurs!AP9="MATCH",CONCATENATE(Tableau2[[#Headers],[Bien 20]]&amp;" ", acquéreurs!$C9&amp;" ",acquéreurs!$D9),"")</f>
        <v/>
      </c>
      <c r="V8" t="str">
        <f>IF(acquéreurs!AQ9="MATCH",CONCATENATE(Tableau2[[#Headers],[Bien 21]]&amp;" ", acquéreurs!$C9&amp;" ",acquéreurs!$D9),"")</f>
        <v/>
      </c>
      <c r="W8" t="str">
        <f>IF(acquéreurs!AR9="MATCH",CONCATENATE(Tableau2[[#Headers],[Bien 22]]&amp;" ", acquéreurs!$C9&amp;" ",acquéreurs!$D9),"")</f>
        <v/>
      </c>
      <c r="X8" t="str">
        <f>IF(acquéreurs!AS9="MATCH",CONCATENATE(Tableau2[[#Headers],[Bien 23]]&amp;" ", acquéreurs!$C9&amp;" ",acquéreurs!$D9),"")</f>
        <v/>
      </c>
      <c r="Y8" t="str">
        <f>IF(acquéreurs!AT9="MATCH",CONCATENATE(Tableau2[[#Headers],[Bien 24]]&amp;" ", acquéreurs!$C9&amp;" ",acquéreurs!$D9),"")</f>
        <v/>
      </c>
      <c r="Z8" t="str">
        <f>IF(acquéreurs!AU9="MATCH",CONCATENATE(Tableau2[[#Headers],[Bien 25]]&amp;" ", acquéreurs!$C9&amp;" ",acquéreurs!$D9),"")</f>
        <v/>
      </c>
      <c r="AA8" t="str">
        <f>IF(acquéreurs!AV9="MATCH",CONCATENATE(Tableau2[[#Headers],[Bien 26]]&amp;" ", acquéreurs!$C9&amp;" ",acquéreurs!$D9),"")</f>
        <v/>
      </c>
      <c r="AB8" t="str">
        <f>IF(acquéreurs!AW9="MATCH",CONCATENATE(Tableau2[[#Headers],[Bien 27]]&amp;" ", acquéreurs!$C9&amp;" ",acquéreurs!$D9),"")</f>
        <v/>
      </c>
      <c r="AC8" t="str">
        <f>IF(acquéreurs!AX9="MATCH",CONCATENATE(Tableau2[[#Headers],[Bien 28]]&amp;" ", acquéreurs!$C9&amp;" ",acquéreurs!$D9),"")</f>
        <v/>
      </c>
      <c r="AD8" t="str">
        <f>IF(acquéreurs!AY9="MATCH",CONCATENATE(Tableau2[[#Headers],[Bien 29]]&amp;" ", acquéreurs!$C9&amp;" ",acquéreurs!$D9),"")</f>
        <v/>
      </c>
      <c r="AE8" t="str">
        <f>IF(acquéreurs!AZ9="MATCH",CONCATENATE(Tableau2[[#Headers],[Bien 30]]&amp;" ", acquéreurs!$C9&amp;" ",acquéreurs!$D9),"")</f>
        <v/>
      </c>
      <c r="AF8" t="str">
        <f>IF(acquéreurs!BA9="MATCH",CONCATENATE(Tableau2[[#Headers],[Bien 31]]&amp;" ", acquéreurs!$C9&amp;" ",acquéreurs!$D9),"")</f>
        <v/>
      </c>
      <c r="AG8" t="str">
        <f>IF(acquéreurs!BB9="MATCH",CONCATENATE(Tableau2[[#Headers],[Bien 32]]&amp;" ", acquéreurs!$C9&amp;" ",acquéreurs!$D9),"")</f>
        <v/>
      </c>
      <c r="AH8" t="str">
        <f>IF(acquéreurs!BC9="MATCH",CONCATENATE(Tableau2[[#Headers],[Bien 33]]&amp;" ", acquéreurs!$C9&amp;" ",acquéreurs!$D9),"")</f>
        <v/>
      </c>
      <c r="AI8" t="str">
        <f>IF(acquéreurs!BD9="MATCH",CONCATENATE(Tableau2[[#Headers],[Bien 34]]&amp;" ", acquéreurs!$C9&amp;" ",acquéreurs!$D9),"")</f>
        <v/>
      </c>
      <c r="AJ8" t="str">
        <f>IF(acquéreurs!BE9="MATCH",CONCATENATE(Tableau2[[#Headers],[Bien 35]]&amp;" ", acquéreurs!$C9&amp;" ",acquéreurs!$D9),"")</f>
        <v/>
      </c>
      <c r="AK8" t="str">
        <f>IF(acquéreurs!BF9="MATCH",CONCATENATE(Tableau2[[#Headers],[Bien 36]]&amp;" ", acquéreurs!$C9&amp;" ",acquéreurs!$D9),"")</f>
        <v/>
      </c>
      <c r="AL8" t="str">
        <f>IF(acquéreurs!BG9="MATCH",CONCATENATE(Tableau2[[#Headers],[Bien 37]]&amp;" ", acquéreurs!$C9&amp;" ",acquéreurs!$D9),"")</f>
        <v/>
      </c>
      <c r="AM8" t="str">
        <f>IF(acquéreurs!BH9="MATCH",CONCATENATE(Tableau2[[#Headers],[Bien 38]]&amp;" ", acquéreurs!$C9&amp;" ",acquéreurs!$D9),"")</f>
        <v/>
      </c>
      <c r="AN8" t="str">
        <f>IF(acquéreurs!BI9="MATCH",CONCATENATE(Tableau2[[#Headers],[Bien 39]]&amp;" ", acquéreurs!$C9&amp;" ",acquéreurs!$D9),"")</f>
        <v/>
      </c>
      <c r="AO8" t="str">
        <f>IF(acquéreurs!BJ9="MATCH",CONCATENATE(Tableau2[[#Headers],[Bien 40]]&amp;" ", acquéreurs!$C9&amp;" ",acquéreurs!$D9),"")</f>
        <v/>
      </c>
      <c r="AP8" t="str">
        <f>IF(acquéreurs!BK9="MATCH",CONCATENATE(Tableau2[[#Headers],[Bien 41]]&amp;" ", acquéreurs!$C9&amp;" ",acquéreurs!$D9),"")</f>
        <v/>
      </c>
      <c r="AQ8" t="str">
        <f>IF(acquéreurs!BL9="MATCH",CONCATENATE(Tableau2[[#Headers],[Bien 42]]&amp;" ", acquéreurs!$C9&amp;" ",acquéreurs!$D9),"")</f>
        <v/>
      </c>
      <c r="AR8" t="str">
        <f>IF(acquéreurs!BM9="MATCH",CONCATENATE(Tableau2[[#Headers],[Bien 43]]&amp;" ", acquéreurs!$C9&amp;" ",acquéreurs!$D9),"")</f>
        <v/>
      </c>
      <c r="AS8" t="str">
        <f>IF(acquéreurs!BN9="MATCH",CONCATENATE(Tableau2[[#Headers],[Bien 44]]&amp;" ", acquéreurs!$C9&amp;" ",acquéreurs!$D9),"")</f>
        <v/>
      </c>
      <c r="AT8" t="str">
        <f>IF(acquéreurs!BO9="MATCH",CONCATENATE(Tableau2[[#Headers],[Bien 45]]&amp;" ", acquéreurs!$C9&amp;" ",acquéreurs!$D9),"")</f>
        <v/>
      </c>
      <c r="AU8" t="str">
        <f>IF(acquéreurs!BP9="MATCH",CONCATENATE(Tableau2[[#Headers],[Bien 46]]&amp;" ", acquéreurs!$C9&amp;" ",acquéreurs!$D9),"")</f>
        <v/>
      </c>
      <c r="AV8" t="str">
        <f>IF(acquéreurs!BQ9="MATCH",CONCATENATE(Tableau2[[#Headers],[Bien 47]]&amp;" ", acquéreurs!$C9&amp;" ",acquéreurs!$D9),"")</f>
        <v/>
      </c>
      <c r="AW8" t="str">
        <f>IF(acquéreurs!BR9="MATCH",CONCATENATE(Tableau2[[#Headers],[Bien 48]]&amp;" ", acquéreurs!$C9&amp;" ",acquéreurs!$D9),"")</f>
        <v/>
      </c>
      <c r="AX8" t="str">
        <f>IF(acquéreurs!BS9="MATCH",CONCATENATE(Tableau2[[#Headers],[Bien 49]]&amp;" ", acquéreurs!$C9&amp;" ",acquéreurs!$D9),"")</f>
        <v/>
      </c>
      <c r="AY8" t="str">
        <f>IF(acquéreurs!BT9="MATCH",CONCATENATE(Tableau2[[#Headers],[Bien 50]]&amp;" ", acquéreurs!$C9&amp;" ",acquéreurs!$D9),"")</f>
        <v/>
      </c>
      <c r="AZ8" t="str">
        <f>IF(acquéreurs!BU9="MATCH",CONCATENATE(Tableau2[[#Headers],[Bien 51]]&amp;" ", acquéreurs!$C9&amp;" ",acquéreurs!$D9),"")</f>
        <v/>
      </c>
      <c r="BA8" t="str">
        <f>IF(acquéreurs!BV9="MATCH",CONCATENATE(Tableau2[[#Headers],[Bien 52]]&amp;" ", acquéreurs!$C9&amp;" ",acquéreurs!$D9),"")</f>
        <v/>
      </c>
      <c r="BB8" t="str">
        <f>IF(acquéreurs!BW9="MATCH",CONCATENATE(Tableau2[[#Headers],[Bien 53]]&amp;" ", acquéreurs!$C9&amp;" ",acquéreurs!$D9),"")</f>
        <v/>
      </c>
      <c r="BC8" t="str">
        <f>IF(acquéreurs!BX9="MATCH",CONCATENATE(Tableau2[[#Headers],[Bien 54]]&amp;" ", acquéreurs!$C9&amp;" ",acquéreurs!$D9),"")</f>
        <v/>
      </c>
      <c r="BD8" t="str">
        <f>IF(acquéreurs!BY9="MATCH",CONCATENATE(Tableau2[[#Headers],[Bien 55]]&amp;" ", acquéreurs!$C9&amp;" ",acquéreurs!$D9),"")</f>
        <v/>
      </c>
      <c r="BE8" t="str">
        <f>IF(acquéreurs!BZ9="MATCH",CONCATENATE(Tableau2[[#Headers],[Bien 56]]&amp;" ", acquéreurs!$C9&amp;" ",acquéreurs!$D9),"")</f>
        <v/>
      </c>
      <c r="BF8" t="str">
        <f>IF(acquéreurs!CA9="MATCH",CONCATENATE(Tableau2[[#Headers],[Bien 57]]&amp;" ", acquéreurs!$C9&amp;" ",acquéreurs!$D9),"")</f>
        <v/>
      </c>
      <c r="BG8" t="str">
        <f>IF(acquéreurs!CB9="MATCH",CONCATENATE(Tableau2[[#Headers],[Bien 58]]&amp;" ", acquéreurs!$C9&amp;" ",acquéreurs!$D9),"")</f>
        <v/>
      </c>
      <c r="BH8" t="str">
        <f>IF(acquéreurs!CC9="MATCH",CONCATENATE(Tableau2[[#Headers],[Bien 59]]&amp;" ", acquéreurs!$C9&amp;" ",acquéreurs!$D9),"")</f>
        <v/>
      </c>
      <c r="BI8" t="str">
        <f>IF(acquéreurs!CD9="MATCH",CONCATENATE(Tableau2[[#Headers],[Bien 60]]&amp;" ", acquéreurs!$C9&amp;" ",acquéreurs!$D9),"")</f>
        <v/>
      </c>
      <c r="BJ8" t="str">
        <f>IF(acquéreurs!CE9="MATCH",CONCATENATE(Tableau2[[#Headers],[Bien 61]]&amp;" ", acquéreurs!$C9&amp;" ",acquéreurs!$D9),"")</f>
        <v/>
      </c>
      <c r="BK8" t="str">
        <f>IF(acquéreurs!CF9="MATCH",CONCATENATE(Tableau2[[#Headers],[Bien 62]]&amp;" ", acquéreurs!$C9&amp;" ",acquéreurs!$D9),"")</f>
        <v/>
      </c>
      <c r="BL8" t="str">
        <f>IF(acquéreurs!CG9="MATCH",CONCATENATE(Tableau2[[#Headers],[Bien 63]]&amp;" ", acquéreurs!$C9&amp;" ",acquéreurs!$D9),"")</f>
        <v/>
      </c>
      <c r="BM8" t="str">
        <f>IF(acquéreurs!CH9="MATCH",CONCATENATE(Tableau2[[#Headers],[Bien 64]]&amp;" ", acquéreurs!$C9&amp;" ",acquéreurs!$D9),"")</f>
        <v/>
      </c>
      <c r="BN8" t="str">
        <f>IF(acquéreurs!CI9="MATCH",CONCATENATE(Tableau2[[#Headers],[Bien 65]]&amp;" ", acquéreurs!$C9&amp;" ",acquéreurs!$D9),"")</f>
        <v/>
      </c>
      <c r="BO8" t="str">
        <f>IF(acquéreurs!CJ9="MATCH",CONCATENATE(Tableau2[[#Headers],[Bien 66]]&amp;" ", acquéreurs!$C9&amp;" ",acquéreurs!$D9),"")</f>
        <v/>
      </c>
      <c r="BP8" t="str">
        <f>IF(acquéreurs!CK9="MATCH",CONCATENATE(Tableau2[[#Headers],[Bien 67]]&amp;" ", acquéreurs!$C9&amp;" ",acquéreurs!$D9),"")</f>
        <v/>
      </c>
      <c r="BQ8" t="str">
        <f>IF(acquéreurs!CL9="MATCH",CONCATENATE(Tableau2[[#Headers],[Bien 68]]&amp;" ", acquéreurs!$C9&amp;" ",acquéreurs!$D9),"")</f>
        <v/>
      </c>
      <c r="BR8" t="str">
        <f>IF(acquéreurs!CM9="MATCH",CONCATENATE(Tableau2[[#Headers],[Bien 69]]&amp;" ", acquéreurs!$C9&amp;" ",acquéreurs!$D9),"")</f>
        <v/>
      </c>
      <c r="BS8" t="str">
        <f>IF(acquéreurs!CN9="MATCH",CONCATENATE(Tableau2[[#Headers],[Bien 70]]&amp;" ", acquéreurs!$C9&amp;" ",acquéreurs!$D9),"")</f>
        <v/>
      </c>
      <c r="BT8" t="str">
        <f>IF(acquéreurs!CO9="MATCH",CONCATENATE(Tableau2[[#Headers],[Bien 71]]&amp;" ", acquéreurs!$C9&amp;" ",acquéreurs!$D9),"")</f>
        <v/>
      </c>
      <c r="BU8" t="str">
        <f>IF(acquéreurs!CP9="MATCH",CONCATENATE(Tableau2[[#Headers],[Bien 72]]&amp;" ", acquéreurs!$C9&amp;" ",acquéreurs!$D9),"")</f>
        <v/>
      </c>
      <c r="BV8" t="str">
        <f>IF(acquéreurs!CQ9="MATCH",CONCATENATE(Tableau2[[#Headers],[Bien 73]]&amp;" ", acquéreurs!$C9&amp;" ",acquéreurs!$D9),"")</f>
        <v/>
      </c>
      <c r="BW8" t="str">
        <f>IF(acquéreurs!CR9="MATCH",CONCATENATE(Tableau2[[#Headers],[Bien 74]]&amp;" ", acquéreurs!$C9&amp;" ",acquéreurs!$D9),"")</f>
        <v/>
      </c>
      <c r="BX8" t="str">
        <f>IF(acquéreurs!CS9="MATCH",CONCATENATE(Tableau2[[#Headers],[Bien 75]]&amp;" ", acquéreurs!$C9&amp;" ",acquéreurs!$D9),"")</f>
        <v/>
      </c>
      <c r="BY8" t="str">
        <f>IF(acquéreurs!CT9="MATCH",CONCATENATE(Tableau2[[#Headers],[Bien 76]]&amp;" ", acquéreurs!$C9&amp;" ",acquéreurs!$D9),"")</f>
        <v/>
      </c>
      <c r="BZ8" t="str">
        <f>IF(acquéreurs!CU9="MATCH",CONCATENATE(Tableau2[[#Headers],[Bien 77]]&amp;" ", acquéreurs!$C9&amp;" ",acquéreurs!$D9),"")</f>
        <v/>
      </c>
      <c r="CA8" t="str">
        <f>IF(acquéreurs!CV9="MATCH",CONCATENATE(Tableau2[[#Headers],[Bien 78]]&amp;" ", acquéreurs!$C9&amp;" ",acquéreurs!$D9),"")</f>
        <v/>
      </c>
      <c r="CB8" t="str">
        <f>IF(acquéreurs!CW9="MATCH",CONCATENATE(Tableau2[[#Headers],[Bien 79]]&amp;" ", acquéreurs!$C9&amp;" ",acquéreurs!$D9),"")</f>
        <v/>
      </c>
      <c r="CC8" t="str">
        <f>IF(acquéreurs!CX9="MATCH",CONCATENATE(Tableau2[[#Headers],[Bien 80]]&amp;" ", acquéreurs!$C9&amp;" ",acquéreurs!$D9),"")</f>
        <v/>
      </c>
      <c r="CD8" t="str">
        <f>IF(acquéreurs!CY9="MATCH",CONCATENATE(Tableau2[[#Headers],[Bien 81]]&amp;" ", acquéreurs!$C9&amp;" ",acquéreurs!$D9),"")</f>
        <v/>
      </c>
      <c r="CE8" t="str">
        <f>IF(acquéreurs!CZ9="MATCH",CONCATENATE(Tableau2[[#Headers],[Bien 82]]&amp;" ", acquéreurs!$C9&amp;" ",acquéreurs!$D9),"")</f>
        <v/>
      </c>
      <c r="CF8" t="str">
        <f>IF(acquéreurs!DA9="MATCH",CONCATENATE(Tableau2[[#Headers],[Bien 83]]&amp;" ", acquéreurs!$C9&amp;" ",acquéreurs!$D9),"")</f>
        <v/>
      </c>
      <c r="CG8" t="str">
        <f>IF(acquéreurs!DB9="MATCH",CONCATENATE(Tableau2[[#Headers],[Bien 84]]&amp;" ", acquéreurs!$C9&amp;" ",acquéreurs!$D9),"")</f>
        <v/>
      </c>
      <c r="CH8" t="str">
        <f>IF(acquéreurs!DC9="MATCH",CONCATENATE(Tableau2[[#Headers],[Bien 85]]&amp;" ", acquéreurs!$C9&amp;" ",acquéreurs!$D9),"")</f>
        <v/>
      </c>
      <c r="CI8" t="str">
        <f>IF(acquéreurs!DD9="MATCH",CONCATENATE(Tableau2[[#Headers],[Bien 86]]&amp;" ", acquéreurs!$C9&amp;" ",acquéreurs!$D9),"")</f>
        <v/>
      </c>
      <c r="CJ8" t="str">
        <f>IF(acquéreurs!DE9="MATCH",CONCATENATE(Tableau2[[#Headers],[Bien 87]]&amp;" ", acquéreurs!$C9&amp;" ",acquéreurs!$D9),"")</f>
        <v/>
      </c>
      <c r="CK8" t="str">
        <f>IF(acquéreurs!DF9="MATCH",CONCATENATE(Tableau2[[#Headers],[Bien 88]]&amp;" ", acquéreurs!$C9&amp;" ",acquéreurs!$D9),"")</f>
        <v/>
      </c>
      <c r="CL8" t="str">
        <f>IF(acquéreurs!DG9="MATCH",CONCATENATE(Tableau2[[#Headers],[Bien 89]]&amp;" ", acquéreurs!$C9&amp;" ",acquéreurs!$D9),"")</f>
        <v/>
      </c>
      <c r="CM8" t="str">
        <f>IF(acquéreurs!DH9="MATCH",CONCATENATE(Tableau2[[#Headers],[Bien 90]]&amp;" ", acquéreurs!$C9&amp;" ",acquéreurs!$D9),"")</f>
        <v/>
      </c>
      <c r="CN8" t="str">
        <f>IF(acquéreurs!DI9="MATCH",CONCATENATE(Tableau2[[#Headers],[Bien 91]]&amp;" ", acquéreurs!$C9&amp;" ",acquéreurs!$D9),"")</f>
        <v/>
      </c>
      <c r="CO8" t="str">
        <f>IF(acquéreurs!DJ9="MATCH",CONCATENATE(Tableau2[[#Headers],[Bien 92]]&amp;" ", acquéreurs!$C9&amp;" ",acquéreurs!$D9),"")</f>
        <v/>
      </c>
      <c r="CP8" t="str">
        <f>IF(acquéreurs!DK9="MATCH",CONCATENATE(Tableau2[[#Headers],[Bien 93]]&amp;" ", acquéreurs!$C9&amp;" ",acquéreurs!$D9),"")</f>
        <v/>
      </c>
      <c r="CQ8" t="str">
        <f>IF(acquéreurs!DL9="MATCH",CONCATENATE(Tableau2[[#Headers],[Bien 94]]&amp;" ", acquéreurs!$C9&amp;" ",acquéreurs!$D9),"")</f>
        <v/>
      </c>
      <c r="CR8" t="str">
        <f>IF(acquéreurs!DM9="MATCH",CONCATENATE(Tableau2[[#Headers],[Bien 95]]&amp;" ", acquéreurs!$C9&amp;" ",acquéreurs!$D9),"")</f>
        <v/>
      </c>
      <c r="CS8" t="str">
        <f>IF(acquéreurs!DN9="MATCH",CONCATENATE(Tableau2[[#Headers],[Bien 96]]&amp;" ", acquéreurs!$C9&amp;" ",acquéreurs!$D9),"")</f>
        <v/>
      </c>
      <c r="CT8" t="str">
        <f>IF(acquéreurs!DO9="MATCH",CONCATENATE(Tableau2[[#Headers],[Bien 97]]&amp;" ", acquéreurs!$C9&amp;" ",acquéreurs!$D9),"")</f>
        <v/>
      </c>
      <c r="CU8" t="str">
        <f>IF(acquéreurs!DP9="MATCH",CONCATENATE(Tableau2[[#Headers],[Bien 98]]&amp;" ", acquéreurs!$C9&amp;" ",acquéreurs!$D9),"")</f>
        <v/>
      </c>
      <c r="CV8" t="str">
        <f>IF(acquéreurs!DQ9="MATCH",CONCATENATE(Tableau2[[#Headers],[Bien 99]]&amp;" ", acquéreurs!$C9&amp;" ",acquéreurs!$D9),"")</f>
        <v/>
      </c>
      <c r="CW8" t="str">
        <f>IF(acquéreurs!DR9="MATCH",CONCATENATE(Tableau2[[#Headers],[Bien 100]]&amp;" ", acquéreurs!$C9&amp;" ",acquéreurs!$D9),"")</f>
        <v/>
      </c>
      <c r="CX8" t="str">
        <f>IF(acquéreurs!DS9="MATCH",CONCATENATE(Tableau2[[#Headers],[Bien 101]]&amp;" ", acquéreurs!$C9&amp;" ",acquéreurs!$D9),"")</f>
        <v/>
      </c>
      <c r="CY8" t="str">
        <f>IF(acquéreurs!DT9="MATCH",CONCATENATE(Tableau2[[#Headers],[Bien 102]]&amp;" ", acquéreurs!$C9&amp;" ",acquéreurs!$D9),"")</f>
        <v/>
      </c>
      <c r="CZ8" t="str">
        <f>IF(acquéreurs!DU9="MATCH",CONCATENATE(Tableau2[[#Headers],[Bien 103]]&amp;" ", acquéreurs!$C9&amp;" ",acquéreurs!$D9),"")</f>
        <v/>
      </c>
      <c r="DA8" t="str">
        <f>IF(acquéreurs!DV9="MATCH",CONCATENATE(Tableau2[[#Headers],[Bien 104]]&amp;" ", acquéreurs!$C9&amp;" ",acquéreurs!$D9),"")</f>
        <v/>
      </c>
      <c r="DB8" t="str">
        <f>IF(acquéreurs!DW9="MATCH",CONCATENATE(Tableau2[[#Headers],[Bien 105]]&amp;" ", acquéreurs!$C9&amp;" ",acquéreurs!$D9),"")</f>
        <v/>
      </c>
      <c r="DC8" t="str">
        <f>IF(acquéreurs!DX9="MATCH",CONCATENATE(Tableau2[[#Headers],[Bien 106]]&amp;" ", acquéreurs!$C9&amp;" ",acquéreurs!$D9),"")</f>
        <v/>
      </c>
      <c r="DD8" t="str">
        <f>IF(acquéreurs!DY9="MATCH",CONCATENATE(Tableau2[[#Headers],[Bien 107]]&amp;" ", acquéreurs!$C9&amp;" ",acquéreurs!$D9),"")</f>
        <v/>
      </c>
      <c r="DE8" t="str">
        <f>IF(acquéreurs!DZ9="MATCH",CONCATENATE(Tableau2[[#Headers],[Bien 108]]&amp;" ", acquéreurs!$C9&amp;" ",acquéreurs!$D9),"")</f>
        <v/>
      </c>
      <c r="DF8" t="str">
        <f>IF(acquéreurs!EA9="MATCH",CONCATENATE(Tableau2[[#Headers],[Bien 109]]&amp;" ", acquéreurs!$C9&amp;" ",acquéreurs!$D9),"")</f>
        <v/>
      </c>
      <c r="DG8" t="str">
        <f>IF(acquéreurs!EB9="MATCH",CONCATENATE(Tableau2[[#Headers],[Bien 110]]&amp;" ", acquéreurs!$C9&amp;" ",acquéreurs!$D9),"")</f>
        <v/>
      </c>
      <c r="DH8" t="str">
        <f>IF(acquéreurs!EC9="MATCH",CONCATENATE(Tableau2[[#Headers],[Bien 111]]&amp;" ", acquéreurs!$C9&amp;" ",acquéreurs!$D9),"")</f>
        <v/>
      </c>
      <c r="DI8" t="str">
        <f>IF(acquéreurs!ED9="MATCH",CONCATENATE(Tableau2[[#Headers],[Bien 112]]&amp;" ", acquéreurs!$C9&amp;" ",acquéreurs!$D9),"")</f>
        <v/>
      </c>
      <c r="DJ8" t="str">
        <f>IF(acquéreurs!EE9="MATCH",CONCATENATE(Tableau2[[#Headers],[Bien 113]]&amp;" ", acquéreurs!$C9&amp;" ",acquéreurs!$D9),"")</f>
        <v/>
      </c>
      <c r="DK8" t="str">
        <f>IF(acquéreurs!EF9="MATCH",CONCATENATE(Tableau2[[#Headers],[Bien 114]]&amp;" ", acquéreurs!$C9&amp;" ",acquéreurs!$D9),"")</f>
        <v/>
      </c>
      <c r="DL8" t="str">
        <f>IF(acquéreurs!EG9="MATCH",CONCATENATE(Tableau2[[#Headers],[Bien 115]]&amp;" ", acquéreurs!$C9&amp;" ",acquéreurs!$D9),"")</f>
        <v/>
      </c>
      <c r="DM8" t="str">
        <f>IF(acquéreurs!EH9="MATCH",CONCATENATE(Tableau2[[#Headers],[Bien 116]]&amp;" ", acquéreurs!$C9&amp;" ",acquéreurs!$D9),"")</f>
        <v/>
      </c>
      <c r="DN8" t="str">
        <f>IF(acquéreurs!EI9="MATCH",CONCATENATE(Tableau2[[#Headers],[Bien 117]]&amp;" ", acquéreurs!$C9&amp;" ",acquéreurs!$D9),"")</f>
        <v/>
      </c>
      <c r="DO8" t="str">
        <f>IF(acquéreurs!EJ9="MATCH",CONCATENATE(Tableau2[[#Headers],[Bien 118]]&amp;" ", acquéreurs!$C9&amp;" ",acquéreurs!$D9),"")</f>
        <v/>
      </c>
      <c r="DP8" t="str">
        <f>IF(acquéreurs!EK9="MATCH",CONCATENATE(Tableau2[[#Headers],[Bien 119]]&amp;" ", acquéreurs!$C9&amp;" ",acquéreurs!$D9),"")</f>
        <v/>
      </c>
      <c r="DQ8" t="str">
        <f>IF(acquéreurs!EL9="MATCH",CONCATENATE(Tableau2[[#Headers],[Bien 120]]&amp;" ", acquéreurs!$C9&amp;" ",acquéreurs!$D9),"")</f>
        <v/>
      </c>
      <c r="DR8" t="str">
        <f>IF(acquéreurs!EM9="MATCH",CONCATENATE(Tableau2[[#Headers],[Bien 121]]&amp;" ", acquéreurs!$C9&amp;" ",acquéreurs!$D9),"")</f>
        <v/>
      </c>
      <c r="DS8" t="str">
        <f>IF(acquéreurs!EN9="MATCH",CONCATENATE(Tableau2[[#Headers],[Bien 122]]&amp;" ", acquéreurs!$C9&amp;" ",acquéreurs!$D9),"")</f>
        <v/>
      </c>
      <c r="DT8" t="str">
        <f>IF(acquéreurs!EO9="MATCH",CONCATENATE(Tableau2[[#Headers],[Bien 123]]&amp;" ", acquéreurs!$C9&amp;" ",acquéreurs!$D9),"")</f>
        <v/>
      </c>
      <c r="DU8" t="str">
        <f>IF(acquéreurs!EP9="MATCH",CONCATENATE(Tableau2[[#Headers],[Bien 124]]&amp;" ", acquéreurs!$C9&amp;" ",acquéreurs!$D9),"")</f>
        <v/>
      </c>
      <c r="DV8" t="str">
        <f>IF(acquéreurs!EQ9="MATCH",CONCATENATE(Tableau2[[#Headers],[Bien 125]]&amp;" ", acquéreurs!$C9&amp;" ",acquéreurs!$D9),"")</f>
        <v/>
      </c>
      <c r="DW8" t="str">
        <f>IF(acquéreurs!ER9="MATCH",CONCATENATE(Tableau2[[#Headers],[Bien 126]]&amp;" ", acquéreurs!$C9&amp;" ",acquéreurs!$D9),"")</f>
        <v/>
      </c>
      <c r="DX8" t="str">
        <f>IF(acquéreurs!ES9="MATCH",CONCATENATE(Tableau2[[#Headers],[Bien 127]]&amp;" ", acquéreurs!$C9&amp;" ",acquéreurs!$D9),"")</f>
        <v/>
      </c>
      <c r="DY8" t="str">
        <f>IF(acquéreurs!ET9="MATCH",CONCATENATE(Tableau2[[#Headers],[Bien 128]]&amp;" ", acquéreurs!$C9&amp;" ",acquéreurs!$D9),"")</f>
        <v/>
      </c>
      <c r="DZ8" t="str">
        <f>IF(acquéreurs!EU9="MATCH",CONCATENATE(Tableau2[[#Headers],[Bien 129]]&amp;" ", acquéreurs!$C9&amp;" ",acquéreurs!$D9),"")</f>
        <v/>
      </c>
      <c r="EA8" t="str">
        <f>IF(acquéreurs!EV9="MATCH",CONCATENATE(Tableau2[[#Headers],[Bien 130]]&amp;" ", acquéreurs!$C9&amp;" ",acquéreurs!$D9),"")</f>
        <v/>
      </c>
      <c r="EB8" t="str">
        <f>IF(acquéreurs!EW9="MATCH",CONCATENATE(Tableau2[[#Headers],[Bien 131]]&amp;" ", acquéreurs!$C9&amp;" ",acquéreurs!$D9),"")</f>
        <v/>
      </c>
      <c r="EC8" t="str">
        <f>IF(acquéreurs!EX9="MATCH",CONCATENATE(Tableau2[[#Headers],[Bien 132]]&amp;" ", acquéreurs!$C9&amp;" ",acquéreurs!$D9),"")</f>
        <v/>
      </c>
      <c r="ED8" t="str">
        <f>IF(acquéreurs!EY9="MATCH",CONCATENATE(Tableau2[[#Headers],[Bien 133]]&amp;" ", acquéreurs!$C9&amp;" ",acquéreurs!$D9),"")</f>
        <v/>
      </c>
      <c r="EE8" t="str">
        <f>IF(acquéreurs!EZ9="MATCH",CONCATENATE(Tableau2[[#Headers],[Bien 134]]&amp;" ", acquéreurs!$C9&amp;" ",acquéreurs!$D9),"")</f>
        <v/>
      </c>
      <c r="EF8" t="str">
        <f>IF(acquéreurs!FA9="MATCH",CONCATENATE(Tableau2[[#Headers],[Bien 135]]&amp;" ", acquéreurs!$C9&amp;" ",acquéreurs!$D9),"")</f>
        <v/>
      </c>
      <c r="EG8" t="str">
        <f>IF(acquéreurs!FB9="MATCH",CONCATENATE(Tableau2[[#Headers],[Bien 136]]&amp;" ", acquéreurs!$C9&amp;" ",acquéreurs!$D9),"")</f>
        <v/>
      </c>
      <c r="EH8" t="str">
        <f>IF(acquéreurs!FC9="MATCH",CONCATENATE(Tableau2[[#Headers],[Bien 137]]&amp;" ", acquéreurs!$C9&amp;" ",acquéreurs!$D9),"")</f>
        <v/>
      </c>
      <c r="EI8" t="str">
        <f>IF(acquéreurs!FD9="MATCH",CONCATENATE(Tableau2[[#Headers],[Bien 138]]&amp;" ", acquéreurs!$C9&amp;" ",acquéreurs!$D9),"")</f>
        <v/>
      </c>
      <c r="EJ8" t="str">
        <f>IF(acquéreurs!FE9="MATCH",CONCATENATE(Tableau2[[#Headers],[Bien 139]]&amp;" ", acquéreurs!$C9&amp;" ",acquéreurs!$D9),"")</f>
        <v/>
      </c>
      <c r="EK8" t="str">
        <f>IF(acquéreurs!FF9="MATCH",CONCATENATE(Tableau2[[#Headers],[Bien 140]]&amp;" ", acquéreurs!$C9&amp;" ",acquéreurs!$D9),"")</f>
        <v/>
      </c>
      <c r="EL8" t="str">
        <f>IF(acquéreurs!FG9="MATCH",CONCATENATE(Tableau2[[#Headers],[Bien 141]]&amp;" ", acquéreurs!$C9&amp;" ",acquéreurs!$D9),"")</f>
        <v/>
      </c>
      <c r="EM8" t="str">
        <f>IF(acquéreurs!FH9="MATCH",CONCATENATE(Tableau2[[#Headers],[Bien 142]]&amp;" ", acquéreurs!$C9&amp;" ",acquéreurs!$D9),"")</f>
        <v/>
      </c>
      <c r="EN8" t="str">
        <f>IF(acquéreurs!FI9="MATCH",CONCATENATE(Tableau2[[#Headers],[Bien 143]]&amp;" ", acquéreurs!$C9&amp;" ",acquéreurs!$D9),"")</f>
        <v/>
      </c>
      <c r="EO8" t="str">
        <f>IF(acquéreurs!FJ9="MATCH",CONCATENATE(Tableau2[[#Headers],[Bien 144]]&amp;" ", acquéreurs!$C9&amp;" ",acquéreurs!$D9),"")</f>
        <v/>
      </c>
      <c r="EP8" t="str">
        <f>IF(acquéreurs!FK9="MATCH",CONCATENATE(Tableau2[[#Headers],[Bien 145]]&amp;" ", acquéreurs!$C9&amp;" ",acquéreurs!$D9),"")</f>
        <v/>
      </c>
      <c r="EQ8" t="str">
        <f>IF(acquéreurs!FL9="MATCH",CONCATENATE(Tableau2[[#Headers],[Bien 146]]&amp;" ", acquéreurs!$C9&amp;" ",acquéreurs!$D9),"")</f>
        <v/>
      </c>
      <c r="ER8" t="str">
        <f>IF(acquéreurs!FM9="MATCH",CONCATENATE(Tableau2[[#Headers],[Bien 147]]&amp;" ", acquéreurs!$C9&amp;" ",acquéreurs!$D9),"")</f>
        <v/>
      </c>
      <c r="ES8" t="str">
        <f>IF(acquéreurs!FN9="MATCH",CONCATENATE(Tableau2[[#Headers],[Bien 148]]&amp;" ", acquéreurs!$C9&amp;" ",acquéreurs!$D9),"")</f>
        <v/>
      </c>
      <c r="ET8" t="str">
        <f>IF(acquéreurs!FO9="MATCH",CONCATENATE(Tableau2[[#Headers],[Bien 149]]&amp;" ", acquéreurs!$C9&amp;" ",acquéreurs!$D9),"")</f>
        <v/>
      </c>
      <c r="EU8" t="str">
        <f>IF(acquéreurs!FP9="MATCH",CONCATENATE(Tableau2[[#Headers],[Bien 150]]&amp;" ", acquéreurs!$C9&amp;" ",acquéreurs!$D9),"")</f>
        <v/>
      </c>
      <c r="EV8" t="str">
        <f>IF(acquéreurs!FQ9="MATCH",CONCATENATE(Tableau2[[#Headers],[Bien 151]]&amp;" ", acquéreurs!$C9&amp;" ",acquéreurs!$D9),"")</f>
        <v/>
      </c>
      <c r="EW8" t="str">
        <f>IF(acquéreurs!FR9="MATCH",CONCATENATE(Tableau2[[#Headers],[Bien 152]]&amp;" ", acquéreurs!$C9&amp;" ",acquéreurs!$D9),"")</f>
        <v/>
      </c>
      <c r="EX8" t="str">
        <f>IF(acquéreurs!FS9="MATCH",CONCATENATE(Tableau2[[#Headers],[Bien 153]]&amp;" ", acquéreurs!$C9&amp;" ",acquéreurs!$D9),"")</f>
        <v/>
      </c>
      <c r="EY8" t="str">
        <f>IF(acquéreurs!FT9="MATCH",CONCATENATE(Tableau2[[#Headers],[Bien 154]]&amp;" ", acquéreurs!$C9&amp;" ",acquéreurs!$D9),"")</f>
        <v/>
      </c>
      <c r="EZ8" t="str">
        <f>IF(acquéreurs!FU9="MATCH",CONCATENATE(Tableau2[[#Headers],[Bien 155]]&amp;" ", acquéreurs!$C9&amp;" ",acquéreurs!$D9),"")</f>
        <v/>
      </c>
      <c r="FA8" t="str">
        <f>IF(acquéreurs!FV9="MATCH",CONCATENATE(Tableau2[[#Headers],[Bien 156]]&amp;" ", acquéreurs!$C9&amp;" ",acquéreurs!$D9),"")</f>
        <v/>
      </c>
      <c r="FB8" t="str">
        <f>IF(acquéreurs!FW9="MATCH",CONCATENATE(Tableau2[[#Headers],[Bien 157]]&amp;" ", acquéreurs!$C9&amp;" ",acquéreurs!$D9),"")</f>
        <v/>
      </c>
      <c r="FC8" t="str">
        <f>IF(acquéreurs!FX9="MATCH",CONCATENATE(Tableau2[[#Headers],[Bien 158]]&amp;" ", acquéreurs!$C9&amp;" ",acquéreurs!$D9),"")</f>
        <v/>
      </c>
      <c r="FD8" t="str">
        <f>IF(acquéreurs!FY9="MATCH",CONCATENATE(Tableau2[[#Headers],[Bien 159]]&amp;" ", acquéreurs!$C9&amp;" ",acquéreurs!$D9),"")</f>
        <v/>
      </c>
      <c r="FE8" t="str">
        <f>IF(acquéreurs!FZ9="MATCH",CONCATENATE(Tableau2[[#Headers],[Bien 160]]&amp;" ", acquéreurs!$C9&amp;" ",acquéreurs!$D9),"")</f>
        <v/>
      </c>
      <c r="FF8" t="str">
        <f>IF(acquéreurs!GA9="MATCH",CONCATENATE(Tableau2[[#Headers],[Bien 161]]&amp;" ", acquéreurs!$C9&amp;" ",acquéreurs!$D9),"")</f>
        <v/>
      </c>
      <c r="FG8" t="str">
        <f>IF(acquéreurs!GB9="MATCH",CONCATENATE(Tableau2[[#Headers],[Bien 162]]&amp;" ", acquéreurs!$C9&amp;" ",acquéreurs!$D9),"")</f>
        <v/>
      </c>
      <c r="FH8" t="str">
        <f>IF(acquéreurs!GC9="MATCH",CONCATENATE(Tableau2[[#Headers],[Bien 163]]&amp;" ", acquéreurs!$C9&amp;" ",acquéreurs!$D9),"")</f>
        <v/>
      </c>
      <c r="FI8" t="str">
        <f>IF(acquéreurs!GD9="MATCH",CONCATENATE(Tableau2[[#Headers],[Bien 164]]&amp;" ", acquéreurs!$C9&amp;" ",acquéreurs!$D9),"")</f>
        <v/>
      </c>
      <c r="FJ8" t="str">
        <f>IF(acquéreurs!GE9="MATCH",CONCATENATE(Tableau2[[#Headers],[Bien 165]]&amp;" ", acquéreurs!$C9&amp;" ",acquéreurs!$D9),"")</f>
        <v/>
      </c>
      <c r="FK8" t="str">
        <f>IF(acquéreurs!GF9="MATCH",CONCATENATE(Tableau2[[#Headers],[Bien 166]]&amp;" ", acquéreurs!$C9&amp;" ",acquéreurs!$D9),"")</f>
        <v/>
      </c>
      <c r="FL8" t="str">
        <f>IF(acquéreurs!GG9="MATCH",CONCATENATE(Tableau2[[#Headers],[Bien 167]]&amp;" ", acquéreurs!$C9&amp;" ",acquéreurs!$D9),"")</f>
        <v/>
      </c>
      <c r="FM8" t="str">
        <f>IF(acquéreurs!GH9="MATCH",CONCATENATE(Tableau2[[#Headers],[Bien 168]]&amp;" ", acquéreurs!$C9&amp;" ",acquéreurs!$D9),"")</f>
        <v/>
      </c>
      <c r="FN8" t="str">
        <f>IF(acquéreurs!GI9="MATCH",CONCATENATE(Tableau2[[#Headers],[Bien 169]]&amp;" ", acquéreurs!$C9&amp;" ",acquéreurs!$D9),"")</f>
        <v/>
      </c>
      <c r="FO8" t="str">
        <f>IF(acquéreurs!GJ9="MATCH",CONCATENATE(Tableau2[[#Headers],[Bien 170]]&amp;" ", acquéreurs!$C9&amp;" ",acquéreurs!$D9),"")</f>
        <v/>
      </c>
      <c r="FP8" t="str">
        <f>IF(acquéreurs!GK9="MATCH",CONCATENATE(Tableau2[[#Headers],[Bien 171]]&amp;" ", acquéreurs!$C9&amp;" ",acquéreurs!$D9),"")</f>
        <v/>
      </c>
      <c r="FQ8" t="str">
        <f>IF(acquéreurs!GL9="MATCH",CONCATENATE(Tableau2[[#Headers],[Bien 172]]&amp;" ", acquéreurs!$C9&amp;" ",acquéreurs!$D9),"")</f>
        <v/>
      </c>
      <c r="FR8" t="str">
        <f>IF(acquéreurs!GM9="MATCH",CONCATENATE(Tableau2[[#Headers],[Bien 173]]&amp;" ", acquéreurs!$C9&amp;" ",acquéreurs!$D9),"")</f>
        <v/>
      </c>
      <c r="FS8" t="str">
        <f>IF(acquéreurs!GN9="MATCH",CONCATENATE(Tableau2[[#Headers],[Bien 174]]&amp;" ", acquéreurs!$C9&amp;" ",acquéreurs!$D9),"")</f>
        <v/>
      </c>
      <c r="FT8" t="str">
        <f>IF(acquéreurs!GO9="MATCH",CONCATENATE(Tableau2[[#Headers],[Bien 175]]&amp;" ", acquéreurs!$C9&amp;" ",acquéreurs!$D9),"")</f>
        <v/>
      </c>
      <c r="FU8" t="str">
        <f>IF(acquéreurs!GP9="MATCH",CONCATENATE(Tableau2[[#Headers],[Bien 176]]&amp;" ", acquéreurs!$C9&amp;" ",acquéreurs!$D9),"")</f>
        <v/>
      </c>
      <c r="FV8" t="str">
        <f>IF(acquéreurs!GQ9="MATCH",CONCATENATE(Tableau2[[#Headers],[Bien 177]]&amp;" ", acquéreurs!$C9&amp;" ",acquéreurs!$D9),"")</f>
        <v/>
      </c>
      <c r="FW8" t="str">
        <f>IF(acquéreurs!GR9="MATCH",CONCATENATE(Tableau2[[#Headers],[Bien 178]]&amp;" ", acquéreurs!$C9&amp;" ",acquéreurs!$D9),"")</f>
        <v/>
      </c>
      <c r="FX8" t="str">
        <f>IF(acquéreurs!GS9="MATCH",CONCATENATE(Tableau2[[#Headers],[Bien 179]]&amp;" ", acquéreurs!$C9&amp;" ",acquéreurs!$D9),"")</f>
        <v/>
      </c>
      <c r="FY8" t="str">
        <f>IF(acquéreurs!GT9="MATCH",CONCATENATE(Tableau2[[#Headers],[Bien 180]]&amp;" ", acquéreurs!$C9&amp;" ",acquéreurs!$D9),"")</f>
        <v/>
      </c>
      <c r="FZ8" t="str">
        <f>IF(acquéreurs!GU9="MATCH",CONCATENATE(Tableau2[[#Headers],[Bien 181]]&amp;" ", acquéreurs!$C9&amp;" ",acquéreurs!$D9),"")</f>
        <v/>
      </c>
      <c r="GA8" t="str">
        <f>IF(acquéreurs!GV9="MATCH",CONCATENATE(Tableau2[[#Headers],[Bien 182]]&amp;" ", acquéreurs!$C9&amp;" ",acquéreurs!$D9),"")</f>
        <v/>
      </c>
      <c r="GB8" t="str">
        <f>IF(acquéreurs!GW9="MATCH",CONCATENATE(Tableau2[[#Headers],[Bien 183]]&amp;" ", acquéreurs!$C9&amp;" ",acquéreurs!$D9),"")</f>
        <v/>
      </c>
      <c r="GC8" t="str">
        <f>IF(acquéreurs!GX9="MATCH",CONCATENATE(Tableau2[[#Headers],[Bien 184]]&amp;" ", acquéreurs!$C9&amp;" ",acquéreurs!$D9),"")</f>
        <v/>
      </c>
      <c r="GD8" t="str">
        <f>IF(acquéreurs!GY9="MATCH",CONCATENATE(Tableau2[[#Headers],[Bien 185]]&amp;" ", acquéreurs!$C9&amp;" ",acquéreurs!$D9),"")</f>
        <v/>
      </c>
      <c r="GE8" t="str">
        <f>IF(acquéreurs!GZ9="MATCH",CONCATENATE(Tableau2[[#Headers],[Bien 186]]&amp;" ", acquéreurs!$C9&amp;" ",acquéreurs!$D9),"")</f>
        <v/>
      </c>
      <c r="GF8" t="str">
        <f>IF(acquéreurs!HA9="MATCH",CONCATENATE(Tableau2[[#Headers],[Bien 187]]&amp;" ", acquéreurs!$C9&amp;" ",acquéreurs!$D9),"")</f>
        <v/>
      </c>
      <c r="GG8" t="str">
        <f>IF(acquéreurs!HB9="MATCH",CONCATENATE(Tableau2[[#Headers],[Bien 188]]&amp;" ", acquéreurs!$C9&amp;" ",acquéreurs!$D9),"")</f>
        <v/>
      </c>
      <c r="GH8" t="str">
        <f>IF(acquéreurs!HC9="MATCH",CONCATENATE(Tableau2[[#Headers],[Bien 189]]&amp;" ", acquéreurs!$C9&amp;" ",acquéreurs!$D9),"")</f>
        <v/>
      </c>
      <c r="GI8" t="str">
        <f>IF(acquéreurs!HD9="MATCH",CONCATENATE(Tableau2[[#Headers],[Bien 190]]&amp;" ", acquéreurs!$C9&amp;" ",acquéreurs!$D9),"")</f>
        <v/>
      </c>
      <c r="GJ8" t="str">
        <f>IF(acquéreurs!HE9="MATCH",CONCATENATE(Tableau2[[#Headers],[Bien 191]]&amp;" ", acquéreurs!$C9&amp;" ",acquéreurs!$D9),"")</f>
        <v/>
      </c>
      <c r="GK8" t="str">
        <f>IF(acquéreurs!HF9="MATCH",CONCATENATE(Tableau2[[#Headers],[Bien 192]]&amp;" ", acquéreurs!$C9&amp;" ",acquéreurs!$D9),"")</f>
        <v/>
      </c>
      <c r="GL8" t="str">
        <f>IF(acquéreurs!HG9="MATCH",CONCATENATE(Tableau2[[#Headers],[Bien 193]]&amp;" ", acquéreurs!$C9&amp;" ",acquéreurs!$D9),"")</f>
        <v/>
      </c>
      <c r="GM8" t="str">
        <f>IF(acquéreurs!HH9="MATCH",CONCATENATE(Tableau2[[#Headers],[Bien 194]]&amp;" ", acquéreurs!$C9&amp;" ",acquéreurs!$D9),"")</f>
        <v/>
      </c>
      <c r="GN8" t="str">
        <f>IF(acquéreurs!HI9="MATCH",CONCATENATE(Tableau2[[#Headers],[Bien 195]]&amp;" ", acquéreurs!$C9&amp;" ",acquéreurs!$D9),"")</f>
        <v/>
      </c>
      <c r="GO8" t="str">
        <f>IF(acquéreurs!HJ9="MATCH",CONCATENATE(Tableau2[[#Headers],[Bien 196]]&amp;" ", acquéreurs!$C9&amp;" ",acquéreurs!$D9),"")</f>
        <v/>
      </c>
      <c r="GP8" t="str">
        <f>IF(acquéreurs!HK9="MATCH",CONCATENATE(Tableau2[[#Headers],[Bien 197]]&amp;" ", acquéreurs!$C9&amp;" ",acquéreurs!$D9),"")</f>
        <v/>
      </c>
      <c r="GQ8" t="str">
        <f>IF(acquéreurs!HL9="MATCH",CONCATENATE(Tableau2[[#Headers],[Bien 198]]&amp;" ", acquéreurs!$C9&amp;" ",acquéreurs!$D9),"")</f>
        <v/>
      </c>
      <c r="GR8" t="str">
        <f>IF(acquéreurs!HM9="MATCH",CONCATENATE(Tableau2[[#Headers],[Bien 199]]&amp;" ", acquéreurs!$C9&amp;" ",acquéreurs!$D9),"")</f>
        <v/>
      </c>
      <c r="GS8" t="str">
        <f>IF(acquéreurs!HN9="MATCH",CONCATENATE(Tableau2[[#Headers],[Bien 200]]&amp;" ", acquéreurs!$C9&amp;" ",acquéreurs!$D9),"")</f>
        <v/>
      </c>
      <c r="GT8" t="str">
        <f>IF(acquéreurs!HO9="MATCH",CONCATENATE(Tableau2[[#Headers],[Bien 201]]&amp;" ", acquéreurs!$C9&amp;" ",acquéreurs!$D9),"")</f>
        <v/>
      </c>
      <c r="GU8" t="str">
        <f>IF(acquéreurs!HP9="MATCH",CONCATENATE(Tableau2[[#Headers],[Bien 202]]&amp;" ", acquéreurs!$C9&amp;" ",acquéreurs!$D9),"")</f>
        <v/>
      </c>
      <c r="GV8" t="str">
        <f>IF(acquéreurs!HQ9="MATCH",CONCATENATE(Tableau2[[#Headers],[Bien 203]]&amp;" ", acquéreurs!$C9&amp;" ",acquéreurs!$D9),"")</f>
        <v/>
      </c>
      <c r="GW8" t="str">
        <f>IF(acquéreurs!HR9="MATCH",CONCATENATE(Tableau2[[#Headers],[Bien 204]]&amp;" ", acquéreurs!$C9&amp;" ",acquéreurs!$D9),"")</f>
        <v/>
      </c>
      <c r="GX8" t="str">
        <f>IF(acquéreurs!HS9="MATCH",CONCATENATE(Tableau2[[#Headers],[Bien 205]]&amp;" ", acquéreurs!$C9&amp;" ",acquéreurs!$D9),"")</f>
        <v/>
      </c>
      <c r="GY8" t="str">
        <f>IF(acquéreurs!HT9="MATCH",CONCATENATE(Tableau2[[#Headers],[Bien 206]]&amp;" ", acquéreurs!$C9&amp;" ",acquéreurs!$D9),"")</f>
        <v/>
      </c>
      <c r="GZ8" t="str">
        <f>IF(acquéreurs!HU9="MATCH",CONCATENATE(Tableau2[[#Headers],[Bien 207]]&amp;" ", acquéreurs!$C9&amp;" ",acquéreurs!$D9),"")</f>
        <v/>
      </c>
      <c r="HA8" t="str">
        <f>IF(acquéreurs!HV9="MATCH",CONCATENATE(Tableau2[[#Headers],[Bien 208]]&amp;" ", acquéreurs!$C9&amp;" ",acquéreurs!$D9),"")</f>
        <v/>
      </c>
      <c r="HB8" t="str">
        <f>IF(acquéreurs!HW9="MATCH",CONCATENATE(Tableau2[[#Headers],[Bien 209]]&amp;" ", acquéreurs!$C9&amp;" ",acquéreurs!$D9),"")</f>
        <v/>
      </c>
      <c r="HC8" t="str">
        <f>IF(acquéreurs!HX9="MATCH",CONCATENATE(Tableau2[[#Headers],[Bien 210]]&amp;" ", acquéreurs!$C9&amp;" ",acquéreurs!$D9),"")</f>
        <v/>
      </c>
      <c r="HD8" t="str">
        <f>IF(acquéreurs!HY9="MATCH",CONCATENATE(Tableau2[[#Headers],[Bien 211]]&amp;" ", acquéreurs!$C9&amp;" ",acquéreurs!$D9),"")</f>
        <v/>
      </c>
      <c r="HE8" t="str">
        <f>IF(acquéreurs!HZ9="MATCH",CONCATENATE(Tableau2[[#Headers],[Bien 212]]&amp;" ", acquéreurs!$C9&amp;" ",acquéreurs!$D9),"")</f>
        <v/>
      </c>
      <c r="HF8" t="str">
        <f>IF(acquéreurs!IA9="MATCH",CONCATENATE(Tableau2[[#Headers],[Bien 213]]&amp;" ", acquéreurs!$C9&amp;" ",acquéreurs!$D9),"")</f>
        <v/>
      </c>
      <c r="HG8" t="str">
        <f>IF(acquéreurs!IB9="MATCH",CONCATENATE(Tableau2[[#Headers],[Bien 214]]&amp;" ", acquéreurs!$C9&amp;" ",acquéreurs!$D9),"")</f>
        <v/>
      </c>
      <c r="HH8" t="str">
        <f>IF(acquéreurs!IC9="MATCH",CONCATENATE(Tableau2[[#Headers],[Bien 215]]&amp;" ", acquéreurs!$C9&amp;" ",acquéreurs!$D9),"")</f>
        <v/>
      </c>
      <c r="HI8" t="str">
        <f>IF(acquéreurs!ID9="MATCH",CONCATENATE(Tableau2[[#Headers],[Bien 216]]&amp;" ", acquéreurs!$C9&amp;" ",acquéreurs!$D9),"")</f>
        <v/>
      </c>
      <c r="HJ8" t="str">
        <f>IF(acquéreurs!IE9="MATCH",CONCATENATE(Tableau2[[#Headers],[Bien 217]]&amp;" ", acquéreurs!$C9&amp;" ",acquéreurs!$D9),"")</f>
        <v/>
      </c>
      <c r="HK8" t="str">
        <f>IF(acquéreurs!IF9="MATCH",CONCATENATE(Tableau2[[#Headers],[Bien 218]]&amp;" ", acquéreurs!$C9&amp;" ",acquéreurs!$D9),"")</f>
        <v/>
      </c>
      <c r="HL8" t="str">
        <f>IF(acquéreurs!IG9="MATCH",CONCATENATE(Tableau2[[#Headers],[Bien 219]]&amp;" ", acquéreurs!$C9&amp;" ",acquéreurs!$D9),"")</f>
        <v/>
      </c>
      <c r="HM8" t="str">
        <f>IF(acquéreurs!IH9="MATCH",CONCATENATE(Tableau2[[#Headers],[Bien 220]]&amp;" ", acquéreurs!$C9&amp;" ",acquéreurs!$D9),"")</f>
        <v/>
      </c>
      <c r="HN8" t="str">
        <f>IF(acquéreurs!II9="MATCH",CONCATENATE(Tableau2[[#Headers],[Bien 221]]&amp;" ", acquéreurs!$C9&amp;" ",acquéreurs!$D9),"")</f>
        <v/>
      </c>
      <c r="HO8" t="str">
        <f>IF(acquéreurs!IJ9="MATCH",CONCATENATE(Tableau2[[#Headers],[Bien 222]]&amp;" ", acquéreurs!$C9&amp;" ",acquéreurs!$D9),"")</f>
        <v/>
      </c>
      <c r="HP8" t="str">
        <f>IF(acquéreurs!IK9="MATCH",CONCATENATE(Tableau2[[#Headers],[Bien 223]]&amp;" ", acquéreurs!$C9&amp;" ",acquéreurs!$D9),"")</f>
        <v/>
      </c>
      <c r="HQ8" t="str">
        <f>IF(acquéreurs!IL9="MATCH",CONCATENATE(Tableau2[[#Headers],[Bien 224]]&amp;" ", acquéreurs!$C9&amp;" ",acquéreurs!$D9),"")</f>
        <v/>
      </c>
      <c r="HR8" t="str">
        <f>IF(acquéreurs!IM9="MATCH",CONCATENATE(Tableau2[[#Headers],[Bien 225]]&amp;" ", acquéreurs!$C9&amp;" ",acquéreurs!$D9),"")</f>
        <v/>
      </c>
      <c r="HS8" t="str">
        <f>IF(acquéreurs!IN9="MATCH",CONCATENATE(Tableau2[[#Headers],[Bien 226]]&amp;" ", acquéreurs!$C9&amp;" ",acquéreurs!$D9),"")</f>
        <v/>
      </c>
      <c r="HT8" t="str">
        <f>IF(acquéreurs!IO9="MATCH",CONCATENATE(Tableau2[[#Headers],[Bien 227]]&amp;" ", acquéreurs!$C9&amp;" ",acquéreurs!$D9),"")</f>
        <v/>
      </c>
      <c r="HU8" t="str">
        <f>IF(acquéreurs!IP9="MATCH",CONCATENATE(Tableau2[[#Headers],[Bien 228]]&amp;" ", acquéreurs!$C9&amp;" ",acquéreurs!$D9),"")</f>
        <v/>
      </c>
      <c r="HV8" t="str">
        <f>IF(acquéreurs!IQ9="MATCH",CONCATENATE(Tableau2[[#Headers],[Bien 229]]&amp;" ", acquéreurs!$C9&amp;" ",acquéreurs!$D9),"")</f>
        <v/>
      </c>
      <c r="HW8" t="str">
        <f>IF(acquéreurs!IR9="MATCH",CONCATENATE(Tableau2[[#Headers],[Bien 230]]&amp;" ", acquéreurs!$C9&amp;" ",acquéreurs!$D9),"")</f>
        <v/>
      </c>
      <c r="HX8" t="str">
        <f>IF(acquéreurs!IS9="MATCH",CONCATENATE(Tableau2[[#Headers],[Bien 231]]&amp;" ", acquéreurs!$C9&amp;" ",acquéreurs!$D9),"")</f>
        <v/>
      </c>
      <c r="HY8" t="str">
        <f>IF(acquéreurs!IT9="MATCH",CONCATENATE(Tableau2[[#Headers],[Bien 232]]&amp;" ", acquéreurs!$C9&amp;" ",acquéreurs!$D9),"")</f>
        <v/>
      </c>
      <c r="HZ8" t="str">
        <f>IF(acquéreurs!IU9="MATCH",CONCATENATE(Tableau2[[#Headers],[Bien 233]]&amp;" ", acquéreurs!$C9&amp;" ",acquéreurs!$D9),"")</f>
        <v/>
      </c>
      <c r="IA8" t="str">
        <f>IF(acquéreurs!IV9="MATCH",CONCATENATE(Tableau2[[#Headers],[Bien 234]]&amp;" ", acquéreurs!$C9&amp;" ",acquéreurs!$D9),"")</f>
        <v/>
      </c>
      <c r="IB8" t="str">
        <f>IF(acquéreurs!IW9="MATCH",CONCATENATE(Tableau2[[#Headers],[Bien 235]]&amp;" ", acquéreurs!$C9&amp;" ",acquéreurs!$D9),"")</f>
        <v/>
      </c>
      <c r="IC8" t="str">
        <f>IF(acquéreurs!IX9="MATCH",CONCATENATE(Tableau2[[#Headers],[Bien 236]]&amp;" ", acquéreurs!$C9&amp;" ",acquéreurs!$D9),"")</f>
        <v/>
      </c>
      <c r="ID8" t="str">
        <f>IF(acquéreurs!IY9="MATCH",CONCATENATE(Tableau2[[#Headers],[Bien 237]]&amp;" ", acquéreurs!$C9&amp;" ",acquéreurs!$D9),"")</f>
        <v/>
      </c>
      <c r="IE8" t="str">
        <f>IF(acquéreurs!IZ9="MATCH",CONCATENATE(Tableau2[[#Headers],[Bien 238]]&amp;" ", acquéreurs!$C9&amp;" ",acquéreurs!$D9),"")</f>
        <v/>
      </c>
      <c r="IF8" t="str">
        <f>IF(acquéreurs!JA9="MATCH",CONCATENATE(Tableau2[[#Headers],[Bien 239]]&amp;" ", acquéreurs!$C9&amp;" ",acquéreurs!$D9),"")</f>
        <v/>
      </c>
      <c r="IG8" t="str">
        <f>IF(acquéreurs!JB9="MATCH",CONCATENATE(Tableau2[[#Headers],[Bien 240]]&amp;" ", acquéreurs!$C9&amp;" ",acquéreurs!$D9),"")</f>
        <v/>
      </c>
      <c r="IH8" t="str">
        <f>IF(acquéreurs!JC9="MATCH",CONCATENATE(Tableau2[[#Headers],[Bien 241]]&amp;" ", acquéreurs!$C9&amp;" ",acquéreurs!$D9),"")</f>
        <v/>
      </c>
      <c r="II8" t="str">
        <f>IF(acquéreurs!JD9="MATCH",CONCATENATE(Tableau2[[#Headers],[Bien 242]]&amp;" ", acquéreurs!$C9&amp;" ",acquéreurs!$D9),"")</f>
        <v/>
      </c>
      <c r="IJ8" t="str">
        <f>IF(acquéreurs!JE9="MATCH",CONCATENATE(Tableau2[[#Headers],[Bien 243]]&amp;" ", acquéreurs!$C9&amp;" ",acquéreurs!$D9),"")</f>
        <v/>
      </c>
      <c r="IK8" t="str">
        <f>IF(acquéreurs!JF9="MATCH",CONCATENATE(Tableau2[[#Headers],[Bien 244]]&amp;" ", acquéreurs!$C9&amp;" ",acquéreurs!$D9),"")</f>
        <v/>
      </c>
      <c r="IL8" t="str">
        <f>IF(acquéreurs!JG9="MATCH",CONCATENATE(Tableau2[[#Headers],[Bien 245]]&amp;" ", acquéreurs!$C9&amp;" ",acquéreurs!$D9),"")</f>
        <v/>
      </c>
      <c r="IM8" t="str">
        <f>IF(acquéreurs!JH9="MATCH",CONCATENATE(Tableau2[[#Headers],[Bien 246]]&amp;" ", acquéreurs!$C9&amp;" ",acquéreurs!$D9),"")</f>
        <v/>
      </c>
      <c r="IN8" t="str">
        <f>IF(acquéreurs!JI9="MATCH",CONCATENATE(Tableau2[[#Headers],[Bien 247]]&amp;" ", acquéreurs!$C9&amp;" ",acquéreurs!$D9),"")</f>
        <v/>
      </c>
      <c r="IO8" t="str">
        <f>IF(acquéreurs!JJ9="MATCH",CONCATENATE(Tableau2[[#Headers],[Bien 248]]&amp;" ", acquéreurs!$C9&amp;" ",acquéreurs!$D9),"")</f>
        <v/>
      </c>
      <c r="IP8" t="str">
        <f>IF(acquéreurs!JK9="MATCH",CONCATENATE(Tableau2[[#Headers],[Bien 249]]&amp;" ", acquéreurs!$C9&amp;" ",acquéreurs!$D9),"")</f>
        <v/>
      </c>
      <c r="IQ8" t="str">
        <f>IF(acquéreurs!JL9="MATCH",CONCATENATE(Tableau2[[#Headers],[Bien 250]]&amp;" ", acquéreurs!$C9&amp;" ",acquéreurs!$D9),"")</f>
        <v/>
      </c>
      <c r="IR8" t="str">
        <f>IF(acquéreurs!JM9="MATCH",CONCATENATE(Tableau2[[#Headers],[Bien 251]]&amp;" ", acquéreurs!$C9&amp;" ",acquéreurs!$D9),"")</f>
        <v/>
      </c>
      <c r="IS8" t="str">
        <f>IF(acquéreurs!JN9="MATCH",CONCATENATE(Tableau2[[#Headers],[Bien 252]]&amp;" ", acquéreurs!$C9&amp;" ",acquéreurs!$D9),"")</f>
        <v/>
      </c>
      <c r="IT8" t="str">
        <f>IF(acquéreurs!JO9="MATCH",CONCATENATE(Tableau2[[#Headers],[Bien 253]]&amp;" ", acquéreurs!$C9&amp;" ",acquéreurs!$D9),"")</f>
        <v/>
      </c>
      <c r="IU8" t="str">
        <f>IF(acquéreurs!JP9="MATCH",CONCATENATE(Tableau2[[#Headers],[Bien 254]]&amp;" ", acquéreurs!$C9&amp;" ",acquéreurs!$D9),"")</f>
        <v/>
      </c>
      <c r="IV8" t="str">
        <f>IF(acquéreurs!JQ9="MATCH",CONCATENATE(Tableau2[[#Headers],[Bien 255]]&amp;" ", acquéreurs!$C9&amp;" ",acquéreurs!$D9),"")</f>
        <v/>
      </c>
      <c r="IW8" t="str">
        <f>IF(acquéreurs!JR9="MATCH",CONCATENATE(Tableau2[[#Headers],[Bien 256]]&amp;" ", acquéreurs!$C9&amp;" ",acquéreurs!$D9),"")</f>
        <v/>
      </c>
      <c r="IX8" t="str">
        <f>IF(acquéreurs!JS9="MATCH",CONCATENATE(Tableau2[[#Headers],[Bien 257]]&amp;" ", acquéreurs!$C9&amp;" ",acquéreurs!$D9),"")</f>
        <v/>
      </c>
      <c r="IY8" t="str">
        <f>IF(acquéreurs!JT9="MATCH",CONCATENATE(Tableau2[[#Headers],[Bien 258]]&amp;" ", acquéreurs!$C9&amp;" ",acquéreurs!$D9),"")</f>
        <v/>
      </c>
      <c r="IZ8" t="str">
        <f>IF(acquéreurs!JU9="MATCH",CONCATENATE(Tableau2[[#Headers],[Bien 259]]&amp;" ", acquéreurs!$C9&amp;" ",acquéreurs!$D9),"")</f>
        <v/>
      </c>
      <c r="JA8" t="str">
        <f>IF(acquéreurs!JV9="MATCH",CONCATENATE(Tableau2[[#Headers],[Bien 260]]&amp;" ", acquéreurs!$C9&amp;" ",acquéreurs!$D9),"")</f>
        <v/>
      </c>
      <c r="JB8" t="str">
        <f>IF(acquéreurs!JW9="MATCH",CONCATENATE(Tableau2[[#Headers],[Bien 261]]&amp;" ", acquéreurs!$C9&amp;" ",acquéreurs!$D9),"")</f>
        <v/>
      </c>
      <c r="JC8" t="str">
        <f>IF(acquéreurs!JX9="MATCH",CONCATENATE(Tableau2[[#Headers],[Bien 262]]&amp;" ", acquéreurs!$C9&amp;" ",acquéreurs!$D9),"")</f>
        <v/>
      </c>
      <c r="JD8" t="str">
        <f>IF(acquéreurs!JY9="MATCH",CONCATENATE(Tableau2[[#Headers],[Bien 263]]&amp;" ", acquéreurs!$C9&amp;" ",acquéreurs!$D9),"")</f>
        <v/>
      </c>
      <c r="JE8" t="str">
        <f>IF(acquéreurs!JZ9="MATCH",CONCATENATE(Tableau2[[#Headers],[Bien 264]]&amp;" ", acquéreurs!$C9&amp;" ",acquéreurs!$D9),"")</f>
        <v/>
      </c>
      <c r="JF8" t="str">
        <f>IF(acquéreurs!KA9="MATCH",CONCATENATE(Tableau2[[#Headers],[Bien 265]]&amp;" ", acquéreurs!$C9&amp;" ",acquéreurs!$D9),"")</f>
        <v/>
      </c>
      <c r="JG8" t="str">
        <f>IF(acquéreurs!KB9="MATCH",CONCATENATE(Tableau2[[#Headers],[Bien 266]]&amp;" ", acquéreurs!$C9&amp;" ",acquéreurs!$D9),"")</f>
        <v/>
      </c>
      <c r="JH8" t="str">
        <f>IF(acquéreurs!KC9="MATCH",CONCATENATE(Tableau2[[#Headers],[Bien 267]]&amp;" ", acquéreurs!$C9&amp;" ",acquéreurs!$D9),"")</f>
        <v/>
      </c>
      <c r="JI8" t="str">
        <f>IF(acquéreurs!KD9="MATCH",CONCATENATE(Tableau2[[#Headers],[Bien 268]]&amp;" ", acquéreurs!$C9&amp;" ",acquéreurs!$D9),"")</f>
        <v/>
      </c>
      <c r="JJ8" t="str">
        <f>IF(acquéreurs!KE9="MATCH",CONCATENATE(Tableau2[[#Headers],[Bien 269]]&amp;" ", acquéreurs!$C9&amp;" ",acquéreurs!$D9),"")</f>
        <v/>
      </c>
      <c r="JK8" t="str">
        <f>IF(acquéreurs!KF9="MATCH",CONCATENATE(Tableau2[[#Headers],[Bien 270]]&amp;" ", acquéreurs!$C9&amp;" ",acquéreurs!$D9),"")</f>
        <v/>
      </c>
      <c r="JL8" t="str">
        <f>IF(acquéreurs!KG9="MATCH",CONCATENATE(Tableau2[[#Headers],[Bien 271]]&amp;" ", acquéreurs!$C9&amp;" ",acquéreurs!$D9),"")</f>
        <v/>
      </c>
      <c r="JM8" t="str">
        <f>IF(acquéreurs!KH9="MATCH",CONCATENATE(Tableau2[[#Headers],[Bien 272]]&amp;" ", acquéreurs!$C9&amp;" ",acquéreurs!$D9),"")</f>
        <v/>
      </c>
      <c r="JN8" t="str">
        <f>IF(acquéreurs!KI9="MATCH",CONCATENATE(Tableau2[[#Headers],[Bien 273]]&amp;" ", acquéreurs!$C9&amp;" ",acquéreurs!$D9),"")</f>
        <v/>
      </c>
      <c r="JO8" t="str">
        <f>IF(acquéreurs!KJ9="MATCH",CONCATENATE(Tableau2[[#Headers],[Bien 274]]&amp;" ", acquéreurs!$C9&amp;" ",acquéreurs!$D9),"")</f>
        <v/>
      </c>
      <c r="JP8" t="str">
        <f>IF(acquéreurs!KK9="MATCH",CONCATENATE(Tableau2[[#Headers],[Bien 275]]&amp;" ", acquéreurs!$C9&amp;" ",acquéreurs!$D9),"")</f>
        <v/>
      </c>
      <c r="JQ8" t="str">
        <f>IF(acquéreurs!KL9="MATCH",CONCATENATE(Tableau2[[#Headers],[Bien 276]]&amp;" ", acquéreurs!$C9&amp;" ",acquéreurs!$D9),"")</f>
        <v/>
      </c>
      <c r="JR8" t="str">
        <f>IF(acquéreurs!KM9="MATCH",CONCATENATE(Tableau2[[#Headers],[Bien 277]]&amp;" ", acquéreurs!$C9&amp;" ",acquéreurs!$D9),"")</f>
        <v/>
      </c>
      <c r="JS8" t="str">
        <f>IF(acquéreurs!KN9="MATCH",CONCATENATE(Tableau2[[#Headers],[Bien 278]]&amp;" ", acquéreurs!$C9&amp;" ",acquéreurs!$D9),"")</f>
        <v/>
      </c>
      <c r="JT8" t="str">
        <f>IF(acquéreurs!KO9="MATCH",CONCATENATE(Tableau2[[#Headers],[Bien 279]]&amp;" ", acquéreurs!$C9&amp;" ",acquéreurs!$D9),"")</f>
        <v/>
      </c>
      <c r="JU8" t="str">
        <f>IF(acquéreurs!KP9="MATCH",CONCATENATE(Tableau2[[#Headers],[Bien 280]]&amp;" ", acquéreurs!$C9&amp;" ",acquéreurs!$D9),"")</f>
        <v/>
      </c>
      <c r="JV8" t="str">
        <f>IF(acquéreurs!KQ9="MATCH",CONCATENATE(Tableau2[[#Headers],[Bien 281]]&amp;" ", acquéreurs!$C9&amp;" ",acquéreurs!$D9),"")</f>
        <v/>
      </c>
      <c r="JW8" t="str">
        <f>IF(acquéreurs!KR9="MATCH",CONCATENATE(Tableau2[[#Headers],[Bien 282]]&amp;" ", acquéreurs!$C9&amp;" ",acquéreurs!$D9),"")</f>
        <v/>
      </c>
      <c r="JX8" t="str">
        <f>IF(acquéreurs!KS9="MATCH",CONCATENATE(Tableau2[[#Headers],[Bien 283]]&amp;" ", acquéreurs!$C9&amp;" ",acquéreurs!$D9),"")</f>
        <v/>
      </c>
      <c r="JY8" t="str">
        <f>IF(acquéreurs!KT9="MATCH",CONCATENATE(Tableau2[[#Headers],[Bien 284]]&amp;" ", acquéreurs!$C9&amp;" ",acquéreurs!$D9),"")</f>
        <v/>
      </c>
      <c r="JZ8" t="str">
        <f>IF(acquéreurs!KU9="MATCH",CONCATENATE(Tableau2[[#Headers],[Bien 285]]&amp;" ", acquéreurs!$C9&amp;" ",acquéreurs!$D9),"")</f>
        <v/>
      </c>
      <c r="KA8" t="str">
        <f>IF(acquéreurs!KV9="MATCH",CONCATENATE(Tableau2[[#Headers],[Bien 286]]&amp;" ", acquéreurs!$C9&amp;" ",acquéreurs!$D9),"")</f>
        <v/>
      </c>
      <c r="KB8" t="str">
        <f>IF(acquéreurs!KW9="MATCH",CONCATENATE(Tableau2[[#Headers],[Bien 287]]&amp;" ", acquéreurs!$C9&amp;" ",acquéreurs!$D9),"")</f>
        <v/>
      </c>
      <c r="KC8" t="str">
        <f>IF(acquéreurs!KX9="MATCH",CONCATENATE(Tableau2[[#Headers],[Bien 288]]&amp;" ", acquéreurs!$C9&amp;" ",acquéreurs!$D9),"")</f>
        <v/>
      </c>
      <c r="KD8" t="str">
        <f>IF(acquéreurs!KY9="MATCH",CONCATENATE(Tableau2[[#Headers],[Bien 289]]&amp;" ", acquéreurs!$C9&amp;" ",acquéreurs!$D9),"")</f>
        <v/>
      </c>
      <c r="KE8" t="str">
        <f>IF(acquéreurs!KZ9="MATCH",CONCATENATE(Tableau2[[#Headers],[Bien 290]]&amp;" ", acquéreurs!$C9&amp;" ",acquéreurs!$D9),"")</f>
        <v/>
      </c>
      <c r="KF8" t="str">
        <f>IF(acquéreurs!LA9="MATCH",CONCATENATE(Tableau2[[#Headers],[Bien 291]]&amp;" ", acquéreurs!$C9&amp;" ",acquéreurs!$D9),"")</f>
        <v/>
      </c>
      <c r="KG8" t="str">
        <f>IF(acquéreurs!LB9="MATCH",CONCATENATE(Tableau2[[#Headers],[Bien 292]]&amp;" ", acquéreurs!$C9&amp;" ",acquéreurs!$D9),"")</f>
        <v/>
      </c>
      <c r="KH8" t="str">
        <f>IF(acquéreurs!LC9="MATCH",CONCATENATE(Tableau2[[#Headers],[Bien 293]]&amp;" ", acquéreurs!$C9&amp;" ",acquéreurs!$D9),"")</f>
        <v/>
      </c>
      <c r="KI8" t="str">
        <f>IF(acquéreurs!LD9="MATCH",CONCATENATE(Tableau2[[#Headers],[Bien 294]]&amp;" ", acquéreurs!$C9&amp;" ",acquéreurs!$D9),"")</f>
        <v/>
      </c>
      <c r="KJ8" t="str">
        <f>IF(acquéreurs!LE9="MATCH",CONCATENATE(Tableau2[[#Headers],[Bien 295]]&amp;" ", acquéreurs!$C9&amp;" ",acquéreurs!$D9),"")</f>
        <v/>
      </c>
      <c r="KK8" t="str">
        <f>IF(acquéreurs!LF9="MATCH",CONCATENATE(Tableau2[[#Headers],[Bien 296]]&amp;" ", acquéreurs!$C9&amp;" ",acquéreurs!$D9),"")</f>
        <v/>
      </c>
      <c r="KL8" t="str">
        <f>IF(acquéreurs!LG9="MATCH",CONCATENATE(Tableau2[[#Headers],[Bien 297]]&amp;" ", acquéreurs!$C9&amp;" ",acquéreurs!$D9),"")</f>
        <v/>
      </c>
      <c r="KM8" t="str">
        <f>IF(acquéreurs!LH9="MATCH",CONCATENATE(Tableau2[[#Headers],[Bien 298]]&amp;" ", acquéreurs!$C9&amp;" ",acquéreurs!$D9),"")</f>
        <v/>
      </c>
      <c r="KN8" t="str">
        <f>IF(acquéreurs!LI9="MATCH",CONCATENATE(Tableau2[[#Headers],[Bien 299]]&amp;" ", acquéreurs!$C9&amp;" ",acquéreurs!$D9),"")</f>
        <v/>
      </c>
      <c r="KO8" t="str">
        <f>IF(acquéreurs!LJ9="MATCH",CONCATENATE(Tableau2[[#Headers],[Bien 300]]&amp;" ", acquéreurs!$C9&amp;" ",acquéreurs!$D9),"")</f>
        <v/>
      </c>
      <c r="KP8" t="str">
        <f>IF(acquéreurs!LK9="MATCH",CONCATENATE(Tableau2[[#Headers],[Bien 301]]&amp;" ", acquéreurs!$C9&amp;" ",acquéreurs!$D9),"")</f>
        <v/>
      </c>
      <c r="KQ8" t="str">
        <f>IF(acquéreurs!LL9="MATCH",CONCATENATE(Tableau2[[#Headers],[Bien 302]]&amp;" ", acquéreurs!$C9&amp;" ",acquéreurs!$D9),"")</f>
        <v/>
      </c>
      <c r="KR8" t="str">
        <f>IF(acquéreurs!LM9="MATCH",CONCATENATE(Tableau2[[#Headers],[Bien 303]]&amp;" ", acquéreurs!$C9&amp;" ",acquéreurs!$D9),"")</f>
        <v/>
      </c>
      <c r="KS8" t="str">
        <f>IF(acquéreurs!LN9="MATCH",CONCATENATE(Tableau2[[#Headers],[Bien 304]]&amp;" ", acquéreurs!$C9&amp;" ",acquéreurs!$D9),"")</f>
        <v/>
      </c>
      <c r="KT8" t="str">
        <f>IF(acquéreurs!LO9="MATCH",CONCATENATE(Tableau2[[#Headers],[Bien 305]]&amp;" ", acquéreurs!$C9&amp;" ",acquéreurs!$D9),"")</f>
        <v/>
      </c>
      <c r="KU8" t="str">
        <f>IF(acquéreurs!LP9="MATCH",CONCATENATE(Tableau2[[#Headers],[Bien 306]]&amp;" ", acquéreurs!$C9&amp;" ",acquéreurs!$D9),"")</f>
        <v/>
      </c>
      <c r="KV8" t="str">
        <f>IF(acquéreurs!LQ9="MATCH",CONCATENATE(Tableau2[[#Headers],[Bien 307]]&amp;" ", acquéreurs!$C9&amp;" ",acquéreurs!$D9),"")</f>
        <v/>
      </c>
      <c r="KW8" t="str">
        <f>IF(acquéreurs!LR9="MATCH",CONCATENATE(Tableau2[[#Headers],[Bien 308]]&amp;" ", acquéreurs!$C9&amp;" ",acquéreurs!$D9),"")</f>
        <v/>
      </c>
      <c r="KX8" t="str">
        <f>IF(acquéreurs!LS9="MATCH",CONCATENATE(Tableau2[[#Headers],[Bien 309]]&amp;" ", acquéreurs!$C9&amp;" ",acquéreurs!$D9),"")</f>
        <v/>
      </c>
      <c r="KY8" t="str">
        <f>IF(acquéreurs!LT9="MATCH",CONCATENATE(Tableau2[[#Headers],[Bien 310]]&amp;" ", acquéreurs!$C9&amp;" ",acquéreurs!$D9),"")</f>
        <v/>
      </c>
      <c r="KZ8" t="str">
        <f>IF(acquéreurs!LU9="MATCH",CONCATENATE(Tableau2[[#Headers],[Bien 311]]&amp;" ", acquéreurs!$C9&amp;" ",acquéreurs!$D9),"")</f>
        <v/>
      </c>
      <c r="LA8" t="str">
        <f>IF(acquéreurs!LV9="MATCH",CONCATENATE(Tableau2[[#Headers],[Bien 312]]&amp;" ", acquéreurs!$C9&amp;" ",acquéreurs!$D9),"")</f>
        <v/>
      </c>
      <c r="LB8" t="str">
        <f>IF(acquéreurs!LW9="MATCH",CONCATENATE(Tableau2[[#Headers],[Bien 313]]&amp;" ", acquéreurs!$C9&amp;" ",acquéreurs!$D9),"")</f>
        <v/>
      </c>
      <c r="LC8" t="str">
        <f>IF(acquéreurs!LX9="MATCH",CONCATENATE(Tableau2[[#Headers],[Bien 314]]&amp;" ", acquéreurs!$C9&amp;" ",acquéreurs!$D9),"")</f>
        <v/>
      </c>
      <c r="LD8" t="str">
        <f>IF(acquéreurs!LY9="MATCH",CONCATENATE(Tableau2[[#Headers],[Bien 315]]&amp;" ", acquéreurs!$C9&amp;" ",acquéreurs!$D9),"")</f>
        <v/>
      </c>
      <c r="LE8" t="str">
        <f>IF(acquéreurs!LZ9="MATCH",CONCATENATE(Tableau2[[#Headers],[Bien 316]]&amp;" ", acquéreurs!$C9&amp;" ",acquéreurs!$D9),"")</f>
        <v/>
      </c>
      <c r="LF8" t="str">
        <f>IF(acquéreurs!MA9="MATCH",CONCATENATE(Tableau2[[#Headers],[Bien 317]]&amp;" ", acquéreurs!$C9&amp;" ",acquéreurs!$D9),"")</f>
        <v/>
      </c>
      <c r="LG8" t="str">
        <f>IF(acquéreurs!MB9="MATCH",CONCATENATE(Tableau2[[#Headers],[Bien 318]]&amp;" ", acquéreurs!$C9&amp;" ",acquéreurs!$D9),"")</f>
        <v/>
      </c>
      <c r="LH8" t="str">
        <f>IF(acquéreurs!MC9="MATCH",CONCATENATE(Tableau2[[#Headers],[Bien 319]]&amp;" ", acquéreurs!$C9&amp;" ",acquéreurs!$D9),"")</f>
        <v/>
      </c>
      <c r="LI8" t="str">
        <f>IF(acquéreurs!MD9="MATCH",CONCATENATE(Tableau2[[#Headers],[Bien 320]]&amp;" ", acquéreurs!$C9&amp;" ",acquéreurs!$D9),"")</f>
        <v/>
      </c>
      <c r="LJ8" t="str">
        <f>IF(acquéreurs!ME9="MATCH",CONCATENATE(Tableau2[[#Headers],[Bien 321]]&amp;" ", acquéreurs!$C9&amp;" ",acquéreurs!$D9),"")</f>
        <v/>
      </c>
      <c r="LK8" t="str">
        <f>IF(acquéreurs!MF9="MATCH",CONCATENATE(Tableau2[[#Headers],[Bien 322]]&amp;" ", acquéreurs!$C9&amp;" ",acquéreurs!$D9),"")</f>
        <v/>
      </c>
      <c r="LL8" t="str">
        <f>IF(acquéreurs!MG9="MATCH",CONCATENATE(Tableau2[[#Headers],[Bien 323]]&amp;" ", acquéreurs!$C9&amp;" ",acquéreurs!$D9),"")</f>
        <v/>
      </c>
      <c r="LM8" t="str">
        <f>IF(acquéreurs!MH9="MATCH",CONCATENATE(Tableau2[[#Headers],[Bien 324]]&amp;" ", acquéreurs!$C9&amp;" ",acquéreurs!$D9),"")</f>
        <v/>
      </c>
      <c r="LN8" t="str">
        <f>IF(acquéreurs!MI9="MATCH",CONCATENATE(Tableau2[[#Headers],[Bien 325]]&amp;" ", acquéreurs!$C9&amp;" ",acquéreurs!$D9),"")</f>
        <v/>
      </c>
      <c r="LO8" t="str">
        <f>IF(acquéreurs!MJ9="MATCH",CONCATENATE(Tableau2[[#Headers],[Bien 326]]&amp;" ", acquéreurs!$C9&amp;" ",acquéreurs!$D9),"")</f>
        <v/>
      </c>
      <c r="LP8" t="str">
        <f>IF(acquéreurs!MK9="MATCH",CONCATENATE(Tableau2[[#Headers],[Bien 327]]&amp;" ", acquéreurs!$C9&amp;" ",acquéreurs!$D9),"")</f>
        <v/>
      </c>
      <c r="LQ8" t="str">
        <f>IF(acquéreurs!ML9="MATCH",CONCATENATE(Tableau2[[#Headers],[Bien 328]]&amp;" ", acquéreurs!$C9&amp;" ",acquéreurs!$D9),"")</f>
        <v/>
      </c>
      <c r="LR8" t="str">
        <f>IF(acquéreurs!MM9="MATCH",CONCATENATE(Tableau2[[#Headers],[Bien 329]]&amp;" ", acquéreurs!$C9&amp;" ",acquéreurs!$D9),"")</f>
        <v/>
      </c>
      <c r="LS8" t="str">
        <f>IF(acquéreurs!MN9="MATCH",CONCATENATE(Tableau2[[#Headers],[Bien 330]]&amp;" ", acquéreurs!$C9&amp;" ",acquéreurs!$D9),"")</f>
        <v/>
      </c>
      <c r="LT8" t="str">
        <f>IF(acquéreurs!MO9="MATCH",CONCATENATE(Tableau2[[#Headers],[Bien 331]]&amp;" ", acquéreurs!$C9&amp;" ",acquéreurs!$D9),"")</f>
        <v/>
      </c>
      <c r="LU8" t="str">
        <f>IF(acquéreurs!MP9="MATCH",CONCATENATE(Tableau2[[#Headers],[Bien 332]]&amp;" ", acquéreurs!$C9&amp;" ",acquéreurs!$D9),"")</f>
        <v/>
      </c>
      <c r="LV8" t="str">
        <f>IF(acquéreurs!MQ9="MATCH",CONCATENATE(Tableau2[[#Headers],[Bien 333]]&amp;" ", acquéreurs!$C9&amp;" ",acquéreurs!$D9),"")</f>
        <v/>
      </c>
      <c r="LW8" t="str">
        <f>IF(acquéreurs!MR9="MATCH",CONCATENATE(Tableau2[[#Headers],[Bien 334]]&amp;" ", acquéreurs!$C9&amp;" ",acquéreurs!$D9),"")</f>
        <v/>
      </c>
      <c r="LX8" t="str">
        <f>IF(acquéreurs!MS9="MATCH",CONCATENATE(Tableau2[[#Headers],[Bien 335]]&amp;" ", acquéreurs!$C9&amp;" ",acquéreurs!$D9),"")</f>
        <v/>
      </c>
      <c r="LY8" t="str">
        <f>IF(acquéreurs!MT9="MATCH",CONCATENATE(Tableau2[[#Headers],[Bien 336]]&amp;" ", acquéreurs!$C9&amp;" ",acquéreurs!$D9),"")</f>
        <v/>
      </c>
      <c r="LZ8" t="str">
        <f>IF(acquéreurs!MU9="MATCH",CONCATENATE(Tableau2[[#Headers],[Bien 337]]&amp;" ", acquéreurs!$C9&amp;" ",acquéreurs!$D9),"")</f>
        <v/>
      </c>
      <c r="MA8" t="str">
        <f>IF(acquéreurs!MV9="MATCH",CONCATENATE(Tableau2[[#Headers],[Bien 338]]&amp;" ", acquéreurs!$C9&amp;" ",acquéreurs!$D9),"")</f>
        <v/>
      </c>
      <c r="MB8" t="str">
        <f>IF(acquéreurs!MW9="MATCH",CONCATENATE(Tableau2[[#Headers],[Bien 339]]&amp;" ", acquéreurs!$C9&amp;" ",acquéreurs!$D9),"")</f>
        <v/>
      </c>
      <c r="MC8" t="str">
        <f>IF(acquéreurs!MX9="MATCH",CONCATENATE(Tableau2[[#Headers],[Bien 340]]&amp;" ", acquéreurs!$C9&amp;" ",acquéreurs!$D9),"")</f>
        <v/>
      </c>
      <c r="MD8" t="str">
        <f>IF(acquéreurs!MY9="MATCH",CONCATENATE(Tableau2[[#Headers],[Bien 341]]&amp;" ", acquéreurs!$C9&amp;" ",acquéreurs!$D9),"")</f>
        <v/>
      </c>
      <c r="ME8" t="str">
        <f>IF(acquéreurs!MZ9="MATCH",CONCATENATE(Tableau2[[#Headers],[Bien 342]]&amp;" ", acquéreurs!$C9&amp;" ",acquéreurs!$D9),"")</f>
        <v/>
      </c>
      <c r="MF8" t="str">
        <f>IF(acquéreurs!NA9="MATCH",CONCATENATE(Tableau2[[#Headers],[Bien 343]]&amp;" ", acquéreurs!$C9&amp;" ",acquéreurs!$D9),"")</f>
        <v/>
      </c>
      <c r="MG8" t="str">
        <f>IF(acquéreurs!NB9="MATCH",CONCATENATE(Tableau2[[#Headers],[Bien 344]]&amp;" ", acquéreurs!$C9&amp;" ",acquéreurs!$D9),"")</f>
        <v/>
      </c>
      <c r="MH8" t="str">
        <f>IF(acquéreurs!NC9="MATCH",CONCATENATE(Tableau2[[#Headers],[Bien 345]]&amp;" ", acquéreurs!$C9&amp;" ",acquéreurs!$D9),"")</f>
        <v/>
      </c>
      <c r="MI8" t="str">
        <f>IF(acquéreurs!ND9="MATCH",CONCATENATE(Tableau2[[#Headers],[Bien 346]]&amp;" ", acquéreurs!$C9&amp;" ",acquéreurs!$D9),"")</f>
        <v/>
      </c>
      <c r="MJ8" t="str">
        <f>IF(acquéreurs!NE9="MATCH",CONCATENATE(Tableau2[[#Headers],[Bien 347]]&amp;" ", acquéreurs!$C9&amp;" ",acquéreurs!$D9),"")</f>
        <v/>
      </c>
      <c r="MK8" t="str">
        <f>IF(acquéreurs!NF9="MATCH",CONCATENATE(Tableau2[[#Headers],[Bien 348]]&amp;" ", acquéreurs!$C9&amp;" ",acquéreurs!$D9),"")</f>
        <v/>
      </c>
      <c r="ML8" t="str">
        <f>IF(acquéreurs!NG9="MATCH",CONCATENATE(Tableau2[[#Headers],[Bien 349]]&amp;" ", acquéreurs!$C9&amp;" ",acquéreurs!$D9),"")</f>
        <v/>
      </c>
      <c r="MM8" t="str">
        <f>IF(acquéreurs!NH9="MATCH",CONCATENATE(Tableau2[[#Headers],[Bien 350]]&amp;" ", acquéreurs!$C9&amp;" ",acquéreurs!$D9),"")</f>
        <v/>
      </c>
      <c r="MN8" t="str">
        <f>IF(acquéreurs!NI9="MATCH",CONCATENATE(Tableau2[[#Headers],[Bien 351]]&amp;" ", acquéreurs!$C9&amp;" ",acquéreurs!$D9),"")</f>
        <v/>
      </c>
      <c r="MO8" t="str">
        <f>IF(acquéreurs!NJ9="MATCH",CONCATENATE(Tableau2[[#Headers],[Bien 352]]&amp;" ", acquéreurs!$C9&amp;" ",acquéreurs!$D9),"")</f>
        <v/>
      </c>
      <c r="MP8" t="str">
        <f>IF(acquéreurs!NK9="MATCH",CONCATENATE(Tableau2[[#Headers],[Bien 353]]&amp;" ", acquéreurs!$C9&amp;" ",acquéreurs!$D9),"")</f>
        <v/>
      </c>
      <c r="MQ8" t="str">
        <f>IF(acquéreurs!NL9="MATCH",CONCATENATE(Tableau2[[#Headers],[Bien 354]]&amp;" ", acquéreurs!$C9&amp;" ",acquéreurs!$D9),"")</f>
        <v/>
      </c>
      <c r="MR8" t="str">
        <f>IF(acquéreurs!NM9="MATCH",CONCATENATE(Tableau2[[#Headers],[Bien 355]]&amp;" ", acquéreurs!$C9&amp;" ",acquéreurs!$D9),"")</f>
        <v/>
      </c>
      <c r="MS8" t="str">
        <f>IF(acquéreurs!NN9="MATCH",CONCATENATE(Tableau2[[#Headers],[Bien 356]]&amp;" ", acquéreurs!$C9&amp;" ",acquéreurs!$D9),"")</f>
        <v/>
      </c>
      <c r="MT8" t="str">
        <f>IF(acquéreurs!NO9="MATCH",CONCATENATE(Tableau2[[#Headers],[Bien 357]]&amp;" ", acquéreurs!$C9&amp;" ",acquéreurs!$D9),"")</f>
        <v/>
      </c>
      <c r="MU8" t="str">
        <f>IF(acquéreurs!NP9="MATCH",CONCATENATE(Tableau2[[#Headers],[Bien 358]]&amp;" ", acquéreurs!$C9&amp;" ",acquéreurs!$D9),"")</f>
        <v/>
      </c>
      <c r="MV8" t="str">
        <f>IF(acquéreurs!NQ9="MATCH",CONCATENATE(Tableau2[[#Headers],[Bien 359]]&amp;" ", acquéreurs!$C9&amp;" ",acquéreurs!$D9),"")</f>
        <v/>
      </c>
      <c r="MW8" t="str">
        <f>IF(acquéreurs!NR9="MATCH",CONCATENATE(Tableau2[[#Headers],[Bien 360]]&amp;" ", acquéreurs!$C9&amp;" ",acquéreurs!$D9),"")</f>
        <v/>
      </c>
      <c r="MX8" t="str">
        <f>IF(acquéreurs!NS9="MATCH",CONCATENATE(Tableau2[[#Headers],[Bien 361]]&amp;" ", acquéreurs!$C9&amp;" ",acquéreurs!$D9),"")</f>
        <v/>
      </c>
      <c r="MY8" t="str">
        <f>IF(acquéreurs!NT9="MATCH",CONCATENATE(Tableau2[[#Headers],[Bien 362]]&amp;" ", acquéreurs!$C9&amp;" ",acquéreurs!$D9),"")</f>
        <v/>
      </c>
      <c r="MZ8" t="str">
        <f>IF(acquéreurs!NU9="MATCH",CONCATENATE(Tableau2[[#Headers],[Bien 363]]&amp;" ", acquéreurs!$C9&amp;" ",acquéreurs!$D9),"")</f>
        <v/>
      </c>
      <c r="NA8" t="str">
        <f>IF(acquéreurs!NV9="MATCH",CONCATENATE(Tableau2[[#Headers],[Bien 364]]&amp;" ", acquéreurs!$C9&amp;" ",acquéreurs!$D9),"")</f>
        <v/>
      </c>
      <c r="NB8" t="str">
        <f>IF(acquéreurs!NW9="MATCH",CONCATENATE(Tableau2[[#Headers],[Bien 365]]&amp;" ", acquéreurs!$C9&amp;" ",acquéreurs!$D9),"")</f>
        <v/>
      </c>
      <c r="NC8" t="str">
        <f>IF(acquéreurs!NX9="MATCH",CONCATENATE(Tableau2[[#Headers],[Bien 366]]&amp;" ", acquéreurs!$C9&amp;" ",acquéreurs!$D9),"")</f>
        <v/>
      </c>
      <c r="ND8" t="str">
        <f>IF(acquéreurs!NY9="MATCH",CONCATENATE(Tableau2[[#Headers],[Bien 367]]&amp;" ", acquéreurs!$C9&amp;" ",acquéreurs!$D9),"")</f>
        <v/>
      </c>
      <c r="NE8" t="str">
        <f>IF(acquéreurs!NZ9="MATCH",CONCATENATE(Tableau2[[#Headers],[Bien 368]]&amp;" ", acquéreurs!$C9&amp;" ",acquéreurs!$D9),"")</f>
        <v/>
      </c>
      <c r="NF8" t="str">
        <f>IF(acquéreurs!OA9="MATCH",CONCATENATE(Tableau2[[#Headers],[Bien 369]]&amp;" ", acquéreurs!$C9&amp;" ",acquéreurs!$D9),"")</f>
        <v/>
      </c>
      <c r="NG8" t="str">
        <f>IF(acquéreurs!OB9="MATCH",CONCATENATE(Tableau2[[#Headers],[Bien 370]]&amp;" ", acquéreurs!$C9&amp;" ",acquéreurs!$D9),"")</f>
        <v/>
      </c>
      <c r="NH8" t="str">
        <f>IF(acquéreurs!OC9="MATCH",CONCATENATE(Tableau2[[#Headers],[Bien 371]]&amp;" ", acquéreurs!$C9&amp;" ",acquéreurs!$D9),"")</f>
        <v/>
      </c>
      <c r="NI8" t="str">
        <f>IF(acquéreurs!OD9="MATCH",CONCATENATE(Tableau2[[#Headers],[Bien 372]]&amp;" ", acquéreurs!$C9&amp;" ",acquéreurs!$D9),"")</f>
        <v/>
      </c>
      <c r="NJ8" t="str">
        <f>IF(acquéreurs!OE9="MATCH",CONCATENATE(Tableau2[[#Headers],[Bien 373]]&amp;" ", acquéreurs!$C9&amp;" ",acquéreurs!$D9),"")</f>
        <v/>
      </c>
      <c r="NK8" t="str">
        <f>IF(acquéreurs!OF9="MATCH",CONCATENATE(Tableau2[[#Headers],[Bien 374]]&amp;" ", acquéreurs!$C9&amp;" ",acquéreurs!$D9),"")</f>
        <v/>
      </c>
      <c r="NL8" t="str">
        <f>IF(acquéreurs!OG9="MATCH",CONCATENATE(Tableau2[[#Headers],[Bien 375]]&amp;" ", acquéreurs!$C9&amp;" ",acquéreurs!$D9),"")</f>
        <v/>
      </c>
      <c r="NM8" t="str">
        <f>IF(acquéreurs!OH9="MATCH",CONCATENATE(Tableau2[[#Headers],[Bien 376]]&amp;" ", acquéreurs!$C9&amp;" ",acquéreurs!$D9),"")</f>
        <v/>
      </c>
      <c r="NN8" t="str">
        <f>IF(acquéreurs!OI9="MATCH",CONCATENATE(Tableau2[[#Headers],[Bien 377]]&amp;" ", acquéreurs!$C9&amp;" ",acquéreurs!$D9),"")</f>
        <v/>
      </c>
      <c r="NO8" t="str">
        <f>IF(acquéreurs!OJ9="MATCH",CONCATENATE(Tableau2[[#Headers],[Bien 378]]&amp;" ", acquéreurs!$C9&amp;" ",acquéreurs!$D9),"")</f>
        <v/>
      </c>
      <c r="NP8" t="str">
        <f>IF(acquéreurs!OK9="MATCH",CONCATENATE(Tableau2[[#Headers],[Bien 379]]&amp;" ", acquéreurs!$C9&amp;" ",acquéreurs!$D9),"")</f>
        <v/>
      </c>
      <c r="NQ8" t="str">
        <f>IF(acquéreurs!OL9="MATCH",CONCATENATE(Tableau2[[#Headers],[Bien 380]]&amp;" ", acquéreurs!$C9&amp;" ",acquéreurs!$D9),"")</f>
        <v/>
      </c>
      <c r="NR8" t="str">
        <f>IF(acquéreurs!OM9="MATCH",CONCATENATE(Tableau2[[#Headers],[Bien 381]]&amp;" ", acquéreurs!$C9&amp;" ",acquéreurs!$D9),"")</f>
        <v/>
      </c>
      <c r="NS8" t="str">
        <f>IF(acquéreurs!ON9="MATCH",CONCATENATE(Tableau2[[#Headers],[Bien 382]]&amp;" ", acquéreurs!$C9&amp;" ",acquéreurs!$D9),"")</f>
        <v/>
      </c>
      <c r="NT8" t="str">
        <f>IF(acquéreurs!OO9="MATCH",CONCATENATE(Tableau2[[#Headers],[Bien 383]]&amp;" ", acquéreurs!$C9&amp;" ",acquéreurs!$D9),"")</f>
        <v/>
      </c>
      <c r="NU8" t="str">
        <f>IF(acquéreurs!OP9="MATCH",CONCATENATE(Tableau2[[#Headers],[Bien 384]]&amp;" ", acquéreurs!$C9&amp;" ",acquéreurs!$D9),"")</f>
        <v/>
      </c>
      <c r="NV8" t="str">
        <f>IF(acquéreurs!OQ9="MATCH",CONCATENATE(Tableau2[[#Headers],[Bien 385]]&amp;" ", acquéreurs!$C9&amp;" ",acquéreurs!$D9),"")</f>
        <v/>
      </c>
      <c r="NW8" t="str">
        <f>IF(acquéreurs!OR9="MATCH",CONCATENATE(Tableau2[[#Headers],[Bien 386]]&amp;" ", acquéreurs!$C9&amp;" ",acquéreurs!$D9),"")</f>
        <v/>
      </c>
      <c r="NX8" t="str">
        <f>IF(acquéreurs!OS9="MATCH",CONCATENATE(Tableau2[[#Headers],[Bien 387]]&amp;" ", acquéreurs!$C9&amp;" ",acquéreurs!$D9),"")</f>
        <v/>
      </c>
      <c r="NY8" t="str">
        <f>IF(acquéreurs!OT9="MATCH",CONCATENATE(Tableau2[[#Headers],[Bien 388]]&amp;" ", acquéreurs!$C9&amp;" ",acquéreurs!$D9),"")</f>
        <v/>
      </c>
      <c r="NZ8" t="str">
        <f>IF(acquéreurs!OU9="MATCH",CONCATENATE(Tableau2[[#Headers],[Bien 389]]&amp;" ", acquéreurs!$C9&amp;" ",acquéreurs!$D9),"")</f>
        <v/>
      </c>
      <c r="OA8" t="str">
        <f>IF(acquéreurs!OV9="MATCH",CONCATENATE(Tableau2[[#Headers],[Bien 390]]&amp;" ", acquéreurs!$C9&amp;" ",acquéreurs!$D9),"")</f>
        <v/>
      </c>
      <c r="OB8" t="str">
        <f>IF(acquéreurs!OW9="MATCH",CONCATENATE(Tableau2[[#Headers],[Bien 391]]&amp;" ", acquéreurs!$C9&amp;" ",acquéreurs!$D9),"")</f>
        <v/>
      </c>
      <c r="OC8" t="str">
        <f>IF(acquéreurs!OX9="MATCH",CONCATENATE(Tableau2[[#Headers],[Bien 392]]&amp;" ", acquéreurs!$C9&amp;" ",acquéreurs!$D9),"")</f>
        <v/>
      </c>
      <c r="OD8" t="str">
        <f>IF(acquéreurs!OY9="MATCH",CONCATENATE(Tableau2[[#Headers],[Bien 393]]&amp;" ", acquéreurs!$C9&amp;" ",acquéreurs!$D9),"")</f>
        <v/>
      </c>
      <c r="OE8" t="str">
        <f>IF(acquéreurs!OZ9="MATCH",CONCATENATE(Tableau2[[#Headers],[Bien 394]]&amp;" ", acquéreurs!$C9&amp;" ",acquéreurs!$D9),"")</f>
        <v/>
      </c>
      <c r="OF8" t="str">
        <f>IF(acquéreurs!PA9="MATCH",CONCATENATE(Tableau2[[#Headers],[Bien 395]]&amp;" ", acquéreurs!$C9&amp;" ",acquéreurs!$D9),"")</f>
        <v/>
      </c>
      <c r="OG8" t="str">
        <f>IF(acquéreurs!PB9="MATCH",CONCATENATE(Tableau2[[#Headers],[Bien 396]]&amp;" ", acquéreurs!$C9&amp;" ",acquéreurs!$D9),"")</f>
        <v/>
      </c>
      <c r="OH8" t="str">
        <f>IF(acquéreurs!PC9="MATCH",CONCATENATE(Tableau2[[#Headers],[Bien 397]]&amp;" ", acquéreurs!$C9&amp;" ",acquéreurs!$D9),"")</f>
        <v/>
      </c>
      <c r="OI8" t="str">
        <f>IF(acquéreurs!PD9="MATCH",CONCATENATE(Tableau2[[#Headers],[Bien 398]]&amp;" ", acquéreurs!$C9&amp;" ",acquéreurs!$D9),"")</f>
        <v/>
      </c>
      <c r="OJ8" t="str">
        <f>IF(acquéreurs!PE9="MATCH",CONCATENATE(Tableau2[[#Headers],[Bien 399]]&amp;" ", acquéreurs!$C9&amp;" ",acquéreurs!$D9),"")</f>
        <v/>
      </c>
      <c r="OK8" t="str">
        <f>IF(acquéreurs!PF9="MATCH",CONCATENATE(Tableau2[[#Headers],[Bien 400]]&amp;" ", acquéreurs!$C9&amp;" ",acquéreurs!$D9),"")</f>
        <v/>
      </c>
      <c r="OL8" t="str">
        <f>IF(acquéreurs!PG9="MATCH",CONCATENATE(Tableau2[[#Headers],[Bien 401]]&amp;" ", acquéreurs!$C9&amp;" ",acquéreurs!$D9),"")</f>
        <v/>
      </c>
      <c r="OM8" t="str">
        <f>IF(acquéreurs!PH9="MATCH",CONCATENATE(Tableau2[[#Headers],[Bien 402]]&amp;" ", acquéreurs!$C9&amp;" ",acquéreurs!$D9),"")</f>
        <v/>
      </c>
      <c r="ON8" t="str">
        <f>IF(acquéreurs!PI9="MATCH",CONCATENATE(Tableau2[[#Headers],[Bien 403]]&amp;" ", acquéreurs!$C9&amp;" ",acquéreurs!$D9),"")</f>
        <v/>
      </c>
      <c r="OO8" t="str">
        <f>IF(acquéreurs!PJ9="MATCH",CONCATENATE(Tableau2[[#Headers],[Bien 404]]&amp;" ", acquéreurs!$C9&amp;" ",acquéreurs!$D9),"")</f>
        <v/>
      </c>
      <c r="OP8" t="str">
        <f>IF(acquéreurs!PK9="MATCH",CONCATENATE(Tableau2[[#Headers],[Bien 405]]&amp;" ", acquéreurs!$C9&amp;" ",acquéreurs!$D9),"")</f>
        <v/>
      </c>
      <c r="OQ8" t="str">
        <f>IF(acquéreurs!PL9="MATCH",CONCATENATE(Tableau2[[#Headers],[Bien 406]]&amp;" ", acquéreurs!$C9&amp;" ",acquéreurs!$D9),"")</f>
        <v/>
      </c>
      <c r="OR8" t="str">
        <f>IF(acquéreurs!PM9="MATCH",CONCATENATE(Tableau2[[#Headers],[Bien 407]]&amp;" ", acquéreurs!$C9&amp;" ",acquéreurs!$D9),"")</f>
        <v/>
      </c>
      <c r="OS8" t="str">
        <f>IF(acquéreurs!PN9="MATCH",CONCATENATE(Tableau2[[#Headers],[Bien 408]]&amp;" ", acquéreurs!$C9&amp;" ",acquéreurs!$D9),"")</f>
        <v/>
      </c>
      <c r="OT8" t="str">
        <f>IF(acquéreurs!PO9="MATCH",CONCATENATE(Tableau2[[#Headers],[Bien 409]]&amp;" ", acquéreurs!$C9&amp;" ",acquéreurs!$D9),"")</f>
        <v/>
      </c>
      <c r="OU8" t="str">
        <f>IF(acquéreurs!PP9="MATCH",CONCATENATE(Tableau2[[#Headers],[Bien 410]]&amp;" ", acquéreurs!$C9&amp;" ",acquéreurs!$D9),"")</f>
        <v/>
      </c>
      <c r="OV8" t="str">
        <f>IF(acquéreurs!PQ9="MATCH",CONCATENATE(Tableau2[[#Headers],[Bien 411]]&amp;" ", acquéreurs!$C9&amp;" ",acquéreurs!$D9),"")</f>
        <v/>
      </c>
      <c r="OW8" t="str">
        <f>IF(acquéreurs!PR9="MATCH",CONCATENATE(Tableau2[[#Headers],[Bien 412]]&amp;" ", acquéreurs!$C9&amp;" ",acquéreurs!$D9),"")</f>
        <v/>
      </c>
      <c r="OX8" t="str">
        <f>IF(acquéreurs!PS9="MATCH",CONCATENATE(Tableau2[[#Headers],[Bien 413]]&amp;" ", acquéreurs!$C9&amp;" ",acquéreurs!$D9),"")</f>
        <v/>
      </c>
      <c r="OY8" t="str">
        <f>IF(acquéreurs!PT9="MATCH",CONCATENATE(Tableau2[[#Headers],[Bien 414]]&amp;" ", acquéreurs!$C9&amp;" ",acquéreurs!$D9),"")</f>
        <v/>
      </c>
      <c r="OZ8" t="str">
        <f>IF(acquéreurs!PU9="MATCH",CONCATENATE(Tableau2[[#Headers],[Bien 415]]&amp;" ", acquéreurs!$C9&amp;" ",acquéreurs!$D9),"")</f>
        <v/>
      </c>
      <c r="PA8" t="str">
        <f>IF(acquéreurs!PV9="MATCH",CONCATENATE(Tableau2[[#Headers],[Bien 416]]&amp;" ", acquéreurs!$C9&amp;" ",acquéreurs!$D9),"")</f>
        <v/>
      </c>
      <c r="PB8" t="str">
        <f>IF(acquéreurs!PW9="MATCH",CONCATENATE(Tableau2[[#Headers],[Bien 417]]&amp;" ", acquéreurs!$C9&amp;" ",acquéreurs!$D9),"")</f>
        <v/>
      </c>
      <c r="PC8" t="str">
        <f>IF(acquéreurs!PX9="MATCH",CONCATENATE(Tableau2[[#Headers],[Bien 418]]&amp;" ", acquéreurs!$C9&amp;" ",acquéreurs!$D9),"")</f>
        <v/>
      </c>
      <c r="PD8" t="str">
        <f>IF(acquéreurs!PY9="MATCH",CONCATENATE(Tableau2[[#Headers],[Bien 419]]&amp;" ", acquéreurs!$C9&amp;" ",acquéreurs!$D9),"")</f>
        <v/>
      </c>
      <c r="PE8" t="str">
        <f>IF(acquéreurs!PZ9="MATCH",CONCATENATE(Tableau2[[#Headers],[Bien 420]]&amp;" ", acquéreurs!$C9&amp;" ",acquéreurs!$D9),"")</f>
        <v/>
      </c>
      <c r="PF8" t="str">
        <f>IF(acquéreurs!QA9="MATCH",CONCATENATE(Tableau2[[#Headers],[Bien 421]]&amp;" ", acquéreurs!$C9&amp;" ",acquéreurs!$D9),"")</f>
        <v/>
      </c>
      <c r="PG8" t="str">
        <f>IF(acquéreurs!QB9="MATCH",CONCATENATE(Tableau2[[#Headers],[Bien 422]]&amp;" ", acquéreurs!$C9&amp;" ",acquéreurs!$D9),"")</f>
        <v/>
      </c>
      <c r="PH8" t="str">
        <f>IF(acquéreurs!QC9="MATCH",CONCATENATE(Tableau2[[#Headers],[Bien 423]]&amp;" ", acquéreurs!$C9&amp;" ",acquéreurs!$D9),"")</f>
        <v/>
      </c>
      <c r="PI8" t="str">
        <f>IF(acquéreurs!QD9="MATCH",CONCATENATE(Tableau2[[#Headers],[Bien 424]]&amp;" ", acquéreurs!$C9&amp;" ",acquéreurs!$D9),"")</f>
        <v/>
      </c>
      <c r="PJ8" t="str">
        <f>IF(acquéreurs!QE9="MATCH",CONCATENATE(Tableau2[[#Headers],[Bien 425]]&amp;" ", acquéreurs!$C9&amp;" ",acquéreurs!$D9),"")</f>
        <v/>
      </c>
      <c r="PK8" t="str">
        <f>IF(acquéreurs!QF9="MATCH",CONCATENATE(Tableau2[[#Headers],[Bien 426]]&amp;" ", acquéreurs!$C9&amp;" ",acquéreurs!$D9),"")</f>
        <v/>
      </c>
      <c r="PL8" t="str">
        <f>IF(acquéreurs!QG9="MATCH",CONCATENATE(Tableau2[[#Headers],[Bien 427]]&amp;" ", acquéreurs!$C9&amp;" ",acquéreurs!$D9),"")</f>
        <v/>
      </c>
      <c r="PM8" t="str">
        <f>IF(acquéreurs!QH9="MATCH",CONCATENATE(Tableau2[[#Headers],[Bien 428]]&amp;" ", acquéreurs!$C9&amp;" ",acquéreurs!$D9),"")</f>
        <v/>
      </c>
      <c r="PN8" t="str">
        <f>IF(acquéreurs!QI9="MATCH",CONCATENATE(Tableau2[[#Headers],[Bien 429]]&amp;" ", acquéreurs!$C9&amp;" ",acquéreurs!$D9),"")</f>
        <v/>
      </c>
      <c r="PO8" t="str">
        <f>IF(acquéreurs!QJ9="MATCH",CONCATENATE(Tableau2[[#Headers],[Bien 430]]&amp;" ", acquéreurs!$C9&amp;" ",acquéreurs!$D9),"")</f>
        <v/>
      </c>
      <c r="PP8" t="str">
        <f>IF(acquéreurs!QK9="MATCH",CONCATENATE(Tableau2[[#Headers],[Bien 431]]&amp;" ", acquéreurs!$C9&amp;" ",acquéreurs!$D9),"")</f>
        <v/>
      </c>
      <c r="PQ8" t="str">
        <f>IF(acquéreurs!QL9="MATCH",CONCATENATE(Tableau2[[#Headers],[Bien 432]]&amp;" ", acquéreurs!$C9&amp;" ",acquéreurs!$D9),"")</f>
        <v/>
      </c>
      <c r="PR8" t="str">
        <f>IF(acquéreurs!QM9="MATCH",CONCATENATE(Tableau2[[#Headers],[Bien 433]]&amp;" ", acquéreurs!$C9&amp;" ",acquéreurs!$D9),"")</f>
        <v/>
      </c>
      <c r="PS8" t="str">
        <f>IF(acquéreurs!QN9="MATCH",CONCATENATE(Tableau2[[#Headers],[Bien 434]]&amp;" ", acquéreurs!$C9&amp;" ",acquéreurs!$D9),"")</f>
        <v/>
      </c>
      <c r="PT8" t="str">
        <f>IF(acquéreurs!QO9="MATCH",CONCATENATE(Tableau2[[#Headers],[Bien 435]]&amp;" ", acquéreurs!$C9&amp;" ",acquéreurs!$D9),"")</f>
        <v/>
      </c>
      <c r="PU8" t="str">
        <f>IF(acquéreurs!QP9="MATCH",CONCATENATE(Tableau2[[#Headers],[Bien 436]]&amp;" ", acquéreurs!$C9&amp;" ",acquéreurs!$D9),"")</f>
        <v/>
      </c>
      <c r="PV8" t="str">
        <f>IF(acquéreurs!QQ9="MATCH",CONCATENATE(Tableau2[[#Headers],[Bien 437]]&amp;" ", acquéreurs!$C9&amp;" ",acquéreurs!$D9),"")</f>
        <v/>
      </c>
      <c r="PW8" t="str">
        <f>IF(acquéreurs!QR9="MATCH",CONCATENATE(Tableau2[[#Headers],[Bien 438]]&amp;" ", acquéreurs!$C9&amp;" ",acquéreurs!$D9),"")</f>
        <v/>
      </c>
      <c r="PX8" t="str">
        <f>IF(acquéreurs!QS9="MATCH",CONCATENATE(Tableau2[[#Headers],[Bien 439]]&amp;" ", acquéreurs!$C9&amp;" ",acquéreurs!$D9),"")</f>
        <v/>
      </c>
      <c r="PY8" t="str">
        <f>IF(acquéreurs!QT9="MATCH",CONCATENATE(Tableau2[[#Headers],[Bien 440]]&amp;" ", acquéreurs!$C9&amp;" ",acquéreurs!$D9),"")</f>
        <v/>
      </c>
      <c r="PZ8" t="str">
        <f>IF(acquéreurs!QU9="MATCH",CONCATENATE(Tableau2[[#Headers],[Bien 441]]&amp;" ", acquéreurs!$C9&amp;" ",acquéreurs!$D9),"")</f>
        <v/>
      </c>
      <c r="QA8" t="str">
        <f>IF(acquéreurs!QV9="MATCH",CONCATENATE(Tableau2[[#Headers],[Bien 442]]&amp;" ", acquéreurs!$C9&amp;" ",acquéreurs!$D9),"")</f>
        <v/>
      </c>
      <c r="QB8" t="str">
        <f>IF(acquéreurs!QW9="MATCH",CONCATENATE(Tableau2[[#Headers],[Bien 443]]&amp;" ", acquéreurs!$C9&amp;" ",acquéreurs!$D9),"")</f>
        <v/>
      </c>
      <c r="QC8" t="str">
        <f>IF(acquéreurs!QX9="MATCH",CONCATENATE(Tableau2[[#Headers],[Bien 444]]&amp;" ", acquéreurs!$C9&amp;" ",acquéreurs!$D9),"")</f>
        <v/>
      </c>
      <c r="QD8" t="str">
        <f>IF(acquéreurs!QY9="MATCH",CONCATENATE(Tableau2[[#Headers],[Bien 445]]&amp;" ", acquéreurs!$C9&amp;" ",acquéreurs!$D9),"")</f>
        <v/>
      </c>
      <c r="QE8" t="str">
        <f>IF(acquéreurs!QZ9="MATCH",CONCATENATE(Tableau2[[#Headers],[Bien 446]]&amp;" ", acquéreurs!$C9&amp;" ",acquéreurs!$D9),"")</f>
        <v/>
      </c>
      <c r="QF8" t="str">
        <f>IF(acquéreurs!RA9="MATCH",CONCATENATE(Tableau2[[#Headers],[Bien 447]]&amp;" ", acquéreurs!$C9&amp;" ",acquéreurs!$D9),"")</f>
        <v/>
      </c>
      <c r="QG8" t="str">
        <f>IF(acquéreurs!RB9="MATCH",CONCATENATE(Tableau2[[#Headers],[Bien 448]]&amp;" ", acquéreurs!$C9&amp;" ",acquéreurs!$D9),"")</f>
        <v/>
      </c>
      <c r="QH8" t="str">
        <f>IF(acquéreurs!RC9="MATCH",CONCATENATE(Tableau2[[#Headers],[Bien 449]]&amp;" ", acquéreurs!$C9&amp;" ",acquéreurs!$D9),"")</f>
        <v/>
      </c>
      <c r="QI8" t="str">
        <f>IF(acquéreurs!RD9="MATCH",CONCATENATE(Tableau2[[#Headers],[Bien 450]]&amp;" ", acquéreurs!$C9&amp;" ",acquéreurs!$D9),"")</f>
        <v/>
      </c>
      <c r="QJ8" t="str">
        <f>IF(acquéreurs!RE9="MATCH",CONCATENATE(Tableau2[[#Headers],[Bien 451]]&amp;" ", acquéreurs!$C9&amp;" ",acquéreurs!$D9),"")</f>
        <v/>
      </c>
      <c r="QK8" t="str">
        <f>IF(acquéreurs!RF9="MATCH",CONCATENATE(Tableau2[[#Headers],[Bien 452]]&amp;" ", acquéreurs!$C9&amp;" ",acquéreurs!$D9),"")</f>
        <v/>
      </c>
      <c r="QL8" t="str">
        <f>IF(acquéreurs!RG9="MATCH",CONCATENATE(Tableau2[[#Headers],[Bien 453]]&amp;" ", acquéreurs!$C9&amp;" ",acquéreurs!$D9),"")</f>
        <v/>
      </c>
      <c r="QM8" t="str">
        <f>IF(acquéreurs!RH9="MATCH",CONCATENATE(Tableau2[[#Headers],[Bien 454]]&amp;" ", acquéreurs!$C9&amp;" ",acquéreurs!$D9),"")</f>
        <v/>
      </c>
      <c r="QN8" t="str">
        <f>IF(acquéreurs!RI9="MATCH",CONCATENATE(Tableau2[[#Headers],[Bien 455]]&amp;" ", acquéreurs!$C9&amp;" ",acquéreurs!$D9),"")</f>
        <v/>
      </c>
      <c r="QO8" t="str">
        <f>IF(acquéreurs!RJ9="MATCH",CONCATENATE(Tableau2[[#Headers],[Bien 456]]&amp;" ", acquéreurs!$C9&amp;" ",acquéreurs!$D9),"")</f>
        <v/>
      </c>
      <c r="QP8" t="str">
        <f>IF(acquéreurs!RK9="MATCH",CONCATENATE(Tableau2[[#Headers],[Bien 457]]&amp;" ", acquéreurs!$C9&amp;" ",acquéreurs!$D9),"")</f>
        <v/>
      </c>
      <c r="QQ8" t="str">
        <f>IF(acquéreurs!RL9="MATCH",CONCATENATE(Tableau2[[#Headers],[Bien 458]]&amp;" ", acquéreurs!$C9&amp;" ",acquéreurs!$D9),"")</f>
        <v/>
      </c>
      <c r="QR8" t="str">
        <f>IF(acquéreurs!RM9="MATCH",CONCATENATE(Tableau2[[#Headers],[Bien 459]]&amp;" ", acquéreurs!$C9&amp;" ",acquéreurs!$D9),"")</f>
        <v/>
      </c>
      <c r="QS8" t="str">
        <f>IF(acquéreurs!RN9="MATCH",CONCATENATE(Tableau2[[#Headers],[Bien 460]]&amp;" ", acquéreurs!$C9&amp;" ",acquéreurs!$D9),"")</f>
        <v/>
      </c>
      <c r="QT8" t="str">
        <f>IF(acquéreurs!RO9="MATCH",CONCATENATE(Tableau2[[#Headers],[Bien 461]]&amp;" ", acquéreurs!$C9&amp;" ",acquéreurs!$D9),"")</f>
        <v/>
      </c>
      <c r="QU8" t="str">
        <f>IF(acquéreurs!RP9="MATCH",CONCATENATE(Tableau2[[#Headers],[Bien 462]]&amp;" ", acquéreurs!$C9&amp;" ",acquéreurs!$D9),"")</f>
        <v/>
      </c>
      <c r="QV8" t="str">
        <f>IF(acquéreurs!RQ9="MATCH",CONCATENATE(Tableau2[[#Headers],[Bien 463]]&amp;" ", acquéreurs!$C9&amp;" ",acquéreurs!$D9),"")</f>
        <v/>
      </c>
      <c r="QW8" t="str">
        <f>IF(acquéreurs!RR9="MATCH",CONCATENATE(Tableau2[[#Headers],[Bien 464]]&amp;" ", acquéreurs!$C9&amp;" ",acquéreurs!$D9),"")</f>
        <v/>
      </c>
      <c r="QX8" t="str">
        <f>IF(acquéreurs!RS9="MATCH",CONCATENATE(Tableau2[[#Headers],[Bien 465]]&amp;" ", acquéreurs!$C9&amp;" ",acquéreurs!$D9),"")</f>
        <v/>
      </c>
      <c r="QY8" t="str">
        <f>IF(acquéreurs!RT9="MATCH",CONCATENATE(Tableau2[[#Headers],[Bien 466]]&amp;" ", acquéreurs!$C9&amp;" ",acquéreurs!$D9),"")</f>
        <v/>
      </c>
      <c r="QZ8" t="str">
        <f>IF(acquéreurs!RU9="MATCH",CONCATENATE(Tableau2[[#Headers],[Bien 467]]&amp;" ", acquéreurs!$C9&amp;" ",acquéreurs!$D9),"")</f>
        <v/>
      </c>
      <c r="RA8" t="str">
        <f>IF(acquéreurs!RV9="MATCH",CONCATENATE(Tableau2[[#Headers],[Bien 468]]&amp;" ", acquéreurs!$C9&amp;" ",acquéreurs!$D9),"")</f>
        <v/>
      </c>
      <c r="RB8" t="str">
        <f>IF(acquéreurs!RW9="MATCH",CONCATENATE(Tableau2[[#Headers],[Bien 469]]&amp;" ", acquéreurs!$C9&amp;" ",acquéreurs!$D9),"")</f>
        <v/>
      </c>
      <c r="RC8" t="str">
        <f>IF(acquéreurs!RX9="MATCH",CONCATENATE(Tableau2[[#Headers],[Bien 470]]&amp;" ", acquéreurs!$C9&amp;" ",acquéreurs!$D9),"")</f>
        <v/>
      </c>
      <c r="RD8" t="str">
        <f>IF(acquéreurs!RY9="MATCH",CONCATENATE(Tableau2[[#Headers],[Bien 471]]&amp;" ", acquéreurs!$C9&amp;" ",acquéreurs!$D9),"")</f>
        <v/>
      </c>
      <c r="RE8" t="str">
        <f>IF(acquéreurs!RZ9="MATCH",CONCATENATE(Tableau2[[#Headers],[Bien 472]]&amp;" ", acquéreurs!$C9&amp;" ",acquéreurs!$D9),"")</f>
        <v/>
      </c>
      <c r="RF8" t="str">
        <f>IF(acquéreurs!SA9="MATCH",CONCATENATE(Tableau2[[#Headers],[Bien 473]]&amp;" ", acquéreurs!$C9&amp;" ",acquéreurs!$D9),"")</f>
        <v/>
      </c>
      <c r="RG8" t="str">
        <f>IF(acquéreurs!SB9="MATCH",CONCATENATE(Tableau2[[#Headers],[Bien 474]]&amp;" ", acquéreurs!$C9&amp;" ",acquéreurs!$D9),"")</f>
        <v/>
      </c>
      <c r="RH8" t="str">
        <f>IF(acquéreurs!SC9="MATCH",CONCATENATE(Tableau2[[#Headers],[Bien 475]]&amp;" ", acquéreurs!$C9&amp;" ",acquéreurs!$D9),"")</f>
        <v/>
      </c>
      <c r="RI8" t="str">
        <f>IF(acquéreurs!SD9="MATCH",CONCATENATE(Tableau2[[#Headers],[Bien 476]]&amp;" ", acquéreurs!$C9&amp;" ",acquéreurs!$D9),"")</f>
        <v/>
      </c>
      <c r="RJ8" t="str">
        <f>IF(acquéreurs!SE9="MATCH",CONCATENATE(Tableau2[[#Headers],[Bien 477]]&amp;" ", acquéreurs!$C9&amp;" ",acquéreurs!$D9),"")</f>
        <v/>
      </c>
      <c r="RK8" t="str">
        <f>IF(acquéreurs!SF9="MATCH",CONCATENATE(Tableau2[[#Headers],[Bien 478]]&amp;" ", acquéreurs!$C9&amp;" ",acquéreurs!$D9),"")</f>
        <v/>
      </c>
      <c r="RL8" t="str">
        <f>IF(acquéreurs!SG9="MATCH",CONCATENATE(Tableau2[[#Headers],[Bien 479]]&amp;" ", acquéreurs!$C9&amp;" ",acquéreurs!$D9),"")</f>
        <v/>
      </c>
      <c r="RM8" t="str">
        <f>IF(acquéreurs!SH9="MATCH",CONCATENATE(Tableau2[[#Headers],[Bien 480]]&amp;" ", acquéreurs!$C9&amp;" ",acquéreurs!$D9),"")</f>
        <v/>
      </c>
      <c r="RN8" t="str">
        <f>IF(acquéreurs!SI9="MATCH",CONCATENATE(Tableau2[[#Headers],[Bien 481]]&amp;" ", acquéreurs!$C9&amp;" ",acquéreurs!$D9),"")</f>
        <v/>
      </c>
      <c r="RO8" t="str">
        <f>IF(acquéreurs!SJ9="MATCH",CONCATENATE(Tableau2[[#Headers],[Bien 482]]&amp;" ", acquéreurs!$C9&amp;" ",acquéreurs!$D9),"")</f>
        <v/>
      </c>
      <c r="RP8" t="str">
        <f>IF(acquéreurs!SK9="MATCH",CONCATENATE(Tableau2[[#Headers],[Bien 483]]&amp;" ", acquéreurs!$C9&amp;" ",acquéreurs!$D9),"")</f>
        <v/>
      </c>
      <c r="RQ8" t="str">
        <f>IF(acquéreurs!SL9="MATCH",CONCATENATE(Tableau2[[#Headers],[Bien 484]]&amp;" ", acquéreurs!$C9&amp;" ",acquéreurs!$D9),"")</f>
        <v/>
      </c>
      <c r="RR8" t="str">
        <f>IF(acquéreurs!SM9="MATCH",CONCATENATE(Tableau2[[#Headers],[Bien 485]]&amp;" ", acquéreurs!$C9&amp;" ",acquéreurs!$D9),"")</f>
        <v/>
      </c>
      <c r="RS8" t="str">
        <f>IF(acquéreurs!SN9="MATCH",CONCATENATE(Tableau2[[#Headers],[Bien 486]]&amp;" ", acquéreurs!$C9&amp;" ",acquéreurs!$D9),"")</f>
        <v/>
      </c>
      <c r="RT8" t="str">
        <f>IF(acquéreurs!SO9="MATCH",CONCATENATE(Tableau2[[#Headers],[Bien 487]]&amp;" ", acquéreurs!$C9&amp;" ",acquéreurs!$D9),"")</f>
        <v/>
      </c>
      <c r="RU8" t="str">
        <f>IF(acquéreurs!SP9="MATCH",CONCATENATE(Tableau2[[#Headers],[Bien 488]]&amp;" ", acquéreurs!$C9&amp;" ",acquéreurs!$D9),"")</f>
        <v/>
      </c>
      <c r="RV8" t="str">
        <f>IF(acquéreurs!SQ9="MATCH",CONCATENATE(Tableau2[[#Headers],[Bien 489]]&amp;" ", acquéreurs!$C9&amp;" ",acquéreurs!$D9),"")</f>
        <v/>
      </c>
      <c r="RW8" t="str">
        <f>IF(acquéreurs!SR9="MATCH",CONCATENATE(Tableau2[[#Headers],[Bien 490]]&amp;" ", acquéreurs!$C9&amp;" ",acquéreurs!$D9),"")</f>
        <v/>
      </c>
      <c r="RX8" t="str">
        <f>IF(acquéreurs!SS9="MATCH",CONCATENATE(Tableau2[[#Headers],[Bien 491]]&amp;" ", acquéreurs!$C9&amp;" ",acquéreurs!$D9),"")</f>
        <v/>
      </c>
      <c r="RY8" t="str">
        <f>IF(acquéreurs!ST9="MATCH",CONCATENATE(Tableau2[[#Headers],[Bien 492]]&amp;" ", acquéreurs!$C9&amp;" ",acquéreurs!$D9),"")</f>
        <v/>
      </c>
      <c r="RZ8" t="str">
        <f>IF(acquéreurs!SU9="MATCH",CONCATENATE(Tableau2[[#Headers],[Bien 493]]&amp;" ", acquéreurs!$C9&amp;" ",acquéreurs!$D9),"")</f>
        <v/>
      </c>
      <c r="SA8" t="str">
        <f>IF(acquéreurs!SV9="MATCH",CONCATENATE(Tableau2[[#Headers],[Bien 494]]&amp;" ", acquéreurs!$C9&amp;" ",acquéreurs!$D9),"")</f>
        <v/>
      </c>
      <c r="SB8" t="str">
        <f>IF(acquéreurs!SW9="MATCH",CONCATENATE(Tableau2[[#Headers],[Bien 495]]&amp;" ", acquéreurs!$C9&amp;" ",acquéreurs!$D9),"")</f>
        <v/>
      </c>
      <c r="SC8" t="str">
        <f>IF(acquéreurs!SX9="MATCH",CONCATENATE(Tableau2[[#Headers],[Bien 496]]&amp;" ", acquéreurs!$C9&amp;" ",acquéreurs!$D9),"")</f>
        <v/>
      </c>
      <c r="SD8" t="str">
        <f>IF(acquéreurs!SY9="MATCH",CONCATENATE(Tableau2[[#Headers],[Bien 497]]&amp;" ", acquéreurs!$C9&amp;" ",acquéreurs!$D9),"")</f>
        <v/>
      </c>
      <c r="SE8" t="str">
        <f>IF(acquéreurs!SZ9="MATCH",CONCATENATE(Tableau2[[#Headers],[Bien 498]]&amp;" ", acquéreurs!$C9&amp;" ",acquéreurs!$D9),"")</f>
        <v/>
      </c>
      <c r="SF8" t="str">
        <f>IF(acquéreurs!TA9="MATCH",CONCATENATE(Tableau2[[#Headers],[Bien 499]]&amp;" ", acquéreurs!$C9&amp;" ",acquéreurs!$D9),"")</f>
        <v/>
      </c>
      <c r="SG8" t="str">
        <f>IF(acquéreurs!TB9="MATCH",CONCATENATE(Tableau2[[#Headers],[Bien 500]]&amp;" ", acquéreurs!$C9&amp;" ",acquéreurs!$D9),"")</f>
        <v/>
      </c>
      <c r="SH8" t="str">
        <f>IF(acquéreurs!TC9="MATCH",CONCATENATE(Tableau2[[#Headers],[Bien 501]]&amp;" ", acquéreurs!$C9&amp;" ",acquéreurs!$D9),"")</f>
        <v/>
      </c>
      <c r="SI8" t="str">
        <f>IF(acquéreurs!TD9="MATCH",CONCATENATE(Tableau2[[#Headers],[Bien 502]]&amp;" ", acquéreurs!$C9&amp;" ",acquéreurs!$D9),"")</f>
        <v/>
      </c>
      <c r="SJ8" t="str">
        <f>IF(acquéreurs!TE9="MATCH",CONCATENATE(Tableau2[[#Headers],[Bien 503]]&amp;" ", acquéreurs!$C9&amp;" ",acquéreurs!$D9),"")</f>
        <v/>
      </c>
      <c r="SK8" t="str">
        <f>IF(acquéreurs!TF9="MATCH",CONCATENATE(Tableau2[[#Headers],[Bien 504]]&amp;" ", acquéreurs!$C9&amp;" ",acquéreurs!$D9),"")</f>
        <v/>
      </c>
      <c r="SL8" t="str">
        <f>IF(acquéreurs!TG9="MATCH",CONCATENATE(Tableau2[[#Headers],[Bien 505]]&amp;" ", acquéreurs!$C9&amp;" ",acquéreurs!$D9),"")</f>
        <v/>
      </c>
      <c r="SM8" t="str">
        <f>IF(acquéreurs!TH9="MATCH",CONCATENATE(Tableau2[[#Headers],[Bien 506]]&amp;" ", acquéreurs!$C9&amp;" ",acquéreurs!$D9),"")</f>
        <v/>
      </c>
      <c r="SN8" t="str">
        <f>IF(acquéreurs!TI9="MATCH",CONCATENATE(Tableau2[[#Headers],[Bien 507]]&amp;" ", acquéreurs!$C9&amp;" ",acquéreurs!$D9),"")</f>
        <v/>
      </c>
      <c r="SO8" t="str">
        <f>IF(acquéreurs!TJ9="MATCH",CONCATENATE(Tableau2[[#Headers],[Bien 508]]&amp;" ", acquéreurs!$C9&amp;" ",acquéreurs!$D9),"")</f>
        <v/>
      </c>
      <c r="SP8" t="str">
        <f>IF(acquéreurs!TK9="MATCH",CONCATENATE(Tableau2[[#Headers],[Bien 509]]&amp;" ", acquéreurs!$C9&amp;" ",acquéreurs!$D9),"")</f>
        <v/>
      </c>
      <c r="SQ8" t="str">
        <f>IF(acquéreurs!TL9="MATCH",CONCATENATE(Tableau2[[#Headers],[Bien 510]]&amp;" ", acquéreurs!$C9&amp;" ",acquéreurs!$D9),"")</f>
        <v/>
      </c>
      <c r="SR8" t="str">
        <f>IF(acquéreurs!TM9="MATCH",CONCATENATE(Tableau2[[#Headers],[Bien 511]]&amp;" ", acquéreurs!$C9&amp;" ",acquéreurs!$D9),"")</f>
        <v/>
      </c>
      <c r="SS8" t="str">
        <f>IF(acquéreurs!TN9="MATCH",CONCATENATE(Tableau2[[#Headers],[Bien 512]]&amp;" ", acquéreurs!$C9&amp;" ",acquéreurs!$D9),"")</f>
        <v/>
      </c>
      <c r="ST8" t="str">
        <f>IF(acquéreurs!TO9="MATCH",CONCATENATE(Tableau2[[#Headers],[Bien 513]]&amp;" ", acquéreurs!$C9&amp;" ",acquéreurs!$D9),"")</f>
        <v/>
      </c>
      <c r="SU8" t="str">
        <f>IF(acquéreurs!TP9="MATCH",CONCATENATE(Tableau2[[#Headers],[Bien 514]]&amp;" ", acquéreurs!$C9&amp;" ",acquéreurs!$D9),"")</f>
        <v/>
      </c>
      <c r="SV8" t="str">
        <f>IF(acquéreurs!TQ9="MATCH",CONCATENATE(Tableau2[[#Headers],[Bien 515]]&amp;" ", acquéreurs!$C9&amp;" ",acquéreurs!$D9),"")</f>
        <v/>
      </c>
      <c r="SW8" t="str">
        <f>IF(acquéreurs!TR9="MATCH",CONCATENATE(Tableau2[[#Headers],[Bien 516]]&amp;" ", acquéreurs!$C9&amp;" ",acquéreurs!$D9),"")</f>
        <v/>
      </c>
      <c r="SX8" t="str">
        <f>IF(acquéreurs!TS9="MATCH",CONCATENATE(Tableau2[[#Headers],[Bien 517]]&amp;" ", acquéreurs!$C9&amp;" ",acquéreurs!$D9),"")</f>
        <v/>
      </c>
      <c r="SY8" t="str">
        <f>IF(acquéreurs!TT9="MATCH",CONCATENATE(Tableau2[[#Headers],[Bien 518]]&amp;" ", acquéreurs!$C9&amp;" ",acquéreurs!$D9),"")</f>
        <v/>
      </c>
      <c r="SZ8" t="str">
        <f>IF(acquéreurs!TU9="MATCH",CONCATENATE(Tableau2[[#Headers],[Bien 519]]&amp;" ", acquéreurs!$C9&amp;" ",acquéreurs!$D9),"")</f>
        <v/>
      </c>
      <c r="TA8" t="str">
        <f>IF(acquéreurs!TV9="MATCH",CONCATENATE(Tableau2[[#Headers],[Bien 520]]&amp;" ", acquéreurs!$C9&amp;" ",acquéreurs!$D9),"")</f>
        <v/>
      </c>
      <c r="TB8" t="str">
        <f>IF(acquéreurs!TW9="MATCH",CONCATENATE(Tableau2[[#Headers],[Bien 521]]&amp;" ", acquéreurs!$C9&amp;" ",acquéreurs!$D9),"")</f>
        <v/>
      </c>
      <c r="TC8" t="str">
        <f>IF(acquéreurs!TX9="MATCH",CONCATENATE(Tableau2[[#Headers],[Bien 522]]&amp;" ", acquéreurs!$C9&amp;" ",acquéreurs!$D9),"")</f>
        <v/>
      </c>
      <c r="TD8" t="str">
        <f>IF(acquéreurs!TY9="MATCH",CONCATENATE(Tableau2[[#Headers],[Bien 523]]&amp;" ", acquéreurs!$C9&amp;" ",acquéreurs!$D9),"")</f>
        <v/>
      </c>
      <c r="TE8" t="str">
        <f>IF(acquéreurs!TZ9="MATCH",CONCATENATE(Tableau2[[#Headers],[Bien 524]]&amp;" ", acquéreurs!$C9&amp;" ",acquéreurs!$D9),"")</f>
        <v/>
      </c>
      <c r="TF8" t="str">
        <f>IF(acquéreurs!UA9="MATCH",CONCATENATE(Tableau2[[#Headers],[Bien 525]]&amp;" ", acquéreurs!$C9&amp;" ",acquéreurs!$D9),"")</f>
        <v/>
      </c>
      <c r="TG8" t="str">
        <f>IF(acquéreurs!UB9="MATCH",CONCATENATE(Tableau2[[#Headers],[Bien 526]]&amp;" ", acquéreurs!$C9&amp;" ",acquéreurs!$D9),"")</f>
        <v/>
      </c>
      <c r="TH8" t="str">
        <f>IF(acquéreurs!UC9="MATCH",CONCATENATE(Tableau2[[#Headers],[Bien 527]]&amp;" ", acquéreurs!$C9&amp;" ",acquéreurs!$D9),"")</f>
        <v/>
      </c>
      <c r="TI8" t="str">
        <f>IF(acquéreurs!UD9="MATCH",CONCATENATE(Tableau2[[#Headers],[Bien 528]]&amp;" ", acquéreurs!$C9&amp;" ",acquéreurs!$D9),"")</f>
        <v/>
      </c>
      <c r="TJ8" t="str">
        <f>IF(acquéreurs!UE9="MATCH",CONCATENATE(Tableau2[[#Headers],[Bien 529]]&amp;" ", acquéreurs!$C9&amp;" ",acquéreurs!$D9),"")</f>
        <v/>
      </c>
      <c r="TK8" t="str">
        <f>IF(acquéreurs!UF9="MATCH",CONCATENATE(Tableau2[[#Headers],[Bien 530]]&amp;" ", acquéreurs!$C9&amp;" ",acquéreurs!$D9),"")</f>
        <v/>
      </c>
      <c r="TL8" t="str">
        <f>IF(acquéreurs!UG9="MATCH",CONCATENATE(Tableau2[[#Headers],[Bien 531]]&amp;" ", acquéreurs!$C9&amp;" ",acquéreurs!$D9),"")</f>
        <v/>
      </c>
      <c r="TM8" t="str">
        <f>IF(acquéreurs!UH9="MATCH",CONCATENATE(Tableau2[[#Headers],[Bien 532]]&amp;" ", acquéreurs!$C9&amp;" ",acquéreurs!$D9),"")</f>
        <v/>
      </c>
      <c r="TN8" t="str">
        <f>IF(acquéreurs!UI9="MATCH",CONCATENATE(Tableau2[[#Headers],[Bien 533]]&amp;" ", acquéreurs!$C9&amp;" ",acquéreurs!$D9),"")</f>
        <v/>
      </c>
      <c r="TO8" t="str">
        <f>IF(acquéreurs!UJ9="MATCH",CONCATENATE(Tableau2[[#Headers],[Bien 534]]&amp;" ", acquéreurs!$C9&amp;" ",acquéreurs!$D9),"")</f>
        <v/>
      </c>
      <c r="TP8" t="str">
        <f>IF(acquéreurs!UK9="MATCH",CONCATENATE(Tableau2[[#Headers],[Bien 535]]&amp;" ", acquéreurs!$C9&amp;" ",acquéreurs!$D9),"")</f>
        <v/>
      </c>
      <c r="TQ8" t="str">
        <f>IF(acquéreurs!UL9="MATCH",CONCATENATE(Tableau2[[#Headers],[Bien 536]]&amp;" ", acquéreurs!$C9&amp;" ",acquéreurs!$D9),"")</f>
        <v/>
      </c>
      <c r="TR8" t="str">
        <f>IF(acquéreurs!UM9="MATCH",CONCATENATE(Tableau2[[#Headers],[Bien 537]]&amp;" ", acquéreurs!$C9&amp;" ",acquéreurs!$D9),"")</f>
        <v/>
      </c>
      <c r="TS8" t="str">
        <f>IF(acquéreurs!UN9="MATCH",CONCATENATE(Tableau2[[#Headers],[Bien 538]]&amp;" ", acquéreurs!$C9&amp;" ",acquéreurs!$D9),"")</f>
        <v/>
      </c>
      <c r="TT8" t="str">
        <f>IF(acquéreurs!UO9="MATCH",CONCATENATE(Tableau2[[#Headers],[Bien 539]]&amp;" ", acquéreurs!$C9&amp;" ",acquéreurs!$D9),"")</f>
        <v/>
      </c>
      <c r="TU8" t="str">
        <f>IF(acquéreurs!UP9="MATCH",CONCATENATE(Tableau2[[#Headers],[Bien 540]]&amp;" ", acquéreurs!$C9&amp;" ",acquéreurs!$D9),"")</f>
        <v/>
      </c>
      <c r="TV8" t="str">
        <f>IF(acquéreurs!UQ9="MATCH",CONCATENATE(Tableau2[[#Headers],[Bien 541]]&amp;" ", acquéreurs!$C9&amp;" ",acquéreurs!$D9),"")</f>
        <v/>
      </c>
      <c r="TW8" t="str">
        <f>IF(acquéreurs!UR9="MATCH",CONCATENATE(Tableau2[[#Headers],[Bien 542]]&amp;" ", acquéreurs!$C9&amp;" ",acquéreurs!$D9),"")</f>
        <v/>
      </c>
      <c r="TX8" t="str">
        <f>IF(acquéreurs!US9="MATCH",CONCATENATE(Tableau2[[#Headers],[Bien 543]]&amp;" ", acquéreurs!$C9&amp;" ",acquéreurs!$D9),"")</f>
        <v/>
      </c>
      <c r="TY8" t="str">
        <f>IF(acquéreurs!UT9="MATCH",CONCATENATE(Tableau2[[#Headers],[Bien 544]]&amp;" ", acquéreurs!$C9&amp;" ",acquéreurs!$D9),"")</f>
        <v/>
      </c>
      <c r="TZ8" t="str">
        <f>IF(acquéreurs!UU9="MATCH",CONCATENATE(Tableau2[[#Headers],[Bien 545]]&amp;" ", acquéreurs!$C9&amp;" ",acquéreurs!$D9),"")</f>
        <v/>
      </c>
      <c r="UA8" t="str">
        <f>IF(acquéreurs!UV9="MATCH",CONCATENATE(Tableau2[[#Headers],[Bien 546]]&amp;" ", acquéreurs!$C9&amp;" ",acquéreurs!$D9),"")</f>
        <v/>
      </c>
      <c r="UB8" t="str">
        <f>IF(acquéreurs!UW9="MATCH",CONCATENATE(Tableau2[[#Headers],[Bien 547]]&amp;" ", acquéreurs!$C9&amp;" ",acquéreurs!$D9),"")</f>
        <v/>
      </c>
      <c r="UC8" t="str">
        <f>IF(acquéreurs!UX9="MATCH",CONCATENATE(Tableau2[[#Headers],[Bien 548]]&amp;" ", acquéreurs!$C9&amp;" ",acquéreurs!$D9),"")</f>
        <v/>
      </c>
      <c r="UD8" t="str">
        <f>IF(acquéreurs!UY9="MATCH",CONCATENATE(Tableau2[[#Headers],[Bien 549]]&amp;" ", acquéreurs!$C9&amp;" ",acquéreurs!$D9),"")</f>
        <v/>
      </c>
      <c r="UE8" t="str">
        <f>IF(acquéreurs!UZ9="MATCH",CONCATENATE(Tableau2[[#Headers],[Bien 550]]&amp;" ", acquéreurs!$C9&amp;" ",acquéreurs!$D9),"")</f>
        <v/>
      </c>
      <c r="UF8" t="str">
        <f>IF(acquéreurs!VA9="MATCH",CONCATENATE(Tableau2[[#Headers],[Bien 551]]&amp;" ", acquéreurs!$C9&amp;" ",acquéreurs!$D9),"")</f>
        <v/>
      </c>
      <c r="UG8" t="str">
        <f>IF(acquéreurs!VB9="MATCH",CONCATENATE(Tableau2[[#Headers],[Bien 552]]&amp;" ", acquéreurs!$C9&amp;" ",acquéreurs!$D9),"")</f>
        <v/>
      </c>
      <c r="UH8" t="str">
        <f>IF(acquéreurs!VC9="MATCH",CONCATENATE(Tableau2[[#Headers],[Bien 553]]&amp;" ", acquéreurs!$C9&amp;" ",acquéreurs!$D9),"")</f>
        <v/>
      </c>
      <c r="UI8" t="str">
        <f>IF(acquéreurs!VD9="MATCH",CONCATENATE(Tableau2[[#Headers],[Bien 554]]&amp;" ", acquéreurs!$C9&amp;" ",acquéreurs!$D9),"")</f>
        <v/>
      </c>
      <c r="UJ8" t="str">
        <f>IF(acquéreurs!VE9="MATCH",CONCATENATE(Tableau2[[#Headers],[Bien 555]]&amp;" ", acquéreurs!$C9&amp;" ",acquéreurs!$D9),"")</f>
        <v/>
      </c>
      <c r="UK8" t="str">
        <f>IF(acquéreurs!VF9="MATCH",CONCATENATE(Tableau2[[#Headers],[Bien 556]]&amp;" ", acquéreurs!$C9&amp;" ",acquéreurs!$D9),"")</f>
        <v/>
      </c>
      <c r="UL8" t="str">
        <f>IF(acquéreurs!VG9="MATCH",CONCATENATE(Tableau2[[#Headers],[Bien 557]]&amp;" ", acquéreurs!$C9&amp;" ",acquéreurs!$D9),"")</f>
        <v/>
      </c>
      <c r="UM8" t="str">
        <f>IF(acquéreurs!VH9="MATCH",CONCATENATE(Tableau2[[#Headers],[Bien 558]]&amp;" ", acquéreurs!$C9&amp;" ",acquéreurs!$D9),"")</f>
        <v/>
      </c>
    </row>
    <row r="9" spans="1:559" ht="15" thickBot="1" x14ac:dyDescent="0.35">
      <c r="A9" s="3" t="s">
        <v>924</v>
      </c>
      <c r="B9" t="str">
        <f>IF(acquéreurs!W10="MATCH",CONCATENATE(Tableau2[[#Headers],[Bien 1]]&amp;" ", acquéreurs!$C10&amp;" ",acquéreurs!$D10),"")</f>
        <v/>
      </c>
      <c r="C9" t="str">
        <f>IF(acquéreurs!X10="MATCH",CONCATENATE(Tableau2[[#Headers],[Bien 2]]&amp;" ", acquéreurs!$C10&amp;" ",acquéreurs!$D10),"")</f>
        <v/>
      </c>
      <c r="D9" t="str">
        <f>IF(acquéreurs!Y10="MATCH",CONCATENATE(Tableau2[[#Headers],[Bien 3]]&amp;" ", acquéreurs!$C10&amp;" ",acquéreurs!$D10),"")</f>
        <v/>
      </c>
      <c r="E9" t="str">
        <f>IF(acquéreurs!Z10="MATCH",CONCATENATE(Tableau2[[#Headers],[Bien 4]]&amp;" ", acquéreurs!$C10&amp;" ",acquéreurs!$D10),"")</f>
        <v/>
      </c>
      <c r="F9" t="str">
        <f>IF(acquéreurs!AA10="MATCH",CONCATENATE(Tableau2[[#Headers],[Bien 5]]&amp;" ", acquéreurs!$C10&amp;" ",acquéreurs!$D10),"")</f>
        <v/>
      </c>
      <c r="G9" t="str">
        <f>IF(acquéreurs!AB10="MATCH",CONCATENATE(Tableau2[[#Headers],[Bien 6]]&amp;" ", acquéreurs!$C10&amp;" ",acquéreurs!$D10),"")</f>
        <v/>
      </c>
      <c r="H9" t="str">
        <f>IF(acquéreurs!AC10="MATCH",CONCATENATE(Tableau2[[#Headers],[Bien 7]]&amp;" ", acquéreurs!$C10&amp;" ",acquéreurs!$D10),"")</f>
        <v/>
      </c>
      <c r="I9" t="str">
        <f>IF(acquéreurs!AD10="MATCH",CONCATENATE(Tableau2[[#Headers],[Bien 8]]&amp;" ", acquéreurs!$C10&amp;" ",acquéreurs!$D10),"")</f>
        <v/>
      </c>
      <c r="J9" t="str">
        <f>IF(acquéreurs!AE10="MATCH",CONCATENATE(Tableau2[[#Headers],[Bien 9]]&amp;" ", acquéreurs!$C10&amp;" ",acquéreurs!$D10),"")</f>
        <v/>
      </c>
      <c r="K9" t="str">
        <f>IF(acquéreurs!AF10="MATCH",CONCATENATE(Tableau2[[#Headers],[Bien 10]]&amp;" ", acquéreurs!$C10&amp;" ",acquéreurs!$D10),"")</f>
        <v/>
      </c>
      <c r="L9" t="str">
        <f>IF(acquéreurs!AG10="MATCH",CONCATENATE(Tableau2[[#Headers],[Bien 11]]&amp;" ", acquéreurs!$C10&amp;" ",acquéreurs!$D10),"")</f>
        <v/>
      </c>
      <c r="M9" t="str">
        <f>IF(acquéreurs!AH10="MATCH",CONCATENATE(Tableau2[[#Headers],[Bien 12]]&amp;" ", acquéreurs!$C10&amp;" ",acquéreurs!$D10),"")</f>
        <v/>
      </c>
      <c r="N9" t="str">
        <f>IF(acquéreurs!AI10="MATCH",CONCATENATE(Tableau2[[#Headers],[Bien 13]]&amp;" ", acquéreurs!$C10&amp;" ",acquéreurs!$D10),"")</f>
        <v/>
      </c>
      <c r="O9" t="str">
        <f>IF(acquéreurs!AJ10="MATCH",CONCATENATE(Tableau2[[#Headers],[Bien 14]]&amp;" ", acquéreurs!$C10&amp;" ",acquéreurs!$D10),"")</f>
        <v/>
      </c>
      <c r="P9" t="str">
        <f>IF(acquéreurs!AK10="MATCH",CONCATENATE(Tableau2[[#Headers],[Bien 15]]&amp;" ", acquéreurs!$C10&amp;" ",acquéreurs!$D10),"")</f>
        <v/>
      </c>
      <c r="Q9" t="str">
        <f>IF(acquéreurs!AL10="MATCH",CONCATENATE(Tableau2[[#Headers],[Bien 16]]&amp;" ", acquéreurs!$C10&amp;" ",acquéreurs!$D10),"")</f>
        <v/>
      </c>
      <c r="R9" t="str">
        <f>IF(acquéreurs!AM10="MATCH",CONCATENATE(Tableau2[[#Headers],[Bien 17]]&amp;" ", acquéreurs!$C10&amp;" ",acquéreurs!$D10),"")</f>
        <v/>
      </c>
      <c r="S9" t="str">
        <f>IF(acquéreurs!AN10="MATCH",CONCATENATE(Tableau2[[#Headers],[Bien 18]]&amp;" ", acquéreurs!$C10&amp;" ",acquéreurs!$D10),"")</f>
        <v/>
      </c>
      <c r="T9" t="str">
        <f>IF(acquéreurs!AO10="MATCH",CONCATENATE(Tableau2[[#Headers],[Bien 19]]&amp;" ", acquéreurs!$C10&amp;" ",acquéreurs!$D10),"")</f>
        <v/>
      </c>
      <c r="U9" t="str">
        <f>IF(acquéreurs!AP10="MATCH",CONCATENATE(Tableau2[[#Headers],[Bien 20]]&amp;" ", acquéreurs!$C10&amp;" ",acquéreurs!$D10),"")</f>
        <v/>
      </c>
      <c r="V9" t="str">
        <f>IF(acquéreurs!AQ10="MATCH",CONCATENATE(Tableau2[[#Headers],[Bien 21]]&amp;" ", acquéreurs!$C10&amp;" ",acquéreurs!$D10),"")</f>
        <v/>
      </c>
      <c r="W9" t="str">
        <f>IF(acquéreurs!AR10="MATCH",CONCATENATE(Tableau2[[#Headers],[Bien 22]]&amp;" ", acquéreurs!$C10&amp;" ",acquéreurs!$D10),"")</f>
        <v/>
      </c>
      <c r="X9" t="str">
        <f>IF(acquéreurs!AS10="MATCH",CONCATENATE(Tableau2[[#Headers],[Bien 23]]&amp;" ", acquéreurs!$C10&amp;" ",acquéreurs!$D10),"")</f>
        <v/>
      </c>
      <c r="Y9" t="str">
        <f>IF(acquéreurs!AT10="MATCH",CONCATENATE(Tableau2[[#Headers],[Bien 24]]&amp;" ", acquéreurs!$C10&amp;" ",acquéreurs!$D10),"")</f>
        <v/>
      </c>
      <c r="Z9" t="str">
        <f>IF(acquéreurs!AU10="MATCH",CONCATENATE(Tableau2[[#Headers],[Bien 25]]&amp;" ", acquéreurs!$C10&amp;" ",acquéreurs!$D10),"")</f>
        <v/>
      </c>
      <c r="AA9" t="str">
        <f>IF(acquéreurs!AV10="MATCH",CONCATENATE(Tableau2[[#Headers],[Bien 26]]&amp;" ", acquéreurs!$C10&amp;" ",acquéreurs!$D10),"")</f>
        <v/>
      </c>
      <c r="AB9" t="str">
        <f>IF(acquéreurs!AW10="MATCH",CONCATENATE(Tableau2[[#Headers],[Bien 27]]&amp;" ", acquéreurs!$C10&amp;" ",acquéreurs!$D10),"")</f>
        <v/>
      </c>
      <c r="AC9" t="str">
        <f>IF(acquéreurs!AX10="MATCH",CONCATENATE(Tableau2[[#Headers],[Bien 28]]&amp;" ", acquéreurs!$C10&amp;" ",acquéreurs!$D10),"")</f>
        <v/>
      </c>
      <c r="AD9" t="str">
        <f>IF(acquéreurs!AY10="MATCH",CONCATENATE(Tableau2[[#Headers],[Bien 29]]&amp;" ", acquéreurs!$C10&amp;" ",acquéreurs!$D10),"")</f>
        <v/>
      </c>
      <c r="AE9" t="str">
        <f>IF(acquéreurs!AZ10="MATCH",CONCATENATE(Tableau2[[#Headers],[Bien 30]]&amp;" ", acquéreurs!$C10&amp;" ",acquéreurs!$D10),"")</f>
        <v/>
      </c>
      <c r="AF9" t="str">
        <f>IF(acquéreurs!BA10="MATCH",CONCATENATE(Tableau2[[#Headers],[Bien 31]]&amp;" ", acquéreurs!$C10&amp;" ",acquéreurs!$D10),"")</f>
        <v/>
      </c>
      <c r="AG9" t="str">
        <f>IF(acquéreurs!BB10="MATCH",CONCATENATE(Tableau2[[#Headers],[Bien 32]]&amp;" ", acquéreurs!$C10&amp;" ",acquéreurs!$D10),"")</f>
        <v/>
      </c>
      <c r="AH9" t="str">
        <f>IF(acquéreurs!BC10="MATCH",CONCATENATE(Tableau2[[#Headers],[Bien 33]]&amp;" ", acquéreurs!$C10&amp;" ",acquéreurs!$D10),"")</f>
        <v/>
      </c>
      <c r="AI9" t="str">
        <f>IF(acquéreurs!BD10="MATCH",CONCATENATE(Tableau2[[#Headers],[Bien 34]]&amp;" ", acquéreurs!$C10&amp;" ",acquéreurs!$D10),"")</f>
        <v/>
      </c>
      <c r="AJ9" t="str">
        <f>IF(acquéreurs!BE10="MATCH",CONCATENATE(Tableau2[[#Headers],[Bien 35]]&amp;" ", acquéreurs!$C10&amp;" ",acquéreurs!$D10),"")</f>
        <v/>
      </c>
      <c r="AK9" t="str">
        <f>IF(acquéreurs!BF10="MATCH",CONCATENATE(Tableau2[[#Headers],[Bien 36]]&amp;" ", acquéreurs!$C10&amp;" ",acquéreurs!$D10),"")</f>
        <v/>
      </c>
      <c r="AL9" t="str">
        <f>IF(acquéreurs!BG10="MATCH",CONCATENATE(Tableau2[[#Headers],[Bien 37]]&amp;" ", acquéreurs!$C10&amp;" ",acquéreurs!$D10),"")</f>
        <v/>
      </c>
      <c r="AM9" t="str">
        <f>IF(acquéreurs!BH10="MATCH",CONCATENATE(Tableau2[[#Headers],[Bien 38]]&amp;" ", acquéreurs!$C10&amp;" ",acquéreurs!$D10),"")</f>
        <v/>
      </c>
      <c r="AN9" t="str">
        <f>IF(acquéreurs!BI10="MATCH",CONCATENATE(Tableau2[[#Headers],[Bien 39]]&amp;" ", acquéreurs!$C10&amp;" ",acquéreurs!$D10),"")</f>
        <v/>
      </c>
      <c r="AO9" t="str">
        <f>IF(acquéreurs!BJ10="MATCH",CONCATENATE(Tableau2[[#Headers],[Bien 40]]&amp;" ", acquéreurs!$C10&amp;" ",acquéreurs!$D10),"")</f>
        <v/>
      </c>
      <c r="AP9" t="str">
        <f>IF(acquéreurs!BK10="MATCH",CONCATENATE(Tableau2[[#Headers],[Bien 41]]&amp;" ", acquéreurs!$C10&amp;" ",acquéreurs!$D10),"")</f>
        <v/>
      </c>
      <c r="AQ9" t="str">
        <f>IF(acquéreurs!BL10="MATCH",CONCATENATE(Tableau2[[#Headers],[Bien 42]]&amp;" ", acquéreurs!$C10&amp;" ",acquéreurs!$D10),"")</f>
        <v/>
      </c>
      <c r="AR9" t="str">
        <f>IF(acquéreurs!BM10="MATCH",CONCATENATE(Tableau2[[#Headers],[Bien 43]]&amp;" ", acquéreurs!$C10&amp;" ",acquéreurs!$D10),"")</f>
        <v/>
      </c>
      <c r="AS9" t="str">
        <f>IF(acquéreurs!BN10="MATCH",CONCATENATE(Tableau2[[#Headers],[Bien 44]]&amp;" ", acquéreurs!$C10&amp;" ",acquéreurs!$D10),"")</f>
        <v/>
      </c>
      <c r="AT9" t="str">
        <f>IF(acquéreurs!BO10="MATCH",CONCATENATE(Tableau2[[#Headers],[Bien 45]]&amp;" ", acquéreurs!$C10&amp;" ",acquéreurs!$D10),"")</f>
        <v/>
      </c>
      <c r="AU9" t="str">
        <f>IF(acquéreurs!BP10="MATCH",CONCATENATE(Tableau2[[#Headers],[Bien 46]]&amp;" ", acquéreurs!$C10&amp;" ",acquéreurs!$D10),"")</f>
        <v/>
      </c>
      <c r="AV9" t="str">
        <f>IF(acquéreurs!BQ10="MATCH",CONCATENATE(Tableau2[[#Headers],[Bien 47]]&amp;" ", acquéreurs!$C10&amp;" ",acquéreurs!$D10),"")</f>
        <v/>
      </c>
      <c r="AW9" t="str">
        <f>IF(acquéreurs!BR10="MATCH",CONCATENATE(Tableau2[[#Headers],[Bien 48]]&amp;" ", acquéreurs!$C10&amp;" ",acquéreurs!$D10),"")</f>
        <v/>
      </c>
      <c r="AX9" t="str">
        <f>IF(acquéreurs!BS10="MATCH",CONCATENATE(Tableau2[[#Headers],[Bien 49]]&amp;" ", acquéreurs!$C10&amp;" ",acquéreurs!$D10),"")</f>
        <v/>
      </c>
      <c r="AY9" t="str">
        <f>IF(acquéreurs!BT10="MATCH",CONCATENATE(Tableau2[[#Headers],[Bien 50]]&amp;" ", acquéreurs!$C10&amp;" ",acquéreurs!$D10),"")</f>
        <v/>
      </c>
      <c r="AZ9" t="str">
        <f>IF(acquéreurs!BU10="MATCH",CONCATENATE(Tableau2[[#Headers],[Bien 51]]&amp;" ", acquéreurs!$C10&amp;" ",acquéreurs!$D10),"")</f>
        <v/>
      </c>
      <c r="BA9" t="str">
        <f>IF(acquéreurs!BV10="MATCH",CONCATENATE(Tableau2[[#Headers],[Bien 52]]&amp;" ", acquéreurs!$C10&amp;" ",acquéreurs!$D10),"")</f>
        <v/>
      </c>
      <c r="BB9" t="str">
        <f>IF(acquéreurs!BW10="MATCH",CONCATENATE(Tableau2[[#Headers],[Bien 53]]&amp;" ", acquéreurs!$C10&amp;" ",acquéreurs!$D10),"")</f>
        <v/>
      </c>
      <c r="BC9" t="str">
        <f>IF(acquéreurs!BX10="MATCH",CONCATENATE(Tableau2[[#Headers],[Bien 54]]&amp;" ", acquéreurs!$C10&amp;" ",acquéreurs!$D10),"")</f>
        <v/>
      </c>
      <c r="BD9" t="str">
        <f>IF(acquéreurs!BY10="MATCH",CONCATENATE(Tableau2[[#Headers],[Bien 55]]&amp;" ", acquéreurs!$C10&amp;" ",acquéreurs!$D10),"")</f>
        <v/>
      </c>
      <c r="BE9" t="str">
        <f>IF(acquéreurs!BZ10="MATCH",CONCATENATE(Tableau2[[#Headers],[Bien 56]]&amp;" ", acquéreurs!$C10&amp;" ",acquéreurs!$D10),"")</f>
        <v/>
      </c>
      <c r="BF9" t="str">
        <f>IF(acquéreurs!CA10="MATCH",CONCATENATE(Tableau2[[#Headers],[Bien 57]]&amp;" ", acquéreurs!$C10&amp;" ",acquéreurs!$D10),"")</f>
        <v/>
      </c>
      <c r="BG9" t="str">
        <f>IF(acquéreurs!CB10="MATCH",CONCATENATE(Tableau2[[#Headers],[Bien 58]]&amp;" ", acquéreurs!$C10&amp;" ",acquéreurs!$D10),"")</f>
        <v/>
      </c>
      <c r="BH9" t="str">
        <f>IF(acquéreurs!CC10="MATCH",CONCATENATE(Tableau2[[#Headers],[Bien 59]]&amp;" ", acquéreurs!$C10&amp;" ",acquéreurs!$D10),"")</f>
        <v/>
      </c>
      <c r="BI9" t="str">
        <f>IF(acquéreurs!CD10="MATCH",CONCATENATE(Tableau2[[#Headers],[Bien 60]]&amp;" ", acquéreurs!$C10&amp;" ",acquéreurs!$D10),"")</f>
        <v/>
      </c>
      <c r="BJ9" t="str">
        <f>IF(acquéreurs!CE10="MATCH",CONCATENATE(Tableau2[[#Headers],[Bien 61]]&amp;" ", acquéreurs!$C10&amp;" ",acquéreurs!$D10),"")</f>
        <v/>
      </c>
      <c r="BK9" t="str">
        <f>IF(acquéreurs!CF10="MATCH",CONCATENATE(Tableau2[[#Headers],[Bien 62]]&amp;" ", acquéreurs!$C10&amp;" ",acquéreurs!$D10),"")</f>
        <v/>
      </c>
      <c r="BL9" t="str">
        <f>IF(acquéreurs!CG10="MATCH",CONCATENATE(Tableau2[[#Headers],[Bien 63]]&amp;" ", acquéreurs!$C10&amp;" ",acquéreurs!$D10),"")</f>
        <v/>
      </c>
      <c r="BM9" t="str">
        <f>IF(acquéreurs!CH10="MATCH",CONCATENATE(Tableau2[[#Headers],[Bien 64]]&amp;" ", acquéreurs!$C10&amp;" ",acquéreurs!$D10),"")</f>
        <v/>
      </c>
      <c r="BN9" t="str">
        <f>IF(acquéreurs!CI10="MATCH",CONCATENATE(Tableau2[[#Headers],[Bien 65]]&amp;" ", acquéreurs!$C10&amp;" ",acquéreurs!$D10),"")</f>
        <v/>
      </c>
      <c r="BO9" t="str">
        <f>IF(acquéreurs!CJ10="MATCH",CONCATENATE(Tableau2[[#Headers],[Bien 66]]&amp;" ", acquéreurs!$C10&amp;" ",acquéreurs!$D10),"")</f>
        <v/>
      </c>
      <c r="BP9" t="str">
        <f>IF(acquéreurs!CK10="MATCH",CONCATENATE(Tableau2[[#Headers],[Bien 67]]&amp;" ", acquéreurs!$C10&amp;" ",acquéreurs!$D10),"")</f>
        <v/>
      </c>
      <c r="BQ9" t="str">
        <f>IF(acquéreurs!CL10="MATCH",CONCATENATE(Tableau2[[#Headers],[Bien 68]]&amp;" ", acquéreurs!$C10&amp;" ",acquéreurs!$D10),"")</f>
        <v/>
      </c>
      <c r="BR9" t="str">
        <f>IF(acquéreurs!CM10="MATCH",CONCATENATE(Tableau2[[#Headers],[Bien 69]]&amp;" ", acquéreurs!$C10&amp;" ",acquéreurs!$D10),"")</f>
        <v/>
      </c>
      <c r="BS9" t="str">
        <f>IF(acquéreurs!CN10="MATCH",CONCATENATE(Tableau2[[#Headers],[Bien 70]]&amp;" ", acquéreurs!$C10&amp;" ",acquéreurs!$D10),"")</f>
        <v/>
      </c>
      <c r="BT9" t="str">
        <f>IF(acquéreurs!CO10="MATCH",CONCATENATE(Tableau2[[#Headers],[Bien 71]]&amp;" ", acquéreurs!$C10&amp;" ",acquéreurs!$D10),"")</f>
        <v/>
      </c>
      <c r="BU9" t="str">
        <f>IF(acquéreurs!CP10="MATCH",CONCATENATE(Tableau2[[#Headers],[Bien 72]]&amp;" ", acquéreurs!$C10&amp;" ",acquéreurs!$D10),"")</f>
        <v/>
      </c>
      <c r="BV9" t="str">
        <f>IF(acquéreurs!CQ10="MATCH",CONCATENATE(Tableau2[[#Headers],[Bien 73]]&amp;" ", acquéreurs!$C10&amp;" ",acquéreurs!$D10),"")</f>
        <v/>
      </c>
      <c r="BW9" t="str">
        <f>IF(acquéreurs!CR10="MATCH",CONCATENATE(Tableau2[[#Headers],[Bien 74]]&amp;" ", acquéreurs!$C10&amp;" ",acquéreurs!$D10),"")</f>
        <v/>
      </c>
      <c r="BX9" t="str">
        <f>IF(acquéreurs!CS10="MATCH",CONCATENATE(Tableau2[[#Headers],[Bien 75]]&amp;" ", acquéreurs!$C10&amp;" ",acquéreurs!$D10),"")</f>
        <v/>
      </c>
      <c r="BY9" t="str">
        <f>IF(acquéreurs!CT10="MATCH",CONCATENATE(Tableau2[[#Headers],[Bien 76]]&amp;" ", acquéreurs!$C10&amp;" ",acquéreurs!$D10),"")</f>
        <v/>
      </c>
      <c r="BZ9" t="str">
        <f>IF(acquéreurs!CU10="MATCH",CONCATENATE(Tableau2[[#Headers],[Bien 77]]&amp;" ", acquéreurs!$C10&amp;" ",acquéreurs!$D10),"")</f>
        <v/>
      </c>
      <c r="CA9" t="str">
        <f>IF(acquéreurs!CV10="MATCH",CONCATENATE(Tableau2[[#Headers],[Bien 78]]&amp;" ", acquéreurs!$C10&amp;" ",acquéreurs!$D10),"")</f>
        <v/>
      </c>
      <c r="CB9" t="str">
        <f>IF(acquéreurs!CW10="MATCH",CONCATENATE(Tableau2[[#Headers],[Bien 79]]&amp;" ", acquéreurs!$C10&amp;" ",acquéreurs!$D10),"")</f>
        <v/>
      </c>
      <c r="CC9" t="str">
        <f>IF(acquéreurs!CX10="MATCH",CONCATENATE(Tableau2[[#Headers],[Bien 80]]&amp;" ", acquéreurs!$C10&amp;" ",acquéreurs!$D10),"")</f>
        <v/>
      </c>
      <c r="CD9" t="str">
        <f>IF(acquéreurs!CY10="MATCH",CONCATENATE(Tableau2[[#Headers],[Bien 81]]&amp;" ", acquéreurs!$C10&amp;" ",acquéreurs!$D10),"")</f>
        <v/>
      </c>
      <c r="CE9" t="str">
        <f>IF(acquéreurs!CZ10="MATCH",CONCATENATE(Tableau2[[#Headers],[Bien 82]]&amp;" ", acquéreurs!$C10&amp;" ",acquéreurs!$D10),"")</f>
        <v/>
      </c>
      <c r="CF9" t="str">
        <f>IF(acquéreurs!DA10="MATCH",CONCATENATE(Tableau2[[#Headers],[Bien 83]]&amp;" ", acquéreurs!$C10&amp;" ",acquéreurs!$D10),"")</f>
        <v/>
      </c>
      <c r="CG9" t="str">
        <f>IF(acquéreurs!DB10="MATCH",CONCATENATE(Tableau2[[#Headers],[Bien 84]]&amp;" ", acquéreurs!$C10&amp;" ",acquéreurs!$D10),"")</f>
        <v/>
      </c>
      <c r="CH9" t="str">
        <f>IF(acquéreurs!DC10="MATCH",CONCATENATE(Tableau2[[#Headers],[Bien 85]]&amp;" ", acquéreurs!$C10&amp;" ",acquéreurs!$D10),"")</f>
        <v/>
      </c>
      <c r="CI9" t="str">
        <f>IF(acquéreurs!DD10="MATCH",CONCATENATE(Tableau2[[#Headers],[Bien 86]]&amp;" ", acquéreurs!$C10&amp;" ",acquéreurs!$D10),"")</f>
        <v/>
      </c>
      <c r="CJ9" t="str">
        <f>IF(acquéreurs!DE10="MATCH",CONCATENATE(Tableau2[[#Headers],[Bien 87]]&amp;" ", acquéreurs!$C10&amp;" ",acquéreurs!$D10),"")</f>
        <v/>
      </c>
      <c r="CK9" t="str">
        <f>IF(acquéreurs!DF10="MATCH",CONCATENATE(Tableau2[[#Headers],[Bien 88]]&amp;" ", acquéreurs!$C10&amp;" ",acquéreurs!$D10),"")</f>
        <v/>
      </c>
      <c r="CL9" t="str">
        <f>IF(acquéreurs!DG10="MATCH",CONCATENATE(Tableau2[[#Headers],[Bien 89]]&amp;" ", acquéreurs!$C10&amp;" ",acquéreurs!$D10),"")</f>
        <v/>
      </c>
      <c r="CM9" t="str">
        <f>IF(acquéreurs!DH10="MATCH",CONCATENATE(Tableau2[[#Headers],[Bien 90]]&amp;" ", acquéreurs!$C10&amp;" ",acquéreurs!$D10),"")</f>
        <v/>
      </c>
      <c r="CN9" t="str">
        <f>IF(acquéreurs!DI10="MATCH",CONCATENATE(Tableau2[[#Headers],[Bien 91]]&amp;" ", acquéreurs!$C10&amp;" ",acquéreurs!$D10),"")</f>
        <v/>
      </c>
      <c r="CO9" t="str">
        <f>IF(acquéreurs!DJ10="MATCH",CONCATENATE(Tableau2[[#Headers],[Bien 92]]&amp;" ", acquéreurs!$C10&amp;" ",acquéreurs!$D10),"")</f>
        <v/>
      </c>
      <c r="CP9" t="str">
        <f>IF(acquéreurs!DK10="MATCH",CONCATENATE(Tableau2[[#Headers],[Bien 93]]&amp;" ", acquéreurs!$C10&amp;" ",acquéreurs!$D10),"")</f>
        <v/>
      </c>
      <c r="CQ9" t="str">
        <f>IF(acquéreurs!DL10="MATCH",CONCATENATE(Tableau2[[#Headers],[Bien 94]]&amp;" ", acquéreurs!$C10&amp;" ",acquéreurs!$D10),"")</f>
        <v/>
      </c>
      <c r="CR9" t="str">
        <f>IF(acquéreurs!DM10="MATCH",CONCATENATE(Tableau2[[#Headers],[Bien 95]]&amp;" ", acquéreurs!$C10&amp;" ",acquéreurs!$D10),"")</f>
        <v/>
      </c>
      <c r="CS9" t="str">
        <f>IF(acquéreurs!DN10="MATCH",CONCATENATE(Tableau2[[#Headers],[Bien 96]]&amp;" ", acquéreurs!$C10&amp;" ",acquéreurs!$D10),"")</f>
        <v/>
      </c>
      <c r="CT9" t="str">
        <f>IF(acquéreurs!DO10="MATCH",CONCATENATE(Tableau2[[#Headers],[Bien 97]]&amp;" ", acquéreurs!$C10&amp;" ",acquéreurs!$D10),"")</f>
        <v/>
      </c>
      <c r="CU9" t="str">
        <f>IF(acquéreurs!DP10="MATCH",CONCATENATE(Tableau2[[#Headers],[Bien 98]]&amp;" ", acquéreurs!$C10&amp;" ",acquéreurs!$D10),"")</f>
        <v/>
      </c>
      <c r="CV9" t="str">
        <f>IF(acquéreurs!DQ10="MATCH",CONCATENATE(Tableau2[[#Headers],[Bien 99]]&amp;" ", acquéreurs!$C10&amp;" ",acquéreurs!$D10),"")</f>
        <v/>
      </c>
      <c r="CW9" t="str">
        <f>IF(acquéreurs!DR10="MATCH",CONCATENATE(Tableau2[[#Headers],[Bien 100]]&amp;" ", acquéreurs!$C10&amp;" ",acquéreurs!$D10),"")</f>
        <v/>
      </c>
      <c r="CX9" t="str">
        <f>IF(acquéreurs!DS10="MATCH",CONCATENATE(Tableau2[[#Headers],[Bien 101]]&amp;" ", acquéreurs!$C10&amp;" ",acquéreurs!$D10),"")</f>
        <v/>
      </c>
      <c r="CY9" t="str">
        <f>IF(acquéreurs!DT10="MATCH",CONCATENATE(Tableau2[[#Headers],[Bien 102]]&amp;" ", acquéreurs!$C10&amp;" ",acquéreurs!$D10),"")</f>
        <v/>
      </c>
      <c r="CZ9" t="str">
        <f>IF(acquéreurs!DU10="MATCH",CONCATENATE(Tableau2[[#Headers],[Bien 103]]&amp;" ", acquéreurs!$C10&amp;" ",acquéreurs!$D10),"")</f>
        <v/>
      </c>
      <c r="DA9" t="str">
        <f>IF(acquéreurs!DV10="MATCH",CONCATENATE(Tableau2[[#Headers],[Bien 104]]&amp;" ", acquéreurs!$C10&amp;" ",acquéreurs!$D10),"")</f>
        <v/>
      </c>
      <c r="DB9" t="str">
        <f>IF(acquéreurs!DW10="MATCH",CONCATENATE(Tableau2[[#Headers],[Bien 105]]&amp;" ", acquéreurs!$C10&amp;" ",acquéreurs!$D10),"")</f>
        <v/>
      </c>
      <c r="DC9" t="str">
        <f>IF(acquéreurs!DX10="MATCH",CONCATENATE(Tableau2[[#Headers],[Bien 106]]&amp;" ", acquéreurs!$C10&amp;" ",acquéreurs!$D10),"")</f>
        <v/>
      </c>
      <c r="DD9" t="str">
        <f>IF(acquéreurs!DY10="MATCH",CONCATENATE(Tableau2[[#Headers],[Bien 107]]&amp;" ", acquéreurs!$C10&amp;" ",acquéreurs!$D10),"")</f>
        <v/>
      </c>
      <c r="DE9" t="str">
        <f>IF(acquéreurs!DZ10="MATCH",CONCATENATE(Tableau2[[#Headers],[Bien 108]]&amp;" ", acquéreurs!$C10&amp;" ",acquéreurs!$D10),"")</f>
        <v/>
      </c>
      <c r="DF9" t="str">
        <f>IF(acquéreurs!EA10="MATCH",CONCATENATE(Tableau2[[#Headers],[Bien 109]]&amp;" ", acquéreurs!$C10&amp;" ",acquéreurs!$D10),"")</f>
        <v/>
      </c>
      <c r="DG9" t="str">
        <f>IF(acquéreurs!EB10="MATCH",CONCATENATE(Tableau2[[#Headers],[Bien 110]]&amp;" ", acquéreurs!$C10&amp;" ",acquéreurs!$D10),"")</f>
        <v/>
      </c>
      <c r="DH9" t="str">
        <f>IF(acquéreurs!EC10="MATCH",CONCATENATE(Tableau2[[#Headers],[Bien 111]]&amp;" ", acquéreurs!$C10&amp;" ",acquéreurs!$D10),"")</f>
        <v/>
      </c>
      <c r="DI9" t="str">
        <f>IF(acquéreurs!ED10="MATCH",CONCATENATE(Tableau2[[#Headers],[Bien 112]]&amp;" ", acquéreurs!$C10&amp;" ",acquéreurs!$D10),"")</f>
        <v/>
      </c>
      <c r="DJ9" t="str">
        <f>IF(acquéreurs!EE10="MATCH",CONCATENATE(Tableau2[[#Headers],[Bien 113]]&amp;" ", acquéreurs!$C10&amp;" ",acquéreurs!$D10),"")</f>
        <v/>
      </c>
      <c r="DK9" t="str">
        <f>IF(acquéreurs!EF10="MATCH",CONCATENATE(Tableau2[[#Headers],[Bien 114]]&amp;" ", acquéreurs!$C10&amp;" ",acquéreurs!$D10),"")</f>
        <v/>
      </c>
      <c r="DL9" t="str">
        <f>IF(acquéreurs!EG10="MATCH",CONCATENATE(Tableau2[[#Headers],[Bien 115]]&amp;" ", acquéreurs!$C10&amp;" ",acquéreurs!$D10),"")</f>
        <v/>
      </c>
      <c r="DM9" t="str">
        <f>IF(acquéreurs!EH10="MATCH",CONCATENATE(Tableau2[[#Headers],[Bien 116]]&amp;" ", acquéreurs!$C10&amp;" ",acquéreurs!$D10),"")</f>
        <v/>
      </c>
      <c r="DN9" t="str">
        <f>IF(acquéreurs!EI10="MATCH",CONCATENATE(Tableau2[[#Headers],[Bien 117]]&amp;" ", acquéreurs!$C10&amp;" ",acquéreurs!$D10),"")</f>
        <v/>
      </c>
      <c r="DO9" t="str">
        <f>IF(acquéreurs!EJ10="MATCH",CONCATENATE(Tableau2[[#Headers],[Bien 118]]&amp;" ", acquéreurs!$C10&amp;" ",acquéreurs!$D10),"")</f>
        <v/>
      </c>
      <c r="DP9" t="str">
        <f>IF(acquéreurs!EK10="MATCH",CONCATENATE(Tableau2[[#Headers],[Bien 119]]&amp;" ", acquéreurs!$C10&amp;" ",acquéreurs!$D10),"")</f>
        <v/>
      </c>
      <c r="DQ9" t="str">
        <f>IF(acquéreurs!EL10="MATCH",CONCATENATE(Tableau2[[#Headers],[Bien 120]]&amp;" ", acquéreurs!$C10&amp;" ",acquéreurs!$D10),"")</f>
        <v/>
      </c>
      <c r="DR9" t="str">
        <f>IF(acquéreurs!EM10="MATCH",CONCATENATE(Tableau2[[#Headers],[Bien 121]]&amp;" ", acquéreurs!$C10&amp;" ",acquéreurs!$D10),"")</f>
        <v/>
      </c>
      <c r="DS9" t="str">
        <f>IF(acquéreurs!EN10="MATCH",CONCATENATE(Tableau2[[#Headers],[Bien 122]]&amp;" ", acquéreurs!$C10&amp;" ",acquéreurs!$D10),"")</f>
        <v/>
      </c>
      <c r="DT9" t="str">
        <f>IF(acquéreurs!EO10="MATCH",CONCATENATE(Tableau2[[#Headers],[Bien 123]]&amp;" ", acquéreurs!$C10&amp;" ",acquéreurs!$D10),"")</f>
        <v/>
      </c>
      <c r="DU9" t="str">
        <f>IF(acquéreurs!EP10="MATCH",CONCATENATE(Tableau2[[#Headers],[Bien 124]]&amp;" ", acquéreurs!$C10&amp;" ",acquéreurs!$D10),"")</f>
        <v/>
      </c>
      <c r="DV9" t="str">
        <f>IF(acquéreurs!EQ10="MATCH",CONCATENATE(Tableau2[[#Headers],[Bien 125]]&amp;" ", acquéreurs!$C10&amp;" ",acquéreurs!$D10),"")</f>
        <v/>
      </c>
      <c r="DW9" t="str">
        <f>IF(acquéreurs!ER10="MATCH",CONCATENATE(Tableau2[[#Headers],[Bien 126]]&amp;" ", acquéreurs!$C10&amp;" ",acquéreurs!$D10),"")</f>
        <v/>
      </c>
      <c r="DX9" t="str">
        <f>IF(acquéreurs!ES10="MATCH",CONCATENATE(Tableau2[[#Headers],[Bien 127]]&amp;" ", acquéreurs!$C10&amp;" ",acquéreurs!$D10),"")</f>
        <v/>
      </c>
      <c r="DY9" t="str">
        <f>IF(acquéreurs!ET10="MATCH",CONCATENATE(Tableau2[[#Headers],[Bien 128]]&amp;" ", acquéreurs!$C10&amp;" ",acquéreurs!$D10),"")</f>
        <v/>
      </c>
      <c r="DZ9" t="str">
        <f>IF(acquéreurs!EU10="MATCH",CONCATENATE(Tableau2[[#Headers],[Bien 129]]&amp;" ", acquéreurs!$C10&amp;" ",acquéreurs!$D10),"")</f>
        <v/>
      </c>
      <c r="EA9" t="str">
        <f>IF(acquéreurs!EV10="MATCH",CONCATENATE(Tableau2[[#Headers],[Bien 130]]&amp;" ", acquéreurs!$C10&amp;" ",acquéreurs!$D10),"")</f>
        <v/>
      </c>
      <c r="EB9" t="str">
        <f>IF(acquéreurs!EW10="MATCH",CONCATENATE(Tableau2[[#Headers],[Bien 131]]&amp;" ", acquéreurs!$C10&amp;" ",acquéreurs!$D10),"")</f>
        <v/>
      </c>
      <c r="EC9" t="str">
        <f>IF(acquéreurs!EX10="MATCH",CONCATENATE(Tableau2[[#Headers],[Bien 132]]&amp;" ", acquéreurs!$C10&amp;" ",acquéreurs!$D10),"")</f>
        <v/>
      </c>
      <c r="ED9" t="str">
        <f>IF(acquéreurs!EY10="MATCH",CONCATENATE(Tableau2[[#Headers],[Bien 133]]&amp;" ", acquéreurs!$C10&amp;" ",acquéreurs!$D10),"")</f>
        <v/>
      </c>
      <c r="EE9" t="str">
        <f>IF(acquéreurs!EZ10="MATCH",CONCATENATE(Tableau2[[#Headers],[Bien 134]]&amp;" ", acquéreurs!$C10&amp;" ",acquéreurs!$D10),"")</f>
        <v/>
      </c>
      <c r="EF9" t="str">
        <f>IF(acquéreurs!FA10="MATCH",CONCATENATE(Tableau2[[#Headers],[Bien 135]]&amp;" ", acquéreurs!$C10&amp;" ",acquéreurs!$D10),"")</f>
        <v/>
      </c>
      <c r="EG9" t="str">
        <f>IF(acquéreurs!FB10="MATCH",CONCATENATE(Tableau2[[#Headers],[Bien 136]]&amp;" ", acquéreurs!$C10&amp;" ",acquéreurs!$D10),"")</f>
        <v/>
      </c>
      <c r="EH9" t="str">
        <f>IF(acquéreurs!FC10="MATCH",CONCATENATE(Tableau2[[#Headers],[Bien 137]]&amp;" ", acquéreurs!$C10&amp;" ",acquéreurs!$D10),"")</f>
        <v/>
      </c>
      <c r="EI9" t="str">
        <f>IF(acquéreurs!FD10="MATCH",CONCATENATE(Tableau2[[#Headers],[Bien 138]]&amp;" ", acquéreurs!$C10&amp;" ",acquéreurs!$D10),"")</f>
        <v/>
      </c>
      <c r="EJ9" t="str">
        <f>IF(acquéreurs!FE10="MATCH",CONCATENATE(Tableau2[[#Headers],[Bien 139]]&amp;" ", acquéreurs!$C10&amp;" ",acquéreurs!$D10),"")</f>
        <v/>
      </c>
      <c r="EK9" t="str">
        <f>IF(acquéreurs!FF10="MATCH",CONCATENATE(Tableau2[[#Headers],[Bien 140]]&amp;" ", acquéreurs!$C10&amp;" ",acquéreurs!$D10),"")</f>
        <v/>
      </c>
      <c r="EL9" t="str">
        <f>IF(acquéreurs!FG10="MATCH",CONCATENATE(Tableau2[[#Headers],[Bien 141]]&amp;" ", acquéreurs!$C10&amp;" ",acquéreurs!$D10),"")</f>
        <v/>
      </c>
      <c r="EM9" t="str">
        <f>IF(acquéreurs!FH10="MATCH",CONCATENATE(Tableau2[[#Headers],[Bien 142]]&amp;" ", acquéreurs!$C10&amp;" ",acquéreurs!$D10),"")</f>
        <v/>
      </c>
      <c r="EN9" t="str">
        <f>IF(acquéreurs!FI10="MATCH",CONCATENATE(Tableau2[[#Headers],[Bien 143]]&amp;" ", acquéreurs!$C10&amp;" ",acquéreurs!$D10),"")</f>
        <v/>
      </c>
      <c r="EO9" t="str">
        <f>IF(acquéreurs!FJ10="MATCH",CONCATENATE(Tableau2[[#Headers],[Bien 144]]&amp;" ", acquéreurs!$C10&amp;" ",acquéreurs!$D10),"")</f>
        <v/>
      </c>
      <c r="EP9" t="str">
        <f>IF(acquéreurs!FK10="MATCH",CONCATENATE(Tableau2[[#Headers],[Bien 145]]&amp;" ", acquéreurs!$C10&amp;" ",acquéreurs!$D10),"")</f>
        <v/>
      </c>
      <c r="EQ9" t="str">
        <f>IF(acquéreurs!FL10="MATCH",CONCATENATE(Tableau2[[#Headers],[Bien 146]]&amp;" ", acquéreurs!$C10&amp;" ",acquéreurs!$D10),"")</f>
        <v/>
      </c>
      <c r="ER9" t="str">
        <f>IF(acquéreurs!FM10="MATCH",CONCATENATE(Tableau2[[#Headers],[Bien 147]]&amp;" ", acquéreurs!$C10&amp;" ",acquéreurs!$D10),"")</f>
        <v/>
      </c>
      <c r="ES9" t="str">
        <f>IF(acquéreurs!FN10="MATCH",CONCATENATE(Tableau2[[#Headers],[Bien 148]]&amp;" ", acquéreurs!$C10&amp;" ",acquéreurs!$D10),"")</f>
        <v/>
      </c>
      <c r="ET9" t="str">
        <f>IF(acquéreurs!FO10="MATCH",CONCATENATE(Tableau2[[#Headers],[Bien 149]]&amp;" ", acquéreurs!$C10&amp;" ",acquéreurs!$D10),"")</f>
        <v/>
      </c>
      <c r="EU9" t="str">
        <f>IF(acquéreurs!FP10="MATCH",CONCATENATE(Tableau2[[#Headers],[Bien 150]]&amp;" ", acquéreurs!$C10&amp;" ",acquéreurs!$D10),"")</f>
        <v/>
      </c>
      <c r="EV9" t="str">
        <f>IF(acquéreurs!FQ10="MATCH",CONCATENATE(Tableau2[[#Headers],[Bien 151]]&amp;" ", acquéreurs!$C10&amp;" ",acquéreurs!$D10),"")</f>
        <v/>
      </c>
      <c r="EW9" t="str">
        <f>IF(acquéreurs!FR10="MATCH",CONCATENATE(Tableau2[[#Headers],[Bien 152]]&amp;" ", acquéreurs!$C10&amp;" ",acquéreurs!$D10),"")</f>
        <v/>
      </c>
      <c r="EX9" t="str">
        <f>IF(acquéreurs!FS10="MATCH",CONCATENATE(Tableau2[[#Headers],[Bien 153]]&amp;" ", acquéreurs!$C10&amp;" ",acquéreurs!$D10),"")</f>
        <v/>
      </c>
      <c r="EY9" t="str">
        <f>IF(acquéreurs!FT10="MATCH",CONCATENATE(Tableau2[[#Headers],[Bien 154]]&amp;" ", acquéreurs!$C10&amp;" ",acquéreurs!$D10),"")</f>
        <v/>
      </c>
      <c r="EZ9" t="str">
        <f>IF(acquéreurs!FU10="MATCH",CONCATENATE(Tableau2[[#Headers],[Bien 155]]&amp;" ", acquéreurs!$C10&amp;" ",acquéreurs!$D10),"")</f>
        <v/>
      </c>
      <c r="FA9" t="str">
        <f>IF(acquéreurs!FV10="MATCH",CONCATENATE(Tableau2[[#Headers],[Bien 156]]&amp;" ", acquéreurs!$C10&amp;" ",acquéreurs!$D10),"")</f>
        <v/>
      </c>
      <c r="FB9" t="str">
        <f>IF(acquéreurs!FW10="MATCH",CONCATENATE(Tableau2[[#Headers],[Bien 157]]&amp;" ", acquéreurs!$C10&amp;" ",acquéreurs!$D10),"")</f>
        <v/>
      </c>
      <c r="FC9" t="str">
        <f>IF(acquéreurs!FX10="MATCH",CONCATENATE(Tableau2[[#Headers],[Bien 158]]&amp;" ", acquéreurs!$C10&amp;" ",acquéreurs!$D10),"")</f>
        <v/>
      </c>
      <c r="FD9" t="str">
        <f>IF(acquéreurs!FY10="MATCH",CONCATENATE(Tableau2[[#Headers],[Bien 159]]&amp;" ", acquéreurs!$C10&amp;" ",acquéreurs!$D10),"")</f>
        <v/>
      </c>
      <c r="FE9" t="str">
        <f>IF(acquéreurs!FZ10="MATCH",CONCATENATE(Tableau2[[#Headers],[Bien 160]]&amp;" ", acquéreurs!$C10&amp;" ",acquéreurs!$D10),"")</f>
        <v/>
      </c>
      <c r="FF9" t="str">
        <f>IF(acquéreurs!GA10="MATCH",CONCATENATE(Tableau2[[#Headers],[Bien 161]]&amp;" ", acquéreurs!$C10&amp;" ",acquéreurs!$D10),"")</f>
        <v/>
      </c>
      <c r="FG9" t="str">
        <f>IF(acquéreurs!GB10="MATCH",CONCATENATE(Tableau2[[#Headers],[Bien 162]]&amp;" ", acquéreurs!$C10&amp;" ",acquéreurs!$D10),"")</f>
        <v/>
      </c>
      <c r="FH9" t="str">
        <f>IF(acquéreurs!GC10="MATCH",CONCATENATE(Tableau2[[#Headers],[Bien 163]]&amp;" ", acquéreurs!$C10&amp;" ",acquéreurs!$D10),"")</f>
        <v/>
      </c>
      <c r="FI9" t="str">
        <f>IF(acquéreurs!GD10="MATCH",CONCATENATE(Tableau2[[#Headers],[Bien 164]]&amp;" ", acquéreurs!$C10&amp;" ",acquéreurs!$D10),"")</f>
        <v/>
      </c>
      <c r="FJ9" t="str">
        <f>IF(acquéreurs!GE10="MATCH",CONCATENATE(Tableau2[[#Headers],[Bien 165]]&amp;" ", acquéreurs!$C10&amp;" ",acquéreurs!$D10),"")</f>
        <v/>
      </c>
      <c r="FK9" t="str">
        <f>IF(acquéreurs!GF10="MATCH",CONCATENATE(Tableau2[[#Headers],[Bien 166]]&amp;" ", acquéreurs!$C10&amp;" ",acquéreurs!$D10),"")</f>
        <v/>
      </c>
      <c r="FL9" t="str">
        <f>IF(acquéreurs!GG10="MATCH",CONCATENATE(Tableau2[[#Headers],[Bien 167]]&amp;" ", acquéreurs!$C10&amp;" ",acquéreurs!$D10),"")</f>
        <v/>
      </c>
      <c r="FM9" t="str">
        <f>IF(acquéreurs!GH10="MATCH",CONCATENATE(Tableau2[[#Headers],[Bien 168]]&amp;" ", acquéreurs!$C10&amp;" ",acquéreurs!$D10),"")</f>
        <v/>
      </c>
      <c r="FN9" t="str">
        <f>IF(acquéreurs!GI10="MATCH",CONCATENATE(Tableau2[[#Headers],[Bien 169]]&amp;" ", acquéreurs!$C10&amp;" ",acquéreurs!$D10),"")</f>
        <v/>
      </c>
      <c r="FO9" t="str">
        <f>IF(acquéreurs!GJ10="MATCH",CONCATENATE(Tableau2[[#Headers],[Bien 170]]&amp;" ", acquéreurs!$C10&amp;" ",acquéreurs!$D10),"")</f>
        <v/>
      </c>
      <c r="FP9" t="str">
        <f>IF(acquéreurs!GK10="MATCH",CONCATENATE(Tableau2[[#Headers],[Bien 171]]&amp;" ", acquéreurs!$C10&amp;" ",acquéreurs!$D10),"")</f>
        <v/>
      </c>
      <c r="FQ9" t="str">
        <f>IF(acquéreurs!GL10="MATCH",CONCATENATE(Tableau2[[#Headers],[Bien 172]]&amp;" ", acquéreurs!$C10&amp;" ",acquéreurs!$D10),"")</f>
        <v/>
      </c>
      <c r="FR9" t="str">
        <f>IF(acquéreurs!GM10="MATCH",CONCATENATE(Tableau2[[#Headers],[Bien 173]]&amp;" ", acquéreurs!$C10&amp;" ",acquéreurs!$D10),"")</f>
        <v/>
      </c>
      <c r="FS9" t="str">
        <f>IF(acquéreurs!GN10="MATCH",CONCATENATE(Tableau2[[#Headers],[Bien 174]]&amp;" ", acquéreurs!$C10&amp;" ",acquéreurs!$D10),"")</f>
        <v/>
      </c>
      <c r="FT9" t="str">
        <f>IF(acquéreurs!GO10="MATCH",CONCATENATE(Tableau2[[#Headers],[Bien 175]]&amp;" ", acquéreurs!$C10&amp;" ",acquéreurs!$D10),"")</f>
        <v/>
      </c>
      <c r="FU9" t="str">
        <f>IF(acquéreurs!GP10="MATCH",CONCATENATE(Tableau2[[#Headers],[Bien 176]]&amp;" ", acquéreurs!$C10&amp;" ",acquéreurs!$D10),"")</f>
        <v/>
      </c>
      <c r="FV9" t="str">
        <f>IF(acquéreurs!GQ10="MATCH",CONCATENATE(Tableau2[[#Headers],[Bien 177]]&amp;" ", acquéreurs!$C10&amp;" ",acquéreurs!$D10),"")</f>
        <v/>
      </c>
      <c r="FW9" t="str">
        <f>IF(acquéreurs!GR10="MATCH",CONCATENATE(Tableau2[[#Headers],[Bien 178]]&amp;" ", acquéreurs!$C10&amp;" ",acquéreurs!$D10),"")</f>
        <v/>
      </c>
      <c r="FX9" t="str">
        <f>IF(acquéreurs!GS10="MATCH",CONCATENATE(Tableau2[[#Headers],[Bien 179]]&amp;" ", acquéreurs!$C10&amp;" ",acquéreurs!$D10),"")</f>
        <v/>
      </c>
      <c r="FY9" t="str">
        <f>IF(acquéreurs!GT10="MATCH",CONCATENATE(Tableau2[[#Headers],[Bien 180]]&amp;" ", acquéreurs!$C10&amp;" ",acquéreurs!$D10),"")</f>
        <v/>
      </c>
      <c r="FZ9" t="str">
        <f>IF(acquéreurs!GU10="MATCH",CONCATENATE(Tableau2[[#Headers],[Bien 181]]&amp;" ", acquéreurs!$C10&amp;" ",acquéreurs!$D10),"")</f>
        <v/>
      </c>
      <c r="GA9" t="str">
        <f>IF(acquéreurs!GV10="MATCH",CONCATENATE(Tableau2[[#Headers],[Bien 182]]&amp;" ", acquéreurs!$C10&amp;" ",acquéreurs!$D10),"")</f>
        <v/>
      </c>
      <c r="GB9" t="str">
        <f>IF(acquéreurs!GW10="MATCH",CONCATENATE(Tableau2[[#Headers],[Bien 183]]&amp;" ", acquéreurs!$C10&amp;" ",acquéreurs!$D10),"")</f>
        <v/>
      </c>
      <c r="GC9" t="str">
        <f>IF(acquéreurs!GX10="MATCH",CONCATENATE(Tableau2[[#Headers],[Bien 184]]&amp;" ", acquéreurs!$C10&amp;" ",acquéreurs!$D10),"")</f>
        <v/>
      </c>
      <c r="GD9" t="str">
        <f>IF(acquéreurs!GY10="MATCH",CONCATENATE(Tableau2[[#Headers],[Bien 185]]&amp;" ", acquéreurs!$C10&amp;" ",acquéreurs!$D10),"")</f>
        <v/>
      </c>
      <c r="GE9" t="str">
        <f>IF(acquéreurs!GZ10="MATCH",CONCATENATE(Tableau2[[#Headers],[Bien 186]]&amp;" ", acquéreurs!$C10&amp;" ",acquéreurs!$D10),"")</f>
        <v/>
      </c>
      <c r="GF9" t="str">
        <f>IF(acquéreurs!HA10="MATCH",CONCATENATE(Tableau2[[#Headers],[Bien 187]]&amp;" ", acquéreurs!$C10&amp;" ",acquéreurs!$D10),"")</f>
        <v/>
      </c>
      <c r="GG9" t="str">
        <f>IF(acquéreurs!HB10="MATCH",CONCATENATE(Tableau2[[#Headers],[Bien 188]]&amp;" ", acquéreurs!$C10&amp;" ",acquéreurs!$D10),"")</f>
        <v/>
      </c>
      <c r="GH9" t="str">
        <f>IF(acquéreurs!HC10="MATCH",CONCATENATE(Tableau2[[#Headers],[Bien 189]]&amp;" ", acquéreurs!$C10&amp;" ",acquéreurs!$D10),"")</f>
        <v/>
      </c>
      <c r="GI9" t="str">
        <f>IF(acquéreurs!HD10="MATCH",CONCATENATE(Tableau2[[#Headers],[Bien 190]]&amp;" ", acquéreurs!$C10&amp;" ",acquéreurs!$D10),"")</f>
        <v/>
      </c>
      <c r="GJ9" t="str">
        <f>IF(acquéreurs!HE10="MATCH",CONCATENATE(Tableau2[[#Headers],[Bien 191]]&amp;" ", acquéreurs!$C10&amp;" ",acquéreurs!$D10),"")</f>
        <v/>
      </c>
      <c r="GK9" t="str">
        <f>IF(acquéreurs!HF10="MATCH",CONCATENATE(Tableau2[[#Headers],[Bien 192]]&amp;" ", acquéreurs!$C10&amp;" ",acquéreurs!$D10),"")</f>
        <v/>
      </c>
      <c r="GL9" t="str">
        <f>IF(acquéreurs!HG10="MATCH",CONCATENATE(Tableau2[[#Headers],[Bien 193]]&amp;" ", acquéreurs!$C10&amp;" ",acquéreurs!$D10),"")</f>
        <v/>
      </c>
      <c r="GM9" t="str">
        <f>IF(acquéreurs!HH10="MATCH",CONCATENATE(Tableau2[[#Headers],[Bien 194]]&amp;" ", acquéreurs!$C10&amp;" ",acquéreurs!$D10),"")</f>
        <v/>
      </c>
      <c r="GN9" t="str">
        <f>IF(acquéreurs!HI10="MATCH",CONCATENATE(Tableau2[[#Headers],[Bien 195]]&amp;" ", acquéreurs!$C10&amp;" ",acquéreurs!$D10),"")</f>
        <v/>
      </c>
      <c r="GO9" t="str">
        <f>IF(acquéreurs!HJ10="MATCH",CONCATENATE(Tableau2[[#Headers],[Bien 196]]&amp;" ", acquéreurs!$C10&amp;" ",acquéreurs!$D10),"")</f>
        <v/>
      </c>
      <c r="GP9" t="str">
        <f>IF(acquéreurs!HK10="MATCH",CONCATENATE(Tableau2[[#Headers],[Bien 197]]&amp;" ", acquéreurs!$C10&amp;" ",acquéreurs!$D10),"")</f>
        <v/>
      </c>
      <c r="GQ9" t="str">
        <f>IF(acquéreurs!HL10="MATCH",CONCATENATE(Tableau2[[#Headers],[Bien 198]]&amp;" ", acquéreurs!$C10&amp;" ",acquéreurs!$D10),"")</f>
        <v/>
      </c>
      <c r="GR9" t="str">
        <f>IF(acquéreurs!HM10="MATCH",CONCATENATE(Tableau2[[#Headers],[Bien 199]]&amp;" ", acquéreurs!$C10&amp;" ",acquéreurs!$D10),"")</f>
        <v/>
      </c>
      <c r="GS9" t="str">
        <f>IF(acquéreurs!HN10="MATCH",CONCATENATE(Tableau2[[#Headers],[Bien 200]]&amp;" ", acquéreurs!$C10&amp;" ",acquéreurs!$D10),"")</f>
        <v/>
      </c>
      <c r="GT9" t="str">
        <f>IF(acquéreurs!HO10="MATCH",CONCATENATE(Tableau2[[#Headers],[Bien 201]]&amp;" ", acquéreurs!$C10&amp;" ",acquéreurs!$D10),"")</f>
        <v/>
      </c>
      <c r="GU9" t="str">
        <f>IF(acquéreurs!HP10="MATCH",CONCATENATE(Tableau2[[#Headers],[Bien 202]]&amp;" ", acquéreurs!$C10&amp;" ",acquéreurs!$D10),"")</f>
        <v/>
      </c>
      <c r="GV9" t="str">
        <f>IF(acquéreurs!HQ10="MATCH",CONCATENATE(Tableau2[[#Headers],[Bien 203]]&amp;" ", acquéreurs!$C10&amp;" ",acquéreurs!$D10),"")</f>
        <v/>
      </c>
      <c r="GW9" t="str">
        <f>IF(acquéreurs!HR10="MATCH",CONCATENATE(Tableau2[[#Headers],[Bien 204]]&amp;" ", acquéreurs!$C10&amp;" ",acquéreurs!$D10),"")</f>
        <v/>
      </c>
      <c r="GX9" t="str">
        <f>IF(acquéreurs!HS10="MATCH",CONCATENATE(Tableau2[[#Headers],[Bien 205]]&amp;" ", acquéreurs!$C10&amp;" ",acquéreurs!$D10),"")</f>
        <v/>
      </c>
      <c r="GY9" t="str">
        <f>IF(acquéreurs!HT10="MATCH",CONCATENATE(Tableau2[[#Headers],[Bien 206]]&amp;" ", acquéreurs!$C10&amp;" ",acquéreurs!$D10),"")</f>
        <v/>
      </c>
      <c r="GZ9" t="str">
        <f>IF(acquéreurs!HU10="MATCH",CONCATENATE(Tableau2[[#Headers],[Bien 207]]&amp;" ", acquéreurs!$C10&amp;" ",acquéreurs!$D10),"")</f>
        <v/>
      </c>
      <c r="HA9" t="str">
        <f>IF(acquéreurs!HV10="MATCH",CONCATENATE(Tableau2[[#Headers],[Bien 208]]&amp;" ", acquéreurs!$C10&amp;" ",acquéreurs!$D10),"")</f>
        <v/>
      </c>
      <c r="HB9" t="str">
        <f>IF(acquéreurs!HW10="MATCH",CONCATENATE(Tableau2[[#Headers],[Bien 209]]&amp;" ", acquéreurs!$C10&amp;" ",acquéreurs!$D10),"")</f>
        <v/>
      </c>
      <c r="HC9" t="str">
        <f>IF(acquéreurs!HX10="MATCH",CONCATENATE(Tableau2[[#Headers],[Bien 210]]&amp;" ", acquéreurs!$C10&amp;" ",acquéreurs!$D10),"")</f>
        <v/>
      </c>
      <c r="HD9" t="str">
        <f>IF(acquéreurs!HY10="MATCH",CONCATENATE(Tableau2[[#Headers],[Bien 211]]&amp;" ", acquéreurs!$C10&amp;" ",acquéreurs!$D10),"")</f>
        <v/>
      </c>
      <c r="HE9" t="str">
        <f>IF(acquéreurs!HZ10="MATCH",CONCATENATE(Tableau2[[#Headers],[Bien 212]]&amp;" ", acquéreurs!$C10&amp;" ",acquéreurs!$D10),"")</f>
        <v/>
      </c>
      <c r="HF9" t="str">
        <f>IF(acquéreurs!IA10="MATCH",CONCATENATE(Tableau2[[#Headers],[Bien 213]]&amp;" ", acquéreurs!$C10&amp;" ",acquéreurs!$D10),"")</f>
        <v/>
      </c>
      <c r="HG9" t="str">
        <f>IF(acquéreurs!IB10="MATCH",CONCATENATE(Tableau2[[#Headers],[Bien 214]]&amp;" ", acquéreurs!$C10&amp;" ",acquéreurs!$D10),"")</f>
        <v/>
      </c>
      <c r="HH9" t="str">
        <f>IF(acquéreurs!IC10="MATCH",CONCATENATE(Tableau2[[#Headers],[Bien 215]]&amp;" ", acquéreurs!$C10&amp;" ",acquéreurs!$D10),"")</f>
        <v/>
      </c>
      <c r="HI9" t="str">
        <f>IF(acquéreurs!ID10="MATCH",CONCATENATE(Tableau2[[#Headers],[Bien 216]]&amp;" ", acquéreurs!$C10&amp;" ",acquéreurs!$D10),"")</f>
        <v/>
      </c>
      <c r="HJ9" t="str">
        <f>IF(acquéreurs!IE10="MATCH",CONCATENATE(Tableau2[[#Headers],[Bien 217]]&amp;" ", acquéreurs!$C10&amp;" ",acquéreurs!$D10),"")</f>
        <v/>
      </c>
      <c r="HK9" t="str">
        <f>IF(acquéreurs!IF10="MATCH",CONCATENATE(Tableau2[[#Headers],[Bien 218]]&amp;" ", acquéreurs!$C10&amp;" ",acquéreurs!$D10),"")</f>
        <v/>
      </c>
      <c r="HL9" t="str">
        <f>IF(acquéreurs!IG10="MATCH",CONCATENATE(Tableau2[[#Headers],[Bien 219]]&amp;" ", acquéreurs!$C10&amp;" ",acquéreurs!$D10),"")</f>
        <v/>
      </c>
      <c r="HM9" t="str">
        <f>IF(acquéreurs!IH10="MATCH",CONCATENATE(Tableau2[[#Headers],[Bien 220]]&amp;" ", acquéreurs!$C10&amp;" ",acquéreurs!$D10),"")</f>
        <v/>
      </c>
      <c r="HN9" t="str">
        <f>IF(acquéreurs!II10="MATCH",CONCATENATE(Tableau2[[#Headers],[Bien 221]]&amp;" ", acquéreurs!$C10&amp;" ",acquéreurs!$D10),"")</f>
        <v/>
      </c>
      <c r="HO9" t="str">
        <f>IF(acquéreurs!IJ10="MATCH",CONCATENATE(Tableau2[[#Headers],[Bien 222]]&amp;" ", acquéreurs!$C10&amp;" ",acquéreurs!$D10),"")</f>
        <v/>
      </c>
      <c r="HP9" t="str">
        <f>IF(acquéreurs!IK10="MATCH",CONCATENATE(Tableau2[[#Headers],[Bien 223]]&amp;" ", acquéreurs!$C10&amp;" ",acquéreurs!$D10),"")</f>
        <v/>
      </c>
      <c r="HQ9" t="str">
        <f>IF(acquéreurs!IL10="MATCH",CONCATENATE(Tableau2[[#Headers],[Bien 224]]&amp;" ", acquéreurs!$C10&amp;" ",acquéreurs!$D10),"")</f>
        <v/>
      </c>
      <c r="HR9" t="str">
        <f>IF(acquéreurs!IM10="MATCH",CONCATENATE(Tableau2[[#Headers],[Bien 225]]&amp;" ", acquéreurs!$C10&amp;" ",acquéreurs!$D10),"")</f>
        <v/>
      </c>
      <c r="HS9" t="str">
        <f>IF(acquéreurs!IN10="MATCH",CONCATENATE(Tableau2[[#Headers],[Bien 226]]&amp;" ", acquéreurs!$C10&amp;" ",acquéreurs!$D10),"")</f>
        <v/>
      </c>
      <c r="HT9" t="str">
        <f>IF(acquéreurs!IO10="MATCH",CONCATENATE(Tableau2[[#Headers],[Bien 227]]&amp;" ", acquéreurs!$C10&amp;" ",acquéreurs!$D10),"")</f>
        <v/>
      </c>
      <c r="HU9" t="str">
        <f>IF(acquéreurs!IP10="MATCH",CONCATENATE(Tableau2[[#Headers],[Bien 228]]&amp;" ", acquéreurs!$C10&amp;" ",acquéreurs!$D10),"")</f>
        <v/>
      </c>
      <c r="HV9" t="str">
        <f>IF(acquéreurs!IQ10="MATCH",CONCATENATE(Tableau2[[#Headers],[Bien 229]]&amp;" ", acquéreurs!$C10&amp;" ",acquéreurs!$D10),"")</f>
        <v/>
      </c>
      <c r="HW9" t="str">
        <f>IF(acquéreurs!IR10="MATCH",CONCATENATE(Tableau2[[#Headers],[Bien 230]]&amp;" ", acquéreurs!$C10&amp;" ",acquéreurs!$D10),"")</f>
        <v/>
      </c>
      <c r="HX9" t="str">
        <f>IF(acquéreurs!IS10="MATCH",CONCATENATE(Tableau2[[#Headers],[Bien 231]]&amp;" ", acquéreurs!$C10&amp;" ",acquéreurs!$D10),"")</f>
        <v/>
      </c>
      <c r="HY9" t="str">
        <f>IF(acquéreurs!IT10="MATCH",CONCATENATE(Tableau2[[#Headers],[Bien 232]]&amp;" ", acquéreurs!$C10&amp;" ",acquéreurs!$D10),"")</f>
        <v/>
      </c>
      <c r="HZ9" t="str">
        <f>IF(acquéreurs!IU10="MATCH",CONCATENATE(Tableau2[[#Headers],[Bien 233]]&amp;" ", acquéreurs!$C10&amp;" ",acquéreurs!$D10),"")</f>
        <v/>
      </c>
      <c r="IA9" t="str">
        <f>IF(acquéreurs!IV10="MATCH",CONCATENATE(Tableau2[[#Headers],[Bien 234]]&amp;" ", acquéreurs!$C10&amp;" ",acquéreurs!$D10),"")</f>
        <v/>
      </c>
      <c r="IB9" t="str">
        <f>IF(acquéreurs!IW10="MATCH",CONCATENATE(Tableau2[[#Headers],[Bien 235]]&amp;" ", acquéreurs!$C10&amp;" ",acquéreurs!$D10),"")</f>
        <v/>
      </c>
      <c r="IC9" t="str">
        <f>IF(acquéreurs!IX10="MATCH",CONCATENATE(Tableau2[[#Headers],[Bien 236]]&amp;" ", acquéreurs!$C10&amp;" ",acquéreurs!$D10),"")</f>
        <v/>
      </c>
      <c r="ID9" t="str">
        <f>IF(acquéreurs!IY10="MATCH",CONCATENATE(Tableau2[[#Headers],[Bien 237]]&amp;" ", acquéreurs!$C10&amp;" ",acquéreurs!$D10),"")</f>
        <v/>
      </c>
      <c r="IE9" t="str">
        <f>IF(acquéreurs!IZ10="MATCH",CONCATENATE(Tableau2[[#Headers],[Bien 238]]&amp;" ", acquéreurs!$C10&amp;" ",acquéreurs!$D10),"")</f>
        <v/>
      </c>
      <c r="IF9" t="str">
        <f>IF(acquéreurs!JA10="MATCH",CONCATENATE(Tableau2[[#Headers],[Bien 239]]&amp;" ", acquéreurs!$C10&amp;" ",acquéreurs!$D10),"")</f>
        <v/>
      </c>
      <c r="IG9" t="str">
        <f>IF(acquéreurs!JB10="MATCH",CONCATENATE(Tableau2[[#Headers],[Bien 240]]&amp;" ", acquéreurs!$C10&amp;" ",acquéreurs!$D10),"")</f>
        <v/>
      </c>
      <c r="IH9" t="str">
        <f>IF(acquéreurs!JC10="MATCH",CONCATENATE(Tableau2[[#Headers],[Bien 241]]&amp;" ", acquéreurs!$C10&amp;" ",acquéreurs!$D10),"")</f>
        <v/>
      </c>
      <c r="II9" t="str">
        <f>IF(acquéreurs!JD10="MATCH",CONCATENATE(Tableau2[[#Headers],[Bien 242]]&amp;" ", acquéreurs!$C10&amp;" ",acquéreurs!$D10),"")</f>
        <v/>
      </c>
      <c r="IJ9" t="str">
        <f>IF(acquéreurs!JE10="MATCH",CONCATENATE(Tableau2[[#Headers],[Bien 243]]&amp;" ", acquéreurs!$C10&amp;" ",acquéreurs!$D10),"")</f>
        <v/>
      </c>
      <c r="IK9" t="str">
        <f>IF(acquéreurs!JF10="MATCH",CONCATENATE(Tableau2[[#Headers],[Bien 244]]&amp;" ", acquéreurs!$C10&amp;" ",acquéreurs!$D10),"")</f>
        <v/>
      </c>
      <c r="IL9" t="str">
        <f>IF(acquéreurs!JG10="MATCH",CONCATENATE(Tableau2[[#Headers],[Bien 245]]&amp;" ", acquéreurs!$C10&amp;" ",acquéreurs!$D10),"")</f>
        <v/>
      </c>
      <c r="IM9" t="str">
        <f>IF(acquéreurs!JH10="MATCH",CONCATENATE(Tableau2[[#Headers],[Bien 246]]&amp;" ", acquéreurs!$C10&amp;" ",acquéreurs!$D10),"")</f>
        <v/>
      </c>
      <c r="IN9" t="str">
        <f>IF(acquéreurs!JI10="MATCH",CONCATENATE(Tableau2[[#Headers],[Bien 247]]&amp;" ", acquéreurs!$C10&amp;" ",acquéreurs!$D10),"")</f>
        <v/>
      </c>
      <c r="IO9" t="str">
        <f>IF(acquéreurs!JJ10="MATCH",CONCATENATE(Tableau2[[#Headers],[Bien 248]]&amp;" ", acquéreurs!$C10&amp;" ",acquéreurs!$D10),"")</f>
        <v/>
      </c>
      <c r="IP9" t="str">
        <f>IF(acquéreurs!JK10="MATCH",CONCATENATE(Tableau2[[#Headers],[Bien 249]]&amp;" ", acquéreurs!$C10&amp;" ",acquéreurs!$D10),"")</f>
        <v/>
      </c>
      <c r="IQ9" t="str">
        <f>IF(acquéreurs!JL10="MATCH",CONCATENATE(Tableau2[[#Headers],[Bien 250]]&amp;" ", acquéreurs!$C10&amp;" ",acquéreurs!$D10),"")</f>
        <v/>
      </c>
      <c r="IR9" t="str">
        <f>IF(acquéreurs!JM10="MATCH",CONCATENATE(Tableau2[[#Headers],[Bien 251]]&amp;" ", acquéreurs!$C10&amp;" ",acquéreurs!$D10),"")</f>
        <v/>
      </c>
      <c r="IS9" t="str">
        <f>IF(acquéreurs!JN10="MATCH",CONCATENATE(Tableau2[[#Headers],[Bien 252]]&amp;" ", acquéreurs!$C10&amp;" ",acquéreurs!$D10),"")</f>
        <v/>
      </c>
      <c r="IT9" t="str">
        <f>IF(acquéreurs!JO10="MATCH",CONCATENATE(Tableau2[[#Headers],[Bien 253]]&amp;" ", acquéreurs!$C10&amp;" ",acquéreurs!$D10),"")</f>
        <v/>
      </c>
      <c r="IU9" t="str">
        <f>IF(acquéreurs!JP10="MATCH",CONCATENATE(Tableau2[[#Headers],[Bien 254]]&amp;" ", acquéreurs!$C10&amp;" ",acquéreurs!$D10),"")</f>
        <v/>
      </c>
      <c r="IV9" t="str">
        <f>IF(acquéreurs!JQ10="MATCH",CONCATENATE(Tableau2[[#Headers],[Bien 255]]&amp;" ", acquéreurs!$C10&amp;" ",acquéreurs!$D10),"")</f>
        <v/>
      </c>
      <c r="IW9" t="str">
        <f>IF(acquéreurs!JR10="MATCH",CONCATENATE(Tableau2[[#Headers],[Bien 256]]&amp;" ", acquéreurs!$C10&amp;" ",acquéreurs!$D10),"")</f>
        <v/>
      </c>
      <c r="IX9" t="str">
        <f>IF(acquéreurs!JS10="MATCH",CONCATENATE(Tableau2[[#Headers],[Bien 257]]&amp;" ", acquéreurs!$C10&amp;" ",acquéreurs!$D10),"")</f>
        <v/>
      </c>
      <c r="IY9" t="str">
        <f>IF(acquéreurs!JT10="MATCH",CONCATENATE(Tableau2[[#Headers],[Bien 258]]&amp;" ", acquéreurs!$C10&amp;" ",acquéreurs!$D10),"")</f>
        <v/>
      </c>
      <c r="IZ9" t="str">
        <f>IF(acquéreurs!JU10="MATCH",CONCATENATE(Tableau2[[#Headers],[Bien 259]]&amp;" ", acquéreurs!$C10&amp;" ",acquéreurs!$D10),"")</f>
        <v/>
      </c>
      <c r="JA9" t="str">
        <f>IF(acquéreurs!JV10="MATCH",CONCATENATE(Tableau2[[#Headers],[Bien 260]]&amp;" ", acquéreurs!$C10&amp;" ",acquéreurs!$D10),"")</f>
        <v/>
      </c>
      <c r="JB9" t="str">
        <f>IF(acquéreurs!JW10="MATCH",CONCATENATE(Tableau2[[#Headers],[Bien 261]]&amp;" ", acquéreurs!$C10&amp;" ",acquéreurs!$D10),"")</f>
        <v/>
      </c>
      <c r="JC9" t="str">
        <f>IF(acquéreurs!JX10="MATCH",CONCATENATE(Tableau2[[#Headers],[Bien 262]]&amp;" ", acquéreurs!$C10&amp;" ",acquéreurs!$D10),"")</f>
        <v/>
      </c>
      <c r="JD9" t="str">
        <f>IF(acquéreurs!JY10="MATCH",CONCATENATE(Tableau2[[#Headers],[Bien 263]]&amp;" ", acquéreurs!$C10&amp;" ",acquéreurs!$D10),"")</f>
        <v/>
      </c>
      <c r="JE9" t="str">
        <f>IF(acquéreurs!JZ10="MATCH",CONCATENATE(Tableau2[[#Headers],[Bien 264]]&amp;" ", acquéreurs!$C10&amp;" ",acquéreurs!$D10),"")</f>
        <v/>
      </c>
      <c r="JF9" t="str">
        <f>IF(acquéreurs!KA10="MATCH",CONCATENATE(Tableau2[[#Headers],[Bien 265]]&amp;" ", acquéreurs!$C10&amp;" ",acquéreurs!$D10),"")</f>
        <v/>
      </c>
      <c r="JG9" t="str">
        <f>IF(acquéreurs!KB10="MATCH",CONCATENATE(Tableau2[[#Headers],[Bien 266]]&amp;" ", acquéreurs!$C10&amp;" ",acquéreurs!$D10),"")</f>
        <v/>
      </c>
      <c r="JH9" t="str">
        <f>IF(acquéreurs!KC10="MATCH",CONCATENATE(Tableau2[[#Headers],[Bien 267]]&amp;" ", acquéreurs!$C10&amp;" ",acquéreurs!$D10),"")</f>
        <v/>
      </c>
      <c r="JI9" t="str">
        <f>IF(acquéreurs!KD10="MATCH",CONCATENATE(Tableau2[[#Headers],[Bien 268]]&amp;" ", acquéreurs!$C10&amp;" ",acquéreurs!$D10),"")</f>
        <v/>
      </c>
      <c r="JJ9" t="str">
        <f>IF(acquéreurs!KE10="MATCH",CONCATENATE(Tableau2[[#Headers],[Bien 269]]&amp;" ", acquéreurs!$C10&amp;" ",acquéreurs!$D10),"")</f>
        <v/>
      </c>
      <c r="JK9" t="str">
        <f>IF(acquéreurs!KF10="MATCH",CONCATENATE(Tableau2[[#Headers],[Bien 270]]&amp;" ", acquéreurs!$C10&amp;" ",acquéreurs!$D10),"")</f>
        <v/>
      </c>
      <c r="JL9" t="str">
        <f>IF(acquéreurs!KG10="MATCH",CONCATENATE(Tableau2[[#Headers],[Bien 271]]&amp;" ", acquéreurs!$C10&amp;" ",acquéreurs!$D10),"")</f>
        <v/>
      </c>
      <c r="JM9" t="str">
        <f>IF(acquéreurs!KH10="MATCH",CONCATENATE(Tableau2[[#Headers],[Bien 272]]&amp;" ", acquéreurs!$C10&amp;" ",acquéreurs!$D10),"")</f>
        <v/>
      </c>
      <c r="JN9" t="str">
        <f>IF(acquéreurs!KI10="MATCH",CONCATENATE(Tableau2[[#Headers],[Bien 273]]&amp;" ", acquéreurs!$C10&amp;" ",acquéreurs!$D10),"")</f>
        <v/>
      </c>
      <c r="JO9" t="str">
        <f>IF(acquéreurs!KJ10="MATCH",CONCATENATE(Tableau2[[#Headers],[Bien 274]]&amp;" ", acquéreurs!$C10&amp;" ",acquéreurs!$D10),"")</f>
        <v/>
      </c>
      <c r="JP9" t="str">
        <f>IF(acquéreurs!KK10="MATCH",CONCATENATE(Tableau2[[#Headers],[Bien 275]]&amp;" ", acquéreurs!$C10&amp;" ",acquéreurs!$D10),"")</f>
        <v/>
      </c>
      <c r="JQ9" t="str">
        <f>IF(acquéreurs!KL10="MATCH",CONCATENATE(Tableau2[[#Headers],[Bien 276]]&amp;" ", acquéreurs!$C10&amp;" ",acquéreurs!$D10),"")</f>
        <v/>
      </c>
      <c r="JR9" t="str">
        <f>IF(acquéreurs!KM10="MATCH",CONCATENATE(Tableau2[[#Headers],[Bien 277]]&amp;" ", acquéreurs!$C10&amp;" ",acquéreurs!$D10),"")</f>
        <v/>
      </c>
      <c r="JS9" t="str">
        <f>IF(acquéreurs!KN10="MATCH",CONCATENATE(Tableau2[[#Headers],[Bien 278]]&amp;" ", acquéreurs!$C10&amp;" ",acquéreurs!$D10),"")</f>
        <v/>
      </c>
      <c r="JT9" t="str">
        <f>IF(acquéreurs!KO10="MATCH",CONCATENATE(Tableau2[[#Headers],[Bien 279]]&amp;" ", acquéreurs!$C10&amp;" ",acquéreurs!$D10),"")</f>
        <v/>
      </c>
      <c r="JU9" t="str">
        <f>IF(acquéreurs!KP10="MATCH",CONCATENATE(Tableau2[[#Headers],[Bien 280]]&amp;" ", acquéreurs!$C10&amp;" ",acquéreurs!$D10),"")</f>
        <v/>
      </c>
      <c r="JV9" t="str">
        <f>IF(acquéreurs!KQ10="MATCH",CONCATENATE(Tableau2[[#Headers],[Bien 281]]&amp;" ", acquéreurs!$C10&amp;" ",acquéreurs!$D10),"")</f>
        <v/>
      </c>
      <c r="JW9" t="str">
        <f>IF(acquéreurs!KR10="MATCH",CONCATENATE(Tableau2[[#Headers],[Bien 282]]&amp;" ", acquéreurs!$C10&amp;" ",acquéreurs!$D10),"")</f>
        <v/>
      </c>
      <c r="JX9" t="str">
        <f>IF(acquéreurs!KS10="MATCH",CONCATENATE(Tableau2[[#Headers],[Bien 283]]&amp;" ", acquéreurs!$C10&amp;" ",acquéreurs!$D10),"")</f>
        <v/>
      </c>
      <c r="JY9" t="str">
        <f>IF(acquéreurs!KT10="MATCH",CONCATENATE(Tableau2[[#Headers],[Bien 284]]&amp;" ", acquéreurs!$C10&amp;" ",acquéreurs!$D10),"")</f>
        <v/>
      </c>
      <c r="JZ9" t="str">
        <f>IF(acquéreurs!KU10="MATCH",CONCATENATE(Tableau2[[#Headers],[Bien 285]]&amp;" ", acquéreurs!$C10&amp;" ",acquéreurs!$D10),"")</f>
        <v/>
      </c>
      <c r="KA9" t="str">
        <f>IF(acquéreurs!KV10="MATCH",CONCATENATE(Tableau2[[#Headers],[Bien 286]]&amp;" ", acquéreurs!$C10&amp;" ",acquéreurs!$D10),"")</f>
        <v/>
      </c>
      <c r="KB9" t="str">
        <f>IF(acquéreurs!KW10="MATCH",CONCATENATE(Tableau2[[#Headers],[Bien 287]]&amp;" ", acquéreurs!$C10&amp;" ",acquéreurs!$D10),"")</f>
        <v/>
      </c>
      <c r="KC9" t="str">
        <f>IF(acquéreurs!KX10="MATCH",CONCATENATE(Tableau2[[#Headers],[Bien 288]]&amp;" ", acquéreurs!$C10&amp;" ",acquéreurs!$D10),"")</f>
        <v/>
      </c>
      <c r="KD9" t="str">
        <f>IF(acquéreurs!KY10="MATCH",CONCATENATE(Tableau2[[#Headers],[Bien 289]]&amp;" ", acquéreurs!$C10&amp;" ",acquéreurs!$D10),"")</f>
        <v/>
      </c>
      <c r="KE9" t="str">
        <f>IF(acquéreurs!KZ10="MATCH",CONCATENATE(Tableau2[[#Headers],[Bien 290]]&amp;" ", acquéreurs!$C10&amp;" ",acquéreurs!$D10),"")</f>
        <v/>
      </c>
      <c r="KF9" t="str">
        <f>IF(acquéreurs!LA10="MATCH",CONCATENATE(Tableau2[[#Headers],[Bien 291]]&amp;" ", acquéreurs!$C10&amp;" ",acquéreurs!$D10),"")</f>
        <v/>
      </c>
      <c r="KG9" t="str">
        <f>IF(acquéreurs!LB10="MATCH",CONCATENATE(Tableau2[[#Headers],[Bien 292]]&amp;" ", acquéreurs!$C10&amp;" ",acquéreurs!$D10),"")</f>
        <v/>
      </c>
      <c r="KH9" t="str">
        <f>IF(acquéreurs!LC10="MATCH",CONCATENATE(Tableau2[[#Headers],[Bien 293]]&amp;" ", acquéreurs!$C10&amp;" ",acquéreurs!$D10),"")</f>
        <v/>
      </c>
      <c r="KI9" t="str">
        <f>IF(acquéreurs!LD10="MATCH",CONCATENATE(Tableau2[[#Headers],[Bien 294]]&amp;" ", acquéreurs!$C10&amp;" ",acquéreurs!$D10),"")</f>
        <v/>
      </c>
      <c r="KJ9" t="str">
        <f>IF(acquéreurs!LE10="MATCH",CONCATENATE(Tableau2[[#Headers],[Bien 295]]&amp;" ", acquéreurs!$C10&amp;" ",acquéreurs!$D10),"")</f>
        <v/>
      </c>
      <c r="KK9" t="str">
        <f>IF(acquéreurs!LF10="MATCH",CONCATENATE(Tableau2[[#Headers],[Bien 296]]&amp;" ", acquéreurs!$C10&amp;" ",acquéreurs!$D10),"")</f>
        <v/>
      </c>
      <c r="KL9" t="str">
        <f>IF(acquéreurs!LG10="MATCH",CONCATENATE(Tableau2[[#Headers],[Bien 297]]&amp;" ", acquéreurs!$C10&amp;" ",acquéreurs!$D10),"")</f>
        <v/>
      </c>
      <c r="KM9" t="str">
        <f>IF(acquéreurs!LH10="MATCH",CONCATENATE(Tableau2[[#Headers],[Bien 298]]&amp;" ", acquéreurs!$C10&amp;" ",acquéreurs!$D10),"")</f>
        <v/>
      </c>
      <c r="KN9" t="str">
        <f>IF(acquéreurs!LI10="MATCH",CONCATENATE(Tableau2[[#Headers],[Bien 299]]&amp;" ", acquéreurs!$C10&amp;" ",acquéreurs!$D10),"")</f>
        <v/>
      </c>
      <c r="KO9" t="str">
        <f>IF(acquéreurs!LJ10="MATCH",CONCATENATE(Tableau2[[#Headers],[Bien 300]]&amp;" ", acquéreurs!$C10&amp;" ",acquéreurs!$D10),"")</f>
        <v/>
      </c>
      <c r="KP9" t="str">
        <f>IF(acquéreurs!LK10="MATCH",CONCATENATE(Tableau2[[#Headers],[Bien 301]]&amp;" ", acquéreurs!$C10&amp;" ",acquéreurs!$D10),"")</f>
        <v/>
      </c>
      <c r="KQ9" t="str">
        <f>IF(acquéreurs!LL10="MATCH",CONCATENATE(Tableau2[[#Headers],[Bien 302]]&amp;" ", acquéreurs!$C10&amp;" ",acquéreurs!$D10),"")</f>
        <v/>
      </c>
      <c r="KR9" t="str">
        <f>IF(acquéreurs!LM10="MATCH",CONCATENATE(Tableau2[[#Headers],[Bien 303]]&amp;" ", acquéreurs!$C10&amp;" ",acquéreurs!$D10),"")</f>
        <v/>
      </c>
      <c r="KS9" t="str">
        <f>IF(acquéreurs!LN10="MATCH",CONCATENATE(Tableau2[[#Headers],[Bien 304]]&amp;" ", acquéreurs!$C10&amp;" ",acquéreurs!$D10),"")</f>
        <v/>
      </c>
      <c r="KT9" t="str">
        <f>IF(acquéreurs!LO10="MATCH",CONCATENATE(Tableau2[[#Headers],[Bien 305]]&amp;" ", acquéreurs!$C10&amp;" ",acquéreurs!$D10),"")</f>
        <v/>
      </c>
      <c r="KU9" t="str">
        <f>IF(acquéreurs!LP10="MATCH",CONCATENATE(Tableau2[[#Headers],[Bien 306]]&amp;" ", acquéreurs!$C10&amp;" ",acquéreurs!$D10),"")</f>
        <v/>
      </c>
      <c r="KV9" t="str">
        <f>IF(acquéreurs!LQ10="MATCH",CONCATENATE(Tableau2[[#Headers],[Bien 307]]&amp;" ", acquéreurs!$C10&amp;" ",acquéreurs!$D10),"")</f>
        <v/>
      </c>
      <c r="KW9" t="str">
        <f>IF(acquéreurs!LR10="MATCH",CONCATENATE(Tableau2[[#Headers],[Bien 308]]&amp;" ", acquéreurs!$C10&amp;" ",acquéreurs!$D10),"")</f>
        <v/>
      </c>
      <c r="KX9" t="str">
        <f>IF(acquéreurs!LS10="MATCH",CONCATENATE(Tableau2[[#Headers],[Bien 309]]&amp;" ", acquéreurs!$C10&amp;" ",acquéreurs!$D10),"")</f>
        <v/>
      </c>
      <c r="KY9" t="str">
        <f>IF(acquéreurs!LT10="MATCH",CONCATENATE(Tableau2[[#Headers],[Bien 310]]&amp;" ", acquéreurs!$C10&amp;" ",acquéreurs!$D10),"")</f>
        <v/>
      </c>
      <c r="KZ9" t="str">
        <f>IF(acquéreurs!LU10="MATCH",CONCATENATE(Tableau2[[#Headers],[Bien 311]]&amp;" ", acquéreurs!$C10&amp;" ",acquéreurs!$D10),"")</f>
        <v/>
      </c>
      <c r="LA9" t="str">
        <f>IF(acquéreurs!LV10="MATCH",CONCATENATE(Tableau2[[#Headers],[Bien 312]]&amp;" ", acquéreurs!$C10&amp;" ",acquéreurs!$D10),"")</f>
        <v/>
      </c>
      <c r="LB9" t="str">
        <f>IF(acquéreurs!LW10="MATCH",CONCATENATE(Tableau2[[#Headers],[Bien 313]]&amp;" ", acquéreurs!$C10&amp;" ",acquéreurs!$D10),"")</f>
        <v/>
      </c>
      <c r="LC9" t="str">
        <f>IF(acquéreurs!LX10="MATCH",CONCATENATE(Tableau2[[#Headers],[Bien 314]]&amp;" ", acquéreurs!$C10&amp;" ",acquéreurs!$D10),"")</f>
        <v/>
      </c>
      <c r="LD9" t="str">
        <f>IF(acquéreurs!LY10="MATCH",CONCATENATE(Tableau2[[#Headers],[Bien 315]]&amp;" ", acquéreurs!$C10&amp;" ",acquéreurs!$D10),"")</f>
        <v/>
      </c>
      <c r="LE9" t="str">
        <f>IF(acquéreurs!LZ10="MATCH",CONCATENATE(Tableau2[[#Headers],[Bien 316]]&amp;" ", acquéreurs!$C10&amp;" ",acquéreurs!$D10),"")</f>
        <v/>
      </c>
      <c r="LF9" t="str">
        <f>IF(acquéreurs!MA10="MATCH",CONCATENATE(Tableau2[[#Headers],[Bien 317]]&amp;" ", acquéreurs!$C10&amp;" ",acquéreurs!$D10),"")</f>
        <v/>
      </c>
      <c r="LG9" t="str">
        <f>IF(acquéreurs!MB10="MATCH",CONCATENATE(Tableau2[[#Headers],[Bien 318]]&amp;" ", acquéreurs!$C10&amp;" ",acquéreurs!$D10),"")</f>
        <v/>
      </c>
      <c r="LH9" t="str">
        <f>IF(acquéreurs!MC10="MATCH",CONCATENATE(Tableau2[[#Headers],[Bien 319]]&amp;" ", acquéreurs!$C10&amp;" ",acquéreurs!$D10),"")</f>
        <v/>
      </c>
      <c r="LI9" t="str">
        <f>IF(acquéreurs!MD10="MATCH",CONCATENATE(Tableau2[[#Headers],[Bien 320]]&amp;" ", acquéreurs!$C10&amp;" ",acquéreurs!$D10),"")</f>
        <v/>
      </c>
      <c r="LJ9" t="str">
        <f>IF(acquéreurs!ME10="MATCH",CONCATENATE(Tableau2[[#Headers],[Bien 321]]&amp;" ", acquéreurs!$C10&amp;" ",acquéreurs!$D10),"")</f>
        <v/>
      </c>
      <c r="LK9" t="str">
        <f>IF(acquéreurs!MF10="MATCH",CONCATENATE(Tableau2[[#Headers],[Bien 322]]&amp;" ", acquéreurs!$C10&amp;" ",acquéreurs!$D10),"")</f>
        <v/>
      </c>
      <c r="LL9" t="str">
        <f>IF(acquéreurs!MG10="MATCH",CONCATENATE(Tableau2[[#Headers],[Bien 323]]&amp;" ", acquéreurs!$C10&amp;" ",acquéreurs!$D10),"")</f>
        <v/>
      </c>
      <c r="LM9" t="str">
        <f>IF(acquéreurs!MH10="MATCH",CONCATENATE(Tableau2[[#Headers],[Bien 324]]&amp;" ", acquéreurs!$C10&amp;" ",acquéreurs!$D10),"")</f>
        <v/>
      </c>
      <c r="LN9" t="str">
        <f>IF(acquéreurs!MI10="MATCH",CONCATENATE(Tableau2[[#Headers],[Bien 325]]&amp;" ", acquéreurs!$C10&amp;" ",acquéreurs!$D10),"")</f>
        <v/>
      </c>
      <c r="LO9" t="str">
        <f>IF(acquéreurs!MJ10="MATCH",CONCATENATE(Tableau2[[#Headers],[Bien 326]]&amp;" ", acquéreurs!$C10&amp;" ",acquéreurs!$D10),"")</f>
        <v/>
      </c>
      <c r="LP9" t="str">
        <f>IF(acquéreurs!MK10="MATCH",CONCATENATE(Tableau2[[#Headers],[Bien 327]]&amp;" ", acquéreurs!$C10&amp;" ",acquéreurs!$D10),"")</f>
        <v/>
      </c>
      <c r="LQ9" t="str">
        <f>IF(acquéreurs!ML10="MATCH",CONCATENATE(Tableau2[[#Headers],[Bien 328]]&amp;" ", acquéreurs!$C10&amp;" ",acquéreurs!$D10),"")</f>
        <v/>
      </c>
      <c r="LR9" t="str">
        <f>IF(acquéreurs!MM10="MATCH",CONCATENATE(Tableau2[[#Headers],[Bien 329]]&amp;" ", acquéreurs!$C10&amp;" ",acquéreurs!$D10),"")</f>
        <v/>
      </c>
      <c r="LS9" t="str">
        <f>IF(acquéreurs!MN10="MATCH",CONCATENATE(Tableau2[[#Headers],[Bien 330]]&amp;" ", acquéreurs!$C10&amp;" ",acquéreurs!$D10),"")</f>
        <v/>
      </c>
      <c r="LT9" t="str">
        <f>IF(acquéreurs!MO10="MATCH",CONCATENATE(Tableau2[[#Headers],[Bien 331]]&amp;" ", acquéreurs!$C10&amp;" ",acquéreurs!$D10),"")</f>
        <v/>
      </c>
      <c r="LU9" t="str">
        <f>IF(acquéreurs!MP10="MATCH",CONCATENATE(Tableau2[[#Headers],[Bien 332]]&amp;" ", acquéreurs!$C10&amp;" ",acquéreurs!$D10),"")</f>
        <v/>
      </c>
      <c r="LV9" t="str">
        <f>IF(acquéreurs!MQ10="MATCH",CONCATENATE(Tableau2[[#Headers],[Bien 333]]&amp;" ", acquéreurs!$C10&amp;" ",acquéreurs!$D10),"")</f>
        <v/>
      </c>
      <c r="LW9" t="str">
        <f>IF(acquéreurs!MR10="MATCH",CONCATENATE(Tableau2[[#Headers],[Bien 334]]&amp;" ", acquéreurs!$C10&amp;" ",acquéreurs!$D10),"")</f>
        <v/>
      </c>
      <c r="LX9" t="str">
        <f>IF(acquéreurs!MS10="MATCH",CONCATENATE(Tableau2[[#Headers],[Bien 335]]&amp;" ", acquéreurs!$C10&amp;" ",acquéreurs!$D10),"")</f>
        <v/>
      </c>
      <c r="LY9" t="str">
        <f>IF(acquéreurs!MT10="MATCH",CONCATENATE(Tableau2[[#Headers],[Bien 336]]&amp;" ", acquéreurs!$C10&amp;" ",acquéreurs!$D10),"")</f>
        <v/>
      </c>
      <c r="LZ9" t="str">
        <f>IF(acquéreurs!MU10="MATCH",CONCATENATE(Tableau2[[#Headers],[Bien 337]]&amp;" ", acquéreurs!$C10&amp;" ",acquéreurs!$D10),"")</f>
        <v/>
      </c>
      <c r="MA9" t="str">
        <f>IF(acquéreurs!MV10="MATCH",CONCATENATE(Tableau2[[#Headers],[Bien 338]]&amp;" ", acquéreurs!$C10&amp;" ",acquéreurs!$D10),"")</f>
        <v/>
      </c>
      <c r="MB9" t="str">
        <f>IF(acquéreurs!MW10="MATCH",CONCATENATE(Tableau2[[#Headers],[Bien 339]]&amp;" ", acquéreurs!$C10&amp;" ",acquéreurs!$D10),"")</f>
        <v/>
      </c>
      <c r="MC9" t="str">
        <f>IF(acquéreurs!MX10="MATCH",CONCATENATE(Tableau2[[#Headers],[Bien 340]]&amp;" ", acquéreurs!$C10&amp;" ",acquéreurs!$D10),"")</f>
        <v/>
      </c>
      <c r="MD9" t="str">
        <f>IF(acquéreurs!MY10="MATCH",CONCATENATE(Tableau2[[#Headers],[Bien 341]]&amp;" ", acquéreurs!$C10&amp;" ",acquéreurs!$D10),"")</f>
        <v/>
      </c>
      <c r="ME9" t="str">
        <f>IF(acquéreurs!MZ10="MATCH",CONCATENATE(Tableau2[[#Headers],[Bien 342]]&amp;" ", acquéreurs!$C10&amp;" ",acquéreurs!$D10),"")</f>
        <v/>
      </c>
      <c r="MF9" t="str">
        <f>IF(acquéreurs!NA10="MATCH",CONCATENATE(Tableau2[[#Headers],[Bien 343]]&amp;" ", acquéreurs!$C10&amp;" ",acquéreurs!$D10),"")</f>
        <v/>
      </c>
      <c r="MG9" t="str">
        <f>IF(acquéreurs!NB10="MATCH",CONCATENATE(Tableau2[[#Headers],[Bien 344]]&amp;" ", acquéreurs!$C10&amp;" ",acquéreurs!$D10),"")</f>
        <v/>
      </c>
      <c r="MH9" t="str">
        <f>IF(acquéreurs!NC10="MATCH",CONCATENATE(Tableau2[[#Headers],[Bien 345]]&amp;" ", acquéreurs!$C10&amp;" ",acquéreurs!$D10),"")</f>
        <v/>
      </c>
      <c r="MI9" t="str">
        <f>IF(acquéreurs!ND10="MATCH",CONCATENATE(Tableau2[[#Headers],[Bien 346]]&amp;" ", acquéreurs!$C10&amp;" ",acquéreurs!$D10),"")</f>
        <v/>
      </c>
      <c r="MJ9" t="str">
        <f>IF(acquéreurs!NE10="MATCH",CONCATENATE(Tableau2[[#Headers],[Bien 347]]&amp;" ", acquéreurs!$C10&amp;" ",acquéreurs!$D10),"")</f>
        <v/>
      </c>
      <c r="MK9" t="str">
        <f>IF(acquéreurs!NF10="MATCH",CONCATENATE(Tableau2[[#Headers],[Bien 348]]&amp;" ", acquéreurs!$C10&amp;" ",acquéreurs!$D10),"")</f>
        <v/>
      </c>
      <c r="ML9" t="str">
        <f>IF(acquéreurs!NG10="MATCH",CONCATENATE(Tableau2[[#Headers],[Bien 349]]&amp;" ", acquéreurs!$C10&amp;" ",acquéreurs!$D10),"")</f>
        <v/>
      </c>
      <c r="MM9" t="str">
        <f>IF(acquéreurs!NH10="MATCH",CONCATENATE(Tableau2[[#Headers],[Bien 350]]&amp;" ", acquéreurs!$C10&amp;" ",acquéreurs!$D10),"")</f>
        <v/>
      </c>
      <c r="MN9" t="str">
        <f>IF(acquéreurs!NI10="MATCH",CONCATENATE(Tableau2[[#Headers],[Bien 351]]&amp;" ", acquéreurs!$C10&amp;" ",acquéreurs!$D10),"")</f>
        <v/>
      </c>
      <c r="MO9" t="str">
        <f>IF(acquéreurs!NJ10="MATCH",CONCATENATE(Tableau2[[#Headers],[Bien 352]]&amp;" ", acquéreurs!$C10&amp;" ",acquéreurs!$D10),"")</f>
        <v/>
      </c>
      <c r="MP9" t="str">
        <f>IF(acquéreurs!NK10="MATCH",CONCATENATE(Tableau2[[#Headers],[Bien 353]]&amp;" ", acquéreurs!$C10&amp;" ",acquéreurs!$D10),"")</f>
        <v/>
      </c>
      <c r="MQ9" t="str">
        <f>IF(acquéreurs!NL10="MATCH",CONCATENATE(Tableau2[[#Headers],[Bien 354]]&amp;" ", acquéreurs!$C10&amp;" ",acquéreurs!$D10),"")</f>
        <v/>
      </c>
      <c r="MR9" t="str">
        <f>IF(acquéreurs!NM10="MATCH",CONCATENATE(Tableau2[[#Headers],[Bien 355]]&amp;" ", acquéreurs!$C10&amp;" ",acquéreurs!$D10),"")</f>
        <v/>
      </c>
      <c r="MS9" t="str">
        <f>IF(acquéreurs!NN10="MATCH",CONCATENATE(Tableau2[[#Headers],[Bien 356]]&amp;" ", acquéreurs!$C10&amp;" ",acquéreurs!$D10),"")</f>
        <v/>
      </c>
      <c r="MT9" t="str">
        <f>IF(acquéreurs!NO10="MATCH",CONCATENATE(Tableau2[[#Headers],[Bien 357]]&amp;" ", acquéreurs!$C10&amp;" ",acquéreurs!$D10),"")</f>
        <v/>
      </c>
      <c r="MU9" t="str">
        <f>IF(acquéreurs!NP10="MATCH",CONCATENATE(Tableau2[[#Headers],[Bien 358]]&amp;" ", acquéreurs!$C10&amp;" ",acquéreurs!$D10),"")</f>
        <v/>
      </c>
      <c r="MV9" t="str">
        <f>IF(acquéreurs!NQ10="MATCH",CONCATENATE(Tableau2[[#Headers],[Bien 359]]&amp;" ", acquéreurs!$C10&amp;" ",acquéreurs!$D10),"")</f>
        <v/>
      </c>
      <c r="MW9" t="str">
        <f>IF(acquéreurs!NR10="MATCH",CONCATENATE(Tableau2[[#Headers],[Bien 360]]&amp;" ", acquéreurs!$C10&amp;" ",acquéreurs!$D10),"")</f>
        <v/>
      </c>
      <c r="MX9" t="str">
        <f>IF(acquéreurs!NS10="MATCH",CONCATENATE(Tableau2[[#Headers],[Bien 361]]&amp;" ", acquéreurs!$C10&amp;" ",acquéreurs!$D10),"")</f>
        <v/>
      </c>
      <c r="MY9" t="str">
        <f>IF(acquéreurs!NT10="MATCH",CONCATENATE(Tableau2[[#Headers],[Bien 362]]&amp;" ", acquéreurs!$C10&amp;" ",acquéreurs!$D10),"")</f>
        <v/>
      </c>
      <c r="MZ9" t="str">
        <f>IF(acquéreurs!NU10="MATCH",CONCATENATE(Tableau2[[#Headers],[Bien 363]]&amp;" ", acquéreurs!$C10&amp;" ",acquéreurs!$D10),"")</f>
        <v/>
      </c>
      <c r="NA9" t="str">
        <f>IF(acquéreurs!NV10="MATCH",CONCATENATE(Tableau2[[#Headers],[Bien 364]]&amp;" ", acquéreurs!$C10&amp;" ",acquéreurs!$D10),"")</f>
        <v/>
      </c>
      <c r="NB9" t="str">
        <f>IF(acquéreurs!NW10="MATCH",CONCATENATE(Tableau2[[#Headers],[Bien 365]]&amp;" ", acquéreurs!$C10&amp;" ",acquéreurs!$D10),"")</f>
        <v/>
      </c>
      <c r="NC9" t="str">
        <f>IF(acquéreurs!NX10="MATCH",CONCATENATE(Tableau2[[#Headers],[Bien 366]]&amp;" ", acquéreurs!$C10&amp;" ",acquéreurs!$D10),"")</f>
        <v/>
      </c>
      <c r="ND9" t="str">
        <f>IF(acquéreurs!NY10="MATCH",CONCATENATE(Tableau2[[#Headers],[Bien 367]]&amp;" ", acquéreurs!$C10&amp;" ",acquéreurs!$D10),"")</f>
        <v/>
      </c>
      <c r="NE9" t="str">
        <f>IF(acquéreurs!NZ10="MATCH",CONCATENATE(Tableau2[[#Headers],[Bien 368]]&amp;" ", acquéreurs!$C10&amp;" ",acquéreurs!$D10),"")</f>
        <v/>
      </c>
      <c r="NF9" t="str">
        <f>IF(acquéreurs!OA10="MATCH",CONCATENATE(Tableau2[[#Headers],[Bien 369]]&amp;" ", acquéreurs!$C10&amp;" ",acquéreurs!$D10),"")</f>
        <v/>
      </c>
      <c r="NG9" t="str">
        <f>IF(acquéreurs!OB10="MATCH",CONCATENATE(Tableau2[[#Headers],[Bien 370]]&amp;" ", acquéreurs!$C10&amp;" ",acquéreurs!$D10),"")</f>
        <v/>
      </c>
      <c r="NH9" t="str">
        <f>IF(acquéreurs!OC10="MATCH",CONCATENATE(Tableau2[[#Headers],[Bien 371]]&amp;" ", acquéreurs!$C10&amp;" ",acquéreurs!$D10),"")</f>
        <v/>
      </c>
      <c r="NI9" t="str">
        <f>IF(acquéreurs!OD10="MATCH",CONCATENATE(Tableau2[[#Headers],[Bien 372]]&amp;" ", acquéreurs!$C10&amp;" ",acquéreurs!$D10),"")</f>
        <v/>
      </c>
      <c r="NJ9" t="str">
        <f>IF(acquéreurs!OE10="MATCH",CONCATENATE(Tableau2[[#Headers],[Bien 373]]&amp;" ", acquéreurs!$C10&amp;" ",acquéreurs!$D10),"")</f>
        <v/>
      </c>
      <c r="NK9" t="str">
        <f>IF(acquéreurs!OF10="MATCH",CONCATENATE(Tableau2[[#Headers],[Bien 374]]&amp;" ", acquéreurs!$C10&amp;" ",acquéreurs!$D10),"")</f>
        <v/>
      </c>
      <c r="NL9" t="str">
        <f>IF(acquéreurs!OG10="MATCH",CONCATENATE(Tableau2[[#Headers],[Bien 375]]&amp;" ", acquéreurs!$C10&amp;" ",acquéreurs!$D10),"")</f>
        <v/>
      </c>
      <c r="NM9" t="str">
        <f>IF(acquéreurs!OH10="MATCH",CONCATENATE(Tableau2[[#Headers],[Bien 376]]&amp;" ", acquéreurs!$C10&amp;" ",acquéreurs!$D10),"")</f>
        <v/>
      </c>
      <c r="NN9" t="str">
        <f>IF(acquéreurs!OI10="MATCH",CONCATENATE(Tableau2[[#Headers],[Bien 377]]&amp;" ", acquéreurs!$C10&amp;" ",acquéreurs!$D10),"")</f>
        <v/>
      </c>
      <c r="NO9" t="str">
        <f>IF(acquéreurs!OJ10="MATCH",CONCATENATE(Tableau2[[#Headers],[Bien 378]]&amp;" ", acquéreurs!$C10&amp;" ",acquéreurs!$D10),"")</f>
        <v/>
      </c>
      <c r="NP9" t="str">
        <f>IF(acquéreurs!OK10="MATCH",CONCATENATE(Tableau2[[#Headers],[Bien 379]]&amp;" ", acquéreurs!$C10&amp;" ",acquéreurs!$D10),"")</f>
        <v/>
      </c>
      <c r="NQ9" t="str">
        <f>IF(acquéreurs!OL10="MATCH",CONCATENATE(Tableau2[[#Headers],[Bien 380]]&amp;" ", acquéreurs!$C10&amp;" ",acquéreurs!$D10),"")</f>
        <v/>
      </c>
      <c r="NR9" t="str">
        <f>IF(acquéreurs!OM10="MATCH",CONCATENATE(Tableau2[[#Headers],[Bien 381]]&amp;" ", acquéreurs!$C10&amp;" ",acquéreurs!$D10),"")</f>
        <v/>
      </c>
      <c r="NS9" t="str">
        <f>IF(acquéreurs!ON10="MATCH",CONCATENATE(Tableau2[[#Headers],[Bien 382]]&amp;" ", acquéreurs!$C10&amp;" ",acquéreurs!$D10),"")</f>
        <v/>
      </c>
      <c r="NT9" t="str">
        <f>IF(acquéreurs!OO10="MATCH",CONCATENATE(Tableau2[[#Headers],[Bien 383]]&amp;" ", acquéreurs!$C10&amp;" ",acquéreurs!$D10),"")</f>
        <v/>
      </c>
      <c r="NU9" t="str">
        <f>IF(acquéreurs!OP10="MATCH",CONCATENATE(Tableau2[[#Headers],[Bien 384]]&amp;" ", acquéreurs!$C10&amp;" ",acquéreurs!$D10),"")</f>
        <v/>
      </c>
      <c r="NV9" t="str">
        <f>IF(acquéreurs!OQ10="MATCH",CONCATENATE(Tableau2[[#Headers],[Bien 385]]&amp;" ", acquéreurs!$C10&amp;" ",acquéreurs!$D10),"")</f>
        <v/>
      </c>
      <c r="NW9" t="str">
        <f>IF(acquéreurs!OR10="MATCH",CONCATENATE(Tableau2[[#Headers],[Bien 386]]&amp;" ", acquéreurs!$C10&amp;" ",acquéreurs!$D10),"")</f>
        <v/>
      </c>
      <c r="NX9" t="str">
        <f>IF(acquéreurs!OS10="MATCH",CONCATENATE(Tableau2[[#Headers],[Bien 387]]&amp;" ", acquéreurs!$C10&amp;" ",acquéreurs!$D10),"")</f>
        <v/>
      </c>
      <c r="NY9" t="str">
        <f>IF(acquéreurs!OT10="MATCH",CONCATENATE(Tableau2[[#Headers],[Bien 388]]&amp;" ", acquéreurs!$C10&amp;" ",acquéreurs!$D10),"")</f>
        <v/>
      </c>
      <c r="NZ9" t="str">
        <f>IF(acquéreurs!OU10="MATCH",CONCATENATE(Tableau2[[#Headers],[Bien 389]]&amp;" ", acquéreurs!$C10&amp;" ",acquéreurs!$D10),"")</f>
        <v/>
      </c>
      <c r="OA9" t="str">
        <f>IF(acquéreurs!OV10="MATCH",CONCATENATE(Tableau2[[#Headers],[Bien 390]]&amp;" ", acquéreurs!$C10&amp;" ",acquéreurs!$D10),"")</f>
        <v/>
      </c>
      <c r="OB9" t="str">
        <f>IF(acquéreurs!OW10="MATCH",CONCATENATE(Tableau2[[#Headers],[Bien 391]]&amp;" ", acquéreurs!$C10&amp;" ",acquéreurs!$D10),"")</f>
        <v/>
      </c>
      <c r="OC9" t="str">
        <f>IF(acquéreurs!OX10="MATCH",CONCATENATE(Tableau2[[#Headers],[Bien 392]]&amp;" ", acquéreurs!$C10&amp;" ",acquéreurs!$D10),"")</f>
        <v/>
      </c>
      <c r="OD9" t="str">
        <f>IF(acquéreurs!OY10="MATCH",CONCATENATE(Tableau2[[#Headers],[Bien 393]]&amp;" ", acquéreurs!$C10&amp;" ",acquéreurs!$D10),"")</f>
        <v/>
      </c>
      <c r="OE9" t="str">
        <f>IF(acquéreurs!OZ10="MATCH",CONCATENATE(Tableau2[[#Headers],[Bien 394]]&amp;" ", acquéreurs!$C10&amp;" ",acquéreurs!$D10),"")</f>
        <v/>
      </c>
      <c r="OF9" t="str">
        <f>IF(acquéreurs!PA10="MATCH",CONCATENATE(Tableau2[[#Headers],[Bien 395]]&amp;" ", acquéreurs!$C10&amp;" ",acquéreurs!$D10),"")</f>
        <v/>
      </c>
      <c r="OG9" t="str">
        <f>IF(acquéreurs!PB10="MATCH",CONCATENATE(Tableau2[[#Headers],[Bien 396]]&amp;" ", acquéreurs!$C10&amp;" ",acquéreurs!$D10),"")</f>
        <v/>
      </c>
      <c r="OH9" t="str">
        <f>IF(acquéreurs!PC10="MATCH",CONCATENATE(Tableau2[[#Headers],[Bien 397]]&amp;" ", acquéreurs!$C10&amp;" ",acquéreurs!$D10),"")</f>
        <v/>
      </c>
      <c r="OI9" t="str">
        <f>IF(acquéreurs!PD10="MATCH",CONCATENATE(Tableau2[[#Headers],[Bien 398]]&amp;" ", acquéreurs!$C10&amp;" ",acquéreurs!$D10),"")</f>
        <v/>
      </c>
      <c r="OJ9" t="str">
        <f>IF(acquéreurs!PE10="MATCH",CONCATENATE(Tableau2[[#Headers],[Bien 399]]&amp;" ", acquéreurs!$C10&amp;" ",acquéreurs!$D10),"")</f>
        <v/>
      </c>
      <c r="OK9" t="str">
        <f>IF(acquéreurs!PF10="MATCH",CONCATENATE(Tableau2[[#Headers],[Bien 400]]&amp;" ", acquéreurs!$C10&amp;" ",acquéreurs!$D10),"")</f>
        <v/>
      </c>
      <c r="OL9" t="str">
        <f>IF(acquéreurs!PG10="MATCH",CONCATENATE(Tableau2[[#Headers],[Bien 401]]&amp;" ", acquéreurs!$C10&amp;" ",acquéreurs!$D10),"")</f>
        <v/>
      </c>
      <c r="OM9" t="str">
        <f>IF(acquéreurs!PH10="MATCH",CONCATENATE(Tableau2[[#Headers],[Bien 402]]&amp;" ", acquéreurs!$C10&amp;" ",acquéreurs!$D10),"")</f>
        <v/>
      </c>
      <c r="ON9" t="str">
        <f>IF(acquéreurs!PI10="MATCH",CONCATENATE(Tableau2[[#Headers],[Bien 403]]&amp;" ", acquéreurs!$C10&amp;" ",acquéreurs!$D10),"")</f>
        <v/>
      </c>
      <c r="OO9" t="str">
        <f>IF(acquéreurs!PJ10="MATCH",CONCATENATE(Tableau2[[#Headers],[Bien 404]]&amp;" ", acquéreurs!$C10&amp;" ",acquéreurs!$D10),"")</f>
        <v/>
      </c>
      <c r="OP9" t="str">
        <f>IF(acquéreurs!PK10="MATCH",CONCATENATE(Tableau2[[#Headers],[Bien 405]]&amp;" ", acquéreurs!$C10&amp;" ",acquéreurs!$D10),"")</f>
        <v/>
      </c>
      <c r="OQ9" t="str">
        <f>IF(acquéreurs!PL10="MATCH",CONCATENATE(Tableau2[[#Headers],[Bien 406]]&amp;" ", acquéreurs!$C10&amp;" ",acquéreurs!$D10),"")</f>
        <v/>
      </c>
      <c r="OR9" t="str">
        <f>IF(acquéreurs!PM10="MATCH",CONCATENATE(Tableau2[[#Headers],[Bien 407]]&amp;" ", acquéreurs!$C10&amp;" ",acquéreurs!$D10),"")</f>
        <v/>
      </c>
      <c r="OS9" t="str">
        <f>IF(acquéreurs!PN10="MATCH",CONCATENATE(Tableau2[[#Headers],[Bien 408]]&amp;" ", acquéreurs!$C10&amp;" ",acquéreurs!$D10),"")</f>
        <v/>
      </c>
      <c r="OT9" t="str">
        <f>IF(acquéreurs!PO10="MATCH",CONCATENATE(Tableau2[[#Headers],[Bien 409]]&amp;" ", acquéreurs!$C10&amp;" ",acquéreurs!$D10),"")</f>
        <v/>
      </c>
      <c r="OU9" t="str">
        <f>IF(acquéreurs!PP10="MATCH",CONCATENATE(Tableau2[[#Headers],[Bien 410]]&amp;" ", acquéreurs!$C10&amp;" ",acquéreurs!$D10),"")</f>
        <v/>
      </c>
      <c r="OV9" t="str">
        <f>IF(acquéreurs!PQ10="MATCH",CONCATENATE(Tableau2[[#Headers],[Bien 411]]&amp;" ", acquéreurs!$C10&amp;" ",acquéreurs!$D10),"")</f>
        <v/>
      </c>
      <c r="OW9" t="str">
        <f>IF(acquéreurs!PR10="MATCH",CONCATENATE(Tableau2[[#Headers],[Bien 412]]&amp;" ", acquéreurs!$C10&amp;" ",acquéreurs!$D10),"")</f>
        <v/>
      </c>
      <c r="OX9" t="str">
        <f>IF(acquéreurs!PS10="MATCH",CONCATENATE(Tableau2[[#Headers],[Bien 413]]&amp;" ", acquéreurs!$C10&amp;" ",acquéreurs!$D10),"")</f>
        <v/>
      </c>
      <c r="OY9" t="str">
        <f>IF(acquéreurs!PT10="MATCH",CONCATENATE(Tableau2[[#Headers],[Bien 414]]&amp;" ", acquéreurs!$C10&amp;" ",acquéreurs!$D10),"")</f>
        <v/>
      </c>
      <c r="OZ9" t="str">
        <f>IF(acquéreurs!PU10="MATCH",CONCATENATE(Tableau2[[#Headers],[Bien 415]]&amp;" ", acquéreurs!$C10&amp;" ",acquéreurs!$D10),"")</f>
        <v/>
      </c>
      <c r="PA9" t="str">
        <f>IF(acquéreurs!PV10="MATCH",CONCATENATE(Tableau2[[#Headers],[Bien 416]]&amp;" ", acquéreurs!$C10&amp;" ",acquéreurs!$D10),"")</f>
        <v/>
      </c>
      <c r="PB9" t="str">
        <f>IF(acquéreurs!PW10="MATCH",CONCATENATE(Tableau2[[#Headers],[Bien 417]]&amp;" ", acquéreurs!$C10&amp;" ",acquéreurs!$D10),"")</f>
        <v/>
      </c>
      <c r="PC9" t="str">
        <f>IF(acquéreurs!PX10="MATCH",CONCATENATE(Tableau2[[#Headers],[Bien 418]]&amp;" ", acquéreurs!$C10&amp;" ",acquéreurs!$D10),"")</f>
        <v/>
      </c>
      <c r="PD9" t="str">
        <f>IF(acquéreurs!PY10="MATCH",CONCATENATE(Tableau2[[#Headers],[Bien 419]]&amp;" ", acquéreurs!$C10&amp;" ",acquéreurs!$D10),"")</f>
        <v/>
      </c>
      <c r="PE9" t="str">
        <f>IF(acquéreurs!PZ10="MATCH",CONCATENATE(Tableau2[[#Headers],[Bien 420]]&amp;" ", acquéreurs!$C10&amp;" ",acquéreurs!$D10),"")</f>
        <v/>
      </c>
      <c r="PF9" t="str">
        <f>IF(acquéreurs!QA10="MATCH",CONCATENATE(Tableau2[[#Headers],[Bien 421]]&amp;" ", acquéreurs!$C10&amp;" ",acquéreurs!$D10),"")</f>
        <v/>
      </c>
      <c r="PG9" t="str">
        <f>IF(acquéreurs!QB10="MATCH",CONCATENATE(Tableau2[[#Headers],[Bien 422]]&amp;" ", acquéreurs!$C10&amp;" ",acquéreurs!$D10),"")</f>
        <v/>
      </c>
      <c r="PH9" t="str">
        <f>IF(acquéreurs!QC10="MATCH",CONCATENATE(Tableau2[[#Headers],[Bien 423]]&amp;" ", acquéreurs!$C10&amp;" ",acquéreurs!$D10),"")</f>
        <v/>
      </c>
      <c r="PI9" t="str">
        <f>IF(acquéreurs!QD10="MATCH",CONCATENATE(Tableau2[[#Headers],[Bien 424]]&amp;" ", acquéreurs!$C10&amp;" ",acquéreurs!$D10),"")</f>
        <v/>
      </c>
      <c r="PJ9" t="str">
        <f>IF(acquéreurs!QE10="MATCH",CONCATENATE(Tableau2[[#Headers],[Bien 425]]&amp;" ", acquéreurs!$C10&amp;" ",acquéreurs!$D10),"")</f>
        <v/>
      </c>
      <c r="PK9" t="str">
        <f>IF(acquéreurs!QF10="MATCH",CONCATENATE(Tableau2[[#Headers],[Bien 426]]&amp;" ", acquéreurs!$C10&amp;" ",acquéreurs!$D10),"")</f>
        <v/>
      </c>
      <c r="PL9" t="str">
        <f>IF(acquéreurs!QG10="MATCH",CONCATENATE(Tableau2[[#Headers],[Bien 427]]&amp;" ", acquéreurs!$C10&amp;" ",acquéreurs!$D10),"")</f>
        <v/>
      </c>
      <c r="PM9" t="str">
        <f>IF(acquéreurs!QH10="MATCH",CONCATENATE(Tableau2[[#Headers],[Bien 428]]&amp;" ", acquéreurs!$C10&amp;" ",acquéreurs!$D10),"")</f>
        <v/>
      </c>
      <c r="PN9" t="str">
        <f>IF(acquéreurs!QI10="MATCH",CONCATENATE(Tableau2[[#Headers],[Bien 429]]&amp;" ", acquéreurs!$C10&amp;" ",acquéreurs!$D10),"")</f>
        <v/>
      </c>
      <c r="PO9" t="str">
        <f>IF(acquéreurs!QJ10="MATCH",CONCATENATE(Tableau2[[#Headers],[Bien 430]]&amp;" ", acquéreurs!$C10&amp;" ",acquéreurs!$D10),"")</f>
        <v/>
      </c>
      <c r="PP9" t="str">
        <f>IF(acquéreurs!QK10="MATCH",CONCATENATE(Tableau2[[#Headers],[Bien 431]]&amp;" ", acquéreurs!$C10&amp;" ",acquéreurs!$D10),"")</f>
        <v/>
      </c>
      <c r="PQ9" t="str">
        <f>IF(acquéreurs!QL10="MATCH",CONCATENATE(Tableau2[[#Headers],[Bien 432]]&amp;" ", acquéreurs!$C10&amp;" ",acquéreurs!$D10),"")</f>
        <v/>
      </c>
      <c r="PR9" t="str">
        <f>IF(acquéreurs!QM10="MATCH",CONCATENATE(Tableau2[[#Headers],[Bien 433]]&amp;" ", acquéreurs!$C10&amp;" ",acquéreurs!$D10),"")</f>
        <v/>
      </c>
      <c r="PS9" t="str">
        <f>IF(acquéreurs!QN10="MATCH",CONCATENATE(Tableau2[[#Headers],[Bien 434]]&amp;" ", acquéreurs!$C10&amp;" ",acquéreurs!$D10),"")</f>
        <v/>
      </c>
      <c r="PT9" t="str">
        <f>IF(acquéreurs!QO10="MATCH",CONCATENATE(Tableau2[[#Headers],[Bien 435]]&amp;" ", acquéreurs!$C10&amp;" ",acquéreurs!$D10),"")</f>
        <v/>
      </c>
      <c r="PU9" t="str">
        <f>IF(acquéreurs!QP10="MATCH",CONCATENATE(Tableau2[[#Headers],[Bien 436]]&amp;" ", acquéreurs!$C10&amp;" ",acquéreurs!$D10),"")</f>
        <v/>
      </c>
      <c r="PV9" t="str">
        <f>IF(acquéreurs!QQ10="MATCH",CONCATENATE(Tableau2[[#Headers],[Bien 437]]&amp;" ", acquéreurs!$C10&amp;" ",acquéreurs!$D10),"")</f>
        <v/>
      </c>
      <c r="PW9" t="str">
        <f>IF(acquéreurs!QR10="MATCH",CONCATENATE(Tableau2[[#Headers],[Bien 438]]&amp;" ", acquéreurs!$C10&amp;" ",acquéreurs!$D10),"")</f>
        <v/>
      </c>
      <c r="PX9" t="str">
        <f>IF(acquéreurs!QS10="MATCH",CONCATENATE(Tableau2[[#Headers],[Bien 439]]&amp;" ", acquéreurs!$C10&amp;" ",acquéreurs!$D10),"")</f>
        <v/>
      </c>
      <c r="PY9" t="str">
        <f>IF(acquéreurs!QT10="MATCH",CONCATENATE(Tableau2[[#Headers],[Bien 440]]&amp;" ", acquéreurs!$C10&amp;" ",acquéreurs!$D10),"")</f>
        <v/>
      </c>
      <c r="PZ9" t="str">
        <f>IF(acquéreurs!QU10="MATCH",CONCATENATE(Tableau2[[#Headers],[Bien 441]]&amp;" ", acquéreurs!$C10&amp;" ",acquéreurs!$D10),"")</f>
        <v/>
      </c>
      <c r="QA9" t="str">
        <f>IF(acquéreurs!QV10="MATCH",CONCATENATE(Tableau2[[#Headers],[Bien 442]]&amp;" ", acquéreurs!$C10&amp;" ",acquéreurs!$D10),"")</f>
        <v/>
      </c>
      <c r="QB9" t="str">
        <f>IF(acquéreurs!QW10="MATCH",CONCATENATE(Tableau2[[#Headers],[Bien 443]]&amp;" ", acquéreurs!$C10&amp;" ",acquéreurs!$D10),"")</f>
        <v/>
      </c>
      <c r="QC9" t="str">
        <f>IF(acquéreurs!QX10="MATCH",CONCATENATE(Tableau2[[#Headers],[Bien 444]]&amp;" ", acquéreurs!$C10&amp;" ",acquéreurs!$D10),"")</f>
        <v/>
      </c>
      <c r="QD9" t="str">
        <f>IF(acquéreurs!QY10="MATCH",CONCATENATE(Tableau2[[#Headers],[Bien 445]]&amp;" ", acquéreurs!$C10&amp;" ",acquéreurs!$D10),"")</f>
        <v/>
      </c>
      <c r="QE9" t="str">
        <f>IF(acquéreurs!QZ10="MATCH",CONCATENATE(Tableau2[[#Headers],[Bien 446]]&amp;" ", acquéreurs!$C10&amp;" ",acquéreurs!$D10),"")</f>
        <v/>
      </c>
      <c r="QF9" t="str">
        <f>IF(acquéreurs!RA10="MATCH",CONCATENATE(Tableau2[[#Headers],[Bien 447]]&amp;" ", acquéreurs!$C10&amp;" ",acquéreurs!$D10),"")</f>
        <v/>
      </c>
      <c r="QG9" t="str">
        <f>IF(acquéreurs!RB10="MATCH",CONCATENATE(Tableau2[[#Headers],[Bien 448]]&amp;" ", acquéreurs!$C10&amp;" ",acquéreurs!$D10),"")</f>
        <v/>
      </c>
      <c r="QH9" t="str">
        <f>IF(acquéreurs!RC10="MATCH",CONCATENATE(Tableau2[[#Headers],[Bien 449]]&amp;" ", acquéreurs!$C10&amp;" ",acquéreurs!$D10),"")</f>
        <v/>
      </c>
      <c r="QI9" t="str">
        <f>IF(acquéreurs!RD10="MATCH",CONCATENATE(Tableau2[[#Headers],[Bien 450]]&amp;" ", acquéreurs!$C10&amp;" ",acquéreurs!$D10),"")</f>
        <v/>
      </c>
      <c r="QJ9" t="str">
        <f>IF(acquéreurs!RE10="MATCH",CONCATENATE(Tableau2[[#Headers],[Bien 451]]&amp;" ", acquéreurs!$C10&amp;" ",acquéreurs!$D10),"")</f>
        <v/>
      </c>
      <c r="QK9" t="str">
        <f>IF(acquéreurs!RF10="MATCH",CONCATENATE(Tableau2[[#Headers],[Bien 452]]&amp;" ", acquéreurs!$C10&amp;" ",acquéreurs!$D10),"")</f>
        <v/>
      </c>
      <c r="QL9" t="str">
        <f>IF(acquéreurs!RG10="MATCH",CONCATENATE(Tableau2[[#Headers],[Bien 453]]&amp;" ", acquéreurs!$C10&amp;" ",acquéreurs!$D10),"")</f>
        <v/>
      </c>
      <c r="QM9" t="str">
        <f>IF(acquéreurs!RH10="MATCH",CONCATENATE(Tableau2[[#Headers],[Bien 454]]&amp;" ", acquéreurs!$C10&amp;" ",acquéreurs!$D10),"")</f>
        <v/>
      </c>
      <c r="QN9" t="str">
        <f>IF(acquéreurs!RI10="MATCH",CONCATENATE(Tableau2[[#Headers],[Bien 455]]&amp;" ", acquéreurs!$C10&amp;" ",acquéreurs!$D10),"")</f>
        <v/>
      </c>
      <c r="QO9" t="str">
        <f>IF(acquéreurs!RJ10="MATCH",CONCATENATE(Tableau2[[#Headers],[Bien 456]]&amp;" ", acquéreurs!$C10&amp;" ",acquéreurs!$D10),"")</f>
        <v/>
      </c>
      <c r="QP9" t="str">
        <f>IF(acquéreurs!RK10="MATCH",CONCATENATE(Tableau2[[#Headers],[Bien 457]]&amp;" ", acquéreurs!$C10&amp;" ",acquéreurs!$D10),"")</f>
        <v/>
      </c>
      <c r="QQ9" t="str">
        <f>IF(acquéreurs!RL10="MATCH",CONCATENATE(Tableau2[[#Headers],[Bien 458]]&amp;" ", acquéreurs!$C10&amp;" ",acquéreurs!$D10),"")</f>
        <v/>
      </c>
      <c r="QR9" t="str">
        <f>IF(acquéreurs!RM10="MATCH",CONCATENATE(Tableau2[[#Headers],[Bien 459]]&amp;" ", acquéreurs!$C10&amp;" ",acquéreurs!$D10),"")</f>
        <v/>
      </c>
      <c r="QS9" t="str">
        <f>IF(acquéreurs!RN10="MATCH",CONCATENATE(Tableau2[[#Headers],[Bien 460]]&amp;" ", acquéreurs!$C10&amp;" ",acquéreurs!$D10),"")</f>
        <v/>
      </c>
      <c r="QT9" t="str">
        <f>IF(acquéreurs!RO10="MATCH",CONCATENATE(Tableau2[[#Headers],[Bien 461]]&amp;" ", acquéreurs!$C10&amp;" ",acquéreurs!$D10),"")</f>
        <v/>
      </c>
      <c r="QU9" t="str">
        <f>IF(acquéreurs!RP10="MATCH",CONCATENATE(Tableau2[[#Headers],[Bien 462]]&amp;" ", acquéreurs!$C10&amp;" ",acquéreurs!$D10),"")</f>
        <v/>
      </c>
      <c r="QV9" t="str">
        <f>IF(acquéreurs!RQ10="MATCH",CONCATENATE(Tableau2[[#Headers],[Bien 463]]&amp;" ", acquéreurs!$C10&amp;" ",acquéreurs!$D10),"")</f>
        <v/>
      </c>
      <c r="QW9" t="str">
        <f>IF(acquéreurs!RR10="MATCH",CONCATENATE(Tableau2[[#Headers],[Bien 464]]&amp;" ", acquéreurs!$C10&amp;" ",acquéreurs!$D10),"")</f>
        <v/>
      </c>
      <c r="QX9" t="str">
        <f>IF(acquéreurs!RS10="MATCH",CONCATENATE(Tableau2[[#Headers],[Bien 465]]&amp;" ", acquéreurs!$C10&amp;" ",acquéreurs!$D10),"")</f>
        <v/>
      </c>
      <c r="QY9" t="str">
        <f>IF(acquéreurs!RT10="MATCH",CONCATENATE(Tableau2[[#Headers],[Bien 466]]&amp;" ", acquéreurs!$C10&amp;" ",acquéreurs!$D10),"")</f>
        <v/>
      </c>
      <c r="QZ9" t="str">
        <f>IF(acquéreurs!RU10="MATCH",CONCATENATE(Tableau2[[#Headers],[Bien 467]]&amp;" ", acquéreurs!$C10&amp;" ",acquéreurs!$D10),"")</f>
        <v/>
      </c>
      <c r="RA9" t="str">
        <f>IF(acquéreurs!RV10="MATCH",CONCATENATE(Tableau2[[#Headers],[Bien 468]]&amp;" ", acquéreurs!$C10&amp;" ",acquéreurs!$D10),"")</f>
        <v/>
      </c>
      <c r="RB9" t="str">
        <f>IF(acquéreurs!RW10="MATCH",CONCATENATE(Tableau2[[#Headers],[Bien 469]]&amp;" ", acquéreurs!$C10&amp;" ",acquéreurs!$D10),"")</f>
        <v/>
      </c>
      <c r="RC9" t="str">
        <f>IF(acquéreurs!RX10="MATCH",CONCATENATE(Tableau2[[#Headers],[Bien 470]]&amp;" ", acquéreurs!$C10&amp;" ",acquéreurs!$D10),"")</f>
        <v/>
      </c>
      <c r="RD9" t="str">
        <f>IF(acquéreurs!RY10="MATCH",CONCATENATE(Tableau2[[#Headers],[Bien 471]]&amp;" ", acquéreurs!$C10&amp;" ",acquéreurs!$D10),"")</f>
        <v/>
      </c>
      <c r="RE9" t="str">
        <f>IF(acquéreurs!RZ10="MATCH",CONCATENATE(Tableau2[[#Headers],[Bien 472]]&amp;" ", acquéreurs!$C10&amp;" ",acquéreurs!$D10),"")</f>
        <v/>
      </c>
      <c r="RF9" t="str">
        <f>IF(acquéreurs!SA10="MATCH",CONCATENATE(Tableau2[[#Headers],[Bien 473]]&amp;" ", acquéreurs!$C10&amp;" ",acquéreurs!$D10),"")</f>
        <v/>
      </c>
      <c r="RG9" t="str">
        <f>IF(acquéreurs!SB10="MATCH",CONCATENATE(Tableau2[[#Headers],[Bien 474]]&amp;" ", acquéreurs!$C10&amp;" ",acquéreurs!$D10),"")</f>
        <v/>
      </c>
      <c r="RH9" t="str">
        <f>IF(acquéreurs!SC10="MATCH",CONCATENATE(Tableau2[[#Headers],[Bien 475]]&amp;" ", acquéreurs!$C10&amp;" ",acquéreurs!$D10),"")</f>
        <v/>
      </c>
      <c r="RI9" t="str">
        <f>IF(acquéreurs!SD10="MATCH",CONCATENATE(Tableau2[[#Headers],[Bien 476]]&amp;" ", acquéreurs!$C10&amp;" ",acquéreurs!$D10),"")</f>
        <v/>
      </c>
      <c r="RJ9" t="str">
        <f>IF(acquéreurs!SE10="MATCH",CONCATENATE(Tableau2[[#Headers],[Bien 477]]&amp;" ", acquéreurs!$C10&amp;" ",acquéreurs!$D10),"")</f>
        <v/>
      </c>
      <c r="RK9" t="str">
        <f>IF(acquéreurs!SF10="MATCH",CONCATENATE(Tableau2[[#Headers],[Bien 478]]&amp;" ", acquéreurs!$C10&amp;" ",acquéreurs!$D10),"")</f>
        <v/>
      </c>
      <c r="RL9" t="str">
        <f>IF(acquéreurs!SG10="MATCH",CONCATENATE(Tableau2[[#Headers],[Bien 479]]&amp;" ", acquéreurs!$C10&amp;" ",acquéreurs!$D10),"")</f>
        <v/>
      </c>
      <c r="RM9" t="str">
        <f>IF(acquéreurs!SH10="MATCH",CONCATENATE(Tableau2[[#Headers],[Bien 480]]&amp;" ", acquéreurs!$C10&amp;" ",acquéreurs!$D10),"")</f>
        <v/>
      </c>
      <c r="RN9" t="str">
        <f>IF(acquéreurs!SI10="MATCH",CONCATENATE(Tableau2[[#Headers],[Bien 481]]&amp;" ", acquéreurs!$C10&amp;" ",acquéreurs!$D10),"")</f>
        <v/>
      </c>
      <c r="RO9" t="str">
        <f>IF(acquéreurs!SJ10="MATCH",CONCATENATE(Tableau2[[#Headers],[Bien 482]]&amp;" ", acquéreurs!$C10&amp;" ",acquéreurs!$D10),"")</f>
        <v/>
      </c>
      <c r="RP9" t="str">
        <f>IF(acquéreurs!SK10="MATCH",CONCATENATE(Tableau2[[#Headers],[Bien 483]]&amp;" ", acquéreurs!$C10&amp;" ",acquéreurs!$D10),"")</f>
        <v/>
      </c>
      <c r="RQ9" t="str">
        <f>IF(acquéreurs!SL10="MATCH",CONCATENATE(Tableau2[[#Headers],[Bien 484]]&amp;" ", acquéreurs!$C10&amp;" ",acquéreurs!$D10),"")</f>
        <v/>
      </c>
      <c r="RR9" t="str">
        <f>IF(acquéreurs!SM10="MATCH",CONCATENATE(Tableau2[[#Headers],[Bien 485]]&amp;" ", acquéreurs!$C10&amp;" ",acquéreurs!$D10),"")</f>
        <v/>
      </c>
      <c r="RS9" t="str">
        <f>IF(acquéreurs!SN10="MATCH",CONCATENATE(Tableau2[[#Headers],[Bien 486]]&amp;" ", acquéreurs!$C10&amp;" ",acquéreurs!$D10),"")</f>
        <v/>
      </c>
      <c r="RT9" t="str">
        <f>IF(acquéreurs!SO10="MATCH",CONCATENATE(Tableau2[[#Headers],[Bien 487]]&amp;" ", acquéreurs!$C10&amp;" ",acquéreurs!$D10),"")</f>
        <v/>
      </c>
      <c r="RU9" t="str">
        <f>IF(acquéreurs!SP10="MATCH",CONCATENATE(Tableau2[[#Headers],[Bien 488]]&amp;" ", acquéreurs!$C10&amp;" ",acquéreurs!$D10),"")</f>
        <v/>
      </c>
      <c r="RV9" t="str">
        <f>IF(acquéreurs!SQ10="MATCH",CONCATENATE(Tableau2[[#Headers],[Bien 489]]&amp;" ", acquéreurs!$C10&amp;" ",acquéreurs!$D10),"")</f>
        <v/>
      </c>
      <c r="RW9" t="str">
        <f>IF(acquéreurs!SR10="MATCH",CONCATENATE(Tableau2[[#Headers],[Bien 490]]&amp;" ", acquéreurs!$C10&amp;" ",acquéreurs!$D10),"")</f>
        <v/>
      </c>
      <c r="RX9" t="str">
        <f>IF(acquéreurs!SS10="MATCH",CONCATENATE(Tableau2[[#Headers],[Bien 491]]&amp;" ", acquéreurs!$C10&amp;" ",acquéreurs!$D10),"")</f>
        <v/>
      </c>
      <c r="RY9" t="str">
        <f>IF(acquéreurs!ST10="MATCH",CONCATENATE(Tableau2[[#Headers],[Bien 492]]&amp;" ", acquéreurs!$C10&amp;" ",acquéreurs!$D10),"")</f>
        <v/>
      </c>
      <c r="RZ9" t="str">
        <f>IF(acquéreurs!SU10="MATCH",CONCATENATE(Tableau2[[#Headers],[Bien 493]]&amp;" ", acquéreurs!$C10&amp;" ",acquéreurs!$D10),"")</f>
        <v/>
      </c>
      <c r="SA9" t="str">
        <f>IF(acquéreurs!SV10="MATCH",CONCATENATE(Tableau2[[#Headers],[Bien 494]]&amp;" ", acquéreurs!$C10&amp;" ",acquéreurs!$D10),"")</f>
        <v/>
      </c>
      <c r="SB9" t="str">
        <f>IF(acquéreurs!SW10="MATCH",CONCATENATE(Tableau2[[#Headers],[Bien 495]]&amp;" ", acquéreurs!$C10&amp;" ",acquéreurs!$D10),"")</f>
        <v/>
      </c>
      <c r="SC9" t="str">
        <f>IF(acquéreurs!SX10="MATCH",CONCATENATE(Tableau2[[#Headers],[Bien 496]]&amp;" ", acquéreurs!$C10&amp;" ",acquéreurs!$D10),"")</f>
        <v/>
      </c>
      <c r="SD9" t="str">
        <f>IF(acquéreurs!SY10="MATCH",CONCATENATE(Tableau2[[#Headers],[Bien 497]]&amp;" ", acquéreurs!$C10&amp;" ",acquéreurs!$D10),"")</f>
        <v/>
      </c>
      <c r="SE9" t="str">
        <f>IF(acquéreurs!SZ10="MATCH",CONCATENATE(Tableau2[[#Headers],[Bien 498]]&amp;" ", acquéreurs!$C10&amp;" ",acquéreurs!$D10),"")</f>
        <v/>
      </c>
      <c r="SF9" t="str">
        <f>IF(acquéreurs!TA10="MATCH",CONCATENATE(Tableau2[[#Headers],[Bien 499]]&amp;" ", acquéreurs!$C10&amp;" ",acquéreurs!$D10),"")</f>
        <v/>
      </c>
      <c r="SG9" t="str">
        <f>IF(acquéreurs!TB10="MATCH",CONCATENATE(Tableau2[[#Headers],[Bien 500]]&amp;" ", acquéreurs!$C10&amp;" ",acquéreurs!$D10),"")</f>
        <v/>
      </c>
      <c r="SH9" t="str">
        <f>IF(acquéreurs!TC10="MATCH",CONCATENATE(Tableau2[[#Headers],[Bien 501]]&amp;" ", acquéreurs!$C10&amp;" ",acquéreurs!$D10),"")</f>
        <v/>
      </c>
      <c r="SI9" t="str">
        <f>IF(acquéreurs!TD10="MATCH",CONCATENATE(Tableau2[[#Headers],[Bien 502]]&amp;" ", acquéreurs!$C10&amp;" ",acquéreurs!$D10),"")</f>
        <v/>
      </c>
      <c r="SJ9" t="str">
        <f>IF(acquéreurs!TE10="MATCH",CONCATENATE(Tableau2[[#Headers],[Bien 503]]&amp;" ", acquéreurs!$C10&amp;" ",acquéreurs!$D10),"")</f>
        <v/>
      </c>
      <c r="SK9" t="str">
        <f>IF(acquéreurs!TF10="MATCH",CONCATENATE(Tableau2[[#Headers],[Bien 504]]&amp;" ", acquéreurs!$C10&amp;" ",acquéreurs!$D10),"")</f>
        <v/>
      </c>
      <c r="SL9" t="str">
        <f>IF(acquéreurs!TG10="MATCH",CONCATENATE(Tableau2[[#Headers],[Bien 505]]&amp;" ", acquéreurs!$C10&amp;" ",acquéreurs!$D10),"")</f>
        <v/>
      </c>
      <c r="SM9" t="str">
        <f>IF(acquéreurs!TH10="MATCH",CONCATENATE(Tableau2[[#Headers],[Bien 506]]&amp;" ", acquéreurs!$C10&amp;" ",acquéreurs!$D10),"")</f>
        <v/>
      </c>
      <c r="SN9" t="str">
        <f>IF(acquéreurs!TI10="MATCH",CONCATENATE(Tableau2[[#Headers],[Bien 507]]&amp;" ", acquéreurs!$C10&amp;" ",acquéreurs!$D10),"")</f>
        <v/>
      </c>
      <c r="SO9" t="str">
        <f>IF(acquéreurs!TJ10="MATCH",CONCATENATE(Tableau2[[#Headers],[Bien 508]]&amp;" ", acquéreurs!$C10&amp;" ",acquéreurs!$D10),"")</f>
        <v/>
      </c>
      <c r="SP9" t="str">
        <f>IF(acquéreurs!TK10="MATCH",CONCATENATE(Tableau2[[#Headers],[Bien 509]]&amp;" ", acquéreurs!$C10&amp;" ",acquéreurs!$D10),"")</f>
        <v/>
      </c>
      <c r="SQ9" t="str">
        <f>IF(acquéreurs!TL10="MATCH",CONCATENATE(Tableau2[[#Headers],[Bien 510]]&amp;" ", acquéreurs!$C10&amp;" ",acquéreurs!$D10),"")</f>
        <v/>
      </c>
      <c r="SR9" t="str">
        <f>IF(acquéreurs!TM10="MATCH",CONCATENATE(Tableau2[[#Headers],[Bien 511]]&amp;" ", acquéreurs!$C10&amp;" ",acquéreurs!$D10),"")</f>
        <v/>
      </c>
      <c r="SS9" t="str">
        <f>IF(acquéreurs!TN10="MATCH",CONCATENATE(Tableau2[[#Headers],[Bien 512]]&amp;" ", acquéreurs!$C10&amp;" ",acquéreurs!$D10),"")</f>
        <v/>
      </c>
      <c r="ST9" t="str">
        <f>IF(acquéreurs!TO10="MATCH",CONCATENATE(Tableau2[[#Headers],[Bien 513]]&amp;" ", acquéreurs!$C10&amp;" ",acquéreurs!$D10),"")</f>
        <v/>
      </c>
      <c r="SU9" t="str">
        <f>IF(acquéreurs!TP10="MATCH",CONCATENATE(Tableau2[[#Headers],[Bien 514]]&amp;" ", acquéreurs!$C10&amp;" ",acquéreurs!$D10),"")</f>
        <v/>
      </c>
      <c r="SV9" t="str">
        <f>IF(acquéreurs!TQ10="MATCH",CONCATENATE(Tableau2[[#Headers],[Bien 515]]&amp;" ", acquéreurs!$C10&amp;" ",acquéreurs!$D10),"")</f>
        <v/>
      </c>
      <c r="SW9" t="str">
        <f>IF(acquéreurs!TR10="MATCH",CONCATENATE(Tableau2[[#Headers],[Bien 516]]&amp;" ", acquéreurs!$C10&amp;" ",acquéreurs!$D10),"")</f>
        <v/>
      </c>
      <c r="SX9" t="str">
        <f>IF(acquéreurs!TS10="MATCH",CONCATENATE(Tableau2[[#Headers],[Bien 517]]&amp;" ", acquéreurs!$C10&amp;" ",acquéreurs!$D10),"")</f>
        <v/>
      </c>
      <c r="SY9" t="str">
        <f>IF(acquéreurs!TT10="MATCH",CONCATENATE(Tableau2[[#Headers],[Bien 518]]&amp;" ", acquéreurs!$C10&amp;" ",acquéreurs!$D10),"")</f>
        <v/>
      </c>
      <c r="SZ9" t="str">
        <f>IF(acquéreurs!TU10="MATCH",CONCATENATE(Tableau2[[#Headers],[Bien 519]]&amp;" ", acquéreurs!$C10&amp;" ",acquéreurs!$D10),"")</f>
        <v/>
      </c>
      <c r="TA9" t="str">
        <f>IF(acquéreurs!TV10="MATCH",CONCATENATE(Tableau2[[#Headers],[Bien 520]]&amp;" ", acquéreurs!$C10&amp;" ",acquéreurs!$D10),"")</f>
        <v/>
      </c>
      <c r="TB9" t="str">
        <f>IF(acquéreurs!TW10="MATCH",CONCATENATE(Tableau2[[#Headers],[Bien 521]]&amp;" ", acquéreurs!$C10&amp;" ",acquéreurs!$D10),"")</f>
        <v/>
      </c>
      <c r="TC9" t="str">
        <f>IF(acquéreurs!TX10="MATCH",CONCATENATE(Tableau2[[#Headers],[Bien 522]]&amp;" ", acquéreurs!$C10&amp;" ",acquéreurs!$D10),"")</f>
        <v/>
      </c>
      <c r="TD9" t="str">
        <f>IF(acquéreurs!TY10="MATCH",CONCATENATE(Tableau2[[#Headers],[Bien 523]]&amp;" ", acquéreurs!$C10&amp;" ",acquéreurs!$D10),"")</f>
        <v/>
      </c>
      <c r="TE9" t="str">
        <f>IF(acquéreurs!TZ10="MATCH",CONCATENATE(Tableau2[[#Headers],[Bien 524]]&amp;" ", acquéreurs!$C10&amp;" ",acquéreurs!$D10),"")</f>
        <v/>
      </c>
      <c r="TF9" t="str">
        <f>IF(acquéreurs!UA10="MATCH",CONCATENATE(Tableau2[[#Headers],[Bien 525]]&amp;" ", acquéreurs!$C10&amp;" ",acquéreurs!$D10),"")</f>
        <v/>
      </c>
      <c r="TG9" t="str">
        <f>IF(acquéreurs!UB10="MATCH",CONCATENATE(Tableau2[[#Headers],[Bien 526]]&amp;" ", acquéreurs!$C10&amp;" ",acquéreurs!$D10),"")</f>
        <v/>
      </c>
      <c r="TH9" t="str">
        <f>IF(acquéreurs!UC10="MATCH",CONCATENATE(Tableau2[[#Headers],[Bien 527]]&amp;" ", acquéreurs!$C10&amp;" ",acquéreurs!$D10),"")</f>
        <v/>
      </c>
      <c r="TI9" t="str">
        <f>IF(acquéreurs!UD10="MATCH",CONCATENATE(Tableau2[[#Headers],[Bien 528]]&amp;" ", acquéreurs!$C10&amp;" ",acquéreurs!$D10),"")</f>
        <v/>
      </c>
      <c r="TJ9" t="str">
        <f>IF(acquéreurs!UE10="MATCH",CONCATENATE(Tableau2[[#Headers],[Bien 529]]&amp;" ", acquéreurs!$C10&amp;" ",acquéreurs!$D10),"")</f>
        <v/>
      </c>
      <c r="TK9" t="str">
        <f>IF(acquéreurs!UF10="MATCH",CONCATENATE(Tableau2[[#Headers],[Bien 530]]&amp;" ", acquéreurs!$C10&amp;" ",acquéreurs!$D10),"")</f>
        <v/>
      </c>
      <c r="TL9" t="str">
        <f>IF(acquéreurs!UG10="MATCH",CONCATENATE(Tableau2[[#Headers],[Bien 531]]&amp;" ", acquéreurs!$C10&amp;" ",acquéreurs!$D10),"")</f>
        <v/>
      </c>
      <c r="TM9" t="str">
        <f>IF(acquéreurs!UH10="MATCH",CONCATENATE(Tableau2[[#Headers],[Bien 532]]&amp;" ", acquéreurs!$C10&amp;" ",acquéreurs!$D10),"")</f>
        <v/>
      </c>
      <c r="TN9" t="str">
        <f>IF(acquéreurs!UI10="MATCH",CONCATENATE(Tableau2[[#Headers],[Bien 533]]&amp;" ", acquéreurs!$C10&amp;" ",acquéreurs!$D10),"")</f>
        <v/>
      </c>
      <c r="TO9" t="str">
        <f>IF(acquéreurs!UJ10="MATCH",CONCATENATE(Tableau2[[#Headers],[Bien 534]]&amp;" ", acquéreurs!$C10&amp;" ",acquéreurs!$D10),"")</f>
        <v/>
      </c>
      <c r="TP9" t="str">
        <f>IF(acquéreurs!UK10="MATCH",CONCATENATE(Tableau2[[#Headers],[Bien 535]]&amp;" ", acquéreurs!$C10&amp;" ",acquéreurs!$D10),"")</f>
        <v/>
      </c>
      <c r="TQ9" t="str">
        <f>IF(acquéreurs!UL10="MATCH",CONCATENATE(Tableau2[[#Headers],[Bien 536]]&amp;" ", acquéreurs!$C10&amp;" ",acquéreurs!$D10),"")</f>
        <v/>
      </c>
      <c r="TR9" t="str">
        <f>IF(acquéreurs!UM10="MATCH",CONCATENATE(Tableau2[[#Headers],[Bien 537]]&amp;" ", acquéreurs!$C10&amp;" ",acquéreurs!$D10),"")</f>
        <v/>
      </c>
      <c r="TS9" t="str">
        <f>IF(acquéreurs!UN10="MATCH",CONCATENATE(Tableau2[[#Headers],[Bien 538]]&amp;" ", acquéreurs!$C10&amp;" ",acquéreurs!$D10),"")</f>
        <v/>
      </c>
      <c r="TT9" t="str">
        <f>IF(acquéreurs!UO10="MATCH",CONCATENATE(Tableau2[[#Headers],[Bien 539]]&amp;" ", acquéreurs!$C10&amp;" ",acquéreurs!$D10),"")</f>
        <v/>
      </c>
      <c r="TU9" t="str">
        <f>IF(acquéreurs!UP10="MATCH",CONCATENATE(Tableau2[[#Headers],[Bien 540]]&amp;" ", acquéreurs!$C10&amp;" ",acquéreurs!$D10),"")</f>
        <v/>
      </c>
      <c r="TV9" t="str">
        <f>IF(acquéreurs!UQ10="MATCH",CONCATENATE(Tableau2[[#Headers],[Bien 541]]&amp;" ", acquéreurs!$C10&amp;" ",acquéreurs!$D10),"")</f>
        <v/>
      </c>
      <c r="TW9" t="str">
        <f>IF(acquéreurs!UR10="MATCH",CONCATENATE(Tableau2[[#Headers],[Bien 542]]&amp;" ", acquéreurs!$C10&amp;" ",acquéreurs!$D10),"")</f>
        <v/>
      </c>
      <c r="TX9" t="str">
        <f>IF(acquéreurs!US10="MATCH",CONCATENATE(Tableau2[[#Headers],[Bien 543]]&amp;" ", acquéreurs!$C10&amp;" ",acquéreurs!$D10),"")</f>
        <v/>
      </c>
      <c r="TY9" t="str">
        <f>IF(acquéreurs!UT10="MATCH",CONCATENATE(Tableau2[[#Headers],[Bien 544]]&amp;" ", acquéreurs!$C10&amp;" ",acquéreurs!$D10),"")</f>
        <v/>
      </c>
      <c r="TZ9" t="str">
        <f>IF(acquéreurs!UU10="MATCH",CONCATENATE(Tableau2[[#Headers],[Bien 545]]&amp;" ", acquéreurs!$C10&amp;" ",acquéreurs!$D10),"")</f>
        <v/>
      </c>
      <c r="UA9" t="str">
        <f>IF(acquéreurs!UV10="MATCH",CONCATENATE(Tableau2[[#Headers],[Bien 546]]&amp;" ", acquéreurs!$C10&amp;" ",acquéreurs!$D10),"")</f>
        <v/>
      </c>
      <c r="UB9" t="str">
        <f>IF(acquéreurs!UW10="MATCH",CONCATENATE(Tableau2[[#Headers],[Bien 547]]&amp;" ", acquéreurs!$C10&amp;" ",acquéreurs!$D10),"")</f>
        <v/>
      </c>
      <c r="UC9" t="str">
        <f>IF(acquéreurs!UX10="MATCH",CONCATENATE(Tableau2[[#Headers],[Bien 548]]&amp;" ", acquéreurs!$C10&amp;" ",acquéreurs!$D10),"")</f>
        <v/>
      </c>
      <c r="UD9" t="str">
        <f>IF(acquéreurs!UY10="MATCH",CONCATENATE(Tableau2[[#Headers],[Bien 549]]&amp;" ", acquéreurs!$C10&amp;" ",acquéreurs!$D10),"")</f>
        <v/>
      </c>
      <c r="UE9" t="str">
        <f>IF(acquéreurs!UZ10="MATCH",CONCATENATE(Tableau2[[#Headers],[Bien 550]]&amp;" ", acquéreurs!$C10&amp;" ",acquéreurs!$D10),"")</f>
        <v/>
      </c>
      <c r="UF9" t="str">
        <f>IF(acquéreurs!VA10="MATCH",CONCATENATE(Tableau2[[#Headers],[Bien 551]]&amp;" ", acquéreurs!$C10&amp;" ",acquéreurs!$D10),"")</f>
        <v/>
      </c>
      <c r="UG9" t="str">
        <f>IF(acquéreurs!VB10="MATCH",CONCATENATE(Tableau2[[#Headers],[Bien 552]]&amp;" ", acquéreurs!$C10&amp;" ",acquéreurs!$D10),"")</f>
        <v/>
      </c>
      <c r="UH9" t="str">
        <f>IF(acquéreurs!VC10="MATCH",CONCATENATE(Tableau2[[#Headers],[Bien 553]]&amp;" ", acquéreurs!$C10&amp;" ",acquéreurs!$D10),"")</f>
        <v/>
      </c>
      <c r="UI9" t="str">
        <f>IF(acquéreurs!VD10="MATCH",CONCATENATE(Tableau2[[#Headers],[Bien 554]]&amp;" ", acquéreurs!$C10&amp;" ",acquéreurs!$D10),"")</f>
        <v/>
      </c>
      <c r="UJ9" t="str">
        <f>IF(acquéreurs!VE10="MATCH",CONCATENATE(Tableau2[[#Headers],[Bien 555]]&amp;" ", acquéreurs!$C10&amp;" ",acquéreurs!$D10),"")</f>
        <v/>
      </c>
      <c r="UK9" t="str">
        <f>IF(acquéreurs!VF10="MATCH",CONCATENATE(Tableau2[[#Headers],[Bien 556]]&amp;" ", acquéreurs!$C10&amp;" ",acquéreurs!$D10),"")</f>
        <v/>
      </c>
      <c r="UL9" t="str">
        <f>IF(acquéreurs!VG10="MATCH",CONCATENATE(Tableau2[[#Headers],[Bien 557]]&amp;" ", acquéreurs!$C10&amp;" ",acquéreurs!$D10),"")</f>
        <v/>
      </c>
      <c r="UM9" t="str">
        <f>IF(acquéreurs!VH10="MATCH",CONCATENATE(Tableau2[[#Headers],[Bien 558]]&amp;" ", acquéreurs!$C10&amp;" ",acquéreurs!$D10),"")</f>
        <v/>
      </c>
    </row>
    <row r="10" spans="1:559" ht="15" thickBot="1" x14ac:dyDescent="0.35">
      <c r="A10" s="14" t="s">
        <v>930</v>
      </c>
      <c r="B10" t="str">
        <f>IF(acquéreurs!W11="MATCH",CONCATENATE(Tableau2[[#Headers],[Bien 1]]&amp;" ", acquéreurs!$C11&amp;" ",acquéreurs!$D11),"")</f>
        <v/>
      </c>
      <c r="C10" t="str">
        <f>IF(acquéreurs!X11="MATCH",CONCATENATE(Tableau2[[#Headers],[Bien 2]]&amp;" ", acquéreurs!$C11&amp;" ",acquéreurs!$D11),"")</f>
        <v/>
      </c>
      <c r="D10" t="str">
        <f>IF(acquéreurs!Y11="MATCH",CONCATENATE(Tableau2[[#Headers],[Bien 3]]&amp;" ", acquéreurs!$C11&amp;" ",acquéreurs!$D11),"")</f>
        <v/>
      </c>
      <c r="E10" t="str">
        <f>IF(acquéreurs!Z11="MATCH",CONCATENATE(Tableau2[[#Headers],[Bien 4]]&amp;" ", acquéreurs!$C11&amp;" ",acquéreurs!$D11),"")</f>
        <v/>
      </c>
      <c r="F10" t="str">
        <f>IF(acquéreurs!AA11="MATCH",CONCATENATE(Tableau2[[#Headers],[Bien 5]]&amp;" ", acquéreurs!$C11&amp;" ",acquéreurs!$D11),"")</f>
        <v/>
      </c>
      <c r="G10" t="str">
        <f>IF(acquéreurs!AB11="MATCH",CONCATENATE(Tableau2[[#Headers],[Bien 6]]&amp;" ", acquéreurs!$C11&amp;" ",acquéreurs!$D11),"")</f>
        <v/>
      </c>
      <c r="H10" t="str">
        <f>IF(acquéreurs!AC11="MATCH",CONCATENATE(Tableau2[[#Headers],[Bien 7]]&amp;" ", acquéreurs!$C11&amp;" ",acquéreurs!$D11),"")</f>
        <v/>
      </c>
      <c r="I10" t="str">
        <f>IF(acquéreurs!AD11="MATCH",CONCATENATE(Tableau2[[#Headers],[Bien 8]]&amp;" ", acquéreurs!$C11&amp;" ",acquéreurs!$D11),"")</f>
        <v/>
      </c>
      <c r="J10" t="str">
        <f>IF(acquéreurs!AE11="MATCH",CONCATENATE(Tableau2[[#Headers],[Bien 9]]&amp;" ", acquéreurs!$C11&amp;" ",acquéreurs!$D11),"")</f>
        <v/>
      </c>
      <c r="K10" t="str">
        <f>IF(acquéreurs!AF11="MATCH",CONCATENATE(Tableau2[[#Headers],[Bien 10]]&amp;" ", acquéreurs!$C11&amp;" ",acquéreurs!$D11),"")</f>
        <v/>
      </c>
      <c r="L10" t="str">
        <f>IF(acquéreurs!AG11="MATCH",CONCATENATE(Tableau2[[#Headers],[Bien 11]]&amp;" ", acquéreurs!$C11&amp;" ",acquéreurs!$D11),"")</f>
        <v/>
      </c>
      <c r="M10" t="str">
        <f>IF(acquéreurs!AH11="MATCH",CONCATENATE(Tableau2[[#Headers],[Bien 12]]&amp;" ", acquéreurs!$C11&amp;" ",acquéreurs!$D11),"")</f>
        <v/>
      </c>
      <c r="N10" t="str">
        <f>IF(acquéreurs!AI11="MATCH",CONCATENATE(Tableau2[[#Headers],[Bien 13]]&amp;" ", acquéreurs!$C11&amp;" ",acquéreurs!$D11),"")</f>
        <v/>
      </c>
      <c r="O10" t="str">
        <f>IF(acquéreurs!AJ11="MATCH",CONCATENATE(Tableau2[[#Headers],[Bien 14]]&amp;" ", acquéreurs!$C11&amp;" ",acquéreurs!$D11),"")</f>
        <v/>
      </c>
      <c r="P10" t="str">
        <f>IF(acquéreurs!AK11="MATCH",CONCATENATE(Tableau2[[#Headers],[Bien 15]]&amp;" ", acquéreurs!$C11&amp;" ",acquéreurs!$D11),"")</f>
        <v/>
      </c>
      <c r="Q10" t="str">
        <f>IF(acquéreurs!AL11="MATCH",CONCATENATE(Tableau2[[#Headers],[Bien 16]]&amp;" ", acquéreurs!$C11&amp;" ",acquéreurs!$D11),"")</f>
        <v/>
      </c>
      <c r="R10" t="str">
        <f>IF(acquéreurs!AM11="MATCH",CONCATENATE(Tableau2[[#Headers],[Bien 17]]&amp;" ", acquéreurs!$C11&amp;" ",acquéreurs!$D11),"")</f>
        <v/>
      </c>
      <c r="S10" t="str">
        <f>IF(acquéreurs!AN11="MATCH",CONCATENATE(Tableau2[[#Headers],[Bien 18]]&amp;" ", acquéreurs!$C11&amp;" ",acquéreurs!$D11),"")</f>
        <v/>
      </c>
      <c r="T10" t="str">
        <f>IF(acquéreurs!AO11="MATCH",CONCATENATE(Tableau2[[#Headers],[Bien 19]]&amp;" ", acquéreurs!$C11&amp;" ",acquéreurs!$D11),"")</f>
        <v/>
      </c>
      <c r="U10" t="str">
        <f>IF(acquéreurs!AP11="MATCH",CONCATENATE(Tableau2[[#Headers],[Bien 20]]&amp;" ", acquéreurs!$C11&amp;" ",acquéreurs!$D11),"")</f>
        <v/>
      </c>
      <c r="V10" t="str">
        <f>IF(acquéreurs!AQ11="MATCH",CONCATENATE(Tableau2[[#Headers],[Bien 21]]&amp;" ", acquéreurs!$C11&amp;" ",acquéreurs!$D11),"")</f>
        <v/>
      </c>
      <c r="W10" t="str">
        <f>IF(acquéreurs!AR11="MATCH",CONCATENATE(Tableau2[[#Headers],[Bien 22]]&amp;" ", acquéreurs!$C11&amp;" ",acquéreurs!$D11),"")</f>
        <v/>
      </c>
      <c r="X10" t="str">
        <f>IF(acquéreurs!AS11="MATCH",CONCATENATE(Tableau2[[#Headers],[Bien 23]]&amp;" ", acquéreurs!$C11&amp;" ",acquéreurs!$D11),"")</f>
        <v/>
      </c>
      <c r="Y10" t="str">
        <f>IF(acquéreurs!AT11="MATCH",CONCATENATE(Tableau2[[#Headers],[Bien 24]]&amp;" ", acquéreurs!$C11&amp;" ",acquéreurs!$D11),"")</f>
        <v/>
      </c>
      <c r="Z10" t="str">
        <f>IF(acquéreurs!AU11="MATCH",CONCATENATE(Tableau2[[#Headers],[Bien 25]]&amp;" ", acquéreurs!$C11&amp;" ",acquéreurs!$D11),"")</f>
        <v/>
      </c>
      <c r="AA10" t="str">
        <f>IF(acquéreurs!AV11="MATCH",CONCATENATE(Tableau2[[#Headers],[Bien 26]]&amp;" ", acquéreurs!$C11&amp;" ",acquéreurs!$D11),"")</f>
        <v/>
      </c>
      <c r="AB10" t="str">
        <f>IF(acquéreurs!AW11="MATCH",CONCATENATE(Tableau2[[#Headers],[Bien 27]]&amp;" ", acquéreurs!$C11&amp;" ",acquéreurs!$D11),"")</f>
        <v/>
      </c>
      <c r="AC10" t="str">
        <f>IF(acquéreurs!AX11="MATCH",CONCATENATE(Tableau2[[#Headers],[Bien 28]]&amp;" ", acquéreurs!$C11&amp;" ",acquéreurs!$D11),"")</f>
        <v/>
      </c>
      <c r="AD10" t="str">
        <f>IF(acquéreurs!AY11="MATCH",CONCATENATE(Tableau2[[#Headers],[Bien 29]]&amp;" ", acquéreurs!$C11&amp;" ",acquéreurs!$D11),"")</f>
        <v/>
      </c>
      <c r="AE10" t="str">
        <f>IF(acquéreurs!AZ11="MATCH",CONCATENATE(Tableau2[[#Headers],[Bien 30]]&amp;" ", acquéreurs!$C11&amp;" ",acquéreurs!$D11),"")</f>
        <v/>
      </c>
      <c r="AF10" t="str">
        <f>IF(acquéreurs!BA11="MATCH",CONCATENATE(Tableau2[[#Headers],[Bien 31]]&amp;" ", acquéreurs!$C11&amp;" ",acquéreurs!$D11),"")</f>
        <v/>
      </c>
      <c r="AG10" t="str">
        <f>IF(acquéreurs!BB11="MATCH",CONCATENATE(Tableau2[[#Headers],[Bien 32]]&amp;" ", acquéreurs!$C11&amp;" ",acquéreurs!$D11),"")</f>
        <v/>
      </c>
      <c r="AH10" t="str">
        <f>IF(acquéreurs!BC11="MATCH",CONCATENATE(Tableau2[[#Headers],[Bien 33]]&amp;" ", acquéreurs!$C11&amp;" ",acquéreurs!$D11),"")</f>
        <v/>
      </c>
      <c r="AI10" t="str">
        <f>IF(acquéreurs!BD11="MATCH",CONCATENATE(Tableau2[[#Headers],[Bien 34]]&amp;" ", acquéreurs!$C11&amp;" ",acquéreurs!$D11),"")</f>
        <v/>
      </c>
      <c r="AJ10" t="str">
        <f>IF(acquéreurs!BE11="MATCH",CONCATENATE(Tableau2[[#Headers],[Bien 35]]&amp;" ", acquéreurs!$C11&amp;" ",acquéreurs!$D11),"")</f>
        <v/>
      </c>
      <c r="AK10" t="str">
        <f>IF(acquéreurs!BF11="MATCH",CONCATENATE(Tableau2[[#Headers],[Bien 36]]&amp;" ", acquéreurs!$C11&amp;" ",acquéreurs!$D11),"")</f>
        <v/>
      </c>
      <c r="AL10" t="str">
        <f>IF(acquéreurs!BG11="MATCH",CONCATENATE(Tableau2[[#Headers],[Bien 37]]&amp;" ", acquéreurs!$C11&amp;" ",acquéreurs!$D11),"")</f>
        <v/>
      </c>
      <c r="AM10" t="str">
        <f>IF(acquéreurs!BH11="MATCH",CONCATENATE(Tableau2[[#Headers],[Bien 38]]&amp;" ", acquéreurs!$C11&amp;" ",acquéreurs!$D11),"")</f>
        <v/>
      </c>
      <c r="AN10" t="str">
        <f>IF(acquéreurs!BI11="MATCH",CONCATENATE(Tableau2[[#Headers],[Bien 39]]&amp;" ", acquéreurs!$C11&amp;" ",acquéreurs!$D11),"")</f>
        <v/>
      </c>
      <c r="AO10" t="str">
        <f>IF(acquéreurs!BJ11="MATCH",CONCATENATE(Tableau2[[#Headers],[Bien 40]]&amp;" ", acquéreurs!$C11&amp;" ",acquéreurs!$D11),"")</f>
        <v/>
      </c>
      <c r="AP10" t="str">
        <f>IF(acquéreurs!BK11="MATCH",CONCATENATE(Tableau2[[#Headers],[Bien 41]]&amp;" ", acquéreurs!$C11&amp;" ",acquéreurs!$D11),"")</f>
        <v/>
      </c>
      <c r="AQ10" t="str">
        <f>IF(acquéreurs!BL11="MATCH",CONCATENATE(Tableau2[[#Headers],[Bien 42]]&amp;" ", acquéreurs!$C11&amp;" ",acquéreurs!$D11),"")</f>
        <v/>
      </c>
      <c r="AR10" t="str">
        <f>IF(acquéreurs!BM11="MATCH",CONCATENATE(Tableau2[[#Headers],[Bien 43]]&amp;" ", acquéreurs!$C11&amp;" ",acquéreurs!$D11),"")</f>
        <v/>
      </c>
      <c r="AS10" t="str">
        <f>IF(acquéreurs!BN11="MATCH",CONCATENATE(Tableau2[[#Headers],[Bien 44]]&amp;" ", acquéreurs!$C11&amp;" ",acquéreurs!$D11),"")</f>
        <v/>
      </c>
      <c r="AT10" t="str">
        <f>IF(acquéreurs!BO11="MATCH",CONCATENATE(Tableau2[[#Headers],[Bien 45]]&amp;" ", acquéreurs!$C11&amp;" ",acquéreurs!$D11),"")</f>
        <v/>
      </c>
      <c r="AU10" t="str">
        <f>IF(acquéreurs!BP11="MATCH",CONCATENATE(Tableau2[[#Headers],[Bien 46]]&amp;" ", acquéreurs!$C11&amp;" ",acquéreurs!$D11),"")</f>
        <v/>
      </c>
      <c r="AV10" t="str">
        <f>IF(acquéreurs!BQ11="MATCH",CONCATENATE(Tableau2[[#Headers],[Bien 47]]&amp;" ", acquéreurs!$C11&amp;" ",acquéreurs!$D11),"")</f>
        <v/>
      </c>
      <c r="AW10" t="str">
        <f>IF(acquéreurs!BR11="MATCH",CONCATENATE(Tableau2[[#Headers],[Bien 48]]&amp;" ", acquéreurs!$C11&amp;" ",acquéreurs!$D11),"")</f>
        <v/>
      </c>
      <c r="AX10" t="str">
        <f>IF(acquéreurs!BS11="MATCH",CONCATENATE(Tableau2[[#Headers],[Bien 49]]&amp;" ", acquéreurs!$C11&amp;" ",acquéreurs!$D11),"")</f>
        <v/>
      </c>
      <c r="AY10" t="str">
        <f>IF(acquéreurs!BT11="MATCH",CONCATENATE(Tableau2[[#Headers],[Bien 50]]&amp;" ", acquéreurs!$C11&amp;" ",acquéreurs!$D11),"")</f>
        <v/>
      </c>
      <c r="AZ10" t="str">
        <f>IF(acquéreurs!BU11="MATCH",CONCATENATE(Tableau2[[#Headers],[Bien 51]]&amp;" ", acquéreurs!$C11&amp;" ",acquéreurs!$D11),"")</f>
        <v/>
      </c>
      <c r="BA10" t="str">
        <f>IF(acquéreurs!BV11="MATCH",CONCATENATE(Tableau2[[#Headers],[Bien 52]]&amp;" ", acquéreurs!$C11&amp;" ",acquéreurs!$D11),"")</f>
        <v/>
      </c>
      <c r="BB10" t="str">
        <f>IF(acquéreurs!BW11="MATCH",CONCATENATE(Tableau2[[#Headers],[Bien 53]]&amp;" ", acquéreurs!$C11&amp;" ",acquéreurs!$D11),"")</f>
        <v/>
      </c>
      <c r="BC10" t="str">
        <f>IF(acquéreurs!BX11="MATCH",CONCATENATE(Tableau2[[#Headers],[Bien 54]]&amp;" ", acquéreurs!$C11&amp;" ",acquéreurs!$D11),"")</f>
        <v/>
      </c>
      <c r="BD10" t="str">
        <f>IF(acquéreurs!BY11="MATCH",CONCATENATE(Tableau2[[#Headers],[Bien 55]]&amp;" ", acquéreurs!$C11&amp;" ",acquéreurs!$D11),"")</f>
        <v/>
      </c>
      <c r="BE10" t="str">
        <f>IF(acquéreurs!BZ11="MATCH",CONCATENATE(Tableau2[[#Headers],[Bien 56]]&amp;" ", acquéreurs!$C11&amp;" ",acquéreurs!$D11),"")</f>
        <v/>
      </c>
      <c r="BF10" t="str">
        <f>IF(acquéreurs!CA11="MATCH",CONCATENATE(Tableau2[[#Headers],[Bien 57]]&amp;" ", acquéreurs!$C11&amp;" ",acquéreurs!$D11),"")</f>
        <v/>
      </c>
      <c r="BG10" t="str">
        <f>IF(acquéreurs!CB11="MATCH",CONCATENATE(Tableau2[[#Headers],[Bien 58]]&amp;" ", acquéreurs!$C11&amp;" ",acquéreurs!$D11),"")</f>
        <v/>
      </c>
      <c r="BH10" t="str">
        <f>IF(acquéreurs!CC11="MATCH",CONCATENATE(Tableau2[[#Headers],[Bien 59]]&amp;" ", acquéreurs!$C11&amp;" ",acquéreurs!$D11),"")</f>
        <v/>
      </c>
      <c r="BI10" t="str">
        <f>IF(acquéreurs!CD11="MATCH",CONCATENATE(Tableau2[[#Headers],[Bien 60]]&amp;" ", acquéreurs!$C11&amp;" ",acquéreurs!$D11),"")</f>
        <v/>
      </c>
      <c r="BJ10" t="str">
        <f>IF(acquéreurs!CE11="MATCH",CONCATENATE(Tableau2[[#Headers],[Bien 61]]&amp;" ", acquéreurs!$C11&amp;" ",acquéreurs!$D11),"")</f>
        <v/>
      </c>
      <c r="BK10" t="str">
        <f>IF(acquéreurs!CF11="MATCH",CONCATENATE(Tableau2[[#Headers],[Bien 62]]&amp;" ", acquéreurs!$C11&amp;" ",acquéreurs!$D11),"")</f>
        <v/>
      </c>
      <c r="BL10" t="str">
        <f>IF(acquéreurs!CG11="MATCH",CONCATENATE(Tableau2[[#Headers],[Bien 63]]&amp;" ", acquéreurs!$C11&amp;" ",acquéreurs!$D11),"")</f>
        <v/>
      </c>
      <c r="BM10" t="str">
        <f>IF(acquéreurs!CH11="MATCH",CONCATENATE(Tableau2[[#Headers],[Bien 64]]&amp;" ", acquéreurs!$C11&amp;" ",acquéreurs!$D11),"")</f>
        <v/>
      </c>
      <c r="BN10" t="str">
        <f>IF(acquéreurs!CI11="MATCH",CONCATENATE(Tableau2[[#Headers],[Bien 65]]&amp;" ", acquéreurs!$C11&amp;" ",acquéreurs!$D11),"")</f>
        <v/>
      </c>
      <c r="BO10" t="str">
        <f>IF(acquéreurs!CJ11="MATCH",CONCATENATE(Tableau2[[#Headers],[Bien 66]]&amp;" ", acquéreurs!$C11&amp;" ",acquéreurs!$D11),"")</f>
        <v/>
      </c>
      <c r="BP10" t="str">
        <f>IF(acquéreurs!CK11="MATCH",CONCATENATE(Tableau2[[#Headers],[Bien 67]]&amp;" ", acquéreurs!$C11&amp;" ",acquéreurs!$D11),"")</f>
        <v/>
      </c>
      <c r="BQ10" t="str">
        <f>IF(acquéreurs!CL11="MATCH",CONCATENATE(Tableau2[[#Headers],[Bien 68]]&amp;" ", acquéreurs!$C11&amp;" ",acquéreurs!$D11),"")</f>
        <v/>
      </c>
      <c r="BR10" t="str">
        <f>IF(acquéreurs!CM11="MATCH",CONCATENATE(Tableau2[[#Headers],[Bien 69]]&amp;" ", acquéreurs!$C11&amp;" ",acquéreurs!$D11),"")</f>
        <v/>
      </c>
      <c r="BS10" t="str">
        <f>IF(acquéreurs!CN11="MATCH",CONCATENATE(Tableau2[[#Headers],[Bien 70]]&amp;" ", acquéreurs!$C11&amp;" ",acquéreurs!$D11),"")</f>
        <v/>
      </c>
      <c r="BT10" t="str">
        <f>IF(acquéreurs!CO11="MATCH",CONCATENATE(Tableau2[[#Headers],[Bien 71]]&amp;" ", acquéreurs!$C11&amp;" ",acquéreurs!$D11),"")</f>
        <v/>
      </c>
      <c r="BU10" t="str">
        <f>IF(acquéreurs!CP11="MATCH",CONCATENATE(Tableau2[[#Headers],[Bien 72]]&amp;" ", acquéreurs!$C11&amp;" ",acquéreurs!$D11),"")</f>
        <v/>
      </c>
      <c r="BV10" t="str">
        <f>IF(acquéreurs!CQ11="MATCH",CONCATENATE(Tableau2[[#Headers],[Bien 73]]&amp;" ", acquéreurs!$C11&amp;" ",acquéreurs!$D11),"")</f>
        <v/>
      </c>
      <c r="BW10" t="str">
        <f>IF(acquéreurs!CR11="MATCH",CONCATENATE(Tableau2[[#Headers],[Bien 74]]&amp;" ", acquéreurs!$C11&amp;" ",acquéreurs!$D11),"")</f>
        <v/>
      </c>
      <c r="BX10" t="str">
        <f>IF(acquéreurs!CS11="MATCH",CONCATENATE(Tableau2[[#Headers],[Bien 75]]&amp;" ", acquéreurs!$C11&amp;" ",acquéreurs!$D11),"")</f>
        <v/>
      </c>
      <c r="BY10" t="str">
        <f>IF(acquéreurs!CT11="MATCH",CONCATENATE(Tableau2[[#Headers],[Bien 76]]&amp;" ", acquéreurs!$C11&amp;" ",acquéreurs!$D11),"")</f>
        <v/>
      </c>
      <c r="BZ10" t="str">
        <f>IF(acquéreurs!CU11="MATCH",CONCATENATE(Tableau2[[#Headers],[Bien 77]]&amp;" ", acquéreurs!$C11&amp;" ",acquéreurs!$D11),"")</f>
        <v/>
      </c>
      <c r="CA10" t="str">
        <f>IF(acquéreurs!CV11="MATCH",CONCATENATE(Tableau2[[#Headers],[Bien 78]]&amp;" ", acquéreurs!$C11&amp;" ",acquéreurs!$D11),"")</f>
        <v/>
      </c>
      <c r="CB10" t="str">
        <f>IF(acquéreurs!CW11="MATCH",CONCATENATE(Tableau2[[#Headers],[Bien 79]]&amp;" ", acquéreurs!$C11&amp;" ",acquéreurs!$D11),"")</f>
        <v/>
      </c>
      <c r="CC10" t="str">
        <f>IF(acquéreurs!CX11="MATCH",CONCATENATE(Tableau2[[#Headers],[Bien 80]]&amp;" ", acquéreurs!$C11&amp;" ",acquéreurs!$D11),"")</f>
        <v/>
      </c>
      <c r="CD10" t="str">
        <f>IF(acquéreurs!CY11="MATCH",CONCATENATE(Tableau2[[#Headers],[Bien 81]]&amp;" ", acquéreurs!$C11&amp;" ",acquéreurs!$D11),"")</f>
        <v/>
      </c>
      <c r="CE10" t="str">
        <f>IF(acquéreurs!CZ11="MATCH",CONCATENATE(Tableau2[[#Headers],[Bien 82]]&amp;" ", acquéreurs!$C11&amp;" ",acquéreurs!$D11),"")</f>
        <v/>
      </c>
      <c r="CF10" t="str">
        <f>IF(acquéreurs!DA11="MATCH",CONCATENATE(Tableau2[[#Headers],[Bien 83]]&amp;" ", acquéreurs!$C11&amp;" ",acquéreurs!$D11),"")</f>
        <v/>
      </c>
      <c r="CG10" t="str">
        <f>IF(acquéreurs!DB11="MATCH",CONCATENATE(Tableau2[[#Headers],[Bien 84]]&amp;" ", acquéreurs!$C11&amp;" ",acquéreurs!$D11),"")</f>
        <v/>
      </c>
      <c r="CH10" t="str">
        <f>IF(acquéreurs!DC11="MATCH",CONCATENATE(Tableau2[[#Headers],[Bien 85]]&amp;" ", acquéreurs!$C11&amp;" ",acquéreurs!$D11),"")</f>
        <v/>
      </c>
      <c r="CI10" t="str">
        <f>IF(acquéreurs!DD11="MATCH",CONCATENATE(Tableau2[[#Headers],[Bien 86]]&amp;" ", acquéreurs!$C11&amp;" ",acquéreurs!$D11),"")</f>
        <v/>
      </c>
      <c r="CJ10" t="str">
        <f>IF(acquéreurs!DE11="MATCH",CONCATENATE(Tableau2[[#Headers],[Bien 87]]&amp;" ", acquéreurs!$C11&amp;" ",acquéreurs!$D11),"")</f>
        <v/>
      </c>
      <c r="CK10" t="str">
        <f>IF(acquéreurs!DF11="MATCH",CONCATENATE(Tableau2[[#Headers],[Bien 88]]&amp;" ", acquéreurs!$C11&amp;" ",acquéreurs!$D11),"")</f>
        <v/>
      </c>
      <c r="CL10" t="str">
        <f>IF(acquéreurs!DG11="MATCH",CONCATENATE(Tableau2[[#Headers],[Bien 89]]&amp;" ", acquéreurs!$C11&amp;" ",acquéreurs!$D11),"")</f>
        <v/>
      </c>
      <c r="CM10" t="str">
        <f>IF(acquéreurs!DH11="MATCH",CONCATENATE(Tableau2[[#Headers],[Bien 90]]&amp;" ", acquéreurs!$C11&amp;" ",acquéreurs!$D11),"")</f>
        <v/>
      </c>
      <c r="CN10" t="str">
        <f>IF(acquéreurs!DI11="MATCH",CONCATENATE(Tableau2[[#Headers],[Bien 91]]&amp;" ", acquéreurs!$C11&amp;" ",acquéreurs!$D11),"")</f>
        <v/>
      </c>
      <c r="CO10" t="str">
        <f>IF(acquéreurs!DJ11="MATCH",CONCATENATE(Tableau2[[#Headers],[Bien 92]]&amp;" ", acquéreurs!$C11&amp;" ",acquéreurs!$D11),"")</f>
        <v/>
      </c>
      <c r="CP10" t="str">
        <f>IF(acquéreurs!DK11="MATCH",CONCATENATE(Tableau2[[#Headers],[Bien 93]]&amp;" ", acquéreurs!$C11&amp;" ",acquéreurs!$D11),"")</f>
        <v/>
      </c>
      <c r="CQ10" t="str">
        <f>IF(acquéreurs!DL11="MATCH",CONCATENATE(Tableau2[[#Headers],[Bien 94]]&amp;" ", acquéreurs!$C11&amp;" ",acquéreurs!$D11),"")</f>
        <v/>
      </c>
      <c r="CR10" t="str">
        <f>IF(acquéreurs!DM11="MATCH",CONCATENATE(Tableau2[[#Headers],[Bien 95]]&amp;" ", acquéreurs!$C11&amp;" ",acquéreurs!$D11),"")</f>
        <v/>
      </c>
      <c r="CS10" t="str">
        <f>IF(acquéreurs!DN11="MATCH",CONCATENATE(Tableau2[[#Headers],[Bien 96]]&amp;" ", acquéreurs!$C11&amp;" ",acquéreurs!$D11),"")</f>
        <v/>
      </c>
      <c r="CT10" t="str">
        <f>IF(acquéreurs!DO11="MATCH",CONCATENATE(Tableau2[[#Headers],[Bien 97]]&amp;" ", acquéreurs!$C11&amp;" ",acquéreurs!$D11),"")</f>
        <v/>
      </c>
      <c r="CU10" t="str">
        <f>IF(acquéreurs!DP11="MATCH",CONCATENATE(Tableau2[[#Headers],[Bien 98]]&amp;" ", acquéreurs!$C11&amp;" ",acquéreurs!$D11),"")</f>
        <v/>
      </c>
      <c r="CV10" t="str">
        <f>IF(acquéreurs!DQ11="MATCH",CONCATENATE(Tableau2[[#Headers],[Bien 99]]&amp;" ", acquéreurs!$C11&amp;" ",acquéreurs!$D11),"")</f>
        <v/>
      </c>
      <c r="CW10" t="str">
        <f>IF(acquéreurs!DR11="MATCH",CONCATENATE(Tableau2[[#Headers],[Bien 100]]&amp;" ", acquéreurs!$C11&amp;" ",acquéreurs!$D11),"")</f>
        <v/>
      </c>
      <c r="CX10" t="str">
        <f>IF(acquéreurs!DS11="MATCH",CONCATENATE(Tableau2[[#Headers],[Bien 101]]&amp;" ", acquéreurs!$C11&amp;" ",acquéreurs!$D11),"")</f>
        <v/>
      </c>
      <c r="CY10" t="str">
        <f>IF(acquéreurs!DT11="MATCH",CONCATENATE(Tableau2[[#Headers],[Bien 102]]&amp;" ", acquéreurs!$C11&amp;" ",acquéreurs!$D11),"")</f>
        <v/>
      </c>
      <c r="CZ10" t="str">
        <f>IF(acquéreurs!DU11="MATCH",CONCATENATE(Tableau2[[#Headers],[Bien 103]]&amp;" ", acquéreurs!$C11&amp;" ",acquéreurs!$D11),"")</f>
        <v/>
      </c>
      <c r="DA10" t="str">
        <f>IF(acquéreurs!DV11="MATCH",CONCATENATE(Tableau2[[#Headers],[Bien 104]]&amp;" ", acquéreurs!$C11&amp;" ",acquéreurs!$D11),"")</f>
        <v/>
      </c>
      <c r="DB10" t="str">
        <f>IF(acquéreurs!DW11="MATCH",CONCATENATE(Tableau2[[#Headers],[Bien 105]]&amp;" ", acquéreurs!$C11&amp;" ",acquéreurs!$D11),"")</f>
        <v/>
      </c>
      <c r="DC10" t="str">
        <f>IF(acquéreurs!DX11="MATCH",CONCATENATE(Tableau2[[#Headers],[Bien 106]]&amp;" ", acquéreurs!$C11&amp;" ",acquéreurs!$D11),"")</f>
        <v/>
      </c>
      <c r="DD10" t="str">
        <f>IF(acquéreurs!DY11="MATCH",CONCATENATE(Tableau2[[#Headers],[Bien 107]]&amp;" ", acquéreurs!$C11&amp;" ",acquéreurs!$D11),"")</f>
        <v/>
      </c>
      <c r="DE10" t="str">
        <f>IF(acquéreurs!DZ11="MATCH",CONCATENATE(Tableau2[[#Headers],[Bien 108]]&amp;" ", acquéreurs!$C11&amp;" ",acquéreurs!$D11),"")</f>
        <v/>
      </c>
      <c r="DF10" t="str">
        <f>IF(acquéreurs!EA11="MATCH",CONCATENATE(Tableau2[[#Headers],[Bien 109]]&amp;" ", acquéreurs!$C11&amp;" ",acquéreurs!$D11),"")</f>
        <v/>
      </c>
      <c r="DG10" t="str">
        <f>IF(acquéreurs!EB11="MATCH",CONCATENATE(Tableau2[[#Headers],[Bien 110]]&amp;" ", acquéreurs!$C11&amp;" ",acquéreurs!$D11),"")</f>
        <v/>
      </c>
      <c r="DH10" t="str">
        <f>IF(acquéreurs!EC11="MATCH",CONCATENATE(Tableau2[[#Headers],[Bien 111]]&amp;" ", acquéreurs!$C11&amp;" ",acquéreurs!$D11),"")</f>
        <v/>
      </c>
      <c r="DI10" t="str">
        <f>IF(acquéreurs!ED11="MATCH",CONCATENATE(Tableau2[[#Headers],[Bien 112]]&amp;" ", acquéreurs!$C11&amp;" ",acquéreurs!$D11),"")</f>
        <v/>
      </c>
      <c r="DJ10" t="str">
        <f>IF(acquéreurs!EE11="MATCH",CONCATENATE(Tableau2[[#Headers],[Bien 113]]&amp;" ", acquéreurs!$C11&amp;" ",acquéreurs!$D11),"")</f>
        <v/>
      </c>
      <c r="DK10" t="str">
        <f>IF(acquéreurs!EF11="MATCH",CONCATENATE(Tableau2[[#Headers],[Bien 114]]&amp;" ", acquéreurs!$C11&amp;" ",acquéreurs!$D11),"")</f>
        <v/>
      </c>
      <c r="DL10" t="str">
        <f>IF(acquéreurs!EG11="MATCH",CONCATENATE(Tableau2[[#Headers],[Bien 115]]&amp;" ", acquéreurs!$C11&amp;" ",acquéreurs!$D11),"")</f>
        <v/>
      </c>
      <c r="DM10" t="str">
        <f>IF(acquéreurs!EH11="MATCH",CONCATENATE(Tableau2[[#Headers],[Bien 116]]&amp;" ", acquéreurs!$C11&amp;" ",acquéreurs!$D11),"")</f>
        <v/>
      </c>
      <c r="DN10" t="str">
        <f>IF(acquéreurs!EI11="MATCH",CONCATENATE(Tableau2[[#Headers],[Bien 117]]&amp;" ", acquéreurs!$C11&amp;" ",acquéreurs!$D11),"")</f>
        <v/>
      </c>
      <c r="DO10" t="str">
        <f>IF(acquéreurs!EJ11="MATCH",CONCATENATE(Tableau2[[#Headers],[Bien 118]]&amp;" ", acquéreurs!$C11&amp;" ",acquéreurs!$D11),"")</f>
        <v/>
      </c>
      <c r="DP10" t="str">
        <f>IF(acquéreurs!EK11="MATCH",CONCATENATE(Tableau2[[#Headers],[Bien 119]]&amp;" ", acquéreurs!$C11&amp;" ",acquéreurs!$D11),"")</f>
        <v/>
      </c>
      <c r="DQ10" t="str">
        <f>IF(acquéreurs!EL11="MATCH",CONCATENATE(Tableau2[[#Headers],[Bien 120]]&amp;" ", acquéreurs!$C11&amp;" ",acquéreurs!$D11),"")</f>
        <v/>
      </c>
      <c r="DR10" t="str">
        <f>IF(acquéreurs!EM11="MATCH",CONCATENATE(Tableau2[[#Headers],[Bien 121]]&amp;" ", acquéreurs!$C11&amp;" ",acquéreurs!$D11),"")</f>
        <v/>
      </c>
      <c r="DS10" t="str">
        <f>IF(acquéreurs!EN11="MATCH",CONCATENATE(Tableau2[[#Headers],[Bien 122]]&amp;" ", acquéreurs!$C11&amp;" ",acquéreurs!$D11),"")</f>
        <v/>
      </c>
      <c r="DT10" t="str">
        <f>IF(acquéreurs!EO11="MATCH",CONCATENATE(Tableau2[[#Headers],[Bien 123]]&amp;" ", acquéreurs!$C11&amp;" ",acquéreurs!$D11),"")</f>
        <v/>
      </c>
      <c r="DU10" t="str">
        <f>IF(acquéreurs!EP11="MATCH",CONCATENATE(Tableau2[[#Headers],[Bien 124]]&amp;" ", acquéreurs!$C11&amp;" ",acquéreurs!$D11),"")</f>
        <v/>
      </c>
      <c r="DV10" t="str">
        <f>IF(acquéreurs!EQ11="MATCH",CONCATENATE(Tableau2[[#Headers],[Bien 125]]&amp;" ", acquéreurs!$C11&amp;" ",acquéreurs!$D11),"")</f>
        <v/>
      </c>
      <c r="DW10" t="str">
        <f>IF(acquéreurs!ER11="MATCH",CONCATENATE(Tableau2[[#Headers],[Bien 126]]&amp;" ", acquéreurs!$C11&amp;" ",acquéreurs!$D11),"")</f>
        <v/>
      </c>
      <c r="DX10" t="str">
        <f>IF(acquéreurs!ES11="MATCH",CONCATENATE(Tableau2[[#Headers],[Bien 127]]&amp;" ", acquéreurs!$C11&amp;" ",acquéreurs!$D11),"")</f>
        <v/>
      </c>
      <c r="DY10" t="str">
        <f>IF(acquéreurs!ET11="MATCH",CONCATENATE(Tableau2[[#Headers],[Bien 128]]&amp;" ", acquéreurs!$C11&amp;" ",acquéreurs!$D11),"")</f>
        <v/>
      </c>
      <c r="DZ10" t="str">
        <f>IF(acquéreurs!EU11="MATCH",CONCATENATE(Tableau2[[#Headers],[Bien 129]]&amp;" ", acquéreurs!$C11&amp;" ",acquéreurs!$D11),"")</f>
        <v/>
      </c>
      <c r="EA10" t="str">
        <f>IF(acquéreurs!EV11="MATCH",CONCATENATE(Tableau2[[#Headers],[Bien 130]]&amp;" ", acquéreurs!$C11&amp;" ",acquéreurs!$D11),"")</f>
        <v/>
      </c>
      <c r="EB10" t="str">
        <f>IF(acquéreurs!EW11="MATCH",CONCATENATE(Tableau2[[#Headers],[Bien 131]]&amp;" ", acquéreurs!$C11&amp;" ",acquéreurs!$D11),"")</f>
        <v/>
      </c>
      <c r="EC10" t="str">
        <f>IF(acquéreurs!EX11="MATCH",CONCATENATE(Tableau2[[#Headers],[Bien 132]]&amp;" ", acquéreurs!$C11&amp;" ",acquéreurs!$D11),"")</f>
        <v/>
      </c>
      <c r="ED10" t="str">
        <f>IF(acquéreurs!EY11="MATCH",CONCATENATE(Tableau2[[#Headers],[Bien 133]]&amp;" ", acquéreurs!$C11&amp;" ",acquéreurs!$D11),"")</f>
        <v/>
      </c>
      <c r="EE10" t="str">
        <f>IF(acquéreurs!EZ11="MATCH",CONCATENATE(Tableau2[[#Headers],[Bien 134]]&amp;" ", acquéreurs!$C11&amp;" ",acquéreurs!$D11),"")</f>
        <v/>
      </c>
      <c r="EF10" t="str">
        <f>IF(acquéreurs!FA11="MATCH",CONCATENATE(Tableau2[[#Headers],[Bien 135]]&amp;" ", acquéreurs!$C11&amp;" ",acquéreurs!$D11),"")</f>
        <v/>
      </c>
      <c r="EG10" t="str">
        <f>IF(acquéreurs!FB11="MATCH",CONCATENATE(Tableau2[[#Headers],[Bien 136]]&amp;" ", acquéreurs!$C11&amp;" ",acquéreurs!$D11),"")</f>
        <v/>
      </c>
      <c r="EH10" t="str">
        <f>IF(acquéreurs!FC11="MATCH",CONCATENATE(Tableau2[[#Headers],[Bien 137]]&amp;" ", acquéreurs!$C11&amp;" ",acquéreurs!$D11),"")</f>
        <v/>
      </c>
      <c r="EI10" t="str">
        <f>IF(acquéreurs!FD11="MATCH",CONCATENATE(Tableau2[[#Headers],[Bien 138]]&amp;" ", acquéreurs!$C11&amp;" ",acquéreurs!$D11),"")</f>
        <v/>
      </c>
      <c r="EJ10" t="str">
        <f>IF(acquéreurs!FE11="MATCH",CONCATENATE(Tableau2[[#Headers],[Bien 139]]&amp;" ", acquéreurs!$C11&amp;" ",acquéreurs!$D11),"")</f>
        <v/>
      </c>
      <c r="EK10" t="str">
        <f>IF(acquéreurs!FF11="MATCH",CONCATENATE(Tableau2[[#Headers],[Bien 140]]&amp;" ", acquéreurs!$C11&amp;" ",acquéreurs!$D11),"")</f>
        <v/>
      </c>
      <c r="EL10" t="str">
        <f>IF(acquéreurs!FG11="MATCH",CONCATENATE(Tableau2[[#Headers],[Bien 141]]&amp;" ", acquéreurs!$C11&amp;" ",acquéreurs!$D11),"")</f>
        <v/>
      </c>
      <c r="EM10" t="str">
        <f>IF(acquéreurs!FH11="MATCH",CONCATENATE(Tableau2[[#Headers],[Bien 142]]&amp;" ", acquéreurs!$C11&amp;" ",acquéreurs!$D11),"")</f>
        <v/>
      </c>
      <c r="EN10" t="str">
        <f>IF(acquéreurs!FI11="MATCH",CONCATENATE(Tableau2[[#Headers],[Bien 143]]&amp;" ", acquéreurs!$C11&amp;" ",acquéreurs!$D11),"")</f>
        <v/>
      </c>
      <c r="EO10" t="str">
        <f>IF(acquéreurs!FJ11="MATCH",CONCATENATE(Tableau2[[#Headers],[Bien 144]]&amp;" ", acquéreurs!$C11&amp;" ",acquéreurs!$D11),"")</f>
        <v/>
      </c>
      <c r="EP10" t="str">
        <f>IF(acquéreurs!FK11="MATCH",CONCATENATE(Tableau2[[#Headers],[Bien 145]]&amp;" ", acquéreurs!$C11&amp;" ",acquéreurs!$D11),"")</f>
        <v/>
      </c>
      <c r="EQ10" t="str">
        <f>IF(acquéreurs!FL11="MATCH",CONCATENATE(Tableau2[[#Headers],[Bien 146]]&amp;" ", acquéreurs!$C11&amp;" ",acquéreurs!$D11),"")</f>
        <v/>
      </c>
      <c r="ER10" t="str">
        <f>IF(acquéreurs!FM11="MATCH",CONCATENATE(Tableau2[[#Headers],[Bien 147]]&amp;" ", acquéreurs!$C11&amp;" ",acquéreurs!$D11),"")</f>
        <v/>
      </c>
      <c r="ES10" t="str">
        <f>IF(acquéreurs!FN11="MATCH",CONCATENATE(Tableau2[[#Headers],[Bien 148]]&amp;" ", acquéreurs!$C11&amp;" ",acquéreurs!$D11),"")</f>
        <v/>
      </c>
      <c r="ET10" t="str">
        <f>IF(acquéreurs!FO11="MATCH",CONCATENATE(Tableau2[[#Headers],[Bien 149]]&amp;" ", acquéreurs!$C11&amp;" ",acquéreurs!$D11),"")</f>
        <v/>
      </c>
      <c r="EU10" t="str">
        <f>IF(acquéreurs!FP11="MATCH",CONCATENATE(Tableau2[[#Headers],[Bien 150]]&amp;" ", acquéreurs!$C11&amp;" ",acquéreurs!$D11),"")</f>
        <v/>
      </c>
      <c r="EV10" t="str">
        <f>IF(acquéreurs!FQ11="MATCH",CONCATENATE(Tableau2[[#Headers],[Bien 151]]&amp;" ", acquéreurs!$C11&amp;" ",acquéreurs!$D11),"")</f>
        <v/>
      </c>
      <c r="EW10" t="str">
        <f>IF(acquéreurs!FR11="MATCH",CONCATENATE(Tableau2[[#Headers],[Bien 152]]&amp;" ", acquéreurs!$C11&amp;" ",acquéreurs!$D11),"")</f>
        <v/>
      </c>
      <c r="EX10" t="str">
        <f>IF(acquéreurs!FS11="MATCH",CONCATENATE(Tableau2[[#Headers],[Bien 153]]&amp;" ", acquéreurs!$C11&amp;" ",acquéreurs!$D11),"")</f>
        <v/>
      </c>
      <c r="EY10" t="str">
        <f>IF(acquéreurs!FT11="MATCH",CONCATENATE(Tableau2[[#Headers],[Bien 154]]&amp;" ", acquéreurs!$C11&amp;" ",acquéreurs!$D11),"")</f>
        <v/>
      </c>
      <c r="EZ10" t="str">
        <f>IF(acquéreurs!FU11="MATCH",CONCATENATE(Tableau2[[#Headers],[Bien 155]]&amp;" ", acquéreurs!$C11&amp;" ",acquéreurs!$D11),"")</f>
        <v/>
      </c>
      <c r="FA10" t="str">
        <f>IF(acquéreurs!FV11="MATCH",CONCATENATE(Tableau2[[#Headers],[Bien 156]]&amp;" ", acquéreurs!$C11&amp;" ",acquéreurs!$D11),"")</f>
        <v/>
      </c>
      <c r="FB10" t="str">
        <f>IF(acquéreurs!FW11="MATCH",CONCATENATE(Tableau2[[#Headers],[Bien 157]]&amp;" ", acquéreurs!$C11&amp;" ",acquéreurs!$D11),"")</f>
        <v/>
      </c>
      <c r="FC10" t="str">
        <f>IF(acquéreurs!FX11="MATCH",CONCATENATE(Tableau2[[#Headers],[Bien 158]]&amp;" ", acquéreurs!$C11&amp;" ",acquéreurs!$D11),"")</f>
        <v/>
      </c>
      <c r="FD10" t="str">
        <f>IF(acquéreurs!FY11="MATCH",CONCATENATE(Tableau2[[#Headers],[Bien 159]]&amp;" ", acquéreurs!$C11&amp;" ",acquéreurs!$D11),"")</f>
        <v/>
      </c>
      <c r="FE10" t="str">
        <f>IF(acquéreurs!FZ11="MATCH",CONCATENATE(Tableau2[[#Headers],[Bien 160]]&amp;" ", acquéreurs!$C11&amp;" ",acquéreurs!$D11),"")</f>
        <v/>
      </c>
      <c r="FF10" t="str">
        <f>IF(acquéreurs!GA11="MATCH",CONCATENATE(Tableau2[[#Headers],[Bien 161]]&amp;" ", acquéreurs!$C11&amp;" ",acquéreurs!$D11),"")</f>
        <v/>
      </c>
      <c r="FG10" t="str">
        <f>IF(acquéreurs!GB11="MATCH",CONCATENATE(Tableau2[[#Headers],[Bien 162]]&amp;" ", acquéreurs!$C11&amp;" ",acquéreurs!$D11),"")</f>
        <v/>
      </c>
      <c r="FH10" t="str">
        <f>IF(acquéreurs!GC11="MATCH",CONCATENATE(Tableau2[[#Headers],[Bien 163]]&amp;" ", acquéreurs!$C11&amp;" ",acquéreurs!$D11),"")</f>
        <v/>
      </c>
      <c r="FI10" t="str">
        <f>IF(acquéreurs!GD11="MATCH",CONCATENATE(Tableau2[[#Headers],[Bien 164]]&amp;" ", acquéreurs!$C11&amp;" ",acquéreurs!$D11),"")</f>
        <v/>
      </c>
      <c r="FJ10" t="str">
        <f>IF(acquéreurs!GE11="MATCH",CONCATENATE(Tableau2[[#Headers],[Bien 165]]&amp;" ", acquéreurs!$C11&amp;" ",acquéreurs!$D11),"")</f>
        <v/>
      </c>
      <c r="FK10" t="str">
        <f>IF(acquéreurs!GF11="MATCH",CONCATENATE(Tableau2[[#Headers],[Bien 166]]&amp;" ", acquéreurs!$C11&amp;" ",acquéreurs!$D11),"")</f>
        <v/>
      </c>
      <c r="FL10" t="str">
        <f>IF(acquéreurs!GG11="MATCH",CONCATENATE(Tableau2[[#Headers],[Bien 167]]&amp;" ", acquéreurs!$C11&amp;" ",acquéreurs!$D11),"")</f>
        <v/>
      </c>
      <c r="FM10" t="str">
        <f>IF(acquéreurs!GH11="MATCH",CONCATENATE(Tableau2[[#Headers],[Bien 168]]&amp;" ", acquéreurs!$C11&amp;" ",acquéreurs!$D11),"")</f>
        <v/>
      </c>
      <c r="FN10" t="str">
        <f>IF(acquéreurs!GI11="MATCH",CONCATENATE(Tableau2[[#Headers],[Bien 169]]&amp;" ", acquéreurs!$C11&amp;" ",acquéreurs!$D11),"")</f>
        <v/>
      </c>
      <c r="FO10" t="str">
        <f>IF(acquéreurs!GJ11="MATCH",CONCATENATE(Tableau2[[#Headers],[Bien 170]]&amp;" ", acquéreurs!$C11&amp;" ",acquéreurs!$D11),"")</f>
        <v/>
      </c>
      <c r="FP10" t="str">
        <f>IF(acquéreurs!GK11="MATCH",CONCATENATE(Tableau2[[#Headers],[Bien 171]]&amp;" ", acquéreurs!$C11&amp;" ",acquéreurs!$D11),"")</f>
        <v/>
      </c>
      <c r="FQ10" t="str">
        <f>IF(acquéreurs!GL11="MATCH",CONCATENATE(Tableau2[[#Headers],[Bien 172]]&amp;" ", acquéreurs!$C11&amp;" ",acquéreurs!$D11),"")</f>
        <v/>
      </c>
      <c r="FR10" t="str">
        <f>IF(acquéreurs!GM11="MATCH",CONCATENATE(Tableau2[[#Headers],[Bien 173]]&amp;" ", acquéreurs!$C11&amp;" ",acquéreurs!$D11),"")</f>
        <v/>
      </c>
      <c r="FS10" t="str">
        <f>IF(acquéreurs!GN11="MATCH",CONCATENATE(Tableau2[[#Headers],[Bien 174]]&amp;" ", acquéreurs!$C11&amp;" ",acquéreurs!$D11),"")</f>
        <v/>
      </c>
      <c r="FT10" t="str">
        <f>IF(acquéreurs!GO11="MATCH",CONCATENATE(Tableau2[[#Headers],[Bien 175]]&amp;" ", acquéreurs!$C11&amp;" ",acquéreurs!$D11),"")</f>
        <v/>
      </c>
      <c r="FU10" t="str">
        <f>IF(acquéreurs!GP11="MATCH",CONCATENATE(Tableau2[[#Headers],[Bien 176]]&amp;" ", acquéreurs!$C11&amp;" ",acquéreurs!$D11),"")</f>
        <v/>
      </c>
      <c r="FV10" t="str">
        <f>IF(acquéreurs!GQ11="MATCH",CONCATENATE(Tableau2[[#Headers],[Bien 177]]&amp;" ", acquéreurs!$C11&amp;" ",acquéreurs!$D11),"")</f>
        <v/>
      </c>
      <c r="FW10" t="str">
        <f>IF(acquéreurs!GR11="MATCH",CONCATENATE(Tableau2[[#Headers],[Bien 178]]&amp;" ", acquéreurs!$C11&amp;" ",acquéreurs!$D11),"")</f>
        <v/>
      </c>
      <c r="FX10" t="str">
        <f>IF(acquéreurs!GS11="MATCH",CONCATENATE(Tableau2[[#Headers],[Bien 179]]&amp;" ", acquéreurs!$C11&amp;" ",acquéreurs!$D11),"")</f>
        <v/>
      </c>
      <c r="FY10" t="str">
        <f>IF(acquéreurs!GT11="MATCH",CONCATENATE(Tableau2[[#Headers],[Bien 180]]&amp;" ", acquéreurs!$C11&amp;" ",acquéreurs!$D11),"")</f>
        <v/>
      </c>
      <c r="FZ10" t="str">
        <f>IF(acquéreurs!GU11="MATCH",CONCATENATE(Tableau2[[#Headers],[Bien 181]]&amp;" ", acquéreurs!$C11&amp;" ",acquéreurs!$D11),"")</f>
        <v/>
      </c>
      <c r="GA10" t="str">
        <f>IF(acquéreurs!GV11="MATCH",CONCATENATE(Tableau2[[#Headers],[Bien 182]]&amp;" ", acquéreurs!$C11&amp;" ",acquéreurs!$D11),"")</f>
        <v/>
      </c>
      <c r="GB10" t="str">
        <f>IF(acquéreurs!GW11="MATCH",CONCATENATE(Tableau2[[#Headers],[Bien 183]]&amp;" ", acquéreurs!$C11&amp;" ",acquéreurs!$D11),"")</f>
        <v/>
      </c>
      <c r="GC10" t="str">
        <f>IF(acquéreurs!GX11="MATCH",CONCATENATE(Tableau2[[#Headers],[Bien 184]]&amp;" ", acquéreurs!$C11&amp;" ",acquéreurs!$D11),"")</f>
        <v/>
      </c>
      <c r="GD10" t="str">
        <f>IF(acquéreurs!GY11="MATCH",CONCATENATE(Tableau2[[#Headers],[Bien 185]]&amp;" ", acquéreurs!$C11&amp;" ",acquéreurs!$D11),"")</f>
        <v/>
      </c>
      <c r="GE10" t="str">
        <f>IF(acquéreurs!GZ11="MATCH",CONCATENATE(Tableau2[[#Headers],[Bien 186]]&amp;" ", acquéreurs!$C11&amp;" ",acquéreurs!$D11),"")</f>
        <v/>
      </c>
      <c r="GF10" t="str">
        <f>IF(acquéreurs!HA11="MATCH",CONCATENATE(Tableau2[[#Headers],[Bien 187]]&amp;" ", acquéreurs!$C11&amp;" ",acquéreurs!$D11),"")</f>
        <v/>
      </c>
      <c r="GG10" t="str">
        <f>IF(acquéreurs!HB11="MATCH",CONCATENATE(Tableau2[[#Headers],[Bien 188]]&amp;" ", acquéreurs!$C11&amp;" ",acquéreurs!$D11),"")</f>
        <v/>
      </c>
      <c r="GH10" t="str">
        <f>IF(acquéreurs!HC11="MATCH",CONCATENATE(Tableau2[[#Headers],[Bien 189]]&amp;" ", acquéreurs!$C11&amp;" ",acquéreurs!$D11),"")</f>
        <v/>
      </c>
      <c r="GI10" t="str">
        <f>IF(acquéreurs!HD11="MATCH",CONCATENATE(Tableau2[[#Headers],[Bien 190]]&amp;" ", acquéreurs!$C11&amp;" ",acquéreurs!$D11),"")</f>
        <v/>
      </c>
      <c r="GJ10" t="str">
        <f>IF(acquéreurs!HE11="MATCH",CONCATENATE(Tableau2[[#Headers],[Bien 191]]&amp;" ", acquéreurs!$C11&amp;" ",acquéreurs!$D11),"")</f>
        <v/>
      </c>
      <c r="GK10" t="str">
        <f>IF(acquéreurs!HF11="MATCH",CONCATENATE(Tableau2[[#Headers],[Bien 192]]&amp;" ", acquéreurs!$C11&amp;" ",acquéreurs!$D11),"")</f>
        <v/>
      </c>
      <c r="GL10" t="str">
        <f>IF(acquéreurs!HG11="MATCH",CONCATENATE(Tableau2[[#Headers],[Bien 193]]&amp;" ", acquéreurs!$C11&amp;" ",acquéreurs!$D11),"")</f>
        <v/>
      </c>
      <c r="GM10" t="str">
        <f>IF(acquéreurs!HH11="MATCH",CONCATENATE(Tableau2[[#Headers],[Bien 194]]&amp;" ", acquéreurs!$C11&amp;" ",acquéreurs!$D11),"")</f>
        <v/>
      </c>
      <c r="GN10" t="str">
        <f>IF(acquéreurs!HI11="MATCH",CONCATENATE(Tableau2[[#Headers],[Bien 195]]&amp;" ", acquéreurs!$C11&amp;" ",acquéreurs!$D11),"")</f>
        <v/>
      </c>
      <c r="GO10" t="str">
        <f>IF(acquéreurs!HJ11="MATCH",CONCATENATE(Tableau2[[#Headers],[Bien 196]]&amp;" ", acquéreurs!$C11&amp;" ",acquéreurs!$D11),"")</f>
        <v/>
      </c>
      <c r="GP10" t="str">
        <f>IF(acquéreurs!HK11="MATCH",CONCATENATE(Tableau2[[#Headers],[Bien 197]]&amp;" ", acquéreurs!$C11&amp;" ",acquéreurs!$D11),"")</f>
        <v/>
      </c>
      <c r="GQ10" t="str">
        <f>IF(acquéreurs!HL11="MATCH",CONCATENATE(Tableau2[[#Headers],[Bien 198]]&amp;" ", acquéreurs!$C11&amp;" ",acquéreurs!$D11),"")</f>
        <v/>
      </c>
      <c r="GR10" t="str">
        <f>IF(acquéreurs!HM11="MATCH",CONCATENATE(Tableau2[[#Headers],[Bien 199]]&amp;" ", acquéreurs!$C11&amp;" ",acquéreurs!$D11),"")</f>
        <v/>
      </c>
      <c r="GS10" t="str">
        <f>IF(acquéreurs!HN11="MATCH",CONCATENATE(Tableau2[[#Headers],[Bien 200]]&amp;" ", acquéreurs!$C11&amp;" ",acquéreurs!$D11),"")</f>
        <v/>
      </c>
      <c r="GT10" t="str">
        <f>IF(acquéreurs!HO11="MATCH",CONCATENATE(Tableau2[[#Headers],[Bien 201]]&amp;" ", acquéreurs!$C11&amp;" ",acquéreurs!$D11),"")</f>
        <v/>
      </c>
      <c r="GU10" t="str">
        <f>IF(acquéreurs!HP11="MATCH",CONCATENATE(Tableau2[[#Headers],[Bien 202]]&amp;" ", acquéreurs!$C11&amp;" ",acquéreurs!$D11),"")</f>
        <v/>
      </c>
      <c r="GV10" t="str">
        <f>IF(acquéreurs!HQ11="MATCH",CONCATENATE(Tableau2[[#Headers],[Bien 203]]&amp;" ", acquéreurs!$C11&amp;" ",acquéreurs!$D11),"")</f>
        <v/>
      </c>
      <c r="GW10" t="str">
        <f>IF(acquéreurs!HR11="MATCH",CONCATENATE(Tableau2[[#Headers],[Bien 204]]&amp;" ", acquéreurs!$C11&amp;" ",acquéreurs!$D11),"")</f>
        <v/>
      </c>
      <c r="GX10" t="str">
        <f>IF(acquéreurs!HS11="MATCH",CONCATENATE(Tableau2[[#Headers],[Bien 205]]&amp;" ", acquéreurs!$C11&amp;" ",acquéreurs!$D11),"")</f>
        <v/>
      </c>
      <c r="GY10" t="str">
        <f>IF(acquéreurs!HT11="MATCH",CONCATENATE(Tableau2[[#Headers],[Bien 206]]&amp;" ", acquéreurs!$C11&amp;" ",acquéreurs!$D11),"")</f>
        <v/>
      </c>
      <c r="GZ10" t="str">
        <f>IF(acquéreurs!HU11="MATCH",CONCATENATE(Tableau2[[#Headers],[Bien 207]]&amp;" ", acquéreurs!$C11&amp;" ",acquéreurs!$D11),"")</f>
        <v/>
      </c>
      <c r="HA10" t="str">
        <f>IF(acquéreurs!HV11="MATCH",CONCATENATE(Tableau2[[#Headers],[Bien 208]]&amp;" ", acquéreurs!$C11&amp;" ",acquéreurs!$D11),"")</f>
        <v/>
      </c>
      <c r="HB10" t="str">
        <f>IF(acquéreurs!HW11="MATCH",CONCATENATE(Tableau2[[#Headers],[Bien 209]]&amp;" ", acquéreurs!$C11&amp;" ",acquéreurs!$D11),"")</f>
        <v/>
      </c>
      <c r="HC10" t="str">
        <f>IF(acquéreurs!HX11="MATCH",CONCATENATE(Tableau2[[#Headers],[Bien 210]]&amp;" ", acquéreurs!$C11&amp;" ",acquéreurs!$D11),"")</f>
        <v/>
      </c>
      <c r="HD10" t="str">
        <f>IF(acquéreurs!HY11="MATCH",CONCATENATE(Tableau2[[#Headers],[Bien 211]]&amp;" ", acquéreurs!$C11&amp;" ",acquéreurs!$D11),"")</f>
        <v/>
      </c>
      <c r="HE10" t="str">
        <f>IF(acquéreurs!HZ11="MATCH",CONCATENATE(Tableau2[[#Headers],[Bien 212]]&amp;" ", acquéreurs!$C11&amp;" ",acquéreurs!$D11),"")</f>
        <v/>
      </c>
      <c r="HF10" t="str">
        <f>IF(acquéreurs!IA11="MATCH",CONCATENATE(Tableau2[[#Headers],[Bien 213]]&amp;" ", acquéreurs!$C11&amp;" ",acquéreurs!$D11),"")</f>
        <v/>
      </c>
      <c r="HG10" t="str">
        <f>IF(acquéreurs!IB11="MATCH",CONCATENATE(Tableau2[[#Headers],[Bien 214]]&amp;" ", acquéreurs!$C11&amp;" ",acquéreurs!$D11),"")</f>
        <v/>
      </c>
      <c r="HH10" t="str">
        <f>IF(acquéreurs!IC11="MATCH",CONCATENATE(Tableau2[[#Headers],[Bien 215]]&amp;" ", acquéreurs!$C11&amp;" ",acquéreurs!$D11),"")</f>
        <v/>
      </c>
      <c r="HI10" t="str">
        <f>IF(acquéreurs!ID11="MATCH",CONCATENATE(Tableau2[[#Headers],[Bien 216]]&amp;" ", acquéreurs!$C11&amp;" ",acquéreurs!$D11),"")</f>
        <v/>
      </c>
      <c r="HJ10" t="str">
        <f>IF(acquéreurs!IE11="MATCH",CONCATENATE(Tableau2[[#Headers],[Bien 217]]&amp;" ", acquéreurs!$C11&amp;" ",acquéreurs!$D11),"")</f>
        <v/>
      </c>
      <c r="HK10" t="str">
        <f>IF(acquéreurs!IF11="MATCH",CONCATENATE(Tableau2[[#Headers],[Bien 218]]&amp;" ", acquéreurs!$C11&amp;" ",acquéreurs!$D11),"")</f>
        <v/>
      </c>
      <c r="HL10" t="str">
        <f>IF(acquéreurs!IG11="MATCH",CONCATENATE(Tableau2[[#Headers],[Bien 219]]&amp;" ", acquéreurs!$C11&amp;" ",acquéreurs!$D11),"")</f>
        <v/>
      </c>
      <c r="HM10" t="str">
        <f>IF(acquéreurs!IH11="MATCH",CONCATENATE(Tableau2[[#Headers],[Bien 220]]&amp;" ", acquéreurs!$C11&amp;" ",acquéreurs!$D11),"")</f>
        <v/>
      </c>
      <c r="HN10" t="str">
        <f>IF(acquéreurs!II11="MATCH",CONCATENATE(Tableau2[[#Headers],[Bien 221]]&amp;" ", acquéreurs!$C11&amp;" ",acquéreurs!$D11),"")</f>
        <v/>
      </c>
      <c r="HO10" t="str">
        <f>IF(acquéreurs!IJ11="MATCH",CONCATENATE(Tableau2[[#Headers],[Bien 222]]&amp;" ", acquéreurs!$C11&amp;" ",acquéreurs!$D11),"")</f>
        <v/>
      </c>
      <c r="HP10" t="str">
        <f>IF(acquéreurs!IK11="MATCH",CONCATENATE(Tableau2[[#Headers],[Bien 223]]&amp;" ", acquéreurs!$C11&amp;" ",acquéreurs!$D11),"")</f>
        <v/>
      </c>
      <c r="HQ10" t="str">
        <f>IF(acquéreurs!IL11="MATCH",CONCATENATE(Tableau2[[#Headers],[Bien 224]]&amp;" ", acquéreurs!$C11&amp;" ",acquéreurs!$D11),"")</f>
        <v/>
      </c>
      <c r="HR10" t="str">
        <f>IF(acquéreurs!IM11="MATCH",CONCATENATE(Tableau2[[#Headers],[Bien 225]]&amp;" ", acquéreurs!$C11&amp;" ",acquéreurs!$D11),"")</f>
        <v/>
      </c>
      <c r="HS10" t="str">
        <f>IF(acquéreurs!IN11="MATCH",CONCATENATE(Tableau2[[#Headers],[Bien 226]]&amp;" ", acquéreurs!$C11&amp;" ",acquéreurs!$D11),"")</f>
        <v/>
      </c>
      <c r="HT10" t="str">
        <f>IF(acquéreurs!IO11="MATCH",CONCATENATE(Tableau2[[#Headers],[Bien 227]]&amp;" ", acquéreurs!$C11&amp;" ",acquéreurs!$D11),"")</f>
        <v/>
      </c>
      <c r="HU10" t="str">
        <f>IF(acquéreurs!IP11="MATCH",CONCATENATE(Tableau2[[#Headers],[Bien 228]]&amp;" ", acquéreurs!$C11&amp;" ",acquéreurs!$D11),"")</f>
        <v/>
      </c>
      <c r="HV10" t="str">
        <f>IF(acquéreurs!IQ11="MATCH",CONCATENATE(Tableau2[[#Headers],[Bien 229]]&amp;" ", acquéreurs!$C11&amp;" ",acquéreurs!$D11),"")</f>
        <v/>
      </c>
      <c r="HW10" t="str">
        <f>IF(acquéreurs!IR11="MATCH",CONCATENATE(Tableau2[[#Headers],[Bien 230]]&amp;" ", acquéreurs!$C11&amp;" ",acquéreurs!$D11),"")</f>
        <v/>
      </c>
      <c r="HX10" t="str">
        <f>IF(acquéreurs!IS11="MATCH",CONCATENATE(Tableau2[[#Headers],[Bien 231]]&amp;" ", acquéreurs!$C11&amp;" ",acquéreurs!$D11),"")</f>
        <v/>
      </c>
      <c r="HY10" t="str">
        <f>IF(acquéreurs!IT11="MATCH",CONCATENATE(Tableau2[[#Headers],[Bien 232]]&amp;" ", acquéreurs!$C11&amp;" ",acquéreurs!$D11),"")</f>
        <v/>
      </c>
      <c r="HZ10" t="str">
        <f>IF(acquéreurs!IU11="MATCH",CONCATENATE(Tableau2[[#Headers],[Bien 233]]&amp;" ", acquéreurs!$C11&amp;" ",acquéreurs!$D11),"")</f>
        <v/>
      </c>
      <c r="IA10" t="str">
        <f>IF(acquéreurs!IV11="MATCH",CONCATENATE(Tableau2[[#Headers],[Bien 234]]&amp;" ", acquéreurs!$C11&amp;" ",acquéreurs!$D11),"")</f>
        <v/>
      </c>
      <c r="IB10" t="str">
        <f>IF(acquéreurs!IW11="MATCH",CONCATENATE(Tableau2[[#Headers],[Bien 235]]&amp;" ", acquéreurs!$C11&amp;" ",acquéreurs!$D11),"")</f>
        <v/>
      </c>
      <c r="IC10" t="str">
        <f>IF(acquéreurs!IX11="MATCH",CONCATENATE(Tableau2[[#Headers],[Bien 236]]&amp;" ", acquéreurs!$C11&amp;" ",acquéreurs!$D11),"")</f>
        <v/>
      </c>
      <c r="ID10" t="str">
        <f>IF(acquéreurs!IY11="MATCH",CONCATENATE(Tableau2[[#Headers],[Bien 237]]&amp;" ", acquéreurs!$C11&amp;" ",acquéreurs!$D11),"")</f>
        <v/>
      </c>
      <c r="IE10" t="str">
        <f>IF(acquéreurs!IZ11="MATCH",CONCATENATE(Tableau2[[#Headers],[Bien 238]]&amp;" ", acquéreurs!$C11&amp;" ",acquéreurs!$D11),"")</f>
        <v/>
      </c>
      <c r="IF10" t="str">
        <f>IF(acquéreurs!JA11="MATCH",CONCATENATE(Tableau2[[#Headers],[Bien 239]]&amp;" ", acquéreurs!$C11&amp;" ",acquéreurs!$D11),"")</f>
        <v/>
      </c>
      <c r="IG10" t="str">
        <f>IF(acquéreurs!JB11="MATCH",CONCATENATE(Tableau2[[#Headers],[Bien 240]]&amp;" ", acquéreurs!$C11&amp;" ",acquéreurs!$D11),"")</f>
        <v/>
      </c>
      <c r="IH10" t="str">
        <f>IF(acquéreurs!JC11="MATCH",CONCATENATE(Tableau2[[#Headers],[Bien 241]]&amp;" ", acquéreurs!$C11&amp;" ",acquéreurs!$D11),"")</f>
        <v/>
      </c>
      <c r="II10" t="str">
        <f>IF(acquéreurs!JD11="MATCH",CONCATENATE(Tableau2[[#Headers],[Bien 242]]&amp;" ", acquéreurs!$C11&amp;" ",acquéreurs!$D11),"")</f>
        <v/>
      </c>
      <c r="IJ10" t="str">
        <f>IF(acquéreurs!JE11="MATCH",CONCATENATE(Tableau2[[#Headers],[Bien 243]]&amp;" ", acquéreurs!$C11&amp;" ",acquéreurs!$D11),"")</f>
        <v/>
      </c>
      <c r="IK10" t="str">
        <f>IF(acquéreurs!JF11="MATCH",CONCATENATE(Tableau2[[#Headers],[Bien 244]]&amp;" ", acquéreurs!$C11&amp;" ",acquéreurs!$D11),"")</f>
        <v/>
      </c>
      <c r="IL10" t="str">
        <f>IF(acquéreurs!JG11="MATCH",CONCATENATE(Tableau2[[#Headers],[Bien 245]]&amp;" ", acquéreurs!$C11&amp;" ",acquéreurs!$D11),"")</f>
        <v/>
      </c>
      <c r="IM10" t="str">
        <f>IF(acquéreurs!JH11="MATCH",CONCATENATE(Tableau2[[#Headers],[Bien 246]]&amp;" ", acquéreurs!$C11&amp;" ",acquéreurs!$D11),"")</f>
        <v/>
      </c>
      <c r="IN10" t="str">
        <f>IF(acquéreurs!JI11="MATCH",CONCATENATE(Tableau2[[#Headers],[Bien 247]]&amp;" ", acquéreurs!$C11&amp;" ",acquéreurs!$D11),"")</f>
        <v/>
      </c>
      <c r="IO10" t="str">
        <f>IF(acquéreurs!JJ11="MATCH",CONCATENATE(Tableau2[[#Headers],[Bien 248]]&amp;" ", acquéreurs!$C11&amp;" ",acquéreurs!$D11),"")</f>
        <v/>
      </c>
      <c r="IP10" t="str">
        <f>IF(acquéreurs!JK11="MATCH",CONCATENATE(Tableau2[[#Headers],[Bien 249]]&amp;" ", acquéreurs!$C11&amp;" ",acquéreurs!$D11),"")</f>
        <v/>
      </c>
      <c r="IQ10" t="str">
        <f>IF(acquéreurs!JL11="MATCH",CONCATENATE(Tableau2[[#Headers],[Bien 250]]&amp;" ", acquéreurs!$C11&amp;" ",acquéreurs!$D11),"")</f>
        <v/>
      </c>
      <c r="IR10" t="str">
        <f>IF(acquéreurs!JM11="MATCH",CONCATENATE(Tableau2[[#Headers],[Bien 251]]&amp;" ", acquéreurs!$C11&amp;" ",acquéreurs!$D11),"")</f>
        <v/>
      </c>
      <c r="IS10" t="str">
        <f>IF(acquéreurs!JN11="MATCH",CONCATENATE(Tableau2[[#Headers],[Bien 252]]&amp;" ", acquéreurs!$C11&amp;" ",acquéreurs!$D11),"")</f>
        <v/>
      </c>
      <c r="IT10" t="str">
        <f>IF(acquéreurs!JO11="MATCH",CONCATENATE(Tableau2[[#Headers],[Bien 253]]&amp;" ", acquéreurs!$C11&amp;" ",acquéreurs!$D11),"")</f>
        <v/>
      </c>
      <c r="IU10" t="str">
        <f>IF(acquéreurs!JP11="MATCH",CONCATENATE(Tableau2[[#Headers],[Bien 254]]&amp;" ", acquéreurs!$C11&amp;" ",acquéreurs!$D11),"")</f>
        <v/>
      </c>
      <c r="IV10" t="str">
        <f>IF(acquéreurs!JQ11="MATCH",CONCATENATE(Tableau2[[#Headers],[Bien 255]]&amp;" ", acquéreurs!$C11&amp;" ",acquéreurs!$D11),"")</f>
        <v/>
      </c>
      <c r="IW10" t="str">
        <f>IF(acquéreurs!JR11="MATCH",CONCATENATE(Tableau2[[#Headers],[Bien 256]]&amp;" ", acquéreurs!$C11&amp;" ",acquéreurs!$D11),"")</f>
        <v/>
      </c>
      <c r="IX10" t="str">
        <f>IF(acquéreurs!JS11="MATCH",CONCATENATE(Tableau2[[#Headers],[Bien 257]]&amp;" ", acquéreurs!$C11&amp;" ",acquéreurs!$D11),"")</f>
        <v/>
      </c>
      <c r="IY10" t="str">
        <f>IF(acquéreurs!JT11="MATCH",CONCATENATE(Tableau2[[#Headers],[Bien 258]]&amp;" ", acquéreurs!$C11&amp;" ",acquéreurs!$D11),"")</f>
        <v/>
      </c>
      <c r="IZ10" t="str">
        <f>IF(acquéreurs!JU11="MATCH",CONCATENATE(Tableau2[[#Headers],[Bien 259]]&amp;" ", acquéreurs!$C11&amp;" ",acquéreurs!$D11),"")</f>
        <v/>
      </c>
      <c r="JA10" t="str">
        <f>IF(acquéreurs!JV11="MATCH",CONCATENATE(Tableau2[[#Headers],[Bien 260]]&amp;" ", acquéreurs!$C11&amp;" ",acquéreurs!$D11),"")</f>
        <v/>
      </c>
      <c r="JB10" t="str">
        <f>IF(acquéreurs!JW11="MATCH",CONCATENATE(Tableau2[[#Headers],[Bien 261]]&amp;" ", acquéreurs!$C11&amp;" ",acquéreurs!$D11),"")</f>
        <v/>
      </c>
      <c r="JC10" t="str">
        <f>IF(acquéreurs!JX11="MATCH",CONCATENATE(Tableau2[[#Headers],[Bien 262]]&amp;" ", acquéreurs!$C11&amp;" ",acquéreurs!$D11),"")</f>
        <v>Bien 262 Arthur  minimoys</v>
      </c>
      <c r="JD10" t="str">
        <f>IF(acquéreurs!JY11="MATCH",CONCATENATE(Tableau2[[#Headers],[Bien 263]]&amp;" ", acquéreurs!$C11&amp;" ",acquéreurs!$D11),"")</f>
        <v/>
      </c>
      <c r="JE10" t="str">
        <f>IF(acquéreurs!JZ11="MATCH",CONCATENATE(Tableau2[[#Headers],[Bien 264]]&amp;" ", acquéreurs!$C11&amp;" ",acquéreurs!$D11),"")</f>
        <v/>
      </c>
      <c r="JF10" t="str">
        <f>IF(acquéreurs!KA11="MATCH",CONCATENATE(Tableau2[[#Headers],[Bien 265]]&amp;" ", acquéreurs!$C11&amp;" ",acquéreurs!$D11),"")</f>
        <v/>
      </c>
      <c r="JG10" t="str">
        <f>IF(acquéreurs!KB11="MATCH",CONCATENATE(Tableau2[[#Headers],[Bien 266]]&amp;" ", acquéreurs!$C11&amp;" ",acquéreurs!$D11),"")</f>
        <v/>
      </c>
      <c r="JH10" t="str">
        <f>IF(acquéreurs!KC11="MATCH",CONCATENATE(Tableau2[[#Headers],[Bien 267]]&amp;" ", acquéreurs!$C11&amp;" ",acquéreurs!$D11),"")</f>
        <v/>
      </c>
      <c r="JI10" t="str">
        <f>IF(acquéreurs!KD11="MATCH",CONCATENATE(Tableau2[[#Headers],[Bien 268]]&amp;" ", acquéreurs!$C11&amp;" ",acquéreurs!$D11),"")</f>
        <v/>
      </c>
      <c r="JJ10" t="str">
        <f>IF(acquéreurs!KE11="MATCH",CONCATENATE(Tableau2[[#Headers],[Bien 269]]&amp;" ", acquéreurs!$C11&amp;" ",acquéreurs!$D11),"")</f>
        <v/>
      </c>
      <c r="JK10" t="str">
        <f>IF(acquéreurs!KF11="MATCH",CONCATENATE(Tableau2[[#Headers],[Bien 270]]&amp;" ", acquéreurs!$C11&amp;" ",acquéreurs!$D11),"")</f>
        <v/>
      </c>
      <c r="JL10" t="str">
        <f>IF(acquéreurs!KG11="MATCH",CONCATENATE(Tableau2[[#Headers],[Bien 271]]&amp;" ", acquéreurs!$C11&amp;" ",acquéreurs!$D11),"")</f>
        <v/>
      </c>
      <c r="JM10" t="str">
        <f>IF(acquéreurs!KH11="MATCH",CONCATENATE(Tableau2[[#Headers],[Bien 272]]&amp;" ", acquéreurs!$C11&amp;" ",acquéreurs!$D11),"")</f>
        <v/>
      </c>
      <c r="JN10" t="str">
        <f>IF(acquéreurs!KI11="MATCH",CONCATENATE(Tableau2[[#Headers],[Bien 273]]&amp;" ", acquéreurs!$C11&amp;" ",acquéreurs!$D11),"")</f>
        <v/>
      </c>
      <c r="JO10" t="str">
        <f>IF(acquéreurs!KJ11="MATCH",CONCATENATE(Tableau2[[#Headers],[Bien 274]]&amp;" ", acquéreurs!$C11&amp;" ",acquéreurs!$D11),"")</f>
        <v/>
      </c>
      <c r="JP10" t="str">
        <f>IF(acquéreurs!KK11="MATCH",CONCATENATE(Tableau2[[#Headers],[Bien 275]]&amp;" ", acquéreurs!$C11&amp;" ",acquéreurs!$D11),"")</f>
        <v/>
      </c>
      <c r="JQ10" t="str">
        <f>IF(acquéreurs!KL11="MATCH",CONCATENATE(Tableau2[[#Headers],[Bien 276]]&amp;" ", acquéreurs!$C11&amp;" ",acquéreurs!$D11),"")</f>
        <v/>
      </c>
      <c r="JR10" t="str">
        <f>IF(acquéreurs!KM11="MATCH",CONCATENATE(Tableau2[[#Headers],[Bien 277]]&amp;" ", acquéreurs!$C11&amp;" ",acquéreurs!$D11),"")</f>
        <v/>
      </c>
      <c r="JS10" t="str">
        <f>IF(acquéreurs!KN11="MATCH",CONCATENATE(Tableau2[[#Headers],[Bien 278]]&amp;" ", acquéreurs!$C11&amp;" ",acquéreurs!$D11),"")</f>
        <v/>
      </c>
      <c r="JT10" t="str">
        <f>IF(acquéreurs!KO11="MATCH",CONCATENATE(Tableau2[[#Headers],[Bien 279]]&amp;" ", acquéreurs!$C11&amp;" ",acquéreurs!$D11),"")</f>
        <v/>
      </c>
      <c r="JU10" t="str">
        <f>IF(acquéreurs!KP11="MATCH",CONCATENATE(Tableau2[[#Headers],[Bien 280]]&amp;" ", acquéreurs!$C11&amp;" ",acquéreurs!$D11),"")</f>
        <v/>
      </c>
      <c r="JV10" t="str">
        <f>IF(acquéreurs!KQ11="MATCH",CONCATENATE(Tableau2[[#Headers],[Bien 281]]&amp;" ", acquéreurs!$C11&amp;" ",acquéreurs!$D11),"")</f>
        <v/>
      </c>
      <c r="JW10" t="str">
        <f>IF(acquéreurs!KR11="MATCH",CONCATENATE(Tableau2[[#Headers],[Bien 282]]&amp;" ", acquéreurs!$C11&amp;" ",acquéreurs!$D11),"")</f>
        <v/>
      </c>
      <c r="JX10" t="str">
        <f>IF(acquéreurs!KS11="MATCH",CONCATENATE(Tableau2[[#Headers],[Bien 283]]&amp;" ", acquéreurs!$C11&amp;" ",acquéreurs!$D11),"")</f>
        <v/>
      </c>
      <c r="JY10" t="str">
        <f>IF(acquéreurs!KT11="MATCH",CONCATENATE(Tableau2[[#Headers],[Bien 284]]&amp;" ", acquéreurs!$C11&amp;" ",acquéreurs!$D11),"")</f>
        <v/>
      </c>
      <c r="JZ10" t="str">
        <f>IF(acquéreurs!KU11="MATCH",CONCATENATE(Tableau2[[#Headers],[Bien 285]]&amp;" ", acquéreurs!$C11&amp;" ",acquéreurs!$D11),"")</f>
        <v/>
      </c>
      <c r="KA10" t="str">
        <f>IF(acquéreurs!KV11="MATCH",CONCATENATE(Tableau2[[#Headers],[Bien 286]]&amp;" ", acquéreurs!$C11&amp;" ",acquéreurs!$D11),"")</f>
        <v/>
      </c>
      <c r="KB10" t="str">
        <f>IF(acquéreurs!KW11="MATCH",CONCATENATE(Tableau2[[#Headers],[Bien 287]]&amp;" ", acquéreurs!$C11&amp;" ",acquéreurs!$D11),"")</f>
        <v/>
      </c>
      <c r="KC10" t="str">
        <f>IF(acquéreurs!KX11="MATCH",CONCATENATE(Tableau2[[#Headers],[Bien 288]]&amp;" ", acquéreurs!$C11&amp;" ",acquéreurs!$D11),"")</f>
        <v/>
      </c>
      <c r="KD10" t="str">
        <f>IF(acquéreurs!KY11="MATCH",CONCATENATE(Tableau2[[#Headers],[Bien 289]]&amp;" ", acquéreurs!$C11&amp;" ",acquéreurs!$D11),"")</f>
        <v/>
      </c>
      <c r="KE10" t="str">
        <f>IF(acquéreurs!KZ11="MATCH",CONCATENATE(Tableau2[[#Headers],[Bien 290]]&amp;" ", acquéreurs!$C11&amp;" ",acquéreurs!$D11),"")</f>
        <v/>
      </c>
      <c r="KF10" t="str">
        <f>IF(acquéreurs!LA11="MATCH",CONCATENATE(Tableau2[[#Headers],[Bien 291]]&amp;" ", acquéreurs!$C11&amp;" ",acquéreurs!$D11),"")</f>
        <v/>
      </c>
      <c r="KG10" t="str">
        <f>IF(acquéreurs!LB11="MATCH",CONCATENATE(Tableau2[[#Headers],[Bien 292]]&amp;" ", acquéreurs!$C11&amp;" ",acquéreurs!$D11),"")</f>
        <v/>
      </c>
      <c r="KH10" t="str">
        <f>IF(acquéreurs!LC11="MATCH",CONCATENATE(Tableau2[[#Headers],[Bien 293]]&amp;" ", acquéreurs!$C11&amp;" ",acquéreurs!$D11),"")</f>
        <v/>
      </c>
      <c r="KI10" t="str">
        <f>IF(acquéreurs!LD11="MATCH",CONCATENATE(Tableau2[[#Headers],[Bien 294]]&amp;" ", acquéreurs!$C11&amp;" ",acquéreurs!$D11),"")</f>
        <v/>
      </c>
      <c r="KJ10" t="str">
        <f>IF(acquéreurs!LE11="MATCH",CONCATENATE(Tableau2[[#Headers],[Bien 295]]&amp;" ", acquéreurs!$C11&amp;" ",acquéreurs!$D11),"")</f>
        <v/>
      </c>
      <c r="KK10" t="str">
        <f>IF(acquéreurs!LF11="MATCH",CONCATENATE(Tableau2[[#Headers],[Bien 296]]&amp;" ", acquéreurs!$C11&amp;" ",acquéreurs!$D11),"")</f>
        <v/>
      </c>
      <c r="KL10" t="str">
        <f>IF(acquéreurs!LG11="MATCH",CONCATENATE(Tableau2[[#Headers],[Bien 297]]&amp;" ", acquéreurs!$C11&amp;" ",acquéreurs!$D11),"")</f>
        <v/>
      </c>
      <c r="KM10" t="str">
        <f>IF(acquéreurs!LH11="MATCH",CONCATENATE(Tableau2[[#Headers],[Bien 298]]&amp;" ", acquéreurs!$C11&amp;" ",acquéreurs!$D11),"")</f>
        <v/>
      </c>
      <c r="KN10" t="str">
        <f>IF(acquéreurs!LI11="MATCH",CONCATENATE(Tableau2[[#Headers],[Bien 299]]&amp;" ", acquéreurs!$C11&amp;" ",acquéreurs!$D11),"")</f>
        <v/>
      </c>
      <c r="KO10" t="str">
        <f>IF(acquéreurs!LJ11="MATCH",CONCATENATE(Tableau2[[#Headers],[Bien 300]]&amp;" ", acquéreurs!$C11&amp;" ",acquéreurs!$D11),"")</f>
        <v/>
      </c>
      <c r="KP10" t="str">
        <f>IF(acquéreurs!LK11="MATCH",CONCATENATE(Tableau2[[#Headers],[Bien 301]]&amp;" ", acquéreurs!$C11&amp;" ",acquéreurs!$D11),"")</f>
        <v/>
      </c>
      <c r="KQ10" t="str">
        <f>IF(acquéreurs!LL11="MATCH",CONCATENATE(Tableau2[[#Headers],[Bien 302]]&amp;" ", acquéreurs!$C11&amp;" ",acquéreurs!$D11),"")</f>
        <v/>
      </c>
      <c r="KR10" t="str">
        <f>IF(acquéreurs!LM11="MATCH",CONCATENATE(Tableau2[[#Headers],[Bien 303]]&amp;" ", acquéreurs!$C11&amp;" ",acquéreurs!$D11),"")</f>
        <v/>
      </c>
      <c r="KS10" t="str">
        <f>IF(acquéreurs!LN11="MATCH",CONCATENATE(Tableau2[[#Headers],[Bien 304]]&amp;" ", acquéreurs!$C11&amp;" ",acquéreurs!$D11),"")</f>
        <v/>
      </c>
      <c r="KT10" t="str">
        <f>IF(acquéreurs!LO11="MATCH",CONCATENATE(Tableau2[[#Headers],[Bien 305]]&amp;" ", acquéreurs!$C11&amp;" ",acquéreurs!$D11),"")</f>
        <v/>
      </c>
      <c r="KU10" t="str">
        <f>IF(acquéreurs!LP11="MATCH",CONCATENATE(Tableau2[[#Headers],[Bien 306]]&amp;" ", acquéreurs!$C11&amp;" ",acquéreurs!$D11),"")</f>
        <v/>
      </c>
      <c r="KV10" t="str">
        <f>IF(acquéreurs!LQ11="MATCH",CONCATENATE(Tableau2[[#Headers],[Bien 307]]&amp;" ", acquéreurs!$C11&amp;" ",acquéreurs!$D11),"")</f>
        <v/>
      </c>
      <c r="KW10" t="str">
        <f>IF(acquéreurs!LR11="MATCH",CONCATENATE(Tableau2[[#Headers],[Bien 308]]&amp;" ", acquéreurs!$C11&amp;" ",acquéreurs!$D11),"")</f>
        <v/>
      </c>
      <c r="KX10" t="str">
        <f>IF(acquéreurs!LS11="MATCH",CONCATENATE(Tableau2[[#Headers],[Bien 309]]&amp;" ", acquéreurs!$C11&amp;" ",acquéreurs!$D11),"")</f>
        <v/>
      </c>
      <c r="KY10" t="str">
        <f>IF(acquéreurs!LT11="MATCH",CONCATENATE(Tableau2[[#Headers],[Bien 310]]&amp;" ", acquéreurs!$C11&amp;" ",acquéreurs!$D11),"")</f>
        <v/>
      </c>
      <c r="KZ10" t="str">
        <f>IF(acquéreurs!LU11="MATCH",CONCATENATE(Tableau2[[#Headers],[Bien 311]]&amp;" ", acquéreurs!$C11&amp;" ",acquéreurs!$D11),"")</f>
        <v/>
      </c>
      <c r="LA10" t="str">
        <f>IF(acquéreurs!LV11="MATCH",CONCATENATE(Tableau2[[#Headers],[Bien 312]]&amp;" ", acquéreurs!$C11&amp;" ",acquéreurs!$D11),"")</f>
        <v/>
      </c>
      <c r="LB10" t="str">
        <f>IF(acquéreurs!LW11="MATCH",CONCATENATE(Tableau2[[#Headers],[Bien 313]]&amp;" ", acquéreurs!$C11&amp;" ",acquéreurs!$D11),"")</f>
        <v/>
      </c>
      <c r="LC10" t="str">
        <f>IF(acquéreurs!LX11="MATCH",CONCATENATE(Tableau2[[#Headers],[Bien 314]]&amp;" ", acquéreurs!$C11&amp;" ",acquéreurs!$D11),"")</f>
        <v/>
      </c>
      <c r="LD10" t="str">
        <f>IF(acquéreurs!LY11="MATCH",CONCATENATE(Tableau2[[#Headers],[Bien 315]]&amp;" ", acquéreurs!$C11&amp;" ",acquéreurs!$D11),"")</f>
        <v/>
      </c>
      <c r="LE10" t="str">
        <f>IF(acquéreurs!LZ11="MATCH",CONCATENATE(Tableau2[[#Headers],[Bien 316]]&amp;" ", acquéreurs!$C11&amp;" ",acquéreurs!$D11),"")</f>
        <v/>
      </c>
      <c r="LF10" t="str">
        <f>IF(acquéreurs!MA11="MATCH",CONCATENATE(Tableau2[[#Headers],[Bien 317]]&amp;" ", acquéreurs!$C11&amp;" ",acquéreurs!$D11),"")</f>
        <v/>
      </c>
      <c r="LG10" t="str">
        <f>IF(acquéreurs!MB11="MATCH",CONCATENATE(Tableau2[[#Headers],[Bien 318]]&amp;" ", acquéreurs!$C11&amp;" ",acquéreurs!$D11),"")</f>
        <v/>
      </c>
      <c r="LH10" t="str">
        <f>IF(acquéreurs!MC11="MATCH",CONCATENATE(Tableau2[[#Headers],[Bien 319]]&amp;" ", acquéreurs!$C11&amp;" ",acquéreurs!$D11),"")</f>
        <v/>
      </c>
      <c r="LI10" t="str">
        <f>IF(acquéreurs!MD11="MATCH",CONCATENATE(Tableau2[[#Headers],[Bien 320]]&amp;" ", acquéreurs!$C11&amp;" ",acquéreurs!$D11),"")</f>
        <v/>
      </c>
      <c r="LJ10" t="str">
        <f>IF(acquéreurs!ME11="MATCH",CONCATENATE(Tableau2[[#Headers],[Bien 321]]&amp;" ", acquéreurs!$C11&amp;" ",acquéreurs!$D11),"")</f>
        <v/>
      </c>
      <c r="LK10" t="str">
        <f>IF(acquéreurs!MF11="MATCH",CONCATENATE(Tableau2[[#Headers],[Bien 322]]&amp;" ", acquéreurs!$C11&amp;" ",acquéreurs!$D11),"")</f>
        <v/>
      </c>
      <c r="LL10" t="str">
        <f>IF(acquéreurs!MG11="MATCH",CONCATENATE(Tableau2[[#Headers],[Bien 323]]&amp;" ", acquéreurs!$C11&amp;" ",acquéreurs!$D11),"")</f>
        <v/>
      </c>
      <c r="LM10" t="str">
        <f>IF(acquéreurs!MH11="MATCH",CONCATENATE(Tableau2[[#Headers],[Bien 324]]&amp;" ", acquéreurs!$C11&amp;" ",acquéreurs!$D11),"")</f>
        <v/>
      </c>
      <c r="LN10" t="str">
        <f>IF(acquéreurs!MI11="MATCH",CONCATENATE(Tableau2[[#Headers],[Bien 325]]&amp;" ", acquéreurs!$C11&amp;" ",acquéreurs!$D11),"")</f>
        <v/>
      </c>
      <c r="LO10" t="str">
        <f>IF(acquéreurs!MJ11="MATCH",CONCATENATE(Tableau2[[#Headers],[Bien 326]]&amp;" ", acquéreurs!$C11&amp;" ",acquéreurs!$D11),"")</f>
        <v/>
      </c>
      <c r="LP10" t="str">
        <f>IF(acquéreurs!MK11="MATCH",CONCATENATE(Tableau2[[#Headers],[Bien 327]]&amp;" ", acquéreurs!$C11&amp;" ",acquéreurs!$D11),"")</f>
        <v/>
      </c>
      <c r="LQ10" t="str">
        <f>IF(acquéreurs!ML11="MATCH",CONCATENATE(Tableau2[[#Headers],[Bien 328]]&amp;" ", acquéreurs!$C11&amp;" ",acquéreurs!$D11),"")</f>
        <v/>
      </c>
      <c r="LR10" t="str">
        <f>IF(acquéreurs!MM11="MATCH",CONCATENATE(Tableau2[[#Headers],[Bien 329]]&amp;" ", acquéreurs!$C11&amp;" ",acquéreurs!$D11),"")</f>
        <v/>
      </c>
      <c r="LS10" t="str">
        <f>IF(acquéreurs!MN11="MATCH",CONCATENATE(Tableau2[[#Headers],[Bien 330]]&amp;" ", acquéreurs!$C11&amp;" ",acquéreurs!$D11),"")</f>
        <v/>
      </c>
      <c r="LT10" t="str">
        <f>IF(acquéreurs!MO11="MATCH",CONCATENATE(Tableau2[[#Headers],[Bien 331]]&amp;" ", acquéreurs!$C11&amp;" ",acquéreurs!$D11),"")</f>
        <v/>
      </c>
      <c r="LU10" t="str">
        <f>IF(acquéreurs!MP11="MATCH",CONCATENATE(Tableau2[[#Headers],[Bien 332]]&amp;" ", acquéreurs!$C11&amp;" ",acquéreurs!$D11),"")</f>
        <v/>
      </c>
      <c r="LV10" t="str">
        <f>IF(acquéreurs!MQ11="MATCH",CONCATENATE(Tableau2[[#Headers],[Bien 333]]&amp;" ", acquéreurs!$C11&amp;" ",acquéreurs!$D11),"")</f>
        <v/>
      </c>
      <c r="LW10" t="str">
        <f>IF(acquéreurs!MR11="MATCH",CONCATENATE(Tableau2[[#Headers],[Bien 334]]&amp;" ", acquéreurs!$C11&amp;" ",acquéreurs!$D11),"")</f>
        <v/>
      </c>
      <c r="LX10" t="str">
        <f>IF(acquéreurs!MS11="MATCH",CONCATENATE(Tableau2[[#Headers],[Bien 335]]&amp;" ", acquéreurs!$C11&amp;" ",acquéreurs!$D11),"")</f>
        <v/>
      </c>
      <c r="LY10" t="str">
        <f>IF(acquéreurs!MT11="MATCH",CONCATENATE(Tableau2[[#Headers],[Bien 336]]&amp;" ", acquéreurs!$C11&amp;" ",acquéreurs!$D11),"")</f>
        <v/>
      </c>
      <c r="LZ10" t="str">
        <f>IF(acquéreurs!MU11="MATCH",CONCATENATE(Tableau2[[#Headers],[Bien 337]]&amp;" ", acquéreurs!$C11&amp;" ",acquéreurs!$D11),"")</f>
        <v/>
      </c>
      <c r="MA10" t="str">
        <f>IF(acquéreurs!MV11="MATCH",CONCATENATE(Tableau2[[#Headers],[Bien 338]]&amp;" ", acquéreurs!$C11&amp;" ",acquéreurs!$D11),"")</f>
        <v/>
      </c>
      <c r="MB10" t="str">
        <f>IF(acquéreurs!MW11="MATCH",CONCATENATE(Tableau2[[#Headers],[Bien 339]]&amp;" ", acquéreurs!$C11&amp;" ",acquéreurs!$D11),"")</f>
        <v/>
      </c>
      <c r="MC10" t="str">
        <f>IF(acquéreurs!MX11="MATCH",CONCATENATE(Tableau2[[#Headers],[Bien 340]]&amp;" ", acquéreurs!$C11&amp;" ",acquéreurs!$D11),"")</f>
        <v/>
      </c>
      <c r="MD10" t="str">
        <f>IF(acquéreurs!MY11="MATCH",CONCATENATE(Tableau2[[#Headers],[Bien 341]]&amp;" ", acquéreurs!$C11&amp;" ",acquéreurs!$D11),"")</f>
        <v/>
      </c>
      <c r="ME10" t="str">
        <f>IF(acquéreurs!MZ11="MATCH",CONCATENATE(Tableau2[[#Headers],[Bien 342]]&amp;" ", acquéreurs!$C11&amp;" ",acquéreurs!$D11),"")</f>
        <v/>
      </c>
      <c r="MF10" t="str">
        <f>IF(acquéreurs!NA11="MATCH",CONCATENATE(Tableau2[[#Headers],[Bien 343]]&amp;" ", acquéreurs!$C11&amp;" ",acquéreurs!$D11),"")</f>
        <v>Bien 343 Arthur  minimoys</v>
      </c>
      <c r="MG10" t="str">
        <f>IF(acquéreurs!NB11="MATCH",CONCATENATE(Tableau2[[#Headers],[Bien 344]]&amp;" ", acquéreurs!$C11&amp;" ",acquéreurs!$D11),"")</f>
        <v/>
      </c>
      <c r="MH10" t="str">
        <f>IF(acquéreurs!NC11="MATCH",CONCATENATE(Tableau2[[#Headers],[Bien 345]]&amp;" ", acquéreurs!$C11&amp;" ",acquéreurs!$D11),"")</f>
        <v/>
      </c>
      <c r="MI10" t="str">
        <f>IF(acquéreurs!ND11="MATCH",CONCATENATE(Tableau2[[#Headers],[Bien 346]]&amp;" ", acquéreurs!$C11&amp;" ",acquéreurs!$D11),"")</f>
        <v/>
      </c>
      <c r="MJ10" t="str">
        <f>IF(acquéreurs!NE11="MATCH",CONCATENATE(Tableau2[[#Headers],[Bien 347]]&amp;" ", acquéreurs!$C11&amp;" ",acquéreurs!$D11),"")</f>
        <v/>
      </c>
      <c r="MK10" t="str">
        <f>IF(acquéreurs!NF11="MATCH",CONCATENATE(Tableau2[[#Headers],[Bien 348]]&amp;" ", acquéreurs!$C11&amp;" ",acquéreurs!$D11),"")</f>
        <v/>
      </c>
      <c r="ML10" t="str">
        <f>IF(acquéreurs!NG11="MATCH",CONCATENATE(Tableau2[[#Headers],[Bien 349]]&amp;" ", acquéreurs!$C11&amp;" ",acquéreurs!$D11),"")</f>
        <v/>
      </c>
      <c r="MM10" t="str">
        <f>IF(acquéreurs!NH11="MATCH",CONCATENATE(Tableau2[[#Headers],[Bien 350]]&amp;" ", acquéreurs!$C11&amp;" ",acquéreurs!$D11),"")</f>
        <v/>
      </c>
      <c r="MN10" t="str">
        <f>IF(acquéreurs!NI11="MATCH",CONCATENATE(Tableau2[[#Headers],[Bien 351]]&amp;" ", acquéreurs!$C11&amp;" ",acquéreurs!$D11),"")</f>
        <v/>
      </c>
      <c r="MO10" t="str">
        <f>IF(acquéreurs!NJ11="MATCH",CONCATENATE(Tableau2[[#Headers],[Bien 352]]&amp;" ", acquéreurs!$C11&amp;" ",acquéreurs!$D11),"")</f>
        <v/>
      </c>
      <c r="MP10" t="str">
        <f>IF(acquéreurs!NK11="MATCH",CONCATENATE(Tableau2[[#Headers],[Bien 353]]&amp;" ", acquéreurs!$C11&amp;" ",acquéreurs!$D11),"")</f>
        <v/>
      </c>
      <c r="MQ10" t="str">
        <f>IF(acquéreurs!NL11="MATCH",CONCATENATE(Tableau2[[#Headers],[Bien 354]]&amp;" ", acquéreurs!$C11&amp;" ",acquéreurs!$D11),"")</f>
        <v/>
      </c>
      <c r="MR10" t="str">
        <f>IF(acquéreurs!NM11="MATCH",CONCATENATE(Tableau2[[#Headers],[Bien 355]]&amp;" ", acquéreurs!$C11&amp;" ",acquéreurs!$D11),"")</f>
        <v/>
      </c>
      <c r="MS10" t="str">
        <f>IF(acquéreurs!NN11="MATCH",CONCATENATE(Tableau2[[#Headers],[Bien 356]]&amp;" ", acquéreurs!$C11&amp;" ",acquéreurs!$D11),"")</f>
        <v/>
      </c>
      <c r="MT10" t="str">
        <f>IF(acquéreurs!NO11="MATCH",CONCATENATE(Tableau2[[#Headers],[Bien 357]]&amp;" ", acquéreurs!$C11&amp;" ",acquéreurs!$D11),"")</f>
        <v/>
      </c>
      <c r="MU10" t="str">
        <f>IF(acquéreurs!NP11="MATCH",CONCATENATE(Tableau2[[#Headers],[Bien 358]]&amp;" ", acquéreurs!$C11&amp;" ",acquéreurs!$D11),"")</f>
        <v/>
      </c>
      <c r="MV10" t="str">
        <f>IF(acquéreurs!NQ11="MATCH",CONCATENATE(Tableau2[[#Headers],[Bien 359]]&amp;" ", acquéreurs!$C11&amp;" ",acquéreurs!$D11),"")</f>
        <v/>
      </c>
      <c r="MW10" t="str">
        <f>IF(acquéreurs!NR11="MATCH",CONCATENATE(Tableau2[[#Headers],[Bien 360]]&amp;" ", acquéreurs!$C11&amp;" ",acquéreurs!$D11),"")</f>
        <v/>
      </c>
      <c r="MX10" t="str">
        <f>IF(acquéreurs!NS11="MATCH",CONCATENATE(Tableau2[[#Headers],[Bien 361]]&amp;" ", acquéreurs!$C11&amp;" ",acquéreurs!$D11),"")</f>
        <v/>
      </c>
      <c r="MY10" t="str">
        <f>IF(acquéreurs!NT11="MATCH",CONCATENATE(Tableau2[[#Headers],[Bien 362]]&amp;" ", acquéreurs!$C11&amp;" ",acquéreurs!$D11),"")</f>
        <v/>
      </c>
      <c r="MZ10" t="str">
        <f>IF(acquéreurs!NU11="MATCH",CONCATENATE(Tableau2[[#Headers],[Bien 363]]&amp;" ", acquéreurs!$C11&amp;" ",acquéreurs!$D11),"")</f>
        <v/>
      </c>
      <c r="NA10" t="str">
        <f>IF(acquéreurs!NV11="MATCH",CONCATENATE(Tableau2[[#Headers],[Bien 364]]&amp;" ", acquéreurs!$C11&amp;" ",acquéreurs!$D11),"")</f>
        <v>Bien 364 Arthur  minimoys</v>
      </c>
      <c r="NB10" t="str">
        <f>IF(acquéreurs!NW11="MATCH",CONCATENATE(Tableau2[[#Headers],[Bien 365]]&amp;" ", acquéreurs!$C11&amp;" ",acquéreurs!$D11),"")</f>
        <v/>
      </c>
      <c r="NC10" t="str">
        <f>IF(acquéreurs!NX11="MATCH",CONCATENATE(Tableau2[[#Headers],[Bien 366]]&amp;" ", acquéreurs!$C11&amp;" ",acquéreurs!$D11),"")</f>
        <v/>
      </c>
      <c r="ND10" t="str">
        <f>IF(acquéreurs!NY11="MATCH",CONCATENATE(Tableau2[[#Headers],[Bien 367]]&amp;" ", acquéreurs!$C11&amp;" ",acquéreurs!$D11),"")</f>
        <v/>
      </c>
      <c r="NE10" t="str">
        <f>IF(acquéreurs!NZ11="MATCH",CONCATENATE(Tableau2[[#Headers],[Bien 368]]&amp;" ", acquéreurs!$C11&amp;" ",acquéreurs!$D11),"")</f>
        <v/>
      </c>
      <c r="NF10" t="str">
        <f>IF(acquéreurs!OA11="MATCH",CONCATENATE(Tableau2[[#Headers],[Bien 369]]&amp;" ", acquéreurs!$C11&amp;" ",acquéreurs!$D11),"")</f>
        <v/>
      </c>
      <c r="NG10" t="str">
        <f>IF(acquéreurs!OB11="MATCH",CONCATENATE(Tableau2[[#Headers],[Bien 370]]&amp;" ", acquéreurs!$C11&amp;" ",acquéreurs!$D11),"")</f>
        <v/>
      </c>
      <c r="NH10" t="str">
        <f>IF(acquéreurs!OC11="MATCH",CONCATENATE(Tableau2[[#Headers],[Bien 371]]&amp;" ", acquéreurs!$C11&amp;" ",acquéreurs!$D11),"")</f>
        <v/>
      </c>
      <c r="NI10" t="str">
        <f>IF(acquéreurs!OD11="MATCH",CONCATENATE(Tableau2[[#Headers],[Bien 372]]&amp;" ", acquéreurs!$C11&amp;" ",acquéreurs!$D11),"")</f>
        <v/>
      </c>
      <c r="NJ10" t="str">
        <f>IF(acquéreurs!OE11="MATCH",CONCATENATE(Tableau2[[#Headers],[Bien 373]]&amp;" ", acquéreurs!$C11&amp;" ",acquéreurs!$D11),"")</f>
        <v/>
      </c>
      <c r="NK10" t="str">
        <f>IF(acquéreurs!OF11="MATCH",CONCATENATE(Tableau2[[#Headers],[Bien 374]]&amp;" ", acquéreurs!$C11&amp;" ",acquéreurs!$D11),"")</f>
        <v/>
      </c>
      <c r="NL10" t="str">
        <f>IF(acquéreurs!OG11="MATCH",CONCATENATE(Tableau2[[#Headers],[Bien 375]]&amp;" ", acquéreurs!$C11&amp;" ",acquéreurs!$D11),"")</f>
        <v/>
      </c>
      <c r="NM10" t="str">
        <f>IF(acquéreurs!OH11="MATCH",CONCATENATE(Tableau2[[#Headers],[Bien 376]]&amp;" ", acquéreurs!$C11&amp;" ",acquéreurs!$D11),"")</f>
        <v/>
      </c>
      <c r="NN10" t="str">
        <f>IF(acquéreurs!OI11="MATCH",CONCATENATE(Tableau2[[#Headers],[Bien 377]]&amp;" ", acquéreurs!$C11&amp;" ",acquéreurs!$D11),"")</f>
        <v/>
      </c>
      <c r="NO10" t="str">
        <f>IF(acquéreurs!OJ11="MATCH",CONCATENATE(Tableau2[[#Headers],[Bien 378]]&amp;" ", acquéreurs!$C11&amp;" ",acquéreurs!$D11),"")</f>
        <v/>
      </c>
      <c r="NP10" t="str">
        <f>IF(acquéreurs!OK11="MATCH",CONCATENATE(Tableau2[[#Headers],[Bien 379]]&amp;" ", acquéreurs!$C11&amp;" ",acquéreurs!$D11),"")</f>
        <v/>
      </c>
      <c r="NQ10" t="str">
        <f>IF(acquéreurs!OL11="MATCH",CONCATENATE(Tableau2[[#Headers],[Bien 380]]&amp;" ", acquéreurs!$C11&amp;" ",acquéreurs!$D11),"")</f>
        <v/>
      </c>
      <c r="NR10" t="str">
        <f>IF(acquéreurs!OM11="MATCH",CONCATENATE(Tableau2[[#Headers],[Bien 381]]&amp;" ", acquéreurs!$C11&amp;" ",acquéreurs!$D11),"")</f>
        <v/>
      </c>
      <c r="NS10" t="str">
        <f>IF(acquéreurs!ON11="MATCH",CONCATENATE(Tableau2[[#Headers],[Bien 382]]&amp;" ", acquéreurs!$C11&amp;" ",acquéreurs!$D11),"")</f>
        <v/>
      </c>
      <c r="NT10" t="str">
        <f>IF(acquéreurs!OO11="MATCH",CONCATENATE(Tableau2[[#Headers],[Bien 383]]&amp;" ", acquéreurs!$C11&amp;" ",acquéreurs!$D11),"")</f>
        <v/>
      </c>
      <c r="NU10" t="str">
        <f>IF(acquéreurs!OP11="MATCH",CONCATENATE(Tableau2[[#Headers],[Bien 384]]&amp;" ", acquéreurs!$C11&amp;" ",acquéreurs!$D11),"")</f>
        <v/>
      </c>
      <c r="NV10" t="str">
        <f>IF(acquéreurs!OQ11="MATCH",CONCATENATE(Tableau2[[#Headers],[Bien 385]]&amp;" ", acquéreurs!$C11&amp;" ",acquéreurs!$D11),"")</f>
        <v/>
      </c>
      <c r="NW10" t="str">
        <f>IF(acquéreurs!OR11="MATCH",CONCATENATE(Tableau2[[#Headers],[Bien 386]]&amp;" ", acquéreurs!$C11&amp;" ",acquéreurs!$D11),"")</f>
        <v/>
      </c>
      <c r="NX10" t="str">
        <f>IF(acquéreurs!OS11="MATCH",CONCATENATE(Tableau2[[#Headers],[Bien 387]]&amp;" ", acquéreurs!$C11&amp;" ",acquéreurs!$D11),"")</f>
        <v/>
      </c>
      <c r="NY10" t="str">
        <f>IF(acquéreurs!OT11="MATCH",CONCATENATE(Tableau2[[#Headers],[Bien 388]]&amp;" ", acquéreurs!$C11&amp;" ",acquéreurs!$D11),"")</f>
        <v/>
      </c>
      <c r="NZ10" t="str">
        <f>IF(acquéreurs!OU11="MATCH",CONCATENATE(Tableau2[[#Headers],[Bien 389]]&amp;" ", acquéreurs!$C11&amp;" ",acquéreurs!$D11),"")</f>
        <v/>
      </c>
      <c r="OA10" t="str">
        <f>IF(acquéreurs!OV11="MATCH",CONCATENATE(Tableau2[[#Headers],[Bien 390]]&amp;" ", acquéreurs!$C11&amp;" ",acquéreurs!$D11),"")</f>
        <v/>
      </c>
      <c r="OB10" t="str">
        <f>IF(acquéreurs!OW11="MATCH",CONCATENATE(Tableau2[[#Headers],[Bien 391]]&amp;" ", acquéreurs!$C11&amp;" ",acquéreurs!$D11),"")</f>
        <v/>
      </c>
      <c r="OC10" t="str">
        <f>IF(acquéreurs!OX11="MATCH",CONCATENATE(Tableau2[[#Headers],[Bien 392]]&amp;" ", acquéreurs!$C11&amp;" ",acquéreurs!$D11),"")</f>
        <v/>
      </c>
      <c r="OD10" t="str">
        <f>IF(acquéreurs!OY11="MATCH",CONCATENATE(Tableau2[[#Headers],[Bien 393]]&amp;" ", acquéreurs!$C11&amp;" ",acquéreurs!$D11),"")</f>
        <v/>
      </c>
      <c r="OE10" t="str">
        <f>IF(acquéreurs!OZ11="MATCH",CONCATENATE(Tableau2[[#Headers],[Bien 394]]&amp;" ", acquéreurs!$C11&amp;" ",acquéreurs!$D11),"")</f>
        <v/>
      </c>
      <c r="OF10" t="str">
        <f>IF(acquéreurs!PA11="MATCH",CONCATENATE(Tableau2[[#Headers],[Bien 395]]&amp;" ", acquéreurs!$C11&amp;" ",acquéreurs!$D11),"")</f>
        <v/>
      </c>
      <c r="OG10" t="str">
        <f>IF(acquéreurs!PB11="MATCH",CONCATENATE(Tableau2[[#Headers],[Bien 396]]&amp;" ", acquéreurs!$C11&amp;" ",acquéreurs!$D11),"")</f>
        <v/>
      </c>
      <c r="OH10" t="str">
        <f>IF(acquéreurs!PC11="MATCH",CONCATENATE(Tableau2[[#Headers],[Bien 397]]&amp;" ", acquéreurs!$C11&amp;" ",acquéreurs!$D11),"")</f>
        <v/>
      </c>
      <c r="OI10" t="str">
        <f>IF(acquéreurs!PD11="MATCH",CONCATENATE(Tableau2[[#Headers],[Bien 398]]&amp;" ", acquéreurs!$C11&amp;" ",acquéreurs!$D11),"")</f>
        <v/>
      </c>
      <c r="OJ10" t="str">
        <f>IF(acquéreurs!PE11="MATCH",CONCATENATE(Tableau2[[#Headers],[Bien 399]]&amp;" ", acquéreurs!$C11&amp;" ",acquéreurs!$D11),"")</f>
        <v/>
      </c>
      <c r="OK10" t="str">
        <f>IF(acquéreurs!PF11="MATCH",CONCATENATE(Tableau2[[#Headers],[Bien 400]]&amp;" ", acquéreurs!$C11&amp;" ",acquéreurs!$D11),"")</f>
        <v/>
      </c>
      <c r="OL10" t="str">
        <f>IF(acquéreurs!PG11="MATCH",CONCATENATE(Tableau2[[#Headers],[Bien 401]]&amp;" ", acquéreurs!$C11&amp;" ",acquéreurs!$D11),"")</f>
        <v/>
      </c>
      <c r="OM10" t="str">
        <f>IF(acquéreurs!PH11="MATCH",CONCATENATE(Tableau2[[#Headers],[Bien 402]]&amp;" ", acquéreurs!$C11&amp;" ",acquéreurs!$D11),"")</f>
        <v/>
      </c>
      <c r="ON10" t="str">
        <f>IF(acquéreurs!PI11="MATCH",CONCATENATE(Tableau2[[#Headers],[Bien 403]]&amp;" ", acquéreurs!$C11&amp;" ",acquéreurs!$D11),"")</f>
        <v/>
      </c>
      <c r="OO10" t="str">
        <f>IF(acquéreurs!PJ11="MATCH",CONCATENATE(Tableau2[[#Headers],[Bien 404]]&amp;" ", acquéreurs!$C11&amp;" ",acquéreurs!$D11),"")</f>
        <v/>
      </c>
      <c r="OP10" t="str">
        <f>IF(acquéreurs!PK11="MATCH",CONCATENATE(Tableau2[[#Headers],[Bien 405]]&amp;" ", acquéreurs!$C11&amp;" ",acquéreurs!$D11),"")</f>
        <v/>
      </c>
      <c r="OQ10" t="str">
        <f>IF(acquéreurs!PL11="MATCH",CONCATENATE(Tableau2[[#Headers],[Bien 406]]&amp;" ", acquéreurs!$C11&amp;" ",acquéreurs!$D11),"")</f>
        <v/>
      </c>
      <c r="OR10" t="str">
        <f>IF(acquéreurs!PM11="MATCH",CONCATENATE(Tableau2[[#Headers],[Bien 407]]&amp;" ", acquéreurs!$C11&amp;" ",acquéreurs!$D11),"")</f>
        <v/>
      </c>
      <c r="OS10" t="str">
        <f>IF(acquéreurs!PN11="MATCH",CONCATENATE(Tableau2[[#Headers],[Bien 408]]&amp;" ", acquéreurs!$C11&amp;" ",acquéreurs!$D11),"")</f>
        <v/>
      </c>
      <c r="OT10" t="str">
        <f>IF(acquéreurs!PO11="MATCH",CONCATENATE(Tableau2[[#Headers],[Bien 409]]&amp;" ", acquéreurs!$C11&amp;" ",acquéreurs!$D11),"")</f>
        <v/>
      </c>
      <c r="OU10" t="str">
        <f>IF(acquéreurs!PP11="MATCH",CONCATENATE(Tableau2[[#Headers],[Bien 410]]&amp;" ", acquéreurs!$C11&amp;" ",acquéreurs!$D11),"")</f>
        <v/>
      </c>
      <c r="OV10" t="str">
        <f>IF(acquéreurs!PQ11="MATCH",CONCATENATE(Tableau2[[#Headers],[Bien 411]]&amp;" ", acquéreurs!$C11&amp;" ",acquéreurs!$D11),"")</f>
        <v/>
      </c>
      <c r="OW10" t="str">
        <f>IF(acquéreurs!PR11="MATCH",CONCATENATE(Tableau2[[#Headers],[Bien 412]]&amp;" ", acquéreurs!$C11&amp;" ",acquéreurs!$D11),"")</f>
        <v>Bien 412 Arthur  minimoys</v>
      </c>
      <c r="OX10" t="str">
        <f>IF(acquéreurs!PS11="MATCH",CONCATENATE(Tableau2[[#Headers],[Bien 413]]&amp;" ", acquéreurs!$C11&amp;" ",acquéreurs!$D11),"")</f>
        <v/>
      </c>
      <c r="OY10" t="str">
        <f>IF(acquéreurs!PT11="MATCH",CONCATENATE(Tableau2[[#Headers],[Bien 414]]&amp;" ", acquéreurs!$C11&amp;" ",acquéreurs!$D11),"")</f>
        <v/>
      </c>
      <c r="OZ10" t="str">
        <f>IF(acquéreurs!PU11="MATCH",CONCATENATE(Tableau2[[#Headers],[Bien 415]]&amp;" ", acquéreurs!$C11&amp;" ",acquéreurs!$D11),"")</f>
        <v/>
      </c>
      <c r="PA10" t="str">
        <f>IF(acquéreurs!PV11="MATCH",CONCATENATE(Tableau2[[#Headers],[Bien 416]]&amp;" ", acquéreurs!$C11&amp;" ",acquéreurs!$D11),"")</f>
        <v/>
      </c>
      <c r="PB10" t="str">
        <f>IF(acquéreurs!PW11="MATCH",CONCATENATE(Tableau2[[#Headers],[Bien 417]]&amp;" ", acquéreurs!$C11&amp;" ",acquéreurs!$D11),"")</f>
        <v/>
      </c>
      <c r="PC10" t="str">
        <f>IF(acquéreurs!PX11="MATCH",CONCATENATE(Tableau2[[#Headers],[Bien 418]]&amp;" ", acquéreurs!$C11&amp;" ",acquéreurs!$D11),"")</f>
        <v/>
      </c>
      <c r="PD10" t="str">
        <f>IF(acquéreurs!PY11="MATCH",CONCATENATE(Tableau2[[#Headers],[Bien 419]]&amp;" ", acquéreurs!$C11&amp;" ",acquéreurs!$D11),"")</f>
        <v/>
      </c>
      <c r="PE10" t="str">
        <f>IF(acquéreurs!PZ11="MATCH",CONCATENATE(Tableau2[[#Headers],[Bien 420]]&amp;" ", acquéreurs!$C11&amp;" ",acquéreurs!$D11),"")</f>
        <v/>
      </c>
      <c r="PF10" t="str">
        <f>IF(acquéreurs!QA11="MATCH",CONCATENATE(Tableau2[[#Headers],[Bien 421]]&amp;" ", acquéreurs!$C11&amp;" ",acquéreurs!$D11),"")</f>
        <v/>
      </c>
      <c r="PG10" t="str">
        <f>IF(acquéreurs!QB11="MATCH",CONCATENATE(Tableau2[[#Headers],[Bien 422]]&amp;" ", acquéreurs!$C11&amp;" ",acquéreurs!$D11),"")</f>
        <v/>
      </c>
      <c r="PH10" t="str">
        <f>IF(acquéreurs!QC11="MATCH",CONCATENATE(Tableau2[[#Headers],[Bien 423]]&amp;" ", acquéreurs!$C11&amp;" ",acquéreurs!$D11),"")</f>
        <v/>
      </c>
      <c r="PI10" t="str">
        <f>IF(acquéreurs!QD11="MATCH",CONCATENATE(Tableau2[[#Headers],[Bien 424]]&amp;" ", acquéreurs!$C11&amp;" ",acquéreurs!$D11),"")</f>
        <v/>
      </c>
      <c r="PJ10" t="str">
        <f>IF(acquéreurs!QE11="MATCH",CONCATENATE(Tableau2[[#Headers],[Bien 425]]&amp;" ", acquéreurs!$C11&amp;" ",acquéreurs!$D11),"")</f>
        <v/>
      </c>
      <c r="PK10" t="str">
        <f>IF(acquéreurs!QF11="MATCH",CONCATENATE(Tableau2[[#Headers],[Bien 426]]&amp;" ", acquéreurs!$C11&amp;" ",acquéreurs!$D11),"")</f>
        <v/>
      </c>
      <c r="PL10" t="str">
        <f>IF(acquéreurs!QG11="MATCH",CONCATENATE(Tableau2[[#Headers],[Bien 427]]&amp;" ", acquéreurs!$C11&amp;" ",acquéreurs!$D11),"")</f>
        <v/>
      </c>
      <c r="PM10" t="str">
        <f>IF(acquéreurs!QH11="MATCH",CONCATENATE(Tableau2[[#Headers],[Bien 428]]&amp;" ", acquéreurs!$C11&amp;" ",acquéreurs!$D11),"")</f>
        <v/>
      </c>
      <c r="PN10" t="str">
        <f>IF(acquéreurs!QI11="MATCH",CONCATENATE(Tableau2[[#Headers],[Bien 429]]&amp;" ", acquéreurs!$C11&amp;" ",acquéreurs!$D11),"")</f>
        <v/>
      </c>
      <c r="PO10" t="str">
        <f>IF(acquéreurs!QJ11="MATCH",CONCATENATE(Tableau2[[#Headers],[Bien 430]]&amp;" ", acquéreurs!$C11&amp;" ",acquéreurs!$D11),"")</f>
        <v/>
      </c>
      <c r="PP10" t="str">
        <f>IF(acquéreurs!QK11="MATCH",CONCATENATE(Tableau2[[#Headers],[Bien 431]]&amp;" ", acquéreurs!$C11&amp;" ",acquéreurs!$D11),"")</f>
        <v/>
      </c>
      <c r="PQ10" t="str">
        <f>IF(acquéreurs!QL11="MATCH",CONCATENATE(Tableau2[[#Headers],[Bien 432]]&amp;" ", acquéreurs!$C11&amp;" ",acquéreurs!$D11),"")</f>
        <v/>
      </c>
      <c r="PR10" t="str">
        <f>IF(acquéreurs!QM11="MATCH",CONCATENATE(Tableau2[[#Headers],[Bien 433]]&amp;" ", acquéreurs!$C11&amp;" ",acquéreurs!$D11),"")</f>
        <v/>
      </c>
      <c r="PS10" t="str">
        <f>IF(acquéreurs!QN11="MATCH",CONCATENATE(Tableau2[[#Headers],[Bien 434]]&amp;" ", acquéreurs!$C11&amp;" ",acquéreurs!$D11),"")</f>
        <v/>
      </c>
      <c r="PT10" t="str">
        <f>IF(acquéreurs!QO11="MATCH",CONCATENATE(Tableau2[[#Headers],[Bien 435]]&amp;" ", acquéreurs!$C11&amp;" ",acquéreurs!$D11),"")</f>
        <v/>
      </c>
      <c r="PU10" t="str">
        <f>IF(acquéreurs!QP11="MATCH",CONCATENATE(Tableau2[[#Headers],[Bien 436]]&amp;" ", acquéreurs!$C11&amp;" ",acquéreurs!$D11),"")</f>
        <v/>
      </c>
      <c r="PV10" t="str">
        <f>IF(acquéreurs!QQ11="MATCH",CONCATENATE(Tableau2[[#Headers],[Bien 437]]&amp;" ", acquéreurs!$C11&amp;" ",acquéreurs!$D11),"")</f>
        <v/>
      </c>
      <c r="PW10" t="str">
        <f>IF(acquéreurs!QR11="MATCH",CONCATENATE(Tableau2[[#Headers],[Bien 438]]&amp;" ", acquéreurs!$C11&amp;" ",acquéreurs!$D11),"")</f>
        <v/>
      </c>
      <c r="PX10" t="str">
        <f>IF(acquéreurs!QS11="MATCH",CONCATENATE(Tableau2[[#Headers],[Bien 439]]&amp;" ", acquéreurs!$C11&amp;" ",acquéreurs!$D11),"")</f>
        <v/>
      </c>
      <c r="PY10" t="str">
        <f>IF(acquéreurs!QT11="MATCH",CONCATENATE(Tableau2[[#Headers],[Bien 440]]&amp;" ", acquéreurs!$C11&amp;" ",acquéreurs!$D11),"")</f>
        <v/>
      </c>
      <c r="PZ10" t="str">
        <f>IF(acquéreurs!QU11="MATCH",CONCATENATE(Tableau2[[#Headers],[Bien 441]]&amp;" ", acquéreurs!$C11&amp;" ",acquéreurs!$D11),"")</f>
        <v/>
      </c>
      <c r="QA10" t="str">
        <f>IF(acquéreurs!QV11="MATCH",CONCATENATE(Tableau2[[#Headers],[Bien 442]]&amp;" ", acquéreurs!$C11&amp;" ",acquéreurs!$D11),"")</f>
        <v/>
      </c>
      <c r="QB10" t="str">
        <f>IF(acquéreurs!QW11="MATCH",CONCATENATE(Tableau2[[#Headers],[Bien 443]]&amp;" ", acquéreurs!$C11&amp;" ",acquéreurs!$D11),"")</f>
        <v/>
      </c>
      <c r="QC10" t="str">
        <f>IF(acquéreurs!QX11="MATCH",CONCATENATE(Tableau2[[#Headers],[Bien 444]]&amp;" ", acquéreurs!$C11&amp;" ",acquéreurs!$D11),"")</f>
        <v/>
      </c>
      <c r="QD10" t="str">
        <f>IF(acquéreurs!QY11="MATCH",CONCATENATE(Tableau2[[#Headers],[Bien 445]]&amp;" ", acquéreurs!$C11&amp;" ",acquéreurs!$D11),"")</f>
        <v/>
      </c>
      <c r="QE10" t="str">
        <f>IF(acquéreurs!QZ11="MATCH",CONCATENATE(Tableau2[[#Headers],[Bien 446]]&amp;" ", acquéreurs!$C11&amp;" ",acquéreurs!$D11),"")</f>
        <v/>
      </c>
      <c r="QF10" t="str">
        <f>IF(acquéreurs!RA11="MATCH",CONCATENATE(Tableau2[[#Headers],[Bien 447]]&amp;" ", acquéreurs!$C11&amp;" ",acquéreurs!$D11),"")</f>
        <v/>
      </c>
      <c r="QG10" t="str">
        <f>IF(acquéreurs!RB11="MATCH",CONCATENATE(Tableau2[[#Headers],[Bien 448]]&amp;" ", acquéreurs!$C11&amp;" ",acquéreurs!$D11),"")</f>
        <v/>
      </c>
      <c r="QH10" t="str">
        <f>IF(acquéreurs!RC11="MATCH",CONCATENATE(Tableau2[[#Headers],[Bien 449]]&amp;" ", acquéreurs!$C11&amp;" ",acquéreurs!$D11),"")</f>
        <v>Bien 449 Arthur  minimoys</v>
      </c>
      <c r="QI10" t="str">
        <f>IF(acquéreurs!RD11="MATCH",CONCATENATE(Tableau2[[#Headers],[Bien 450]]&amp;" ", acquéreurs!$C11&amp;" ",acquéreurs!$D11),"")</f>
        <v/>
      </c>
      <c r="QJ10" t="str">
        <f>IF(acquéreurs!RE11="MATCH",CONCATENATE(Tableau2[[#Headers],[Bien 451]]&amp;" ", acquéreurs!$C11&amp;" ",acquéreurs!$D11),"")</f>
        <v/>
      </c>
      <c r="QK10" t="str">
        <f>IF(acquéreurs!RF11="MATCH",CONCATENATE(Tableau2[[#Headers],[Bien 452]]&amp;" ", acquéreurs!$C11&amp;" ",acquéreurs!$D11),"")</f>
        <v/>
      </c>
      <c r="QL10" t="str">
        <f>IF(acquéreurs!RG11="MATCH",CONCATENATE(Tableau2[[#Headers],[Bien 453]]&amp;" ", acquéreurs!$C11&amp;" ",acquéreurs!$D11),"")</f>
        <v/>
      </c>
      <c r="QM10" t="str">
        <f>IF(acquéreurs!RH11="MATCH",CONCATENATE(Tableau2[[#Headers],[Bien 454]]&amp;" ", acquéreurs!$C11&amp;" ",acquéreurs!$D11),"")</f>
        <v/>
      </c>
      <c r="QN10" t="str">
        <f>IF(acquéreurs!RI11="MATCH",CONCATENATE(Tableau2[[#Headers],[Bien 455]]&amp;" ", acquéreurs!$C11&amp;" ",acquéreurs!$D11),"")</f>
        <v/>
      </c>
      <c r="QO10" t="str">
        <f>IF(acquéreurs!RJ11="MATCH",CONCATENATE(Tableau2[[#Headers],[Bien 456]]&amp;" ", acquéreurs!$C11&amp;" ",acquéreurs!$D11),"")</f>
        <v/>
      </c>
      <c r="QP10" t="str">
        <f>IF(acquéreurs!RK11="MATCH",CONCATENATE(Tableau2[[#Headers],[Bien 457]]&amp;" ", acquéreurs!$C11&amp;" ",acquéreurs!$D11),"")</f>
        <v/>
      </c>
      <c r="QQ10" t="str">
        <f>IF(acquéreurs!RL11="MATCH",CONCATENATE(Tableau2[[#Headers],[Bien 458]]&amp;" ", acquéreurs!$C11&amp;" ",acquéreurs!$D11),"")</f>
        <v/>
      </c>
      <c r="QR10" t="str">
        <f>IF(acquéreurs!RM11="MATCH",CONCATENATE(Tableau2[[#Headers],[Bien 459]]&amp;" ", acquéreurs!$C11&amp;" ",acquéreurs!$D11),"")</f>
        <v/>
      </c>
      <c r="QS10" t="str">
        <f>IF(acquéreurs!RN11="MATCH",CONCATENATE(Tableau2[[#Headers],[Bien 460]]&amp;" ", acquéreurs!$C11&amp;" ",acquéreurs!$D11),"")</f>
        <v/>
      </c>
      <c r="QT10" t="str">
        <f>IF(acquéreurs!RO11="MATCH",CONCATENATE(Tableau2[[#Headers],[Bien 461]]&amp;" ", acquéreurs!$C11&amp;" ",acquéreurs!$D11),"")</f>
        <v/>
      </c>
      <c r="QU10" t="str">
        <f>IF(acquéreurs!RP11="MATCH",CONCATENATE(Tableau2[[#Headers],[Bien 462]]&amp;" ", acquéreurs!$C11&amp;" ",acquéreurs!$D11),"")</f>
        <v/>
      </c>
      <c r="QV10" t="str">
        <f>IF(acquéreurs!RQ11="MATCH",CONCATENATE(Tableau2[[#Headers],[Bien 463]]&amp;" ", acquéreurs!$C11&amp;" ",acquéreurs!$D11),"")</f>
        <v/>
      </c>
      <c r="QW10" t="str">
        <f>IF(acquéreurs!RR11="MATCH",CONCATENATE(Tableau2[[#Headers],[Bien 464]]&amp;" ", acquéreurs!$C11&amp;" ",acquéreurs!$D11),"")</f>
        <v/>
      </c>
      <c r="QX10" t="str">
        <f>IF(acquéreurs!RS11="MATCH",CONCATENATE(Tableau2[[#Headers],[Bien 465]]&amp;" ", acquéreurs!$C11&amp;" ",acquéreurs!$D11),"")</f>
        <v/>
      </c>
      <c r="QY10" t="str">
        <f>IF(acquéreurs!RT11="MATCH",CONCATENATE(Tableau2[[#Headers],[Bien 466]]&amp;" ", acquéreurs!$C11&amp;" ",acquéreurs!$D11),"")</f>
        <v/>
      </c>
      <c r="QZ10" t="str">
        <f>IF(acquéreurs!RU11="MATCH",CONCATENATE(Tableau2[[#Headers],[Bien 467]]&amp;" ", acquéreurs!$C11&amp;" ",acquéreurs!$D11),"")</f>
        <v/>
      </c>
      <c r="RA10" t="str">
        <f>IF(acquéreurs!RV11="MATCH",CONCATENATE(Tableau2[[#Headers],[Bien 468]]&amp;" ", acquéreurs!$C11&amp;" ",acquéreurs!$D11),"")</f>
        <v/>
      </c>
      <c r="RB10" t="str">
        <f>IF(acquéreurs!RW11="MATCH",CONCATENATE(Tableau2[[#Headers],[Bien 469]]&amp;" ", acquéreurs!$C11&amp;" ",acquéreurs!$D11),"")</f>
        <v/>
      </c>
      <c r="RC10" t="str">
        <f>IF(acquéreurs!RX11="MATCH",CONCATENATE(Tableau2[[#Headers],[Bien 470]]&amp;" ", acquéreurs!$C11&amp;" ",acquéreurs!$D11),"")</f>
        <v/>
      </c>
      <c r="RD10" t="str">
        <f>IF(acquéreurs!RY11="MATCH",CONCATENATE(Tableau2[[#Headers],[Bien 471]]&amp;" ", acquéreurs!$C11&amp;" ",acquéreurs!$D11),"")</f>
        <v/>
      </c>
      <c r="RE10" t="str">
        <f>IF(acquéreurs!RZ11="MATCH",CONCATENATE(Tableau2[[#Headers],[Bien 472]]&amp;" ", acquéreurs!$C11&amp;" ",acquéreurs!$D11),"")</f>
        <v/>
      </c>
      <c r="RF10" t="str">
        <f>IF(acquéreurs!SA11="MATCH",CONCATENATE(Tableau2[[#Headers],[Bien 473]]&amp;" ", acquéreurs!$C11&amp;" ",acquéreurs!$D11),"")</f>
        <v/>
      </c>
      <c r="RG10" t="str">
        <f>IF(acquéreurs!SB11="MATCH",CONCATENATE(Tableau2[[#Headers],[Bien 474]]&amp;" ", acquéreurs!$C11&amp;" ",acquéreurs!$D11),"")</f>
        <v/>
      </c>
      <c r="RH10" t="str">
        <f>IF(acquéreurs!SC11="MATCH",CONCATENATE(Tableau2[[#Headers],[Bien 475]]&amp;" ", acquéreurs!$C11&amp;" ",acquéreurs!$D11),"")</f>
        <v/>
      </c>
      <c r="RI10" t="str">
        <f>IF(acquéreurs!SD11="MATCH",CONCATENATE(Tableau2[[#Headers],[Bien 476]]&amp;" ", acquéreurs!$C11&amp;" ",acquéreurs!$D11),"")</f>
        <v/>
      </c>
      <c r="RJ10" t="str">
        <f>IF(acquéreurs!SE11="MATCH",CONCATENATE(Tableau2[[#Headers],[Bien 477]]&amp;" ", acquéreurs!$C11&amp;" ",acquéreurs!$D11),"")</f>
        <v/>
      </c>
      <c r="RK10" t="str">
        <f>IF(acquéreurs!SF11="MATCH",CONCATENATE(Tableau2[[#Headers],[Bien 478]]&amp;" ", acquéreurs!$C11&amp;" ",acquéreurs!$D11),"")</f>
        <v/>
      </c>
      <c r="RL10" t="str">
        <f>IF(acquéreurs!SG11="MATCH",CONCATENATE(Tableau2[[#Headers],[Bien 479]]&amp;" ", acquéreurs!$C11&amp;" ",acquéreurs!$D11),"")</f>
        <v/>
      </c>
      <c r="RM10" t="str">
        <f>IF(acquéreurs!SH11="MATCH",CONCATENATE(Tableau2[[#Headers],[Bien 480]]&amp;" ", acquéreurs!$C11&amp;" ",acquéreurs!$D11),"")</f>
        <v/>
      </c>
      <c r="RN10" t="str">
        <f>IF(acquéreurs!SI11="MATCH",CONCATENATE(Tableau2[[#Headers],[Bien 481]]&amp;" ", acquéreurs!$C11&amp;" ",acquéreurs!$D11),"")</f>
        <v/>
      </c>
      <c r="RO10" t="str">
        <f>IF(acquéreurs!SJ11="MATCH",CONCATENATE(Tableau2[[#Headers],[Bien 482]]&amp;" ", acquéreurs!$C11&amp;" ",acquéreurs!$D11),"")</f>
        <v/>
      </c>
      <c r="RP10" t="str">
        <f>IF(acquéreurs!SK11="MATCH",CONCATENATE(Tableau2[[#Headers],[Bien 483]]&amp;" ", acquéreurs!$C11&amp;" ",acquéreurs!$D11),"")</f>
        <v/>
      </c>
      <c r="RQ10" t="str">
        <f>IF(acquéreurs!SL11="MATCH",CONCATENATE(Tableau2[[#Headers],[Bien 484]]&amp;" ", acquéreurs!$C11&amp;" ",acquéreurs!$D11),"")</f>
        <v/>
      </c>
      <c r="RR10" t="str">
        <f>IF(acquéreurs!SM11="MATCH",CONCATENATE(Tableau2[[#Headers],[Bien 485]]&amp;" ", acquéreurs!$C11&amp;" ",acquéreurs!$D11),"")</f>
        <v/>
      </c>
      <c r="RS10" t="str">
        <f>IF(acquéreurs!SN11="MATCH",CONCATENATE(Tableau2[[#Headers],[Bien 486]]&amp;" ", acquéreurs!$C11&amp;" ",acquéreurs!$D11),"")</f>
        <v/>
      </c>
      <c r="RT10" t="str">
        <f>IF(acquéreurs!SO11="MATCH",CONCATENATE(Tableau2[[#Headers],[Bien 487]]&amp;" ", acquéreurs!$C11&amp;" ",acquéreurs!$D11),"")</f>
        <v/>
      </c>
      <c r="RU10" t="str">
        <f>IF(acquéreurs!SP11="MATCH",CONCATENATE(Tableau2[[#Headers],[Bien 488]]&amp;" ", acquéreurs!$C11&amp;" ",acquéreurs!$D11),"")</f>
        <v>Bien 488 Arthur  minimoys</v>
      </c>
      <c r="RV10" t="str">
        <f>IF(acquéreurs!SQ11="MATCH",CONCATENATE(Tableau2[[#Headers],[Bien 489]]&amp;" ", acquéreurs!$C11&amp;" ",acquéreurs!$D11),"")</f>
        <v/>
      </c>
      <c r="RW10" t="str">
        <f>IF(acquéreurs!SR11="MATCH",CONCATENATE(Tableau2[[#Headers],[Bien 490]]&amp;" ", acquéreurs!$C11&amp;" ",acquéreurs!$D11),"")</f>
        <v/>
      </c>
      <c r="RX10" t="str">
        <f>IF(acquéreurs!SS11="MATCH",CONCATENATE(Tableau2[[#Headers],[Bien 491]]&amp;" ", acquéreurs!$C11&amp;" ",acquéreurs!$D11),"")</f>
        <v/>
      </c>
      <c r="RY10" t="str">
        <f>IF(acquéreurs!ST11="MATCH",CONCATENATE(Tableau2[[#Headers],[Bien 492]]&amp;" ", acquéreurs!$C11&amp;" ",acquéreurs!$D11),"")</f>
        <v/>
      </c>
      <c r="RZ10" t="str">
        <f>IF(acquéreurs!SU11="MATCH",CONCATENATE(Tableau2[[#Headers],[Bien 493]]&amp;" ", acquéreurs!$C11&amp;" ",acquéreurs!$D11),"")</f>
        <v/>
      </c>
      <c r="SA10" t="str">
        <f>IF(acquéreurs!SV11="MATCH",CONCATENATE(Tableau2[[#Headers],[Bien 494]]&amp;" ", acquéreurs!$C11&amp;" ",acquéreurs!$D11),"")</f>
        <v/>
      </c>
      <c r="SB10" t="str">
        <f>IF(acquéreurs!SW11="MATCH",CONCATENATE(Tableau2[[#Headers],[Bien 495]]&amp;" ", acquéreurs!$C11&amp;" ",acquéreurs!$D11),"")</f>
        <v/>
      </c>
      <c r="SC10" t="str">
        <f>IF(acquéreurs!SX11="MATCH",CONCATENATE(Tableau2[[#Headers],[Bien 496]]&amp;" ", acquéreurs!$C11&amp;" ",acquéreurs!$D11),"")</f>
        <v/>
      </c>
      <c r="SD10" t="str">
        <f>IF(acquéreurs!SY11="MATCH",CONCATENATE(Tableau2[[#Headers],[Bien 497]]&amp;" ", acquéreurs!$C11&amp;" ",acquéreurs!$D11),"")</f>
        <v/>
      </c>
      <c r="SE10" t="str">
        <f>IF(acquéreurs!SZ11="MATCH",CONCATENATE(Tableau2[[#Headers],[Bien 498]]&amp;" ", acquéreurs!$C11&amp;" ",acquéreurs!$D11),"")</f>
        <v/>
      </c>
      <c r="SF10" t="str">
        <f>IF(acquéreurs!TA11="MATCH",CONCATENATE(Tableau2[[#Headers],[Bien 499]]&amp;" ", acquéreurs!$C11&amp;" ",acquéreurs!$D11),"")</f>
        <v/>
      </c>
      <c r="SG10" t="str">
        <f>IF(acquéreurs!TB11="MATCH",CONCATENATE(Tableau2[[#Headers],[Bien 500]]&amp;" ", acquéreurs!$C11&amp;" ",acquéreurs!$D11),"")</f>
        <v/>
      </c>
      <c r="SH10" t="str">
        <f>IF(acquéreurs!TC11="MATCH",CONCATENATE(Tableau2[[#Headers],[Bien 501]]&amp;" ", acquéreurs!$C11&amp;" ",acquéreurs!$D11),"")</f>
        <v/>
      </c>
      <c r="SI10" t="str">
        <f>IF(acquéreurs!TD11="MATCH",CONCATENATE(Tableau2[[#Headers],[Bien 502]]&amp;" ", acquéreurs!$C11&amp;" ",acquéreurs!$D11),"")</f>
        <v/>
      </c>
      <c r="SJ10" t="str">
        <f>IF(acquéreurs!TE11="MATCH",CONCATENATE(Tableau2[[#Headers],[Bien 503]]&amp;" ", acquéreurs!$C11&amp;" ",acquéreurs!$D11),"")</f>
        <v/>
      </c>
      <c r="SK10" t="str">
        <f>IF(acquéreurs!TF11="MATCH",CONCATENATE(Tableau2[[#Headers],[Bien 504]]&amp;" ", acquéreurs!$C11&amp;" ",acquéreurs!$D11),"")</f>
        <v/>
      </c>
      <c r="SL10" t="str">
        <f>IF(acquéreurs!TG11="MATCH",CONCATENATE(Tableau2[[#Headers],[Bien 505]]&amp;" ", acquéreurs!$C11&amp;" ",acquéreurs!$D11),"")</f>
        <v/>
      </c>
      <c r="SM10" t="str">
        <f>IF(acquéreurs!TH11="MATCH",CONCATENATE(Tableau2[[#Headers],[Bien 506]]&amp;" ", acquéreurs!$C11&amp;" ",acquéreurs!$D11),"")</f>
        <v/>
      </c>
      <c r="SN10" t="str">
        <f>IF(acquéreurs!TI11="MATCH",CONCATENATE(Tableau2[[#Headers],[Bien 507]]&amp;" ", acquéreurs!$C11&amp;" ",acquéreurs!$D11),"")</f>
        <v/>
      </c>
      <c r="SO10" t="str">
        <f>IF(acquéreurs!TJ11="MATCH",CONCATENATE(Tableau2[[#Headers],[Bien 508]]&amp;" ", acquéreurs!$C11&amp;" ",acquéreurs!$D11),"")</f>
        <v/>
      </c>
      <c r="SP10" t="str">
        <f>IF(acquéreurs!TK11="MATCH",CONCATENATE(Tableau2[[#Headers],[Bien 509]]&amp;" ", acquéreurs!$C11&amp;" ",acquéreurs!$D11),"")</f>
        <v/>
      </c>
      <c r="SQ10" t="str">
        <f>IF(acquéreurs!TL11="MATCH",CONCATENATE(Tableau2[[#Headers],[Bien 510]]&amp;" ", acquéreurs!$C11&amp;" ",acquéreurs!$D11),"")</f>
        <v/>
      </c>
      <c r="SR10" t="str">
        <f>IF(acquéreurs!TM11="MATCH",CONCATENATE(Tableau2[[#Headers],[Bien 511]]&amp;" ", acquéreurs!$C11&amp;" ",acquéreurs!$D11),"")</f>
        <v/>
      </c>
      <c r="SS10" t="str">
        <f>IF(acquéreurs!TN11="MATCH",CONCATENATE(Tableau2[[#Headers],[Bien 512]]&amp;" ", acquéreurs!$C11&amp;" ",acquéreurs!$D11),"")</f>
        <v/>
      </c>
      <c r="ST10" t="str">
        <f>IF(acquéreurs!TO11="MATCH",CONCATENATE(Tableau2[[#Headers],[Bien 513]]&amp;" ", acquéreurs!$C11&amp;" ",acquéreurs!$D11),"")</f>
        <v/>
      </c>
      <c r="SU10" t="str">
        <f>IF(acquéreurs!TP11="MATCH",CONCATENATE(Tableau2[[#Headers],[Bien 514]]&amp;" ", acquéreurs!$C11&amp;" ",acquéreurs!$D11),"")</f>
        <v/>
      </c>
      <c r="SV10" t="str">
        <f>IF(acquéreurs!TQ11="MATCH",CONCATENATE(Tableau2[[#Headers],[Bien 515]]&amp;" ", acquéreurs!$C11&amp;" ",acquéreurs!$D11),"")</f>
        <v/>
      </c>
      <c r="SW10" t="str">
        <f>IF(acquéreurs!TR11="MATCH",CONCATENATE(Tableau2[[#Headers],[Bien 516]]&amp;" ", acquéreurs!$C11&amp;" ",acquéreurs!$D11),"")</f>
        <v/>
      </c>
      <c r="SX10" t="str">
        <f>IF(acquéreurs!TS11="MATCH",CONCATENATE(Tableau2[[#Headers],[Bien 517]]&amp;" ", acquéreurs!$C11&amp;" ",acquéreurs!$D11),"")</f>
        <v/>
      </c>
      <c r="SY10" t="str">
        <f>IF(acquéreurs!TT11="MATCH",CONCATENATE(Tableau2[[#Headers],[Bien 518]]&amp;" ", acquéreurs!$C11&amp;" ",acquéreurs!$D11),"")</f>
        <v/>
      </c>
      <c r="SZ10" t="str">
        <f>IF(acquéreurs!TU11="MATCH",CONCATENATE(Tableau2[[#Headers],[Bien 519]]&amp;" ", acquéreurs!$C11&amp;" ",acquéreurs!$D11),"")</f>
        <v/>
      </c>
      <c r="TA10" t="str">
        <f>IF(acquéreurs!TV11="MATCH",CONCATENATE(Tableau2[[#Headers],[Bien 520]]&amp;" ", acquéreurs!$C11&amp;" ",acquéreurs!$D11),"")</f>
        <v/>
      </c>
      <c r="TB10" t="str">
        <f>IF(acquéreurs!TW11="MATCH",CONCATENATE(Tableau2[[#Headers],[Bien 521]]&amp;" ", acquéreurs!$C11&amp;" ",acquéreurs!$D11),"")</f>
        <v/>
      </c>
      <c r="TC10" t="str">
        <f>IF(acquéreurs!TX11="MATCH",CONCATENATE(Tableau2[[#Headers],[Bien 522]]&amp;" ", acquéreurs!$C11&amp;" ",acquéreurs!$D11),"")</f>
        <v/>
      </c>
      <c r="TD10" t="str">
        <f>IF(acquéreurs!TY11="MATCH",CONCATENATE(Tableau2[[#Headers],[Bien 523]]&amp;" ", acquéreurs!$C11&amp;" ",acquéreurs!$D11),"")</f>
        <v/>
      </c>
      <c r="TE10" t="str">
        <f>IF(acquéreurs!TZ11="MATCH",CONCATENATE(Tableau2[[#Headers],[Bien 524]]&amp;" ", acquéreurs!$C11&amp;" ",acquéreurs!$D11),"")</f>
        <v/>
      </c>
      <c r="TF10" t="str">
        <f>IF(acquéreurs!UA11="MATCH",CONCATENATE(Tableau2[[#Headers],[Bien 525]]&amp;" ", acquéreurs!$C11&amp;" ",acquéreurs!$D11),"")</f>
        <v/>
      </c>
      <c r="TG10" t="str">
        <f>IF(acquéreurs!UB11="MATCH",CONCATENATE(Tableau2[[#Headers],[Bien 526]]&amp;" ", acquéreurs!$C11&amp;" ",acquéreurs!$D11),"")</f>
        <v/>
      </c>
      <c r="TH10" t="str">
        <f>IF(acquéreurs!UC11="MATCH",CONCATENATE(Tableau2[[#Headers],[Bien 527]]&amp;" ", acquéreurs!$C11&amp;" ",acquéreurs!$D11),"")</f>
        <v/>
      </c>
      <c r="TI10" t="str">
        <f>IF(acquéreurs!UD11="MATCH",CONCATENATE(Tableau2[[#Headers],[Bien 528]]&amp;" ", acquéreurs!$C11&amp;" ",acquéreurs!$D11),"")</f>
        <v/>
      </c>
      <c r="TJ10" t="str">
        <f>IF(acquéreurs!UE11="MATCH",CONCATENATE(Tableau2[[#Headers],[Bien 529]]&amp;" ", acquéreurs!$C11&amp;" ",acquéreurs!$D11),"")</f>
        <v/>
      </c>
      <c r="TK10" t="str">
        <f>IF(acquéreurs!UF11="MATCH",CONCATENATE(Tableau2[[#Headers],[Bien 530]]&amp;" ", acquéreurs!$C11&amp;" ",acquéreurs!$D11),"")</f>
        <v/>
      </c>
      <c r="TL10" t="str">
        <f>IF(acquéreurs!UG11="MATCH",CONCATENATE(Tableau2[[#Headers],[Bien 531]]&amp;" ", acquéreurs!$C11&amp;" ",acquéreurs!$D11),"")</f>
        <v/>
      </c>
      <c r="TM10" t="str">
        <f>IF(acquéreurs!UH11="MATCH",CONCATENATE(Tableau2[[#Headers],[Bien 532]]&amp;" ", acquéreurs!$C11&amp;" ",acquéreurs!$D11),"")</f>
        <v/>
      </c>
      <c r="TN10" t="str">
        <f>IF(acquéreurs!UI11="MATCH",CONCATENATE(Tableau2[[#Headers],[Bien 533]]&amp;" ", acquéreurs!$C11&amp;" ",acquéreurs!$D11),"")</f>
        <v/>
      </c>
      <c r="TO10" t="str">
        <f>IF(acquéreurs!UJ11="MATCH",CONCATENATE(Tableau2[[#Headers],[Bien 534]]&amp;" ", acquéreurs!$C11&amp;" ",acquéreurs!$D11),"")</f>
        <v/>
      </c>
      <c r="TP10" t="str">
        <f>IF(acquéreurs!UK11="MATCH",CONCATENATE(Tableau2[[#Headers],[Bien 535]]&amp;" ", acquéreurs!$C11&amp;" ",acquéreurs!$D11),"")</f>
        <v/>
      </c>
      <c r="TQ10" t="str">
        <f>IF(acquéreurs!UL11="MATCH",CONCATENATE(Tableau2[[#Headers],[Bien 536]]&amp;" ", acquéreurs!$C11&amp;" ",acquéreurs!$D11),"")</f>
        <v/>
      </c>
      <c r="TR10" t="str">
        <f>IF(acquéreurs!UM11="MATCH",CONCATENATE(Tableau2[[#Headers],[Bien 537]]&amp;" ", acquéreurs!$C11&amp;" ",acquéreurs!$D11),"")</f>
        <v/>
      </c>
      <c r="TS10" t="str">
        <f>IF(acquéreurs!UN11="MATCH",CONCATENATE(Tableau2[[#Headers],[Bien 538]]&amp;" ", acquéreurs!$C11&amp;" ",acquéreurs!$D11),"")</f>
        <v/>
      </c>
      <c r="TT10" t="str">
        <f>IF(acquéreurs!UO11="MATCH",CONCATENATE(Tableau2[[#Headers],[Bien 539]]&amp;" ", acquéreurs!$C11&amp;" ",acquéreurs!$D11),"")</f>
        <v/>
      </c>
      <c r="TU10" t="str">
        <f>IF(acquéreurs!UP11="MATCH",CONCATENATE(Tableau2[[#Headers],[Bien 540]]&amp;" ", acquéreurs!$C11&amp;" ",acquéreurs!$D11),"")</f>
        <v/>
      </c>
      <c r="TV10" t="str">
        <f>IF(acquéreurs!UQ11="MATCH",CONCATENATE(Tableau2[[#Headers],[Bien 541]]&amp;" ", acquéreurs!$C11&amp;" ",acquéreurs!$D11),"")</f>
        <v/>
      </c>
      <c r="TW10" t="str">
        <f>IF(acquéreurs!UR11="MATCH",CONCATENATE(Tableau2[[#Headers],[Bien 542]]&amp;" ", acquéreurs!$C11&amp;" ",acquéreurs!$D11),"")</f>
        <v/>
      </c>
      <c r="TX10" t="str">
        <f>IF(acquéreurs!US11="MATCH",CONCATENATE(Tableau2[[#Headers],[Bien 543]]&amp;" ", acquéreurs!$C11&amp;" ",acquéreurs!$D11),"")</f>
        <v/>
      </c>
      <c r="TY10" t="str">
        <f>IF(acquéreurs!UT11="MATCH",CONCATENATE(Tableau2[[#Headers],[Bien 544]]&amp;" ", acquéreurs!$C11&amp;" ",acquéreurs!$D11),"")</f>
        <v/>
      </c>
      <c r="TZ10" t="str">
        <f>IF(acquéreurs!UU11="MATCH",CONCATENATE(Tableau2[[#Headers],[Bien 545]]&amp;" ", acquéreurs!$C11&amp;" ",acquéreurs!$D11),"")</f>
        <v/>
      </c>
      <c r="UA10" t="str">
        <f>IF(acquéreurs!UV11="MATCH",CONCATENATE(Tableau2[[#Headers],[Bien 546]]&amp;" ", acquéreurs!$C11&amp;" ",acquéreurs!$D11),"")</f>
        <v/>
      </c>
      <c r="UB10" t="str">
        <f>IF(acquéreurs!UW11="MATCH",CONCATENATE(Tableau2[[#Headers],[Bien 547]]&amp;" ", acquéreurs!$C11&amp;" ",acquéreurs!$D11),"")</f>
        <v/>
      </c>
      <c r="UC10" t="str">
        <f>IF(acquéreurs!UX11="MATCH",CONCATENATE(Tableau2[[#Headers],[Bien 548]]&amp;" ", acquéreurs!$C11&amp;" ",acquéreurs!$D11),"")</f>
        <v/>
      </c>
      <c r="UD10" t="str">
        <f>IF(acquéreurs!UY11="MATCH",CONCATENATE(Tableau2[[#Headers],[Bien 549]]&amp;" ", acquéreurs!$C11&amp;" ",acquéreurs!$D11),"")</f>
        <v/>
      </c>
      <c r="UE10" t="str">
        <f>IF(acquéreurs!UZ11="MATCH",CONCATENATE(Tableau2[[#Headers],[Bien 550]]&amp;" ", acquéreurs!$C11&amp;" ",acquéreurs!$D11),"")</f>
        <v/>
      </c>
      <c r="UF10" t="str">
        <f>IF(acquéreurs!VA11="MATCH",CONCATENATE(Tableau2[[#Headers],[Bien 551]]&amp;" ", acquéreurs!$C11&amp;" ",acquéreurs!$D11),"")</f>
        <v/>
      </c>
      <c r="UG10" t="str">
        <f>IF(acquéreurs!VB11="MATCH",CONCATENATE(Tableau2[[#Headers],[Bien 552]]&amp;" ", acquéreurs!$C11&amp;" ",acquéreurs!$D11),"")</f>
        <v/>
      </c>
      <c r="UH10" t="str">
        <f>IF(acquéreurs!VC11="MATCH",CONCATENATE(Tableau2[[#Headers],[Bien 553]]&amp;" ", acquéreurs!$C11&amp;" ",acquéreurs!$D11),"")</f>
        <v/>
      </c>
      <c r="UI10" t="str">
        <f>IF(acquéreurs!VD11="MATCH",CONCATENATE(Tableau2[[#Headers],[Bien 554]]&amp;" ", acquéreurs!$C11&amp;" ",acquéreurs!$D11),"")</f>
        <v/>
      </c>
      <c r="UJ10" t="str">
        <f>IF(acquéreurs!VE11="MATCH",CONCATENATE(Tableau2[[#Headers],[Bien 555]]&amp;" ", acquéreurs!$C11&amp;" ",acquéreurs!$D11),"")</f>
        <v/>
      </c>
      <c r="UK10" t="str">
        <f>IF(acquéreurs!VF11="MATCH",CONCATENATE(Tableau2[[#Headers],[Bien 556]]&amp;" ", acquéreurs!$C11&amp;" ",acquéreurs!$D11),"")</f>
        <v/>
      </c>
      <c r="UL10" t="str">
        <f>IF(acquéreurs!VG11="MATCH",CONCATENATE(Tableau2[[#Headers],[Bien 557]]&amp;" ", acquéreurs!$C11&amp;" ",acquéreurs!$D11),"")</f>
        <v/>
      </c>
      <c r="UM10" t="str">
        <f>IF(acquéreurs!VH11="MATCH",CONCATENATE(Tableau2[[#Headers],[Bien 558]]&amp;" ", acquéreurs!$C11&amp;" ",acquéreurs!$D11),"")</f>
        <v/>
      </c>
    </row>
    <row r="11" spans="1:559" ht="15" thickBot="1" x14ac:dyDescent="0.35">
      <c r="A11" s="3" t="s">
        <v>934</v>
      </c>
      <c r="B11" t="str">
        <f>IF(acquéreurs!W12="MATCH",CONCATENATE(Tableau2[[#Headers],[Bien 1]]&amp;" ", acquéreurs!$C12&amp;" ",acquéreurs!$D12),"")</f>
        <v/>
      </c>
      <c r="C11" t="str">
        <f>IF(acquéreurs!X12="MATCH",CONCATENATE(Tableau2[[#Headers],[Bien 2]]&amp;" ", acquéreurs!$C12&amp;" ",acquéreurs!$D12),"")</f>
        <v/>
      </c>
      <c r="D11" t="str">
        <f>IF(acquéreurs!Y12="MATCH",CONCATENATE(Tableau2[[#Headers],[Bien 3]]&amp;" ", acquéreurs!$C12&amp;" ",acquéreurs!$D12),"")</f>
        <v/>
      </c>
      <c r="E11" t="str">
        <f>IF(acquéreurs!Z12="MATCH",CONCATENATE(Tableau2[[#Headers],[Bien 4]]&amp;" ", acquéreurs!$C12&amp;" ",acquéreurs!$D12),"")</f>
        <v/>
      </c>
      <c r="F11" t="str">
        <f>IF(acquéreurs!AA12="MATCH",CONCATENATE(Tableau2[[#Headers],[Bien 5]]&amp;" ", acquéreurs!$C12&amp;" ",acquéreurs!$D12),"")</f>
        <v/>
      </c>
      <c r="G11" t="str">
        <f>IF(acquéreurs!AB12="MATCH",CONCATENATE(Tableau2[[#Headers],[Bien 6]]&amp;" ", acquéreurs!$C12&amp;" ",acquéreurs!$D12),"")</f>
        <v/>
      </c>
      <c r="H11" t="str">
        <f>IF(acquéreurs!AC12="MATCH",CONCATENATE(Tableau2[[#Headers],[Bien 7]]&amp;" ", acquéreurs!$C12&amp;" ",acquéreurs!$D12),"")</f>
        <v/>
      </c>
      <c r="I11" t="str">
        <f>IF(acquéreurs!AD12="MATCH",CONCATENATE(Tableau2[[#Headers],[Bien 8]]&amp;" ", acquéreurs!$C12&amp;" ",acquéreurs!$D12),"")</f>
        <v/>
      </c>
      <c r="J11" t="str">
        <f>IF(acquéreurs!AE12="MATCH",CONCATENATE(Tableau2[[#Headers],[Bien 9]]&amp;" ", acquéreurs!$C12&amp;" ",acquéreurs!$D12),"")</f>
        <v/>
      </c>
      <c r="K11" t="str">
        <f>IF(acquéreurs!AF12="MATCH",CONCATENATE(Tableau2[[#Headers],[Bien 10]]&amp;" ", acquéreurs!$C12&amp;" ",acquéreurs!$D12),"")</f>
        <v/>
      </c>
      <c r="L11" t="str">
        <f>IF(acquéreurs!AG12="MATCH",CONCATENATE(Tableau2[[#Headers],[Bien 11]]&amp;" ", acquéreurs!$C12&amp;" ",acquéreurs!$D12),"")</f>
        <v/>
      </c>
      <c r="M11" t="str">
        <f>IF(acquéreurs!AH12="MATCH",CONCATENATE(Tableau2[[#Headers],[Bien 12]]&amp;" ", acquéreurs!$C12&amp;" ",acquéreurs!$D12),"")</f>
        <v/>
      </c>
      <c r="N11" t="str">
        <f>IF(acquéreurs!AI12="MATCH",CONCATENATE(Tableau2[[#Headers],[Bien 13]]&amp;" ", acquéreurs!$C12&amp;" ",acquéreurs!$D12),"")</f>
        <v/>
      </c>
      <c r="O11" t="str">
        <f>IF(acquéreurs!AJ12="MATCH",CONCATENATE(Tableau2[[#Headers],[Bien 14]]&amp;" ", acquéreurs!$C12&amp;" ",acquéreurs!$D12),"")</f>
        <v/>
      </c>
      <c r="P11" t="str">
        <f>IF(acquéreurs!AK12="MATCH",CONCATENATE(Tableau2[[#Headers],[Bien 15]]&amp;" ", acquéreurs!$C12&amp;" ",acquéreurs!$D12),"")</f>
        <v/>
      </c>
      <c r="Q11" t="str">
        <f>IF(acquéreurs!AL12="MATCH",CONCATENATE(Tableau2[[#Headers],[Bien 16]]&amp;" ", acquéreurs!$C12&amp;" ",acquéreurs!$D12),"")</f>
        <v/>
      </c>
      <c r="R11" t="str">
        <f>IF(acquéreurs!AM12="MATCH",CONCATENATE(Tableau2[[#Headers],[Bien 17]]&amp;" ", acquéreurs!$C12&amp;" ",acquéreurs!$D12),"")</f>
        <v/>
      </c>
      <c r="S11" t="str">
        <f>IF(acquéreurs!AN12="MATCH",CONCATENATE(Tableau2[[#Headers],[Bien 18]]&amp;" ", acquéreurs!$C12&amp;" ",acquéreurs!$D12),"")</f>
        <v/>
      </c>
      <c r="T11" t="str">
        <f>IF(acquéreurs!AO12="MATCH",CONCATENATE(Tableau2[[#Headers],[Bien 19]]&amp;" ", acquéreurs!$C12&amp;" ",acquéreurs!$D12),"")</f>
        <v/>
      </c>
      <c r="U11" t="str">
        <f>IF(acquéreurs!AP12="MATCH",CONCATENATE(Tableau2[[#Headers],[Bien 20]]&amp;" ", acquéreurs!$C12&amp;" ",acquéreurs!$D12),"")</f>
        <v/>
      </c>
      <c r="V11" t="str">
        <f>IF(acquéreurs!AQ12="MATCH",CONCATENATE(Tableau2[[#Headers],[Bien 21]]&amp;" ", acquéreurs!$C12&amp;" ",acquéreurs!$D12),"")</f>
        <v/>
      </c>
      <c r="W11" t="str">
        <f>IF(acquéreurs!AR12="MATCH",CONCATENATE(Tableau2[[#Headers],[Bien 22]]&amp;" ", acquéreurs!$C12&amp;" ",acquéreurs!$D12),"")</f>
        <v/>
      </c>
      <c r="X11" t="str">
        <f>IF(acquéreurs!AS12="MATCH",CONCATENATE(Tableau2[[#Headers],[Bien 23]]&amp;" ", acquéreurs!$C12&amp;" ",acquéreurs!$D12),"")</f>
        <v/>
      </c>
      <c r="Y11" t="str">
        <f>IF(acquéreurs!AT12="MATCH",CONCATENATE(Tableau2[[#Headers],[Bien 24]]&amp;" ", acquéreurs!$C12&amp;" ",acquéreurs!$D12),"")</f>
        <v/>
      </c>
      <c r="Z11" t="str">
        <f>IF(acquéreurs!AU12="MATCH",CONCATENATE(Tableau2[[#Headers],[Bien 25]]&amp;" ", acquéreurs!$C12&amp;" ",acquéreurs!$D12),"")</f>
        <v/>
      </c>
      <c r="AA11" t="str">
        <f>IF(acquéreurs!AV12="MATCH",CONCATENATE(Tableau2[[#Headers],[Bien 26]]&amp;" ", acquéreurs!$C12&amp;" ",acquéreurs!$D12),"")</f>
        <v/>
      </c>
      <c r="AB11" t="str">
        <f>IF(acquéreurs!AW12="MATCH",CONCATENATE(Tableau2[[#Headers],[Bien 27]]&amp;" ", acquéreurs!$C12&amp;" ",acquéreurs!$D12),"")</f>
        <v/>
      </c>
      <c r="AC11" t="str">
        <f>IF(acquéreurs!AX12="MATCH",CONCATENATE(Tableau2[[#Headers],[Bien 28]]&amp;" ", acquéreurs!$C12&amp;" ",acquéreurs!$D12),"")</f>
        <v/>
      </c>
      <c r="AD11" t="str">
        <f>IF(acquéreurs!AY12="MATCH",CONCATENATE(Tableau2[[#Headers],[Bien 29]]&amp;" ", acquéreurs!$C12&amp;" ",acquéreurs!$D12),"")</f>
        <v/>
      </c>
      <c r="AE11" t="str">
        <f>IF(acquéreurs!AZ12="MATCH",CONCATENATE(Tableau2[[#Headers],[Bien 30]]&amp;" ", acquéreurs!$C12&amp;" ",acquéreurs!$D12),"")</f>
        <v/>
      </c>
      <c r="AF11" t="str">
        <f>IF(acquéreurs!BA12="MATCH",CONCATENATE(Tableau2[[#Headers],[Bien 31]]&amp;" ", acquéreurs!$C12&amp;" ",acquéreurs!$D12),"")</f>
        <v/>
      </c>
      <c r="AG11" t="str">
        <f>IF(acquéreurs!BB12="MATCH",CONCATENATE(Tableau2[[#Headers],[Bien 32]]&amp;" ", acquéreurs!$C12&amp;" ",acquéreurs!$D12),"")</f>
        <v/>
      </c>
      <c r="AH11" t="str">
        <f>IF(acquéreurs!BC12="MATCH",CONCATENATE(Tableau2[[#Headers],[Bien 33]]&amp;" ", acquéreurs!$C12&amp;" ",acquéreurs!$D12),"")</f>
        <v/>
      </c>
      <c r="AI11" t="str">
        <f>IF(acquéreurs!BD12="MATCH",CONCATENATE(Tableau2[[#Headers],[Bien 34]]&amp;" ", acquéreurs!$C12&amp;" ",acquéreurs!$D12),"")</f>
        <v/>
      </c>
      <c r="AJ11" t="str">
        <f>IF(acquéreurs!BE12="MATCH",CONCATENATE(Tableau2[[#Headers],[Bien 35]]&amp;" ", acquéreurs!$C12&amp;" ",acquéreurs!$D12),"")</f>
        <v/>
      </c>
      <c r="AK11" t="str">
        <f>IF(acquéreurs!BF12="MATCH",CONCATENATE(Tableau2[[#Headers],[Bien 36]]&amp;" ", acquéreurs!$C12&amp;" ",acquéreurs!$D12),"")</f>
        <v/>
      </c>
      <c r="AL11" t="str">
        <f>IF(acquéreurs!BG12="MATCH",CONCATENATE(Tableau2[[#Headers],[Bien 37]]&amp;" ", acquéreurs!$C12&amp;" ",acquéreurs!$D12),"")</f>
        <v/>
      </c>
      <c r="AM11" t="str">
        <f>IF(acquéreurs!BH12="MATCH",CONCATENATE(Tableau2[[#Headers],[Bien 38]]&amp;" ", acquéreurs!$C12&amp;" ",acquéreurs!$D12),"")</f>
        <v/>
      </c>
      <c r="AN11" t="str">
        <f>IF(acquéreurs!BI12="MATCH",CONCATENATE(Tableau2[[#Headers],[Bien 39]]&amp;" ", acquéreurs!$C12&amp;" ",acquéreurs!$D12),"")</f>
        <v/>
      </c>
      <c r="AO11" t="str">
        <f>IF(acquéreurs!BJ12="MATCH",CONCATENATE(Tableau2[[#Headers],[Bien 40]]&amp;" ", acquéreurs!$C12&amp;" ",acquéreurs!$D12),"")</f>
        <v/>
      </c>
      <c r="AP11" t="str">
        <f>IF(acquéreurs!BK12="MATCH",CONCATENATE(Tableau2[[#Headers],[Bien 41]]&amp;" ", acquéreurs!$C12&amp;" ",acquéreurs!$D12),"")</f>
        <v/>
      </c>
      <c r="AQ11" t="str">
        <f>IF(acquéreurs!BL12="MATCH",CONCATENATE(Tableau2[[#Headers],[Bien 42]]&amp;" ", acquéreurs!$C12&amp;" ",acquéreurs!$D12),"")</f>
        <v/>
      </c>
      <c r="AR11" t="str">
        <f>IF(acquéreurs!BM12="MATCH",CONCATENATE(Tableau2[[#Headers],[Bien 43]]&amp;" ", acquéreurs!$C12&amp;" ",acquéreurs!$D12),"")</f>
        <v/>
      </c>
      <c r="AS11" t="str">
        <f>IF(acquéreurs!BN12="MATCH",CONCATENATE(Tableau2[[#Headers],[Bien 44]]&amp;" ", acquéreurs!$C12&amp;" ",acquéreurs!$D12),"")</f>
        <v/>
      </c>
      <c r="AT11" t="str">
        <f>IF(acquéreurs!BO12="MATCH",CONCATENATE(Tableau2[[#Headers],[Bien 45]]&amp;" ", acquéreurs!$C12&amp;" ",acquéreurs!$D12),"")</f>
        <v/>
      </c>
      <c r="AU11" t="str">
        <f>IF(acquéreurs!BP12="MATCH",CONCATENATE(Tableau2[[#Headers],[Bien 46]]&amp;" ", acquéreurs!$C12&amp;" ",acquéreurs!$D12),"")</f>
        <v/>
      </c>
      <c r="AV11" t="str">
        <f>IF(acquéreurs!BQ12="MATCH",CONCATENATE(Tableau2[[#Headers],[Bien 47]]&amp;" ", acquéreurs!$C12&amp;" ",acquéreurs!$D12),"")</f>
        <v/>
      </c>
      <c r="AW11" t="str">
        <f>IF(acquéreurs!BR12="MATCH",CONCATENATE(Tableau2[[#Headers],[Bien 48]]&amp;" ", acquéreurs!$C12&amp;" ",acquéreurs!$D12),"")</f>
        <v/>
      </c>
      <c r="AX11" t="str">
        <f>IF(acquéreurs!BS12="MATCH",CONCATENATE(Tableau2[[#Headers],[Bien 49]]&amp;" ", acquéreurs!$C12&amp;" ",acquéreurs!$D12),"")</f>
        <v/>
      </c>
      <c r="AY11" t="str">
        <f>IF(acquéreurs!BT12="MATCH",CONCATENATE(Tableau2[[#Headers],[Bien 50]]&amp;" ", acquéreurs!$C12&amp;" ",acquéreurs!$D12),"")</f>
        <v/>
      </c>
      <c r="AZ11" t="str">
        <f>IF(acquéreurs!BU12="MATCH",CONCATENATE(Tableau2[[#Headers],[Bien 51]]&amp;" ", acquéreurs!$C12&amp;" ",acquéreurs!$D12),"")</f>
        <v/>
      </c>
      <c r="BA11" t="str">
        <f>IF(acquéreurs!BV12="MATCH",CONCATENATE(Tableau2[[#Headers],[Bien 52]]&amp;" ", acquéreurs!$C12&amp;" ",acquéreurs!$D12),"")</f>
        <v/>
      </c>
      <c r="BB11" t="str">
        <f>IF(acquéreurs!BW12="MATCH",CONCATENATE(Tableau2[[#Headers],[Bien 53]]&amp;" ", acquéreurs!$C12&amp;" ",acquéreurs!$D12),"")</f>
        <v/>
      </c>
      <c r="BC11" t="str">
        <f>IF(acquéreurs!BX12="MATCH",CONCATENATE(Tableau2[[#Headers],[Bien 54]]&amp;" ", acquéreurs!$C12&amp;" ",acquéreurs!$D12),"")</f>
        <v/>
      </c>
      <c r="BD11" t="str">
        <f>IF(acquéreurs!BY12="MATCH",CONCATENATE(Tableau2[[#Headers],[Bien 55]]&amp;" ", acquéreurs!$C12&amp;" ",acquéreurs!$D12),"")</f>
        <v/>
      </c>
      <c r="BE11" t="str">
        <f>IF(acquéreurs!BZ12="MATCH",CONCATENATE(Tableau2[[#Headers],[Bien 56]]&amp;" ", acquéreurs!$C12&amp;" ",acquéreurs!$D12),"")</f>
        <v/>
      </c>
      <c r="BF11" t="str">
        <f>IF(acquéreurs!CA12="MATCH",CONCATENATE(Tableau2[[#Headers],[Bien 57]]&amp;" ", acquéreurs!$C12&amp;" ",acquéreurs!$D12),"")</f>
        <v/>
      </c>
      <c r="BG11" t="str">
        <f>IF(acquéreurs!CB12="MATCH",CONCATENATE(Tableau2[[#Headers],[Bien 58]]&amp;" ", acquéreurs!$C12&amp;" ",acquéreurs!$D12),"")</f>
        <v/>
      </c>
      <c r="BH11" t="str">
        <f>IF(acquéreurs!CC12="MATCH",CONCATENATE(Tableau2[[#Headers],[Bien 59]]&amp;" ", acquéreurs!$C12&amp;" ",acquéreurs!$D12),"")</f>
        <v/>
      </c>
      <c r="BI11" t="str">
        <f>IF(acquéreurs!CD12="MATCH",CONCATENATE(Tableau2[[#Headers],[Bien 60]]&amp;" ", acquéreurs!$C12&amp;" ",acquéreurs!$D12),"")</f>
        <v/>
      </c>
      <c r="BJ11" t="str">
        <f>IF(acquéreurs!CE12="MATCH",CONCATENATE(Tableau2[[#Headers],[Bien 61]]&amp;" ", acquéreurs!$C12&amp;" ",acquéreurs!$D12),"")</f>
        <v/>
      </c>
      <c r="BK11" t="str">
        <f>IF(acquéreurs!CF12="MATCH",CONCATENATE(Tableau2[[#Headers],[Bien 62]]&amp;" ", acquéreurs!$C12&amp;" ",acquéreurs!$D12),"")</f>
        <v/>
      </c>
      <c r="BL11" t="str">
        <f>IF(acquéreurs!CG12="MATCH",CONCATENATE(Tableau2[[#Headers],[Bien 63]]&amp;" ", acquéreurs!$C12&amp;" ",acquéreurs!$D12),"")</f>
        <v/>
      </c>
      <c r="BM11" t="str">
        <f>IF(acquéreurs!CH12="MATCH",CONCATENATE(Tableau2[[#Headers],[Bien 64]]&amp;" ", acquéreurs!$C12&amp;" ",acquéreurs!$D12),"")</f>
        <v/>
      </c>
      <c r="BN11" t="str">
        <f>IF(acquéreurs!CI12="MATCH",CONCATENATE(Tableau2[[#Headers],[Bien 65]]&amp;" ", acquéreurs!$C12&amp;" ",acquéreurs!$D12),"")</f>
        <v/>
      </c>
      <c r="BO11" t="str">
        <f>IF(acquéreurs!CJ12="MATCH",CONCATENATE(Tableau2[[#Headers],[Bien 66]]&amp;" ", acquéreurs!$C12&amp;" ",acquéreurs!$D12),"")</f>
        <v/>
      </c>
      <c r="BP11" t="str">
        <f>IF(acquéreurs!CK12="MATCH",CONCATENATE(Tableau2[[#Headers],[Bien 67]]&amp;" ", acquéreurs!$C12&amp;" ",acquéreurs!$D12),"")</f>
        <v/>
      </c>
      <c r="BQ11" t="str">
        <f>IF(acquéreurs!CL12="MATCH",CONCATENATE(Tableau2[[#Headers],[Bien 68]]&amp;" ", acquéreurs!$C12&amp;" ",acquéreurs!$D12),"")</f>
        <v/>
      </c>
      <c r="BR11" t="str">
        <f>IF(acquéreurs!CM12="MATCH",CONCATENATE(Tableau2[[#Headers],[Bien 69]]&amp;" ", acquéreurs!$C12&amp;" ",acquéreurs!$D12),"")</f>
        <v/>
      </c>
      <c r="BS11" t="str">
        <f>IF(acquéreurs!CN12="MATCH",CONCATENATE(Tableau2[[#Headers],[Bien 70]]&amp;" ", acquéreurs!$C12&amp;" ",acquéreurs!$D12),"")</f>
        <v/>
      </c>
      <c r="BT11" t="str">
        <f>IF(acquéreurs!CO12="MATCH",CONCATENATE(Tableau2[[#Headers],[Bien 71]]&amp;" ", acquéreurs!$C12&amp;" ",acquéreurs!$D12),"")</f>
        <v/>
      </c>
      <c r="BU11" t="str">
        <f>IF(acquéreurs!CP12="MATCH",CONCATENATE(Tableau2[[#Headers],[Bien 72]]&amp;" ", acquéreurs!$C12&amp;" ",acquéreurs!$D12),"")</f>
        <v/>
      </c>
      <c r="BV11" t="str">
        <f>IF(acquéreurs!CQ12="MATCH",CONCATENATE(Tableau2[[#Headers],[Bien 73]]&amp;" ", acquéreurs!$C12&amp;" ",acquéreurs!$D12),"")</f>
        <v/>
      </c>
      <c r="BW11" t="str">
        <f>IF(acquéreurs!CR12="MATCH",CONCATENATE(Tableau2[[#Headers],[Bien 74]]&amp;" ", acquéreurs!$C12&amp;" ",acquéreurs!$D12),"")</f>
        <v/>
      </c>
      <c r="BX11" t="str">
        <f>IF(acquéreurs!CS12="MATCH",CONCATENATE(Tableau2[[#Headers],[Bien 75]]&amp;" ", acquéreurs!$C12&amp;" ",acquéreurs!$D12),"")</f>
        <v/>
      </c>
      <c r="BY11" t="str">
        <f>IF(acquéreurs!CT12="MATCH",CONCATENATE(Tableau2[[#Headers],[Bien 76]]&amp;" ", acquéreurs!$C12&amp;" ",acquéreurs!$D12),"")</f>
        <v/>
      </c>
      <c r="BZ11" t="str">
        <f>IF(acquéreurs!CU12="MATCH",CONCATENATE(Tableau2[[#Headers],[Bien 77]]&amp;" ", acquéreurs!$C12&amp;" ",acquéreurs!$D12),"")</f>
        <v/>
      </c>
      <c r="CA11" t="str">
        <f>IF(acquéreurs!CV12="MATCH",CONCATENATE(Tableau2[[#Headers],[Bien 78]]&amp;" ", acquéreurs!$C12&amp;" ",acquéreurs!$D12),"")</f>
        <v/>
      </c>
      <c r="CB11" t="str">
        <f>IF(acquéreurs!CW12="MATCH",CONCATENATE(Tableau2[[#Headers],[Bien 79]]&amp;" ", acquéreurs!$C12&amp;" ",acquéreurs!$D12),"")</f>
        <v/>
      </c>
      <c r="CC11" t="str">
        <f>IF(acquéreurs!CX12="MATCH",CONCATENATE(Tableau2[[#Headers],[Bien 80]]&amp;" ", acquéreurs!$C12&amp;" ",acquéreurs!$D12),"")</f>
        <v/>
      </c>
      <c r="CD11" t="str">
        <f>IF(acquéreurs!CY12="MATCH",CONCATENATE(Tableau2[[#Headers],[Bien 81]]&amp;" ", acquéreurs!$C12&amp;" ",acquéreurs!$D12),"")</f>
        <v/>
      </c>
      <c r="CE11" t="str">
        <f>IF(acquéreurs!CZ12="MATCH",CONCATENATE(Tableau2[[#Headers],[Bien 82]]&amp;" ", acquéreurs!$C12&amp;" ",acquéreurs!$D12),"")</f>
        <v/>
      </c>
      <c r="CF11" t="str">
        <f>IF(acquéreurs!DA12="MATCH",CONCATENATE(Tableau2[[#Headers],[Bien 83]]&amp;" ", acquéreurs!$C12&amp;" ",acquéreurs!$D12),"")</f>
        <v/>
      </c>
      <c r="CG11" t="str">
        <f>IF(acquéreurs!DB12="MATCH",CONCATENATE(Tableau2[[#Headers],[Bien 84]]&amp;" ", acquéreurs!$C12&amp;" ",acquéreurs!$D12),"")</f>
        <v/>
      </c>
      <c r="CH11" t="str">
        <f>IF(acquéreurs!DC12="MATCH",CONCATENATE(Tableau2[[#Headers],[Bien 85]]&amp;" ", acquéreurs!$C12&amp;" ",acquéreurs!$D12),"")</f>
        <v/>
      </c>
      <c r="CI11" t="str">
        <f>IF(acquéreurs!DD12="MATCH",CONCATENATE(Tableau2[[#Headers],[Bien 86]]&amp;" ", acquéreurs!$C12&amp;" ",acquéreurs!$D12),"")</f>
        <v/>
      </c>
      <c r="CJ11" t="str">
        <f>IF(acquéreurs!DE12="MATCH",CONCATENATE(Tableau2[[#Headers],[Bien 87]]&amp;" ", acquéreurs!$C12&amp;" ",acquéreurs!$D12),"")</f>
        <v/>
      </c>
      <c r="CK11" t="str">
        <f>IF(acquéreurs!DF12="MATCH",CONCATENATE(Tableau2[[#Headers],[Bien 88]]&amp;" ", acquéreurs!$C12&amp;" ",acquéreurs!$D12),"")</f>
        <v/>
      </c>
      <c r="CL11" t="str">
        <f>IF(acquéreurs!DG12="MATCH",CONCATENATE(Tableau2[[#Headers],[Bien 89]]&amp;" ", acquéreurs!$C12&amp;" ",acquéreurs!$D12),"")</f>
        <v/>
      </c>
      <c r="CM11" t="str">
        <f>IF(acquéreurs!DH12="MATCH",CONCATENATE(Tableau2[[#Headers],[Bien 90]]&amp;" ", acquéreurs!$C12&amp;" ",acquéreurs!$D12),"")</f>
        <v/>
      </c>
      <c r="CN11" t="str">
        <f>IF(acquéreurs!DI12="MATCH",CONCATENATE(Tableau2[[#Headers],[Bien 91]]&amp;" ", acquéreurs!$C12&amp;" ",acquéreurs!$D12),"")</f>
        <v/>
      </c>
      <c r="CO11" t="str">
        <f>IF(acquéreurs!DJ12="MATCH",CONCATENATE(Tableau2[[#Headers],[Bien 92]]&amp;" ", acquéreurs!$C12&amp;" ",acquéreurs!$D12),"")</f>
        <v/>
      </c>
      <c r="CP11" t="str">
        <f>IF(acquéreurs!DK12="MATCH",CONCATENATE(Tableau2[[#Headers],[Bien 93]]&amp;" ", acquéreurs!$C12&amp;" ",acquéreurs!$D12),"")</f>
        <v/>
      </c>
      <c r="CQ11" t="str">
        <f>IF(acquéreurs!DL12="MATCH",CONCATENATE(Tableau2[[#Headers],[Bien 94]]&amp;" ", acquéreurs!$C12&amp;" ",acquéreurs!$D12),"")</f>
        <v/>
      </c>
      <c r="CR11" t="str">
        <f>IF(acquéreurs!DM12="MATCH",CONCATENATE(Tableau2[[#Headers],[Bien 95]]&amp;" ", acquéreurs!$C12&amp;" ",acquéreurs!$D12),"")</f>
        <v/>
      </c>
      <c r="CS11" t="str">
        <f>IF(acquéreurs!DN12="MATCH",CONCATENATE(Tableau2[[#Headers],[Bien 96]]&amp;" ", acquéreurs!$C12&amp;" ",acquéreurs!$D12),"")</f>
        <v/>
      </c>
      <c r="CT11" t="str">
        <f>IF(acquéreurs!DO12="MATCH",CONCATENATE(Tableau2[[#Headers],[Bien 97]]&amp;" ", acquéreurs!$C12&amp;" ",acquéreurs!$D12),"")</f>
        <v/>
      </c>
      <c r="CU11" t="str">
        <f>IF(acquéreurs!DP12="MATCH",CONCATENATE(Tableau2[[#Headers],[Bien 98]]&amp;" ", acquéreurs!$C12&amp;" ",acquéreurs!$D12),"")</f>
        <v/>
      </c>
      <c r="CV11" t="str">
        <f>IF(acquéreurs!DQ12="MATCH",CONCATENATE(Tableau2[[#Headers],[Bien 99]]&amp;" ", acquéreurs!$C12&amp;" ",acquéreurs!$D12),"")</f>
        <v/>
      </c>
      <c r="CW11" t="str">
        <f>IF(acquéreurs!DR12="MATCH",CONCATENATE(Tableau2[[#Headers],[Bien 100]]&amp;" ", acquéreurs!$C12&amp;" ",acquéreurs!$D12),"")</f>
        <v/>
      </c>
      <c r="CX11" t="str">
        <f>IF(acquéreurs!DS12="MATCH",CONCATENATE(Tableau2[[#Headers],[Bien 101]]&amp;" ", acquéreurs!$C12&amp;" ",acquéreurs!$D12),"")</f>
        <v/>
      </c>
      <c r="CY11" t="str">
        <f>IF(acquéreurs!DT12="MATCH",CONCATENATE(Tableau2[[#Headers],[Bien 102]]&amp;" ", acquéreurs!$C12&amp;" ",acquéreurs!$D12),"")</f>
        <v/>
      </c>
      <c r="CZ11" t="str">
        <f>IF(acquéreurs!DU12="MATCH",CONCATENATE(Tableau2[[#Headers],[Bien 103]]&amp;" ", acquéreurs!$C12&amp;" ",acquéreurs!$D12),"")</f>
        <v/>
      </c>
      <c r="DA11" t="str">
        <f>IF(acquéreurs!DV12="MATCH",CONCATENATE(Tableau2[[#Headers],[Bien 104]]&amp;" ", acquéreurs!$C12&amp;" ",acquéreurs!$D12),"")</f>
        <v/>
      </c>
      <c r="DB11" t="str">
        <f>IF(acquéreurs!DW12="MATCH",CONCATENATE(Tableau2[[#Headers],[Bien 105]]&amp;" ", acquéreurs!$C12&amp;" ",acquéreurs!$D12),"")</f>
        <v/>
      </c>
      <c r="DC11" t="str">
        <f>IF(acquéreurs!DX12="MATCH",CONCATENATE(Tableau2[[#Headers],[Bien 106]]&amp;" ", acquéreurs!$C12&amp;" ",acquéreurs!$D12),"")</f>
        <v/>
      </c>
      <c r="DD11" t="str">
        <f>IF(acquéreurs!DY12="MATCH",CONCATENATE(Tableau2[[#Headers],[Bien 107]]&amp;" ", acquéreurs!$C12&amp;" ",acquéreurs!$D12),"")</f>
        <v/>
      </c>
      <c r="DE11" t="str">
        <f>IF(acquéreurs!DZ12="MATCH",CONCATENATE(Tableau2[[#Headers],[Bien 108]]&amp;" ", acquéreurs!$C12&amp;" ",acquéreurs!$D12),"")</f>
        <v/>
      </c>
      <c r="DF11" t="str">
        <f>IF(acquéreurs!EA12="MATCH",CONCATENATE(Tableau2[[#Headers],[Bien 109]]&amp;" ", acquéreurs!$C12&amp;" ",acquéreurs!$D12),"")</f>
        <v/>
      </c>
      <c r="DG11" t="str">
        <f>IF(acquéreurs!EB12="MATCH",CONCATENATE(Tableau2[[#Headers],[Bien 110]]&amp;" ", acquéreurs!$C12&amp;" ",acquéreurs!$D12),"")</f>
        <v/>
      </c>
      <c r="DH11" t="str">
        <f>IF(acquéreurs!EC12="MATCH",CONCATENATE(Tableau2[[#Headers],[Bien 111]]&amp;" ", acquéreurs!$C12&amp;" ",acquéreurs!$D12),"")</f>
        <v/>
      </c>
      <c r="DI11" t="str">
        <f>IF(acquéreurs!ED12="MATCH",CONCATENATE(Tableau2[[#Headers],[Bien 112]]&amp;" ", acquéreurs!$C12&amp;" ",acquéreurs!$D12),"")</f>
        <v/>
      </c>
      <c r="DJ11" t="str">
        <f>IF(acquéreurs!EE12="MATCH",CONCATENATE(Tableau2[[#Headers],[Bien 113]]&amp;" ", acquéreurs!$C12&amp;" ",acquéreurs!$D12),"")</f>
        <v/>
      </c>
      <c r="DK11" t="str">
        <f>IF(acquéreurs!EF12="MATCH",CONCATENATE(Tableau2[[#Headers],[Bien 114]]&amp;" ", acquéreurs!$C12&amp;" ",acquéreurs!$D12),"")</f>
        <v/>
      </c>
      <c r="DL11" t="str">
        <f>IF(acquéreurs!EG12="MATCH",CONCATENATE(Tableau2[[#Headers],[Bien 115]]&amp;" ", acquéreurs!$C12&amp;" ",acquéreurs!$D12),"")</f>
        <v/>
      </c>
      <c r="DM11" t="str">
        <f>IF(acquéreurs!EH12="MATCH",CONCATENATE(Tableau2[[#Headers],[Bien 116]]&amp;" ", acquéreurs!$C12&amp;" ",acquéreurs!$D12),"")</f>
        <v/>
      </c>
      <c r="DN11" t="str">
        <f>IF(acquéreurs!EI12="MATCH",CONCATENATE(Tableau2[[#Headers],[Bien 117]]&amp;" ", acquéreurs!$C12&amp;" ",acquéreurs!$D12),"")</f>
        <v/>
      </c>
      <c r="DO11" t="str">
        <f>IF(acquéreurs!EJ12="MATCH",CONCATENATE(Tableau2[[#Headers],[Bien 118]]&amp;" ", acquéreurs!$C12&amp;" ",acquéreurs!$D12),"")</f>
        <v/>
      </c>
      <c r="DP11" t="str">
        <f>IF(acquéreurs!EK12="MATCH",CONCATENATE(Tableau2[[#Headers],[Bien 119]]&amp;" ", acquéreurs!$C12&amp;" ",acquéreurs!$D12),"")</f>
        <v/>
      </c>
      <c r="DQ11" t="str">
        <f>IF(acquéreurs!EL12="MATCH",CONCATENATE(Tableau2[[#Headers],[Bien 120]]&amp;" ", acquéreurs!$C12&amp;" ",acquéreurs!$D12),"")</f>
        <v/>
      </c>
      <c r="DR11" t="str">
        <f>IF(acquéreurs!EM12="MATCH",CONCATENATE(Tableau2[[#Headers],[Bien 121]]&amp;" ", acquéreurs!$C12&amp;" ",acquéreurs!$D12),"")</f>
        <v/>
      </c>
      <c r="DS11" t="str">
        <f>IF(acquéreurs!EN12="MATCH",CONCATENATE(Tableau2[[#Headers],[Bien 122]]&amp;" ", acquéreurs!$C12&amp;" ",acquéreurs!$D12),"")</f>
        <v/>
      </c>
      <c r="DT11" t="str">
        <f>IF(acquéreurs!EO12="MATCH",CONCATENATE(Tableau2[[#Headers],[Bien 123]]&amp;" ", acquéreurs!$C12&amp;" ",acquéreurs!$D12),"")</f>
        <v/>
      </c>
      <c r="DU11" t="str">
        <f>IF(acquéreurs!EP12="MATCH",CONCATENATE(Tableau2[[#Headers],[Bien 124]]&amp;" ", acquéreurs!$C12&amp;" ",acquéreurs!$D12),"")</f>
        <v/>
      </c>
      <c r="DV11" t="str">
        <f>IF(acquéreurs!EQ12="MATCH",CONCATENATE(Tableau2[[#Headers],[Bien 125]]&amp;" ", acquéreurs!$C12&amp;" ",acquéreurs!$D12),"")</f>
        <v/>
      </c>
      <c r="DW11" t="str">
        <f>IF(acquéreurs!ER12="MATCH",CONCATENATE(Tableau2[[#Headers],[Bien 126]]&amp;" ", acquéreurs!$C12&amp;" ",acquéreurs!$D12),"")</f>
        <v/>
      </c>
      <c r="DX11" t="str">
        <f>IF(acquéreurs!ES12="MATCH",CONCATENATE(Tableau2[[#Headers],[Bien 127]]&amp;" ", acquéreurs!$C12&amp;" ",acquéreurs!$D12),"")</f>
        <v/>
      </c>
      <c r="DY11" t="str">
        <f>IF(acquéreurs!ET12="MATCH",CONCATENATE(Tableau2[[#Headers],[Bien 128]]&amp;" ", acquéreurs!$C12&amp;" ",acquéreurs!$D12),"")</f>
        <v/>
      </c>
      <c r="DZ11" t="str">
        <f>IF(acquéreurs!EU12="MATCH",CONCATENATE(Tableau2[[#Headers],[Bien 129]]&amp;" ", acquéreurs!$C12&amp;" ",acquéreurs!$D12),"")</f>
        <v/>
      </c>
      <c r="EA11" t="str">
        <f>IF(acquéreurs!EV12="MATCH",CONCATENATE(Tableau2[[#Headers],[Bien 130]]&amp;" ", acquéreurs!$C12&amp;" ",acquéreurs!$D12),"")</f>
        <v/>
      </c>
      <c r="EB11" t="str">
        <f>IF(acquéreurs!EW12="MATCH",CONCATENATE(Tableau2[[#Headers],[Bien 131]]&amp;" ", acquéreurs!$C12&amp;" ",acquéreurs!$D12),"")</f>
        <v/>
      </c>
      <c r="EC11" t="str">
        <f>IF(acquéreurs!EX12="MATCH",CONCATENATE(Tableau2[[#Headers],[Bien 132]]&amp;" ", acquéreurs!$C12&amp;" ",acquéreurs!$D12),"")</f>
        <v/>
      </c>
      <c r="ED11" t="str">
        <f>IF(acquéreurs!EY12="MATCH",CONCATENATE(Tableau2[[#Headers],[Bien 133]]&amp;" ", acquéreurs!$C12&amp;" ",acquéreurs!$D12),"")</f>
        <v/>
      </c>
      <c r="EE11" t="str">
        <f>IF(acquéreurs!EZ12="MATCH",CONCATENATE(Tableau2[[#Headers],[Bien 134]]&amp;" ", acquéreurs!$C12&amp;" ",acquéreurs!$D12),"")</f>
        <v/>
      </c>
      <c r="EF11" t="str">
        <f>IF(acquéreurs!FA12="MATCH",CONCATENATE(Tableau2[[#Headers],[Bien 135]]&amp;" ", acquéreurs!$C12&amp;" ",acquéreurs!$D12),"")</f>
        <v/>
      </c>
      <c r="EG11" t="str">
        <f>IF(acquéreurs!FB12="MATCH",CONCATENATE(Tableau2[[#Headers],[Bien 136]]&amp;" ", acquéreurs!$C12&amp;" ",acquéreurs!$D12),"")</f>
        <v/>
      </c>
      <c r="EH11" t="str">
        <f>IF(acquéreurs!FC12="MATCH",CONCATENATE(Tableau2[[#Headers],[Bien 137]]&amp;" ", acquéreurs!$C12&amp;" ",acquéreurs!$D12),"")</f>
        <v/>
      </c>
      <c r="EI11" t="str">
        <f>IF(acquéreurs!FD12="MATCH",CONCATENATE(Tableau2[[#Headers],[Bien 138]]&amp;" ", acquéreurs!$C12&amp;" ",acquéreurs!$D12),"")</f>
        <v/>
      </c>
      <c r="EJ11" t="str">
        <f>IF(acquéreurs!FE12="MATCH",CONCATENATE(Tableau2[[#Headers],[Bien 139]]&amp;" ", acquéreurs!$C12&amp;" ",acquéreurs!$D12),"")</f>
        <v/>
      </c>
      <c r="EK11" t="str">
        <f>IF(acquéreurs!FF12="MATCH",CONCATENATE(Tableau2[[#Headers],[Bien 140]]&amp;" ", acquéreurs!$C12&amp;" ",acquéreurs!$D12),"")</f>
        <v/>
      </c>
      <c r="EL11" t="str">
        <f>IF(acquéreurs!FG12="MATCH",CONCATENATE(Tableau2[[#Headers],[Bien 141]]&amp;" ", acquéreurs!$C12&amp;" ",acquéreurs!$D12),"")</f>
        <v/>
      </c>
      <c r="EM11" t="str">
        <f>IF(acquéreurs!FH12="MATCH",CONCATENATE(Tableau2[[#Headers],[Bien 142]]&amp;" ", acquéreurs!$C12&amp;" ",acquéreurs!$D12),"")</f>
        <v/>
      </c>
      <c r="EN11" t="str">
        <f>IF(acquéreurs!FI12="MATCH",CONCATENATE(Tableau2[[#Headers],[Bien 143]]&amp;" ", acquéreurs!$C12&amp;" ",acquéreurs!$D12),"")</f>
        <v/>
      </c>
      <c r="EO11" t="str">
        <f>IF(acquéreurs!FJ12="MATCH",CONCATENATE(Tableau2[[#Headers],[Bien 144]]&amp;" ", acquéreurs!$C12&amp;" ",acquéreurs!$D12),"")</f>
        <v/>
      </c>
      <c r="EP11" t="str">
        <f>IF(acquéreurs!FK12="MATCH",CONCATENATE(Tableau2[[#Headers],[Bien 145]]&amp;" ", acquéreurs!$C12&amp;" ",acquéreurs!$D12),"")</f>
        <v/>
      </c>
      <c r="EQ11" t="str">
        <f>IF(acquéreurs!FL12="MATCH",CONCATENATE(Tableau2[[#Headers],[Bien 146]]&amp;" ", acquéreurs!$C12&amp;" ",acquéreurs!$D12),"")</f>
        <v/>
      </c>
      <c r="ER11" t="str">
        <f>IF(acquéreurs!FM12="MATCH",CONCATENATE(Tableau2[[#Headers],[Bien 147]]&amp;" ", acquéreurs!$C12&amp;" ",acquéreurs!$D12),"")</f>
        <v/>
      </c>
      <c r="ES11" t="str">
        <f>IF(acquéreurs!FN12="MATCH",CONCATENATE(Tableau2[[#Headers],[Bien 148]]&amp;" ", acquéreurs!$C12&amp;" ",acquéreurs!$D12),"")</f>
        <v/>
      </c>
      <c r="ET11" t="str">
        <f>IF(acquéreurs!FO12="MATCH",CONCATENATE(Tableau2[[#Headers],[Bien 149]]&amp;" ", acquéreurs!$C12&amp;" ",acquéreurs!$D12),"")</f>
        <v/>
      </c>
      <c r="EU11" t="str">
        <f>IF(acquéreurs!FP12="MATCH",CONCATENATE(Tableau2[[#Headers],[Bien 150]]&amp;" ", acquéreurs!$C12&amp;" ",acquéreurs!$D12),"")</f>
        <v/>
      </c>
      <c r="EV11" t="str">
        <f>IF(acquéreurs!FQ12="MATCH",CONCATENATE(Tableau2[[#Headers],[Bien 151]]&amp;" ", acquéreurs!$C12&amp;" ",acquéreurs!$D12),"")</f>
        <v/>
      </c>
      <c r="EW11" t="str">
        <f>IF(acquéreurs!FR12="MATCH",CONCATENATE(Tableau2[[#Headers],[Bien 152]]&amp;" ", acquéreurs!$C12&amp;" ",acquéreurs!$D12),"")</f>
        <v/>
      </c>
      <c r="EX11" t="str">
        <f>IF(acquéreurs!FS12="MATCH",CONCATENATE(Tableau2[[#Headers],[Bien 153]]&amp;" ", acquéreurs!$C12&amp;" ",acquéreurs!$D12),"")</f>
        <v/>
      </c>
      <c r="EY11" t="str">
        <f>IF(acquéreurs!FT12="MATCH",CONCATENATE(Tableau2[[#Headers],[Bien 154]]&amp;" ", acquéreurs!$C12&amp;" ",acquéreurs!$D12),"")</f>
        <v/>
      </c>
      <c r="EZ11" t="str">
        <f>IF(acquéreurs!FU12="MATCH",CONCATENATE(Tableau2[[#Headers],[Bien 155]]&amp;" ", acquéreurs!$C12&amp;" ",acquéreurs!$D12),"")</f>
        <v/>
      </c>
      <c r="FA11" t="str">
        <f>IF(acquéreurs!FV12="MATCH",CONCATENATE(Tableau2[[#Headers],[Bien 156]]&amp;" ", acquéreurs!$C12&amp;" ",acquéreurs!$D12),"")</f>
        <v/>
      </c>
      <c r="FB11" t="str">
        <f>IF(acquéreurs!FW12="MATCH",CONCATENATE(Tableau2[[#Headers],[Bien 157]]&amp;" ", acquéreurs!$C12&amp;" ",acquéreurs!$D12),"")</f>
        <v/>
      </c>
      <c r="FC11" t="str">
        <f>IF(acquéreurs!FX12="MATCH",CONCATENATE(Tableau2[[#Headers],[Bien 158]]&amp;" ", acquéreurs!$C12&amp;" ",acquéreurs!$D12),"")</f>
        <v/>
      </c>
      <c r="FD11" t="str">
        <f>IF(acquéreurs!FY12="MATCH",CONCATENATE(Tableau2[[#Headers],[Bien 159]]&amp;" ", acquéreurs!$C12&amp;" ",acquéreurs!$D12),"")</f>
        <v/>
      </c>
      <c r="FE11" t="str">
        <f>IF(acquéreurs!FZ12="MATCH",CONCATENATE(Tableau2[[#Headers],[Bien 160]]&amp;" ", acquéreurs!$C12&amp;" ",acquéreurs!$D12),"")</f>
        <v/>
      </c>
      <c r="FF11" t="str">
        <f>IF(acquéreurs!GA12="MATCH",CONCATENATE(Tableau2[[#Headers],[Bien 161]]&amp;" ", acquéreurs!$C12&amp;" ",acquéreurs!$D12),"")</f>
        <v/>
      </c>
      <c r="FG11" t="str">
        <f>IF(acquéreurs!GB12="MATCH",CONCATENATE(Tableau2[[#Headers],[Bien 162]]&amp;" ", acquéreurs!$C12&amp;" ",acquéreurs!$D12),"")</f>
        <v/>
      </c>
      <c r="FH11" t="str">
        <f>IF(acquéreurs!GC12="MATCH",CONCATENATE(Tableau2[[#Headers],[Bien 163]]&amp;" ", acquéreurs!$C12&amp;" ",acquéreurs!$D12),"")</f>
        <v/>
      </c>
      <c r="FI11" t="str">
        <f>IF(acquéreurs!GD12="MATCH",CONCATENATE(Tableau2[[#Headers],[Bien 164]]&amp;" ", acquéreurs!$C12&amp;" ",acquéreurs!$D12),"")</f>
        <v/>
      </c>
      <c r="FJ11" t="str">
        <f>IF(acquéreurs!GE12="MATCH",CONCATENATE(Tableau2[[#Headers],[Bien 165]]&amp;" ", acquéreurs!$C12&amp;" ",acquéreurs!$D12),"")</f>
        <v/>
      </c>
      <c r="FK11" t="str">
        <f>IF(acquéreurs!GF12="MATCH",CONCATENATE(Tableau2[[#Headers],[Bien 166]]&amp;" ", acquéreurs!$C12&amp;" ",acquéreurs!$D12),"")</f>
        <v/>
      </c>
      <c r="FL11" t="str">
        <f>IF(acquéreurs!GG12="MATCH",CONCATENATE(Tableau2[[#Headers],[Bien 167]]&amp;" ", acquéreurs!$C12&amp;" ",acquéreurs!$D12),"")</f>
        <v/>
      </c>
      <c r="FM11" t="str">
        <f>IF(acquéreurs!GH12="MATCH",CONCATENATE(Tableau2[[#Headers],[Bien 168]]&amp;" ", acquéreurs!$C12&amp;" ",acquéreurs!$D12),"")</f>
        <v/>
      </c>
      <c r="FN11" t="str">
        <f>IF(acquéreurs!GI12="MATCH",CONCATENATE(Tableau2[[#Headers],[Bien 169]]&amp;" ", acquéreurs!$C12&amp;" ",acquéreurs!$D12),"")</f>
        <v/>
      </c>
      <c r="FO11" t="str">
        <f>IF(acquéreurs!GJ12="MATCH",CONCATENATE(Tableau2[[#Headers],[Bien 170]]&amp;" ", acquéreurs!$C12&amp;" ",acquéreurs!$D12),"")</f>
        <v/>
      </c>
      <c r="FP11" t="str">
        <f>IF(acquéreurs!GK12="MATCH",CONCATENATE(Tableau2[[#Headers],[Bien 171]]&amp;" ", acquéreurs!$C12&amp;" ",acquéreurs!$D12),"")</f>
        <v/>
      </c>
      <c r="FQ11" t="str">
        <f>IF(acquéreurs!GL12="MATCH",CONCATENATE(Tableau2[[#Headers],[Bien 172]]&amp;" ", acquéreurs!$C12&amp;" ",acquéreurs!$D12),"")</f>
        <v/>
      </c>
      <c r="FR11" t="str">
        <f>IF(acquéreurs!GM12="MATCH",CONCATENATE(Tableau2[[#Headers],[Bien 173]]&amp;" ", acquéreurs!$C12&amp;" ",acquéreurs!$D12),"")</f>
        <v/>
      </c>
      <c r="FS11" t="str">
        <f>IF(acquéreurs!GN12="MATCH",CONCATENATE(Tableau2[[#Headers],[Bien 174]]&amp;" ", acquéreurs!$C12&amp;" ",acquéreurs!$D12),"")</f>
        <v/>
      </c>
      <c r="FT11" t="str">
        <f>IF(acquéreurs!GO12="MATCH",CONCATENATE(Tableau2[[#Headers],[Bien 175]]&amp;" ", acquéreurs!$C12&amp;" ",acquéreurs!$D12),"")</f>
        <v/>
      </c>
      <c r="FU11" t="str">
        <f>IF(acquéreurs!GP12="MATCH",CONCATENATE(Tableau2[[#Headers],[Bien 176]]&amp;" ", acquéreurs!$C12&amp;" ",acquéreurs!$D12),"")</f>
        <v/>
      </c>
      <c r="FV11" t="str">
        <f>IF(acquéreurs!GQ12="MATCH",CONCATENATE(Tableau2[[#Headers],[Bien 177]]&amp;" ", acquéreurs!$C12&amp;" ",acquéreurs!$D12),"")</f>
        <v/>
      </c>
      <c r="FW11" t="str">
        <f>IF(acquéreurs!GR12="MATCH",CONCATENATE(Tableau2[[#Headers],[Bien 178]]&amp;" ", acquéreurs!$C12&amp;" ",acquéreurs!$D12),"")</f>
        <v/>
      </c>
      <c r="FX11" t="str">
        <f>IF(acquéreurs!GS12="MATCH",CONCATENATE(Tableau2[[#Headers],[Bien 179]]&amp;" ", acquéreurs!$C12&amp;" ",acquéreurs!$D12),"")</f>
        <v/>
      </c>
      <c r="FY11" t="str">
        <f>IF(acquéreurs!GT12="MATCH",CONCATENATE(Tableau2[[#Headers],[Bien 180]]&amp;" ", acquéreurs!$C12&amp;" ",acquéreurs!$D12),"")</f>
        <v/>
      </c>
      <c r="FZ11" t="str">
        <f>IF(acquéreurs!GU12="MATCH",CONCATENATE(Tableau2[[#Headers],[Bien 181]]&amp;" ", acquéreurs!$C12&amp;" ",acquéreurs!$D12),"")</f>
        <v/>
      </c>
      <c r="GA11" t="str">
        <f>IF(acquéreurs!GV12="MATCH",CONCATENATE(Tableau2[[#Headers],[Bien 182]]&amp;" ", acquéreurs!$C12&amp;" ",acquéreurs!$D12),"")</f>
        <v/>
      </c>
      <c r="GB11" t="str">
        <f>IF(acquéreurs!GW12="MATCH",CONCATENATE(Tableau2[[#Headers],[Bien 183]]&amp;" ", acquéreurs!$C12&amp;" ",acquéreurs!$D12),"")</f>
        <v/>
      </c>
      <c r="GC11" t="str">
        <f>IF(acquéreurs!GX12="MATCH",CONCATENATE(Tableau2[[#Headers],[Bien 184]]&amp;" ", acquéreurs!$C12&amp;" ",acquéreurs!$D12),"")</f>
        <v/>
      </c>
      <c r="GD11" t="str">
        <f>IF(acquéreurs!GY12="MATCH",CONCATENATE(Tableau2[[#Headers],[Bien 185]]&amp;" ", acquéreurs!$C12&amp;" ",acquéreurs!$D12),"")</f>
        <v/>
      </c>
      <c r="GE11" t="str">
        <f>IF(acquéreurs!GZ12="MATCH",CONCATENATE(Tableau2[[#Headers],[Bien 186]]&amp;" ", acquéreurs!$C12&amp;" ",acquéreurs!$D12),"")</f>
        <v/>
      </c>
      <c r="GF11" t="str">
        <f>IF(acquéreurs!HA12="MATCH",CONCATENATE(Tableau2[[#Headers],[Bien 187]]&amp;" ", acquéreurs!$C12&amp;" ",acquéreurs!$D12),"")</f>
        <v/>
      </c>
      <c r="GG11" t="str">
        <f>IF(acquéreurs!HB12="MATCH",CONCATENATE(Tableau2[[#Headers],[Bien 188]]&amp;" ", acquéreurs!$C12&amp;" ",acquéreurs!$D12),"")</f>
        <v/>
      </c>
      <c r="GH11" t="str">
        <f>IF(acquéreurs!HC12="MATCH",CONCATENATE(Tableau2[[#Headers],[Bien 189]]&amp;" ", acquéreurs!$C12&amp;" ",acquéreurs!$D12),"")</f>
        <v/>
      </c>
      <c r="GI11" t="str">
        <f>IF(acquéreurs!HD12="MATCH",CONCATENATE(Tableau2[[#Headers],[Bien 190]]&amp;" ", acquéreurs!$C12&amp;" ",acquéreurs!$D12),"")</f>
        <v/>
      </c>
      <c r="GJ11" t="str">
        <f>IF(acquéreurs!HE12="MATCH",CONCATENATE(Tableau2[[#Headers],[Bien 191]]&amp;" ", acquéreurs!$C12&amp;" ",acquéreurs!$D12),"")</f>
        <v/>
      </c>
      <c r="GK11" t="str">
        <f>IF(acquéreurs!HF12="MATCH",CONCATENATE(Tableau2[[#Headers],[Bien 192]]&amp;" ", acquéreurs!$C12&amp;" ",acquéreurs!$D12),"")</f>
        <v/>
      </c>
      <c r="GL11" t="str">
        <f>IF(acquéreurs!HG12="MATCH",CONCATENATE(Tableau2[[#Headers],[Bien 193]]&amp;" ", acquéreurs!$C12&amp;" ",acquéreurs!$D12),"")</f>
        <v/>
      </c>
      <c r="GM11" t="str">
        <f>IF(acquéreurs!HH12="MATCH",CONCATENATE(Tableau2[[#Headers],[Bien 194]]&amp;" ", acquéreurs!$C12&amp;" ",acquéreurs!$D12),"")</f>
        <v/>
      </c>
      <c r="GN11" t="str">
        <f>IF(acquéreurs!HI12="MATCH",CONCATENATE(Tableau2[[#Headers],[Bien 195]]&amp;" ", acquéreurs!$C12&amp;" ",acquéreurs!$D12),"")</f>
        <v/>
      </c>
      <c r="GO11" t="str">
        <f>IF(acquéreurs!HJ12="MATCH",CONCATENATE(Tableau2[[#Headers],[Bien 196]]&amp;" ", acquéreurs!$C12&amp;" ",acquéreurs!$D12),"")</f>
        <v/>
      </c>
      <c r="GP11" t="str">
        <f>IF(acquéreurs!HK12="MATCH",CONCATENATE(Tableau2[[#Headers],[Bien 197]]&amp;" ", acquéreurs!$C12&amp;" ",acquéreurs!$D12),"")</f>
        <v/>
      </c>
      <c r="GQ11" t="str">
        <f>IF(acquéreurs!HL12="MATCH",CONCATENATE(Tableau2[[#Headers],[Bien 198]]&amp;" ", acquéreurs!$C12&amp;" ",acquéreurs!$D12),"")</f>
        <v/>
      </c>
      <c r="GR11" t="str">
        <f>IF(acquéreurs!HM12="MATCH",CONCATENATE(Tableau2[[#Headers],[Bien 199]]&amp;" ", acquéreurs!$C12&amp;" ",acquéreurs!$D12),"")</f>
        <v/>
      </c>
      <c r="GS11" t="str">
        <f>IF(acquéreurs!HN12="MATCH",CONCATENATE(Tableau2[[#Headers],[Bien 200]]&amp;" ", acquéreurs!$C12&amp;" ",acquéreurs!$D12),"")</f>
        <v/>
      </c>
      <c r="GT11" t="str">
        <f>IF(acquéreurs!HO12="MATCH",CONCATENATE(Tableau2[[#Headers],[Bien 201]]&amp;" ", acquéreurs!$C12&amp;" ",acquéreurs!$D12),"")</f>
        <v/>
      </c>
      <c r="GU11" t="str">
        <f>IF(acquéreurs!HP12="MATCH",CONCATENATE(Tableau2[[#Headers],[Bien 202]]&amp;" ", acquéreurs!$C12&amp;" ",acquéreurs!$D12),"")</f>
        <v/>
      </c>
      <c r="GV11" t="str">
        <f>IF(acquéreurs!HQ12="MATCH",CONCATENATE(Tableau2[[#Headers],[Bien 203]]&amp;" ", acquéreurs!$C12&amp;" ",acquéreurs!$D12),"")</f>
        <v/>
      </c>
      <c r="GW11" t="str">
        <f>IF(acquéreurs!HR12="MATCH",CONCATENATE(Tableau2[[#Headers],[Bien 204]]&amp;" ", acquéreurs!$C12&amp;" ",acquéreurs!$D12),"")</f>
        <v/>
      </c>
      <c r="GX11" t="str">
        <f>IF(acquéreurs!HS12="MATCH",CONCATENATE(Tableau2[[#Headers],[Bien 205]]&amp;" ", acquéreurs!$C12&amp;" ",acquéreurs!$D12),"")</f>
        <v/>
      </c>
      <c r="GY11" t="str">
        <f>IF(acquéreurs!HT12="MATCH",CONCATENATE(Tableau2[[#Headers],[Bien 206]]&amp;" ", acquéreurs!$C12&amp;" ",acquéreurs!$D12),"")</f>
        <v/>
      </c>
      <c r="GZ11" t="str">
        <f>IF(acquéreurs!HU12="MATCH",CONCATENATE(Tableau2[[#Headers],[Bien 207]]&amp;" ", acquéreurs!$C12&amp;" ",acquéreurs!$D12),"")</f>
        <v/>
      </c>
      <c r="HA11" t="str">
        <f>IF(acquéreurs!HV12="MATCH",CONCATENATE(Tableau2[[#Headers],[Bien 208]]&amp;" ", acquéreurs!$C12&amp;" ",acquéreurs!$D12),"")</f>
        <v/>
      </c>
      <c r="HB11" t="str">
        <f>IF(acquéreurs!HW12="MATCH",CONCATENATE(Tableau2[[#Headers],[Bien 209]]&amp;" ", acquéreurs!$C12&amp;" ",acquéreurs!$D12),"")</f>
        <v/>
      </c>
      <c r="HC11" t="str">
        <f>IF(acquéreurs!HX12="MATCH",CONCATENATE(Tableau2[[#Headers],[Bien 210]]&amp;" ", acquéreurs!$C12&amp;" ",acquéreurs!$D12),"")</f>
        <v/>
      </c>
      <c r="HD11" t="str">
        <f>IF(acquéreurs!HY12="MATCH",CONCATENATE(Tableau2[[#Headers],[Bien 211]]&amp;" ", acquéreurs!$C12&amp;" ",acquéreurs!$D12),"")</f>
        <v/>
      </c>
      <c r="HE11" t="str">
        <f>IF(acquéreurs!HZ12="MATCH",CONCATENATE(Tableau2[[#Headers],[Bien 212]]&amp;" ", acquéreurs!$C12&amp;" ",acquéreurs!$D12),"")</f>
        <v/>
      </c>
      <c r="HF11" t="str">
        <f>IF(acquéreurs!IA12="MATCH",CONCATENATE(Tableau2[[#Headers],[Bien 213]]&amp;" ", acquéreurs!$C12&amp;" ",acquéreurs!$D12),"")</f>
        <v/>
      </c>
      <c r="HG11" t="str">
        <f>IF(acquéreurs!IB12="MATCH",CONCATENATE(Tableau2[[#Headers],[Bien 214]]&amp;" ", acquéreurs!$C12&amp;" ",acquéreurs!$D12),"")</f>
        <v/>
      </c>
      <c r="HH11" t="str">
        <f>IF(acquéreurs!IC12="MATCH",CONCATENATE(Tableau2[[#Headers],[Bien 215]]&amp;" ", acquéreurs!$C12&amp;" ",acquéreurs!$D12),"")</f>
        <v/>
      </c>
      <c r="HI11" t="str">
        <f>IF(acquéreurs!ID12="MATCH",CONCATENATE(Tableau2[[#Headers],[Bien 216]]&amp;" ", acquéreurs!$C12&amp;" ",acquéreurs!$D12),"")</f>
        <v/>
      </c>
      <c r="HJ11" t="str">
        <f>IF(acquéreurs!IE12="MATCH",CONCATENATE(Tableau2[[#Headers],[Bien 217]]&amp;" ", acquéreurs!$C12&amp;" ",acquéreurs!$D12),"")</f>
        <v/>
      </c>
      <c r="HK11" t="str">
        <f>IF(acquéreurs!IF12="MATCH",CONCATENATE(Tableau2[[#Headers],[Bien 218]]&amp;" ", acquéreurs!$C12&amp;" ",acquéreurs!$D12),"")</f>
        <v/>
      </c>
      <c r="HL11" t="str">
        <f>IF(acquéreurs!IG12="MATCH",CONCATENATE(Tableau2[[#Headers],[Bien 219]]&amp;" ", acquéreurs!$C12&amp;" ",acquéreurs!$D12),"")</f>
        <v/>
      </c>
      <c r="HM11" t="str">
        <f>IF(acquéreurs!IH12="MATCH",CONCATENATE(Tableau2[[#Headers],[Bien 220]]&amp;" ", acquéreurs!$C12&amp;" ",acquéreurs!$D12),"")</f>
        <v/>
      </c>
      <c r="HN11" t="str">
        <f>IF(acquéreurs!II12="MATCH",CONCATENATE(Tableau2[[#Headers],[Bien 221]]&amp;" ", acquéreurs!$C12&amp;" ",acquéreurs!$D12),"")</f>
        <v/>
      </c>
      <c r="HO11" t="str">
        <f>IF(acquéreurs!IJ12="MATCH",CONCATENATE(Tableau2[[#Headers],[Bien 222]]&amp;" ", acquéreurs!$C12&amp;" ",acquéreurs!$D12),"")</f>
        <v/>
      </c>
      <c r="HP11" t="str">
        <f>IF(acquéreurs!IK12="MATCH",CONCATENATE(Tableau2[[#Headers],[Bien 223]]&amp;" ", acquéreurs!$C12&amp;" ",acquéreurs!$D12),"")</f>
        <v/>
      </c>
      <c r="HQ11" t="str">
        <f>IF(acquéreurs!IL12="MATCH",CONCATENATE(Tableau2[[#Headers],[Bien 224]]&amp;" ", acquéreurs!$C12&amp;" ",acquéreurs!$D12),"")</f>
        <v/>
      </c>
      <c r="HR11" t="str">
        <f>IF(acquéreurs!IM12="MATCH",CONCATENATE(Tableau2[[#Headers],[Bien 225]]&amp;" ", acquéreurs!$C12&amp;" ",acquéreurs!$D12),"")</f>
        <v/>
      </c>
      <c r="HS11" t="str">
        <f>IF(acquéreurs!IN12="MATCH",CONCATENATE(Tableau2[[#Headers],[Bien 226]]&amp;" ", acquéreurs!$C12&amp;" ",acquéreurs!$D12),"")</f>
        <v/>
      </c>
      <c r="HT11" t="str">
        <f>IF(acquéreurs!IO12="MATCH",CONCATENATE(Tableau2[[#Headers],[Bien 227]]&amp;" ", acquéreurs!$C12&amp;" ",acquéreurs!$D12),"")</f>
        <v/>
      </c>
      <c r="HU11" t="str">
        <f>IF(acquéreurs!IP12="MATCH",CONCATENATE(Tableau2[[#Headers],[Bien 228]]&amp;" ", acquéreurs!$C12&amp;" ",acquéreurs!$D12),"")</f>
        <v/>
      </c>
      <c r="HV11" t="str">
        <f>IF(acquéreurs!IQ12="MATCH",CONCATENATE(Tableau2[[#Headers],[Bien 229]]&amp;" ", acquéreurs!$C12&amp;" ",acquéreurs!$D12),"")</f>
        <v/>
      </c>
      <c r="HW11" t="str">
        <f>IF(acquéreurs!IR12="MATCH",CONCATENATE(Tableau2[[#Headers],[Bien 230]]&amp;" ", acquéreurs!$C12&amp;" ",acquéreurs!$D12),"")</f>
        <v/>
      </c>
      <c r="HX11" t="str">
        <f>IF(acquéreurs!IS12="MATCH",CONCATENATE(Tableau2[[#Headers],[Bien 231]]&amp;" ", acquéreurs!$C12&amp;" ",acquéreurs!$D12),"")</f>
        <v/>
      </c>
      <c r="HY11" t="str">
        <f>IF(acquéreurs!IT12="MATCH",CONCATENATE(Tableau2[[#Headers],[Bien 232]]&amp;" ", acquéreurs!$C12&amp;" ",acquéreurs!$D12),"")</f>
        <v/>
      </c>
      <c r="HZ11" t="str">
        <f>IF(acquéreurs!IU12="MATCH",CONCATENATE(Tableau2[[#Headers],[Bien 233]]&amp;" ", acquéreurs!$C12&amp;" ",acquéreurs!$D12),"")</f>
        <v/>
      </c>
      <c r="IA11" t="str">
        <f>IF(acquéreurs!IV12="MATCH",CONCATENATE(Tableau2[[#Headers],[Bien 234]]&amp;" ", acquéreurs!$C12&amp;" ",acquéreurs!$D12),"")</f>
        <v/>
      </c>
      <c r="IB11" t="str">
        <f>IF(acquéreurs!IW12="MATCH",CONCATENATE(Tableau2[[#Headers],[Bien 235]]&amp;" ", acquéreurs!$C12&amp;" ",acquéreurs!$D12),"")</f>
        <v/>
      </c>
      <c r="IC11" t="str">
        <f>IF(acquéreurs!IX12="MATCH",CONCATENATE(Tableau2[[#Headers],[Bien 236]]&amp;" ", acquéreurs!$C12&amp;" ",acquéreurs!$D12),"")</f>
        <v/>
      </c>
      <c r="ID11" t="str">
        <f>IF(acquéreurs!IY12="MATCH",CONCATENATE(Tableau2[[#Headers],[Bien 237]]&amp;" ", acquéreurs!$C12&amp;" ",acquéreurs!$D12),"")</f>
        <v/>
      </c>
      <c r="IE11" t="str">
        <f>IF(acquéreurs!IZ12="MATCH",CONCATENATE(Tableau2[[#Headers],[Bien 238]]&amp;" ", acquéreurs!$C12&amp;" ",acquéreurs!$D12),"")</f>
        <v/>
      </c>
      <c r="IF11" t="str">
        <f>IF(acquéreurs!JA12="MATCH",CONCATENATE(Tableau2[[#Headers],[Bien 239]]&amp;" ", acquéreurs!$C12&amp;" ",acquéreurs!$D12),"")</f>
        <v/>
      </c>
      <c r="IG11" t="str">
        <f>IF(acquéreurs!JB12="MATCH",CONCATENATE(Tableau2[[#Headers],[Bien 240]]&amp;" ", acquéreurs!$C12&amp;" ",acquéreurs!$D12),"")</f>
        <v/>
      </c>
      <c r="IH11" t="str">
        <f>IF(acquéreurs!JC12="MATCH",CONCATENATE(Tableau2[[#Headers],[Bien 241]]&amp;" ", acquéreurs!$C12&amp;" ",acquéreurs!$D12),"")</f>
        <v/>
      </c>
      <c r="II11" t="str">
        <f>IF(acquéreurs!JD12="MATCH",CONCATENATE(Tableau2[[#Headers],[Bien 242]]&amp;" ", acquéreurs!$C12&amp;" ",acquéreurs!$D12),"")</f>
        <v/>
      </c>
      <c r="IJ11" t="str">
        <f>IF(acquéreurs!JE12="MATCH",CONCATENATE(Tableau2[[#Headers],[Bien 243]]&amp;" ", acquéreurs!$C12&amp;" ",acquéreurs!$D12),"")</f>
        <v/>
      </c>
      <c r="IK11" t="str">
        <f>IF(acquéreurs!JF12="MATCH",CONCATENATE(Tableau2[[#Headers],[Bien 244]]&amp;" ", acquéreurs!$C12&amp;" ",acquéreurs!$D12),"")</f>
        <v/>
      </c>
      <c r="IL11" t="str">
        <f>IF(acquéreurs!JG12="MATCH",CONCATENATE(Tableau2[[#Headers],[Bien 245]]&amp;" ", acquéreurs!$C12&amp;" ",acquéreurs!$D12),"")</f>
        <v/>
      </c>
      <c r="IM11" t="str">
        <f>IF(acquéreurs!JH12="MATCH",CONCATENATE(Tableau2[[#Headers],[Bien 246]]&amp;" ", acquéreurs!$C12&amp;" ",acquéreurs!$D12),"")</f>
        <v/>
      </c>
      <c r="IN11" t="str">
        <f>IF(acquéreurs!JI12="MATCH",CONCATENATE(Tableau2[[#Headers],[Bien 247]]&amp;" ", acquéreurs!$C12&amp;" ",acquéreurs!$D12),"")</f>
        <v/>
      </c>
      <c r="IO11" t="str">
        <f>IF(acquéreurs!JJ12="MATCH",CONCATENATE(Tableau2[[#Headers],[Bien 248]]&amp;" ", acquéreurs!$C12&amp;" ",acquéreurs!$D12),"")</f>
        <v/>
      </c>
      <c r="IP11" t="str">
        <f>IF(acquéreurs!JK12="MATCH",CONCATENATE(Tableau2[[#Headers],[Bien 249]]&amp;" ", acquéreurs!$C12&amp;" ",acquéreurs!$D12),"")</f>
        <v/>
      </c>
      <c r="IQ11" t="str">
        <f>IF(acquéreurs!JL12="MATCH",CONCATENATE(Tableau2[[#Headers],[Bien 250]]&amp;" ", acquéreurs!$C12&amp;" ",acquéreurs!$D12),"")</f>
        <v/>
      </c>
      <c r="IR11" t="str">
        <f>IF(acquéreurs!JM12="MATCH",CONCATENATE(Tableau2[[#Headers],[Bien 251]]&amp;" ", acquéreurs!$C12&amp;" ",acquéreurs!$D12),"")</f>
        <v/>
      </c>
      <c r="IS11" t="str">
        <f>IF(acquéreurs!JN12="MATCH",CONCATENATE(Tableau2[[#Headers],[Bien 252]]&amp;" ", acquéreurs!$C12&amp;" ",acquéreurs!$D12),"")</f>
        <v/>
      </c>
      <c r="IT11" t="str">
        <f>IF(acquéreurs!JO12="MATCH",CONCATENATE(Tableau2[[#Headers],[Bien 253]]&amp;" ", acquéreurs!$C12&amp;" ",acquéreurs!$D12),"")</f>
        <v/>
      </c>
      <c r="IU11" t="str">
        <f>IF(acquéreurs!JP12="MATCH",CONCATENATE(Tableau2[[#Headers],[Bien 254]]&amp;" ", acquéreurs!$C12&amp;" ",acquéreurs!$D12),"")</f>
        <v/>
      </c>
      <c r="IV11" t="str">
        <f>IF(acquéreurs!JQ12="MATCH",CONCATENATE(Tableau2[[#Headers],[Bien 255]]&amp;" ", acquéreurs!$C12&amp;" ",acquéreurs!$D12),"")</f>
        <v/>
      </c>
      <c r="IW11" t="str">
        <f>IF(acquéreurs!JR12="MATCH",CONCATENATE(Tableau2[[#Headers],[Bien 256]]&amp;" ", acquéreurs!$C12&amp;" ",acquéreurs!$D12),"")</f>
        <v/>
      </c>
      <c r="IX11" t="str">
        <f>IF(acquéreurs!JS12="MATCH",CONCATENATE(Tableau2[[#Headers],[Bien 257]]&amp;" ", acquéreurs!$C12&amp;" ",acquéreurs!$D12),"")</f>
        <v/>
      </c>
      <c r="IY11" t="str">
        <f>IF(acquéreurs!JT12="MATCH",CONCATENATE(Tableau2[[#Headers],[Bien 258]]&amp;" ", acquéreurs!$C12&amp;" ",acquéreurs!$D12),"")</f>
        <v/>
      </c>
      <c r="IZ11" t="str">
        <f>IF(acquéreurs!JU12="MATCH",CONCATENATE(Tableau2[[#Headers],[Bien 259]]&amp;" ", acquéreurs!$C12&amp;" ",acquéreurs!$D12),"")</f>
        <v/>
      </c>
      <c r="JA11" t="str">
        <f>IF(acquéreurs!JV12="MATCH",CONCATENATE(Tableau2[[#Headers],[Bien 260]]&amp;" ", acquéreurs!$C12&amp;" ",acquéreurs!$D12),"")</f>
        <v/>
      </c>
      <c r="JB11" t="str">
        <f>IF(acquéreurs!JW12="MATCH",CONCATENATE(Tableau2[[#Headers],[Bien 261]]&amp;" ", acquéreurs!$C12&amp;" ",acquéreurs!$D12),"")</f>
        <v/>
      </c>
      <c r="JC11" t="str">
        <f>IF(acquéreurs!JX12="MATCH",CONCATENATE(Tableau2[[#Headers],[Bien 262]]&amp;" ", acquéreurs!$C12&amp;" ",acquéreurs!$D12),"")</f>
        <v/>
      </c>
      <c r="JD11" t="str">
        <f>IF(acquéreurs!JY12="MATCH",CONCATENATE(Tableau2[[#Headers],[Bien 263]]&amp;" ", acquéreurs!$C12&amp;" ",acquéreurs!$D12),"")</f>
        <v/>
      </c>
      <c r="JE11" t="str">
        <f>IF(acquéreurs!JZ12="MATCH",CONCATENATE(Tableau2[[#Headers],[Bien 264]]&amp;" ", acquéreurs!$C12&amp;" ",acquéreurs!$D12),"")</f>
        <v/>
      </c>
      <c r="JF11" t="str">
        <f>IF(acquéreurs!KA12="MATCH",CONCATENATE(Tableau2[[#Headers],[Bien 265]]&amp;" ", acquéreurs!$C12&amp;" ",acquéreurs!$D12),"")</f>
        <v/>
      </c>
      <c r="JG11" t="str">
        <f>IF(acquéreurs!KB12="MATCH",CONCATENATE(Tableau2[[#Headers],[Bien 266]]&amp;" ", acquéreurs!$C12&amp;" ",acquéreurs!$D12),"")</f>
        <v/>
      </c>
      <c r="JH11" t="str">
        <f>IF(acquéreurs!KC12="MATCH",CONCATENATE(Tableau2[[#Headers],[Bien 267]]&amp;" ", acquéreurs!$C12&amp;" ",acquéreurs!$D12),"")</f>
        <v/>
      </c>
      <c r="JI11" t="str">
        <f>IF(acquéreurs!KD12="MATCH",CONCATENATE(Tableau2[[#Headers],[Bien 268]]&amp;" ", acquéreurs!$C12&amp;" ",acquéreurs!$D12),"")</f>
        <v/>
      </c>
      <c r="JJ11" t="str">
        <f>IF(acquéreurs!KE12="MATCH",CONCATENATE(Tableau2[[#Headers],[Bien 269]]&amp;" ", acquéreurs!$C12&amp;" ",acquéreurs!$D12),"")</f>
        <v/>
      </c>
      <c r="JK11" t="str">
        <f>IF(acquéreurs!KF12="MATCH",CONCATENATE(Tableau2[[#Headers],[Bien 270]]&amp;" ", acquéreurs!$C12&amp;" ",acquéreurs!$D12),"")</f>
        <v/>
      </c>
      <c r="JL11" t="str">
        <f>IF(acquéreurs!KG12="MATCH",CONCATENATE(Tableau2[[#Headers],[Bien 271]]&amp;" ", acquéreurs!$C12&amp;" ",acquéreurs!$D12),"")</f>
        <v/>
      </c>
      <c r="JM11" t="str">
        <f>IF(acquéreurs!KH12="MATCH",CONCATENATE(Tableau2[[#Headers],[Bien 272]]&amp;" ", acquéreurs!$C12&amp;" ",acquéreurs!$D12),"")</f>
        <v/>
      </c>
      <c r="JN11" t="str">
        <f>IF(acquéreurs!KI12="MATCH",CONCATENATE(Tableau2[[#Headers],[Bien 273]]&amp;" ", acquéreurs!$C12&amp;" ",acquéreurs!$D12),"")</f>
        <v/>
      </c>
      <c r="JO11" t="str">
        <f>IF(acquéreurs!KJ12="MATCH",CONCATENATE(Tableau2[[#Headers],[Bien 274]]&amp;" ", acquéreurs!$C12&amp;" ",acquéreurs!$D12),"")</f>
        <v/>
      </c>
      <c r="JP11" t="str">
        <f>IF(acquéreurs!KK12="MATCH",CONCATENATE(Tableau2[[#Headers],[Bien 275]]&amp;" ", acquéreurs!$C12&amp;" ",acquéreurs!$D12),"")</f>
        <v/>
      </c>
      <c r="JQ11" t="str">
        <f>IF(acquéreurs!KL12="MATCH",CONCATENATE(Tableau2[[#Headers],[Bien 276]]&amp;" ", acquéreurs!$C12&amp;" ",acquéreurs!$D12),"")</f>
        <v/>
      </c>
      <c r="JR11" t="str">
        <f>IF(acquéreurs!KM12="MATCH",CONCATENATE(Tableau2[[#Headers],[Bien 277]]&amp;" ", acquéreurs!$C12&amp;" ",acquéreurs!$D12),"")</f>
        <v/>
      </c>
      <c r="JS11" t="str">
        <f>IF(acquéreurs!KN12="MATCH",CONCATENATE(Tableau2[[#Headers],[Bien 278]]&amp;" ", acquéreurs!$C12&amp;" ",acquéreurs!$D12),"")</f>
        <v/>
      </c>
      <c r="JT11" t="str">
        <f>IF(acquéreurs!KO12="MATCH",CONCATENATE(Tableau2[[#Headers],[Bien 279]]&amp;" ", acquéreurs!$C12&amp;" ",acquéreurs!$D12),"")</f>
        <v/>
      </c>
      <c r="JU11" t="str">
        <f>IF(acquéreurs!KP12="MATCH",CONCATENATE(Tableau2[[#Headers],[Bien 280]]&amp;" ", acquéreurs!$C12&amp;" ",acquéreurs!$D12),"")</f>
        <v/>
      </c>
      <c r="JV11" t="str">
        <f>IF(acquéreurs!KQ12="MATCH",CONCATENATE(Tableau2[[#Headers],[Bien 281]]&amp;" ", acquéreurs!$C12&amp;" ",acquéreurs!$D12),"")</f>
        <v/>
      </c>
      <c r="JW11" t="str">
        <f>IF(acquéreurs!KR12="MATCH",CONCATENATE(Tableau2[[#Headers],[Bien 282]]&amp;" ", acquéreurs!$C12&amp;" ",acquéreurs!$D12),"")</f>
        <v/>
      </c>
      <c r="JX11" t="str">
        <f>IF(acquéreurs!KS12="MATCH",CONCATENATE(Tableau2[[#Headers],[Bien 283]]&amp;" ", acquéreurs!$C12&amp;" ",acquéreurs!$D12),"")</f>
        <v/>
      </c>
      <c r="JY11" t="str">
        <f>IF(acquéreurs!KT12="MATCH",CONCATENATE(Tableau2[[#Headers],[Bien 284]]&amp;" ", acquéreurs!$C12&amp;" ",acquéreurs!$D12),"")</f>
        <v/>
      </c>
      <c r="JZ11" t="str">
        <f>IF(acquéreurs!KU12="MATCH",CONCATENATE(Tableau2[[#Headers],[Bien 285]]&amp;" ", acquéreurs!$C12&amp;" ",acquéreurs!$D12),"")</f>
        <v/>
      </c>
      <c r="KA11" t="str">
        <f>IF(acquéreurs!KV12="MATCH",CONCATENATE(Tableau2[[#Headers],[Bien 286]]&amp;" ", acquéreurs!$C12&amp;" ",acquéreurs!$D12),"")</f>
        <v/>
      </c>
      <c r="KB11" t="str">
        <f>IF(acquéreurs!KW12="MATCH",CONCATENATE(Tableau2[[#Headers],[Bien 287]]&amp;" ", acquéreurs!$C12&amp;" ",acquéreurs!$D12),"")</f>
        <v/>
      </c>
      <c r="KC11" t="str">
        <f>IF(acquéreurs!KX12="MATCH",CONCATENATE(Tableau2[[#Headers],[Bien 288]]&amp;" ", acquéreurs!$C12&amp;" ",acquéreurs!$D12),"")</f>
        <v/>
      </c>
      <c r="KD11" t="str">
        <f>IF(acquéreurs!KY12="MATCH",CONCATENATE(Tableau2[[#Headers],[Bien 289]]&amp;" ", acquéreurs!$C12&amp;" ",acquéreurs!$D12),"")</f>
        <v/>
      </c>
      <c r="KE11" t="str">
        <f>IF(acquéreurs!KZ12="MATCH",CONCATENATE(Tableau2[[#Headers],[Bien 290]]&amp;" ", acquéreurs!$C12&amp;" ",acquéreurs!$D12),"")</f>
        <v/>
      </c>
      <c r="KF11" t="str">
        <f>IF(acquéreurs!LA12="MATCH",CONCATENATE(Tableau2[[#Headers],[Bien 291]]&amp;" ", acquéreurs!$C12&amp;" ",acquéreurs!$D12),"")</f>
        <v/>
      </c>
      <c r="KG11" t="str">
        <f>IF(acquéreurs!LB12="MATCH",CONCATENATE(Tableau2[[#Headers],[Bien 292]]&amp;" ", acquéreurs!$C12&amp;" ",acquéreurs!$D12),"")</f>
        <v/>
      </c>
      <c r="KH11" t="str">
        <f>IF(acquéreurs!LC12="MATCH",CONCATENATE(Tableau2[[#Headers],[Bien 293]]&amp;" ", acquéreurs!$C12&amp;" ",acquéreurs!$D12),"")</f>
        <v/>
      </c>
      <c r="KI11" t="str">
        <f>IF(acquéreurs!LD12="MATCH",CONCATENATE(Tableau2[[#Headers],[Bien 294]]&amp;" ", acquéreurs!$C12&amp;" ",acquéreurs!$D12),"")</f>
        <v/>
      </c>
      <c r="KJ11" t="str">
        <f>IF(acquéreurs!LE12="MATCH",CONCATENATE(Tableau2[[#Headers],[Bien 295]]&amp;" ", acquéreurs!$C12&amp;" ",acquéreurs!$D12),"")</f>
        <v/>
      </c>
      <c r="KK11" t="str">
        <f>IF(acquéreurs!LF12="MATCH",CONCATENATE(Tableau2[[#Headers],[Bien 296]]&amp;" ", acquéreurs!$C12&amp;" ",acquéreurs!$D12),"")</f>
        <v/>
      </c>
      <c r="KL11" t="str">
        <f>IF(acquéreurs!LG12="MATCH",CONCATENATE(Tableau2[[#Headers],[Bien 297]]&amp;" ", acquéreurs!$C12&amp;" ",acquéreurs!$D12),"")</f>
        <v/>
      </c>
      <c r="KM11" t="str">
        <f>IF(acquéreurs!LH12="MATCH",CONCATENATE(Tableau2[[#Headers],[Bien 298]]&amp;" ", acquéreurs!$C12&amp;" ",acquéreurs!$D12),"")</f>
        <v/>
      </c>
      <c r="KN11" t="str">
        <f>IF(acquéreurs!LI12="MATCH",CONCATENATE(Tableau2[[#Headers],[Bien 299]]&amp;" ", acquéreurs!$C12&amp;" ",acquéreurs!$D12),"")</f>
        <v/>
      </c>
      <c r="KO11" t="str">
        <f>IF(acquéreurs!LJ12="MATCH",CONCATENATE(Tableau2[[#Headers],[Bien 300]]&amp;" ", acquéreurs!$C12&amp;" ",acquéreurs!$D12),"")</f>
        <v/>
      </c>
      <c r="KP11" t="str">
        <f>IF(acquéreurs!LK12="MATCH",CONCATENATE(Tableau2[[#Headers],[Bien 301]]&amp;" ", acquéreurs!$C12&amp;" ",acquéreurs!$D12),"")</f>
        <v/>
      </c>
      <c r="KQ11" t="str">
        <f>IF(acquéreurs!LL12="MATCH",CONCATENATE(Tableau2[[#Headers],[Bien 302]]&amp;" ", acquéreurs!$C12&amp;" ",acquéreurs!$D12),"")</f>
        <v/>
      </c>
      <c r="KR11" t="str">
        <f>IF(acquéreurs!LM12="MATCH",CONCATENATE(Tableau2[[#Headers],[Bien 303]]&amp;" ", acquéreurs!$C12&amp;" ",acquéreurs!$D12),"")</f>
        <v/>
      </c>
      <c r="KS11" t="str">
        <f>IF(acquéreurs!LN12="MATCH",CONCATENATE(Tableau2[[#Headers],[Bien 304]]&amp;" ", acquéreurs!$C12&amp;" ",acquéreurs!$D12),"")</f>
        <v/>
      </c>
      <c r="KT11" t="str">
        <f>IF(acquéreurs!LO12="MATCH",CONCATENATE(Tableau2[[#Headers],[Bien 305]]&amp;" ", acquéreurs!$C12&amp;" ",acquéreurs!$D12),"")</f>
        <v/>
      </c>
      <c r="KU11" t="str">
        <f>IF(acquéreurs!LP12="MATCH",CONCATENATE(Tableau2[[#Headers],[Bien 306]]&amp;" ", acquéreurs!$C12&amp;" ",acquéreurs!$D12),"")</f>
        <v/>
      </c>
      <c r="KV11" t="str">
        <f>IF(acquéreurs!LQ12="MATCH",CONCATENATE(Tableau2[[#Headers],[Bien 307]]&amp;" ", acquéreurs!$C12&amp;" ",acquéreurs!$D12),"")</f>
        <v/>
      </c>
      <c r="KW11" t="str">
        <f>IF(acquéreurs!LR12="MATCH",CONCATENATE(Tableau2[[#Headers],[Bien 308]]&amp;" ", acquéreurs!$C12&amp;" ",acquéreurs!$D12),"")</f>
        <v/>
      </c>
      <c r="KX11" t="str">
        <f>IF(acquéreurs!LS12="MATCH",CONCATENATE(Tableau2[[#Headers],[Bien 309]]&amp;" ", acquéreurs!$C12&amp;" ",acquéreurs!$D12),"")</f>
        <v/>
      </c>
      <c r="KY11" t="str">
        <f>IF(acquéreurs!LT12="MATCH",CONCATENATE(Tableau2[[#Headers],[Bien 310]]&amp;" ", acquéreurs!$C12&amp;" ",acquéreurs!$D12),"")</f>
        <v/>
      </c>
      <c r="KZ11" t="str">
        <f>IF(acquéreurs!LU12="MATCH",CONCATENATE(Tableau2[[#Headers],[Bien 311]]&amp;" ", acquéreurs!$C12&amp;" ",acquéreurs!$D12),"")</f>
        <v/>
      </c>
      <c r="LA11" t="str">
        <f>IF(acquéreurs!LV12="MATCH",CONCATENATE(Tableau2[[#Headers],[Bien 312]]&amp;" ", acquéreurs!$C12&amp;" ",acquéreurs!$D12),"")</f>
        <v/>
      </c>
      <c r="LB11" t="str">
        <f>IF(acquéreurs!LW12="MATCH",CONCATENATE(Tableau2[[#Headers],[Bien 313]]&amp;" ", acquéreurs!$C12&amp;" ",acquéreurs!$D12),"")</f>
        <v/>
      </c>
      <c r="LC11" t="str">
        <f>IF(acquéreurs!LX12="MATCH",CONCATENATE(Tableau2[[#Headers],[Bien 314]]&amp;" ", acquéreurs!$C12&amp;" ",acquéreurs!$D12),"")</f>
        <v/>
      </c>
      <c r="LD11" t="str">
        <f>IF(acquéreurs!LY12="MATCH",CONCATENATE(Tableau2[[#Headers],[Bien 315]]&amp;" ", acquéreurs!$C12&amp;" ",acquéreurs!$D12),"")</f>
        <v/>
      </c>
      <c r="LE11" t="str">
        <f>IF(acquéreurs!LZ12="MATCH",CONCATENATE(Tableau2[[#Headers],[Bien 316]]&amp;" ", acquéreurs!$C12&amp;" ",acquéreurs!$D12),"")</f>
        <v/>
      </c>
      <c r="LF11" t="str">
        <f>IF(acquéreurs!MA12="MATCH",CONCATENATE(Tableau2[[#Headers],[Bien 317]]&amp;" ", acquéreurs!$C12&amp;" ",acquéreurs!$D12),"")</f>
        <v/>
      </c>
      <c r="LG11" t="str">
        <f>IF(acquéreurs!MB12="MATCH",CONCATENATE(Tableau2[[#Headers],[Bien 318]]&amp;" ", acquéreurs!$C12&amp;" ",acquéreurs!$D12),"")</f>
        <v/>
      </c>
      <c r="LH11" t="str">
        <f>IF(acquéreurs!MC12="MATCH",CONCATENATE(Tableau2[[#Headers],[Bien 319]]&amp;" ", acquéreurs!$C12&amp;" ",acquéreurs!$D12),"")</f>
        <v/>
      </c>
      <c r="LI11" t="str">
        <f>IF(acquéreurs!MD12="MATCH",CONCATENATE(Tableau2[[#Headers],[Bien 320]]&amp;" ", acquéreurs!$C12&amp;" ",acquéreurs!$D12),"")</f>
        <v/>
      </c>
      <c r="LJ11" t="str">
        <f>IF(acquéreurs!ME12="MATCH",CONCATENATE(Tableau2[[#Headers],[Bien 321]]&amp;" ", acquéreurs!$C12&amp;" ",acquéreurs!$D12),"")</f>
        <v/>
      </c>
      <c r="LK11" t="str">
        <f>IF(acquéreurs!MF12="MATCH",CONCATENATE(Tableau2[[#Headers],[Bien 322]]&amp;" ", acquéreurs!$C12&amp;" ",acquéreurs!$D12),"")</f>
        <v/>
      </c>
      <c r="LL11" t="str">
        <f>IF(acquéreurs!MG12="MATCH",CONCATENATE(Tableau2[[#Headers],[Bien 323]]&amp;" ", acquéreurs!$C12&amp;" ",acquéreurs!$D12),"")</f>
        <v/>
      </c>
      <c r="LM11" t="str">
        <f>IF(acquéreurs!MH12="MATCH",CONCATENATE(Tableau2[[#Headers],[Bien 324]]&amp;" ", acquéreurs!$C12&amp;" ",acquéreurs!$D12),"")</f>
        <v/>
      </c>
      <c r="LN11" t="str">
        <f>IF(acquéreurs!MI12="MATCH",CONCATENATE(Tableau2[[#Headers],[Bien 325]]&amp;" ", acquéreurs!$C12&amp;" ",acquéreurs!$D12),"")</f>
        <v/>
      </c>
      <c r="LO11" t="str">
        <f>IF(acquéreurs!MJ12="MATCH",CONCATENATE(Tableau2[[#Headers],[Bien 326]]&amp;" ", acquéreurs!$C12&amp;" ",acquéreurs!$D12),"")</f>
        <v/>
      </c>
      <c r="LP11" t="str">
        <f>IF(acquéreurs!MK12="MATCH",CONCATENATE(Tableau2[[#Headers],[Bien 327]]&amp;" ", acquéreurs!$C12&amp;" ",acquéreurs!$D12),"")</f>
        <v/>
      </c>
      <c r="LQ11" t="str">
        <f>IF(acquéreurs!ML12="MATCH",CONCATENATE(Tableau2[[#Headers],[Bien 328]]&amp;" ", acquéreurs!$C12&amp;" ",acquéreurs!$D12),"")</f>
        <v/>
      </c>
      <c r="LR11" t="str">
        <f>IF(acquéreurs!MM12="MATCH",CONCATENATE(Tableau2[[#Headers],[Bien 329]]&amp;" ", acquéreurs!$C12&amp;" ",acquéreurs!$D12),"")</f>
        <v/>
      </c>
      <c r="LS11" t="str">
        <f>IF(acquéreurs!MN12="MATCH",CONCATENATE(Tableau2[[#Headers],[Bien 330]]&amp;" ", acquéreurs!$C12&amp;" ",acquéreurs!$D12),"")</f>
        <v/>
      </c>
      <c r="LT11" t="str">
        <f>IF(acquéreurs!MO12="MATCH",CONCATENATE(Tableau2[[#Headers],[Bien 331]]&amp;" ", acquéreurs!$C12&amp;" ",acquéreurs!$D12),"")</f>
        <v/>
      </c>
      <c r="LU11" t="str">
        <f>IF(acquéreurs!MP12="MATCH",CONCATENATE(Tableau2[[#Headers],[Bien 332]]&amp;" ", acquéreurs!$C12&amp;" ",acquéreurs!$D12),"")</f>
        <v/>
      </c>
      <c r="LV11" t="str">
        <f>IF(acquéreurs!MQ12="MATCH",CONCATENATE(Tableau2[[#Headers],[Bien 333]]&amp;" ", acquéreurs!$C12&amp;" ",acquéreurs!$D12),"")</f>
        <v/>
      </c>
      <c r="LW11" t="str">
        <f>IF(acquéreurs!MR12="MATCH",CONCATENATE(Tableau2[[#Headers],[Bien 334]]&amp;" ", acquéreurs!$C12&amp;" ",acquéreurs!$D12),"")</f>
        <v/>
      </c>
      <c r="LX11" t="str">
        <f>IF(acquéreurs!MS12="MATCH",CONCATENATE(Tableau2[[#Headers],[Bien 335]]&amp;" ", acquéreurs!$C12&amp;" ",acquéreurs!$D12),"")</f>
        <v/>
      </c>
      <c r="LY11" t="str">
        <f>IF(acquéreurs!MT12="MATCH",CONCATENATE(Tableau2[[#Headers],[Bien 336]]&amp;" ", acquéreurs!$C12&amp;" ",acquéreurs!$D12),"")</f>
        <v/>
      </c>
      <c r="LZ11" t="str">
        <f>IF(acquéreurs!MU12="MATCH",CONCATENATE(Tableau2[[#Headers],[Bien 337]]&amp;" ", acquéreurs!$C12&amp;" ",acquéreurs!$D12),"")</f>
        <v/>
      </c>
      <c r="MA11" t="str">
        <f>IF(acquéreurs!MV12="MATCH",CONCATENATE(Tableau2[[#Headers],[Bien 338]]&amp;" ", acquéreurs!$C12&amp;" ",acquéreurs!$D12),"")</f>
        <v/>
      </c>
      <c r="MB11" t="str">
        <f>IF(acquéreurs!MW12="MATCH",CONCATENATE(Tableau2[[#Headers],[Bien 339]]&amp;" ", acquéreurs!$C12&amp;" ",acquéreurs!$D12),"")</f>
        <v/>
      </c>
      <c r="MC11" t="str">
        <f>IF(acquéreurs!MX12="MATCH",CONCATENATE(Tableau2[[#Headers],[Bien 340]]&amp;" ", acquéreurs!$C12&amp;" ",acquéreurs!$D12),"")</f>
        <v/>
      </c>
      <c r="MD11" t="str">
        <f>IF(acquéreurs!MY12="MATCH",CONCATENATE(Tableau2[[#Headers],[Bien 341]]&amp;" ", acquéreurs!$C12&amp;" ",acquéreurs!$D12),"")</f>
        <v/>
      </c>
      <c r="ME11" t="str">
        <f>IF(acquéreurs!MZ12="MATCH",CONCATENATE(Tableau2[[#Headers],[Bien 342]]&amp;" ", acquéreurs!$C12&amp;" ",acquéreurs!$D12),"")</f>
        <v/>
      </c>
      <c r="MF11" t="str">
        <f>IF(acquéreurs!NA12="MATCH",CONCATENATE(Tableau2[[#Headers],[Bien 343]]&amp;" ", acquéreurs!$C12&amp;" ",acquéreurs!$D12),"")</f>
        <v/>
      </c>
      <c r="MG11" t="str">
        <f>IF(acquéreurs!NB12="MATCH",CONCATENATE(Tableau2[[#Headers],[Bien 344]]&amp;" ", acquéreurs!$C12&amp;" ",acquéreurs!$D12),"")</f>
        <v/>
      </c>
      <c r="MH11" t="str">
        <f>IF(acquéreurs!NC12="MATCH",CONCATENATE(Tableau2[[#Headers],[Bien 345]]&amp;" ", acquéreurs!$C12&amp;" ",acquéreurs!$D12),"")</f>
        <v/>
      </c>
      <c r="MI11" t="str">
        <f>IF(acquéreurs!ND12="MATCH",CONCATENATE(Tableau2[[#Headers],[Bien 346]]&amp;" ", acquéreurs!$C12&amp;" ",acquéreurs!$D12),"")</f>
        <v/>
      </c>
      <c r="MJ11" t="str">
        <f>IF(acquéreurs!NE12="MATCH",CONCATENATE(Tableau2[[#Headers],[Bien 347]]&amp;" ", acquéreurs!$C12&amp;" ",acquéreurs!$D12),"")</f>
        <v/>
      </c>
      <c r="MK11" t="str">
        <f>IF(acquéreurs!NF12="MATCH",CONCATENATE(Tableau2[[#Headers],[Bien 348]]&amp;" ", acquéreurs!$C12&amp;" ",acquéreurs!$D12),"")</f>
        <v/>
      </c>
      <c r="ML11" t="str">
        <f>IF(acquéreurs!NG12="MATCH",CONCATENATE(Tableau2[[#Headers],[Bien 349]]&amp;" ", acquéreurs!$C12&amp;" ",acquéreurs!$D12),"")</f>
        <v/>
      </c>
      <c r="MM11" t="str">
        <f>IF(acquéreurs!NH12="MATCH",CONCATENATE(Tableau2[[#Headers],[Bien 350]]&amp;" ", acquéreurs!$C12&amp;" ",acquéreurs!$D12),"")</f>
        <v/>
      </c>
      <c r="MN11" t="str">
        <f>IF(acquéreurs!NI12="MATCH",CONCATENATE(Tableau2[[#Headers],[Bien 351]]&amp;" ", acquéreurs!$C12&amp;" ",acquéreurs!$D12),"")</f>
        <v/>
      </c>
      <c r="MO11" t="str">
        <f>IF(acquéreurs!NJ12="MATCH",CONCATENATE(Tableau2[[#Headers],[Bien 352]]&amp;" ", acquéreurs!$C12&amp;" ",acquéreurs!$D12),"")</f>
        <v/>
      </c>
      <c r="MP11" t="str">
        <f>IF(acquéreurs!NK12="MATCH",CONCATENATE(Tableau2[[#Headers],[Bien 353]]&amp;" ", acquéreurs!$C12&amp;" ",acquéreurs!$D12),"")</f>
        <v/>
      </c>
      <c r="MQ11" t="str">
        <f>IF(acquéreurs!NL12="MATCH",CONCATENATE(Tableau2[[#Headers],[Bien 354]]&amp;" ", acquéreurs!$C12&amp;" ",acquéreurs!$D12),"")</f>
        <v/>
      </c>
      <c r="MR11" t="str">
        <f>IF(acquéreurs!NM12="MATCH",CONCATENATE(Tableau2[[#Headers],[Bien 355]]&amp;" ", acquéreurs!$C12&amp;" ",acquéreurs!$D12),"")</f>
        <v/>
      </c>
      <c r="MS11" t="str">
        <f>IF(acquéreurs!NN12="MATCH",CONCATENATE(Tableau2[[#Headers],[Bien 356]]&amp;" ", acquéreurs!$C12&amp;" ",acquéreurs!$D12),"")</f>
        <v/>
      </c>
      <c r="MT11" t="str">
        <f>IF(acquéreurs!NO12="MATCH",CONCATENATE(Tableau2[[#Headers],[Bien 357]]&amp;" ", acquéreurs!$C12&amp;" ",acquéreurs!$D12),"")</f>
        <v/>
      </c>
      <c r="MU11" t="str">
        <f>IF(acquéreurs!NP12="MATCH",CONCATENATE(Tableau2[[#Headers],[Bien 358]]&amp;" ", acquéreurs!$C12&amp;" ",acquéreurs!$D12),"")</f>
        <v/>
      </c>
      <c r="MV11" t="str">
        <f>IF(acquéreurs!NQ12="MATCH",CONCATENATE(Tableau2[[#Headers],[Bien 359]]&amp;" ", acquéreurs!$C12&amp;" ",acquéreurs!$D12),"")</f>
        <v/>
      </c>
      <c r="MW11" t="str">
        <f>IF(acquéreurs!NR12="MATCH",CONCATENATE(Tableau2[[#Headers],[Bien 360]]&amp;" ", acquéreurs!$C12&amp;" ",acquéreurs!$D12),"")</f>
        <v/>
      </c>
      <c r="MX11" t="str">
        <f>IF(acquéreurs!NS12="MATCH",CONCATENATE(Tableau2[[#Headers],[Bien 361]]&amp;" ", acquéreurs!$C12&amp;" ",acquéreurs!$D12),"")</f>
        <v/>
      </c>
      <c r="MY11" t="str">
        <f>IF(acquéreurs!NT12="MATCH",CONCATENATE(Tableau2[[#Headers],[Bien 362]]&amp;" ", acquéreurs!$C12&amp;" ",acquéreurs!$D12),"")</f>
        <v/>
      </c>
      <c r="MZ11" t="str">
        <f>IF(acquéreurs!NU12="MATCH",CONCATENATE(Tableau2[[#Headers],[Bien 363]]&amp;" ", acquéreurs!$C12&amp;" ",acquéreurs!$D12),"")</f>
        <v/>
      </c>
      <c r="NA11" t="str">
        <f>IF(acquéreurs!NV12="MATCH",CONCATENATE(Tableau2[[#Headers],[Bien 364]]&amp;" ", acquéreurs!$C12&amp;" ",acquéreurs!$D12),"")</f>
        <v/>
      </c>
      <c r="NB11" t="str">
        <f>IF(acquéreurs!NW12="MATCH",CONCATENATE(Tableau2[[#Headers],[Bien 365]]&amp;" ", acquéreurs!$C12&amp;" ",acquéreurs!$D12),"")</f>
        <v/>
      </c>
      <c r="NC11" t="str">
        <f>IF(acquéreurs!NX12="MATCH",CONCATENATE(Tableau2[[#Headers],[Bien 366]]&amp;" ", acquéreurs!$C12&amp;" ",acquéreurs!$D12),"")</f>
        <v/>
      </c>
      <c r="ND11" t="str">
        <f>IF(acquéreurs!NY12="MATCH",CONCATENATE(Tableau2[[#Headers],[Bien 367]]&amp;" ", acquéreurs!$C12&amp;" ",acquéreurs!$D12),"")</f>
        <v/>
      </c>
      <c r="NE11" t="str">
        <f>IF(acquéreurs!NZ12="MATCH",CONCATENATE(Tableau2[[#Headers],[Bien 368]]&amp;" ", acquéreurs!$C12&amp;" ",acquéreurs!$D12),"")</f>
        <v/>
      </c>
      <c r="NF11" t="str">
        <f>IF(acquéreurs!OA12="MATCH",CONCATENATE(Tableau2[[#Headers],[Bien 369]]&amp;" ", acquéreurs!$C12&amp;" ",acquéreurs!$D12),"")</f>
        <v/>
      </c>
      <c r="NG11" t="str">
        <f>IF(acquéreurs!OB12="MATCH",CONCATENATE(Tableau2[[#Headers],[Bien 370]]&amp;" ", acquéreurs!$C12&amp;" ",acquéreurs!$D12),"")</f>
        <v/>
      </c>
      <c r="NH11" t="str">
        <f>IF(acquéreurs!OC12="MATCH",CONCATENATE(Tableau2[[#Headers],[Bien 371]]&amp;" ", acquéreurs!$C12&amp;" ",acquéreurs!$D12),"")</f>
        <v/>
      </c>
      <c r="NI11" t="str">
        <f>IF(acquéreurs!OD12="MATCH",CONCATENATE(Tableau2[[#Headers],[Bien 372]]&amp;" ", acquéreurs!$C12&amp;" ",acquéreurs!$D12),"")</f>
        <v/>
      </c>
      <c r="NJ11" t="str">
        <f>IF(acquéreurs!OE12="MATCH",CONCATENATE(Tableau2[[#Headers],[Bien 373]]&amp;" ", acquéreurs!$C12&amp;" ",acquéreurs!$D12),"")</f>
        <v/>
      </c>
      <c r="NK11" t="str">
        <f>IF(acquéreurs!OF12="MATCH",CONCATENATE(Tableau2[[#Headers],[Bien 374]]&amp;" ", acquéreurs!$C12&amp;" ",acquéreurs!$D12),"")</f>
        <v/>
      </c>
      <c r="NL11" t="str">
        <f>IF(acquéreurs!OG12="MATCH",CONCATENATE(Tableau2[[#Headers],[Bien 375]]&amp;" ", acquéreurs!$C12&amp;" ",acquéreurs!$D12),"")</f>
        <v/>
      </c>
      <c r="NM11" t="str">
        <f>IF(acquéreurs!OH12="MATCH",CONCATENATE(Tableau2[[#Headers],[Bien 376]]&amp;" ", acquéreurs!$C12&amp;" ",acquéreurs!$D12),"")</f>
        <v/>
      </c>
      <c r="NN11" t="str">
        <f>IF(acquéreurs!OI12="MATCH",CONCATENATE(Tableau2[[#Headers],[Bien 377]]&amp;" ", acquéreurs!$C12&amp;" ",acquéreurs!$D12),"")</f>
        <v/>
      </c>
      <c r="NO11" t="str">
        <f>IF(acquéreurs!OJ12="MATCH",CONCATENATE(Tableau2[[#Headers],[Bien 378]]&amp;" ", acquéreurs!$C12&amp;" ",acquéreurs!$D12),"")</f>
        <v/>
      </c>
      <c r="NP11" t="str">
        <f>IF(acquéreurs!OK12="MATCH",CONCATENATE(Tableau2[[#Headers],[Bien 379]]&amp;" ", acquéreurs!$C12&amp;" ",acquéreurs!$D12),"")</f>
        <v/>
      </c>
      <c r="NQ11" t="str">
        <f>IF(acquéreurs!OL12="MATCH",CONCATENATE(Tableau2[[#Headers],[Bien 380]]&amp;" ", acquéreurs!$C12&amp;" ",acquéreurs!$D12),"")</f>
        <v/>
      </c>
      <c r="NR11" t="str">
        <f>IF(acquéreurs!OM12="MATCH",CONCATENATE(Tableau2[[#Headers],[Bien 381]]&amp;" ", acquéreurs!$C12&amp;" ",acquéreurs!$D12),"")</f>
        <v/>
      </c>
      <c r="NS11" t="str">
        <f>IF(acquéreurs!ON12="MATCH",CONCATENATE(Tableau2[[#Headers],[Bien 382]]&amp;" ", acquéreurs!$C12&amp;" ",acquéreurs!$D12),"")</f>
        <v/>
      </c>
      <c r="NT11" t="str">
        <f>IF(acquéreurs!OO12="MATCH",CONCATENATE(Tableau2[[#Headers],[Bien 383]]&amp;" ", acquéreurs!$C12&amp;" ",acquéreurs!$D12),"")</f>
        <v/>
      </c>
      <c r="NU11" t="str">
        <f>IF(acquéreurs!OP12="MATCH",CONCATENATE(Tableau2[[#Headers],[Bien 384]]&amp;" ", acquéreurs!$C12&amp;" ",acquéreurs!$D12),"")</f>
        <v/>
      </c>
      <c r="NV11" t="str">
        <f>IF(acquéreurs!OQ12="MATCH",CONCATENATE(Tableau2[[#Headers],[Bien 385]]&amp;" ", acquéreurs!$C12&amp;" ",acquéreurs!$D12),"")</f>
        <v/>
      </c>
      <c r="NW11" t="str">
        <f>IF(acquéreurs!OR12="MATCH",CONCATENATE(Tableau2[[#Headers],[Bien 386]]&amp;" ", acquéreurs!$C12&amp;" ",acquéreurs!$D12),"")</f>
        <v/>
      </c>
      <c r="NX11" t="str">
        <f>IF(acquéreurs!OS12="MATCH",CONCATENATE(Tableau2[[#Headers],[Bien 387]]&amp;" ", acquéreurs!$C12&amp;" ",acquéreurs!$D12),"")</f>
        <v/>
      </c>
      <c r="NY11" t="str">
        <f>IF(acquéreurs!OT12="MATCH",CONCATENATE(Tableau2[[#Headers],[Bien 388]]&amp;" ", acquéreurs!$C12&amp;" ",acquéreurs!$D12),"")</f>
        <v/>
      </c>
      <c r="NZ11" t="str">
        <f>IF(acquéreurs!OU12="MATCH",CONCATENATE(Tableau2[[#Headers],[Bien 389]]&amp;" ", acquéreurs!$C12&amp;" ",acquéreurs!$D12),"")</f>
        <v/>
      </c>
      <c r="OA11" t="str">
        <f>IF(acquéreurs!OV12="MATCH",CONCATENATE(Tableau2[[#Headers],[Bien 390]]&amp;" ", acquéreurs!$C12&amp;" ",acquéreurs!$D12),"")</f>
        <v/>
      </c>
      <c r="OB11" t="str">
        <f>IF(acquéreurs!OW12="MATCH",CONCATENATE(Tableau2[[#Headers],[Bien 391]]&amp;" ", acquéreurs!$C12&amp;" ",acquéreurs!$D12),"")</f>
        <v/>
      </c>
      <c r="OC11" t="str">
        <f>IF(acquéreurs!OX12="MATCH",CONCATENATE(Tableau2[[#Headers],[Bien 392]]&amp;" ", acquéreurs!$C12&amp;" ",acquéreurs!$D12),"")</f>
        <v/>
      </c>
      <c r="OD11" t="str">
        <f>IF(acquéreurs!OY12="MATCH",CONCATENATE(Tableau2[[#Headers],[Bien 393]]&amp;" ", acquéreurs!$C12&amp;" ",acquéreurs!$D12),"")</f>
        <v/>
      </c>
      <c r="OE11" t="str">
        <f>IF(acquéreurs!OZ12="MATCH",CONCATENATE(Tableau2[[#Headers],[Bien 394]]&amp;" ", acquéreurs!$C12&amp;" ",acquéreurs!$D12),"")</f>
        <v/>
      </c>
      <c r="OF11" t="str">
        <f>IF(acquéreurs!PA12="MATCH",CONCATENATE(Tableau2[[#Headers],[Bien 395]]&amp;" ", acquéreurs!$C12&amp;" ",acquéreurs!$D12),"")</f>
        <v/>
      </c>
      <c r="OG11" t="str">
        <f>IF(acquéreurs!PB12="MATCH",CONCATENATE(Tableau2[[#Headers],[Bien 396]]&amp;" ", acquéreurs!$C12&amp;" ",acquéreurs!$D12),"")</f>
        <v/>
      </c>
      <c r="OH11" t="str">
        <f>IF(acquéreurs!PC12="MATCH",CONCATENATE(Tableau2[[#Headers],[Bien 397]]&amp;" ", acquéreurs!$C12&amp;" ",acquéreurs!$D12),"")</f>
        <v/>
      </c>
      <c r="OI11" t="str">
        <f>IF(acquéreurs!PD12="MATCH",CONCATENATE(Tableau2[[#Headers],[Bien 398]]&amp;" ", acquéreurs!$C12&amp;" ",acquéreurs!$D12),"")</f>
        <v/>
      </c>
      <c r="OJ11" t="str">
        <f>IF(acquéreurs!PE12="MATCH",CONCATENATE(Tableau2[[#Headers],[Bien 399]]&amp;" ", acquéreurs!$C12&amp;" ",acquéreurs!$D12),"")</f>
        <v/>
      </c>
      <c r="OK11" t="str">
        <f>IF(acquéreurs!PF12="MATCH",CONCATENATE(Tableau2[[#Headers],[Bien 400]]&amp;" ", acquéreurs!$C12&amp;" ",acquéreurs!$D12),"")</f>
        <v/>
      </c>
      <c r="OL11" t="str">
        <f>IF(acquéreurs!PG12="MATCH",CONCATENATE(Tableau2[[#Headers],[Bien 401]]&amp;" ", acquéreurs!$C12&amp;" ",acquéreurs!$D12),"")</f>
        <v/>
      </c>
      <c r="OM11" t="str">
        <f>IF(acquéreurs!PH12="MATCH",CONCATENATE(Tableau2[[#Headers],[Bien 402]]&amp;" ", acquéreurs!$C12&amp;" ",acquéreurs!$D12),"")</f>
        <v/>
      </c>
      <c r="ON11" t="str">
        <f>IF(acquéreurs!PI12="MATCH",CONCATENATE(Tableau2[[#Headers],[Bien 403]]&amp;" ", acquéreurs!$C12&amp;" ",acquéreurs!$D12),"")</f>
        <v/>
      </c>
      <c r="OO11" t="str">
        <f>IF(acquéreurs!PJ12="MATCH",CONCATENATE(Tableau2[[#Headers],[Bien 404]]&amp;" ", acquéreurs!$C12&amp;" ",acquéreurs!$D12),"")</f>
        <v/>
      </c>
      <c r="OP11" t="str">
        <f>IF(acquéreurs!PK12="MATCH",CONCATENATE(Tableau2[[#Headers],[Bien 405]]&amp;" ", acquéreurs!$C12&amp;" ",acquéreurs!$D12),"")</f>
        <v/>
      </c>
      <c r="OQ11" t="str">
        <f>IF(acquéreurs!PL12="MATCH",CONCATENATE(Tableau2[[#Headers],[Bien 406]]&amp;" ", acquéreurs!$C12&amp;" ",acquéreurs!$D12),"")</f>
        <v/>
      </c>
      <c r="OR11" t="str">
        <f>IF(acquéreurs!PM12="MATCH",CONCATENATE(Tableau2[[#Headers],[Bien 407]]&amp;" ", acquéreurs!$C12&amp;" ",acquéreurs!$D12),"")</f>
        <v/>
      </c>
      <c r="OS11" t="str">
        <f>IF(acquéreurs!PN12="MATCH",CONCATENATE(Tableau2[[#Headers],[Bien 408]]&amp;" ", acquéreurs!$C12&amp;" ",acquéreurs!$D12),"")</f>
        <v/>
      </c>
      <c r="OT11" t="str">
        <f>IF(acquéreurs!PO12="MATCH",CONCATENATE(Tableau2[[#Headers],[Bien 409]]&amp;" ", acquéreurs!$C12&amp;" ",acquéreurs!$D12),"")</f>
        <v/>
      </c>
      <c r="OU11" t="str">
        <f>IF(acquéreurs!PP12="MATCH",CONCATENATE(Tableau2[[#Headers],[Bien 410]]&amp;" ", acquéreurs!$C12&amp;" ",acquéreurs!$D12),"")</f>
        <v/>
      </c>
      <c r="OV11" t="str">
        <f>IF(acquéreurs!PQ12="MATCH",CONCATENATE(Tableau2[[#Headers],[Bien 411]]&amp;" ", acquéreurs!$C12&amp;" ",acquéreurs!$D12),"")</f>
        <v/>
      </c>
      <c r="OW11" t="str">
        <f>IF(acquéreurs!PR12="MATCH",CONCATENATE(Tableau2[[#Headers],[Bien 412]]&amp;" ", acquéreurs!$C12&amp;" ",acquéreurs!$D12),"")</f>
        <v/>
      </c>
      <c r="OX11" t="str">
        <f>IF(acquéreurs!PS12="MATCH",CONCATENATE(Tableau2[[#Headers],[Bien 413]]&amp;" ", acquéreurs!$C12&amp;" ",acquéreurs!$D12),"")</f>
        <v/>
      </c>
      <c r="OY11" t="str">
        <f>IF(acquéreurs!PT12="MATCH",CONCATENATE(Tableau2[[#Headers],[Bien 414]]&amp;" ", acquéreurs!$C12&amp;" ",acquéreurs!$D12),"")</f>
        <v/>
      </c>
      <c r="OZ11" t="str">
        <f>IF(acquéreurs!PU12="MATCH",CONCATENATE(Tableau2[[#Headers],[Bien 415]]&amp;" ", acquéreurs!$C12&amp;" ",acquéreurs!$D12),"")</f>
        <v/>
      </c>
      <c r="PA11" t="str">
        <f>IF(acquéreurs!PV12="MATCH",CONCATENATE(Tableau2[[#Headers],[Bien 416]]&amp;" ", acquéreurs!$C12&amp;" ",acquéreurs!$D12),"")</f>
        <v/>
      </c>
      <c r="PB11" t="str">
        <f>IF(acquéreurs!PW12="MATCH",CONCATENATE(Tableau2[[#Headers],[Bien 417]]&amp;" ", acquéreurs!$C12&amp;" ",acquéreurs!$D12),"")</f>
        <v/>
      </c>
      <c r="PC11" t="str">
        <f>IF(acquéreurs!PX12="MATCH",CONCATENATE(Tableau2[[#Headers],[Bien 418]]&amp;" ", acquéreurs!$C12&amp;" ",acquéreurs!$D12),"")</f>
        <v/>
      </c>
      <c r="PD11" t="str">
        <f>IF(acquéreurs!PY12="MATCH",CONCATENATE(Tableau2[[#Headers],[Bien 419]]&amp;" ", acquéreurs!$C12&amp;" ",acquéreurs!$D12),"")</f>
        <v/>
      </c>
      <c r="PE11" t="str">
        <f>IF(acquéreurs!PZ12="MATCH",CONCATENATE(Tableau2[[#Headers],[Bien 420]]&amp;" ", acquéreurs!$C12&amp;" ",acquéreurs!$D12),"")</f>
        <v/>
      </c>
      <c r="PF11" t="str">
        <f>IF(acquéreurs!QA12="MATCH",CONCATENATE(Tableau2[[#Headers],[Bien 421]]&amp;" ", acquéreurs!$C12&amp;" ",acquéreurs!$D12),"")</f>
        <v/>
      </c>
      <c r="PG11" t="str">
        <f>IF(acquéreurs!QB12="MATCH",CONCATENATE(Tableau2[[#Headers],[Bien 422]]&amp;" ", acquéreurs!$C12&amp;" ",acquéreurs!$D12),"")</f>
        <v/>
      </c>
      <c r="PH11" t="str">
        <f>IF(acquéreurs!QC12="MATCH",CONCATENATE(Tableau2[[#Headers],[Bien 423]]&amp;" ", acquéreurs!$C12&amp;" ",acquéreurs!$D12),"")</f>
        <v/>
      </c>
      <c r="PI11" t="str">
        <f>IF(acquéreurs!QD12="MATCH",CONCATENATE(Tableau2[[#Headers],[Bien 424]]&amp;" ", acquéreurs!$C12&amp;" ",acquéreurs!$D12),"")</f>
        <v/>
      </c>
      <c r="PJ11" t="str">
        <f>IF(acquéreurs!QE12="MATCH",CONCATENATE(Tableau2[[#Headers],[Bien 425]]&amp;" ", acquéreurs!$C12&amp;" ",acquéreurs!$D12),"")</f>
        <v/>
      </c>
      <c r="PK11" t="str">
        <f>IF(acquéreurs!QF12="MATCH",CONCATENATE(Tableau2[[#Headers],[Bien 426]]&amp;" ", acquéreurs!$C12&amp;" ",acquéreurs!$D12),"")</f>
        <v/>
      </c>
      <c r="PL11" t="str">
        <f>IF(acquéreurs!QG12="MATCH",CONCATENATE(Tableau2[[#Headers],[Bien 427]]&amp;" ", acquéreurs!$C12&amp;" ",acquéreurs!$D12),"")</f>
        <v/>
      </c>
      <c r="PM11" t="str">
        <f>IF(acquéreurs!QH12="MATCH",CONCATENATE(Tableau2[[#Headers],[Bien 428]]&amp;" ", acquéreurs!$C12&amp;" ",acquéreurs!$D12),"")</f>
        <v/>
      </c>
      <c r="PN11" t="str">
        <f>IF(acquéreurs!QI12="MATCH",CONCATENATE(Tableau2[[#Headers],[Bien 429]]&amp;" ", acquéreurs!$C12&amp;" ",acquéreurs!$D12),"")</f>
        <v/>
      </c>
      <c r="PO11" t="str">
        <f>IF(acquéreurs!QJ12="MATCH",CONCATENATE(Tableau2[[#Headers],[Bien 430]]&amp;" ", acquéreurs!$C12&amp;" ",acquéreurs!$D12),"")</f>
        <v/>
      </c>
      <c r="PP11" t="str">
        <f>IF(acquéreurs!QK12="MATCH",CONCATENATE(Tableau2[[#Headers],[Bien 431]]&amp;" ", acquéreurs!$C12&amp;" ",acquéreurs!$D12),"")</f>
        <v/>
      </c>
      <c r="PQ11" t="str">
        <f>IF(acquéreurs!QL12="MATCH",CONCATENATE(Tableau2[[#Headers],[Bien 432]]&amp;" ", acquéreurs!$C12&amp;" ",acquéreurs!$D12),"")</f>
        <v/>
      </c>
      <c r="PR11" t="str">
        <f>IF(acquéreurs!QM12="MATCH",CONCATENATE(Tableau2[[#Headers],[Bien 433]]&amp;" ", acquéreurs!$C12&amp;" ",acquéreurs!$D12),"")</f>
        <v/>
      </c>
      <c r="PS11" t="str">
        <f>IF(acquéreurs!QN12="MATCH",CONCATENATE(Tableau2[[#Headers],[Bien 434]]&amp;" ", acquéreurs!$C12&amp;" ",acquéreurs!$D12),"")</f>
        <v/>
      </c>
      <c r="PT11" t="str">
        <f>IF(acquéreurs!QO12="MATCH",CONCATENATE(Tableau2[[#Headers],[Bien 435]]&amp;" ", acquéreurs!$C12&amp;" ",acquéreurs!$D12),"")</f>
        <v/>
      </c>
      <c r="PU11" t="str">
        <f>IF(acquéreurs!QP12="MATCH",CONCATENATE(Tableau2[[#Headers],[Bien 436]]&amp;" ", acquéreurs!$C12&amp;" ",acquéreurs!$D12),"")</f>
        <v/>
      </c>
      <c r="PV11" t="str">
        <f>IF(acquéreurs!QQ12="MATCH",CONCATENATE(Tableau2[[#Headers],[Bien 437]]&amp;" ", acquéreurs!$C12&amp;" ",acquéreurs!$D12),"")</f>
        <v/>
      </c>
      <c r="PW11" t="str">
        <f>IF(acquéreurs!QR12="MATCH",CONCATENATE(Tableau2[[#Headers],[Bien 438]]&amp;" ", acquéreurs!$C12&amp;" ",acquéreurs!$D12),"")</f>
        <v/>
      </c>
      <c r="PX11" t="str">
        <f>IF(acquéreurs!QS12="MATCH",CONCATENATE(Tableau2[[#Headers],[Bien 439]]&amp;" ", acquéreurs!$C12&amp;" ",acquéreurs!$D12),"")</f>
        <v/>
      </c>
      <c r="PY11" t="str">
        <f>IF(acquéreurs!QT12="MATCH",CONCATENATE(Tableau2[[#Headers],[Bien 440]]&amp;" ", acquéreurs!$C12&amp;" ",acquéreurs!$D12),"")</f>
        <v/>
      </c>
      <c r="PZ11" t="str">
        <f>IF(acquéreurs!QU12="MATCH",CONCATENATE(Tableau2[[#Headers],[Bien 441]]&amp;" ", acquéreurs!$C12&amp;" ",acquéreurs!$D12),"")</f>
        <v/>
      </c>
      <c r="QA11" t="str">
        <f>IF(acquéreurs!QV12="MATCH",CONCATENATE(Tableau2[[#Headers],[Bien 442]]&amp;" ", acquéreurs!$C12&amp;" ",acquéreurs!$D12),"")</f>
        <v/>
      </c>
      <c r="QB11" t="str">
        <f>IF(acquéreurs!QW12="MATCH",CONCATENATE(Tableau2[[#Headers],[Bien 443]]&amp;" ", acquéreurs!$C12&amp;" ",acquéreurs!$D12),"")</f>
        <v/>
      </c>
      <c r="QC11" t="str">
        <f>IF(acquéreurs!QX12="MATCH",CONCATENATE(Tableau2[[#Headers],[Bien 444]]&amp;" ", acquéreurs!$C12&amp;" ",acquéreurs!$D12),"")</f>
        <v/>
      </c>
      <c r="QD11" t="str">
        <f>IF(acquéreurs!QY12="MATCH",CONCATENATE(Tableau2[[#Headers],[Bien 445]]&amp;" ", acquéreurs!$C12&amp;" ",acquéreurs!$D12),"")</f>
        <v/>
      </c>
      <c r="QE11" t="str">
        <f>IF(acquéreurs!QZ12="MATCH",CONCATENATE(Tableau2[[#Headers],[Bien 446]]&amp;" ", acquéreurs!$C12&amp;" ",acquéreurs!$D12),"")</f>
        <v/>
      </c>
      <c r="QF11" t="str">
        <f>IF(acquéreurs!RA12="MATCH",CONCATENATE(Tableau2[[#Headers],[Bien 447]]&amp;" ", acquéreurs!$C12&amp;" ",acquéreurs!$D12),"")</f>
        <v/>
      </c>
      <c r="QG11" t="str">
        <f>IF(acquéreurs!RB12="MATCH",CONCATENATE(Tableau2[[#Headers],[Bien 448]]&amp;" ", acquéreurs!$C12&amp;" ",acquéreurs!$D12),"")</f>
        <v/>
      </c>
      <c r="QH11" t="str">
        <f>IF(acquéreurs!RC12="MATCH",CONCATENATE(Tableau2[[#Headers],[Bien 449]]&amp;" ", acquéreurs!$C12&amp;" ",acquéreurs!$D12),"")</f>
        <v/>
      </c>
      <c r="QI11" t="str">
        <f>IF(acquéreurs!RD12="MATCH",CONCATENATE(Tableau2[[#Headers],[Bien 450]]&amp;" ", acquéreurs!$C12&amp;" ",acquéreurs!$D12),"")</f>
        <v/>
      </c>
      <c r="QJ11" t="str">
        <f>IF(acquéreurs!RE12="MATCH",CONCATENATE(Tableau2[[#Headers],[Bien 451]]&amp;" ", acquéreurs!$C12&amp;" ",acquéreurs!$D12),"")</f>
        <v/>
      </c>
      <c r="QK11" t="str">
        <f>IF(acquéreurs!RF12="MATCH",CONCATENATE(Tableau2[[#Headers],[Bien 452]]&amp;" ", acquéreurs!$C12&amp;" ",acquéreurs!$D12),"")</f>
        <v/>
      </c>
      <c r="QL11" t="str">
        <f>IF(acquéreurs!RG12="MATCH",CONCATENATE(Tableau2[[#Headers],[Bien 453]]&amp;" ", acquéreurs!$C12&amp;" ",acquéreurs!$D12),"")</f>
        <v/>
      </c>
      <c r="QM11" t="str">
        <f>IF(acquéreurs!RH12="MATCH",CONCATENATE(Tableau2[[#Headers],[Bien 454]]&amp;" ", acquéreurs!$C12&amp;" ",acquéreurs!$D12),"")</f>
        <v/>
      </c>
      <c r="QN11" t="str">
        <f>IF(acquéreurs!RI12="MATCH",CONCATENATE(Tableau2[[#Headers],[Bien 455]]&amp;" ", acquéreurs!$C12&amp;" ",acquéreurs!$D12),"")</f>
        <v/>
      </c>
      <c r="QO11" t="str">
        <f>IF(acquéreurs!RJ12="MATCH",CONCATENATE(Tableau2[[#Headers],[Bien 456]]&amp;" ", acquéreurs!$C12&amp;" ",acquéreurs!$D12),"")</f>
        <v/>
      </c>
      <c r="QP11" t="str">
        <f>IF(acquéreurs!RK12="MATCH",CONCATENATE(Tableau2[[#Headers],[Bien 457]]&amp;" ", acquéreurs!$C12&amp;" ",acquéreurs!$D12),"")</f>
        <v/>
      </c>
      <c r="QQ11" t="str">
        <f>IF(acquéreurs!RL12="MATCH",CONCATENATE(Tableau2[[#Headers],[Bien 458]]&amp;" ", acquéreurs!$C12&amp;" ",acquéreurs!$D12),"")</f>
        <v/>
      </c>
      <c r="QR11" t="str">
        <f>IF(acquéreurs!RM12="MATCH",CONCATENATE(Tableau2[[#Headers],[Bien 459]]&amp;" ", acquéreurs!$C12&amp;" ",acquéreurs!$D12),"")</f>
        <v/>
      </c>
      <c r="QS11" t="str">
        <f>IF(acquéreurs!RN12="MATCH",CONCATENATE(Tableau2[[#Headers],[Bien 460]]&amp;" ", acquéreurs!$C12&amp;" ",acquéreurs!$D12),"")</f>
        <v/>
      </c>
      <c r="QT11" t="str">
        <f>IF(acquéreurs!RO12="MATCH",CONCATENATE(Tableau2[[#Headers],[Bien 461]]&amp;" ", acquéreurs!$C12&amp;" ",acquéreurs!$D12),"")</f>
        <v/>
      </c>
      <c r="QU11" t="str">
        <f>IF(acquéreurs!RP12="MATCH",CONCATENATE(Tableau2[[#Headers],[Bien 462]]&amp;" ", acquéreurs!$C12&amp;" ",acquéreurs!$D12),"")</f>
        <v/>
      </c>
      <c r="QV11" t="str">
        <f>IF(acquéreurs!RQ12="MATCH",CONCATENATE(Tableau2[[#Headers],[Bien 463]]&amp;" ", acquéreurs!$C12&amp;" ",acquéreurs!$D12),"")</f>
        <v/>
      </c>
      <c r="QW11" t="str">
        <f>IF(acquéreurs!RR12="MATCH",CONCATENATE(Tableau2[[#Headers],[Bien 464]]&amp;" ", acquéreurs!$C12&amp;" ",acquéreurs!$D12),"")</f>
        <v/>
      </c>
      <c r="QX11" t="str">
        <f>IF(acquéreurs!RS12="MATCH",CONCATENATE(Tableau2[[#Headers],[Bien 465]]&amp;" ", acquéreurs!$C12&amp;" ",acquéreurs!$D12),"")</f>
        <v/>
      </c>
      <c r="QY11" t="str">
        <f>IF(acquéreurs!RT12="MATCH",CONCATENATE(Tableau2[[#Headers],[Bien 466]]&amp;" ", acquéreurs!$C12&amp;" ",acquéreurs!$D12),"")</f>
        <v/>
      </c>
      <c r="QZ11" t="str">
        <f>IF(acquéreurs!RU12="MATCH",CONCATENATE(Tableau2[[#Headers],[Bien 467]]&amp;" ", acquéreurs!$C12&amp;" ",acquéreurs!$D12),"")</f>
        <v/>
      </c>
      <c r="RA11" t="str">
        <f>IF(acquéreurs!RV12="MATCH",CONCATENATE(Tableau2[[#Headers],[Bien 468]]&amp;" ", acquéreurs!$C12&amp;" ",acquéreurs!$D12),"")</f>
        <v/>
      </c>
      <c r="RB11" t="str">
        <f>IF(acquéreurs!RW12="MATCH",CONCATENATE(Tableau2[[#Headers],[Bien 469]]&amp;" ", acquéreurs!$C12&amp;" ",acquéreurs!$D12),"")</f>
        <v/>
      </c>
      <c r="RC11" t="str">
        <f>IF(acquéreurs!RX12="MATCH",CONCATENATE(Tableau2[[#Headers],[Bien 470]]&amp;" ", acquéreurs!$C12&amp;" ",acquéreurs!$D12),"")</f>
        <v/>
      </c>
      <c r="RD11" t="str">
        <f>IF(acquéreurs!RY12="MATCH",CONCATENATE(Tableau2[[#Headers],[Bien 471]]&amp;" ", acquéreurs!$C12&amp;" ",acquéreurs!$D12),"")</f>
        <v/>
      </c>
      <c r="RE11" t="str">
        <f>IF(acquéreurs!RZ12="MATCH",CONCATENATE(Tableau2[[#Headers],[Bien 472]]&amp;" ", acquéreurs!$C12&amp;" ",acquéreurs!$D12),"")</f>
        <v/>
      </c>
      <c r="RF11" t="str">
        <f>IF(acquéreurs!SA12="MATCH",CONCATENATE(Tableau2[[#Headers],[Bien 473]]&amp;" ", acquéreurs!$C12&amp;" ",acquéreurs!$D12),"")</f>
        <v/>
      </c>
      <c r="RG11" t="str">
        <f>IF(acquéreurs!SB12="MATCH",CONCATENATE(Tableau2[[#Headers],[Bien 474]]&amp;" ", acquéreurs!$C12&amp;" ",acquéreurs!$D12),"")</f>
        <v/>
      </c>
      <c r="RH11" t="str">
        <f>IF(acquéreurs!SC12="MATCH",CONCATENATE(Tableau2[[#Headers],[Bien 475]]&amp;" ", acquéreurs!$C12&amp;" ",acquéreurs!$D12),"")</f>
        <v/>
      </c>
      <c r="RI11" t="str">
        <f>IF(acquéreurs!SD12="MATCH",CONCATENATE(Tableau2[[#Headers],[Bien 476]]&amp;" ", acquéreurs!$C12&amp;" ",acquéreurs!$D12),"")</f>
        <v/>
      </c>
      <c r="RJ11" t="str">
        <f>IF(acquéreurs!SE12="MATCH",CONCATENATE(Tableau2[[#Headers],[Bien 477]]&amp;" ", acquéreurs!$C12&amp;" ",acquéreurs!$D12),"")</f>
        <v/>
      </c>
      <c r="RK11" t="str">
        <f>IF(acquéreurs!SF12="MATCH",CONCATENATE(Tableau2[[#Headers],[Bien 478]]&amp;" ", acquéreurs!$C12&amp;" ",acquéreurs!$D12),"")</f>
        <v/>
      </c>
      <c r="RL11" t="str">
        <f>IF(acquéreurs!SG12="MATCH",CONCATENATE(Tableau2[[#Headers],[Bien 479]]&amp;" ", acquéreurs!$C12&amp;" ",acquéreurs!$D12),"")</f>
        <v/>
      </c>
      <c r="RM11" t="str">
        <f>IF(acquéreurs!SH12="MATCH",CONCATENATE(Tableau2[[#Headers],[Bien 480]]&amp;" ", acquéreurs!$C12&amp;" ",acquéreurs!$D12),"")</f>
        <v/>
      </c>
      <c r="RN11" t="str">
        <f>IF(acquéreurs!SI12="MATCH",CONCATENATE(Tableau2[[#Headers],[Bien 481]]&amp;" ", acquéreurs!$C12&amp;" ",acquéreurs!$D12),"")</f>
        <v/>
      </c>
      <c r="RO11" t="str">
        <f>IF(acquéreurs!SJ12="MATCH",CONCATENATE(Tableau2[[#Headers],[Bien 482]]&amp;" ", acquéreurs!$C12&amp;" ",acquéreurs!$D12),"")</f>
        <v/>
      </c>
      <c r="RP11" t="str">
        <f>IF(acquéreurs!SK12="MATCH",CONCATENATE(Tableau2[[#Headers],[Bien 483]]&amp;" ", acquéreurs!$C12&amp;" ",acquéreurs!$D12),"")</f>
        <v/>
      </c>
      <c r="RQ11" t="str">
        <f>IF(acquéreurs!SL12="MATCH",CONCATENATE(Tableau2[[#Headers],[Bien 484]]&amp;" ", acquéreurs!$C12&amp;" ",acquéreurs!$D12),"")</f>
        <v/>
      </c>
      <c r="RR11" t="str">
        <f>IF(acquéreurs!SM12="MATCH",CONCATENATE(Tableau2[[#Headers],[Bien 485]]&amp;" ", acquéreurs!$C12&amp;" ",acquéreurs!$D12),"")</f>
        <v/>
      </c>
      <c r="RS11" t="str">
        <f>IF(acquéreurs!SN12="MATCH",CONCATENATE(Tableau2[[#Headers],[Bien 486]]&amp;" ", acquéreurs!$C12&amp;" ",acquéreurs!$D12),"")</f>
        <v/>
      </c>
      <c r="RT11" t="str">
        <f>IF(acquéreurs!SO12="MATCH",CONCATENATE(Tableau2[[#Headers],[Bien 487]]&amp;" ", acquéreurs!$C12&amp;" ",acquéreurs!$D12),"")</f>
        <v/>
      </c>
      <c r="RU11" t="str">
        <f>IF(acquéreurs!SP12="MATCH",CONCATENATE(Tableau2[[#Headers],[Bien 488]]&amp;" ", acquéreurs!$C12&amp;" ",acquéreurs!$D12),"")</f>
        <v/>
      </c>
      <c r="RV11" t="str">
        <f>IF(acquéreurs!SQ12="MATCH",CONCATENATE(Tableau2[[#Headers],[Bien 489]]&amp;" ", acquéreurs!$C12&amp;" ",acquéreurs!$D12),"")</f>
        <v/>
      </c>
      <c r="RW11" t="str">
        <f>IF(acquéreurs!SR12="MATCH",CONCATENATE(Tableau2[[#Headers],[Bien 490]]&amp;" ", acquéreurs!$C12&amp;" ",acquéreurs!$D12),"")</f>
        <v/>
      </c>
      <c r="RX11" t="str">
        <f>IF(acquéreurs!SS12="MATCH",CONCATENATE(Tableau2[[#Headers],[Bien 491]]&amp;" ", acquéreurs!$C12&amp;" ",acquéreurs!$D12),"")</f>
        <v/>
      </c>
      <c r="RY11" t="str">
        <f>IF(acquéreurs!ST12="MATCH",CONCATENATE(Tableau2[[#Headers],[Bien 492]]&amp;" ", acquéreurs!$C12&amp;" ",acquéreurs!$D12),"")</f>
        <v/>
      </c>
      <c r="RZ11" t="str">
        <f>IF(acquéreurs!SU12="MATCH",CONCATENATE(Tableau2[[#Headers],[Bien 493]]&amp;" ", acquéreurs!$C12&amp;" ",acquéreurs!$D12),"")</f>
        <v/>
      </c>
      <c r="SA11" t="str">
        <f>IF(acquéreurs!SV12="MATCH",CONCATENATE(Tableau2[[#Headers],[Bien 494]]&amp;" ", acquéreurs!$C12&amp;" ",acquéreurs!$D12),"")</f>
        <v/>
      </c>
      <c r="SB11" t="str">
        <f>IF(acquéreurs!SW12="MATCH",CONCATENATE(Tableau2[[#Headers],[Bien 495]]&amp;" ", acquéreurs!$C12&amp;" ",acquéreurs!$D12),"")</f>
        <v/>
      </c>
      <c r="SC11" t="str">
        <f>IF(acquéreurs!SX12="MATCH",CONCATENATE(Tableau2[[#Headers],[Bien 496]]&amp;" ", acquéreurs!$C12&amp;" ",acquéreurs!$D12),"")</f>
        <v/>
      </c>
      <c r="SD11" t="str">
        <f>IF(acquéreurs!SY12="MATCH",CONCATENATE(Tableau2[[#Headers],[Bien 497]]&amp;" ", acquéreurs!$C12&amp;" ",acquéreurs!$D12),"")</f>
        <v/>
      </c>
      <c r="SE11" t="str">
        <f>IF(acquéreurs!SZ12="MATCH",CONCATENATE(Tableau2[[#Headers],[Bien 498]]&amp;" ", acquéreurs!$C12&amp;" ",acquéreurs!$D12),"")</f>
        <v/>
      </c>
      <c r="SF11" t="str">
        <f>IF(acquéreurs!TA12="MATCH",CONCATENATE(Tableau2[[#Headers],[Bien 499]]&amp;" ", acquéreurs!$C12&amp;" ",acquéreurs!$D12),"")</f>
        <v/>
      </c>
      <c r="SG11" t="str">
        <f>IF(acquéreurs!TB12="MATCH",CONCATENATE(Tableau2[[#Headers],[Bien 500]]&amp;" ", acquéreurs!$C12&amp;" ",acquéreurs!$D12),"")</f>
        <v/>
      </c>
      <c r="SH11" t="str">
        <f>IF(acquéreurs!TC12="MATCH",CONCATENATE(Tableau2[[#Headers],[Bien 501]]&amp;" ", acquéreurs!$C12&amp;" ",acquéreurs!$D12),"")</f>
        <v/>
      </c>
      <c r="SI11" t="str">
        <f>IF(acquéreurs!TD12="MATCH",CONCATENATE(Tableau2[[#Headers],[Bien 502]]&amp;" ", acquéreurs!$C12&amp;" ",acquéreurs!$D12),"")</f>
        <v/>
      </c>
      <c r="SJ11" t="str">
        <f>IF(acquéreurs!TE12="MATCH",CONCATENATE(Tableau2[[#Headers],[Bien 503]]&amp;" ", acquéreurs!$C12&amp;" ",acquéreurs!$D12),"")</f>
        <v/>
      </c>
      <c r="SK11" t="str">
        <f>IF(acquéreurs!TF12="MATCH",CONCATENATE(Tableau2[[#Headers],[Bien 504]]&amp;" ", acquéreurs!$C12&amp;" ",acquéreurs!$D12),"")</f>
        <v/>
      </c>
      <c r="SL11" t="str">
        <f>IF(acquéreurs!TG12="MATCH",CONCATENATE(Tableau2[[#Headers],[Bien 505]]&amp;" ", acquéreurs!$C12&amp;" ",acquéreurs!$D12),"")</f>
        <v/>
      </c>
      <c r="SM11" t="str">
        <f>IF(acquéreurs!TH12="MATCH",CONCATENATE(Tableau2[[#Headers],[Bien 506]]&amp;" ", acquéreurs!$C12&amp;" ",acquéreurs!$D12),"")</f>
        <v/>
      </c>
      <c r="SN11" t="str">
        <f>IF(acquéreurs!TI12="MATCH",CONCATENATE(Tableau2[[#Headers],[Bien 507]]&amp;" ", acquéreurs!$C12&amp;" ",acquéreurs!$D12),"")</f>
        <v/>
      </c>
      <c r="SO11" t="str">
        <f>IF(acquéreurs!TJ12="MATCH",CONCATENATE(Tableau2[[#Headers],[Bien 508]]&amp;" ", acquéreurs!$C12&amp;" ",acquéreurs!$D12),"")</f>
        <v/>
      </c>
      <c r="SP11" t="str">
        <f>IF(acquéreurs!TK12="MATCH",CONCATENATE(Tableau2[[#Headers],[Bien 509]]&amp;" ", acquéreurs!$C12&amp;" ",acquéreurs!$D12),"")</f>
        <v/>
      </c>
      <c r="SQ11" t="str">
        <f>IF(acquéreurs!TL12="MATCH",CONCATENATE(Tableau2[[#Headers],[Bien 510]]&amp;" ", acquéreurs!$C12&amp;" ",acquéreurs!$D12),"")</f>
        <v/>
      </c>
      <c r="SR11" t="str">
        <f>IF(acquéreurs!TM12="MATCH",CONCATENATE(Tableau2[[#Headers],[Bien 511]]&amp;" ", acquéreurs!$C12&amp;" ",acquéreurs!$D12),"")</f>
        <v/>
      </c>
      <c r="SS11" t="str">
        <f>IF(acquéreurs!TN12="MATCH",CONCATENATE(Tableau2[[#Headers],[Bien 512]]&amp;" ", acquéreurs!$C12&amp;" ",acquéreurs!$D12),"")</f>
        <v/>
      </c>
      <c r="ST11" t="str">
        <f>IF(acquéreurs!TO12="MATCH",CONCATENATE(Tableau2[[#Headers],[Bien 513]]&amp;" ", acquéreurs!$C12&amp;" ",acquéreurs!$D12),"")</f>
        <v/>
      </c>
      <c r="SU11" t="str">
        <f>IF(acquéreurs!TP12="MATCH",CONCATENATE(Tableau2[[#Headers],[Bien 514]]&amp;" ", acquéreurs!$C12&amp;" ",acquéreurs!$D12),"")</f>
        <v/>
      </c>
      <c r="SV11" t="str">
        <f>IF(acquéreurs!TQ12="MATCH",CONCATENATE(Tableau2[[#Headers],[Bien 515]]&amp;" ", acquéreurs!$C12&amp;" ",acquéreurs!$D12),"")</f>
        <v/>
      </c>
      <c r="SW11" t="str">
        <f>IF(acquéreurs!TR12="MATCH",CONCATENATE(Tableau2[[#Headers],[Bien 516]]&amp;" ", acquéreurs!$C12&amp;" ",acquéreurs!$D12),"")</f>
        <v/>
      </c>
      <c r="SX11" t="str">
        <f>IF(acquéreurs!TS12="MATCH",CONCATENATE(Tableau2[[#Headers],[Bien 517]]&amp;" ", acquéreurs!$C12&amp;" ",acquéreurs!$D12),"")</f>
        <v/>
      </c>
      <c r="SY11" t="str">
        <f>IF(acquéreurs!TT12="MATCH",CONCATENATE(Tableau2[[#Headers],[Bien 518]]&amp;" ", acquéreurs!$C12&amp;" ",acquéreurs!$D12),"")</f>
        <v/>
      </c>
      <c r="SZ11" t="str">
        <f>IF(acquéreurs!TU12="MATCH",CONCATENATE(Tableau2[[#Headers],[Bien 519]]&amp;" ", acquéreurs!$C12&amp;" ",acquéreurs!$D12),"")</f>
        <v/>
      </c>
      <c r="TA11" t="str">
        <f>IF(acquéreurs!TV12="MATCH",CONCATENATE(Tableau2[[#Headers],[Bien 520]]&amp;" ", acquéreurs!$C12&amp;" ",acquéreurs!$D12),"")</f>
        <v/>
      </c>
      <c r="TB11" t="str">
        <f>IF(acquéreurs!TW12="MATCH",CONCATENATE(Tableau2[[#Headers],[Bien 521]]&amp;" ", acquéreurs!$C12&amp;" ",acquéreurs!$D12),"")</f>
        <v/>
      </c>
      <c r="TC11" t="str">
        <f>IF(acquéreurs!TX12="MATCH",CONCATENATE(Tableau2[[#Headers],[Bien 522]]&amp;" ", acquéreurs!$C12&amp;" ",acquéreurs!$D12),"")</f>
        <v/>
      </c>
      <c r="TD11" t="str">
        <f>IF(acquéreurs!TY12="MATCH",CONCATENATE(Tableau2[[#Headers],[Bien 523]]&amp;" ", acquéreurs!$C12&amp;" ",acquéreurs!$D12),"")</f>
        <v/>
      </c>
      <c r="TE11" t="str">
        <f>IF(acquéreurs!TZ12="MATCH",CONCATENATE(Tableau2[[#Headers],[Bien 524]]&amp;" ", acquéreurs!$C12&amp;" ",acquéreurs!$D12),"")</f>
        <v/>
      </c>
      <c r="TF11" t="str">
        <f>IF(acquéreurs!UA12="MATCH",CONCATENATE(Tableau2[[#Headers],[Bien 525]]&amp;" ", acquéreurs!$C12&amp;" ",acquéreurs!$D12),"")</f>
        <v/>
      </c>
      <c r="TG11" t="str">
        <f>IF(acquéreurs!UB12="MATCH",CONCATENATE(Tableau2[[#Headers],[Bien 526]]&amp;" ", acquéreurs!$C12&amp;" ",acquéreurs!$D12),"")</f>
        <v/>
      </c>
      <c r="TH11" t="str">
        <f>IF(acquéreurs!UC12="MATCH",CONCATENATE(Tableau2[[#Headers],[Bien 527]]&amp;" ", acquéreurs!$C12&amp;" ",acquéreurs!$D12),"")</f>
        <v/>
      </c>
      <c r="TI11" t="str">
        <f>IF(acquéreurs!UD12="MATCH",CONCATENATE(Tableau2[[#Headers],[Bien 528]]&amp;" ", acquéreurs!$C12&amp;" ",acquéreurs!$D12),"")</f>
        <v/>
      </c>
      <c r="TJ11" t="str">
        <f>IF(acquéreurs!UE12="MATCH",CONCATENATE(Tableau2[[#Headers],[Bien 529]]&amp;" ", acquéreurs!$C12&amp;" ",acquéreurs!$D12),"")</f>
        <v/>
      </c>
      <c r="TK11" t="str">
        <f>IF(acquéreurs!UF12="MATCH",CONCATENATE(Tableau2[[#Headers],[Bien 530]]&amp;" ", acquéreurs!$C12&amp;" ",acquéreurs!$D12),"")</f>
        <v/>
      </c>
      <c r="TL11" t="str">
        <f>IF(acquéreurs!UG12="MATCH",CONCATENATE(Tableau2[[#Headers],[Bien 531]]&amp;" ", acquéreurs!$C12&amp;" ",acquéreurs!$D12),"")</f>
        <v/>
      </c>
      <c r="TM11" t="str">
        <f>IF(acquéreurs!UH12="MATCH",CONCATENATE(Tableau2[[#Headers],[Bien 532]]&amp;" ", acquéreurs!$C12&amp;" ",acquéreurs!$D12),"")</f>
        <v/>
      </c>
      <c r="TN11" t="str">
        <f>IF(acquéreurs!UI12="MATCH",CONCATENATE(Tableau2[[#Headers],[Bien 533]]&amp;" ", acquéreurs!$C12&amp;" ",acquéreurs!$D12),"")</f>
        <v/>
      </c>
      <c r="TO11" t="str">
        <f>IF(acquéreurs!UJ12="MATCH",CONCATENATE(Tableau2[[#Headers],[Bien 534]]&amp;" ", acquéreurs!$C12&amp;" ",acquéreurs!$D12),"")</f>
        <v/>
      </c>
      <c r="TP11" t="str">
        <f>IF(acquéreurs!UK12="MATCH",CONCATENATE(Tableau2[[#Headers],[Bien 535]]&amp;" ", acquéreurs!$C12&amp;" ",acquéreurs!$D12),"")</f>
        <v/>
      </c>
      <c r="TQ11" t="str">
        <f>IF(acquéreurs!UL12="MATCH",CONCATENATE(Tableau2[[#Headers],[Bien 536]]&amp;" ", acquéreurs!$C12&amp;" ",acquéreurs!$D12),"")</f>
        <v/>
      </c>
      <c r="TR11" t="str">
        <f>IF(acquéreurs!UM12="MATCH",CONCATENATE(Tableau2[[#Headers],[Bien 537]]&amp;" ", acquéreurs!$C12&amp;" ",acquéreurs!$D12),"")</f>
        <v/>
      </c>
      <c r="TS11" t="str">
        <f>IF(acquéreurs!UN12="MATCH",CONCATENATE(Tableau2[[#Headers],[Bien 538]]&amp;" ", acquéreurs!$C12&amp;" ",acquéreurs!$D12),"")</f>
        <v/>
      </c>
      <c r="TT11" t="str">
        <f>IF(acquéreurs!UO12="MATCH",CONCATENATE(Tableau2[[#Headers],[Bien 539]]&amp;" ", acquéreurs!$C12&amp;" ",acquéreurs!$D12),"")</f>
        <v/>
      </c>
      <c r="TU11" t="str">
        <f>IF(acquéreurs!UP12="MATCH",CONCATENATE(Tableau2[[#Headers],[Bien 540]]&amp;" ", acquéreurs!$C12&amp;" ",acquéreurs!$D12),"")</f>
        <v/>
      </c>
      <c r="TV11" t="str">
        <f>IF(acquéreurs!UQ12="MATCH",CONCATENATE(Tableau2[[#Headers],[Bien 541]]&amp;" ", acquéreurs!$C12&amp;" ",acquéreurs!$D12),"")</f>
        <v/>
      </c>
      <c r="TW11" t="str">
        <f>IF(acquéreurs!UR12="MATCH",CONCATENATE(Tableau2[[#Headers],[Bien 542]]&amp;" ", acquéreurs!$C12&amp;" ",acquéreurs!$D12),"")</f>
        <v/>
      </c>
      <c r="TX11" t="str">
        <f>IF(acquéreurs!US12="MATCH",CONCATENATE(Tableau2[[#Headers],[Bien 543]]&amp;" ", acquéreurs!$C12&amp;" ",acquéreurs!$D12),"")</f>
        <v/>
      </c>
      <c r="TY11" t="str">
        <f>IF(acquéreurs!UT12="MATCH",CONCATENATE(Tableau2[[#Headers],[Bien 544]]&amp;" ", acquéreurs!$C12&amp;" ",acquéreurs!$D12),"")</f>
        <v/>
      </c>
      <c r="TZ11" t="str">
        <f>IF(acquéreurs!UU12="MATCH",CONCATENATE(Tableau2[[#Headers],[Bien 545]]&amp;" ", acquéreurs!$C12&amp;" ",acquéreurs!$D12),"")</f>
        <v/>
      </c>
      <c r="UA11" t="str">
        <f>IF(acquéreurs!UV12="MATCH",CONCATENATE(Tableau2[[#Headers],[Bien 546]]&amp;" ", acquéreurs!$C12&amp;" ",acquéreurs!$D12),"")</f>
        <v/>
      </c>
      <c r="UB11" t="str">
        <f>IF(acquéreurs!UW12="MATCH",CONCATENATE(Tableau2[[#Headers],[Bien 547]]&amp;" ", acquéreurs!$C12&amp;" ",acquéreurs!$D12),"")</f>
        <v/>
      </c>
      <c r="UC11" t="str">
        <f>IF(acquéreurs!UX12="MATCH",CONCATENATE(Tableau2[[#Headers],[Bien 548]]&amp;" ", acquéreurs!$C12&amp;" ",acquéreurs!$D12),"")</f>
        <v/>
      </c>
      <c r="UD11" t="str">
        <f>IF(acquéreurs!UY12="MATCH",CONCATENATE(Tableau2[[#Headers],[Bien 549]]&amp;" ", acquéreurs!$C12&amp;" ",acquéreurs!$D12),"")</f>
        <v/>
      </c>
      <c r="UE11" t="str">
        <f>IF(acquéreurs!UZ12="MATCH",CONCATENATE(Tableau2[[#Headers],[Bien 550]]&amp;" ", acquéreurs!$C12&amp;" ",acquéreurs!$D12),"")</f>
        <v/>
      </c>
      <c r="UF11" t="str">
        <f>IF(acquéreurs!VA12="MATCH",CONCATENATE(Tableau2[[#Headers],[Bien 551]]&amp;" ", acquéreurs!$C12&amp;" ",acquéreurs!$D12),"")</f>
        <v/>
      </c>
      <c r="UG11" t="str">
        <f>IF(acquéreurs!VB12="MATCH",CONCATENATE(Tableau2[[#Headers],[Bien 552]]&amp;" ", acquéreurs!$C12&amp;" ",acquéreurs!$D12),"")</f>
        <v/>
      </c>
      <c r="UH11" t="str">
        <f>IF(acquéreurs!VC12="MATCH",CONCATENATE(Tableau2[[#Headers],[Bien 553]]&amp;" ", acquéreurs!$C12&amp;" ",acquéreurs!$D12),"")</f>
        <v/>
      </c>
      <c r="UI11" t="str">
        <f>IF(acquéreurs!VD12="MATCH",CONCATENATE(Tableau2[[#Headers],[Bien 554]]&amp;" ", acquéreurs!$C12&amp;" ",acquéreurs!$D12),"")</f>
        <v/>
      </c>
      <c r="UJ11" t="str">
        <f>IF(acquéreurs!VE12="MATCH",CONCATENATE(Tableau2[[#Headers],[Bien 555]]&amp;" ", acquéreurs!$C12&amp;" ",acquéreurs!$D12),"")</f>
        <v/>
      </c>
      <c r="UK11" t="str">
        <f>IF(acquéreurs!VF12="MATCH",CONCATENATE(Tableau2[[#Headers],[Bien 556]]&amp;" ", acquéreurs!$C12&amp;" ",acquéreurs!$D12),"")</f>
        <v/>
      </c>
      <c r="UL11" t="str">
        <f>IF(acquéreurs!VG12="MATCH",CONCATENATE(Tableau2[[#Headers],[Bien 557]]&amp;" ", acquéreurs!$C12&amp;" ",acquéreurs!$D12),"")</f>
        <v/>
      </c>
      <c r="UM11" t="str">
        <f>IF(acquéreurs!VH12="MATCH",CONCATENATE(Tableau2[[#Headers],[Bien 558]]&amp;" ", acquéreurs!$C12&amp;" ",acquéreurs!$D12),"")</f>
        <v/>
      </c>
    </row>
    <row r="12" spans="1:559" ht="15" thickBot="1" x14ac:dyDescent="0.35">
      <c r="A12" s="14" t="s">
        <v>936</v>
      </c>
      <c r="B12" t="str">
        <f>IF(acquéreurs!W13="MATCH",CONCATENATE(Tableau2[[#Headers],[Bien 1]]&amp;" ", acquéreurs!$C13&amp;" ",acquéreurs!$D13),"")</f>
        <v/>
      </c>
      <c r="C12" t="str">
        <f>IF(acquéreurs!X13="MATCH",CONCATENATE(Tableau2[[#Headers],[Bien 2]]&amp;" ", acquéreurs!$C13&amp;" ",acquéreurs!$D13),"")</f>
        <v/>
      </c>
      <c r="D12" t="str">
        <f>IF(acquéreurs!Y13="MATCH",CONCATENATE(Tableau2[[#Headers],[Bien 3]]&amp;" ", acquéreurs!$C13&amp;" ",acquéreurs!$D13),"")</f>
        <v/>
      </c>
      <c r="E12" t="str">
        <f>IF(acquéreurs!Z13="MATCH",CONCATENATE(Tableau2[[#Headers],[Bien 4]]&amp;" ", acquéreurs!$C13&amp;" ",acquéreurs!$D13),"")</f>
        <v/>
      </c>
      <c r="F12" t="str">
        <f>IF(acquéreurs!AA13="MATCH",CONCATENATE(Tableau2[[#Headers],[Bien 5]]&amp;" ", acquéreurs!$C13&amp;" ",acquéreurs!$D13),"")</f>
        <v/>
      </c>
      <c r="G12" t="str">
        <f>IF(acquéreurs!AB13="MATCH",CONCATENATE(Tableau2[[#Headers],[Bien 6]]&amp;" ", acquéreurs!$C13&amp;" ",acquéreurs!$D13),"")</f>
        <v/>
      </c>
      <c r="H12" t="str">
        <f>IF(acquéreurs!AC13="MATCH",CONCATENATE(Tableau2[[#Headers],[Bien 7]]&amp;" ", acquéreurs!$C13&amp;" ",acquéreurs!$D13),"")</f>
        <v/>
      </c>
      <c r="I12" t="str">
        <f>IF(acquéreurs!AD13="MATCH",CONCATENATE(Tableau2[[#Headers],[Bien 8]]&amp;" ", acquéreurs!$C13&amp;" ",acquéreurs!$D13),"")</f>
        <v/>
      </c>
      <c r="J12" t="str">
        <f>IF(acquéreurs!AE13="MATCH",CONCATENATE(Tableau2[[#Headers],[Bien 9]]&amp;" ", acquéreurs!$C13&amp;" ",acquéreurs!$D13),"")</f>
        <v/>
      </c>
      <c r="K12" t="str">
        <f>IF(acquéreurs!AF13="MATCH",CONCATENATE(Tableau2[[#Headers],[Bien 10]]&amp;" ", acquéreurs!$C13&amp;" ",acquéreurs!$D13),"")</f>
        <v/>
      </c>
      <c r="L12" t="str">
        <f>IF(acquéreurs!AG13="MATCH",CONCATENATE(Tableau2[[#Headers],[Bien 11]]&amp;" ", acquéreurs!$C13&amp;" ",acquéreurs!$D13),"")</f>
        <v/>
      </c>
      <c r="M12" t="str">
        <f>IF(acquéreurs!AH13="MATCH",CONCATENATE(Tableau2[[#Headers],[Bien 12]]&amp;" ", acquéreurs!$C13&amp;" ",acquéreurs!$D13),"")</f>
        <v/>
      </c>
      <c r="N12" t="str">
        <f>IF(acquéreurs!AI13="MATCH",CONCATENATE(Tableau2[[#Headers],[Bien 13]]&amp;" ", acquéreurs!$C13&amp;" ",acquéreurs!$D13),"")</f>
        <v/>
      </c>
      <c r="O12" t="str">
        <f>IF(acquéreurs!AJ13="MATCH",CONCATENATE(Tableau2[[#Headers],[Bien 14]]&amp;" ", acquéreurs!$C13&amp;" ",acquéreurs!$D13),"")</f>
        <v/>
      </c>
      <c r="P12" t="str">
        <f>IF(acquéreurs!AK13="MATCH",CONCATENATE(Tableau2[[#Headers],[Bien 15]]&amp;" ", acquéreurs!$C13&amp;" ",acquéreurs!$D13),"")</f>
        <v/>
      </c>
      <c r="Q12" t="str">
        <f>IF(acquéreurs!AL13="MATCH",CONCATENATE(Tableau2[[#Headers],[Bien 16]]&amp;" ", acquéreurs!$C13&amp;" ",acquéreurs!$D13),"")</f>
        <v/>
      </c>
      <c r="R12" t="str">
        <f>IF(acquéreurs!AM13="MATCH",CONCATENATE(Tableau2[[#Headers],[Bien 17]]&amp;" ", acquéreurs!$C13&amp;" ",acquéreurs!$D13),"")</f>
        <v/>
      </c>
      <c r="S12" t="str">
        <f>IF(acquéreurs!AN13="MATCH",CONCATENATE(Tableau2[[#Headers],[Bien 18]]&amp;" ", acquéreurs!$C13&amp;" ",acquéreurs!$D13),"")</f>
        <v/>
      </c>
      <c r="T12" t="str">
        <f>IF(acquéreurs!AO13="MATCH",CONCATENATE(Tableau2[[#Headers],[Bien 19]]&amp;" ", acquéreurs!$C13&amp;" ",acquéreurs!$D13),"")</f>
        <v/>
      </c>
      <c r="U12" t="str">
        <f>IF(acquéreurs!AP13="MATCH",CONCATENATE(Tableau2[[#Headers],[Bien 20]]&amp;" ", acquéreurs!$C13&amp;" ",acquéreurs!$D13),"")</f>
        <v/>
      </c>
      <c r="V12" t="str">
        <f>IF(acquéreurs!AQ13="MATCH",CONCATENATE(Tableau2[[#Headers],[Bien 21]]&amp;" ", acquéreurs!$C13&amp;" ",acquéreurs!$D13),"")</f>
        <v/>
      </c>
      <c r="W12" t="str">
        <f>IF(acquéreurs!AR13="MATCH",CONCATENATE(Tableau2[[#Headers],[Bien 22]]&amp;" ", acquéreurs!$C13&amp;" ",acquéreurs!$D13),"")</f>
        <v/>
      </c>
      <c r="X12" t="str">
        <f>IF(acquéreurs!AS13="MATCH",CONCATENATE(Tableau2[[#Headers],[Bien 23]]&amp;" ", acquéreurs!$C13&amp;" ",acquéreurs!$D13),"")</f>
        <v/>
      </c>
      <c r="Y12" t="str">
        <f>IF(acquéreurs!AT13="MATCH",CONCATENATE(Tableau2[[#Headers],[Bien 24]]&amp;" ", acquéreurs!$C13&amp;" ",acquéreurs!$D13),"")</f>
        <v/>
      </c>
      <c r="Z12" t="str">
        <f>IF(acquéreurs!AU13="MATCH",CONCATENATE(Tableau2[[#Headers],[Bien 25]]&amp;" ", acquéreurs!$C13&amp;" ",acquéreurs!$D13),"")</f>
        <v/>
      </c>
      <c r="AA12" t="str">
        <f>IF(acquéreurs!AV13="MATCH",CONCATENATE(Tableau2[[#Headers],[Bien 26]]&amp;" ", acquéreurs!$C13&amp;" ",acquéreurs!$D13),"")</f>
        <v/>
      </c>
      <c r="AB12" t="str">
        <f>IF(acquéreurs!AW13="MATCH",CONCATENATE(Tableau2[[#Headers],[Bien 27]]&amp;" ", acquéreurs!$C13&amp;" ",acquéreurs!$D13),"")</f>
        <v/>
      </c>
      <c r="AC12" t="str">
        <f>IF(acquéreurs!AX13="MATCH",CONCATENATE(Tableau2[[#Headers],[Bien 28]]&amp;" ", acquéreurs!$C13&amp;" ",acquéreurs!$D13),"")</f>
        <v/>
      </c>
      <c r="AD12" t="str">
        <f>IF(acquéreurs!AY13="MATCH",CONCATENATE(Tableau2[[#Headers],[Bien 29]]&amp;" ", acquéreurs!$C13&amp;" ",acquéreurs!$D13),"")</f>
        <v/>
      </c>
      <c r="AE12" t="str">
        <f>IF(acquéreurs!AZ13="MATCH",CONCATENATE(Tableau2[[#Headers],[Bien 30]]&amp;" ", acquéreurs!$C13&amp;" ",acquéreurs!$D13),"")</f>
        <v/>
      </c>
      <c r="AF12" t="str">
        <f>IF(acquéreurs!BA13="MATCH",CONCATENATE(Tableau2[[#Headers],[Bien 31]]&amp;" ", acquéreurs!$C13&amp;" ",acquéreurs!$D13),"")</f>
        <v/>
      </c>
      <c r="AG12" t="str">
        <f>IF(acquéreurs!BB13="MATCH",CONCATENATE(Tableau2[[#Headers],[Bien 32]]&amp;" ", acquéreurs!$C13&amp;" ",acquéreurs!$D13),"")</f>
        <v/>
      </c>
      <c r="AH12" t="str">
        <f>IF(acquéreurs!BC13="MATCH",CONCATENATE(Tableau2[[#Headers],[Bien 33]]&amp;" ", acquéreurs!$C13&amp;" ",acquéreurs!$D13),"")</f>
        <v/>
      </c>
      <c r="AI12" t="str">
        <f>IF(acquéreurs!BD13="MATCH",CONCATENATE(Tableau2[[#Headers],[Bien 34]]&amp;" ", acquéreurs!$C13&amp;" ",acquéreurs!$D13),"")</f>
        <v/>
      </c>
      <c r="AJ12" t="str">
        <f>IF(acquéreurs!BE13="MATCH",CONCATENATE(Tableau2[[#Headers],[Bien 35]]&amp;" ", acquéreurs!$C13&amp;" ",acquéreurs!$D13),"")</f>
        <v/>
      </c>
      <c r="AK12" t="str">
        <f>IF(acquéreurs!BF13="MATCH",CONCATENATE(Tableau2[[#Headers],[Bien 36]]&amp;" ", acquéreurs!$C13&amp;" ",acquéreurs!$D13),"")</f>
        <v/>
      </c>
      <c r="AL12" t="str">
        <f>IF(acquéreurs!BG13="MATCH",CONCATENATE(Tableau2[[#Headers],[Bien 37]]&amp;" ", acquéreurs!$C13&amp;" ",acquéreurs!$D13),"")</f>
        <v/>
      </c>
      <c r="AM12" t="str">
        <f>IF(acquéreurs!BH13="MATCH",CONCATENATE(Tableau2[[#Headers],[Bien 38]]&amp;" ", acquéreurs!$C13&amp;" ",acquéreurs!$D13),"")</f>
        <v/>
      </c>
      <c r="AN12" t="str">
        <f>IF(acquéreurs!BI13="MATCH",CONCATENATE(Tableau2[[#Headers],[Bien 39]]&amp;" ", acquéreurs!$C13&amp;" ",acquéreurs!$D13),"")</f>
        <v/>
      </c>
      <c r="AO12" t="str">
        <f>IF(acquéreurs!BJ13="MATCH",CONCATENATE(Tableau2[[#Headers],[Bien 40]]&amp;" ", acquéreurs!$C13&amp;" ",acquéreurs!$D13),"")</f>
        <v/>
      </c>
      <c r="AP12" t="str">
        <f>IF(acquéreurs!BK13="MATCH",CONCATENATE(Tableau2[[#Headers],[Bien 41]]&amp;" ", acquéreurs!$C13&amp;" ",acquéreurs!$D13),"")</f>
        <v/>
      </c>
      <c r="AQ12" t="str">
        <f>IF(acquéreurs!BL13="MATCH",CONCATENATE(Tableau2[[#Headers],[Bien 42]]&amp;" ", acquéreurs!$C13&amp;" ",acquéreurs!$D13),"")</f>
        <v/>
      </c>
      <c r="AR12" t="str">
        <f>IF(acquéreurs!BM13="MATCH",CONCATENATE(Tableau2[[#Headers],[Bien 43]]&amp;" ", acquéreurs!$C13&amp;" ",acquéreurs!$D13),"")</f>
        <v/>
      </c>
      <c r="AS12" t="str">
        <f>IF(acquéreurs!BN13="MATCH",CONCATENATE(Tableau2[[#Headers],[Bien 44]]&amp;" ", acquéreurs!$C13&amp;" ",acquéreurs!$D13),"")</f>
        <v/>
      </c>
      <c r="AT12" t="str">
        <f>IF(acquéreurs!BO13="MATCH",CONCATENATE(Tableau2[[#Headers],[Bien 45]]&amp;" ", acquéreurs!$C13&amp;" ",acquéreurs!$D13),"")</f>
        <v/>
      </c>
      <c r="AU12" t="str">
        <f>IF(acquéreurs!BP13="MATCH",CONCATENATE(Tableau2[[#Headers],[Bien 46]]&amp;" ", acquéreurs!$C13&amp;" ",acquéreurs!$D13),"")</f>
        <v/>
      </c>
      <c r="AV12" t="str">
        <f>IF(acquéreurs!BQ13="MATCH",CONCATENATE(Tableau2[[#Headers],[Bien 47]]&amp;" ", acquéreurs!$C13&amp;" ",acquéreurs!$D13),"")</f>
        <v/>
      </c>
      <c r="AW12" t="str">
        <f>IF(acquéreurs!BR13="MATCH",CONCATENATE(Tableau2[[#Headers],[Bien 48]]&amp;" ", acquéreurs!$C13&amp;" ",acquéreurs!$D13),"")</f>
        <v/>
      </c>
      <c r="AX12" t="str">
        <f>IF(acquéreurs!BS13="MATCH",CONCATENATE(Tableau2[[#Headers],[Bien 49]]&amp;" ", acquéreurs!$C13&amp;" ",acquéreurs!$D13),"")</f>
        <v/>
      </c>
      <c r="AY12" t="str">
        <f>IF(acquéreurs!BT13="MATCH",CONCATENATE(Tableau2[[#Headers],[Bien 50]]&amp;" ", acquéreurs!$C13&amp;" ",acquéreurs!$D13),"")</f>
        <v/>
      </c>
      <c r="AZ12" t="str">
        <f>IF(acquéreurs!BU13="MATCH",CONCATENATE(Tableau2[[#Headers],[Bien 51]]&amp;" ", acquéreurs!$C13&amp;" ",acquéreurs!$D13),"")</f>
        <v/>
      </c>
      <c r="BA12" t="str">
        <f>IF(acquéreurs!BV13="MATCH",CONCATENATE(Tableau2[[#Headers],[Bien 52]]&amp;" ", acquéreurs!$C13&amp;" ",acquéreurs!$D13),"")</f>
        <v/>
      </c>
      <c r="BB12" t="str">
        <f>IF(acquéreurs!BW13="MATCH",CONCATENATE(Tableau2[[#Headers],[Bien 53]]&amp;" ", acquéreurs!$C13&amp;" ",acquéreurs!$D13),"")</f>
        <v/>
      </c>
      <c r="BC12" t="str">
        <f>IF(acquéreurs!BX13="MATCH",CONCATENATE(Tableau2[[#Headers],[Bien 54]]&amp;" ", acquéreurs!$C13&amp;" ",acquéreurs!$D13),"")</f>
        <v/>
      </c>
      <c r="BD12" t="str">
        <f>IF(acquéreurs!BY13="MATCH",CONCATENATE(Tableau2[[#Headers],[Bien 55]]&amp;" ", acquéreurs!$C13&amp;" ",acquéreurs!$D13),"")</f>
        <v/>
      </c>
      <c r="BE12" t="str">
        <f>IF(acquéreurs!BZ13="MATCH",CONCATENATE(Tableau2[[#Headers],[Bien 56]]&amp;" ", acquéreurs!$C13&amp;" ",acquéreurs!$D13),"")</f>
        <v/>
      </c>
      <c r="BF12" t="str">
        <f>IF(acquéreurs!CA13="MATCH",CONCATENATE(Tableau2[[#Headers],[Bien 57]]&amp;" ", acquéreurs!$C13&amp;" ",acquéreurs!$D13),"")</f>
        <v/>
      </c>
      <c r="BG12" t="str">
        <f>IF(acquéreurs!CB13="MATCH",CONCATENATE(Tableau2[[#Headers],[Bien 58]]&amp;" ", acquéreurs!$C13&amp;" ",acquéreurs!$D13),"")</f>
        <v/>
      </c>
      <c r="BH12" t="str">
        <f>IF(acquéreurs!CC13="MATCH",CONCATENATE(Tableau2[[#Headers],[Bien 59]]&amp;" ", acquéreurs!$C13&amp;" ",acquéreurs!$D13),"")</f>
        <v/>
      </c>
      <c r="BI12" t="str">
        <f>IF(acquéreurs!CD13="MATCH",CONCATENATE(Tableau2[[#Headers],[Bien 60]]&amp;" ", acquéreurs!$C13&amp;" ",acquéreurs!$D13),"")</f>
        <v/>
      </c>
      <c r="BJ12" t="str">
        <f>IF(acquéreurs!CE13="MATCH",CONCATENATE(Tableau2[[#Headers],[Bien 61]]&amp;" ", acquéreurs!$C13&amp;" ",acquéreurs!$D13),"")</f>
        <v/>
      </c>
      <c r="BK12" t="str">
        <f>IF(acquéreurs!CF13="MATCH",CONCATENATE(Tableau2[[#Headers],[Bien 62]]&amp;" ", acquéreurs!$C13&amp;" ",acquéreurs!$D13),"")</f>
        <v/>
      </c>
      <c r="BL12" t="str">
        <f>IF(acquéreurs!CG13="MATCH",CONCATENATE(Tableau2[[#Headers],[Bien 63]]&amp;" ", acquéreurs!$C13&amp;" ",acquéreurs!$D13),"")</f>
        <v/>
      </c>
      <c r="BM12" t="str">
        <f>IF(acquéreurs!CH13="MATCH",CONCATENATE(Tableau2[[#Headers],[Bien 64]]&amp;" ", acquéreurs!$C13&amp;" ",acquéreurs!$D13),"")</f>
        <v/>
      </c>
      <c r="BN12" t="str">
        <f>IF(acquéreurs!CI13="MATCH",CONCATENATE(Tableau2[[#Headers],[Bien 65]]&amp;" ", acquéreurs!$C13&amp;" ",acquéreurs!$D13),"")</f>
        <v/>
      </c>
      <c r="BO12" t="str">
        <f>IF(acquéreurs!CJ13="MATCH",CONCATENATE(Tableau2[[#Headers],[Bien 66]]&amp;" ", acquéreurs!$C13&amp;" ",acquéreurs!$D13),"")</f>
        <v/>
      </c>
      <c r="BP12" t="str">
        <f>IF(acquéreurs!CK13="MATCH",CONCATENATE(Tableau2[[#Headers],[Bien 67]]&amp;" ", acquéreurs!$C13&amp;" ",acquéreurs!$D13),"")</f>
        <v/>
      </c>
      <c r="BQ12" t="str">
        <f>IF(acquéreurs!CL13="MATCH",CONCATENATE(Tableau2[[#Headers],[Bien 68]]&amp;" ", acquéreurs!$C13&amp;" ",acquéreurs!$D13),"")</f>
        <v/>
      </c>
      <c r="BR12" t="str">
        <f>IF(acquéreurs!CM13="MATCH",CONCATENATE(Tableau2[[#Headers],[Bien 69]]&amp;" ", acquéreurs!$C13&amp;" ",acquéreurs!$D13),"")</f>
        <v/>
      </c>
      <c r="BS12" t="str">
        <f>IF(acquéreurs!CN13="MATCH",CONCATENATE(Tableau2[[#Headers],[Bien 70]]&amp;" ", acquéreurs!$C13&amp;" ",acquéreurs!$D13),"")</f>
        <v/>
      </c>
      <c r="BT12" t="str">
        <f>IF(acquéreurs!CO13="MATCH",CONCATENATE(Tableau2[[#Headers],[Bien 71]]&amp;" ", acquéreurs!$C13&amp;" ",acquéreurs!$D13),"")</f>
        <v/>
      </c>
      <c r="BU12" t="str">
        <f>IF(acquéreurs!CP13="MATCH",CONCATENATE(Tableau2[[#Headers],[Bien 72]]&amp;" ", acquéreurs!$C13&amp;" ",acquéreurs!$D13),"")</f>
        <v/>
      </c>
      <c r="BV12" t="str">
        <f>IF(acquéreurs!CQ13="MATCH",CONCATENATE(Tableau2[[#Headers],[Bien 73]]&amp;" ", acquéreurs!$C13&amp;" ",acquéreurs!$D13),"")</f>
        <v/>
      </c>
      <c r="BW12" t="str">
        <f>IF(acquéreurs!CR13="MATCH",CONCATENATE(Tableau2[[#Headers],[Bien 74]]&amp;" ", acquéreurs!$C13&amp;" ",acquéreurs!$D13),"")</f>
        <v/>
      </c>
      <c r="BX12" t="str">
        <f>IF(acquéreurs!CS13="MATCH",CONCATENATE(Tableau2[[#Headers],[Bien 75]]&amp;" ", acquéreurs!$C13&amp;" ",acquéreurs!$D13),"")</f>
        <v/>
      </c>
      <c r="BY12" t="str">
        <f>IF(acquéreurs!CT13="MATCH",CONCATENATE(Tableau2[[#Headers],[Bien 76]]&amp;" ", acquéreurs!$C13&amp;" ",acquéreurs!$D13),"")</f>
        <v/>
      </c>
      <c r="BZ12" t="str">
        <f>IF(acquéreurs!CU13="MATCH",CONCATENATE(Tableau2[[#Headers],[Bien 77]]&amp;" ", acquéreurs!$C13&amp;" ",acquéreurs!$D13),"")</f>
        <v/>
      </c>
      <c r="CA12" t="str">
        <f>IF(acquéreurs!CV13="MATCH",CONCATENATE(Tableau2[[#Headers],[Bien 78]]&amp;" ", acquéreurs!$C13&amp;" ",acquéreurs!$D13),"")</f>
        <v/>
      </c>
      <c r="CB12" t="str">
        <f>IF(acquéreurs!CW13="MATCH",CONCATENATE(Tableau2[[#Headers],[Bien 79]]&amp;" ", acquéreurs!$C13&amp;" ",acquéreurs!$D13),"")</f>
        <v/>
      </c>
      <c r="CC12" t="str">
        <f>IF(acquéreurs!CX13="MATCH",CONCATENATE(Tableau2[[#Headers],[Bien 80]]&amp;" ", acquéreurs!$C13&amp;" ",acquéreurs!$D13),"")</f>
        <v/>
      </c>
      <c r="CD12" t="str">
        <f>IF(acquéreurs!CY13="MATCH",CONCATENATE(Tableau2[[#Headers],[Bien 81]]&amp;" ", acquéreurs!$C13&amp;" ",acquéreurs!$D13),"")</f>
        <v/>
      </c>
      <c r="CE12" t="str">
        <f>IF(acquéreurs!CZ13="MATCH",CONCATENATE(Tableau2[[#Headers],[Bien 82]]&amp;" ", acquéreurs!$C13&amp;" ",acquéreurs!$D13),"")</f>
        <v/>
      </c>
      <c r="CF12" t="str">
        <f>IF(acquéreurs!DA13="MATCH",CONCATENATE(Tableau2[[#Headers],[Bien 83]]&amp;" ", acquéreurs!$C13&amp;" ",acquéreurs!$D13),"")</f>
        <v/>
      </c>
      <c r="CG12" t="str">
        <f>IF(acquéreurs!DB13="MATCH",CONCATENATE(Tableau2[[#Headers],[Bien 84]]&amp;" ", acquéreurs!$C13&amp;" ",acquéreurs!$D13),"")</f>
        <v/>
      </c>
      <c r="CH12" t="str">
        <f>IF(acquéreurs!DC13="MATCH",CONCATENATE(Tableau2[[#Headers],[Bien 85]]&amp;" ", acquéreurs!$C13&amp;" ",acquéreurs!$D13),"")</f>
        <v/>
      </c>
      <c r="CI12" t="str">
        <f>IF(acquéreurs!DD13="MATCH",CONCATENATE(Tableau2[[#Headers],[Bien 86]]&amp;" ", acquéreurs!$C13&amp;" ",acquéreurs!$D13),"")</f>
        <v/>
      </c>
      <c r="CJ12" t="str">
        <f>IF(acquéreurs!DE13="MATCH",CONCATENATE(Tableau2[[#Headers],[Bien 87]]&amp;" ", acquéreurs!$C13&amp;" ",acquéreurs!$D13),"")</f>
        <v/>
      </c>
      <c r="CK12" t="str">
        <f>IF(acquéreurs!DF13="MATCH",CONCATENATE(Tableau2[[#Headers],[Bien 88]]&amp;" ", acquéreurs!$C13&amp;" ",acquéreurs!$D13),"")</f>
        <v/>
      </c>
      <c r="CL12" t="str">
        <f>IF(acquéreurs!DG13="MATCH",CONCATENATE(Tableau2[[#Headers],[Bien 89]]&amp;" ", acquéreurs!$C13&amp;" ",acquéreurs!$D13),"")</f>
        <v/>
      </c>
      <c r="CM12" t="str">
        <f>IF(acquéreurs!DH13="MATCH",CONCATENATE(Tableau2[[#Headers],[Bien 90]]&amp;" ", acquéreurs!$C13&amp;" ",acquéreurs!$D13),"")</f>
        <v/>
      </c>
      <c r="CN12" t="str">
        <f>IF(acquéreurs!DI13="MATCH",CONCATENATE(Tableau2[[#Headers],[Bien 91]]&amp;" ", acquéreurs!$C13&amp;" ",acquéreurs!$D13),"")</f>
        <v/>
      </c>
      <c r="CO12" t="str">
        <f>IF(acquéreurs!DJ13="MATCH",CONCATENATE(Tableau2[[#Headers],[Bien 92]]&amp;" ", acquéreurs!$C13&amp;" ",acquéreurs!$D13),"")</f>
        <v/>
      </c>
      <c r="CP12" t="str">
        <f>IF(acquéreurs!DK13="MATCH",CONCATENATE(Tableau2[[#Headers],[Bien 93]]&amp;" ", acquéreurs!$C13&amp;" ",acquéreurs!$D13),"")</f>
        <v/>
      </c>
      <c r="CQ12" t="str">
        <f>IF(acquéreurs!DL13="MATCH",CONCATENATE(Tableau2[[#Headers],[Bien 94]]&amp;" ", acquéreurs!$C13&amp;" ",acquéreurs!$D13),"")</f>
        <v/>
      </c>
      <c r="CR12" t="str">
        <f>IF(acquéreurs!DM13="MATCH",CONCATENATE(Tableau2[[#Headers],[Bien 95]]&amp;" ", acquéreurs!$C13&amp;" ",acquéreurs!$D13),"")</f>
        <v/>
      </c>
      <c r="CS12" t="str">
        <f>IF(acquéreurs!DN13="MATCH",CONCATENATE(Tableau2[[#Headers],[Bien 96]]&amp;" ", acquéreurs!$C13&amp;" ",acquéreurs!$D13),"")</f>
        <v/>
      </c>
      <c r="CT12" t="str">
        <f>IF(acquéreurs!DO13="MATCH",CONCATENATE(Tableau2[[#Headers],[Bien 97]]&amp;" ", acquéreurs!$C13&amp;" ",acquéreurs!$D13),"")</f>
        <v/>
      </c>
      <c r="CU12" t="str">
        <f>IF(acquéreurs!DP13="MATCH",CONCATENATE(Tableau2[[#Headers],[Bien 98]]&amp;" ", acquéreurs!$C13&amp;" ",acquéreurs!$D13),"")</f>
        <v/>
      </c>
      <c r="CV12" t="str">
        <f>IF(acquéreurs!DQ13="MATCH",CONCATENATE(Tableau2[[#Headers],[Bien 99]]&amp;" ", acquéreurs!$C13&amp;" ",acquéreurs!$D13),"")</f>
        <v/>
      </c>
      <c r="CW12" t="str">
        <f>IF(acquéreurs!DR13="MATCH",CONCATENATE(Tableau2[[#Headers],[Bien 100]]&amp;" ", acquéreurs!$C13&amp;" ",acquéreurs!$D13),"")</f>
        <v/>
      </c>
      <c r="CX12" t="str">
        <f>IF(acquéreurs!DS13="MATCH",CONCATENATE(Tableau2[[#Headers],[Bien 101]]&amp;" ", acquéreurs!$C13&amp;" ",acquéreurs!$D13),"")</f>
        <v/>
      </c>
      <c r="CY12" t="str">
        <f>IF(acquéreurs!DT13="MATCH",CONCATENATE(Tableau2[[#Headers],[Bien 102]]&amp;" ", acquéreurs!$C13&amp;" ",acquéreurs!$D13),"")</f>
        <v/>
      </c>
      <c r="CZ12" t="str">
        <f>IF(acquéreurs!DU13="MATCH",CONCATENATE(Tableau2[[#Headers],[Bien 103]]&amp;" ", acquéreurs!$C13&amp;" ",acquéreurs!$D13),"")</f>
        <v/>
      </c>
      <c r="DA12" t="str">
        <f>IF(acquéreurs!DV13="MATCH",CONCATENATE(Tableau2[[#Headers],[Bien 104]]&amp;" ", acquéreurs!$C13&amp;" ",acquéreurs!$D13),"")</f>
        <v/>
      </c>
      <c r="DB12" t="str">
        <f>IF(acquéreurs!DW13="MATCH",CONCATENATE(Tableau2[[#Headers],[Bien 105]]&amp;" ", acquéreurs!$C13&amp;" ",acquéreurs!$D13),"")</f>
        <v/>
      </c>
      <c r="DC12" t="str">
        <f>IF(acquéreurs!DX13="MATCH",CONCATENATE(Tableau2[[#Headers],[Bien 106]]&amp;" ", acquéreurs!$C13&amp;" ",acquéreurs!$D13),"")</f>
        <v/>
      </c>
      <c r="DD12" t="str">
        <f>IF(acquéreurs!DY13="MATCH",CONCATENATE(Tableau2[[#Headers],[Bien 107]]&amp;" ", acquéreurs!$C13&amp;" ",acquéreurs!$D13),"")</f>
        <v/>
      </c>
      <c r="DE12" t="str">
        <f>IF(acquéreurs!DZ13="MATCH",CONCATENATE(Tableau2[[#Headers],[Bien 108]]&amp;" ", acquéreurs!$C13&amp;" ",acquéreurs!$D13),"")</f>
        <v/>
      </c>
      <c r="DF12" t="str">
        <f>IF(acquéreurs!EA13="MATCH",CONCATENATE(Tableau2[[#Headers],[Bien 109]]&amp;" ", acquéreurs!$C13&amp;" ",acquéreurs!$D13),"")</f>
        <v/>
      </c>
      <c r="DG12" t="str">
        <f>IF(acquéreurs!EB13="MATCH",CONCATENATE(Tableau2[[#Headers],[Bien 110]]&amp;" ", acquéreurs!$C13&amp;" ",acquéreurs!$D13),"")</f>
        <v/>
      </c>
      <c r="DH12" t="str">
        <f>IF(acquéreurs!EC13="MATCH",CONCATENATE(Tableau2[[#Headers],[Bien 111]]&amp;" ", acquéreurs!$C13&amp;" ",acquéreurs!$D13),"")</f>
        <v/>
      </c>
      <c r="DI12" t="str">
        <f>IF(acquéreurs!ED13="MATCH",CONCATENATE(Tableau2[[#Headers],[Bien 112]]&amp;" ", acquéreurs!$C13&amp;" ",acquéreurs!$D13),"")</f>
        <v/>
      </c>
      <c r="DJ12" t="str">
        <f>IF(acquéreurs!EE13="MATCH",CONCATENATE(Tableau2[[#Headers],[Bien 113]]&amp;" ", acquéreurs!$C13&amp;" ",acquéreurs!$D13),"")</f>
        <v/>
      </c>
      <c r="DK12" t="str">
        <f>IF(acquéreurs!EF13="MATCH",CONCATENATE(Tableau2[[#Headers],[Bien 114]]&amp;" ", acquéreurs!$C13&amp;" ",acquéreurs!$D13),"")</f>
        <v/>
      </c>
      <c r="DL12" t="str">
        <f>IF(acquéreurs!EG13="MATCH",CONCATENATE(Tableau2[[#Headers],[Bien 115]]&amp;" ", acquéreurs!$C13&amp;" ",acquéreurs!$D13),"")</f>
        <v/>
      </c>
      <c r="DM12" t="str">
        <f>IF(acquéreurs!EH13="MATCH",CONCATENATE(Tableau2[[#Headers],[Bien 116]]&amp;" ", acquéreurs!$C13&amp;" ",acquéreurs!$D13),"")</f>
        <v/>
      </c>
      <c r="DN12" t="str">
        <f>IF(acquéreurs!EI13="MATCH",CONCATENATE(Tableau2[[#Headers],[Bien 117]]&amp;" ", acquéreurs!$C13&amp;" ",acquéreurs!$D13),"")</f>
        <v/>
      </c>
      <c r="DO12" t="str">
        <f>IF(acquéreurs!EJ13="MATCH",CONCATENATE(Tableau2[[#Headers],[Bien 118]]&amp;" ", acquéreurs!$C13&amp;" ",acquéreurs!$D13),"")</f>
        <v/>
      </c>
      <c r="DP12" t="str">
        <f>IF(acquéreurs!EK13="MATCH",CONCATENATE(Tableau2[[#Headers],[Bien 119]]&amp;" ", acquéreurs!$C13&amp;" ",acquéreurs!$D13),"")</f>
        <v/>
      </c>
      <c r="DQ12" t="str">
        <f>IF(acquéreurs!EL13="MATCH",CONCATENATE(Tableau2[[#Headers],[Bien 120]]&amp;" ", acquéreurs!$C13&amp;" ",acquéreurs!$D13),"")</f>
        <v/>
      </c>
      <c r="DR12" t="str">
        <f>IF(acquéreurs!EM13="MATCH",CONCATENATE(Tableau2[[#Headers],[Bien 121]]&amp;" ", acquéreurs!$C13&amp;" ",acquéreurs!$D13),"")</f>
        <v/>
      </c>
      <c r="DS12" t="str">
        <f>IF(acquéreurs!EN13="MATCH",CONCATENATE(Tableau2[[#Headers],[Bien 122]]&amp;" ", acquéreurs!$C13&amp;" ",acquéreurs!$D13),"")</f>
        <v/>
      </c>
      <c r="DT12" t="str">
        <f>IF(acquéreurs!EO13="MATCH",CONCATENATE(Tableau2[[#Headers],[Bien 123]]&amp;" ", acquéreurs!$C13&amp;" ",acquéreurs!$D13),"")</f>
        <v/>
      </c>
      <c r="DU12" t="str">
        <f>IF(acquéreurs!EP13="MATCH",CONCATENATE(Tableau2[[#Headers],[Bien 124]]&amp;" ", acquéreurs!$C13&amp;" ",acquéreurs!$D13),"")</f>
        <v/>
      </c>
      <c r="DV12" t="str">
        <f>IF(acquéreurs!EQ13="MATCH",CONCATENATE(Tableau2[[#Headers],[Bien 125]]&amp;" ", acquéreurs!$C13&amp;" ",acquéreurs!$D13),"")</f>
        <v/>
      </c>
      <c r="DW12" t="str">
        <f>IF(acquéreurs!ER13="MATCH",CONCATENATE(Tableau2[[#Headers],[Bien 126]]&amp;" ", acquéreurs!$C13&amp;" ",acquéreurs!$D13),"")</f>
        <v/>
      </c>
      <c r="DX12" t="str">
        <f>IF(acquéreurs!ES13="MATCH",CONCATENATE(Tableau2[[#Headers],[Bien 127]]&amp;" ", acquéreurs!$C13&amp;" ",acquéreurs!$D13),"")</f>
        <v/>
      </c>
      <c r="DY12" t="str">
        <f>IF(acquéreurs!ET13="MATCH",CONCATENATE(Tableau2[[#Headers],[Bien 128]]&amp;" ", acquéreurs!$C13&amp;" ",acquéreurs!$D13),"")</f>
        <v/>
      </c>
      <c r="DZ12" t="str">
        <f>IF(acquéreurs!EU13="MATCH",CONCATENATE(Tableau2[[#Headers],[Bien 129]]&amp;" ", acquéreurs!$C13&amp;" ",acquéreurs!$D13),"")</f>
        <v/>
      </c>
      <c r="EA12" t="str">
        <f>IF(acquéreurs!EV13="MATCH",CONCATENATE(Tableau2[[#Headers],[Bien 130]]&amp;" ", acquéreurs!$C13&amp;" ",acquéreurs!$D13),"")</f>
        <v/>
      </c>
      <c r="EB12" t="str">
        <f>IF(acquéreurs!EW13="MATCH",CONCATENATE(Tableau2[[#Headers],[Bien 131]]&amp;" ", acquéreurs!$C13&amp;" ",acquéreurs!$D13),"")</f>
        <v/>
      </c>
      <c r="EC12" t="str">
        <f>IF(acquéreurs!EX13="MATCH",CONCATENATE(Tableau2[[#Headers],[Bien 132]]&amp;" ", acquéreurs!$C13&amp;" ",acquéreurs!$D13),"")</f>
        <v/>
      </c>
      <c r="ED12" t="str">
        <f>IF(acquéreurs!EY13="MATCH",CONCATENATE(Tableau2[[#Headers],[Bien 133]]&amp;" ", acquéreurs!$C13&amp;" ",acquéreurs!$D13),"")</f>
        <v/>
      </c>
      <c r="EE12" t="str">
        <f>IF(acquéreurs!EZ13="MATCH",CONCATENATE(Tableau2[[#Headers],[Bien 134]]&amp;" ", acquéreurs!$C13&amp;" ",acquéreurs!$D13),"")</f>
        <v/>
      </c>
      <c r="EF12" t="str">
        <f>IF(acquéreurs!FA13="MATCH",CONCATENATE(Tableau2[[#Headers],[Bien 135]]&amp;" ", acquéreurs!$C13&amp;" ",acquéreurs!$D13),"")</f>
        <v/>
      </c>
      <c r="EG12" t="str">
        <f>IF(acquéreurs!FB13="MATCH",CONCATENATE(Tableau2[[#Headers],[Bien 136]]&amp;" ", acquéreurs!$C13&amp;" ",acquéreurs!$D13),"")</f>
        <v/>
      </c>
      <c r="EH12" t="str">
        <f>IF(acquéreurs!FC13="MATCH",CONCATENATE(Tableau2[[#Headers],[Bien 137]]&amp;" ", acquéreurs!$C13&amp;" ",acquéreurs!$D13),"")</f>
        <v/>
      </c>
      <c r="EI12" t="str">
        <f>IF(acquéreurs!FD13="MATCH",CONCATENATE(Tableau2[[#Headers],[Bien 138]]&amp;" ", acquéreurs!$C13&amp;" ",acquéreurs!$D13),"")</f>
        <v/>
      </c>
      <c r="EJ12" t="str">
        <f>IF(acquéreurs!FE13="MATCH",CONCATENATE(Tableau2[[#Headers],[Bien 139]]&amp;" ", acquéreurs!$C13&amp;" ",acquéreurs!$D13),"")</f>
        <v/>
      </c>
      <c r="EK12" t="str">
        <f>IF(acquéreurs!FF13="MATCH",CONCATENATE(Tableau2[[#Headers],[Bien 140]]&amp;" ", acquéreurs!$C13&amp;" ",acquéreurs!$D13),"")</f>
        <v/>
      </c>
      <c r="EL12" t="str">
        <f>IF(acquéreurs!FG13="MATCH",CONCATENATE(Tableau2[[#Headers],[Bien 141]]&amp;" ", acquéreurs!$C13&amp;" ",acquéreurs!$D13),"")</f>
        <v/>
      </c>
      <c r="EM12" t="str">
        <f>IF(acquéreurs!FH13="MATCH",CONCATENATE(Tableau2[[#Headers],[Bien 142]]&amp;" ", acquéreurs!$C13&amp;" ",acquéreurs!$D13),"")</f>
        <v/>
      </c>
      <c r="EN12" t="str">
        <f>IF(acquéreurs!FI13="MATCH",CONCATENATE(Tableau2[[#Headers],[Bien 143]]&amp;" ", acquéreurs!$C13&amp;" ",acquéreurs!$D13),"")</f>
        <v/>
      </c>
      <c r="EO12" t="str">
        <f>IF(acquéreurs!FJ13="MATCH",CONCATENATE(Tableau2[[#Headers],[Bien 144]]&amp;" ", acquéreurs!$C13&amp;" ",acquéreurs!$D13),"")</f>
        <v/>
      </c>
      <c r="EP12" t="str">
        <f>IF(acquéreurs!FK13="MATCH",CONCATENATE(Tableau2[[#Headers],[Bien 145]]&amp;" ", acquéreurs!$C13&amp;" ",acquéreurs!$D13),"")</f>
        <v/>
      </c>
      <c r="EQ12" t="str">
        <f>IF(acquéreurs!FL13="MATCH",CONCATENATE(Tableau2[[#Headers],[Bien 146]]&amp;" ", acquéreurs!$C13&amp;" ",acquéreurs!$D13),"")</f>
        <v/>
      </c>
      <c r="ER12" t="str">
        <f>IF(acquéreurs!FM13="MATCH",CONCATENATE(Tableau2[[#Headers],[Bien 147]]&amp;" ", acquéreurs!$C13&amp;" ",acquéreurs!$D13),"")</f>
        <v/>
      </c>
      <c r="ES12" t="str">
        <f>IF(acquéreurs!FN13="MATCH",CONCATENATE(Tableau2[[#Headers],[Bien 148]]&amp;" ", acquéreurs!$C13&amp;" ",acquéreurs!$D13),"")</f>
        <v/>
      </c>
      <c r="ET12" t="str">
        <f>IF(acquéreurs!FO13="MATCH",CONCATENATE(Tableau2[[#Headers],[Bien 149]]&amp;" ", acquéreurs!$C13&amp;" ",acquéreurs!$D13),"")</f>
        <v/>
      </c>
      <c r="EU12" t="str">
        <f>IF(acquéreurs!FP13="MATCH",CONCATENATE(Tableau2[[#Headers],[Bien 150]]&amp;" ", acquéreurs!$C13&amp;" ",acquéreurs!$D13),"")</f>
        <v/>
      </c>
      <c r="EV12" t="str">
        <f>IF(acquéreurs!FQ13="MATCH",CONCATENATE(Tableau2[[#Headers],[Bien 151]]&amp;" ", acquéreurs!$C13&amp;" ",acquéreurs!$D13),"")</f>
        <v/>
      </c>
      <c r="EW12" t="str">
        <f>IF(acquéreurs!FR13="MATCH",CONCATENATE(Tableau2[[#Headers],[Bien 152]]&amp;" ", acquéreurs!$C13&amp;" ",acquéreurs!$D13),"")</f>
        <v/>
      </c>
      <c r="EX12" t="str">
        <f>IF(acquéreurs!FS13="MATCH",CONCATENATE(Tableau2[[#Headers],[Bien 153]]&amp;" ", acquéreurs!$C13&amp;" ",acquéreurs!$D13),"")</f>
        <v/>
      </c>
      <c r="EY12" t="str">
        <f>IF(acquéreurs!FT13="MATCH",CONCATENATE(Tableau2[[#Headers],[Bien 154]]&amp;" ", acquéreurs!$C13&amp;" ",acquéreurs!$D13),"")</f>
        <v/>
      </c>
      <c r="EZ12" t="str">
        <f>IF(acquéreurs!FU13="MATCH",CONCATENATE(Tableau2[[#Headers],[Bien 155]]&amp;" ", acquéreurs!$C13&amp;" ",acquéreurs!$D13),"")</f>
        <v/>
      </c>
      <c r="FA12" t="str">
        <f>IF(acquéreurs!FV13="MATCH",CONCATENATE(Tableau2[[#Headers],[Bien 156]]&amp;" ", acquéreurs!$C13&amp;" ",acquéreurs!$D13),"")</f>
        <v/>
      </c>
      <c r="FB12" t="str">
        <f>IF(acquéreurs!FW13="MATCH",CONCATENATE(Tableau2[[#Headers],[Bien 157]]&amp;" ", acquéreurs!$C13&amp;" ",acquéreurs!$D13),"")</f>
        <v/>
      </c>
      <c r="FC12" t="str">
        <f>IF(acquéreurs!FX13="MATCH",CONCATENATE(Tableau2[[#Headers],[Bien 158]]&amp;" ", acquéreurs!$C13&amp;" ",acquéreurs!$D13),"")</f>
        <v/>
      </c>
      <c r="FD12" t="str">
        <f>IF(acquéreurs!FY13="MATCH",CONCATENATE(Tableau2[[#Headers],[Bien 159]]&amp;" ", acquéreurs!$C13&amp;" ",acquéreurs!$D13),"")</f>
        <v/>
      </c>
      <c r="FE12" t="str">
        <f>IF(acquéreurs!FZ13="MATCH",CONCATENATE(Tableau2[[#Headers],[Bien 160]]&amp;" ", acquéreurs!$C13&amp;" ",acquéreurs!$D13),"")</f>
        <v/>
      </c>
      <c r="FF12" t="str">
        <f>IF(acquéreurs!GA13="MATCH",CONCATENATE(Tableau2[[#Headers],[Bien 161]]&amp;" ", acquéreurs!$C13&amp;" ",acquéreurs!$D13),"")</f>
        <v/>
      </c>
      <c r="FG12" t="str">
        <f>IF(acquéreurs!GB13="MATCH",CONCATENATE(Tableau2[[#Headers],[Bien 162]]&amp;" ", acquéreurs!$C13&amp;" ",acquéreurs!$D13),"")</f>
        <v/>
      </c>
      <c r="FH12" t="str">
        <f>IF(acquéreurs!GC13="MATCH",CONCATENATE(Tableau2[[#Headers],[Bien 163]]&amp;" ", acquéreurs!$C13&amp;" ",acquéreurs!$D13),"")</f>
        <v/>
      </c>
      <c r="FI12" t="str">
        <f>IF(acquéreurs!GD13="MATCH",CONCATENATE(Tableau2[[#Headers],[Bien 164]]&amp;" ", acquéreurs!$C13&amp;" ",acquéreurs!$D13),"")</f>
        <v/>
      </c>
      <c r="FJ12" t="str">
        <f>IF(acquéreurs!GE13="MATCH",CONCATENATE(Tableau2[[#Headers],[Bien 165]]&amp;" ", acquéreurs!$C13&amp;" ",acquéreurs!$D13),"")</f>
        <v/>
      </c>
      <c r="FK12" t="str">
        <f>IF(acquéreurs!GF13="MATCH",CONCATENATE(Tableau2[[#Headers],[Bien 166]]&amp;" ", acquéreurs!$C13&amp;" ",acquéreurs!$D13),"")</f>
        <v/>
      </c>
      <c r="FL12" t="str">
        <f>IF(acquéreurs!GG13="MATCH",CONCATENATE(Tableau2[[#Headers],[Bien 167]]&amp;" ", acquéreurs!$C13&amp;" ",acquéreurs!$D13),"")</f>
        <v/>
      </c>
      <c r="FM12" t="str">
        <f>IF(acquéreurs!GH13="MATCH",CONCATENATE(Tableau2[[#Headers],[Bien 168]]&amp;" ", acquéreurs!$C13&amp;" ",acquéreurs!$D13),"")</f>
        <v/>
      </c>
      <c r="FN12" t="str">
        <f>IF(acquéreurs!GI13="MATCH",CONCATENATE(Tableau2[[#Headers],[Bien 169]]&amp;" ", acquéreurs!$C13&amp;" ",acquéreurs!$D13),"")</f>
        <v/>
      </c>
      <c r="FO12" t="str">
        <f>IF(acquéreurs!GJ13="MATCH",CONCATENATE(Tableau2[[#Headers],[Bien 170]]&amp;" ", acquéreurs!$C13&amp;" ",acquéreurs!$D13),"")</f>
        <v/>
      </c>
      <c r="FP12" t="str">
        <f>IF(acquéreurs!GK13="MATCH",CONCATENATE(Tableau2[[#Headers],[Bien 171]]&amp;" ", acquéreurs!$C13&amp;" ",acquéreurs!$D13),"")</f>
        <v/>
      </c>
      <c r="FQ12" t="str">
        <f>IF(acquéreurs!GL13="MATCH",CONCATENATE(Tableau2[[#Headers],[Bien 172]]&amp;" ", acquéreurs!$C13&amp;" ",acquéreurs!$D13),"")</f>
        <v/>
      </c>
      <c r="FR12" t="str">
        <f>IF(acquéreurs!GM13="MATCH",CONCATENATE(Tableau2[[#Headers],[Bien 173]]&amp;" ", acquéreurs!$C13&amp;" ",acquéreurs!$D13),"")</f>
        <v/>
      </c>
      <c r="FS12" t="str">
        <f>IF(acquéreurs!GN13="MATCH",CONCATENATE(Tableau2[[#Headers],[Bien 174]]&amp;" ", acquéreurs!$C13&amp;" ",acquéreurs!$D13),"")</f>
        <v/>
      </c>
      <c r="FT12" t="str">
        <f>IF(acquéreurs!GO13="MATCH",CONCATENATE(Tableau2[[#Headers],[Bien 175]]&amp;" ", acquéreurs!$C13&amp;" ",acquéreurs!$D13),"")</f>
        <v/>
      </c>
      <c r="FU12" t="str">
        <f>IF(acquéreurs!GP13="MATCH",CONCATENATE(Tableau2[[#Headers],[Bien 176]]&amp;" ", acquéreurs!$C13&amp;" ",acquéreurs!$D13),"")</f>
        <v/>
      </c>
      <c r="FV12" t="str">
        <f>IF(acquéreurs!GQ13="MATCH",CONCATENATE(Tableau2[[#Headers],[Bien 177]]&amp;" ", acquéreurs!$C13&amp;" ",acquéreurs!$D13),"")</f>
        <v/>
      </c>
      <c r="FW12" t="str">
        <f>IF(acquéreurs!GR13="MATCH",CONCATENATE(Tableau2[[#Headers],[Bien 178]]&amp;" ", acquéreurs!$C13&amp;" ",acquéreurs!$D13),"")</f>
        <v/>
      </c>
      <c r="FX12" t="str">
        <f>IF(acquéreurs!GS13="MATCH",CONCATENATE(Tableau2[[#Headers],[Bien 179]]&amp;" ", acquéreurs!$C13&amp;" ",acquéreurs!$D13),"")</f>
        <v/>
      </c>
      <c r="FY12" t="str">
        <f>IF(acquéreurs!GT13="MATCH",CONCATENATE(Tableau2[[#Headers],[Bien 180]]&amp;" ", acquéreurs!$C13&amp;" ",acquéreurs!$D13),"")</f>
        <v/>
      </c>
      <c r="FZ12" t="str">
        <f>IF(acquéreurs!GU13="MATCH",CONCATENATE(Tableau2[[#Headers],[Bien 181]]&amp;" ", acquéreurs!$C13&amp;" ",acquéreurs!$D13),"")</f>
        <v/>
      </c>
      <c r="GA12" t="str">
        <f>IF(acquéreurs!GV13="MATCH",CONCATENATE(Tableau2[[#Headers],[Bien 182]]&amp;" ", acquéreurs!$C13&amp;" ",acquéreurs!$D13),"")</f>
        <v/>
      </c>
      <c r="GB12" t="str">
        <f>IF(acquéreurs!GW13="MATCH",CONCATENATE(Tableau2[[#Headers],[Bien 183]]&amp;" ", acquéreurs!$C13&amp;" ",acquéreurs!$D13),"")</f>
        <v/>
      </c>
      <c r="GC12" t="str">
        <f>IF(acquéreurs!GX13="MATCH",CONCATENATE(Tableau2[[#Headers],[Bien 184]]&amp;" ", acquéreurs!$C13&amp;" ",acquéreurs!$D13),"")</f>
        <v/>
      </c>
      <c r="GD12" t="str">
        <f>IF(acquéreurs!GY13="MATCH",CONCATENATE(Tableau2[[#Headers],[Bien 185]]&amp;" ", acquéreurs!$C13&amp;" ",acquéreurs!$D13),"")</f>
        <v/>
      </c>
      <c r="GE12" t="str">
        <f>IF(acquéreurs!GZ13="MATCH",CONCATENATE(Tableau2[[#Headers],[Bien 186]]&amp;" ", acquéreurs!$C13&amp;" ",acquéreurs!$D13),"")</f>
        <v/>
      </c>
      <c r="GF12" t="str">
        <f>IF(acquéreurs!HA13="MATCH",CONCATENATE(Tableau2[[#Headers],[Bien 187]]&amp;" ", acquéreurs!$C13&amp;" ",acquéreurs!$D13),"")</f>
        <v/>
      </c>
      <c r="GG12" t="str">
        <f>IF(acquéreurs!HB13="MATCH",CONCATENATE(Tableau2[[#Headers],[Bien 188]]&amp;" ", acquéreurs!$C13&amp;" ",acquéreurs!$D13),"")</f>
        <v/>
      </c>
      <c r="GH12" t="str">
        <f>IF(acquéreurs!HC13="MATCH",CONCATENATE(Tableau2[[#Headers],[Bien 189]]&amp;" ", acquéreurs!$C13&amp;" ",acquéreurs!$D13),"")</f>
        <v/>
      </c>
      <c r="GI12" t="str">
        <f>IF(acquéreurs!HD13="MATCH",CONCATENATE(Tableau2[[#Headers],[Bien 190]]&amp;" ", acquéreurs!$C13&amp;" ",acquéreurs!$D13),"")</f>
        <v/>
      </c>
      <c r="GJ12" t="str">
        <f>IF(acquéreurs!HE13="MATCH",CONCATENATE(Tableau2[[#Headers],[Bien 191]]&amp;" ", acquéreurs!$C13&amp;" ",acquéreurs!$D13),"")</f>
        <v/>
      </c>
      <c r="GK12" t="str">
        <f>IF(acquéreurs!HF13="MATCH",CONCATENATE(Tableau2[[#Headers],[Bien 192]]&amp;" ", acquéreurs!$C13&amp;" ",acquéreurs!$D13),"")</f>
        <v/>
      </c>
      <c r="GL12" t="str">
        <f>IF(acquéreurs!HG13="MATCH",CONCATENATE(Tableau2[[#Headers],[Bien 193]]&amp;" ", acquéreurs!$C13&amp;" ",acquéreurs!$D13),"")</f>
        <v/>
      </c>
      <c r="GM12" t="str">
        <f>IF(acquéreurs!HH13="MATCH",CONCATENATE(Tableau2[[#Headers],[Bien 194]]&amp;" ", acquéreurs!$C13&amp;" ",acquéreurs!$D13),"")</f>
        <v/>
      </c>
      <c r="GN12" t="str">
        <f>IF(acquéreurs!HI13="MATCH",CONCATENATE(Tableau2[[#Headers],[Bien 195]]&amp;" ", acquéreurs!$C13&amp;" ",acquéreurs!$D13),"")</f>
        <v/>
      </c>
      <c r="GO12" t="str">
        <f>IF(acquéreurs!HJ13="MATCH",CONCATENATE(Tableau2[[#Headers],[Bien 196]]&amp;" ", acquéreurs!$C13&amp;" ",acquéreurs!$D13),"")</f>
        <v/>
      </c>
      <c r="GP12" t="str">
        <f>IF(acquéreurs!HK13="MATCH",CONCATENATE(Tableau2[[#Headers],[Bien 197]]&amp;" ", acquéreurs!$C13&amp;" ",acquéreurs!$D13),"")</f>
        <v/>
      </c>
      <c r="GQ12" t="str">
        <f>IF(acquéreurs!HL13="MATCH",CONCATENATE(Tableau2[[#Headers],[Bien 198]]&amp;" ", acquéreurs!$C13&amp;" ",acquéreurs!$D13),"")</f>
        <v/>
      </c>
      <c r="GR12" t="str">
        <f>IF(acquéreurs!HM13="MATCH",CONCATENATE(Tableau2[[#Headers],[Bien 199]]&amp;" ", acquéreurs!$C13&amp;" ",acquéreurs!$D13),"")</f>
        <v/>
      </c>
      <c r="GS12" t="str">
        <f>IF(acquéreurs!HN13="MATCH",CONCATENATE(Tableau2[[#Headers],[Bien 200]]&amp;" ", acquéreurs!$C13&amp;" ",acquéreurs!$D13),"")</f>
        <v/>
      </c>
      <c r="GT12" t="str">
        <f>IF(acquéreurs!HO13="MATCH",CONCATENATE(Tableau2[[#Headers],[Bien 201]]&amp;" ", acquéreurs!$C13&amp;" ",acquéreurs!$D13),"")</f>
        <v/>
      </c>
      <c r="GU12" t="str">
        <f>IF(acquéreurs!HP13="MATCH",CONCATENATE(Tableau2[[#Headers],[Bien 202]]&amp;" ", acquéreurs!$C13&amp;" ",acquéreurs!$D13),"")</f>
        <v/>
      </c>
      <c r="GV12" t="str">
        <f>IF(acquéreurs!HQ13="MATCH",CONCATENATE(Tableau2[[#Headers],[Bien 203]]&amp;" ", acquéreurs!$C13&amp;" ",acquéreurs!$D13),"")</f>
        <v/>
      </c>
      <c r="GW12" t="str">
        <f>IF(acquéreurs!HR13="MATCH",CONCATENATE(Tableau2[[#Headers],[Bien 204]]&amp;" ", acquéreurs!$C13&amp;" ",acquéreurs!$D13),"")</f>
        <v/>
      </c>
      <c r="GX12" t="str">
        <f>IF(acquéreurs!HS13="MATCH",CONCATENATE(Tableau2[[#Headers],[Bien 205]]&amp;" ", acquéreurs!$C13&amp;" ",acquéreurs!$D13),"")</f>
        <v/>
      </c>
      <c r="GY12" t="str">
        <f>IF(acquéreurs!HT13="MATCH",CONCATENATE(Tableau2[[#Headers],[Bien 206]]&amp;" ", acquéreurs!$C13&amp;" ",acquéreurs!$D13),"")</f>
        <v/>
      </c>
      <c r="GZ12" t="str">
        <f>IF(acquéreurs!HU13="MATCH",CONCATENATE(Tableau2[[#Headers],[Bien 207]]&amp;" ", acquéreurs!$C13&amp;" ",acquéreurs!$D13),"")</f>
        <v/>
      </c>
      <c r="HA12" t="str">
        <f>IF(acquéreurs!HV13="MATCH",CONCATENATE(Tableau2[[#Headers],[Bien 208]]&amp;" ", acquéreurs!$C13&amp;" ",acquéreurs!$D13),"")</f>
        <v/>
      </c>
      <c r="HB12" t="str">
        <f>IF(acquéreurs!HW13="MATCH",CONCATENATE(Tableau2[[#Headers],[Bien 209]]&amp;" ", acquéreurs!$C13&amp;" ",acquéreurs!$D13),"")</f>
        <v/>
      </c>
      <c r="HC12" t="str">
        <f>IF(acquéreurs!HX13="MATCH",CONCATENATE(Tableau2[[#Headers],[Bien 210]]&amp;" ", acquéreurs!$C13&amp;" ",acquéreurs!$D13),"")</f>
        <v/>
      </c>
      <c r="HD12" t="str">
        <f>IF(acquéreurs!HY13="MATCH",CONCATENATE(Tableau2[[#Headers],[Bien 211]]&amp;" ", acquéreurs!$C13&amp;" ",acquéreurs!$D13),"")</f>
        <v/>
      </c>
      <c r="HE12" t="str">
        <f>IF(acquéreurs!HZ13="MATCH",CONCATENATE(Tableau2[[#Headers],[Bien 212]]&amp;" ", acquéreurs!$C13&amp;" ",acquéreurs!$D13),"")</f>
        <v/>
      </c>
      <c r="HF12" t="str">
        <f>IF(acquéreurs!IA13="MATCH",CONCATENATE(Tableau2[[#Headers],[Bien 213]]&amp;" ", acquéreurs!$C13&amp;" ",acquéreurs!$D13),"")</f>
        <v/>
      </c>
      <c r="HG12" t="str">
        <f>IF(acquéreurs!IB13="MATCH",CONCATENATE(Tableau2[[#Headers],[Bien 214]]&amp;" ", acquéreurs!$C13&amp;" ",acquéreurs!$D13),"")</f>
        <v/>
      </c>
      <c r="HH12" t="str">
        <f>IF(acquéreurs!IC13="MATCH",CONCATENATE(Tableau2[[#Headers],[Bien 215]]&amp;" ", acquéreurs!$C13&amp;" ",acquéreurs!$D13),"")</f>
        <v/>
      </c>
      <c r="HI12" t="str">
        <f>IF(acquéreurs!ID13="MATCH",CONCATENATE(Tableau2[[#Headers],[Bien 216]]&amp;" ", acquéreurs!$C13&amp;" ",acquéreurs!$D13),"")</f>
        <v/>
      </c>
      <c r="HJ12" t="str">
        <f>IF(acquéreurs!IE13="MATCH",CONCATENATE(Tableau2[[#Headers],[Bien 217]]&amp;" ", acquéreurs!$C13&amp;" ",acquéreurs!$D13),"")</f>
        <v/>
      </c>
      <c r="HK12" t="str">
        <f>IF(acquéreurs!IF13="MATCH",CONCATENATE(Tableau2[[#Headers],[Bien 218]]&amp;" ", acquéreurs!$C13&amp;" ",acquéreurs!$D13),"")</f>
        <v/>
      </c>
      <c r="HL12" t="str">
        <f>IF(acquéreurs!IG13="MATCH",CONCATENATE(Tableau2[[#Headers],[Bien 219]]&amp;" ", acquéreurs!$C13&amp;" ",acquéreurs!$D13),"")</f>
        <v/>
      </c>
      <c r="HM12" t="str">
        <f>IF(acquéreurs!IH13="MATCH",CONCATENATE(Tableau2[[#Headers],[Bien 220]]&amp;" ", acquéreurs!$C13&amp;" ",acquéreurs!$D13),"")</f>
        <v/>
      </c>
      <c r="HN12" t="str">
        <f>IF(acquéreurs!II13="MATCH",CONCATENATE(Tableau2[[#Headers],[Bien 221]]&amp;" ", acquéreurs!$C13&amp;" ",acquéreurs!$D13),"")</f>
        <v/>
      </c>
      <c r="HO12" t="str">
        <f>IF(acquéreurs!IJ13="MATCH",CONCATENATE(Tableau2[[#Headers],[Bien 222]]&amp;" ", acquéreurs!$C13&amp;" ",acquéreurs!$D13),"")</f>
        <v/>
      </c>
      <c r="HP12" t="str">
        <f>IF(acquéreurs!IK13="MATCH",CONCATENATE(Tableau2[[#Headers],[Bien 223]]&amp;" ", acquéreurs!$C13&amp;" ",acquéreurs!$D13),"")</f>
        <v/>
      </c>
      <c r="HQ12" t="str">
        <f>IF(acquéreurs!IL13="MATCH",CONCATENATE(Tableau2[[#Headers],[Bien 224]]&amp;" ", acquéreurs!$C13&amp;" ",acquéreurs!$D13),"")</f>
        <v/>
      </c>
      <c r="HR12" t="str">
        <f>IF(acquéreurs!IM13="MATCH",CONCATENATE(Tableau2[[#Headers],[Bien 225]]&amp;" ", acquéreurs!$C13&amp;" ",acquéreurs!$D13),"")</f>
        <v/>
      </c>
      <c r="HS12" t="str">
        <f>IF(acquéreurs!IN13="MATCH",CONCATENATE(Tableau2[[#Headers],[Bien 226]]&amp;" ", acquéreurs!$C13&amp;" ",acquéreurs!$D13),"")</f>
        <v/>
      </c>
      <c r="HT12" t="str">
        <f>IF(acquéreurs!IO13="MATCH",CONCATENATE(Tableau2[[#Headers],[Bien 227]]&amp;" ", acquéreurs!$C13&amp;" ",acquéreurs!$D13),"")</f>
        <v/>
      </c>
      <c r="HU12" t="str">
        <f>IF(acquéreurs!IP13="MATCH",CONCATENATE(Tableau2[[#Headers],[Bien 228]]&amp;" ", acquéreurs!$C13&amp;" ",acquéreurs!$D13),"")</f>
        <v/>
      </c>
      <c r="HV12" t="str">
        <f>IF(acquéreurs!IQ13="MATCH",CONCATENATE(Tableau2[[#Headers],[Bien 229]]&amp;" ", acquéreurs!$C13&amp;" ",acquéreurs!$D13),"")</f>
        <v/>
      </c>
      <c r="HW12" t="str">
        <f>IF(acquéreurs!IR13="MATCH",CONCATENATE(Tableau2[[#Headers],[Bien 230]]&amp;" ", acquéreurs!$C13&amp;" ",acquéreurs!$D13),"")</f>
        <v/>
      </c>
      <c r="HX12" t="str">
        <f>IF(acquéreurs!IS13="MATCH",CONCATENATE(Tableau2[[#Headers],[Bien 231]]&amp;" ", acquéreurs!$C13&amp;" ",acquéreurs!$D13),"")</f>
        <v/>
      </c>
      <c r="HY12" t="str">
        <f>IF(acquéreurs!IT13="MATCH",CONCATENATE(Tableau2[[#Headers],[Bien 232]]&amp;" ", acquéreurs!$C13&amp;" ",acquéreurs!$D13),"")</f>
        <v/>
      </c>
      <c r="HZ12" t="str">
        <f>IF(acquéreurs!IU13="MATCH",CONCATENATE(Tableau2[[#Headers],[Bien 233]]&amp;" ", acquéreurs!$C13&amp;" ",acquéreurs!$D13),"")</f>
        <v/>
      </c>
      <c r="IA12" t="str">
        <f>IF(acquéreurs!IV13="MATCH",CONCATENATE(Tableau2[[#Headers],[Bien 234]]&amp;" ", acquéreurs!$C13&amp;" ",acquéreurs!$D13),"")</f>
        <v/>
      </c>
      <c r="IB12" t="str">
        <f>IF(acquéreurs!IW13="MATCH",CONCATENATE(Tableau2[[#Headers],[Bien 235]]&amp;" ", acquéreurs!$C13&amp;" ",acquéreurs!$D13),"")</f>
        <v/>
      </c>
      <c r="IC12" t="str">
        <f>IF(acquéreurs!IX13="MATCH",CONCATENATE(Tableau2[[#Headers],[Bien 236]]&amp;" ", acquéreurs!$C13&amp;" ",acquéreurs!$D13),"")</f>
        <v/>
      </c>
      <c r="ID12" t="str">
        <f>IF(acquéreurs!IY13="MATCH",CONCATENATE(Tableau2[[#Headers],[Bien 237]]&amp;" ", acquéreurs!$C13&amp;" ",acquéreurs!$D13),"")</f>
        <v/>
      </c>
      <c r="IE12" t="str">
        <f>IF(acquéreurs!IZ13="MATCH",CONCATENATE(Tableau2[[#Headers],[Bien 238]]&amp;" ", acquéreurs!$C13&amp;" ",acquéreurs!$D13),"")</f>
        <v/>
      </c>
      <c r="IF12" t="str">
        <f>IF(acquéreurs!JA13="MATCH",CONCATENATE(Tableau2[[#Headers],[Bien 239]]&amp;" ", acquéreurs!$C13&amp;" ",acquéreurs!$D13),"")</f>
        <v/>
      </c>
      <c r="IG12" t="str">
        <f>IF(acquéreurs!JB13="MATCH",CONCATENATE(Tableau2[[#Headers],[Bien 240]]&amp;" ", acquéreurs!$C13&amp;" ",acquéreurs!$D13),"")</f>
        <v/>
      </c>
      <c r="IH12" t="str">
        <f>IF(acquéreurs!JC13="MATCH",CONCATENATE(Tableau2[[#Headers],[Bien 241]]&amp;" ", acquéreurs!$C13&amp;" ",acquéreurs!$D13),"")</f>
        <v/>
      </c>
      <c r="II12" t="str">
        <f>IF(acquéreurs!JD13="MATCH",CONCATENATE(Tableau2[[#Headers],[Bien 242]]&amp;" ", acquéreurs!$C13&amp;" ",acquéreurs!$D13),"")</f>
        <v/>
      </c>
      <c r="IJ12" t="str">
        <f>IF(acquéreurs!JE13="MATCH",CONCATENATE(Tableau2[[#Headers],[Bien 243]]&amp;" ", acquéreurs!$C13&amp;" ",acquéreurs!$D13),"")</f>
        <v/>
      </c>
      <c r="IK12" t="str">
        <f>IF(acquéreurs!JF13="MATCH",CONCATENATE(Tableau2[[#Headers],[Bien 244]]&amp;" ", acquéreurs!$C13&amp;" ",acquéreurs!$D13),"")</f>
        <v/>
      </c>
      <c r="IL12" t="str">
        <f>IF(acquéreurs!JG13="MATCH",CONCATENATE(Tableau2[[#Headers],[Bien 245]]&amp;" ", acquéreurs!$C13&amp;" ",acquéreurs!$D13),"")</f>
        <v/>
      </c>
      <c r="IM12" t="str">
        <f>IF(acquéreurs!JH13="MATCH",CONCATENATE(Tableau2[[#Headers],[Bien 246]]&amp;" ", acquéreurs!$C13&amp;" ",acquéreurs!$D13),"")</f>
        <v/>
      </c>
      <c r="IN12" t="str">
        <f>IF(acquéreurs!JI13="MATCH",CONCATENATE(Tableau2[[#Headers],[Bien 247]]&amp;" ", acquéreurs!$C13&amp;" ",acquéreurs!$D13),"")</f>
        <v/>
      </c>
      <c r="IO12" t="str">
        <f>IF(acquéreurs!JJ13="MATCH",CONCATENATE(Tableau2[[#Headers],[Bien 248]]&amp;" ", acquéreurs!$C13&amp;" ",acquéreurs!$D13),"")</f>
        <v/>
      </c>
      <c r="IP12" t="str">
        <f>IF(acquéreurs!JK13="MATCH",CONCATENATE(Tableau2[[#Headers],[Bien 249]]&amp;" ", acquéreurs!$C13&amp;" ",acquéreurs!$D13),"")</f>
        <v/>
      </c>
      <c r="IQ12" t="str">
        <f>IF(acquéreurs!JL13="MATCH",CONCATENATE(Tableau2[[#Headers],[Bien 250]]&amp;" ", acquéreurs!$C13&amp;" ",acquéreurs!$D13),"")</f>
        <v/>
      </c>
      <c r="IR12" t="str">
        <f>IF(acquéreurs!JM13="MATCH",CONCATENATE(Tableau2[[#Headers],[Bien 251]]&amp;" ", acquéreurs!$C13&amp;" ",acquéreurs!$D13),"")</f>
        <v/>
      </c>
      <c r="IS12" t="str">
        <f>IF(acquéreurs!JN13="MATCH",CONCATENATE(Tableau2[[#Headers],[Bien 252]]&amp;" ", acquéreurs!$C13&amp;" ",acquéreurs!$D13),"")</f>
        <v/>
      </c>
      <c r="IT12" t="str">
        <f>IF(acquéreurs!JO13="MATCH",CONCATENATE(Tableau2[[#Headers],[Bien 253]]&amp;" ", acquéreurs!$C13&amp;" ",acquéreurs!$D13),"")</f>
        <v/>
      </c>
      <c r="IU12" t="str">
        <f>IF(acquéreurs!JP13="MATCH",CONCATENATE(Tableau2[[#Headers],[Bien 254]]&amp;" ", acquéreurs!$C13&amp;" ",acquéreurs!$D13),"")</f>
        <v/>
      </c>
      <c r="IV12" t="str">
        <f>IF(acquéreurs!JQ13="MATCH",CONCATENATE(Tableau2[[#Headers],[Bien 255]]&amp;" ", acquéreurs!$C13&amp;" ",acquéreurs!$D13),"")</f>
        <v/>
      </c>
      <c r="IW12" t="str">
        <f>IF(acquéreurs!JR13="MATCH",CONCATENATE(Tableau2[[#Headers],[Bien 256]]&amp;" ", acquéreurs!$C13&amp;" ",acquéreurs!$D13),"")</f>
        <v/>
      </c>
      <c r="IX12" t="str">
        <f>IF(acquéreurs!JS13="MATCH",CONCATENATE(Tableau2[[#Headers],[Bien 257]]&amp;" ", acquéreurs!$C13&amp;" ",acquéreurs!$D13),"")</f>
        <v/>
      </c>
      <c r="IY12" t="str">
        <f>IF(acquéreurs!JT13="MATCH",CONCATENATE(Tableau2[[#Headers],[Bien 258]]&amp;" ", acquéreurs!$C13&amp;" ",acquéreurs!$D13),"")</f>
        <v/>
      </c>
      <c r="IZ12" t="str">
        <f>IF(acquéreurs!JU13="MATCH",CONCATENATE(Tableau2[[#Headers],[Bien 259]]&amp;" ", acquéreurs!$C13&amp;" ",acquéreurs!$D13),"")</f>
        <v/>
      </c>
      <c r="JA12" t="str">
        <f>IF(acquéreurs!JV13="MATCH",CONCATENATE(Tableau2[[#Headers],[Bien 260]]&amp;" ", acquéreurs!$C13&amp;" ",acquéreurs!$D13),"")</f>
        <v/>
      </c>
      <c r="JB12" t="str">
        <f>IF(acquéreurs!JW13="MATCH",CONCATENATE(Tableau2[[#Headers],[Bien 261]]&amp;" ", acquéreurs!$C13&amp;" ",acquéreurs!$D13),"")</f>
        <v/>
      </c>
      <c r="JC12" t="str">
        <f>IF(acquéreurs!JX13="MATCH",CONCATENATE(Tableau2[[#Headers],[Bien 262]]&amp;" ", acquéreurs!$C13&amp;" ",acquéreurs!$D13),"")</f>
        <v/>
      </c>
      <c r="JD12" t="str">
        <f>IF(acquéreurs!JY13="MATCH",CONCATENATE(Tableau2[[#Headers],[Bien 263]]&amp;" ", acquéreurs!$C13&amp;" ",acquéreurs!$D13),"")</f>
        <v/>
      </c>
      <c r="JE12" t="str">
        <f>IF(acquéreurs!JZ13="MATCH",CONCATENATE(Tableau2[[#Headers],[Bien 264]]&amp;" ", acquéreurs!$C13&amp;" ",acquéreurs!$D13),"")</f>
        <v/>
      </c>
      <c r="JF12" t="str">
        <f>IF(acquéreurs!KA13="MATCH",CONCATENATE(Tableau2[[#Headers],[Bien 265]]&amp;" ", acquéreurs!$C13&amp;" ",acquéreurs!$D13),"")</f>
        <v/>
      </c>
      <c r="JG12" t="str">
        <f>IF(acquéreurs!KB13="MATCH",CONCATENATE(Tableau2[[#Headers],[Bien 266]]&amp;" ", acquéreurs!$C13&amp;" ",acquéreurs!$D13),"")</f>
        <v/>
      </c>
      <c r="JH12" t="str">
        <f>IF(acquéreurs!KC13="MATCH",CONCATENATE(Tableau2[[#Headers],[Bien 267]]&amp;" ", acquéreurs!$C13&amp;" ",acquéreurs!$D13),"")</f>
        <v/>
      </c>
      <c r="JI12" t="str">
        <f>IF(acquéreurs!KD13="MATCH",CONCATENATE(Tableau2[[#Headers],[Bien 268]]&amp;" ", acquéreurs!$C13&amp;" ",acquéreurs!$D13),"")</f>
        <v/>
      </c>
      <c r="JJ12" t="str">
        <f>IF(acquéreurs!KE13="MATCH",CONCATENATE(Tableau2[[#Headers],[Bien 269]]&amp;" ", acquéreurs!$C13&amp;" ",acquéreurs!$D13),"")</f>
        <v/>
      </c>
      <c r="JK12" t="str">
        <f>IF(acquéreurs!KF13="MATCH",CONCATENATE(Tableau2[[#Headers],[Bien 270]]&amp;" ", acquéreurs!$C13&amp;" ",acquéreurs!$D13),"")</f>
        <v/>
      </c>
      <c r="JL12" t="str">
        <f>IF(acquéreurs!KG13="MATCH",CONCATENATE(Tableau2[[#Headers],[Bien 271]]&amp;" ", acquéreurs!$C13&amp;" ",acquéreurs!$D13),"")</f>
        <v/>
      </c>
      <c r="JM12" t="str">
        <f>IF(acquéreurs!KH13="MATCH",CONCATENATE(Tableau2[[#Headers],[Bien 272]]&amp;" ", acquéreurs!$C13&amp;" ",acquéreurs!$D13),"")</f>
        <v/>
      </c>
      <c r="JN12" t="str">
        <f>IF(acquéreurs!KI13="MATCH",CONCATENATE(Tableau2[[#Headers],[Bien 273]]&amp;" ", acquéreurs!$C13&amp;" ",acquéreurs!$D13),"")</f>
        <v/>
      </c>
      <c r="JO12" t="str">
        <f>IF(acquéreurs!KJ13="MATCH",CONCATENATE(Tableau2[[#Headers],[Bien 274]]&amp;" ", acquéreurs!$C13&amp;" ",acquéreurs!$D13),"")</f>
        <v/>
      </c>
      <c r="JP12" t="str">
        <f>IF(acquéreurs!KK13="MATCH",CONCATENATE(Tableau2[[#Headers],[Bien 275]]&amp;" ", acquéreurs!$C13&amp;" ",acquéreurs!$D13),"")</f>
        <v/>
      </c>
      <c r="JQ12" t="str">
        <f>IF(acquéreurs!KL13="MATCH",CONCATENATE(Tableau2[[#Headers],[Bien 276]]&amp;" ", acquéreurs!$C13&amp;" ",acquéreurs!$D13),"")</f>
        <v/>
      </c>
      <c r="JR12" t="str">
        <f>IF(acquéreurs!KM13="MATCH",CONCATENATE(Tableau2[[#Headers],[Bien 277]]&amp;" ", acquéreurs!$C13&amp;" ",acquéreurs!$D13),"")</f>
        <v/>
      </c>
      <c r="JS12" t="str">
        <f>IF(acquéreurs!KN13="MATCH",CONCATENATE(Tableau2[[#Headers],[Bien 278]]&amp;" ", acquéreurs!$C13&amp;" ",acquéreurs!$D13),"")</f>
        <v/>
      </c>
      <c r="JT12" t="str">
        <f>IF(acquéreurs!KO13="MATCH",CONCATENATE(Tableau2[[#Headers],[Bien 279]]&amp;" ", acquéreurs!$C13&amp;" ",acquéreurs!$D13),"")</f>
        <v/>
      </c>
      <c r="JU12" t="str">
        <f>IF(acquéreurs!KP13="MATCH",CONCATENATE(Tableau2[[#Headers],[Bien 280]]&amp;" ", acquéreurs!$C13&amp;" ",acquéreurs!$D13),"")</f>
        <v/>
      </c>
      <c r="JV12" t="str">
        <f>IF(acquéreurs!KQ13="MATCH",CONCATENATE(Tableau2[[#Headers],[Bien 281]]&amp;" ", acquéreurs!$C13&amp;" ",acquéreurs!$D13),"")</f>
        <v/>
      </c>
      <c r="JW12" t="str">
        <f>IF(acquéreurs!KR13="MATCH",CONCATENATE(Tableau2[[#Headers],[Bien 282]]&amp;" ", acquéreurs!$C13&amp;" ",acquéreurs!$D13),"")</f>
        <v/>
      </c>
      <c r="JX12" t="str">
        <f>IF(acquéreurs!KS13="MATCH",CONCATENATE(Tableau2[[#Headers],[Bien 283]]&amp;" ", acquéreurs!$C13&amp;" ",acquéreurs!$D13),"")</f>
        <v/>
      </c>
      <c r="JY12" t="str">
        <f>IF(acquéreurs!KT13="MATCH",CONCATENATE(Tableau2[[#Headers],[Bien 284]]&amp;" ", acquéreurs!$C13&amp;" ",acquéreurs!$D13),"")</f>
        <v/>
      </c>
      <c r="JZ12" t="str">
        <f>IF(acquéreurs!KU13="MATCH",CONCATENATE(Tableau2[[#Headers],[Bien 285]]&amp;" ", acquéreurs!$C13&amp;" ",acquéreurs!$D13),"")</f>
        <v/>
      </c>
      <c r="KA12" t="str">
        <f>IF(acquéreurs!KV13="MATCH",CONCATENATE(Tableau2[[#Headers],[Bien 286]]&amp;" ", acquéreurs!$C13&amp;" ",acquéreurs!$D13),"")</f>
        <v/>
      </c>
      <c r="KB12" t="str">
        <f>IF(acquéreurs!KW13="MATCH",CONCATENATE(Tableau2[[#Headers],[Bien 287]]&amp;" ", acquéreurs!$C13&amp;" ",acquéreurs!$D13),"")</f>
        <v/>
      </c>
      <c r="KC12" t="str">
        <f>IF(acquéreurs!KX13="MATCH",CONCATENATE(Tableau2[[#Headers],[Bien 288]]&amp;" ", acquéreurs!$C13&amp;" ",acquéreurs!$D13),"")</f>
        <v/>
      </c>
      <c r="KD12" t="str">
        <f>IF(acquéreurs!KY13="MATCH",CONCATENATE(Tableau2[[#Headers],[Bien 289]]&amp;" ", acquéreurs!$C13&amp;" ",acquéreurs!$D13),"")</f>
        <v/>
      </c>
      <c r="KE12" t="str">
        <f>IF(acquéreurs!KZ13="MATCH",CONCATENATE(Tableau2[[#Headers],[Bien 290]]&amp;" ", acquéreurs!$C13&amp;" ",acquéreurs!$D13),"")</f>
        <v/>
      </c>
      <c r="KF12" t="str">
        <f>IF(acquéreurs!LA13="MATCH",CONCATENATE(Tableau2[[#Headers],[Bien 291]]&amp;" ", acquéreurs!$C13&amp;" ",acquéreurs!$D13),"")</f>
        <v/>
      </c>
      <c r="KG12" t="str">
        <f>IF(acquéreurs!LB13="MATCH",CONCATENATE(Tableau2[[#Headers],[Bien 292]]&amp;" ", acquéreurs!$C13&amp;" ",acquéreurs!$D13),"")</f>
        <v/>
      </c>
      <c r="KH12" t="str">
        <f>IF(acquéreurs!LC13="MATCH",CONCATENATE(Tableau2[[#Headers],[Bien 293]]&amp;" ", acquéreurs!$C13&amp;" ",acquéreurs!$D13),"")</f>
        <v/>
      </c>
      <c r="KI12" t="str">
        <f>IF(acquéreurs!LD13="MATCH",CONCATENATE(Tableau2[[#Headers],[Bien 294]]&amp;" ", acquéreurs!$C13&amp;" ",acquéreurs!$D13),"")</f>
        <v/>
      </c>
      <c r="KJ12" t="str">
        <f>IF(acquéreurs!LE13="MATCH",CONCATENATE(Tableau2[[#Headers],[Bien 295]]&amp;" ", acquéreurs!$C13&amp;" ",acquéreurs!$D13),"")</f>
        <v/>
      </c>
      <c r="KK12" t="str">
        <f>IF(acquéreurs!LF13="MATCH",CONCATENATE(Tableau2[[#Headers],[Bien 296]]&amp;" ", acquéreurs!$C13&amp;" ",acquéreurs!$D13),"")</f>
        <v/>
      </c>
      <c r="KL12" t="str">
        <f>IF(acquéreurs!LG13="MATCH",CONCATENATE(Tableau2[[#Headers],[Bien 297]]&amp;" ", acquéreurs!$C13&amp;" ",acquéreurs!$D13),"")</f>
        <v/>
      </c>
      <c r="KM12" t="str">
        <f>IF(acquéreurs!LH13="MATCH",CONCATENATE(Tableau2[[#Headers],[Bien 298]]&amp;" ", acquéreurs!$C13&amp;" ",acquéreurs!$D13),"")</f>
        <v/>
      </c>
      <c r="KN12" t="str">
        <f>IF(acquéreurs!LI13="MATCH",CONCATENATE(Tableau2[[#Headers],[Bien 299]]&amp;" ", acquéreurs!$C13&amp;" ",acquéreurs!$D13),"")</f>
        <v/>
      </c>
      <c r="KO12" t="str">
        <f>IF(acquéreurs!LJ13="MATCH",CONCATENATE(Tableau2[[#Headers],[Bien 300]]&amp;" ", acquéreurs!$C13&amp;" ",acquéreurs!$D13),"")</f>
        <v/>
      </c>
      <c r="KP12" t="str">
        <f>IF(acquéreurs!LK13="MATCH",CONCATENATE(Tableau2[[#Headers],[Bien 301]]&amp;" ", acquéreurs!$C13&amp;" ",acquéreurs!$D13),"")</f>
        <v/>
      </c>
      <c r="KQ12" t="str">
        <f>IF(acquéreurs!LL13="MATCH",CONCATENATE(Tableau2[[#Headers],[Bien 302]]&amp;" ", acquéreurs!$C13&amp;" ",acquéreurs!$D13),"")</f>
        <v/>
      </c>
      <c r="KR12" t="str">
        <f>IF(acquéreurs!LM13="MATCH",CONCATENATE(Tableau2[[#Headers],[Bien 303]]&amp;" ", acquéreurs!$C13&amp;" ",acquéreurs!$D13),"")</f>
        <v/>
      </c>
      <c r="KS12" t="str">
        <f>IF(acquéreurs!LN13="MATCH",CONCATENATE(Tableau2[[#Headers],[Bien 304]]&amp;" ", acquéreurs!$C13&amp;" ",acquéreurs!$D13),"")</f>
        <v/>
      </c>
      <c r="KT12" t="str">
        <f>IF(acquéreurs!LO13="MATCH",CONCATENATE(Tableau2[[#Headers],[Bien 305]]&amp;" ", acquéreurs!$C13&amp;" ",acquéreurs!$D13),"")</f>
        <v/>
      </c>
      <c r="KU12" t="str">
        <f>IF(acquéreurs!LP13="MATCH",CONCATENATE(Tableau2[[#Headers],[Bien 306]]&amp;" ", acquéreurs!$C13&amp;" ",acquéreurs!$D13),"")</f>
        <v/>
      </c>
      <c r="KV12" t="str">
        <f>IF(acquéreurs!LQ13="MATCH",CONCATENATE(Tableau2[[#Headers],[Bien 307]]&amp;" ", acquéreurs!$C13&amp;" ",acquéreurs!$D13),"")</f>
        <v/>
      </c>
      <c r="KW12" t="str">
        <f>IF(acquéreurs!LR13="MATCH",CONCATENATE(Tableau2[[#Headers],[Bien 308]]&amp;" ", acquéreurs!$C13&amp;" ",acquéreurs!$D13),"")</f>
        <v/>
      </c>
      <c r="KX12" t="str">
        <f>IF(acquéreurs!LS13="MATCH",CONCATENATE(Tableau2[[#Headers],[Bien 309]]&amp;" ", acquéreurs!$C13&amp;" ",acquéreurs!$D13),"")</f>
        <v/>
      </c>
      <c r="KY12" t="str">
        <f>IF(acquéreurs!LT13="MATCH",CONCATENATE(Tableau2[[#Headers],[Bien 310]]&amp;" ", acquéreurs!$C13&amp;" ",acquéreurs!$D13),"")</f>
        <v/>
      </c>
      <c r="KZ12" t="str">
        <f>IF(acquéreurs!LU13="MATCH",CONCATENATE(Tableau2[[#Headers],[Bien 311]]&amp;" ", acquéreurs!$C13&amp;" ",acquéreurs!$D13),"")</f>
        <v/>
      </c>
      <c r="LA12" t="str">
        <f>IF(acquéreurs!LV13="MATCH",CONCATENATE(Tableau2[[#Headers],[Bien 312]]&amp;" ", acquéreurs!$C13&amp;" ",acquéreurs!$D13),"")</f>
        <v/>
      </c>
      <c r="LB12" t="str">
        <f>IF(acquéreurs!LW13="MATCH",CONCATENATE(Tableau2[[#Headers],[Bien 313]]&amp;" ", acquéreurs!$C13&amp;" ",acquéreurs!$D13),"")</f>
        <v/>
      </c>
      <c r="LC12" t="str">
        <f>IF(acquéreurs!LX13="MATCH",CONCATENATE(Tableau2[[#Headers],[Bien 314]]&amp;" ", acquéreurs!$C13&amp;" ",acquéreurs!$D13),"")</f>
        <v/>
      </c>
      <c r="LD12" t="str">
        <f>IF(acquéreurs!LY13="MATCH",CONCATENATE(Tableau2[[#Headers],[Bien 315]]&amp;" ", acquéreurs!$C13&amp;" ",acquéreurs!$D13),"")</f>
        <v/>
      </c>
      <c r="LE12" t="str">
        <f>IF(acquéreurs!LZ13="MATCH",CONCATENATE(Tableau2[[#Headers],[Bien 316]]&amp;" ", acquéreurs!$C13&amp;" ",acquéreurs!$D13),"")</f>
        <v/>
      </c>
      <c r="LF12" t="str">
        <f>IF(acquéreurs!MA13="MATCH",CONCATENATE(Tableau2[[#Headers],[Bien 317]]&amp;" ", acquéreurs!$C13&amp;" ",acquéreurs!$D13),"")</f>
        <v/>
      </c>
      <c r="LG12" t="str">
        <f>IF(acquéreurs!MB13="MATCH",CONCATENATE(Tableau2[[#Headers],[Bien 318]]&amp;" ", acquéreurs!$C13&amp;" ",acquéreurs!$D13),"")</f>
        <v/>
      </c>
      <c r="LH12" t="str">
        <f>IF(acquéreurs!MC13="MATCH",CONCATENATE(Tableau2[[#Headers],[Bien 319]]&amp;" ", acquéreurs!$C13&amp;" ",acquéreurs!$D13),"")</f>
        <v/>
      </c>
      <c r="LI12" t="str">
        <f>IF(acquéreurs!MD13="MATCH",CONCATENATE(Tableau2[[#Headers],[Bien 320]]&amp;" ", acquéreurs!$C13&amp;" ",acquéreurs!$D13),"")</f>
        <v/>
      </c>
      <c r="LJ12" t="str">
        <f>IF(acquéreurs!ME13="MATCH",CONCATENATE(Tableau2[[#Headers],[Bien 321]]&amp;" ", acquéreurs!$C13&amp;" ",acquéreurs!$D13),"")</f>
        <v/>
      </c>
      <c r="LK12" t="str">
        <f>IF(acquéreurs!MF13="MATCH",CONCATENATE(Tableau2[[#Headers],[Bien 322]]&amp;" ", acquéreurs!$C13&amp;" ",acquéreurs!$D13),"")</f>
        <v/>
      </c>
      <c r="LL12" t="str">
        <f>IF(acquéreurs!MG13="MATCH",CONCATENATE(Tableau2[[#Headers],[Bien 323]]&amp;" ", acquéreurs!$C13&amp;" ",acquéreurs!$D13),"")</f>
        <v/>
      </c>
      <c r="LM12" t="str">
        <f>IF(acquéreurs!MH13="MATCH",CONCATENATE(Tableau2[[#Headers],[Bien 324]]&amp;" ", acquéreurs!$C13&amp;" ",acquéreurs!$D13),"")</f>
        <v/>
      </c>
      <c r="LN12" t="str">
        <f>IF(acquéreurs!MI13="MATCH",CONCATENATE(Tableau2[[#Headers],[Bien 325]]&amp;" ", acquéreurs!$C13&amp;" ",acquéreurs!$D13),"")</f>
        <v/>
      </c>
      <c r="LO12" t="str">
        <f>IF(acquéreurs!MJ13="MATCH",CONCATENATE(Tableau2[[#Headers],[Bien 326]]&amp;" ", acquéreurs!$C13&amp;" ",acquéreurs!$D13),"")</f>
        <v/>
      </c>
      <c r="LP12" t="str">
        <f>IF(acquéreurs!MK13="MATCH",CONCATENATE(Tableau2[[#Headers],[Bien 327]]&amp;" ", acquéreurs!$C13&amp;" ",acquéreurs!$D13),"")</f>
        <v/>
      </c>
      <c r="LQ12" t="str">
        <f>IF(acquéreurs!ML13="MATCH",CONCATENATE(Tableau2[[#Headers],[Bien 328]]&amp;" ", acquéreurs!$C13&amp;" ",acquéreurs!$D13),"")</f>
        <v/>
      </c>
      <c r="LR12" t="str">
        <f>IF(acquéreurs!MM13="MATCH",CONCATENATE(Tableau2[[#Headers],[Bien 329]]&amp;" ", acquéreurs!$C13&amp;" ",acquéreurs!$D13),"")</f>
        <v/>
      </c>
      <c r="LS12" t="str">
        <f>IF(acquéreurs!MN13="MATCH",CONCATENATE(Tableau2[[#Headers],[Bien 330]]&amp;" ", acquéreurs!$C13&amp;" ",acquéreurs!$D13),"")</f>
        <v/>
      </c>
      <c r="LT12" t="str">
        <f>IF(acquéreurs!MO13="MATCH",CONCATENATE(Tableau2[[#Headers],[Bien 331]]&amp;" ", acquéreurs!$C13&amp;" ",acquéreurs!$D13),"")</f>
        <v/>
      </c>
      <c r="LU12" t="str">
        <f>IF(acquéreurs!MP13="MATCH",CONCATENATE(Tableau2[[#Headers],[Bien 332]]&amp;" ", acquéreurs!$C13&amp;" ",acquéreurs!$D13),"")</f>
        <v/>
      </c>
      <c r="LV12" t="str">
        <f>IF(acquéreurs!MQ13="MATCH",CONCATENATE(Tableau2[[#Headers],[Bien 333]]&amp;" ", acquéreurs!$C13&amp;" ",acquéreurs!$D13),"")</f>
        <v/>
      </c>
      <c r="LW12" t="str">
        <f>IF(acquéreurs!MR13="MATCH",CONCATENATE(Tableau2[[#Headers],[Bien 334]]&amp;" ", acquéreurs!$C13&amp;" ",acquéreurs!$D13),"")</f>
        <v/>
      </c>
      <c r="LX12" t="str">
        <f>IF(acquéreurs!MS13="MATCH",CONCATENATE(Tableau2[[#Headers],[Bien 335]]&amp;" ", acquéreurs!$C13&amp;" ",acquéreurs!$D13),"")</f>
        <v/>
      </c>
      <c r="LY12" t="str">
        <f>IF(acquéreurs!MT13="MATCH",CONCATENATE(Tableau2[[#Headers],[Bien 336]]&amp;" ", acquéreurs!$C13&amp;" ",acquéreurs!$D13),"")</f>
        <v/>
      </c>
      <c r="LZ12" t="str">
        <f>IF(acquéreurs!MU13="MATCH",CONCATENATE(Tableau2[[#Headers],[Bien 337]]&amp;" ", acquéreurs!$C13&amp;" ",acquéreurs!$D13),"")</f>
        <v/>
      </c>
      <c r="MA12" t="str">
        <f>IF(acquéreurs!MV13="MATCH",CONCATENATE(Tableau2[[#Headers],[Bien 338]]&amp;" ", acquéreurs!$C13&amp;" ",acquéreurs!$D13),"")</f>
        <v/>
      </c>
      <c r="MB12" t="str">
        <f>IF(acquéreurs!MW13="MATCH",CONCATENATE(Tableau2[[#Headers],[Bien 339]]&amp;" ", acquéreurs!$C13&amp;" ",acquéreurs!$D13),"")</f>
        <v/>
      </c>
      <c r="MC12" t="str">
        <f>IF(acquéreurs!MX13="MATCH",CONCATENATE(Tableau2[[#Headers],[Bien 340]]&amp;" ", acquéreurs!$C13&amp;" ",acquéreurs!$D13),"")</f>
        <v/>
      </c>
      <c r="MD12" t="str">
        <f>IF(acquéreurs!MY13="MATCH",CONCATENATE(Tableau2[[#Headers],[Bien 341]]&amp;" ", acquéreurs!$C13&amp;" ",acquéreurs!$D13),"")</f>
        <v/>
      </c>
      <c r="ME12" t="str">
        <f>IF(acquéreurs!MZ13="MATCH",CONCATENATE(Tableau2[[#Headers],[Bien 342]]&amp;" ", acquéreurs!$C13&amp;" ",acquéreurs!$D13),"")</f>
        <v/>
      </c>
      <c r="MF12" t="str">
        <f>IF(acquéreurs!NA13="MATCH",CONCATENATE(Tableau2[[#Headers],[Bien 343]]&amp;" ", acquéreurs!$C13&amp;" ",acquéreurs!$D13),"")</f>
        <v/>
      </c>
      <c r="MG12" t="str">
        <f>IF(acquéreurs!NB13="MATCH",CONCATENATE(Tableau2[[#Headers],[Bien 344]]&amp;" ", acquéreurs!$C13&amp;" ",acquéreurs!$D13),"")</f>
        <v/>
      </c>
      <c r="MH12" t="str">
        <f>IF(acquéreurs!NC13="MATCH",CONCATENATE(Tableau2[[#Headers],[Bien 345]]&amp;" ", acquéreurs!$C13&amp;" ",acquéreurs!$D13),"")</f>
        <v/>
      </c>
      <c r="MI12" t="str">
        <f>IF(acquéreurs!ND13="MATCH",CONCATENATE(Tableau2[[#Headers],[Bien 346]]&amp;" ", acquéreurs!$C13&amp;" ",acquéreurs!$D13),"")</f>
        <v/>
      </c>
      <c r="MJ12" t="str">
        <f>IF(acquéreurs!NE13="MATCH",CONCATENATE(Tableau2[[#Headers],[Bien 347]]&amp;" ", acquéreurs!$C13&amp;" ",acquéreurs!$D13),"")</f>
        <v/>
      </c>
      <c r="MK12" t="str">
        <f>IF(acquéreurs!NF13="MATCH",CONCATENATE(Tableau2[[#Headers],[Bien 348]]&amp;" ", acquéreurs!$C13&amp;" ",acquéreurs!$D13),"")</f>
        <v/>
      </c>
      <c r="ML12" t="str">
        <f>IF(acquéreurs!NG13="MATCH",CONCATENATE(Tableau2[[#Headers],[Bien 349]]&amp;" ", acquéreurs!$C13&amp;" ",acquéreurs!$D13),"")</f>
        <v/>
      </c>
      <c r="MM12" t="str">
        <f>IF(acquéreurs!NH13="MATCH",CONCATENATE(Tableau2[[#Headers],[Bien 350]]&amp;" ", acquéreurs!$C13&amp;" ",acquéreurs!$D13),"")</f>
        <v/>
      </c>
      <c r="MN12" t="str">
        <f>IF(acquéreurs!NI13="MATCH",CONCATENATE(Tableau2[[#Headers],[Bien 351]]&amp;" ", acquéreurs!$C13&amp;" ",acquéreurs!$D13),"")</f>
        <v/>
      </c>
      <c r="MO12" t="str">
        <f>IF(acquéreurs!NJ13="MATCH",CONCATENATE(Tableau2[[#Headers],[Bien 352]]&amp;" ", acquéreurs!$C13&amp;" ",acquéreurs!$D13),"")</f>
        <v/>
      </c>
      <c r="MP12" t="str">
        <f>IF(acquéreurs!NK13="MATCH",CONCATENATE(Tableau2[[#Headers],[Bien 353]]&amp;" ", acquéreurs!$C13&amp;" ",acquéreurs!$D13),"")</f>
        <v/>
      </c>
      <c r="MQ12" t="str">
        <f>IF(acquéreurs!NL13="MATCH",CONCATENATE(Tableau2[[#Headers],[Bien 354]]&amp;" ", acquéreurs!$C13&amp;" ",acquéreurs!$D13),"")</f>
        <v/>
      </c>
      <c r="MR12" t="str">
        <f>IF(acquéreurs!NM13="MATCH",CONCATENATE(Tableau2[[#Headers],[Bien 355]]&amp;" ", acquéreurs!$C13&amp;" ",acquéreurs!$D13),"")</f>
        <v/>
      </c>
      <c r="MS12" t="str">
        <f>IF(acquéreurs!NN13="MATCH",CONCATENATE(Tableau2[[#Headers],[Bien 356]]&amp;" ", acquéreurs!$C13&amp;" ",acquéreurs!$D13),"")</f>
        <v/>
      </c>
      <c r="MT12" t="str">
        <f>IF(acquéreurs!NO13="MATCH",CONCATENATE(Tableau2[[#Headers],[Bien 357]]&amp;" ", acquéreurs!$C13&amp;" ",acquéreurs!$D13),"")</f>
        <v/>
      </c>
      <c r="MU12" t="str">
        <f>IF(acquéreurs!NP13="MATCH",CONCATENATE(Tableau2[[#Headers],[Bien 358]]&amp;" ", acquéreurs!$C13&amp;" ",acquéreurs!$D13),"")</f>
        <v/>
      </c>
      <c r="MV12" t="str">
        <f>IF(acquéreurs!NQ13="MATCH",CONCATENATE(Tableau2[[#Headers],[Bien 359]]&amp;" ", acquéreurs!$C13&amp;" ",acquéreurs!$D13),"")</f>
        <v/>
      </c>
      <c r="MW12" t="str">
        <f>IF(acquéreurs!NR13="MATCH",CONCATENATE(Tableau2[[#Headers],[Bien 360]]&amp;" ", acquéreurs!$C13&amp;" ",acquéreurs!$D13),"")</f>
        <v/>
      </c>
      <c r="MX12" t="str">
        <f>IF(acquéreurs!NS13="MATCH",CONCATENATE(Tableau2[[#Headers],[Bien 361]]&amp;" ", acquéreurs!$C13&amp;" ",acquéreurs!$D13),"")</f>
        <v/>
      </c>
      <c r="MY12" t="str">
        <f>IF(acquéreurs!NT13="MATCH",CONCATENATE(Tableau2[[#Headers],[Bien 362]]&amp;" ", acquéreurs!$C13&amp;" ",acquéreurs!$D13),"")</f>
        <v/>
      </c>
      <c r="MZ12" t="str">
        <f>IF(acquéreurs!NU13="MATCH",CONCATENATE(Tableau2[[#Headers],[Bien 363]]&amp;" ", acquéreurs!$C13&amp;" ",acquéreurs!$D13),"")</f>
        <v/>
      </c>
      <c r="NA12" t="str">
        <f>IF(acquéreurs!NV13="MATCH",CONCATENATE(Tableau2[[#Headers],[Bien 364]]&amp;" ", acquéreurs!$C13&amp;" ",acquéreurs!$D13),"")</f>
        <v/>
      </c>
      <c r="NB12" t="str">
        <f>IF(acquéreurs!NW13="MATCH",CONCATENATE(Tableau2[[#Headers],[Bien 365]]&amp;" ", acquéreurs!$C13&amp;" ",acquéreurs!$D13),"")</f>
        <v/>
      </c>
      <c r="NC12" t="str">
        <f>IF(acquéreurs!NX13="MATCH",CONCATENATE(Tableau2[[#Headers],[Bien 366]]&amp;" ", acquéreurs!$C13&amp;" ",acquéreurs!$D13),"")</f>
        <v/>
      </c>
      <c r="ND12" t="str">
        <f>IF(acquéreurs!NY13="MATCH",CONCATENATE(Tableau2[[#Headers],[Bien 367]]&amp;" ", acquéreurs!$C13&amp;" ",acquéreurs!$D13),"")</f>
        <v/>
      </c>
      <c r="NE12" t="str">
        <f>IF(acquéreurs!NZ13="MATCH",CONCATENATE(Tableau2[[#Headers],[Bien 368]]&amp;" ", acquéreurs!$C13&amp;" ",acquéreurs!$D13),"")</f>
        <v/>
      </c>
      <c r="NF12" t="str">
        <f>IF(acquéreurs!OA13="MATCH",CONCATENATE(Tableau2[[#Headers],[Bien 369]]&amp;" ", acquéreurs!$C13&amp;" ",acquéreurs!$D13),"")</f>
        <v/>
      </c>
      <c r="NG12" t="str">
        <f>IF(acquéreurs!OB13="MATCH",CONCATENATE(Tableau2[[#Headers],[Bien 370]]&amp;" ", acquéreurs!$C13&amp;" ",acquéreurs!$D13),"")</f>
        <v/>
      </c>
      <c r="NH12" t="str">
        <f>IF(acquéreurs!OC13="MATCH",CONCATENATE(Tableau2[[#Headers],[Bien 371]]&amp;" ", acquéreurs!$C13&amp;" ",acquéreurs!$D13),"")</f>
        <v/>
      </c>
      <c r="NI12" t="str">
        <f>IF(acquéreurs!OD13="MATCH",CONCATENATE(Tableau2[[#Headers],[Bien 372]]&amp;" ", acquéreurs!$C13&amp;" ",acquéreurs!$D13),"")</f>
        <v/>
      </c>
      <c r="NJ12" t="str">
        <f>IF(acquéreurs!OE13="MATCH",CONCATENATE(Tableau2[[#Headers],[Bien 373]]&amp;" ", acquéreurs!$C13&amp;" ",acquéreurs!$D13),"")</f>
        <v/>
      </c>
      <c r="NK12" t="str">
        <f>IF(acquéreurs!OF13="MATCH",CONCATENATE(Tableau2[[#Headers],[Bien 374]]&amp;" ", acquéreurs!$C13&amp;" ",acquéreurs!$D13),"")</f>
        <v/>
      </c>
      <c r="NL12" t="str">
        <f>IF(acquéreurs!OG13="MATCH",CONCATENATE(Tableau2[[#Headers],[Bien 375]]&amp;" ", acquéreurs!$C13&amp;" ",acquéreurs!$D13),"")</f>
        <v/>
      </c>
      <c r="NM12" t="str">
        <f>IF(acquéreurs!OH13="MATCH",CONCATENATE(Tableau2[[#Headers],[Bien 376]]&amp;" ", acquéreurs!$C13&amp;" ",acquéreurs!$D13),"")</f>
        <v/>
      </c>
      <c r="NN12" t="str">
        <f>IF(acquéreurs!OI13="MATCH",CONCATENATE(Tableau2[[#Headers],[Bien 377]]&amp;" ", acquéreurs!$C13&amp;" ",acquéreurs!$D13),"")</f>
        <v/>
      </c>
      <c r="NO12" t="str">
        <f>IF(acquéreurs!OJ13="MATCH",CONCATENATE(Tableau2[[#Headers],[Bien 378]]&amp;" ", acquéreurs!$C13&amp;" ",acquéreurs!$D13),"")</f>
        <v/>
      </c>
      <c r="NP12" t="str">
        <f>IF(acquéreurs!OK13="MATCH",CONCATENATE(Tableau2[[#Headers],[Bien 379]]&amp;" ", acquéreurs!$C13&amp;" ",acquéreurs!$D13),"")</f>
        <v/>
      </c>
      <c r="NQ12" t="str">
        <f>IF(acquéreurs!OL13="MATCH",CONCATENATE(Tableau2[[#Headers],[Bien 380]]&amp;" ", acquéreurs!$C13&amp;" ",acquéreurs!$D13),"")</f>
        <v/>
      </c>
      <c r="NR12" t="str">
        <f>IF(acquéreurs!OM13="MATCH",CONCATENATE(Tableau2[[#Headers],[Bien 381]]&amp;" ", acquéreurs!$C13&amp;" ",acquéreurs!$D13),"")</f>
        <v/>
      </c>
      <c r="NS12" t="str">
        <f>IF(acquéreurs!ON13="MATCH",CONCATENATE(Tableau2[[#Headers],[Bien 382]]&amp;" ", acquéreurs!$C13&amp;" ",acquéreurs!$D13),"")</f>
        <v/>
      </c>
      <c r="NT12" t="str">
        <f>IF(acquéreurs!OO13="MATCH",CONCATENATE(Tableau2[[#Headers],[Bien 383]]&amp;" ", acquéreurs!$C13&amp;" ",acquéreurs!$D13),"")</f>
        <v/>
      </c>
      <c r="NU12" t="str">
        <f>IF(acquéreurs!OP13="MATCH",CONCATENATE(Tableau2[[#Headers],[Bien 384]]&amp;" ", acquéreurs!$C13&amp;" ",acquéreurs!$D13),"")</f>
        <v/>
      </c>
      <c r="NV12" t="str">
        <f>IF(acquéreurs!OQ13="MATCH",CONCATENATE(Tableau2[[#Headers],[Bien 385]]&amp;" ", acquéreurs!$C13&amp;" ",acquéreurs!$D13),"")</f>
        <v/>
      </c>
      <c r="NW12" t="str">
        <f>IF(acquéreurs!OR13="MATCH",CONCATENATE(Tableau2[[#Headers],[Bien 386]]&amp;" ", acquéreurs!$C13&amp;" ",acquéreurs!$D13),"")</f>
        <v/>
      </c>
      <c r="NX12" t="str">
        <f>IF(acquéreurs!OS13="MATCH",CONCATENATE(Tableau2[[#Headers],[Bien 387]]&amp;" ", acquéreurs!$C13&amp;" ",acquéreurs!$D13),"")</f>
        <v/>
      </c>
      <c r="NY12" t="str">
        <f>IF(acquéreurs!OT13="MATCH",CONCATENATE(Tableau2[[#Headers],[Bien 388]]&amp;" ", acquéreurs!$C13&amp;" ",acquéreurs!$D13),"")</f>
        <v/>
      </c>
      <c r="NZ12" t="str">
        <f>IF(acquéreurs!OU13="MATCH",CONCATENATE(Tableau2[[#Headers],[Bien 389]]&amp;" ", acquéreurs!$C13&amp;" ",acquéreurs!$D13),"")</f>
        <v/>
      </c>
      <c r="OA12" t="str">
        <f>IF(acquéreurs!OV13="MATCH",CONCATENATE(Tableau2[[#Headers],[Bien 390]]&amp;" ", acquéreurs!$C13&amp;" ",acquéreurs!$D13),"")</f>
        <v/>
      </c>
      <c r="OB12" t="str">
        <f>IF(acquéreurs!OW13="MATCH",CONCATENATE(Tableau2[[#Headers],[Bien 391]]&amp;" ", acquéreurs!$C13&amp;" ",acquéreurs!$D13),"")</f>
        <v/>
      </c>
      <c r="OC12" t="str">
        <f>IF(acquéreurs!OX13="MATCH",CONCATENATE(Tableau2[[#Headers],[Bien 392]]&amp;" ", acquéreurs!$C13&amp;" ",acquéreurs!$D13),"")</f>
        <v/>
      </c>
      <c r="OD12" t="str">
        <f>IF(acquéreurs!OY13="MATCH",CONCATENATE(Tableau2[[#Headers],[Bien 393]]&amp;" ", acquéreurs!$C13&amp;" ",acquéreurs!$D13),"")</f>
        <v/>
      </c>
      <c r="OE12" t="str">
        <f>IF(acquéreurs!OZ13="MATCH",CONCATENATE(Tableau2[[#Headers],[Bien 394]]&amp;" ", acquéreurs!$C13&amp;" ",acquéreurs!$D13),"")</f>
        <v/>
      </c>
      <c r="OF12" t="str">
        <f>IF(acquéreurs!PA13="MATCH",CONCATENATE(Tableau2[[#Headers],[Bien 395]]&amp;" ", acquéreurs!$C13&amp;" ",acquéreurs!$D13),"")</f>
        <v/>
      </c>
      <c r="OG12" t="str">
        <f>IF(acquéreurs!PB13="MATCH",CONCATENATE(Tableau2[[#Headers],[Bien 396]]&amp;" ", acquéreurs!$C13&amp;" ",acquéreurs!$D13),"")</f>
        <v/>
      </c>
      <c r="OH12" t="str">
        <f>IF(acquéreurs!PC13="MATCH",CONCATENATE(Tableau2[[#Headers],[Bien 397]]&amp;" ", acquéreurs!$C13&amp;" ",acquéreurs!$D13),"")</f>
        <v/>
      </c>
      <c r="OI12" t="str">
        <f>IF(acquéreurs!PD13="MATCH",CONCATENATE(Tableau2[[#Headers],[Bien 398]]&amp;" ", acquéreurs!$C13&amp;" ",acquéreurs!$D13),"")</f>
        <v/>
      </c>
      <c r="OJ12" t="str">
        <f>IF(acquéreurs!PE13="MATCH",CONCATENATE(Tableau2[[#Headers],[Bien 399]]&amp;" ", acquéreurs!$C13&amp;" ",acquéreurs!$D13),"")</f>
        <v/>
      </c>
      <c r="OK12" t="str">
        <f>IF(acquéreurs!PF13="MATCH",CONCATENATE(Tableau2[[#Headers],[Bien 400]]&amp;" ", acquéreurs!$C13&amp;" ",acquéreurs!$D13),"")</f>
        <v/>
      </c>
      <c r="OL12" t="str">
        <f>IF(acquéreurs!PG13="MATCH",CONCATENATE(Tableau2[[#Headers],[Bien 401]]&amp;" ", acquéreurs!$C13&amp;" ",acquéreurs!$D13),"")</f>
        <v/>
      </c>
      <c r="OM12" t="str">
        <f>IF(acquéreurs!PH13="MATCH",CONCATENATE(Tableau2[[#Headers],[Bien 402]]&amp;" ", acquéreurs!$C13&amp;" ",acquéreurs!$D13),"")</f>
        <v/>
      </c>
      <c r="ON12" t="str">
        <f>IF(acquéreurs!PI13="MATCH",CONCATENATE(Tableau2[[#Headers],[Bien 403]]&amp;" ", acquéreurs!$C13&amp;" ",acquéreurs!$D13),"")</f>
        <v/>
      </c>
      <c r="OO12" t="str">
        <f>IF(acquéreurs!PJ13="MATCH",CONCATENATE(Tableau2[[#Headers],[Bien 404]]&amp;" ", acquéreurs!$C13&amp;" ",acquéreurs!$D13),"")</f>
        <v/>
      </c>
      <c r="OP12" t="str">
        <f>IF(acquéreurs!PK13="MATCH",CONCATENATE(Tableau2[[#Headers],[Bien 405]]&amp;" ", acquéreurs!$C13&amp;" ",acquéreurs!$D13),"")</f>
        <v/>
      </c>
      <c r="OQ12" t="str">
        <f>IF(acquéreurs!PL13="MATCH",CONCATENATE(Tableau2[[#Headers],[Bien 406]]&amp;" ", acquéreurs!$C13&amp;" ",acquéreurs!$D13),"")</f>
        <v/>
      </c>
      <c r="OR12" t="str">
        <f>IF(acquéreurs!PM13="MATCH",CONCATENATE(Tableau2[[#Headers],[Bien 407]]&amp;" ", acquéreurs!$C13&amp;" ",acquéreurs!$D13),"")</f>
        <v/>
      </c>
      <c r="OS12" t="str">
        <f>IF(acquéreurs!PN13="MATCH",CONCATENATE(Tableau2[[#Headers],[Bien 408]]&amp;" ", acquéreurs!$C13&amp;" ",acquéreurs!$D13),"")</f>
        <v/>
      </c>
      <c r="OT12" t="str">
        <f>IF(acquéreurs!PO13="MATCH",CONCATENATE(Tableau2[[#Headers],[Bien 409]]&amp;" ", acquéreurs!$C13&amp;" ",acquéreurs!$D13),"")</f>
        <v/>
      </c>
      <c r="OU12" t="str">
        <f>IF(acquéreurs!PP13="MATCH",CONCATENATE(Tableau2[[#Headers],[Bien 410]]&amp;" ", acquéreurs!$C13&amp;" ",acquéreurs!$D13),"")</f>
        <v/>
      </c>
      <c r="OV12" t="str">
        <f>IF(acquéreurs!PQ13="MATCH",CONCATENATE(Tableau2[[#Headers],[Bien 411]]&amp;" ", acquéreurs!$C13&amp;" ",acquéreurs!$D13),"")</f>
        <v/>
      </c>
      <c r="OW12" t="str">
        <f>IF(acquéreurs!PR13="MATCH",CONCATENATE(Tableau2[[#Headers],[Bien 412]]&amp;" ", acquéreurs!$C13&amp;" ",acquéreurs!$D13),"")</f>
        <v/>
      </c>
      <c r="OX12" t="str">
        <f>IF(acquéreurs!PS13="MATCH",CONCATENATE(Tableau2[[#Headers],[Bien 413]]&amp;" ", acquéreurs!$C13&amp;" ",acquéreurs!$D13),"")</f>
        <v/>
      </c>
      <c r="OY12" t="str">
        <f>IF(acquéreurs!PT13="MATCH",CONCATENATE(Tableau2[[#Headers],[Bien 414]]&amp;" ", acquéreurs!$C13&amp;" ",acquéreurs!$D13),"")</f>
        <v/>
      </c>
      <c r="OZ12" t="str">
        <f>IF(acquéreurs!PU13="MATCH",CONCATENATE(Tableau2[[#Headers],[Bien 415]]&amp;" ", acquéreurs!$C13&amp;" ",acquéreurs!$D13),"")</f>
        <v/>
      </c>
      <c r="PA12" t="str">
        <f>IF(acquéreurs!PV13="MATCH",CONCATENATE(Tableau2[[#Headers],[Bien 416]]&amp;" ", acquéreurs!$C13&amp;" ",acquéreurs!$D13),"")</f>
        <v/>
      </c>
      <c r="PB12" t="str">
        <f>IF(acquéreurs!PW13="MATCH",CONCATENATE(Tableau2[[#Headers],[Bien 417]]&amp;" ", acquéreurs!$C13&amp;" ",acquéreurs!$D13),"")</f>
        <v/>
      </c>
      <c r="PC12" t="str">
        <f>IF(acquéreurs!PX13="MATCH",CONCATENATE(Tableau2[[#Headers],[Bien 418]]&amp;" ", acquéreurs!$C13&amp;" ",acquéreurs!$D13),"")</f>
        <v/>
      </c>
      <c r="PD12" t="str">
        <f>IF(acquéreurs!PY13="MATCH",CONCATENATE(Tableau2[[#Headers],[Bien 419]]&amp;" ", acquéreurs!$C13&amp;" ",acquéreurs!$D13),"")</f>
        <v/>
      </c>
      <c r="PE12" t="str">
        <f>IF(acquéreurs!PZ13="MATCH",CONCATENATE(Tableau2[[#Headers],[Bien 420]]&amp;" ", acquéreurs!$C13&amp;" ",acquéreurs!$D13),"")</f>
        <v/>
      </c>
      <c r="PF12" t="str">
        <f>IF(acquéreurs!QA13="MATCH",CONCATENATE(Tableau2[[#Headers],[Bien 421]]&amp;" ", acquéreurs!$C13&amp;" ",acquéreurs!$D13),"")</f>
        <v/>
      </c>
      <c r="PG12" t="str">
        <f>IF(acquéreurs!QB13="MATCH",CONCATENATE(Tableau2[[#Headers],[Bien 422]]&amp;" ", acquéreurs!$C13&amp;" ",acquéreurs!$D13),"")</f>
        <v/>
      </c>
      <c r="PH12" t="str">
        <f>IF(acquéreurs!QC13="MATCH",CONCATENATE(Tableau2[[#Headers],[Bien 423]]&amp;" ", acquéreurs!$C13&amp;" ",acquéreurs!$D13),"")</f>
        <v/>
      </c>
      <c r="PI12" t="str">
        <f>IF(acquéreurs!QD13="MATCH",CONCATENATE(Tableau2[[#Headers],[Bien 424]]&amp;" ", acquéreurs!$C13&amp;" ",acquéreurs!$D13),"")</f>
        <v/>
      </c>
      <c r="PJ12" t="str">
        <f>IF(acquéreurs!QE13="MATCH",CONCATENATE(Tableau2[[#Headers],[Bien 425]]&amp;" ", acquéreurs!$C13&amp;" ",acquéreurs!$D13),"")</f>
        <v/>
      </c>
      <c r="PK12" t="str">
        <f>IF(acquéreurs!QF13="MATCH",CONCATENATE(Tableau2[[#Headers],[Bien 426]]&amp;" ", acquéreurs!$C13&amp;" ",acquéreurs!$D13),"")</f>
        <v/>
      </c>
      <c r="PL12" t="str">
        <f>IF(acquéreurs!QG13="MATCH",CONCATENATE(Tableau2[[#Headers],[Bien 427]]&amp;" ", acquéreurs!$C13&amp;" ",acquéreurs!$D13),"")</f>
        <v/>
      </c>
      <c r="PM12" t="str">
        <f>IF(acquéreurs!QH13="MATCH",CONCATENATE(Tableau2[[#Headers],[Bien 428]]&amp;" ", acquéreurs!$C13&amp;" ",acquéreurs!$D13),"")</f>
        <v/>
      </c>
      <c r="PN12" t="str">
        <f>IF(acquéreurs!QI13="MATCH",CONCATENATE(Tableau2[[#Headers],[Bien 429]]&amp;" ", acquéreurs!$C13&amp;" ",acquéreurs!$D13),"")</f>
        <v/>
      </c>
      <c r="PO12" t="str">
        <f>IF(acquéreurs!QJ13="MATCH",CONCATENATE(Tableau2[[#Headers],[Bien 430]]&amp;" ", acquéreurs!$C13&amp;" ",acquéreurs!$D13),"")</f>
        <v/>
      </c>
      <c r="PP12" t="str">
        <f>IF(acquéreurs!QK13="MATCH",CONCATENATE(Tableau2[[#Headers],[Bien 431]]&amp;" ", acquéreurs!$C13&amp;" ",acquéreurs!$D13),"")</f>
        <v/>
      </c>
      <c r="PQ12" t="str">
        <f>IF(acquéreurs!QL13="MATCH",CONCATENATE(Tableau2[[#Headers],[Bien 432]]&amp;" ", acquéreurs!$C13&amp;" ",acquéreurs!$D13),"")</f>
        <v/>
      </c>
      <c r="PR12" t="str">
        <f>IF(acquéreurs!QM13="MATCH",CONCATENATE(Tableau2[[#Headers],[Bien 433]]&amp;" ", acquéreurs!$C13&amp;" ",acquéreurs!$D13),"")</f>
        <v/>
      </c>
      <c r="PS12" t="str">
        <f>IF(acquéreurs!QN13="MATCH",CONCATENATE(Tableau2[[#Headers],[Bien 434]]&amp;" ", acquéreurs!$C13&amp;" ",acquéreurs!$D13),"")</f>
        <v/>
      </c>
      <c r="PT12" t="str">
        <f>IF(acquéreurs!QO13="MATCH",CONCATENATE(Tableau2[[#Headers],[Bien 435]]&amp;" ", acquéreurs!$C13&amp;" ",acquéreurs!$D13),"")</f>
        <v/>
      </c>
      <c r="PU12" t="str">
        <f>IF(acquéreurs!QP13="MATCH",CONCATENATE(Tableau2[[#Headers],[Bien 436]]&amp;" ", acquéreurs!$C13&amp;" ",acquéreurs!$D13),"")</f>
        <v/>
      </c>
      <c r="PV12" t="str">
        <f>IF(acquéreurs!QQ13="MATCH",CONCATENATE(Tableau2[[#Headers],[Bien 437]]&amp;" ", acquéreurs!$C13&amp;" ",acquéreurs!$D13),"")</f>
        <v/>
      </c>
      <c r="PW12" t="str">
        <f>IF(acquéreurs!QR13="MATCH",CONCATENATE(Tableau2[[#Headers],[Bien 438]]&amp;" ", acquéreurs!$C13&amp;" ",acquéreurs!$D13),"")</f>
        <v/>
      </c>
      <c r="PX12" t="str">
        <f>IF(acquéreurs!QS13="MATCH",CONCATENATE(Tableau2[[#Headers],[Bien 439]]&amp;" ", acquéreurs!$C13&amp;" ",acquéreurs!$D13),"")</f>
        <v/>
      </c>
      <c r="PY12" t="str">
        <f>IF(acquéreurs!QT13="MATCH",CONCATENATE(Tableau2[[#Headers],[Bien 440]]&amp;" ", acquéreurs!$C13&amp;" ",acquéreurs!$D13),"")</f>
        <v/>
      </c>
      <c r="PZ12" t="str">
        <f>IF(acquéreurs!QU13="MATCH",CONCATENATE(Tableau2[[#Headers],[Bien 441]]&amp;" ", acquéreurs!$C13&amp;" ",acquéreurs!$D13),"")</f>
        <v/>
      </c>
      <c r="QA12" t="str">
        <f>IF(acquéreurs!QV13="MATCH",CONCATENATE(Tableau2[[#Headers],[Bien 442]]&amp;" ", acquéreurs!$C13&amp;" ",acquéreurs!$D13),"")</f>
        <v/>
      </c>
      <c r="QB12" t="str">
        <f>IF(acquéreurs!QW13="MATCH",CONCATENATE(Tableau2[[#Headers],[Bien 443]]&amp;" ", acquéreurs!$C13&amp;" ",acquéreurs!$D13),"")</f>
        <v/>
      </c>
      <c r="QC12" t="str">
        <f>IF(acquéreurs!QX13="MATCH",CONCATENATE(Tableau2[[#Headers],[Bien 444]]&amp;" ", acquéreurs!$C13&amp;" ",acquéreurs!$D13),"")</f>
        <v/>
      </c>
      <c r="QD12" t="str">
        <f>IF(acquéreurs!QY13="MATCH",CONCATENATE(Tableau2[[#Headers],[Bien 445]]&amp;" ", acquéreurs!$C13&amp;" ",acquéreurs!$D13),"")</f>
        <v/>
      </c>
      <c r="QE12" t="str">
        <f>IF(acquéreurs!QZ13="MATCH",CONCATENATE(Tableau2[[#Headers],[Bien 446]]&amp;" ", acquéreurs!$C13&amp;" ",acquéreurs!$D13),"")</f>
        <v/>
      </c>
      <c r="QF12" t="str">
        <f>IF(acquéreurs!RA13="MATCH",CONCATENATE(Tableau2[[#Headers],[Bien 447]]&amp;" ", acquéreurs!$C13&amp;" ",acquéreurs!$D13),"")</f>
        <v/>
      </c>
      <c r="QG12" t="str">
        <f>IF(acquéreurs!RB13="MATCH",CONCATENATE(Tableau2[[#Headers],[Bien 448]]&amp;" ", acquéreurs!$C13&amp;" ",acquéreurs!$D13),"")</f>
        <v/>
      </c>
      <c r="QH12" t="str">
        <f>IF(acquéreurs!RC13="MATCH",CONCATENATE(Tableau2[[#Headers],[Bien 449]]&amp;" ", acquéreurs!$C13&amp;" ",acquéreurs!$D13),"")</f>
        <v/>
      </c>
      <c r="QI12" t="str">
        <f>IF(acquéreurs!RD13="MATCH",CONCATENATE(Tableau2[[#Headers],[Bien 450]]&amp;" ", acquéreurs!$C13&amp;" ",acquéreurs!$D13),"")</f>
        <v/>
      </c>
      <c r="QJ12" t="str">
        <f>IF(acquéreurs!RE13="MATCH",CONCATENATE(Tableau2[[#Headers],[Bien 451]]&amp;" ", acquéreurs!$C13&amp;" ",acquéreurs!$D13),"")</f>
        <v/>
      </c>
      <c r="QK12" t="str">
        <f>IF(acquéreurs!RF13="MATCH",CONCATENATE(Tableau2[[#Headers],[Bien 452]]&amp;" ", acquéreurs!$C13&amp;" ",acquéreurs!$D13),"")</f>
        <v/>
      </c>
      <c r="QL12" t="str">
        <f>IF(acquéreurs!RG13="MATCH",CONCATENATE(Tableau2[[#Headers],[Bien 453]]&amp;" ", acquéreurs!$C13&amp;" ",acquéreurs!$D13),"")</f>
        <v/>
      </c>
      <c r="QM12" t="str">
        <f>IF(acquéreurs!RH13="MATCH",CONCATENATE(Tableau2[[#Headers],[Bien 454]]&amp;" ", acquéreurs!$C13&amp;" ",acquéreurs!$D13),"")</f>
        <v/>
      </c>
      <c r="QN12" t="str">
        <f>IF(acquéreurs!RI13="MATCH",CONCATENATE(Tableau2[[#Headers],[Bien 455]]&amp;" ", acquéreurs!$C13&amp;" ",acquéreurs!$D13),"")</f>
        <v/>
      </c>
      <c r="QO12" t="str">
        <f>IF(acquéreurs!RJ13="MATCH",CONCATENATE(Tableau2[[#Headers],[Bien 456]]&amp;" ", acquéreurs!$C13&amp;" ",acquéreurs!$D13),"")</f>
        <v/>
      </c>
      <c r="QP12" t="str">
        <f>IF(acquéreurs!RK13="MATCH",CONCATENATE(Tableau2[[#Headers],[Bien 457]]&amp;" ", acquéreurs!$C13&amp;" ",acquéreurs!$D13),"")</f>
        <v/>
      </c>
      <c r="QQ12" t="str">
        <f>IF(acquéreurs!RL13="MATCH",CONCATENATE(Tableau2[[#Headers],[Bien 458]]&amp;" ", acquéreurs!$C13&amp;" ",acquéreurs!$D13),"")</f>
        <v/>
      </c>
      <c r="QR12" t="str">
        <f>IF(acquéreurs!RM13="MATCH",CONCATENATE(Tableau2[[#Headers],[Bien 459]]&amp;" ", acquéreurs!$C13&amp;" ",acquéreurs!$D13),"")</f>
        <v/>
      </c>
      <c r="QS12" t="str">
        <f>IF(acquéreurs!RN13="MATCH",CONCATENATE(Tableau2[[#Headers],[Bien 460]]&amp;" ", acquéreurs!$C13&amp;" ",acquéreurs!$D13),"")</f>
        <v/>
      </c>
      <c r="QT12" t="str">
        <f>IF(acquéreurs!RO13="MATCH",CONCATENATE(Tableau2[[#Headers],[Bien 461]]&amp;" ", acquéreurs!$C13&amp;" ",acquéreurs!$D13),"")</f>
        <v/>
      </c>
      <c r="QU12" t="str">
        <f>IF(acquéreurs!RP13="MATCH",CONCATENATE(Tableau2[[#Headers],[Bien 462]]&amp;" ", acquéreurs!$C13&amp;" ",acquéreurs!$D13),"")</f>
        <v/>
      </c>
      <c r="QV12" t="str">
        <f>IF(acquéreurs!RQ13="MATCH",CONCATENATE(Tableau2[[#Headers],[Bien 463]]&amp;" ", acquéreurs!$C13&amp;" ",acquéreurs!$D13),"")</f>
        <v/>
      </c>
      <c r="QW12" t="str">
        <f>IF(acquéreurs!RR13="MATCH",CONCATENATE(Tableau2[[#Headers],[Bien 464]]&amp;" ", acquéreurs!$C13&amp;" ",acquéreurs!$D13),"")</f>
        <v/>
      </c>
      <c r="QX12" t="str">
        <f>IF(acquéreurs!RS13="MATCH",CONCATENATE(Tableau2[[#Headers],[Bien 465]]&amp;" ", acquéreurs!$C13&amp;" ",acquéreurs!$D13),"")</f>
        <v/>
      </c>
      <c r="QY12" t="str">
        <f>IF(acquéreurs!RT13="MATCH",CONCATENATE(Tableau2[[#Headers],[Bien 466]]&amp;" ", acquéreurs!$C13&amp;" ",acquéreurs!$D13),"")</f>
        <v/>
      </c>
      <c r="QZ12" t="str">
        <f>IF(acquéreurs!RU13="MATCH",CONCATENATE(Tableau2[[#Headers],[Bien 467]]&amp;" ", acquéreurs!$C13&amp;" ",acquéreurs!$D13),"")</f>
        <v/>
      </c>
      <c r="RA12" t="str">
        <f>IF(acquéreurs!RV13="MATCH",CONCATENATE(Tableau2[[#Headers],[Bien 468]]&amp;" ", acquéreurs!$C13&amp;" ",acquéreurs!$D13),"")</f>
        <v/>
      </c>
      <c r="RB12" t="str">
        <f>IF(acquéreurs!RW13="MATCH",CONCATENATE(Tableau2[[#Headers],[Bien 469]]&amp;" ", acquéreurs!$C13&amp;" ",acquéreurs!$D13),"")</f>
        <v/>
      </c>
      <c r="RC12" t="str">
        <f>IF(acquéreurs!RX13="MATCH",CONCATENATE(Tableau2[[#Headers],[Bien 470]]&amp;" ", acquéreurs!$C13&amp;" ",acquéreurs!$D13),"")</f>
        <v/>
      </c>
      <c r="RD12" t="str">
        <f>IF(acquéreurs!RY13="MATCH",CONCATENATE(Tableau2[[#Headers],[Bien 471]]&amp;" ", acquéreurs!$C13&amp;" ",acquéreurs!$D13),"")</f>
        <v/>
      </c>
      <c r="RE12" t="str">
        <f>IF(acquéreurs!RZ13="MATCH",CONCATENATE(Tableau2[[#Headers],[Bien 472]]&amp;" ", acquéreurs!$C13&amp;" ",acquéreurs!$D13),"")</f>
        <v/>
      </c>
      <c r="RF12" t="str">
        <f>IF(acquéreurs!SA13="MATCH",CONCATENATE(Tableau2[[#Headers],[Bien 473]]&amp;" ", acquéreurs!$C13&amp;" ",acquéreurs!$D13),"")</f>
        <v/>
      </c>
      <c r="RG12" t="str">
        <f>IF(acquéreurs!SB13="MATCH",CONCATENATE(Tableau2[[#Headers],[Bien 474]]&amp;" ", acquéreurs!$C13&amp;" ",acquéreurs!$D13),"")</f>
        <v/>
      </c>
      <c r="RH12" t="str">
        <f>IF(acquéreurs!SC13="MATCH",CONCATENATE(Tableau2[[#Headers],[Bien 475]]&amp;" ", acquéreurs!$C13&amp;" ",acquéreurs!$D13),"")</f>
        <v/>
      </c>
      <c r="RI12" t="str">
        <f>IF(acquéreurs!SD13="MATCH",CONCATENATE(Tableau2[[#Headers],[Bien 476]]&amp;" ", acquéreurs!$C13&amp;" ",acquéreurs!$D13),"")</f>
        <v/>
      </c>
      <c r="RJ12" t="str">
        <f>IF(acquéreurs!SE13="MATCH",CONCATENATE(Tableau2[[#Headers],[Bien 477]]&amp;" ", acquéreurs!$C13&amp;" ",acquéreurs!$D13),"")</f>
        <v/>
      </c>
      <c r="RK12" t="str">
        <f>IF(acquéreurs!SF13="MATCH",CONCATENATE(Tableau2[[#Headers],[Bien 478]]&amp;" ", acquéreurs!$C13&amp;" ",acquéreurs!$D13),"")</f>
        <v/>
      </c>
      <c r="RL12" t="str">
        <f>IF(acquéreurs!SG13="MATCH",CONCATENATE(Tableau2[[#Headers],[Bien 479]]&amp;" ", acquéreurs!$C13&amp;" ",acquéreurs!$D13),"")</f>
        <v/>
      </c>
      <c r="RM12" t="str">
        <f>IF(acquéreurs!SH13="MATCH",CONCATENATE(Tableau2[[#Headers],[Bien 480]]&amp;" ", acquéreurs!$C13&amp;" ",acquéreurs!$D13),"")</f>
        <v/>
      </c>
      <c r="RN12" t="str">
        <f>IF(acquéreurs!SI13="MATCH",CONCATENATE(Tableau2[[#Headers],[Bien 481]]&amp;" ", acquéreurs!$C13&amp;" ",acquéreurs!$D13),"")</f>
        <v/>
      </c>
      <c r="RO12" t="str">
        <f>IF(acquéreurs!SJ13="MATCH",CONCATENATE(Tableau2[[#Headers],[Bien 482]]&amp;" ", acquéreurs!$C13&amp;" ",acquéreurs!$D13),"")</f>
        <v/>
      </c>
      <c r="RP12" t="str">
        <f>IF(acquéreurs!SK13="MATCH",CONCATENATE(Tableau2[[#Headers],[Bien 483]]&amp;" ", acquéreurs!$C13&amp;" ",acquéreurs!$D13),"")</f>
        <v/>
      </c>
      <c r="RQ12" t="str">
        <f>IF(acquéreurs!SL13="MATCH",CONCATENATE(Tableau2[[#Headers],[Bien 484]]&amp;" ", acquéreurs!$C13&amp;" ",acquéreurs!$D13),"")</f>
        <v/>
      </c>
      <c r="RR12" t="str">
        <f>IF(acquéreurs!SM13="MATCH",CONCATENATE(Tableau2[[#Headers],[Bien 485]]&amp;" ", acquéreurs!$C13&amp;" ",acquéreurs!$D13),"")</f>
        <v/>
      </c>
      <c r="RS12" t="str">
        <f>IF(acquéreurs!SN13="MATCH",CONCATENATE(Tableau2[[#Headers],[Bien 486]]&amp;" ", acquéreurs!$C13&amp;" ",acquéreurs!$D13),"")</f>
        <v/>
      </c>
      <c r="RT12" t="str">
        <f>IF(acquéreurs!SO13="MATCH",CONCATENATE(Tableau2[[#Headers],[Bien 487]]&amp;" ", acquéreurs!$C13&amp;" ",acquéreurs!$D13),"")</f>
        <v/>
      </c>
      <c r="RU12" t="str">
        <f>IF(acquéreurs!SP13="MATCH",CONCATENATE(Tableau2[[#Headers],[Bien 488]]&amp;" ", acquéreurs!$C13&amp;" ",acquéreurs!$D13),"")</f>
        <v/>
      </c>
      <c r="RV12" t="str">
        <f>IF(acquéreurs!SQ13="MATCH",CONCATENATE(Tableau2[[#Headers],[Bien 489]]&amp;" ", acquéreurs!$C13&amp;" ",acquéreurs!$D13),"")</f>
        <v/>
      </c>
      <c r="RW12" t="str">
        <f>IF(acquéreurs!SR13="MATCH",CONCATENATE(Tableau2[[#Headers],[Bien 490]]&amp;" ", acquéreurs!$C13&amp;" ",acquéreurs!$D13),"")</f>
        <v/>
      </c>
      <c r="RX12" t="str">
        <f>IF(acquéreurs!SS13="MATCH",CONCATENATE(Tableau2[[#Headers],[Bien 491]]&amp;" ", acquéreurs!$C13&amp;" ",acquéreurs!$D13),"")</f>
        <v/>
      </c>
      <c r="RY12" t="str">
        <f>IF(acquéreurs!ST13="MATCH",CONCATENATE(Tableau2[[#Headers],[Bien 492]]&amp;" ", acquéreurs!$C13&amp;" ",acquéreurs!$D13),"")</f>
        <v/>
      </c>
      <c r="RZ12" t="str">
        <f>IF(acquéreurs!SU13="MATCH",CONCATENATE(Tableau2[[#Headers],[Bien 493]]&amp;" ", acquéreurs!$C13&amp;" ",acquéreurs!$D13),"")</f>
        <v/>
      </c>
      <c r="SA12" t="str">
        <f>IF(acquéreurs!SV13="MATCH",CONCATENATE(Tableau2[[#Headers],[Bien 494]]&amp;" ", acquéreurs!$C13&amp;" ",acquéreurs!$D13),"")</f>
        <v/>
      </c>
      <c r="SB12" t="str">
        <f>IF(acquéreurs!SW13="MATCH",CONCATENATE(Tableau2[[#Headers],[Bien 495]]&amp;" ", acquéreurs!$C13&amp;" ",acquéreurs!$D13),"")</f>
        <v/>
      </c>
      <c r="SC12" t="str">
        <f>IF(acquéreurs!SX13="MATCH",CONCATENATE(Tableau2[[#Headers],[Bien 496]]&amp;" ", acquéreurs!$C13&amp;" ",acquéreurs!$D13),"")</f>
        <v/>
      </c>
      <c r="SD12" t="str">
        <f>IF(acquéreurs!SY13="MATCH",CONCATENATE(Tableau2[[#Headers],[Bien 497]]&amp;" ", acquéreurs!$C13&amp;" ",acquéreurs!$D13),"")</f>
        <v/>
      </c>
      <c r="SE12" t="str">
        <f>IF(acquéreurs!SZ13="MATCH",CONCATENATE(Tableau2[[#Headers],[Bien 498]]&amp;" ", acquéreurs!$C13&amp;" ",acquéreurs!$D13),"")</f>
        <v/>
      </c>
      <c r="SF12" t="str">
        <f>IF(acquéreurs!TA13="MATCH",CONCATENATE(Tableau2[[#Headers],[Bien 499]]&amp;" ", acquéreurs!$C13&amp;" ",acquéreurs!$D13),"")</f>
        <v/>
      </c>
      <c r="SG12" t="str">
        <f>IF(acquéreurs!TB13="MATCH",CONCATENATE(Tableau2[[#Headers],[Bien 500]]&amp;" ", acquéreurs!$C13&amp;" ",acquéreurs!$D13),"")</f>
        <v/>
      </c>
      <c r="SH12" t="str">
        <f>IF(acquéreurs!TC13="MATCH",CONCATENATE(Tableau2[[#Headers],[Bien 501]]&amp;" ", acquéreurs!$C13&amp;" ",acquéreurs!$D13),"")</f>
        <v/>
      </c>
      <c r="SI12" t="str">
        <f>IF(acquéreurs!TD13="MATCH",CONCATENATE(Tableau2[[#Headers],[Bien 502]]&amp;" ", acquéreurs!$C13&amp;" ",acquéreurs!$D13),"")</f>
        <v/>
      </c>
      <c r="SJ12" t="str">
        <f>IF(acquéreurs!TE13="MATCH",CONCATENATE(Tableau2[[#Headers],[Bien 503]]&amp;" ", acquéreurs!$C13&amp;" ",acquéreurs!$D13),"")</f>
        <v/>
      </c>
      <c r="SK12" t="str">
        <f>IF(acquéreurs!TF13="MATCH",CONCATENATE(Tableau2[[#Headers],[Bien 504]]&amp;" ", acquéreurs!$C13&amp;" ",acquéreurs!$D13),"")</f>
        <v/>
      </c>
      <c r="SL12" t="str">
        <f>IF(acquéreurs!TG13="MATCH",CONCATENATE(Tableau2[[#Headers],[Bien 505]]&amp;" ", acquéreurs!$C13&amp;" ",acquéreurs!$D13),"")</f>
        <v/>
      </c>
      <c r="SM12" t="str">
        <f>IF(acquéreurs!TH13="MATCH",CONCATENATE(Tableau2[[#Headers],[Bien 506]]&amp;" ", acquéreurs!$C13&amp;" ",acquéreurs!$D13),"")</f>
        <v/>
      </c>
      <c r="SN12" t="str">
        <f>IF(acquéreurs!TI13="MATCH",CONCATENATE(Tableau2[[#Headers],[Bien 507]]&amp;" ", acquéreurs!$C13&amp;" ",acquéreurs!$D13),"")</f>
        <v/>
      </c>
      <c r="SO12" t="str">
        <f>IF(acquéreurs!TJ13="MATCH",CONCATENATE(Tableau2[[#Headers],[Bien 508]]&amp;" ", acquéreurs!$C13&amp;" ",acquéreurs!$D13),"")</f>
        <v/>
      </c>
      <c r="SP12" t="str">
        <f>IF(acquéreurs!TK13="MATCH",CONCATENATE(Tableau2[[#Headers],[Bien 509]]&amp;" ", acquéreurs!$C13&amp;" ",acquéreurs!$D13),"")</f>
        <v/>
      </c>
      <c r="SQ12" t="str">
        <f>IF(acquéreurs!TL13="MATCH",CONCATENATE(Tableau2[[#Headers],[Bien 510]]&amp;" ", acquéreurs!$C13&amp;" ",acquéreurs!$D13),"")</f>
        <v/>
      </c>
      <c r="SR12" t="str">
        <f>IF(acquéreurs!TM13="MATCH",CONCATENATE(Tableau2[[#Headers],[Bien 511]]&amp;" ", acquéreurs!$C13&amp;" ",acquéreurs!$D13),"")</f>
        <v/>
      </c>
      <c r="SS12" t="str">
        <f>IF(acquéreurs!TN13="MATCH",CONCATENATE(Tableau2[[#Headers],[Bien 512]]&amp;" ", acquéreurs!$C13&amp;" ",acquéreurs!$D13),"")</f>
        <v/>
      </c>
      <c r="ST12" t="str">
        <f>IF(acquéreurs!TO13="MATCH",CONCATENATE(Tableau2[[#Headers],[Bien 513]]&amp;" ", acquéreurs!$C13&amp;" ",acquéreurs!$D13),"")</f>
        <v/>
      </c>
      <c r="SU12" t="str">
        <f>IF(acquéreurs!TP13="MATCH",CONCATENATE(Tableau2[[#Headers],[Bien 514]]&amp;" ", acquéreurs!$C13&amp;" ",acquéreurs!$D13),"")</f>
        <v/>
      </c>
      <c r="SV12" t="str">
        <f>IF(acquéreurs!TQ13="MATCH",CONCATENATE(Tableau2[[#Headers],[Bien 515]]&amp;" ", acquéreurs!$C13&amp;" ",acquéreurs!$D13),"")</f>
        <v/>
      </c>
      <c r="SW12" t="str">
        <f>IF(acquéreurs!TR13="MATCH",CONCATENATE(Tableau2[[#Headers],[Bien 516]]&amp;" ", acquéreurs!$C13&amp;" ",acquéreurs!$D13),"")</f>
        <v/>
      </c>
      <c r="SX12" t="str">
        <f>IF(acquéreurs!TS13="MATCH",CONCATENATE(Tableau2[[#Headers],[Bien 517]]&amp;" ", acquéreurs!$C13&amp;" ",acquéreurs!$D13),"")</f>
        <v/>
      </c>
      <c r="SY12" t="str">
        <f>IF(acquéreurs!TT13="MATCH",CONCATENATE(Tableau2[[#Headers],[Bien 518]]&amp;" ", acquéreurs!$C13&amp;" ",acquéreurs!$D13),"")</f>
        <v/>
      </c>
      <c r="SZ12" t="str">
        <f>IF(acquéreurs!TU13="MATCH",CONCATENATE(Tableau2[[#Headers],[Bien 519]]&amp;" ", acquéreurs!$C13&amp;" ",acquéreurs!$D13),"")</f>
        <v/>
      </c>
      <c r="TA12" t="str">
        <f>IF(acquéreurs!TV13="MATCH",CONCATENATE(Tableau2[[#Headers],[Bien 520]]&amp;" ", acquéreurs!$C13&amp;" ",acquéreurs!$D13),"")</f>
        <v/>
      </c>
      <c r="TB12" t="str">
        <f>IF(acquéreurs!TW13="MATCH",CONCATENATE(Tableau2[[#Headers],[Bien 521]]&amp;" ", acquéreurs!$C13&amp;" ",acquéreurs!$D13),"")</f>
        <v/>
      </c>
      <c r="TC12" t="str">
        <f>IF(acquéreurs!TX13="MATCH",CONCATENATE(Tableau2[[#Headers],[Bien 522]]&amp;" ", acquéreurs!$C13&amp;" ",acquéreurs!$D13),"")</f>
        <v/>
      </c>
      <c r="TD12" t="str">
        <f>IF(acquéreurs!TY13="MATCH",CONCATENATE(Tableau2[[#Headers],[Bien 523]]&amp;" ", acquéreurs!$C13&amp;" ",acquéreurs!$D13),"")</f>
        <v/>
      </c>
      <c r="TE12" t="str">
        <f>IF(acquéreurs!TZ13="MATCH",CONCATENATE(Tableau2[[#Headers],[Bien 524]]&amp;" ", acquéreurs!$C13&amp;" ",acquéreurs!$D13),"")</f>
        <v/>
      </c>
      <c r="TF12" t="str">
        <f>IF(acquéreurs!UA13="MATCH",CONCATENATE(Tableau2[[#Headers],[Bien 525]]&amp;" ", acquéreurs!$C13&amp;" ",acquéreurs!$D13),"")</f>
        <v/>
      </c>
      <c r="TG12" t="str">
        <f>IF(acquéreurs!UB13="MATCH",CONCATENATE(Tableau2[[#Headers],[Bien 526]]&amp;" ", acquéreurs!$C13&amp;" ",acquéreurs!$D13),"")</f>
        <v/>
      </c>
      <c r="TH12" t="str">
        <f>IF(acquéreurs!UC13="MATCH",CONCATENATE(Tableau2[[#Headers],[Bien 527]]&amp;" ", acquéreurs!$C13&amp;" ",acquéreurs!$D13),"")</f>
        <v/>
      </c>
      <c r="TI12" t="str">
        <f>IF(acquéreurs!UD13="MATCH",CONCATENATE(Tableau2[[#Headers],[Bien 528]]&amp;" ", acquéreurs!$C13&amp;" ",acquéreurs!$D13),"")</f>
        <v/>
      </c>
      <c r="TJ12" t="str">
        <f>IF(acquéreurs!UE13="MATCH",CONCATENATE(Tableau2[[#Headers],[Bien 529]]&amp;" ", acquéreurs!$C13&amp;" ",acquéreurs!$D13),"")</f>
        <v/>
      </c>
      <c r="TK12" t="str">
        <f>IF(acquéreurs!UF13="MATCH",CONCATENATE(Tableau2[[#Headers],[Bien 530]]&amp;" ", acquéreurs!$C13&amp;" ",acquéreurs!$D13),"")</f>
        <v/>
      </c>
      <c r="TL12" t="str">
        <f>IF(acquéreurs!UG13="MATCH",CONCATENATE(Tableau2[[#Headers],[Bien 531]]&amp;" ", acquéreurs!$C13&amp;" ",acquéreurs!$D13),"")</f>
        <v/>
      </c>
      <c r="TM12" t="str">
        <f>IF(acquéreurs!UH13="MATCH",CONCATENATE(Tableau2[[#Headers],[Bien 532]]&amp;" ", acquéreurs!$C13&amp;" ",acquéreurs!$D13),"")</f>
        <v/>
      </c>
      <c r="TN12" t="str">
        <f>IF(acquéreurs!UI13="MATCH",CONCATENATE(Tableau2[[#Headers],[Bien 533]]&amp;" ", acquéreurs!$C13&amp;" ",acquéreurs!$D13),"")</f>
        <v/>
      </c>
      <c r="TO12" t="str">
        <f>IF(acquéreurs!UJ13="MATCH",CONCATENATE(Tableau2[[#Headers],[Bien 534]]&amp;" ", acquéreurs!$C13&amp;" ",acquéreurs!$D13),"")</f>
        <v/>
      </c>
      <c r="TP12" t="str">
        <f>IF(acquéreurs!UK13="MATCH",CONCATENATE(Tableau2[[#Headers],[Bien 535]]&amp;" ", acquéreurs!$C13&amp;" ",acquéreurs!$D13),"")</f>
        <v/>
      </c>
      <c r="TQ12" t="str">
        <f>IF(acquéreurs!UL13="MATCH",CONCATENATE(Tableau2[[#Headers],[Bien 536]]&amp;" ", acquéreurs!$C13&amp;" ",acquéreurs!$D13),"")</f>
        <v/>
      </c>
      <c r="TR12" t="str">
        <f>IF(acquéreurs!UM13="MATCH",CONCATENATE(Tableau2[[#Headers],[Bien 537]]&amp;" ", acquéreurs!$C13&amp;" ",acquéreurs!$D13),"")</f>
        <v/>
      </c>
      <c r="TS12" t="str">
        <f>IF(acquéreurs!UN13="MATCH",CONCATENATE(Tableau2[[#Headers],[Bien 538]]&amp;" ", acquéreurs!$C13&amp;" ",acquéreurs!$D13),"")</f>
        <v/>
      </c>
      <c r="TT12" t="str">
        <f>IF(acquéreurs!UO13="MATCH",CONCATENATE(Tableau2[[#Headers],[Bien 539]]&amp;" ", acquéreurs!$C13&amp;" ",acquéreurs!$D13),"")</f>
        <v/>
      </c>
      <c r="TU12" t="str">
        <f>IF(acquéreurs!UP13="MATCH",CONCATENATE(Tableau2[[#Headers],[Bien 540]]&amp;" ", acquéreurs!$C13&amp;" ",acquéreurs!$D13),"")</f>
        <v/>
      </c>
      <c r="TV12" t="str">
        <f>IF(acquéreurs!UQ13="MATCH",CONCATENATE(Tableau2[[#Headers],[Bien 541]]&amp;" ", acquéreurs!$C13&amp;" ",acquéreurs!$D13),"")</f>
        <v/>
      </c>
      <c r="TW12" t="str">
        <f>IF(acquéreurs!UR13="MATCH",CONCATENATE(Tableau2[[#Headers],[Bien 542]]&amp;" ", acquéreurs!$C13&amp;" ",acquéreurs!$D13),"")</f>
        <v/>
      </c>
      <c r="TX12" t="str">
        <f>IF(acquéreurs!US13="MATCH",CONCATENATE(Tableau2[[#Headers],[Bien 543]]&amp;" ", acquéreurs!$C13&amp;" ",acquéreurs!$D13),"")</f>
        <v/>
      </c>
      <c r="TY12" t="str">
        <f>IF(acquéreurs!UT13="MATCH",CONCATENATE(Tableau2[[#Headers],[Bien 544]]&amp;" ", acquéreurs!$C13&amp;" ",acquéreurs!$D13),"")</f>
        <v/>
      </c>
      <c r="TZ12" t="str">
        <f>IF(acquéreurs!UU13="MATCH",CONCATENATE(Tableau2[[#Headers],[Bien 545]]&amp;" ", acquéreurs!$C13&amp;" ",acquéreurs!$D13),"")</f>
        <v/>
      </c>
      <c r="UA12" t="str">
        <f>IF(acquéreurs!UV13="MATCH",CONCATENATE(Tableau2[[#Headers],[Bien 546]]&amp;" ", acquéreurs!$C13&amp;" ",acquéreurs!$D13),"")</f>
        <v/>
      </c>
      <c r="UB12" t="str">
        <f>IF(acquéreurs!UW13="MATCH",CONCATENATE(Tableau2[[#Headers],[Bien 547]]&amp;" ", acquéreurs!$C13&amp;" ",acquéreurs!$D13),"")</f>
        <v/>
      </c>
      <c r="UC12" t="str">
        <f>IF(acquéreurs!UX13="MATCH",CONCATENATE(Tableau2[[#Headers],[Bien 548]]&amp;" ", acquéreurs!$C13&amp;" ",acquéreurs!$D13),"")</f>
        <v/>
      </c>
      <c r="UD12" t="str">
        <f>IF(acquéreurs!UY13="MATCH",CONCATENATE(Tableau2[[#Headers],[Bien 549]]&amp;" ", acquéreurs!$C13&amp;" ",acquéreurs!$D13),"")</f>
        <v/>
      </c>
      <c r="UE12" t="str">
        <f>IF(acquéreurs!UZ13="MATCH",CONCATENATE(Tableau2[[#Headers],[Bien 550]]&amp;" ", acquéreurs!$C13&amp;" ",acquéreurs!$D13),"")</f>
        <v/>
      </c>
      <c r="UF12" t="str">
        <f>IF(acquéreurs!VA13="MATCH",CONCATENATE(Tableau2[[#Headers],[Bien 551]]&amp;" ", acquéreurs!$C13&amp;" ",acquéreurs!$D13),"")</f>
        <v/>
      </c>
      <c r="UG12" t="str">
        <f>IF(acquéreurs!VB13="MATCH",CONCATENATE(Tableau2[[#Headers],[Bien 552]]&amp;" ", acquéreurs!$C13&amp;" ",acquéreurs!$D13),"")</f>
        <v/>
      </c>
      <c r="UH12" t="str">
        <f>IF(acquéreurs!VC13="MATCH",CONCATENATE(Tableau2[[#Headers],[Bien 553]]&amp;" ", acquéreurs!$C13&amp;" ",acquéreurs!$D13),"")</f>
        <v/>
      </c>
      <c r="UI12" t="str">
        <f>IF(acquéreurs!VD13="MATCH",CONCATENATE(Tableau2[[#Headers],[Bien 554]]&amp;" ", acquéreurs!$C13&amp;" ",acquéreurs!$D13),"")</f>
        <v/>
      </c>
      <c r="UJ12" t="str">
        <f>IF(acquéreurs!VE13="MATCH",CONCATENATE(Tableau2[[#Headers],[Bien 555]]&amp;" ", acquéreurs!$C13&amp;" ",acquéreurs!$D13),"")</f>
        <v/>
      </c>
      <c r="UK12" t="str">
        <f>IF(acquéreurs!VF13="MATCH",CONCATENATE(Tableau2[[#Headers],[Bien 556]]&amp;" ", acquéreurs!$C13&amp;" ",acquéreurs!$D13),"")</f>
        <v/>
      </c>
      <c r="UL12" t="str">
        <f>IF(acquéreurs!VG13="MATCH",CONCATENATE(Tableau2[[#Headers],[Bien 557]]&amp;" ", acquéreurs!$C13&amp;" ",acquéreurs!$D13),"")</f>
        <v/>
      </c>
      <c r="UM12" t="str">
        <f>IF(acquéreurs!VH13="MATCH",CONCATENATE(Tableau2[[#Headers],[Bien 558]]&amp;" ", acquéreurs!$C13&amp;" ",acquéreurs!$D13),"")</f>
        <v/>
      </c>
    </row>
    <row r="13" spans="1:559" ht="15" thickBot="1" x14ac:dyDescent="0.35">
      <c r="A13" s="15" t="s">
        <v>937</v>
      </c>
      <c r="B13" t="str">
        <f>IF(acquéreurs!W14="MATCH",CONCATENATE(Tableau2[[#Headers],[Bien 1]]&amp;" ", acquéreurs!$C14&amp;" ",acquéreurs!$D14),"")</f>
        <v/>
      </c>
      <c r="C13" t="str">
        <f>IF(acquéreurs!X14="MATCH",CONCATENATE(Tableau2[[#Headers],[Bien 2]]&amp;" ", acquéreurs!$C14&amp;" ",acquéreurs!$D14),"")</f>
        <v/>
      </c>
      <c r="D13" t="str">
        <f>IF(acquéreurs!Y14="MATCH",CONCATENATE(Tableau2[[#Headers],[Bien 3]]&amp;" ", acquéreurs!$C14&amp;" ",acquéreurs!$D14),"")</f>
        <v/>
      </c>
      <c r="E13" t="str">
        <f>IF(acquéreurs!Z14="MATCH",CONCATENATE(Tableau2[[#Headers],[Bien 4]]&amp;" ", acquéreurs!$C14&amp;" ",acquéreurs!$D14),"")</f>
        <v/>
      </c>
      <c r="F13" t="str">
        <f>IF(acquéreurs!AA14="MATCH",CONCATENATE(Tableau2[[#Headers],[Bien 5]]&amp;" ", acquéreurs!$C14&amp;" ",acquéreurs!$D14),"")</f>
        <v/>
      </c>
      <c r="G13" t="str">
        <f>IF(acquéreurs!AB14="MATCH",CONCATENATE(Tableau2[[#Headers],[Bien 6]]&amp;" ", acquéreurs!$C14&amp;" ",acquéreurs!$D14),"")</f>
        <v/>
      </c>
      <c r="H13" t="str">
        <f>IF(acquéreurs!AC14="MATCH",CONCATENATE(Tableau2[[#Headers],[Bien 7]]&amp;" ", acquéreurs!$C14&amp;" ",acquéreurs!$D14),"")</f>
        <v/>
      </c>
      <c r="I13" t="str">
        <f>IF(acquéreurs!AD14="MATCH",CONCATENATE(Tableau2[[#Headers],[Bien 8]]&amp;" ", acquéreurs!$C14&amp;" ",acquéreurs!$D14),"")</f>
        <v/>
      </c>
      <c r="J13" t="str">
        <f>IF(acquéreurs!AE14="MATCH",CONCATENATE(Tableau2[[#Headers],[Bien 9]]&amp;" ", acquéreurs!$C14&amp;" ",acquéreurs!$D14),"")</f>
        <v/>
      </c>
      <c r="K13" t="str">
        <f>IF(acquéreurs!AF14="MATCH",CONCATENATE(Tableau2[[#Headers],[Bien 10]]&amp;" ", acquéreurs!$C14&amp;" ",acquéreurs!$D14),"")</f>
        <v/>
      </c>
      <c r="L13" t="str">
        <f>IF(acquéreurs!AG14="MATCH",CONCATENATE(Tableau2[[#Headers],[Bien 11]]&amp;" ", acquéreurs!$C14&amp;" ",acquéreurs!$D14),"")</f>
        <v/>
      </c>
      <c r="M13" t="str">
        <f>IF(acquéreurs!AH14="MATCH",CONCATENATE(Tableau2[[#Headers],[Bien 12]]&amp;" ", acquéreurs!$C14&amp;" ",acquéreurs!$D14),"")</f>
        <v/>
      </c>
      <c r="N13" t="str">
        <f>IF(acquéreurs!AI14="MATCH",CONCATENATE(Tableau2[[#Headers],[Bien 13]]&amp;" ", acquéreurs!$C14&amp;" ",acquéreurs!$D14),"")</f>
        <v/>
      </c>
      <c r="O13" t="str">
        <f>IF(acquéreurs!AJ14="MATCH",CONCATENATE(Tableau2[[#Headers],[Bien 14]]&amp;" ", acquéreurs!$C14&amp;" ",acquéreurs!$D14),"")</f>
        <v/>
      </c>
      <c r="P13" t="str">
        <f>IF(acquéreurs!AK14="MATCH",CONCATENATE(Tableau2[[#Headers],[Bien 15]]&amp;" ", acquéreurs!$C14&amp;" ",acquéreurs!$D14),"")</f>
        <v/>
      </c>
      <c r="Q13" t="str">
        <f>IF(acquéreurs!AL14="MATCH",CONCATENATE(Tableau2[[#Headers],[Bien 16]]&amp;" ", acquéreurs!$C14&amp;" ",acquéreurs!$D14),"")</f>
        <v/>
      </c>
      <c r="R13" t="str">
        <f>IF(acquéreurs!AM14="MATCH",CONCATENATE(Tableau2[[#Headers],[Bien 17]]&amp;" ", acquéreurs!$C14&amp;" ",acquéreurs!$D14),"")</f>
        <v/>
      </c>
      <c r="S13" t="str">
        <f>IF(acquéreurs!AN14="MATCH",CONCATENATE(Tableau2[[#Headers],[Bien 18]]&amp;" ", acquéreurs!$C14&amp;" ",acquéreurs!$D14),"")</f>
        <v/>
      </c>
      <c r="T13" t="str">
        <f>IF(acquéreurs!AO14="MATCH",CONCATENATE(Tableau2[[#Headers],[Bien 19]]&amp;" ", acquéreurs!$C14&amp;" ",acquéreurs!$D14),"")</f>
        <v/>
      </c>
      <c r="U13" t="str">
        <f>IF(acquéreurs!AP14="MATCH",CONCATENATE(Tableau2[[#Headers],[Bien 20]]&amp;" ", acquéreurs!$C14&amp;" ",acquéreurs!$D14),"")</f>
        <v/>
      </c>
      <c r="V13" t="str">
        <f>IF(acquéreurs!AQ14="MATCH",CONCATENATE(Tableau2[[#Headers],[Bien 21]]&amp;" ", acquéreurs!$C14&amp;" ",acquéreurs!$D14),"")</f>
        <v/>
      </c>
      <c r="W13" t="str">
        <f>IF(acquéreurs!AR14="MATCH",CONCATENATE(Tableau2[[#Headers],[Bien 22]]&amp;" ", acquéreurs!$C14&amp;" ",acquéreurs!$D14),"")</f>
        <v/>
      </c>
      <c r="X13" t="str">
        <f>IF(acquéreurs!AS14="MATCH",CONCATENATE(Tableau2[[#Headers],[Bien 23]]&amp;" ", acquéreurs!$C14&amp;" ",acquéreurs!$D14),"")</f>
        <v/>
      </c>
      <c r="Y13" t="str">
        <f>IF(acquéreurs!AT14="MATCH",CONCATENATE(Tableau2[[#Headers],[Bien 24]]&amp;" ", acquéreurs!$C14&amp;" ",acquéreurs!$D14),"")</f>
        <v/>
      </c>
      <c r="Z13" t="str">
        <f>IF(acquéreurs!AU14="MATCH",CONCATENATE(Tableau2[[#Headers],[Bien 25]]&amp;" ", acquéreurs!$C14&amp;" ",acquéreurs!$D14),"")</f>
        <v/>
      </c>
      <c r="AA13" t="str">
        <f>IF(acquéreurs!AV14="MATCH",CONCATENATE(Tableau2[[#Headers],[Bien 26]]&amp;" ", acquéreurs!$C14&amp;" ",acquéreurs!$D14),"")</f>
        <v/>
      </c>
      <c r="AB13" t="str">
        <f>IF(acquéreurs!AW14="MATCH",CONCATENATE(Tableau2[[#Headers],[Bien 27]]&amp;" ", acquéreurs!$C14&amp;" ",acquéreurs!$D14),"")</f>
        <v/>
      </c>
      <c r="AC13" t="str">
        <f>IF(acquéreurs!AX14="MATCH",CONCATENATE(Tableau2[[#Headers],[Bien 28]]&amp;" ", acquéreurs!$C14&amp;" ",acquéreurs!$D14),"")</f>
        <v/>
      </c>
      <c r="AD13" t="str">
        <f>IF(acquéreurs!AY14="MATCH",CONCATENATE(Tableau2[[#Headers],[Bien 29]]&amp;" ", acquéreurs!$C14&amp;" ",acquéreurs!$D14),"")</f>
        <v/>
      </c>
      <c r="AE13" t="str">
        <f>IF(acquéreurs!AZ14="MATCH",CONCATENATE(Tableau2[[#Headers],[Bien 30]]&amp;" ", acquéreurs!$C14&amp;" ",acquéreurs!$D14),"")</f>
        <v/>
      </c>
      <c r="AF13" t="str">
        <f>IF(acquéreurs!BA14="MATCH",CONCATENATE(Tableau2[[#Headers],[Bien 31]]&amp;" ", acquéreurs!$C14&amp;" ",acquéreurs!$D14),"")</f>
        <v/>
      </c>
      <c r="AG13" t="str">
        <f>IF(acquéreurs!BB14="MATCH",CONCATENATE(Tableau2[[#Headers],[Bien 32]]&amp;" ", acquéreurs!$C14&amp;" ",acquéreurs!$D14),"")</f>
        <v/>
      </c>
      <c r="AH13" t="str">
        <f>IF(acquéreurs!BC14="MATCH",CONCATENATE(Tableau2[[#Headers],[Bien 33]]&amp;" ", acquéreurs!$C14&amp;" ",acquéreurs!$D14),"")</f>
        <v/>
      </c>
      <c r="AI13" t="str">
        <f>IF(acquéreurs!BD14="MATCH",CONCATENATE(Tableau2[[#Headers],[Bien 34]]&amp;" ", acquéreurs!$C14&amp;" ",acquéreurs!$D14),"")</f>
        <v/>
      </c>
      <c r="AJ13" t="str">
        <f>IF(acquéreurs!BE14="MATCH",CONCATENATE(Tableau2[[#Headers],[Bien 35]]&amp;" ", acquéreurs!$C14&amp;" ",acquéreurs!$D14),"")</f>
        <v/>
      </c>
      <c r="AK13" t="str">
        <f>IF(acquéreurs!BF14="MATCH",CONCATENATE(Tableau2[[#Headers],[Bien 36]]&amp;" ", acquéreurs!$C14&amp;" ",acquéreurs!$D14),"")</f>
        <v/>
      </c>
      <c r="AL13" t="str">
        <f>IF(acquéreurs!BG14="MATCH",CONCATENATE(Tableau2[[#Headers],[Bien 37]]&amp;" ", acquéreurs!$C14&amp;" ",acquéreurs!$D14),"")</f>
        <v/>
      </c>
      <c r="AM13" t="str">
        <f>IF(acquéreurs!BH14="MATCH",CONCATENATE(Tableau2[[#Headers],[Bien 38]]&amp;" ", acquéreurs!$C14&amp;" ",acquéreurs!$D14),"")</f>
        <v/>
      </c>
      <c r="AN13" t="str">
        <f>IF(acquéreurs!BI14="MATCH",CONCATENATE(Tableau2[[#Headers],[Bien 39]]&amp;" ", acquéreurs!$C14&amp;" ",acquéreurs!$D14),"")</f>
        <v/>
      </c>
      <c r="AO13" t="str">
        <f>IF(acquéreurs!BJ14="MATCH",CONCATENATE(Tableau2[[#Headers],[Bien 40]]&amp;" ", acquéreurs!$C14&amp;" ",acquéreurs!$D14),"")</f>
        <v/>
      </c>
      <c r="AP13" t="str">
        <f>IF(acquéreurs!BK14="MATCH",CONCATENATE(Tableau2[[#Headers],[Bien 41]]&amp;" ", acquéreurs!$C14&amp;" ",acquéreurs!$D14),"")</f>
        <v/>
      </c>
      <c r="AQ13" t="str">
        <f>IF(acquéreurs!BL14="MATCH",CONCATENATE(Tableau2[[#Headers],[Bien 42]]&amp;" ", acquéreurs!$C14&amp;" ",acquéreurs!$D14),"")</f>
        <v/>
      </c>
      <c r="AR13" t="str">
        <f>IF(acquéreurs!BM14="MATCH",CONCATENATE(Tableau2[[#Headers],[Bien 43]]&amp;" ", acquéreurs!$C14&amp;" ",acquéreurs!$D14),"")</f>
        <v/>
      </c>
      <c r="AS13" t="str">
        <f>IF(acquéreurs!BN14="MATCH",CONCATENATE(Tableau2[[#Headers],[Bien 44]]&amp;" ", acquéreurs!$C14&amp;" ",acquéreurs!$D14),"")</f>
        <v/>
      </c>
      <c r="AT13" t="str">
        <f>IF(acquéreurs!BO14="MATCH",CONCATENATE(Tableau2[[#Headers],[Bien 45]]&amp;" ", acquéreurs!$C14&amp;" ",acquéreurs!$D14),"")</f>
        <v/>
      </c>
      <c r="AU13" t="str">
        <f>IF(acquéreurs!BP14="MATCH",CONCATENATE(Tableau2[[#Headers],[Bien 46]]&amp;" ", acquéreurs!$C14&amp;" ",acquéreurs!$D14),"")</f>
        <v/>
      </c>
      <c r="AV13" t="str">
        <f>IF(acquéreurs!BQ14="MATCH",CONCATENATE(Tableau2[[#Headers],[Bien 47]]&amp;" ", acquéreurs!$C14&amp;" ",acquéreurs!$D14),"")</f>
        <v/>
      </c>
      <c r="AW13" t="str">
        <f>IF(acquéreurs!BR14="MATCH",CONCATENATE(Tableau2[[#Headers],[Bien 48]]&amp;" ", acquéreurs!$C14&amp;" ",acquéreurs!$D14),"")</f>
        <v/>
      </c>
      <c r="AX13" t="str">
        <f>IF(acquéreurs!BS14="MATCH",CONCATENATE(Tableau2[[#Headers],[Bien 49]]&amp;" ", acquéreurs!$C14&amp;" ",acquéreurs!$D14),"")</f>
        <v/>
      </c>
      <c r="AY13" t="str">
        <f>IF(acquéreurs!BT14="MATCH",CONCATENATE(Tableau2[[#Headers],[Bien 50]]&amp;" ", acquéreurs!$C14&amp;" ",acquéreurs!$D14),"")</f>
        <v/>
      </c>
      <c r="AZ13" t="str">
        <f>IF(acquéreurs!BU14="MATCH",CONCATENATE(Tableau2[[#Headers],[Bien 51]]&amp;" ", acquéreurs!$C14&amp;" ",acquéreurs!$D14),"")</f>
        <v/>
      </c>
      <c r="BA13" t="str">
        <f>IF(acquéreurs!BV14="MATCH",CONCATENATE(Tableau2[[#Headers],[Bien 52]]&amp;" ", acquéreurs!$C14&amp;" ",acquéreurs!$D14),"")</f>
        <v/>
      </c>
      <c r="BB13" t="str">
        <f>IF(acquéreurs!BW14="MATCH",CONCATENATE(Tableau2[[#Headers],[Bien 53]]&amp;" ", acquéreurs!$C14&amp;" ",acquéreurs!$D14),"")</f>
        <v/>
      </c>
      <c r="BC13" t="str">
        <f>IF(acquéreurs!BX14="MATCH",CONCATENATE(Tableau2[[#Headers],[Bien 54]]&amp;" ", acquéreurs!$C14&amp;" ",acquéreurs!$D14),"")</f>
        <v/>
      </c>
      <c r="BD13" t="str">
        <f>IF(acquéreurs!BY14="MATCH",CONCATENATE(Tableau2[[#Headers],[Bien 55]]&amp;" ", acquéreurs!$C14&amp;" ",acquéreurs!$D14),"")</f>
        <v/>
      </c>
      <c r="BE13" t="str">
        <f>IF(acquéreurs!BZ14="MATCH",CONCATENATE(Tableau2[[#Headers],[Bien 56]]&amp;" ", acquéreurs!$C14&amp;" ",acquéreurs!$D14),"")</f>
        <v/>
      </c>
      <c r="BF13" t="str">
        <f>IF(acquéreurs!CA14="MATCH",CONCATENATE(Tableau2[[#Headers],[Bien 57]]&amp;" ", acquéreurs!$C14&amp;" ",acquéreurs!$D14),"")</f>
        <v/>
      </c>
      <c r="BG13" t="str">
        <f>IF(acquéreurs!CB14="MATCH",CONCATENATE(Tableau2[[#Headers],[Bien 58]]&amp;" ", acquéreurs!$C14&amp;" ",acquéreurs!$D14),"")</f>
        <v/>
      </c>
      <c r="BH13" t="str">
        <f>IF(acquéreurs!CC14="MATCH",CONCATENATE(Tableau2[[#Headers],[Bien 59]]&amp;" ", acquéreurs!$C14&amp;" ",acquéreurs!$D14),"")</f>
        <v/>
      </c>
      <c r="BI13" t="str">
        <f>IF(acquéreurs!CD14="MATCH",CONCATENATE(Tableau2[[#Headers],[Bien 60]]&amp;" ", acquéreurs!$C14&amp;" ",acquéreurs!$D14),"")</f>
        <v/>
      </c>
      <c r="BJ13" t="str">
        <f>IF(acquéreurs!CE14="MATCH",CONCATENATE(Tableau2[[#Headers],[Bien 61]]&amp;" ", acquéreurs!$C14&amp;" ",acquéreurs!$D14),"")</f>
        <v/>
      </c>
      <c r="BK13" t="str">
        <f>IF(acquéreurs!CF14="MATCH",CONCATENATE(Tableau2[[#Headers],[Bien 62]]&amp;" ", acquéreurs!$C14&amp;" ",acquéreurs!$D14),"")</f>
        <v/>
      </c>
      <c r="BL13" t="str">
        <f>IF(acquéreurs!CG14="MATCH",CONCATENATE(Tableau2[[#Headers],[Bien 63]]&amp;" ", acquéreurs!$C14&amp;" ",acquéreurs!$D14),"")</f>
        <v/>
      </c>
      <c r="BM13" t="str">
        <f>IF(acquéreurs!CH14="MATCH",CONCATENATE(Tableau2[[#Headers],[Bien 64]]&amp;" ", acquéreurs!$C14&amp;" ",acquéreurs!$D14),"")</f>
        <v/>
      </c>
      <c r="BN13" t="str">
        <f>IF(acquéreurs!CI14="MATCH",CONCATENATE(Tableau2[[#Headers],[Bien 65]]&amp;" ", acquéreurs!$C14&amp;" ",acquéreurs!$D14),"")</f>
        <v/>
      </c>
      <c r="BO13" t="str">
        <f>IF(acquéreurs!CJ14="MATCH",CONCATENATE(Tableau2[[#Headers],[Bien 66]]&amp;" ", acquéreurs!$C14&amp;" ",acquéreurs!$D14),"")</f>
        <v/>
      </c>
      <c r="BP13" t="str">
        <f>IF(acquéreurs!CK14="MATCH",CONCATENATE(Tableau2[[#Headers],[Bien 67]]&amp;" ", acquéreurs!$C14&amp;" ",acquéreurs!$D14),"")</f>
        <v/>
      </c>
      <c r="BQ13" t="str">
        <f>IF(acquéreurs!CL14="MATCH",CONCATENATE(Tableau2[[#Headers],[Bien 68]]&amp;" ", acquéreurs!$C14&amp;" ",acquéreurs!$D14),"")</f>
        <v/>
      </c>
      <c r="BR13" t="str">
        <f>IF(acquéreurs!CM14="MATCH",CONCATENATE(Tableau2[[#Headers],[Bien 69]]&amp;" ", acquéreurs!$C14&amp;" ",acquéreurs!$D14),"")</f>
        <v/>
      </c>
      <c r="BS13" t="str">
        <f>IF(acquéreurs!CN14="MATCH",CONCATENATE(Tableau2[[#Headers],[Bien 70]]&amp;" ", acquéreurs!$C14&amp;" ",acquéreurs!$D14),"")</f>
        <v/>
      </c>
      <c r="BT13" t="str">
        <f>IF(acquéreurs!CO14="MATCH",CONCATENATE(Tableau2[[#Headers],[Bien 71]]&amp;" ", acquéreurs!$C14&amp;" ",acquéreurs!$D14),"")</f>
        <v/>
      </c>
      <c r="BU13" t="str">
        <f>IF(acquéreurs!CP14="MATCH",CONCATENATE(Tableau2[[#Headers],[Bien 72]]&amp;" ", acquéreurs!$C14&amp;" ",acquéreurs!$D14),"")</f>
        <v/>
      </c>
      <c r="BV13" t="str">
        <f>IF(acquéreurs!CQ14="MATCH",CONCATENATE(Tableau2[[#Headers],[Bien 73]]&amp;" ", acquéreurs!$C14&amp;" ",acquéreurs!$D14),"")</f>
        <v/>
      </c>
      <c r="BW13" t="str">
        <f>IF(acquéreurs!CR14="MATCH",CONCATENATE(Tableau2[[#Headers],[Bien 74]]&amp;" ", acquéreurs!$C14&amp;" ",acquéreurs!$D14),"")</f>
        <v/>
      </c>
      <c r="BX13" t="str">
        <f>IF(acquéreurs!CS14="MATCH",CONCATENATE(Tableau2[[#Headers],[Bien 75]]&amp;" ", acquéreurs!$C14&amp;" ",acquéreurs!$D14),"")</f>
        <v/>
      </c>
      <c r="BY13" t="str">
        <f>IF(acquéreurs!CT14="MATCH",CONCATENATE(Tableau2[[#Headers],[Bien 76]]&amp;" ", acquéreurs!$C14&amp;" ",acquéreurs!$D14),"")</f>
        <v/>
      </c>
      <c r="BZ13" t="str">
        <f>IF(acquéreurs!CU14="MATCH",CONCATENATE(Tableau2[[#Headers],[Bien 77]]&amp;" ", acquéreurs!$C14&amp;" ",acquéreurs!$D14),"")</f>
        <v/>
      </c>
      <c r="CA13" t="str">
        <f>IF(acquéreurs!CV14="MATCH",CONCATENATE(Tableau2[[#Headers],[Bien 78]]&amp;" ", acquéreurs!$C14&amp;" ",acquéreurs!$D14),"")</f>
        <v/>
      </c>
      <c r="CB13" t="str">
        <f>IF(acquéreurs!CW14="MATCH",CONCATENATE(Tableau2[[#Headers],[Bien 79]]&amp;" ", acquéreurs!$C14&amp;" ",acquéreurs!$D14),"")</f>
        <v/>
      </c>
      <c r="CC13" t="str">
        <f>IF(acquéreurs!CX14="MATCH",CONCATENATE(Tableau2[[#Headers],[Bien 80]]&amp;" ", acquéreurs!$C14&amp;" ",acquéreurs!$D14),"")</f>
        <v/>
      </c>
      <c r="CD13" t="str">
        <f>IF(acquéreurs!CY14="MATCH",CONCATENATE(Tableau2[[#Headers],[Bien 81]]&amp;" ", acquéreurs!$C14&amp;" ",acquéreurs!$D14),"")</f>
        <v/>
      </c>
      <c r="CE13" t="str">
        <f>IF(acquéreurs!CZ14="MATCH",CONCATENATE(Tableau2[[#Headers],[Bien 82]]&amp;" ", acquéreurs!$C14&amp;" ",acquéreurs!$D14),"")</f>
        <v/>
      </c>
      <c r="CF13" t="str">
        <f>IF(acquéreurs!DA14="MATCH",CONCATENATE(Tableau2[[#Headers],[Bien 83]]&amp;" ", acquéreurs!$C14&amp;" ",acquéreurs!$D14),"")</f>
        <v/>
      </c>
      <c r="CG13" t="str">
        <f>IF(acquéreurs!DB14="MATCH",CONCATENATE(Tableau2[[#Headers],[Bien 84]]&amp;" ", acquéreurs!$C14&amp;" ",acquéreurs!$D14),"")</f>
        <v/>
      </c>
      <c r="CH13" t="str">
        <f>IF(acquéreurs!DC14="MATCH",CONCATENATE(Tableau2[[#Headers],[Bien 85]]&amp;" ", acquéreurs!$C14&amp;" ",acquéreurs!$D14),"")</f>
        <v/>
      </c>
      <c r="CI13" t="str">
        <f>IF(acquéreurs!DD14="MATCH",CONCATENATE(Tableau2[[#Headers],[Bien 86]]&amp;" ", acquéreurs!$C14&amp;" ",acquéreurs!$D14),"")</f>
        <v/>
      </c>
      <c r="CJ13" t="str">
        <f>IF(acquéreurs!DE14="MATCH",CONCATENATE(Tableau2[[#Headers],[Bien 87]]&amp;" ", acquéreurs!$C14&amp;" ",acquéreurs!$D14),"")</f>
        <v/>
      </c>
      <c r="CK13" t="str">
        <f>IF(acquéreurs!DF14="MATCH",CONCATENATE(Tableau2[[#Headers],[Bien 88]]&amp;" ", acquéreurs!$C14&amp;" ",acquéreurs!$D14),"")</f>
        <v/>
      </c>
      <c r="CL13" t="str">
        <f>IF(acquéreurs!DG14="MATCH",CONCATENATE(Tableau2[[#Headers],[Bien 89]]&amp;" ", acquéreurs!$C14&amp;" ",acquéreurs!$D14),"")</f>
        <v/>
      </c>
      <c r="CM13" t="str">
        <f>IF(acquéreurs!DH14="MATCH",CONCATENATE(Tableau2[[#Headers],[Bien 90]]&amp;" ", acquéreurs!$C14&amp;" ",acquéreurs!$D14),"")</f>
        <v/>
      </c>
      <c r="CN13" t="str">
        <f>IF(acquéreurs!DI14="MATCH",CONCATENATE(Tableau2[[#Headers],[Bien 91]]&amp;" ", acquéreurs!$C14&amp;" ",acquéreurs!$D14),"")</f>
        <v/>
      </c>
      <c r="CO13" t="str">
        <f>IF(acquéreurs!DJ14="MATCH",CONCATENATE(Tableau2[[#Headers],[Bien 92]]&amp;" ", acquéreurs!$C14&amp;" ",acquéreurs!$D14),"")</f>
        <v/>
      </c>
      <c r="CP13" t="str">
        <f>IF(acquéreurs!DK14="MATCH",CONCATENATE(Tableau2[[#Headers],[Bien 93]]&amp;" ", acquéreurs!$C14&amp;" ",acquéreurs!$D14),"")</f>
        <v/>
      </c>
      <c r="CQ13" t="str">
        <f>IF(acquéreurs!DL14="MATCH",CONCATENATE(Tableau2[[#Headers],[Bien 94]]&amp;" ", acquéreurs!$C14&amp;" ",acquéreurs!$D14),"")</f>
        <v/>
      </c>
      <c r="CR13" t="str">
        <f>IF(acquéreurs!DM14="MATCH",CONCATENATE(Tableau2[[#Headers],[Bien 95]]&amp;" ", acquéreurs!$C14&amp;" ",acquéreurs!$D14),"")</f>
        <v/>
      </c>
      <c r="CS13" t="str">
        <f>IF(acquéreurs!DN14="MATCH",CONCATENATE(Tableau2[[#Headers],[Bien 96]]&amp;" ", acquéreurs!$C14&amp;" ",acquéreurs!$D14),"")</f>
        <v/>
      </c>
      <c r="CT13" t="str">
        <f>IF(acquéreurs!DO14="MATCH",CONCATENATE(Tableau2[[#Headers],[Bien 97]]&amp;" ", acquéreurs!$C14&amp;" ",acquéreurs!$D14),"")</f>
        <v/>
      </c>
      <c r="CU13" t="str">
        <f>IF(acquéreurs!DP14="MATCH",CONCATENATE(Tableau2[[#Headers],[Bien 98]]&amp;" ", acquéreurs!$C14&amp;" ",acquéreurs!$D14),"")</f>
        <v/>
      </c>
      <c r="CV13" t="str">
        <f>IF(acquéreurs!DQ14="MATCH",CONCATENATE(Tableau2[[#Headers],[Bien 99]]&amp;" ", acquéreurs!$C14&amp;" ",acquéreurs!$D14),"")</f>
        <v/>
      </c>
      <c r="CW13" t="str">
        <f>IF(acquéreurs!DR14="MATCH",CONCATENATE(Tableau2[[#Headers],[Bien 100]]&amp;" ", acquéreurs!$C14&amp;" ",acquéreurs!$D14),"")</f>
        <v/>
      </c>
      <c r="CX13" t="str">
        <f>IF(acquéreurs!DS14="MATCH",CONCATENATE(Tableau2[[#Headers],[Bien 101]]&amp;" ", acquéreurs!$C14&amp;" ",acquéreurs!$D14),"")</f>
        <v/>
      </c>
      <c r="CY13" t="str">
        <f>IF(acquéreurs!DT14="MATCH",CONCATENATE(Tableau2[[#Headers],[Bien 102]]&amp;" ", acquéreurs!$C14&amp;" ",acquéreurs!$D14),"")</f>
        <v/>
      </c>
      <c r="CZ13" t="str">
        <f>IF(acquéreurs!DU14="MATCH",CONCATENATE(Tableau2[[#Headers],[Bien 103]]&amp;" ", acquéreurs!$C14&amp;" ",acquéreurs!$D14),"")</f>
        <v/>
      </c>
      <c r="DA13" t="str">
        <f>IF(acquéreurs!DV14="MATCH",CONCATENATE(Tableau2[[#Headers],[Bien 104]]&amp;" ", acquéreurs!$C14&amp;" ",acquéreurs!$D14),"")</f>
        <v/>
      </c>
      <c r="DB13" t="str">
        <f>IF(acquéreurs!DW14="MATCH",CONCATENATE(Tableau2[[#Headers],[Bien 105]]&amp;" ", acquéreurs!$C14&amp;" ",acquéreurs!$D14),"")</f>
        <v/>
      </c>
      <c r="DC13" t="str">
        <f>IF(acquéreurs!DX14="MATCH",CONCATENATE(Tableau2[[#Headers],[Bien 106]]&amp;" ", acquéreurs!$C14&amp;" ",acquéreurs!$D14),"")</f>
        <v/>
      </c>
      <c r="DD13" t="str">
        <f>IF(acquéreurs!DY14="MATCH",CONCATENATE(Tableau2[[#Headers],[Bien 107]]&amp;" ", acquéreurs!$C14&amp;" ",acquéreurs!$D14),"")</f>
        <v/>
      </c>
      <c r="DE13" t="str">
        <f>IF(acquéreurs!DZ14="MATCH",CONCATENATE(Tableau2[[#Headers],[Bien 108]]&amp;" ", acquéreurs!$C14&amp;" ",acquéreurs!$D14),"")</f>
        <v/>
      </c>
      <c r="DF13" t="str">
        <f>IF(acquéreurs!EA14="MATCH",CONCATENATE(Tableau2[[#Headers],[Bien 109]]&amp;" ", acquéreurs!$C14&amp;" ",acquéreurs!$D14),"")</f>
        <v/>
      </c>
      <c r="DG13" t="str">
        <f>IF(acquéreurs!EB14="MATCH",CONCATENATE(Tableau2[[#Headers],[Bien 110]]&amp;" ", acquéreurs!$C14&amp;" ",acquéreurs!$D14),"")</f>
        <v/>
      </c>
      <c r="DH13" t="str">
        <f>IF(acquéreurs!EC14="MATCH",CONCATENATE(Tableau2[[#Headers],[Bien 111]]&amp;" ", acquéreurs!$C14&amp;" ",acquéreurs!$D14),"")</f>
        <v/>
      </c>
      <c r="DI13" t="str">
        <f>IF(acquéreurs!ED14="MATCH",CONCATENATE(Tableau2[[#Headers],[Bien 112]]&amp;" ", acquéreurs!$C14&amp;" ",acquéreurs!$D14),"")</f>
        <v/>
      </c>
      <c r="DJ13" t="str">
        <f>IF(acquéreurs!EE14="MATCH",CONCATENATE(Tableau2[[#Headers],[Bien 113]]&amp;" ", acquéreurs!$C14&amp;" ",acquéreurs!$D14),"")</f>
        <v/>
      </c>
      <c r="DK13" t="str">
        <f>IF(acquéreurs!EF14="MATCH",CONCATENATE(Tableau2[[#Headers],[Bien 114]]&amp;" ", acquéreurs!$C14&amp;" ",acquéreurs!$D14),"")</f>
        <v/>
      </c>
      <c r="DL13" t="str">
        <f>IF(acquéreurs!EG14="MATCH",CONCATENATE(Tableau2[[#Headers],[Bien 115]]&amp;" ", acquéreurs!$C14&amp;" ",acquéreurs!$D14),"")</f>
        <v/>
      </c>
      <c r="DM13" t="str">
        <f>IF(acquéreurs!EH14="MATCH",CONCATENATE(Tableau2[[#Headers],[Bien 116]]&amp;" ", acquéreurs!$C14&amp;" ",acquéreurs!$D14),"")</f>
        <v/>
      </c>
      <c r="DN13" t="str">
        <f>IF(acquéreurs!EI14="MATCH",CONCATENATE(Tableau2[[#Headers],[Bien 117]]&amp;" ", acquéreurs!$C14&amp;" ",acquéreurs!$D14),"")</f>
        <v/>
      </c>
      <c r="DO13" t="str">
        <f>IF(acquéreurs!EJ14="MATCH",CONCATENATE(Tableau2[[#Headers],[Bien 118]]&amp;" ", acquéreurs!$C14&amp;" ",acquéreurs!$D14),"")</f>
        <v/>
      </c>
      <c r="DP13" t="str">
        <f>IF(acquéreurs!EK14="MATCH",CONCATENATE(Tableau2[[#Headers],[Bien 119]]&amp;" ", acquéreurs!$C14&amp;" ",acquéreurs!$D14),"")</f>
        <v/>
      </c>
      <c r="DQ13" t="str">
        <f>IF(acquéreurs!EL14="MATCH",CONCATENATE(Tableau2[[#Headers],[Bien 120]]&amp;" ", acquéreurs!$C14&amp;" ",acquéreurs!$D14),"")</f>
        <v/>
      </c>
      <c r="DR13" t="str">
        <f>IF(acquéreurs!EM14="MATCH",CONCATENATE(Tableau2[[#Headers],[Bien 121]]&amp;" ", acquéreurs!$C14&amp;" ",acquéreurs!$D14),"")</f>
        <v/>
      </c>
      <c r="DS13" t="str">
        <f>IF(acquéreurs!EN14="MATCH",CONCATENATE(Tableau2[[#Headers],[Bien 122]]&amp;" ", acquéreurs!$C14&amp;" ",acquéreurs!$D14),"")</f>
        <v/>
      </c>
      <c r="DT13" t="str">
        <f>IF(acquéreurs!EO14="MATCH",CONCATENATE(Tableau2[[#Headers],[Bien 123]]&amp;" ", acquéreurs!$C14&amp;" ",acquéreurs!$D14),"")</f>
        <v/>
      </c>
      <c r="DU13" t="str">
        <f>IF(acquéreurs!EP14="MATCH",CONCATENATE(Tableau2[[#Headers],[Bien 124]]&amp;" ", acquéreurs!$C14&amp;" ",acquéreurs!$D14),"")</f>
        <v/>
      </c>
      <c r="DV13" t="str">
        <f>IF(acquéreurs!EQ14="MATCH",CONCATENATE(Tableau2[[#Headers],[Bien 125]]&amp;" ", acquéreurs!$C14&amp;" ",acquéreurs!$D14),"")</f>
        <v/>
      </c>
      <c r="DW13" t="str">
        <f>IF(acquéreurs!ER14="MATCH",CONCATENATE(Tableau2[[#Headers],[Bien 126]]&amp;" ", acquéreurs!$C14&amp;" ",acquéreurs!$D14),"")</f>
        <v/>
      </c>
      <c r="DX13" t="str">
        <f>IF(acquéreurs!ES14="MATCH",CONCATENATE(Tableau2[[#Headers],[Bien 127]]&amp;" ", acquéreurs!$C14&amp;" ",acquéreurs!$D14),"")</f>
        <v/>
      </c>
      <c r="DY13" t="str">
        <f>IF(acquéreurs!ET14="MATCH",CONCATENATE(Tableau2[[#Headers],[Bien 128]]&amp;" ", acquéreurs!$C14&amp;" ",acquéreurs!$D14),"")</f>
        <v/>
      </c>
      <c r="DZ13" t="str">
        <f>IF(acquéreurs!EU14="MATCH",CONCATENATE(Tableau2[[#Headers],[Bien 129]]&amp;" ", acquéreurs!$C14&amp;" ",acquéreurs!$D14),"")</f>
        <v/>
      </c>
      <c r="EA13" t="str">
        <f>IF(acquéreurs!EV14="MATCH",CONCATENATE(Tableau2[[#Headers],[Bien 130]]&amp;" ", acquéreurs!$C14&amp;" ",acquéreurs!$D14),"")</f>
        <v/>
      </c>
      <c r="EB13" t="str">
        <f>IF(acquéreurs!EW14="MATCH",CONCATENATE(Tableau2[[#Headers],[Bien 131]]&amp;" ", acquéreurs!$C14&amp;" ",acquéreurs!$D14),"")</f>
        <v/>
      </c>
      <c r="EC13" t="str">
        <f>IF(acquéreurs!EX14="MATCH",CONCATENATE(Tableau2[[#Headers],[Bien 132]]&amp;" ", acquéreurs!$C14&amp;" ",acquéreurs!$D14),"")</f>
        <v/>
      </c>
      <c r="ED13" t="str">
        <f>IF(acquéreurs!EY14="MATCH",CONCATENATE(Tableau2[[#Headers],[Bien 133]]&amp;" ", acquéreurs!$C14&amp;" ",acquéreurs!$D14),"")</f>
        <v/>
      </c>
      <c r="EE13" t="str">
        <f>IF(acquéreurs!EZ14="MATCH",CONCATENATE(Tableau2[[#Headers],[Bien 134]]&amp;" ", acquéreurs!$C14&amp;" ",acquéreurs!$D14),"")</f>
        <v/>
      </c>
      <c r="EF13" t="str">
        <f>IF(acquéreurs!FA14="MATCH",CONCATENATE(Tableau2[[#Headers],[Bien 135]]&amp;" ", acquéreurs!$C14&amp;" ",acquéreurs!$D14),"")</f>
        <v/>
      </c>
      <c r="EG13" t="str">
        <f>IF(acquéreurs!FB14="MATCH",CONCATENATE(Tableau2[[#Headers],[Bien 136]]&amp;" ", acquéreurs!$C14&amp;" ",acquéreurs!$D14),"")</f>
        <v/>
      </c>
      <c r="EH13" t="str">
        <f>IF(acquéreurs!FC14="MATCH",CONCATENATE(Tableau2[[#Headers],[Bien 137]]&amp;" ", acquéreurs!$C14&amp;" ",acquéreurs!$D14),"")</f>
        <v/>
      </c>
      <c r="EI13" t="str">
        <f>IF(acquéreurs!FD14="MATCH",CONCATENATE(Tableau2[[#Headers],[Bien 138]]&amp;" ", acquéreurs!$C14&amp;" ",acquéreurs!$D14),"")</f>
        <v/>
      </c>
      <c r="EJ13" t="str">
        <f>IF(acquéreurs!FE14="MATCH",CONCATENATE(Tableau2[[#Headers],[Bien 139]]&amp;" ", acquéreurs!$C14&amp;" ",acquéreurs!$D14),"")</f>
        <v/>
      </c>
      <c r="EK13" t="str">
        <f>IF(acquéreurs!FF14="MATCH",CONCATENATE(Tableau2[[#Headers],[Bien 140]]&amp;" ", acquéreurs!$C14&amp;" ",acquéreurs!$D14),"")</f>
        <v/>
      </c>
      <c r="EL13" t="str">
        <f>IF(acquéreurs!FG14="MATCH",CONCATENATE(Tableau2[[#Headers],[Bien 141]]&amp;" ", acquéreurs!$C14&amp;" ",acquéreurs!$D14),"")</f>
        <v/>
      </c>
      <c r="EM13" t="str">
        <f>IF(acquéreurs!FH14="MATCH",CONCATENATE(Tableau2[[#Headers],[Bien 142]]&amp;" ", acquéreurs!$C14&amp;" ",acquéreurs!$D14),"")</f>
        <v/>
      </c>
      <c r="EN13" t="str">
        <f>IF(acquéreurs!FI14="MATCH",CONCATENATE(Tableau2[[#Headers],[Bien 143]]&amp;" ", acquéreurs!$C14&amp;" ",acquéreurs!$D14),"")</f>
        <v/>
      </c>
      <c r="EO13" t="str">
        <f>IF(acquéreurs!FJ14="MATCH",CONCATENATE(Tableau2[[#Headers],[Bien 144]]&amp;" ", acquéreurs!$C14&amp;" ",acquéreurs!$D14),"")</f>
        <v/>
      </c>
      <c r="EP13" t="str">
        <f>IF(acquéreurs!FK14="MATCH",CONCATENATE(Tableau2[[#Headers],[Bien 145]]&amp;" ", acquéreurs!$C14&amp;" ",acquéreurs!$D14),"")</f>
        <v/>
      </c>
      <c r="EQ13" t="str">
        <f>IF(acquéreurs!FL14="MATCH",CONCATENATE(Tableau2[[#Headers],[Bien 146]]&amp;" ", acquéreurs!$C14&amp;" ",acquéreurs!$D14),"")</f>
        <v/>
      </c>
      <c r="ER13" t="str">
        <f>IF(acquéreurs!FM14="MATCH",CONCATENATE(Tableau2[[#Headers],[Bien 147]]&amp;" ", acquéreurs!$C14&amp;" ",acquéreurs!$D14),"")</f>
        <v/>
      </c>
      <c r="ES13" t="str">
        <f>IF(acquéreurs!FN14="MATCH",CONCATENATE(Tableau2[[#Headers],[Bien 148]]&amp;" ", acquéreurs!$C14&amp;" ",acquéreurs!$D14),"")</f>
        <v/>
      </c>
      <c r="ET13" t="str">
        <f>IF(acquéreurs!FO14="MATCH",CONCATENATE(Tableau2[[#Headers],[Bien 149]]&amp;" ", acquéreurs!$C14&amp;" ",acquéreurs!$D14),"")</f>
        <v/>
      </c>
      <c r="EU13" t="str">
        <f>IF(acquéreurs!FP14="MATCH",CONCATENATE(Tableau2[[#Headers],[Bien 150]]&amp;" ", acquéreurs!$C14&amp;" ",acquéreurs!$D14),"")</f>
        <v/>
      </c>
      <c r="EV13" t="str">
        <f>IF(acquéreurs!FQ14="MATCH",CONCATENATE(Tableau2[[#Headers],[Bien 151]]&amp;" ", acquéreurs!$C14&amp;" ",acquéreurs!$D14),"")</f>
        <v/>
      </c>
      <c r="EW13" t="str">
        <f>IF(acquéreurs!FR14="MATCH",CONCATENATE(Tableau2[[#Headers],[Bien 152]]&amp;" ", acquéreurs!$C14&amp;" ",acquéreurs!$D14),"")</f>
        <v/>
      </c>
      <c r="EX13" t="str">
        <f>IF(acquéreurs!FS14="MATCH",CONCATENATE(Tableau2[[#Headers],[Bien 153]]&amp;" ", acquéreurs!$C14&amp;" ",acquéreurs!$D14),"")</f>
        <v/>
      </c>
      <c r="EY13" t="str">
        <f>IF(acquéreurs!FT14="MATCH",CONCATENATE(Tableau2[[#Headers],[Bien 154]]&amp;" ", acquéreurs!$C14&amp;" ",acquéreurs!$D14),"")</f>
        <v/>
      </c>
      <c r="EZ13" t="str">
        <f>IF(acquéreurs!FU14="MATCH",CONCATENATE(Tableau2[[#Headers],[Bien 155]]&amp;" ", acquéreurs!$C14&amp;" ",acquéreurs!$D14),"")</f>
        <v/>
      </c>
      <c r="FA13" t="str">
        <f>IF(acquéreurs!FV14="MATCH",CONCATENATE(Tableau2[[#Headers],[Bien 156]]&amp;" ", acquéreurs!$C14&amp;" ",acquéreurs!$D14),"")</f>
        <v/>
      </c>
      <c r="FB13" t="str">
        <f>IF(acquéreurs!FW14="MATCH",CONCATENATE(Tableau2[[#Headers],[Bien 157]]&amp;" ", acquéreurs!$C14&amp;" ",acquéreurs!$D14),"")</f>
        <v/>
      </c>
      <c r="FC13" t="str">
        <f>IF(acquéreurs!FX14="MATCH",CONCATENATE(Tableau2[[#Headers],[Bien 158]]&amp;" ", acquéreurs!$C14&amp;" ",acquéreurs!$D14),"")</f>
        <v/>
      </c>
      <c r="FD13" t="str">
        <f>IF(acquéreurs!FY14="MATCH",CONCATENATE(Tableau2[[#Headers],[Bien 159]]&amp;" ", acquéreurs!$C14&amp;" ",acquéreurs!$D14),"")</f>
        <v/>
      </c>
      <c r="FE13" t="str">
        <f>IF(acquéreurs!FZ14="MATCH",CONCATENATE(Tableau2[[#Headers],[Bien 160]]&amp;" ", acquéreurs!$C14&amp;" ",acquéreurs!$D14),"")</f>
        <v/>
      </c>
      <c r="FF13" t="str">
        <f>IF(acquéreurs!GA14="MATCH",CONCATENATE(Tableau2[[#Headers],[Bien 161]]&amp;" ", acquéreurs!$C14&amp;" ",acquéreurs!$D14),"")</f>
        <v/>
      </c>
      <c r="FG13" t="str">
        <f>IF(acquéreurs!GB14="MATCH",CONCATENATE(Tableau2[[#Headers],[Bien 162]]&amp;" ", acquéreurs!$C14&amp;" ",acquéreurs!$D14),"")</f>
        <v/>
      </c>
      <c r="FH13" t="str">
        <f>IF(acquéreurs!GC14="MATCH",CONCATENATE(Tableau2[[#Headers],[Bien 163]]&amp;" ", acquéreurs!$C14&amp;" ",acquéreurs!$D14),"")</f>
        <v/>
      </c>
      <c r="FI13" t="str">
        <f>IF(acquéreurs!GD14="MATCH",CONCATENATE(Tableau2[[#Headers],[Bien 164]]&amp;" ", acquéreurs!$C14&amp;" ",acquéreurs!$D14),"")</f>
        <v/>
      </c>
      <c r="FJ13" t="str">
        <f>IF(acquéreurs!GE14="MATCH",CONCATENATE(Tableau2[[#Headers],[Bien 165]]&amp;" ", acquéreurs!$C14&amp;" ",acquéreurs!$D14),"")</f>
        <v/>
      </c>
      <c r="FK13" t="str">
        <f>IF(acquéreurs!GF14="MATCH",CONCATENATE(Tableau2[[#Headers],[Bien 166]]&amp;" ", acquéreurs!$C14&amp;" ",acquéreurs!$D14),"")</f>
        <v/>
      </c>
      <c r="FL13" t="str">
        <f>IF(acquéreurs!GG14="MATCH",CONCATENATE(Tableau2[[#Headers],[Bien 167]]&amp;" ", acquéreurs!$C14&amp;" ",acquéreurs!$D14),"")</f>
        <v/>
      </c>
      <c r="FM13" t="str">
        <f>IF(acquéreurs!GH14="MATCH",CONCATENATE(Tableau2[[#Headers],[Bien 168]]&amp;" ", acquéreurs!$C14&amp;" ",acquéreurs!$D14),"")</f>
        <v/>
      </c>
      <c r="FN13" t="str">
        <f>IF(acquéreurs!GI14="MATCH",CONCATENATE(Tableau2[[#Headers],[Bien 169]]&amp;" ", acquéreurs!$C14&amp;" ",acquéreurs!$D14),"")</f>
        <v/>
      </c>
      <c r="FO13" t="str">
        <f>IF(acquéreurs!GJ14="MATCH",CONCATENATE(Tableau2[[#Headers],[Bien 170]]&amp;" ", acquéreurs!$C14&amp;" ",acquéreurs!$D14),"")</f>
        <v/>
      </c>
      <c r="FP13" t="str">
        <f>IF(acquéreurs!GK14="MATCH",CONCATENATE(Tableau2[[#Headers],[Bien 171]]&amp;" ", acquéreurs!$C14&amp;" ",acquéreurs!$D14),"")</f>
        <v/>
      </c>
      <c r="FQ13" t="str">
        <f>IF(acquéreurs!GL14="MATCH",CONCATENATE(Tableau2[[#Headers],[Bien 172]]&amp;" ", acquéreurs!$C14&amp;" ",acquéreurs!$D14),"")</f>
        <v/>
      </c>
      <c r="FR13" t="str">
        <f>IF(acquéreurs!GM14="MATCH",CONCATENATE(Tableau2[[#Headers],[Bien 173]]&amp;" ", acquéreurs!$C14&amp;" ",acquéreurs!$D14),"")</f>
        <v/>
      </c>
      <c r="FS13" t="str">
        <f>IF(acquéreurs!GN14="MATCH",CONCATENATE(Tableau2[[#Headers],[Bien 174]]&amp;" ", acquéreurs!$C14&amp;" ",acquéreurs!$D14),"")</f>
        <v/>
      </c>
      <c r="FT13" t="str">
        <f>IF(acquéreurs!GO14="MATCH",CONCATENATE(Tableau2[[#Headers],[Bien 175]]&amp;" ", acquéreurs!$C14&amp;" ",acquéreurs!$D14),"")</f>
        <v/>
      </c>
      <c r="FU13" t="str">
        <f>IF(acquéreurs!GP14="MATCH",CONCATENATE(Tableau2[[#Headers],[Bien 176]]&amp;" ", acquéreurs!$C14&amp;" ",acquéreurs!$D14),"")</f>
        <v/>
      </c>
      <c r="FV13" t="str">
        <f>IF(acquéreurs!GQ14="MATCH",CONCATENATE(Tableau2[[#Headers],[Bien 177]]&amp;" ", acquéreurs!$C14&amp;" ",acquéreurs!$D14),"")</f>
        <v/>
      </c>
      <c r="FW13" t="str">
        <f>IF(acquéreurs!GR14="MATCH",CONCATENATE(Tableau2[[#Headers],[Bien 178]]&amp;" ", acquéreurs!$C14&amp;" ",acquéreurs!$D14),"")</f>
        <v/>
      </c>
      <c r="FX13" t="str">
        <f>IF(acquéreurs!GS14="MATCH",CONCATENATE(Tableau2[[#Headers],[Bien 179]]&amp;" ", acquéreurs!$C14&amp;" ",acquéreurs!$D14),"")</f>
        <v/>
      </c>
      <c r="FY13" t="str">
        <f>IF(acquéreurs!GT14="MATCH",CONCATENATE(Tableau2[[#Headers],[Bien 180]]&amp;" ", acquéreurs!$C14&amp;" ",acquéreurs!$D14),"")</f>
        <v/>
      </c>
      <c r="FZ13" t="str">
        <f>IF(acquéreurs!GU14="MATCH",CONCATENATE(Tableau2[[#Headers],[Bien 181]]&amp;" ", acquéreurs!$C14&amp;" ",acquéreurs!$D14),"")</f>
        <v/>
      </c>
      <c r="GA13" t="str">
        <f>IF(acquéreurs!GV14="MATCH",CONCATENATE(Tableau2[[#Headers],[Bien 182]]&amp;" ", acquéreurs!$C14&amp;" ",acquéreurs!$D14),"")</f>
        <v/>
      </c>
      <c r="GB13" t="str">
        <f>IF(acquéreurs!GW14="MATCH",CONCATENATE(Tableau2[[#Headers],[Bien 183]]&amp;" ", acquéreurs!$C14&amp;" ",acquéreurs!$D14),"")</f>
        <v/>
      </c>
      <c r="GC13" t="str">
        <f>IF(acquéreurs!GX14="MATCH",CONCATENATE(Tableau2[[#Headers],[Bien 184]]&amp;" ", acquéreurs!$C14&amp;" ",acquéreurs!$D14),"")</f>
        <v/>
      </c>
      <c r="GD13" t="str">
        <f>IF(acquéreurs!GY14="MATCH",CONCATENATE(Tableau2[[#Headers],[Bien 185]]&amp;" ", acquéreurs!$C14&amp;" ",acquéreurs!$D14),"")</f>
        <v/>
      </c>
      <c r="GE13" t="str">
        <f>IF(acquéreurs!GZ14="MATCH",CONCATENATE(Tableau2[[#Headers],[Bien 186]]&amp;" ", acquéreurs!$C14&amp;" ",acquéreurs!$D14),"")</f>
        <v/>
      </c>
      <c r="GF13" t="str">
        <f>IF(acquéreurs!HA14="MATCH",CONCATENATE(Tableau2[[#Headers],[Bien 187]]&amp;" ", acquéreurs!$C14&amp;" ",acquéreurs!$D14),"")</f>
        <v/>
      </c>
      <c r="GG13" t="str">
        <f>IF(acquéreurs!HB14="MATCH",CONCATENATE(Tableau2[[#Headers],[Bien 188]]&amp;" ", acquéreurs!$C14&amp;" ",acquéreurs!$D14),"")</f>
        <v/>
      </c>
      <c r="GH13" t="str">
        <f>IF(acquéreurs!HC14="MATCH",CONCATENATE(Tableau2[[#Headers],[Bien 189]]&amp;" ", acquéreurs!$C14&amp;" ",acquéreurs!$D14),"")</f>
        <v/>
      </c>
      <c r="GI13" t="str">
        <f>IF(acquéreurs!HD14="MATCH",CONCATENATE(Tableau2[[#Headers],[Bien 190]]&amp;" ", acquéreurs!$C14&amp;" ",acquéreurs!$D14),"")</f>
        <v/>
      </c>
      <c r="GJ13" t="str">
        <f>IF(acquéreurs!HE14="MATCH",CONCATENATE(Tableau2[[#Headers],[Bien 191]]&amp;" ", acquéreurs!$C14&amp;" ",acquéreurs!$D14),"")</f>
        <v/>
      </c>
      <c r="GK13" t="str">
        <f>IF(acquéreurs!HF14="MATCH",CONCATENATE(Tableau2[[#Headers],[Bien 192]]&amp;" ", acquéreurs!$C14&amp;" ",acquéreurs!$D14),"")</f>
        <v/>
      </c>
      <c r="GL13" t="str">
        <f>IF(acquéreurs!HG14="MATCH",CONCATENATE(Tableau2[[#Headers],[Bien 193]]&amp;" ", acquéreurs!$C14&amp;" ",acquéreurs!$D14),"")</f>
        <v/>
      </c>
      <c r="GM13" t="str">
        <f>IF(acquéreurs!HH14="MATCH",CONCATENATE(Tableau2[[#Headers],[Bien 194]]&amp;" ", acquéreurs!$C14&amp;" ",acquéreurs!$D14),"")</f>
        <v/>
      </c>
      <c r="GN13" t="str">
        <f>IF(acquéreurs!HI14="MATCH",CONCATENATE(Tableau2[[#Headers],[Bien 195]]&amp;" ", acquéreurs!$C14&amp;" ",acquéreurs!$D14),"")</f>
        <v/>
      </c>
      <c r="GO13" t="str">
        <f>IF(acquéreurs!HJ14="MATCH",CONCATENATE(Tableau2[[#Headers],[Bien 196]]&amp;" ", acquéreurs!$C14&amp;" ",acquéreurs!$D14),"")</f>
        <v/>
      </c>
      <c r="GP13" t="str">
        <f>IF(acquéreurs!HK14="MATCH",CONCATENATE(Tableau2[[#Headers],[Bien 197]]&amp;" ", acquéreurs!$C14&amp;" ",acquéreurs!$D14),"")</f>
        <v/>
      </c>
      <c r="GQ13" t="str">
        <f>IF(acquéreurs!HL14="MATCH",CONCATENATE(Tableau2[[#Headers],[Bien 198]]&amp;" ", acquéreurs!$C14&amp;" ",acquéreurs!$D14),"")</f>
        <v/>
      </c>
      <c r="GR13" t="str">
        <f>IF(acquéreurs!HM14="MATCH",CONCATENATE(Tableau2[[#Headers],[Bien 199]]&amp;" ", acquéreurs!$C14&amp;" ",acquéreurs!$D14),"")</f>
        <v/>
      </c>
      <c r="GS13" t="str">
        <f>IF(acquéreurs!HN14="MATCH",CONCATENATE(Tableau2[[#Headers],[Bien 200]]&amp;" ", acquéreurs!$C14&amp;" ",acquéreurs!$D14),"")</f>
        <v/>
      </c>
      <c r="GT13" t="str">
        <f>IF(acquéreurs!HO14="MATCH",CONCATENATE(Tableau2[[#Headers],[Bien 201]]&amp;" ", acquéreurs!$C14&amp;" ",acquéreurs!$D14),"")</f>
        <v/>
      </c>
      <c r="GU13" t="str">
        <f>IF(acquéreurs!HP14="MATCH",CONCATENATE(Tableau2[[#Headers],[Bien 202]]&amp;" ", acquéreurs!$C14&amp;" ",acquéreurs!$D14),"")</f>
        <v/>
      </c>
      <c r="GV13" t="str">
        <f>IF(acquéreurs!HQ14="MATCH",CONCATENATE(Tableau2[[#Headers],[Bien 203]]&amp;" ", acquéreurs!$C14&amp;" ",acquéreurs!$D14),"")</f>
        <v/>
      </c>
      <c r="GW13" t="str">
        <f>IF(acquéreurs!HR14="MATCH",CONCATENATE(Tableau2[[#Headers],[Bien 204]]&amp;" ", acquéreurs!$C14&amp;" ",acquéreurs!$D14),"")</f>
        <v/>
      </c>
      <c r="GX13" t="str">
        <f>IF(acquéreurs!HS14="MATCH",CONCATENATE(Tableau2[[#Headers],[Bien 205]]&amp;" ", acquéreurs!$C14&amp;" ",acquéreurs!$D14),"")</f>
        <v/>
      </c>
      <c r="GY13" t="str">
        <f>IF(acquéreurs!HT14="MATCH",CONCATENATE(Tableau2[[#Headers],[Bien 206]]&amp;" ", acquéreurs!$C14&amp;" ",acquéreurs!$D14),"")</f>
        <v/>
      </c>
      <c r="GZ13" t="str">
        <f>IF(acquéreurs!HU14="MATCH",CONCATENATE(Tableau2[[#Headers],[Bien 207]]&amp;" ", acquéreurs!$C14&amp;" ",acquéreurs!$D14),"")</f>
        <v/>
      </c>
      <c r="HA13" t="str">
        <f>IF(acquéreurs!HV14="MATCH",CONCATENATE(Tableau2[[#Headers],[Bien 208]]&amp;" ", acquéreurs!$C14&amp;" ",acquéreurs!$D14),"")</f>
        <v/>
      </c>
      <c r="HB13" t="str">
        <f>IF(acquéreurs!HW14="MATCH",CONCATENATE(Tableau2[[#Headers],[Bien 209]]&amp;" ", acquéreurs!$C14&amp;" ",acquéreurs!$D14),"")</f>
        <v/>
      </c>
      <c r="HC13" t="str">
        <f>IF(acquéreurs!HX14="MATCH",CONCATENATE(Tableau2[[#Headers],[Bien 210]]&amp;" ", acquéreurs!$C14&amp;" ",acquéreurs!$D14),"")</f>
        <v/>
      </c>
      <c r="HD13" t="str">
        <f>IF(acquéreurs!HY14="MATCH",CONCATENATE(Tableau2[[#Headers],[Bien 211]]&amp;" ", acquéreurs!$C14&amp;" ",acquéreurs!$D14),"")</f>
        <v/>
      </c>
      <c r="HE13" t="str">
        <f>IF(acquéreurs!HZ14="MATCH",CONCATENATE(Tableau2[[#Headers],[Bien 212]]&amp;" ", acquéreurs!$C14&amp;" ",acquéreurs!$D14),"")</f>
        <v/>
      </c>
      <c r="HF13" t="str">
        <f>IF(acquéreurs!IA14="MATCH",CONCATENATE(Tableau2[[#Headers],[Bien 213]]&amp;" ", acquéreurs!$C14&amp;" ",acquéreurs!$D14),"")</f>
        <v/>
      </c>
      <c r="HG13" t="str">
        <f>IF(acquéreurs!IB14="MATCH",CONCATENATE(Tableau2[[#Headers],[Bien 214]]&amp;" ", acquéreurs!$C14&amp;" ",acquéreurs!$D14),"")</f>
        <v/>
      </c>
      <c r="HH13" t="str">
        <f>IF(acquéreurs!IC14="MATCH",CONCATENATE(Tableau2[[#Headers],[Bien 215]]&amp;" ", acquéreurs!$C14&amp;" ",acquéreurs!$D14),"")</f>
        <v/>
      </c>
      <c r="HI13" t="str">
        <f>IF(acquéreurs!ID14="MATCH",CONCATENATE(Tableau2[[#Headers],[Bien 216]]&amp;" ", acquéreurs!$C14&amp;" ",acquéreurs!$D14),"")</f>
        <v/>
      </c>
      <c r="HJ13" t="str">
        <f>IF(acquéreurs!IE14="MATCH",CONCATENATE(Tableau2[[#Headers],[Bien 217]]&amp;" ", acquéreurs!$C14&amp;" ",acquéreurs!$D14),"")</f>
        <v/>
      </c>
      <c r="HK13" t="str">
        <f>IF(acquéreurs!IF14="MATCH",CONCATENATE(Tableau2[[#Headers],[Bien 218]]&amp;" ", acquéreurs!$C14&amp;" ",acquéreurs!$D14),"")</f>
        <v/>
      </c>
      <c r="HL13" t="str">
        <f>IF(acquéreurs!IG14="MATCH",CONCATENATE(Tableau2[[#Headers],[Bien 219]]&amp;" ", acquéreurs!$C14&amp;" ",acquéreurs!$D14),"")</f>
        <v/>
      </c>
      <c r="HM13" t="str">
        <f>IF(acquéreurs!IH14="MATCH",CONCATENATE(Tableau2[[#Headers],[Bien 220]]&amp;" ", acquéreurs!$C14&amp;" ",acquéreurs!$D14),"")</f>
        <v/>
      </c>
      <c r="HN13" t="str">
        <f>IF(acquéreurs!II14="MATCH",CONCATENATE(Tableau2[[#Headers],[Bien 221]]&amp;" ", acquéreurs!$C14&amp;" ",acquéreurs!$D14),"")</f>
        <v/>
      </c>
      <c r="HO13" t="str">
        <f>IF(acquéreurs!IJ14="MATCH",CONCATENATE(Tableau2[[#Headers],[Bien 222]]&amp;" ", acquéreurs!$C14&amp;" ",acquéreurs!$D14),"")</f>
        <v/>
      </c>
      <c r="HP13" t="str">
        <f>IF(acquéreurs!IK14="MATCH",CONCATENATE(Tableau2[[#Headers],[Bien 223]]&amp;" ", acquéreurs!$C14&amp;" ",acquéreurs!$D14),"")</f>
        <v/>
      </c>
      <c r="HQ13" t="str">
        <f>IF(acquéreurs!IL14="MATCH",CONCATENATE(Tableau2[[#Headers],[Bien 224]]&amp;" ", acquéreurs!$C14&amp;" ",acquéreurs!$D14),"")</f>
        <v/>
      </c>
      <c r="HR13" t="str">
        <f>IF(acquéreurs!IM14="MATCH",CONCATENATE(Tableau2[[#Headers],[Bien 225]]&amp;" ", acquéreurs!$C14&amp;" ",acquéreurs!$D14),"")</f>
        <v/>
      </c>
      <c r="HS13" t="str">
        <f>IF(acquéreurs!IN14="MATCH",CONCATENATE(Tableau2[[#Headers],[Bien 226]]&amp;" ", acquéreurs!$C14&amp;" ",acquéreurs!$D14),"")</f>
        <v/>
      </c>
      <c r="HT13" t="str">
        <f>IF(acquéreurs!IO14="MATCH",CONCATENATE(Tableau2[[#Headers],[Bien 227]]&amp;" ", acquéreurs!$C14&amp;" ",acquéreurs!$D14),"")</f>
        <v/>
      </c>
      <c r="HU13" t="str">
        <f>IF(acquéreurs!IP14="MATCH",CONCATENATE(Tableau2[[#Headers],[Bien 228]]&amp;" ", acquéreurs!$C14&amp;" ",acquéreurs!$D14),"")</f>
        <v/>
      </c>
      <c r="HV13" t="str">
        <f>IF(acquéreurs!IQ14="MATCH",CONCATENATE(Tableau2[[#Headers],[Bien 229]]&amp;" ", acquéreurs!$C14&amp;" ",acquéreurs!$D14),"")</f>
        <v/>
      </c>
      <c r="HW13" t="str">
        <f>IF(acquéreurs!IR14="MATCH",CONCATENATE(Tableau2[[#Headers],[Bien 230]]&amp;" ", acquéreurs!$C14&amp;" ",acquéreurs!$D14),"")</f>
        <v/>
      </c>
      <c r="HX13" t="str">
        <f>IF(acquéreurs!IS14="MATCH",CONCATENATE(Tableau2[[#Headers],[Bien 231]]&amp;" ", acquéreurs!$C14&amp;" ",acquéreurs!$D14),"")</f>
        <v/>
      </c>
      <c r="HY13" t="str">
        <f>IF(acquéreurs!IT14="MATCH",CONCATENATE(Tableau2[[#Headers],[Bien 232]]&amp;" ", acquéreurs!$C14&amp;" ",acquéreurs!$D14),"")</f>
        <v/>
      </c>
      <c r="HZ13" t="str">
        <f>IF(acquéreurs!IU14="MATCH",CONCATENATE(Tableau2[[#Headers],[Bien 233]]&amp;" ", acquéreurs!$C14&amp;" ",acquéreurs!$D14),"")</f>
        <v/>
      </c>
      <c r="IA13" t="str">
        <f>IF(acquéreurs!IV14="MATCH",CONCATENATE(Tableau2[[#Headers],[Bien 234]]&amp;" ", acquéreurs!$C14&amp;" ",acquéreurs!$D14),"")</f>
        <v/>
      </c>
      <c r="IB13" t="str">
        <f>IF(acquéreurs!IW14="MATCH",CONCATENATE(Tableau2[[#Headers],[Bien 235]]&amp;" ", acquéreurs!$C14&amp;" ",acquéreurs!$D14),"")</f>
        <v/>
      </c>
      <c r="IC13" t="str">
        <f>IF(acquéreurs!IX14="MATCH",CONCATENATE(Tableau2[[#Headers],[Bien 236]]&amp;" ", acquéreurs!$C14&amp;" ",acquéreurs!$D14),"")</f>
        <v/>
      </c>
      <c r="ID13" t="str">
        <f>IF(acquéreurs!IY14="MATCH",CONCATENATE(Tableau2[[#Headers],[Bien 237]]&amp;" ", acquéreurs!$C14&amp;" ",acquéreurs!$D14),"")</f>
        <v/>
      </c>
      <c r="IE13" t="str">
        <f>IF(acquéreurs!IZ14="MATCH",CONCATENATE(Tableau2[[#Headers],[Bien 238]]&amp;" ", acquéreurs!$C14&amp;" ",acquéreurs!$D14),"")</f>
        <v/>
      </c>
      <c r="IF13" t="str">
        <f>IF(acquéreurs!JA14="MATCH",CONCATENATE(Tableau2[[#Headers],[Bien 239]]&amp;" ", acquéreurs!$C14&amp;" ",acquéreurs!$D14),"")</f>
        <v/>
      </c>
      <c r="IG13" t="str">
        <f>IF(acquéreurs!JB14="MATCH",CONCATENATE(Tableau2[[#Headers],[Bien 240]]&amp;" ", acquéreurs!$C14&amp;" ",acquéreurs!$D14),"")</f>
        <v/>
      </c>
      <c r="IH13" t="str">
        <f>IF(acquéreurs!JC14="MATCH",CONCATENATE(Tableau2[[#Headers],[Bien 241]]&amp;" ", acquéreurs!$C14&amp;" ",acquéreurs!$D14),"")</f>
        <v/>
      </c>
      <c r="II13" t="str">
        <f>IF(acquéreurs!JD14="MATCH",CONCATENATE(Tableau2[[#Headers],[Bien 242]]&amp;" ", acquéreurs!$C14&amp;" ",acquéreurs!$D14),"")</f>
        <v/>
      </c>
      <c r="IJ13" t="str">
        <f>IF(acquéreurs!JE14="MATCH",CONCATENATE(Tableau2[[#Headers],[Bien 243]]&amp;" ", acquéreurs!$C14&amp;" ",acquéreurs!$D14),"")</f>
        <v/>
      </c>
      <c r="IK13" t="str">
        <f>IF(acquéreurs!JF14="MATCH",CONCATENATE(Tableau2[[#Headers],[Bien 244]]&amp;" ", acquéreurs!$C14&amp;" ",acquéreurs!$D14),"")</f>
        <v/>
      </c>
      <c r="IL13" t="str">
        <f>IF(acquéreurs!JG14="MATCH",CONCATENATE(Tableau2[[#Headers],[Bien 245]]&amp;" ", acquéreurs!$C14&amp;" ",acquéreurs!$D14),"")</f>
        <v/>
      </c>
      <c r="IM13" t="str">
        <f>IF(acquéreurs!JH14="MATCH",CONCATENATE(Tableau2[[#Headers],[Bien 246]]&amp;" ", acquéreurs!$C14&amp;" ",acquéreurs!$D14),"")</f>
        <v/>
      </c>
      <c r="IN13" t="str">
        <f>IF(acquéreurs!JI14="MATCH",CONCATENATE(Tableau2[[#Headers],[Bien 247]]&amp;" ", acquéreurs!$C14&amp;" ",acquéreurs!$D14),"")</f>
        <v/>
      </c>
      <c r="IO13" t="str">
        <f>IF(acquéreurs!JJ14="MATCH",CONCATENATE(Tableau2[[#Headers],[Bien 248]]&amp;" ", acquéreurs!$C14&amp;" ",acquéreurs!$D14),"")</f>
        <v/>
      </c>
      <c r="IP13" t="str">
        <f>IF(acquéreurs!JK14="MATCH",CONCATENATE(Tableau2[[#Headers],[Bien 249]]&amp;" ", acquéreurs!$C14&amp;" ",acquéreurs!$D14),"")</f>
        <v/>
      </c>
      <c r="IQ13" t="str">
        <f>IF(acquéreurs!JL14="MATCH",CONCATENATE(Tableau2[[#Headers],[Bien 250]]&amp;" ", acquéreurs!$C14&amp;" ",acquéreurs!$D14),"")</f>
        <v/>
      </c>
      <c r="IR13" t="str">
        <f>IF(acquéreurs!JM14="MATCH",CONCATENATE(Tableau2[[#Headers],[Bien 251]]&amp;" ", acquéreurs!$C14&amp;" ",acquéreurs!$D14),"")</f>
        <v/>
      </c>
      <c r="IS13" t="str">
        <f>IF(acquéreurs!JN14="MATCH",CONCATENATE(Tableau2[[#Headers],[Bien 252]]&amp;" ", acquéreurs!$C14&amp;" ",acquéreurs!$D14),"")</f>
        <v/>
      </c>
      <c r="IT13" t="str">
        <f>IF(acquéreurs!JO14="MATCH",CONCATENATE(Tableau2[[#Headers],[Bien 253]]&amp;" ", acquéreurs!$C14&amp;" ",acquéreurs!$D14),"")</f>
        <v/>
      </c>
      <c r="IU13" t="str">
        <f>IF(acquéreurs!JP14="MATCH",CONCATENATE(Tableau2[[#Headers],[Bien 254]]&amp;" ", acquéreurs!$C14&amp;" ",acquéreurs!$D14),"")</f>
        <v/>
      </c>
      <c r="IV13" t="str">
        <f>IF(acquéreurs!JQ14="MATCH",CONCATENATE(Tableau2[[#Headers],[Bien 255]]&amp;" ", acquéreurs!$C14&amp;" ",acquéreurs!$D14),"")</f>
        <v/>
      </c>
      <c r="IW13" t="str">
        <f>IF(acquéreurs!JR14="MATCH",CONCATENATE(Tableau2[[#Headers],[Bien 256]]&amp;" ", acquéreurs!$C14&amp;" ",acquéreurs!$D14),"")</f>
        <v/>
      </c>
      <c r="IX13" t="str">
        <f>IF(acquéreurs!JS14="MATCH",CONCATENATE(Tableau2[[#Headers],[Bien 257]]&amp;" ", acquéreurs!$C14&amp;" ",acquéreurs!$D14),"")</f>
        <v/>
      </c>
      <c r="IY13" t="str">
        <f>IF(acquéreurs!JT14="MATCH",CONCATENATE(Tableau2[[#Headers],[Bien 258]]&amp;" ", acquéreurs!$C14&amp;" ",acquéreurs!$D14),"")</f>
        <v/>
      </c>
      <c r="IZ13" t="str">
        <f>IF(acquéreurs!JU14="MATCH",CONCATENATE(Tableau2[[#Headers],[Bien 259]]&amp;" ", acquéreurs!$C14&amp;" ",acquéreurs!$D14),"")</f>
        <v/>
      </c>
      <c r="JA13" t="str">
        <f>IF(acquéreurs!JV14="MATCH",CONCATENATE(Tableau2[[#Headers],[Bien 260]]&amp;" ", acquéreurs!$C14&amp;" ",acquéreurs!$D14),"")</f>
        <v/>
      </c>
      <c r="JB13" t="str">
        <f>IF(acquéreurs!JW14="MATCH",CONCATENATE(Tableau2[[#Headers],[Bien 261]]&amp;" ", acquéreurs!$C14&amp;" ",acquéreurs!$D14),"")</f>
        <v/>
      </c>
      <c r="JC13" t="str">
        <f>IF(acquéreurs!JX14="MATCH",CONCATENATE(Tableau2[[#Headers],[Bien 262]]&amp;" ", acquéreurs!$C14&amp;" ",acquéreurs!$D14),"")</f>
        <v/>
      </c>
      <c r="JD13" t="str">
        <f>IF(acquéreurs!JY14="MATCH",CONCATENATE(Tableau2[[#Headers],[Bien 263]]&amp;" ", acquéreurs!$C14&amp;" ",acquéreurs!$D14),"")</f>
        <v/>
      </c>
      <c r="JE13" t="str">
        <f>IF(acquéreurs!JZ14="MATCH",CONCATENATE(Tableau2[[#Headers],[Bien 264]]&amp;" ", acquéreurs!$C14&amp;" ",acquéreurs!$D14),"")</f>
        <v/>
      </c>
      <c r="JF13" t="str">
        <f>IF(acquéreurs!KA14="MATCH",CONCATENATE(Tableau2[[#Headers],[Bien 265]]&amp;" ", acquéreurs!$C14&amp;" ",acquéreurs!$D14),"")</f>
        <v/>
      </c>
      <c r="JG13" t="str">
        <f>IF(acquéreurs!KB14="MATCH",CONCATENATE(Tableau2[[#Headers],[Bien 266]]&amp;" ", acquéreurs!$C14&amp;" ",acquéreurs!$D14),"")</f>
        <v/>
      </c>
      <c r="JH13" t="str">
        <f>IF(acquéreurs!KC14="MATCH",CONCATENATE(Tableau2[[#Headers],[Bien 267]]&amp;" ", acquéreurs!$C14&amp;" ",acquéreurs!$D14),"")</f>
        <v/>
      </c>
      <c r="JI13" t="str">
        <f>IF(acquéreurs!KD14="MATCH",CONCATENATE(Tableau2[[#Headers],[Bien 268]]&amp;" ", acquéreurs!$C14&amp;" ",acquéreurs!$D14),"")</f>
        <v/>
      </c>
      <c r="JJ13" t="str">
        <f>IF(acquéreurs!KE14="MATCH",CONCATENATE(Tableau2[[#Headers],[Bien 269]]&amp;" ", acquéreurs!$C14&amp;" ",acquéreurs!$D14),"")</f>
        <v/>
      </c>
      <c r="JK13" t="str">
        <f>IF(acquéreurs!KF14="MATCH",CONCATENATE(Tableau2[[#Headers],[Bien 270]]&amp;" ", acquéreurs!$C14&amp;" ",acquéreurs!$D14),"")</f>
        <v/>
      </c>
      <c r="JL13" t="str">
        <f>IF(acquéreurs!KG14="MATCH",CONCATENATE(Tableau2[[#Headers],[Bien 271]]&amp;" ", acquéreurs!$C14&amp;" ",acquéreurs!$D14),"")</f>
        <v/>
      </c>
      <c r="JM13" t="str">
        <f>IF(acquéreurs!KH14="MATCH",CONCATENATE(Tableau2[[#Headers],[Bien 272]]&amp;" ", acquéreurs!$C14&amp;" ",acquéreurs!$D14),"")</f>
        <v/>
      </c>
      <c r="JN13" t="str">
        <f>IF(acquéreurs!KI14="MATCH",CONCATENATE(Tableau2[[#Headers],[Bien 273]]&amp;" ", acquéreurs!$C14&amp;" ",acquéreurs!$D14),"")</f>
        <v/>
      </c>
      <c r="JO13" t="str">
        <f>IF(acquéreurs!KJ14="MATCH",CONCATENATE(Tableau2[[#Headers],[Bien 274]]&amp;" ", acquéreurs!$C14&amp;" ",acquéreurs!$D14),"")</f>
        <v/>
      </c>
      <c r="JP13" t="str">
        <f>IF(acquéreurs!KK14="MATCH",CONCATENATE(Tableau2[[#Headers],[Bien 275]]&amp;" ", acquéreurs!$C14&amp;" ",acquéreurs!$D14),"")</f>
        <v/>
      </c>
      <c r="JQ13" t="str">
        <f>IF(acquéreurs!KL14="MATCH",CONCATENATE(Tableau2[[#Headers],[Bien 276]]&amp;" ", acquéreurs!$C14&amp;" ",acquéreurs!$D14),"")</f>
        <v/>
      </c>
      <c r="JR13" t="str">
        <f>IF(acquéreurs!KM14="MATCH",CONCATENATE(Tableau2[[#Headers],[Bien 277]]&amp;" ", acquéreurs!$C14&amp;" ",acquéreurs!$D14),"")</f>
        <v/>
      </c>
      <c r="JS13" t="str">
        <f>IF(acquéreurs!KN14="MATCH",CONCATENATE(Tableau2[[#Headers],[Bien 278]]&amp;" ", acquéreurs!$C14&amp;" ",acquéreurs!$D14),"")</f>
        <v/>
      </c>
      <c r="JT13" t="str">
        <f>IF(acquéreurs!KO14="MATCH",CONCATENATE(Tableau2[[#Headers],[Bien 279]]&amp;" ", acquéreurs!$C14&amp;" ",acquéreurs!$D14),"")</f>
        <v/>
      </c>
      <c r="JU13" t="str">
        <f>IF(acquéreurs!KP14="MATCH",CONCATENATE(Tableau2[[#Headers],[Bien 280]]&amp;" ", acquéreurs!$C14&amp;" ",acquéreurs!$D14),"")</f>
        <v/>
      </c>
      <c r="JV13" t="str">
        <f>IF(acquéreurs!KQ14="MATCH",CONCATENATE(Tableau2[[#Headers],[Bien 281]]&amp;" ", acquéreurs!$C14&amp;" ",acquéreurs!$D14),"")</f>
        <v/>
      </c>
      <c r="JW13" t="str">
        <f>IF(acquéreurs!KR14="MATCH",CONCATENATE(Tableau2[[#Headers],[Bien 282]]&amp;" ", acquéreurs!$C14&amp;" ",acquéreurs!$D14),"")</f>
        <v/>
      </c>
      <c r="JX13" t="str">
        <f>IF(acquéreurs!KS14="MATCH",CONCATENATE(Tableau2[[#Headers],[Bien 283]]&amp;" ", acquéreurs!$C14&amp;" ",acquéreurs!$D14),"")</f>
        <v/>
      </c>
      <c r="JY13" t="str">
        <f>IF(acquéreurs!KT14="MATCH",CONCATENATE(Tableau2[[#Headers],[Bien 284]]&amp;" ", acquéreurs!$C14&amp;" ",acquéreurs!$D14),"")</f>
        <v/>
      </c>
      <c r="JZ13" t="str">
        <f>IF(acquéreurs!KU14="MATCH",CONCATENATE(Tableau2[[#Headers],[Bien 285]]&amp;" ", acquéreurs!$C14&amp;" ",acquéreurs!$D14),"")</f>
        <v/>
      </c>
      <c r="KA13" t="str">
        <f>IF(acquéreurs!KV14="MATCH",CONCATENATE(Tableau2[[#Headers],[Bien 286]]&amp;" ", acquéreurs!$C14&amp;" ",acquéreurs!$D14),"")</f>
        <v/>
      </c>
      <c r="KB13" t="str">
        <f>IF(acquéreurs!KW14="MATCH",CONCATENATE(Tableau2[[#Headers],[Bien 287]]&amp;" ", acquéreurs!$C14&amp;" ",acquéreurs!$D14),"")</f>
        <v/>
      </c>
      <c r="KC13" t="str">
        <f>IF(acquéreurs!KX14="MATCH",CONCATENATE(Tableau2[[#Headers],[Bien 288]]&amp;" ", acquéreurs!$C14&amp;" ",acquéreurs!$D14),"")</f>
        <v/>
      </c>
      <c r="KD13" t="str">
        <f>IF(acquéreurs!KY14="MATCH",CONCATENATE(Tableau2[[#Headers],[Bien 289]]&amp;" ", acquéreurs!$C14&amp;" ",acquéreurs!$D14),"")</f>
        <v/>
      </c>
      <c r="KE13" t="str">
        <f>IF(acquéreurs!KZ14="MATCH",CONCATENATE(Tableau2[[#Headers],[Bien 290]]&amp;" ", acquéreurs!$C14&amp;" ",acquéreurs!$D14),"")</f>
        <v/>
      </c>
      <c r="KF13" t="str">
        <f>IF(acquéreurs!LA14="MATCH",CONCATENATE(Tableau2[[#Headers],[Bien 291]]&amp;" ", acquéreurs!$C14&amp;" ",acquéreurs!$D14),"")</f>
        <v/>
      </c>
      <c r="KG13" t="str">
        <f>IF(acquéreurs!LB14="MATCH",CONCATENATE(Tableau2[[#Headers],[Bien 292]]&amp;" ", acquéreurs!$C14&amp;" ",acquéreurs!$D14),"")</f>
        <v/>
      </c>
      <c r="KH13" t="str">
        <f>IF(acquéreurs!LC14="MATCH",CONCATENATE(Tableau2[[#Headers],[Bien 293]]&amp;" ", acquéreurs!$C14&amp;" ",acquéreurs!$D14),"")</f>
        <v/>
      </c>
      <c r="KI13" t="str">
        <f>IF(acquéreurs!LD14="MATCH",CONCATENATE(Tableau2[[#Headers],[Bien 294]]&amp;" ", acquéreurs!$C14&amp;" ",acquéreurs!$D14),"")</f>
        <v/>
      </c>
      <c r="KJ13" t="str">
        <f>IF(acquéreurs!LE14="MATCH",CONCATENATE(Tableau2[[#Headers],[Bien 295]]&amp;" ", acquéreurs!$C14&amp;" ",acquéreurs!$D14),"")</f>
        <v/>
      </c>
      <c r="KK13" t="str">
        <f>IF(acquéreurs!LF14="MATCH",CONCATENATE(Tableau2[[#Headers],[Bien 296]]&amp;" ", acquéreurs!$C14&amp;" ",acquéreurs!$D14),"")</f>
        <v/>
      </c>
      <c r="KL13" t="str">
        <f>IF(acquéreurs!LG14="MATCH",CONCATENATE(Tableau2[[#Headers],[Bien 297]]&amp;" ", acquéreurs!$C14&amp;" ",acquéreurs!$D14),"")</f>
        <v/>
      </c>
      <c r="KM13" t="str">
        <f>IF(acquéreurs!LH14="MATCH",CONCATENATE(Tableau2[[#Headers],[Bien 298]]&amp;" ", acquéreurs!$C14&amp;" ",acquéreurs!$D14),"")</f>
        <v/>
      </c>
      <c r="KN13" t="str">
        <f>IF(acquéreurs!LI14="MATCH",CONCATENATE(Tableau2[[#Headers],[Bien 299]]&amp;" ", acquéreurs!$C14&amp;" ",acquéreurs!$D14),"")</f>
        <v/>
      </c>
      <c r="KO13" t="str">
        <f>IF(acquéreurs!LJ14="MATCH",CONCATENATE(Tableau2[[#Headers],[Bien 300]]&amp;" ", acquéreurs!$C14&amp;" ",acquéreurs!$D14),"")</f>
        <v/>
      </c>
      <c r="KP13" t="str">
        <f>IF(acquéreurs!LK14="MATCH",CONCATENATE(Tableau2[[#Headers],[Bien 301]]&amp;" ", acquéreurs!$C14&amp;" ",acquéreurs!$D14),"")</f>
        <v/>
      </c>
      <c r="KQ13" t="str">
        <f>IF(acquéreurs!LL14="MATCH",CONCATENATE(Tableau2[[#Headers],[Bien 302]]&amp;" ", acquéreurs!$C14&amp;" ",acquéreurs!$D14),"")</f>
        <v/>
      </c>
      <c r="KR13" t="str">
        <f>IF(acquéreurs!LM14="MATCH",CONCATENATE(Tableau2[[#Headers],[Bien 303]]&amp;" ", acquéreurs!$C14&amp;" ",acquéreurs!$D14),"")</f>
        <v/>
      </c>
      <c r="KS13" t="str">
        <f>IF(acquéreurs!LN14="MATCH",CONCATENATE(Tableau2[[#Headers],[Bien 304]]&amp;" ", acquéreurs!$C14&amp;" ",acquéreurs!$D14),"")</f>
        <v/>
      </c>
      <c r="KT13" t="str">
        <f>IF(acquéreurs!LO14="MATCH",CONCATENATE(Tableau2[[#Headers],[Bien 305]]&amp;" ", acquéreurs!$C14&amp;" ",acquéreurs!$D14),"")</f>
        <v/>
      </c>
      <c r="KU13" t="str">
        <f>IF(acquéreurs!LP14="MATCH",CONCATENATE(Tableau2[[#Headers],[Bien 306]]&amp;" ", acquéreurs!$C14&amp;" ",acquéreurs!$D14),"")</f>
        <v/>
      </c>
      <c r="KV13" t="str">
        <f>IF(acquéreurs!LQ14="MATCH",CONCATENATE(Tableau2[[#Headers],[Bien 307]]&amp;" ", acquéreurs!$C14&amp;" ",acquéreurs!$D14),"")</f>
        <v/>
      </c>
      <c r="KW13" t="str">
        <f>IF(acquéreurs!LR14="MATCH",CONCATENATE(Tableau2[[#Headers],[Bien 308]]&amp;" ", acquéreurs!$C14&amp;" ",acquéreurs!$D14),"")</f>
        <v/>
      </c>
      <c r="KX13" t="str">
        <f>IF(acquéreurs!LS14="MATCH",CONCATENATE(Tableau2[[#Headers],[Bien 309]]&amp;" ", acquéreurs!$C14&amp;" ",acquéreurs!$D14),"")</f>
        <v/>
      </c>
      <c r="KY13" t="str">
        <f>IF(acquéreurs!LT14="MATCH",CONCATENATE(Tableau2[[#Headers],[Bien 310]]&amp;" ", acquéreurs!$C14&amp;" ",acquéreurs!$D14),"")</f>
        <v/>
      </c>
      <c r="KZ13" t="str">
        <f>IF(acquéreurs!LU14="MATCH",CONCATENATE(Tableau2[[#Headers],[Bien 311]]&amp;" ", acquéreurs!$C14&amp;" ",acquéreurs!$D14),"")</f>
        <v/>
      </c>
      <c r="LA13" t="str">
        <f>IF(acquéreurs!LV14="MATCH",CONCATENATE(Tableau2[[#Headers],[Bien 312]]&amp;" ", acquéreurs!$C14&amp;" ",acquéreurs!$D14),"")</f>
        <v/>
      </c>
      <c r="LB13" t="str">
        <f>IF(acquéreurs!LW14="MATCH",CONCATENATE(Tableau2[[#Headers],[Bien 313]]&amp;" ", acquéreurs!$C14&amp;" ",acquéreurs!$D14),"")</f>
        <v/>
      </c>
      <c r="LC13" t="str">
        <f>IF(acquéreurs!LX14="MATCH",CONCATENATE(Tableau2[[#Headers],[Bien 314]]&amp;" ", acquéreurs!$C14&amp;" ",acquéreurs!$D14),"")</f>
        <v/>
      </c>
      <c r="LD13" t="str">
        <f>IF(acquéreurs!LY14="MATCH",CONCATENATE(Tableau2[[#Headers],[Bien 315]]&amp;" ", acquéreurs!$C14&amp;" ",acquéreurs!$D14),"")</f>
        <v/>
      </c>
      <c r="LE13" t="str">
        <f>IF(acquéreurs!LZ14="MATCH",CONCATENATE(Tableau2[[#Headers],[Bien 316]]&amp;" ", acquéreurs!$C14&amp;" ",acquéreurs!$D14),"")</f>
        <v/>
      </c>
      <c r="LF13" t="str">
        <f>IF(acquéreurs!MA14="MATCH",CONCATENATE(Tableau2[[#Headers],[Bien 317]]&amp;" ", acquéreurs!$C14&amp;" ",acquéreurs!$D14),"")</f>
        <v/>
      </c>
      <c r="LG13" t="str">
        <f>IF(acquéreurs!MB14="MATCH",CONCATENATE(Tableau2[[#Headers],[Bien 318]]&amp;" ", acquéreurs!$C14&amp;" ",acquéreurs!$D14),"")</f>
        <v/>
      </c>
      <c r="LH13" t="str">
        <f>IF(acquéreurs!MC14="MATCH",CONCATENATE(Tableau2[[#Headers],[Bien 319]]&amp;" ", acquéreurs!$C14&amp;" ",acquéreurs!$D14),"")</f>
        <v/>
      </c>
      <c r="LI13" t="str">
        <f>IF(acquéreurs!MD14="MATCH",CONCATENATE(Tableau2[[#Headers],[Bien 320]]&amp;" ", acquéreurs!$C14&amp;" ",acquéreurs!$D14),"")</f>
        <v/>
      </c>
      <c r="LJ13" t="str">
        <f>IF(acquéreurs!ME14="MATCH",CONCATENATE(Tableau2[[#Headers],[Bien 321]]&amp;" ", acquéreurs!$C14&amp;" ",acquéreurs!$D14),"")</f>
        <v/>
      </c>
      <c r="LK13" t="str">
        <f>IF(acquéreurs!MF14="MATCH",CONCATENATE(Tableau2[[#Headers],[Bien 322]]&amp;" ", acquéreurs!$C14&amp;" ",acquéreurs!$D14),"")</f>
        <v/>
      </c>
      <c r="LL13" t="str">
        <f>IF(acquéreurs!MG14="MATCH",CONCATENATE(Tableau2[[#Headers],[Bien 323]]&amp;" ", acquéreurs!$C14&amp;" ",acquéreurs!$D14),"")</f>
        <v/>
      </c>
      <c r="LM13" t="str">
        <f>IF(acquéreurs!MH14="MATCH",CONCATENATE(Tableau2[[#Headers],[Bien 324]]&amp;" ", acquéreurs!$C14&amp;" ",acquéreurs!$D14),"")</f>
        <v/>
      </c>
      <c r="LN13" t="str">
        <f>IF(acquéreurs!MI14="MATCH",CONCATENATE(Tableau2[[#Headers],[Bien 325]]&amp;" ", acquéreurs!$C14&amp;" ",acquéreurs!$D14),"")</f>
        <v/>
      </c>
      <c r="LO13" t="str">
        <f>IF(acquéreurs!MJ14="MATCH",CONCATENATE(Tableau2[[#Headers],[Bien 326]]&amp;" ", acquéreurs!$C14&amp;" ",acquéreurs!$D14),"")</f>
        <v/>
      </c>
      <c r="LP13" t="str">
        <f>IF(acquéreurs!MK14="MATCH",CONCATENATE(Tableau2[[#Headers],[Bien 327]]&amp;" ", acquéreurs!$C14&amp;" ",acquéreurs!$D14),"")</f>
        <v/>
      </c>
      <c r="LQ13" t="str">
        <f>IF(acquéreurs!ML14="MATCH",CONCATENATE(Tableau2[[#Headers],[Bien 328]]&amp;" ", acquéreurs!$C14&amp;" ",acquéreurs!$D14),"")</f>
        <v/>
      </c>
      <c r="LR13" t="str">
        <f>IF(acquéreurs!MM14="MATCH",CONCATENATE(Tableau2[[#Headers],[Bien 329]]&amp;" ", acquéreurs!$C14&amp;" ",acquéreurs!$D14),"")</f>
        <v/>
      </c>
      <c r="LS13" t="str">
        <f>IF(acquéreurs!MN14="MATCH",CONCATENATE(Tableau2[[#Headers],[Bien 330]]&amp;" ", acquéreurs!$C14&amp;" ",acquéreurs!$D14),"")</f>
        <v/>
      </c>
      <c r="LT13" t="str">
        <f>IF(acquéreurs!MO14="MATCH",CONCATENATE(Tableau2[[#Headers],[Bien 331]]&amp;" ", acquéreurs!$C14&amp;" ",acquéreurs!$D14),"")</f>
        <v/>
      </c>
      <c r="LU13" t="str">
        <f>IF(acquéreurs!MP14="MATCH",CONCATENATE(Tableau2[[#Headers],[Bien 332]]&amp;" ", acquéreurs!$C14&amp;" ",acquéreurs!$D14),"")</f>
        <v/>
      </c>
      <c r="LV13" t="str">
        <f>IF(acquéreurs!MQ14="MATCH",CONCATENATE(Tableau2[[#Headers],[Bien 333]]&amp;" ", acquéreurs!$C14&amp;" ",acquéreurs!$D14),"")</f>
        <v/>
      </c>
      <c r="LW13" t="str">
        <f>IF(acquéreurs!MR14="MATCH",CONCATENATE(Tableau2[[#Headers],[Bien 334]]&amp;" ", acquéreurs!$C14&amp;" ",acquéreurs!$D14),"")</f>
        <v/>
      </c>
      <c r="LX13" t="str">
        <f>IF(acquéreurs!MS14="MATCH",CONCATENATE(Tableau2[[#Headers],[Bien 335]]&amp;" ", acquéreurs!$C14&amp;" ",acquéreurs!$D14),"")</f>
        <v/>
      </c>
      <c r="LY13" t="str">
        <f>IF(acquéreurs!MT14="MATCH",CONCATENATE(Tableau2[[#Headers],[Bien 336]]&amp;" ", acquéreurs!$C14&amp;" ",acquéreurs!$D14),"")</f>
        <v/>
      </c>
      <c r="LZ13" t="str">
        <f>IF(acquéreurs!MU14="MATCH",CONCATENATE(Tableau2[[#Headers],[Bien 337]]&amp;" ", acquéreurs!$C14&amp;" ",acquéreurs!$D14),"")</f>
        <v/>
      </c>
      <c r="MA13" t="str">
        <f>IF(acquéreurs!MV14="MATCH",CONCATENATE(Tableau2[[#Headers],[Bien 338]]&amp;" ", acquéreurs!$C14&amp;" ",acquéreurs!$D14),"")</f>
        <v/>
      </c>
      <c r="MB13" t="str">
        <f>IF(acquéreurs!MW14="MATCH",CONCATENATE(Tableau2[[#Headers],[Bien 339]]&amp;" ", acquéreurs!$C14&amp;" ",acquéreurs!$D14),"")</f>
        <v/>
      </c>
      <c r="MC13" t="str">
        <f>IF(acquéreurs!MX14="MATCH",CONCATENATE(Tableau2[[#Headers],[Bien 340]]&amp;" ", acquéreurs!$C14&amp;" ",acquéreurs!$D14),"")</f>
        <v/>
      </c>
      <c r="MD13" t="str">
        <f>IF(acquéreurs!MY14="MATCH",CONCATENATE(Tableau2[[#Headers],[Bien 341]]&amp;" ", acquéreurs!$C14&amp;" ",acquéreurs!$D14),"")</f>
        <v/>
      </c>
      <c r="ME13" t="str">
        <f>IF(acquéreurs!MZ14="MATCH",CONCATENATE(Tableau2[[#Headers],[Bien 342]]&amp;" ", acquéreurs!$C14&amp;" ",acquéreurs!$D14),"")</f>
        <v/>
      </c>
      <c r="MF13" t="str">
        <f>IF(acquéreurs!NA14="MATCH",CONCATENATE(Tableau2[[#Headers],[Bien 343]]&amp;" ", acquéreurs!$C14&amp;" ",acquéreurs!$D14),"")</f>
        <v/>
      </c>
      <c r="MG13" t="str">
        <f>IF(acquéreurs!NB14="MATCH",CONCATENATE(Tableau2[[#Headers],[Bien 344]]&amp;" ", acquéreurs!$C14&amp;" ",acquéreurs!$D14),"")</f>
        <v/>
      </c>
      <c r="MH13" t="str">
        <f>IF(acquéreurs!NC14="MATCH",CONCATENATE(Tableau2[[#Headers],[Bien 345]]&amp;" ", acquéreurs!$C14&amp;" ",acquéreurs!$D14),"")</f>
        <v/>
      </c>
      <c r="MI13" t="str">
        <f>IF(acquéreurs!ND14="MATCH",CONCATENATE(Tableau2[[#Headers],[Bien 346]]&amp;" ", acquéreurs!$C14&amp;" ",acquéreurs!$D14),"")</f>
        <v/>
      </c>
      <c r="MJ13" t="str">
        <f>IF(acquéreurs!NE14="MATCH",CONCATENATE(Tableau2[[#Headers],[Bien 347]]&amp;" ", acquéreurs!$C14&amp;" ",acquéreurs!$D14),"")</f>
        <v/>
      </c>
      <c r="MK13" t="str">
        <f>IF(acquéreurs!NF14="MATCH",CONCATENATE(Tableau2[[#Headers],[Bien 348]]&amp;" ", acquéreurs!$C14&amp;" ",acquéreurs!$D14),"")</f>
        <v/>
      </c>
      <c r="ML13" t="str">
        <f>IF(acquéreurs!NG14="MATCH",CONCATENATE(Tableau2[[#Headers],[Bien 349]]&amp;" ", acquéreurs!$C14&amp;" ",acquéreurs!$D14),"")</f>
        <v/>
      </c>
      <c r="MM13" t="str">
        <f>IF(acquéreurs!NH14="MATCH",CONCATENATE(Tableau2[[#Headers],[Bien 350]]&amp;" ", acquéreurs!$C14&amp;" ",acquéreurs!$D14),"")</f>
        <v/>
      </c>
      <c r="MN13" t="str">
        <f>IF(acquéreurs!NI14="MATCH",CONCATENATE(Tableau2[[#Headers],[Bien 351]]&amp;" ", acquéreurs!$C14&amp;" ",acquéreurs!$D14),"")</f>
        <v/>
      </c>
      <c r="MO13" t="str">
        <f>IF(acquéreurs!NJ14="MATCH",CONCATENATE(Tableau2[[#Headers],[Bien 352]]&amp;" ", acquéreurs!$C14&amp;" ",acquéreurs!$D14),"")</f>
        <v/>
      </c>
      <c r="MP13" t="str">
        <f>IF(acquéreurs!NK14="MATCH",CONCATENATE(Tableau2[[#Headers],[Bien 353]]&amp;" ", acquéreurs!$C14&amp;" ",acquéreurs!$D14),"")</f>
        <v/>
      </c>
      <c r="MQ13" t="str">
        <f>IF(acquéreurs!NL14="MATCH",CONCATENATE(Tableau2[[#Headers],[Bien 354]]&amp;" ", acquéreurs!$C14&amp;" ",acquéreurs!$D14),"")</f>
        <v/>
      </c>
      <c r="MR13" t="str">
        <f>IF(acquéreurs!NM14="MATCH",CONCATENATE(Tableau2[[#Headers],[Bien 355]]&amp;" ", acquéreurs!$C14&amp;" ",acquéreurs!$D14),"")</f>
        <v/>
      </c>
      <c r="MS13" t="str">
        <f>IF(acquéreurs!NN14="MATCH",CONCATENATE(Tableau2[[#Headers],[Bien 356]]&amp;" ", acquéreurs!$C14&amp;" ",acquéreurs!$D14),"")</f>
        <v/>
      </c>
      <c r="MT13" t="str">
        <f>IF(acquéreurs!NO14="MATCH",CONCATENATE(Tableau2[[#Headers],[Bien 357]]&amp;" ", acquéreurs!$C14&amp;" ",acquéreurs!$D14),"")</f>
        <v/>
      </c>
      <c r="MU13" t="str">
        <f>IF(acquéreurs!NP14="MATCH",CONCATENATE(Tableau2[[#Headers],[Bien 358]]&amp;" ", acquéreurs!$C14&amp;" ",acquéreurs!$D14),"")</f>
        <v/>
      </c>
      <c r="MV13" t="str">
        <f>IF(acquéreurs!NQ14="MATCH",CONCATENATE(Tableau2[[#Headers],[Bien 359]]&amp;" ", acquéreurs!$C14&amp;" ",acquéreurs!$D14),"")</f>
        <v/>
      </c>
      <c r="MW13" t="str">
        <f>IF(acquéreurs!NR14="MATCH",CONCATENATE(Tableau2[[#Headers],[Bien 360]]&amp;" ", acquéreurs!$C14&amp;" ",acquéreurs!$D14),"")</f>
        <v/>
      </c>
      <c r="MX13" t="str">
        <f>IF(acquéreurs!NS14="MATCH",CONCATENATE(Tableau2[[#Headers],[Bien 361]]&amp;" ", acquéreurs!$C14&amp;" ",acquéreurs!$D14),"")</f>
        <v/>
      </c>
      <c r="MY13" t="str">
        <f>IF(acquéreurs!NT14="MATCH",CONCATENATE(Tableau2[[#Headers],[Bien 362]]&amp;" ", acquéreurs!$C14&amp;" ",acquéreurs!$D14),"")</f>
        <v/>
      </c>
      <c r="MZ13" t="str">
        <f>IF(acquéreurs!NU14="MATCH",CONCATENATE(Tableau2[[#Headers],[Bien 363]]&amp;" ", acquéreurs!$C14&amp;" ",acquéreurs!$D14),"")</f>
        <v/>
      </c>
      <c r="NA13" t="str">
        <f>IF(acquéreurs!NV14="MATCH",CONCATENATE(Tableau2[[#Headers],[Bien 364]]&amp;" ", acquéreurs!$C14&amp;" ",acquéreurs!$D14),"")</f>
        <v/>
      </c>
      <c r="NB13" t="str">
        <f>IF(acquéreurs!NW14="MATCH",CONCATENATE(Tableau2[[#Headers],[Bien 365]]&amp;" ", acquéreurs!$C14&amp;" ",acquéreurs!$D14),"")</f>
        <v/>
      </c>
      <c r="NC13" t="str">
        <f>IF(acquéreurs!NX14="MATCH",CONCATENATE(Tableau2[[#Headers],[Bien 366]]&amp;" ", acquéreurs!$C14&amp;" ",acquéreurs!$D14),"")</f>
        <v/>
      </c>
      <c r="ND13" t="str">
        <f>IF(acquéreurs!NY14="MATCH",CONCATENATE(Tableau2[[#Headers],[Bien 367]]&amp;" ", acquéreurs!$C14&amp;" ",acquéreurs!$D14),"")</f>
        <v/>
      </c>
      <c r="NE13" t="str">
        <f>IF(acquéreurs!NZ14="MATCH",CONCATENATE(Tableau2[[#Headers],[Bien 368]]&amp;" ", acquéreurs!$C14&amp;" ",acquéreurs!$D14),"")</f>
        <v/>
      </c>
      <c r="NF13" t="str">
        <f>IF(acquéreurs!OA14="MATCH",CONCATENATE(Tableau2[[#Headers],[Bien 369]]&amp;" ", acquéreurs!$C14&amp;" ",acquéreurs!$D14),"")</f>
        <v/>
      </c>
      <c r="NG13" t="str">
        <f>IF(acquéreurs!OB14="MATCH",CONCATENATE(Tableau2[[#Headers],[Bien 370]]&amp;" ", acquéreurs!$C14&amp;" ",acquéreurs!$D14),"")</f>
        <v/>
      </c>
      <c r="NH13" t="str">
        <f>IF(acquéreurs!OC14="MATCH",CONCATENATE(Tableau2[[#Headers],[Bien 371]]&amp;" ", acquéreurs!$C14&amp;" ",acquéreurs!$D14),"")</f>
        <v/>
      </c>
      <c r="NI13" t="str">
        <f>IF(acquéreurs!OD14="MATCH",CONCATENATE(Tableau2[[#Headers],[Bien 372]]&amp;" ", acquéreurs!$C14&amp;" ",acquéreurs!$D14),"")</f>
        <v/>
      </c>
      <c r="NJ13" t="str">
        <f>IF(acquéreurs!OE14="MATCH",CONCATENATE(Tableau2[[#Headers],[Bien 373]]&amp;" ", acquéreurs!$C14&amp;" ",acquéreurs!$D14),"")</f>
        <v/>
      </c>
      <c r="NK13" t="str">
        <f>IF(acquéreurs!OF14="MATCH",CONCATENATE(Tableau2[[#Headers],[Bien 374]]&amp;" ", acquéreurs!$C14&amp;" ",acquéreurs!$D14),"")</f>
        <v/>
      </c>
      <c r="NL13" t="str">
        <f>IF(acquéreurs!OG14="MATCH",CONCATENATE(Tableau2[[#Headers],[Bien 375]]&amp;" ", acquéreurs!$C14&amp;" ",acquéreurs!$D14),"")</f>
        <v/>
      </c>
      <c r="NM13" t="str">
        <f>IF(acquéreurs!OH14="MATCH",CONCATENATE(Tableau2[[#Headers],[Bien 376]]&amp;" ", acquéreurs!$C14&amp;" ",acquéreurs!$D14),"")</f>
        <v/>
      </c>
      <c r="NN13" t="str">
        <f>IF(acquéreurs!OI14="MATCH",CONCATENATE(Tableau2[[#Headers],[Bien 377]]&amp;" ", acquéreurs!$C14&amp;" ",acquéreurs!$D14),"")</f>
        <v/>
      </c>
      <c r="NO13" t="str">
        <f>IF(acquéreurs!OJ14="MATCH",CONCATENATE(Tableau2[[#Headers],[Bien 378]]&amp;" ", acquéreurs!$C14&amp;" ",acquéreurs!$D14),"")</f>
        <v/>
      </c>
      <c r="NP13" t="str">
        <f>IF(acquéreurs!OK14="MATCH",CONCATENATE(Tableau2[[#Headers],[Bien 379]]&amp;" ", acquéreurs!$C14&amp;" ",acquéreurs!$D14),"")</f>
        <v/>
      </c>
      <c r="NQ13" t="str">
        <f>IF(acquéreurs!OL14="MATCH",CONCATENATE(Tableau2[[#Headers],[Bien 380]]&amp;" ", acquéreurs!$C14&amp;" ",acquéreurs!$D14),"")</f>
        <v/>
      </c>
      <c r="NR13" t="str">
        <f>IF(acquéreurs!OM14="MATCH",CONCATENATE(Tableau2[[#Headers],[Bien 381]]&amp;" ", acquéreurs!$C14&amp;" ",acquéreurs!$D14),"")</f>
        <v/>
      </c>
      <c r="NS13" t="str">
        <f>IF(acquéreurs!ON14="MATCH",CONCATENATE(Tableau2[[#Headers],[Bien 382]]&amp;" ", acquéreurs!$C14&amp;" ",acquéreurs!$D14),"")</f>
        <v/>
      </c>
      <c r="NT13" t="str">
        <f>IF(acquéreurs!OO14="MATCH",CONCATENATE(Tableau2[[#Headers],[Bien 383]]&amp;" ", acquéreurs!$C14&amp;" ",acquéreurs!$D14),"")</f>
        <v/>
      </c>
      <c r="NU13" t="str">
        <f>IF(acquéreurs!OP14="MATCH",CONCATENATE(Tableau2[[#Headers],[Bien 384]]&amp;" ", acquéreurs!$C14&amp;" ",acquéreurs!$D14),"")</f>
        <v/>
      </c>
      <c r="NV13" t="str">
        <f>IF(acquéreurs!OQ14="MATCH",CONCATENATE(Tableau2[[#Headers],[Bien 385]]&amp;" ", acquéreurs!$C14&amp;" ",acquéreurs!$D14),"")</f>
        <v/>
      </c>
      <c r="NW13" t="str">
        <f>IF(acquéreurs!OR14="MATCH",CONCATENATE(Tableau2[[#Headers],[Bien 386]]&amp;" ", acquéreurs!$C14&amp;" ",acquéreurs!$D14),"")</f>
        <v/>
      </c>
      <c r="NX13" t="str">
        <f>IF(acquéreurs!OS14="MATCH",CONCATENATE(Tableau2[[#Headers],[Bien 387]]&amp;" ", acquéreurs!$C14&amp;" ",acquéreurs!$D14),"")</f>
        <v/>
      </c>
      <c r="NY13" t="str">
        <f>IF(acquéreurs!OT14="MATCH",CONCATENATE(Tableau2[[#Headers],[Bien 388]]&amp;" ", acquéreurs!$C14&amp;" ",acquéreurs!$D14),"")</f>
        <v/>
      </c>
      <c r="NZ13" t="str">
        <f>IF(acquéreurs!OU14="MATCH",CONCATENATE(Tableau2[[#Headers],[Bien 389]]&amp;" ", acquéreurs!$C14&amp;" ",acquéreurs!$D14),"")</f>
        <v/>
      </c>
      <c r="OA13" t="str">
        <f>IF(acquéreurs!OV14="MATCH",CONCATENATE(Tableau2[[#Headers],[Bien 390]]&amp;" ", acquéreurs!$C14&amp;" ",acquéreurs!$D14),"")</f>
        <v/>
      </c>
      <c r="OB13" t="str">
        <f>IF(acquéreurs!OW14="MATCH",CONCATENATE(Tableau2[[#Headers],[Bien 391]]&amp;" ", acquéreurs!$C14&amp;" ",acquéreurs!$D14),"")</f>
        <v/>
      </c>
      <c r="OC13" t="str">
        <f>IF(acquéreurs!OX14="MATCH",CONCATENATE(Tableau2[[#Headers],[Bien 392]]&amp;" ", acquéreurs!$C14&amp;" ",acquéreurs!$D14),"")</f>
        <v/>
      </c>
      <c r="OD13" t="str">
        <f>IF(acquéreurs!OY14="MATCH",CONCATENATE(Tableau2[[#Headers],[Bien 393]]&amp;" ", acquéreurs!$C14&amp;" ",acquéreurs!$D14),"")</f>
        <v/>
      </c>
      <c r="OE13" t="str">
        <f>IF(acquéreurs!OZ14="MATCH",CONCATENATE(Tableau2[[#Headers],[Bien 394]]&amp;" ", acquéreurs!$C14&amp;" ",acquéreurs!$D14),"")</f>
        <v/>
      </c>
      <c r="OF13" t="str">
        <f>IF(acquéreurs!PA14="MATCH",CONCATENATE(Tableau2[[#Headers],[Bien 395]]&amp;" ", acquéreurs!$C14&amp;" ",acquéreurs!$D14),"")</f>
        <v/>
      </c>
      <c r="OG13" t="str">
        <f>IF(acquéreurs!PB14="MATCH",CONCATENATE(Tableau2[[#Headers],[Bien 396]]&amp;" ", acquéreurs!$C14&amp;" ",acquéreurs!$D14),"")</f>
        <v/>
      </c>
      <c r="OH13" t="str">
        <f>IF(acquéreurs!PC14="MATCH",CONCATENATE(Tableau2[[#Headers],[Bien 397]]&amp;" ", acquéreurs!$C14&amp;" ",acquéreurs!$D14),"")</f>
        <v/>
      </c>
      <c r="OI13" t="str">
        <f>IF(acquéreurs!PD14="MATCH",CONCATENATE(Tableau2[[#Headers],[Bien 398]]&amp;" ", acquéreurs!$C14&amp;" ",acquéreurs!$D14),"")</f>
        <v/>
      </c>
      <c r="OJ13" t="str">
        <f>IF(acquéreurs!PE14="MATCH",CONCATENATE(Tableau2[[#Headers],[Bien 399]]&amp;" ", acquéreurs!$C14&amp;" ",acquéreurs!$D14),"")</f>
        <v/>
      </c>
      <c r="OK13" t="str">
        <f>IF(acquéreurs!PF14="MATCH",CONCATENATE(Tableau2[[#Headers],[Bien 400]]&amp;" ", acquéreurs!$C14&amp;" ",acquéreurs!$D14),"")</f>
        <v/>
      </c>
      <c r="OL13" t="str">
        <f>IF(acquéreurs!PG14="MATCH",CONCATENATE(Tableau2[[#Headers],[Bien 401]]&amp;" ", acquéreurs!$C14&amp;" ",acquéreurs!$D14),"")</f>
        <v/>
      </c>
      <c r="OM13" t="str">
        <f>IF(acquéreurs!PH14="MATCH",CONCATENATE(Tableau2[[#Headers],[Bien 402]]&amp;" ", acquéreurs!$C14&amp;" ",acquéreurs!$D14),"")</f>
        <v/>
      </c>
      <c r="ON13" t="str">
        <f>IF(acquéreurs!PI14="MATCH",CONCATENATE(Tableau2[[#Headers],[Bien 403]]&amp;" ", acquéreurs!$C14&amp;" ",acquéreurs!$D14),"")</f>
        <v/>
      </c>
      <c r="OO13" t="str">
        <f>IF(acquéreurs!PJ14="MATCH",CONCATENATE(Tableau2[[#Headers],[Bien 404]]&amp;" ", acquéreurs!$C14&amp;" ",acquéreurs!$D14),"")</f>
        <v/>
      </c>
      <c r="OP13" t="str">
        <f>IF(acquéreurs!PK14="MATCH",CONCATENATE(Tableau2[[#Headers],[Bien 405]]&amp;" ", acquéreurs!$C14&amp;" ",acquéreurs!$D14),"")</f>
        <v/>
      </c>
      <c r="OQ13" t="str">
        <f>IF(acquéreurs!PL14="MATCH",CONCATENATE(Tableau2[[#Headers],[Bien 406]]&amp;" ", acquéreurs!$C14&amp;" ",acquéreurs!$D14),"")</f>
        <v/>
      </c>
      <c r="OR13" t="str">
        <f>IF(acquéreurs!PM14="MATCH",CONCATENATE(Tableau2[[#Headers],[Bien 407]]&amp;" ", acquéreurs!$C14&amp;" ",acquéreurs!$D14),"")</f>
        <v/>
      </c>
      <c r="OS13" t="str">
        <f>IF(acquéreurs!PN14="MATCH",CONCATENATE(Tableau2[[#Headers],[Bien 408]]&amp;" ", acquéreurs!$C14&amp;" ",acquéreurs!$D14),"")</f>
        <v/>
      </c>
      <c r="OT13" t="str">
        <f>IF(acquéreurs!PO14="MATCH",CONCATENATE(Tableau2[[#Headers],[Bien 409]]&amp;" ", acquéreurs!$C14&amp;" ",acquéreurs!$D14),"")</f>
        <v/>
      </c>
      <c r="OU13" t="str">
        <f>IF(acquéreurs!PP14="MATCH",CONCATENATE(Tableau2[[#Headers],[Bien 410]]&amp;" ", acquéreurs!$C14&amp;" ",acquéreurs!$D14),"")</f>
        <v/>
      </c>
      <c r="OV13" t="str">
        <f>IF(acquéreurs!PQ14="MATCH",CONCATENATE(Tableau2[[#Headers],[Bien 411]]&amp;" ", acquéreurs!$C14&amp;" ",acquéreurs!$D14),"")</f>
        <v/>
      </c>
      <c r="OW13" t="str">
        <f>IF(acquéreurs!PR14="MATCH",CONCATENATE(Tableau2[[#Headers],[Bien 412]]&amp;" ", acquéreurs!$C14&amp;" ",acquéreurs!$D14),"")</f>
        <v/>
      </c>
      <c r="OX13" t="str">
        <f>IF(acquéreurs!PS14="MATCH",CONCATENATE(Tableau2[[#Headers],[Bien 413]]&amp;" ", acquéreurs!$C14&amp;" ",acquéreurs!$D14),"")</f>
        <v/>
      </c>
      <c r="OY13" t="str">
        <f>IF(acquéreurs!PT14="MATCH",CONCATENATE(Tableau2[[#Headers],[Bien 414]]&amp;" ", acquéreurs!$C14&amp;" ",acquéreurs!$D14),"")</f>
        <v/>
      </c>
      <c r="OZ13" t="str">
        <f>IF(acquéreurs!PU14="MATCH",CONCATENATE(Tableau2[[#Headers],[Bien 415]]&amp;" ", acquéreurs!$C14&amp;" ",acquéreurs!$D14),"")</f>
        <v/>
      </c>
      <c r="PA13" t="str">
        <f>IF(acquéreurs!PV14="MATCH",CONCATENATE(Tableau2[[#Headers],[Bien 416]]&amp;" ", acquéreurs!$C14&amp;" ",acquéreurs!$D14),"")</f>
        <v/>
      </c>
      <c r="PB13" t="str">
        <f>IF(acquéreurs!PW14="MATCH",CONCATENATE(Tableau2[[#Headers],[Bien 417]]&amp;" ", acquéreurs!$C14&amp;" ",acquéreurs!$D14),"")</f>
        <v/>
      </c>
      <c r="PC13" t="str">
        <f>IF(acquéreurs!PX14="MATCH",CONCATENATE(Tableau2[[#Headers],[Bien 418]]&amp;" ", acquéreurs!$C14&amp;" ",acquéreurs!$D14),"")</f>
        <v/>
      </c>
      <c r="PD13" t="str">
        <f>IF(acquéreurs!PY14="MATCH",CONCATENATE(Tableau2[[#Headers],[Bien 419]]&amp;" ", acquéreurs!$C14&amp;" ",acquéreurs!$D14),"")</f>
        <v/>
      </c>
      <c r="PE13" t="str">
        <f>IF(acquéreurs!PZ14="MATCH",CONCATENATE(Tableau2[[#Headers],[Bien 420]]&amp;" ", acquéreurs!$C14&amp;" ",acquéreurs!$D14),"")</f>
        <v/>
      </c>
      <c r="PF13" t="str">
        <f>IF(acquéreurs!QA14="MATCH",CONCATENATE(Tableau2[[#Headers],[Bien 421]]&amp;" ", acquéreurs!$C14&amp;" ",acquéreurs!$D14),"")</f>
        <v/>
      </c>
      <c r="PG13" t="str">
        <f>IF(acquéreurs!QB14="MATCH",CONCATENATE(Tableau2[[#Headers],[Bien 422]]&amp;" ", acquéreurs!$C14&amp;" ",acquéreurs!$D14),"")</f>
        <v/>
      </c>
      <c r="PH13" t="str">
        <f>IF(acquéreurs!QC14="MATCH",CONCATENATE(Tableau2[[#Headers],[Bien 423]]&amp;" ", acquéreurs!$C14&amp;" ",acquéreurs!$D14),"")</f>
        <v/>
      </c>
      <c r="PI13" t="str">
        <f>IF(acquéreurs!QD14="MATCH",CONCATENATE(Tableau2[[#Headers],[Bien 424]]&amp;" ", acquéreurs!$C14&amp;" ",acquéreurs!$D14),"")</f>
        <v/>
      </c>
      <c r="PJ13" t="str">
        <f>IF(acquéreurs!QE14="MATCH",CONCATENATE(Tableau2[[#Headers],[Bien 425]]&amp;" ", acquéreurs!$C14&amp;" ",acquéreurs!$D14),"")</f>
        <v/>
      </c>
      <c r="PK13" t="str">
        <f>IF(acquéreurs!QF14="MATCH",CONCATENATE(Tableau2[[#Headers],[Bien 426]]&amp;" ", acquéreurs!$C14&amp;" ",acquéreurs!$D14),"")</f>
        <v/>
      </c>
      <c r="PL13" t="str">
        <f>IF(acquéreurs!QG14="MATCH",CONCATENATE(Tableau2[[#Headers],[Bien 427]]&amp;" ", acquéreurs!$C14&amp;" ",acquéreurs!$D14),"")</f>
        <v/>
      </c>
      <c r="PM13" t="str">
        <f>IF(acquéreurs!QH14="MATCH",CONCATENATE(Tableau2[[#Headers],[Bien 428]]&amp;" ", acquéreurs!$C14&amp;" ",acquéreurs!$D14),"")</f>
        <v/>
      </c>
      <c r="PN13" t="str">
        <f>IF(acquéreurs!QI14="MATCH",CONCATENATE(Tableau2[[#Headers],[Bien 429]]&amp;" ", acquéreurs!$C14&amp;" ",acquéreurs!$D14),"")</f>
        <v/>
      </c>
      <c r="PO13" t="str">
        <f>IF(acquéreurs!QJ14="MATCH",CONCATENATE(Tableau2[[#Headers],[Bien 430]]&amp;" ", acquéreurs!$C14&amp;" ",acquéreurs!$D14),"")</f>
        <v/>
      </c>
      <c r="PP13" t="str">
        <f>IF(acquéreurs!QK14="MATCH",CONCATENATE(Tableau2[[#Headers],[Bien 431]]&amp;" ", acquéreurs!$C14&amp;" ",acquéreurs!$D14),"")</f>
        <v/>
      </c>
      <c r="PQ13" t="str">
        <f>IF(acquéreurs!QL14="MATCH",CONCATENATE(Tableau2[[#Headers],[Bien 432]]&amp;" ", acquéreurs!$C14&amp;" ",acquéreurs!$D14),"")</f>
        <v/>
      </c>
      <c r="PR13" t="str">
        <f>IF(acquéreurs!QM14="MATCH",CONCATENATE(Tableau2[[#Headers],[Bien 433]]&amp;" ", acquéreurs!$C14&amp;" ",acquéreurs!$D14),"")</f>
        <v/>
      </c>
      <c r="PS13" t="str">
        <f>IF(acquéreurs!QN14="MATCH",CONCATENATE(Tableau2[[#Headers],[Bien 434]]&amp;" ", acquéreurs!$C14&amp;" ",acquéreurs!$D14),"")</f>
        <v/>
      </c>
      <c r="PT13" t="str">
        <f>IF(acquéreurs!QO14="MATCH",CONCATENATE(Tableau2[[#Headers],[Bien 435]]&amp;" ", acquéreurs!$C14&amp;" ",acquéreurs!$D14),"")</f>
        <v/>
      </c>
      <c r="PU13" t="str">
        <f>IF(acquéreurs!QP14="MATCH",CONCATENATE(Tableau2[[#Headers],[Bien 436]]&amp;" ", acquéreurs!$C14&amp;" ",acquéreurs!$D14),"")</f>
        <v/>
      </c>
      <c r="PV13" t="str">
        <f>IF(acquéreurs!QQ14="MATCH",CONCATENATE(Tableau2[[#Headers],[Bien 437]]&amp;" ", acquéreurs!$C14&amp;" ",acquéreurs!$D14),"")</f>
        <v/>
      </c>
      <c r="PW13" t="str">
        <f>IF(acquéreurs!QR14="MATCH",CONCATENATE(Tableau2[[#Headers],[Bien 438]]&amp;" ", acquéreurs!$C14&amp;" ",acquéreurs!$D14),"")</f>
        <v/>
      </c>
      <c r="PX13" t="str">
        <f>IF(acquéreurs!QS14="MATCH",CONCATENATE(Tableau2[[#Headers],[Bien 439]]&amp;" ", acquéreurs!$C14&amp;" ",acquéreurs!$D14),"")</f>
        <v/>
      </c>
      <c r="PY13" t="str">
        <f>IF(acquéreurs!QT14="MATCH",CONCATENATE(Tableau2[[#Headers],[Bien 440]]&amp;" ", acquéreurs!$C14&amp;" ",acquéreurs!$D14),"")</f>
        <v/>
      </c>
      <c r="PZ13" t="str">
        <f>IF(acquéreurs!QU14="MATCH",CONCATENATE(Tableau2[[#Headers],[Bien 441]]&amp;" ", acquéreurs!$C14&amp;" ",acquéreurs!$D14),"")</f>
        <v/>
      </c>
      <c r="QA13" t="str">
        <f>IF(acquéreurs!QV14="MATCH",CONCATENATE(Tableau2[[#Headers],[Bien 442]]&amp;" ", acquéreurs!$C14&amp;" ",acquéreurs!$D14),"")</f>
        <v/>
      </c>
      <c r="QB13" t="str">
        <f>IF(acquéreurs!QW14="MATCH",CONCATENATE(Tableau2[[#Headers],[Bien 443]]&amp;" ", acquéreurs!$C14&amp;" ",acquéreurs!$D14),"")</f>
        <v/>
      </c>
      <c r="QC13" t="str">
        <f>IF(acquéreurs!QX14="MATCH",CONCATENATE(Tableau2[[#Headers],[Bien 444]]&amp;" ", acquéreurs!$C14&amp;" ",acquéreurs!$D14),"")</f>
        <v/>
      </c>
      <c r="QD13" t="str">
        <f>IF(acquéreurs!QY14="MATCH",CONCATENATE(Tableau2[[#Headers],[Bien 445]]&amp;" ", acquéreurs!$C14&amp;" ",acquéreurs!$D14),"")</f>
        <v/>
      </c>
      <c r="QE13" t="str">
        <f>IF(acquéreurs!QZ14="MATCH",CONCATENATE(Tableau2[[#Headers],[Bien 446]]&amp;" ", acquéreurs!$C14&amp;" ",acquéreurs!$D14),"")</f>
        <v/>
      </c>
      <c r="QF13" t="str">
        <f>IF(acquéreurs!RA14="MATCH",CONCATENATE(Tableau2[[#Headers],[Bien 447]]&amp;" ", acquéreurs!$C14&amp;" ",acquéreurs!$D14),"")</f>
        <v/>
      </c>
      <c r="QG13" t="str">
        <f>IF(acquéreurs!RB14="MATCH",CONCATENATE(Tableau2[[#Headers],[Bien 448]]&amp;" ", acquéreurs!$C14&amp;" ",acquéreurs!$D14),"")</f>
        <v/>
      </c>
      <c r="QH13" t="str">
        <f>IF(acquéreurs!RC14="MATCH",CONCATENATE(Tableau2[[#Headers],[Bien 449]]&amp;" ", acquéreurs!$C14&amp;" ",acquéreurs!$D14),"")</f>
        <v/>
      </c>
      <c r="QI13" t="str">
        <f>IF(acquéreurs!RD14="MATCH",CONCATENATE(Tableau2[[#Headers],[Bien 450]]&amp;" ", acquéreurs!$C14&amp;" ",acquéreurs!$D14),"")</f>
        <v/>
      </c>
      <c r="QJ13" t="str">
        <f>IF(acquéreurs!RE14="MATCH",CONCATENATE(Tableau2[[#Headers],[Bien 451]]&amp;" ", acquéreurs!$C14&amp;" ",acquéreurs!$D14),"")</f>
        <v/>
      </c>
      <c r="QK13" t="str">
        <f>IF(acquéreurs!RF14="MATCH",CONCATENATE(Tableau2[[#Headers],[Bien 452]]&amp;" ", acquéreurs!$C14&amp;" ",acquéreurs!$D14),"")</f>
        <v/>
      </c>
      <c r="QL13" t="str">
        <f>IF(acquéreurs!RG14="MATCH",CONCATENATE(Tableau2[[#Headers],[Bien 453]]&amp;" ", acquéreurs!$C14&amp;" ",acquéreurs!$D14),"")</f>
        <v/>
      </c>
      <c r="QM13" t="str">
        <f>IF(acquéreurs!RH14="MATCH",CONCATENATE(Tableau2[[#Headers],[Bien 454]]&amp;" ", acquéreurs!$C14&amp;" ",acquéreurs!$D14),"")</f>
        <v/>
      </c>
      <c r="QN13" t="str">
        <f>IF(acquéreurs!RI14="MATCH",CONCATENATE(Tableau2[[#Headers],[Bien 455]]&amp;" ", acquéreurs!$C14&amp;" ",acquéreurs!$D14),"")</f>
        <v/>
      </c>
      <c r="QO13" t="str">
        <f>IF(acquéreurs!RJ14="MATCH",CONCATENATE(Tableau2[[#Headers],[Bien 456]]&amp;" ", acquéreurs!$C14&amp;" ",acquéreurs!$D14),"")</f>
        <v/>
      </c>
      <c r="QP13" t="str">
        <f>IF(acquéreurs!RK14="MATCH",CONCATENATE(Tableau2[[#Headers],[Bien 457]]&amp;" ", acquéreurs!$C14&amp;" ",acquéreurs!$D14),"")</f>
        <v/>
      </c>
      <c r="QQ13" t="str">
        <f>IF(acquéreurs!RL14="MATCH",CONCATENATE(Tableau2[[#Headers],[Bien 458]]&amp;" ", acquéreurs!$C14&amp;" ",acquéreurs!$D14),"")</f>
        <v/>
      </c>
      <c r="QR13" t="str">
        <f>IF(acquéreurs!RM14="MATCH",CONCATENATE(Tableau2[[#Headers],[Bien 459]]&amp;" ", acquéreurs!$C14&amp;" ",acquéreurs!$D14),"")</f>
        <v/>
      </c>
      <c r="QS13" t="str">
        <f>IF(acquéreurs!RN14="MATCH",CONCATENATE(Tableau2[[#Headers],[Bien 460]]&amp;" ", acquéreurs!$C14&amp;" ",acquéreurs!$D14),"")</f>
        <v/>
      </c>
      <c r="QT13" t="str">
        <f>IF(acquéreurs!RO14="MATCH",CONCATENATE(Tableau2[[#Headers],[Bien 461]]&amp;" ", acquéreurs!$C14&amp;" ",acquéreurs!$D14),"")</f>
        <v/>
      </c>
      <c r="QU13" t="str">
        <f>IF(acquéreurs!RP14="MATCH",CONCATENATE(Tableau2[[#Headers],[Bien 462]]&amp;" ", acquéreurs!$C14&amp;" ",acquéreurs!$D14),"")</f>
        <v/>
      </c>
      <c r="QV13" t="str">
        <f>IF(acquéreurs!RQ14="MATCH",CONCATENATE(Tableau2[[#Headers],[Bien 463]]&amp;" ", acquéreurs!$C14&amp;" ",acquéreurs!$D14),"")</f>
        <v/>
      </c>
      <c r="QW13" t="str">
        <f>IF(acquéreurs!RR14="MATCH",CONCATENATE(Tableau2[[#Headers],[Bien 464]]&amp;" ", acquéreurs!$C14&amp;" ",acquéreurs!$D14),"")</f>
        <v/>
      </c>
      <c r="QX13" t="str">
        <f>IF(acquéreurs!RS14="MATCH",CONCATENATE(Tableau2[[#Headers],[Bien 465]]&amp;" ", acquéreurs!$C14&amp;" ",acquéreurs!$D14),"")</f>
        <v/>
      </c>
      <c r="QY13" t="str">
        <f>IF(acquéreurs!RT14="MATCH",CONCATENATE(Tableau2[[#Headers],[Bien 466]]&amp;" ", acquéreurs!$C14&amp;" ",acquéreurs!$D14),"")</f>
        <v/>
      </c>
      <c r="QZ13" t="str">
        <f>IF(acquéreurs!RU14="MATCH",CONCATENATE(Tableau2[[#Headers],[Bien 467]]&amp;" ", acquéreurs!$C14&amp;" ",acquéreurs!$D14),"")</f>
        <v/>
      </c>
      <c r="RA13" t="str">
        <f>IF(acquéreurs!RV14="MATCH",CONCATENATE(Tableau2[[#Headers],[Bien 468]]&amp;" ", acquéreurs!$C14&amp;" ",acquéreurs!$D14),"")</f>
        <v/>
      </c>
      <c r="RB13" t="str">
        <f>IF(acquéreurs!RW14="MATCH",CONCATENATE(Tableau2[[#Headers],[Bien 469]]&amp;" ", acquéreurs!$C14&amp;" ",acquéreurs!$D14),"")</f>
        <v/>
      </c>
      <c r="RC13" t="str">
        <f>IF(acquéreurs!RX14="MATCH",CONCATENATE(Tableau2[[#Headers],[Bien 470]]&amp;" ", acquéreurs!$C14&amp;" ",acquéreurs!$D14),"")</f>
        <v/>
      </c>
      <c r="RD13" t="str">
        <f>IF(acquéreurs!RY14="MATCH",CONCATENATE(Tableau2[[#Headers],[Bien 471]]&amp;" ", acquéreurs!$C14&amp;" ",acquéreurs!$D14),"")</f>
        <v/>
      </c>
      <c r="RE13" t="str">
        <f>IF(acquéreurs!RZ14="MATCH",CONCATENATE(Tableau2[[#Headers],[Bien 472]]&amp;" ", acquéreurs!$C14&amp;" ",acquéreurs!$D14),"")</f>
        <v/>
      </c>
      <c r="RF13" t="str">
        <f>IF(acquéreurs!SA14="MATCH",CONCATENATE(Tableau2[[#Headers],[Bien 473]]&amp;" ", acquéreurs!$C14&amp;" ",acquéreurs!$D14),"")</f>
        <v/>
      </c>
      <c r="RG13" t="str">
        <f>IF(acquéreurs!SB14="MATCH",CONCATENATE(Tableau2[[#Headers],[Bien 474]]&amp;" ", acquéreurs!$C14&amp;" ",acquéreurs!$D14),"")</f>
        <v/>
      </c>
      <c r="RH13" t="str">
        <f>IF(acquéreurs!SC14="MATCH",CONCATENATE(Tableau2[[#Headers],[Bien 475]]&amp;" ", acquéreurs!$C14&amp;" ",acquéreurs!$D14),"")</f>
        <v/>
      </c>
      <c r="RI13" t="str">
        <f>IF(acquéreurs!SD14="MATCH",CONCATENATE(Tableau2[[#Headers],[Bien 476]]&amp;" ", acquéreurs!$C14&amp;" ",acquéreurs!$D14),"")</f>
        <v/>
      </c>
      <c r="RJ13" t="str">
        <f>IF(acquéreurs!SE14="MATCH",CONCATENATE(Tableau2[[#Headers],[Bien 477]]&amp;" ", acquéreurs!$C14&amp;" ",acquéreurs!$D14),"")</f>
        <v/>
      </c>
      <c r="RK13" t="str">
        <f>IF(acquéreurs!SF14="MATCH",CONCATENATE(Tableau2[[#Headers],[Bien 478]]&amp;" ", acquéreurs!$C14&amp;" ",acquéreurs!$D14),"")</f>
        <v/>
      </c>
      <c r="RL13" t="str">
        <f>IF(acquéreurs!SG14="MATCH",CONCATENATE(Tableau2[[#Headers],[Bien 479]]&amp;" ", acquéreurs!$C14&amp;" ",acquéreurs!$D14),"")</f>
        <v/>
      </c>
      <c r="RM13" t="str">
        <f>IF(acquéreurs!SH14="MATCH",CONCATENATE(Tableau2[[#Headers],[Bien 480]]&amp;" ", acquéreurs!$C14&amp;" ",acquéreurs!$D14),"")</f>
        <v/>
      </c>
      <c r="RN13" t="str">
        <f>IF(acquéreurs!SI14="MATCH",CONCATENATE(Tableau2[[#Headers],[Bien 481]]&amp;" ", acquéreurs!$C14&amp;" ",acquéreurs!$D14),"")</f>
        <v/>
      </c>
      <c r="RO13" t="str">
        <f>IF(acquéreurs!SJ14="MATCH",CONCATENATE(Tableau2[[#Headers],[Bien 482]]&amp;" ", acquéreurs!$C14&amp;" ",acquéreurs!$D14),"")</f>
        <v/>
      </c>
      <c r="RP13" t="str">
        <f>IF(acquéreurs!SK14="MATCH",CONCATENATE(Tableau2[[#Headers],[Bien 483]]&amp;" ", acquéreurs!$C14&amp;" ",acquéreurs!$D14),"")</f>
        <v/>
      </c>
      <c r="RQ13" t="str">
        <f>IF(acquéreurs!SL14="MATCH",CONCATENATE(Tableau2[[#Headers],[Bien 484]]&amp;" ", acquéreurs!$C14&amp;" ",acquéreurs!$D14),"")</f>
        <v/>
      </c>
      <c r="RR13" t="str">
        <f>IF(acquéreurs!SM14="MATCH",CONCATENATE(Tableau2[[#Headers],[Bien 485]]&amp;" ", acquéreurs!$C14&amp;" ",acquéreurs!$D14),"")</f>
        <v/>
      </c>
      <c r="RS13" t="str">
        <f>IF(acquéreurs!SN14="MATCH",CONCATENATE(Tableau2[[#Headers],[Bien 486]]&amp;" ", acquéreurs!$C14&amp;" ",acquéreurs!$D14),"")</f>
        <v/>
      </c>
      <c r="RT13" t="str">
        <f>IF(acquéreurs!SO14="MATCH",CONCATENATE(Tableau2[[#Headers],[Bien 487]]&amp;" ", acquéreurs!$C14&amp;" ",acquéreurs!$D14),"")</f>
        <v/>
      </c>
      <c r="RU13" t="str">
        <f>IF(acquéreurs!SP14="MATCH",CONCATENATE(Tableau2[[#Headers],[Bien 488]]&amp;" ", acquéreurs!$C14&amp;" ",acquéreurs!$D14),"")</f>
        <v/>
      </c>
      <c r="RV13" t="str">
        <f>IF(acquéreurs!SQ14="MATCH",CONCATENATE(Tableau2[[#Headers],[Bien 489]]&amp;" ", acquéreurs!$C14&amp;" ",acquéreurs!$D14),"")</f>
        <v/>
      </c>
      <c r="RW13" t="str">
        <f>IF(acquéreurs!SR14="MATCH",CONCATENATE(Tableau2[[#Headers],[Bien 490]]&amp;" ", acquéreurs!$C14&amp;" ",acquéreurs!$D14),"")</f>
        <v/>
      </c>
      <c r="RX13" t="str">
        <f>IF(acquéreurs!SS14="MATCH",CONCATENATE(Tableau2[[#Headers],[Bien 491]]&amp;" ", acquéreurs!$C14&amp;" ",acquéreurs!$D14),"")</f>
        <v/>
      </c>
      <c r="RY13" t="str">
        <f>IF(acquéreurs!ST14="MATCH",CONCATENATE(Tableau2[[#Headers],[Bien 492]]&amp;" ", acquéreurs!$C14&amp;" ",acquéreurs!$D14),"")</f>
        <v/>
      </c>
      <c r="RZ13" t="str">
        <f>IF(acquéreurs!SU14="MATCH",CONCATENATE(Tableau2[[#Headers],[Bien 493]]&amp;" ", acquéreurs!$C14&amp;" ",acquéreurs!$D14),"")</f>
        <v/>
      </c>
      <c r="SA13" t="str">
        <f>IF(acquéreurs!SV14="MATCH",CONCATENATE(Tableau2[[#Headers],[Bien 494]]&amp;" ", acquéreurs!$C14&amp;" ",acquéreurs!$D14),"")</f>
        <v/>
      </c>
      <c r="SB13" t="str">
        <f>IF(acquéreurs!SW14="MATCH",CONCATENATE(Tableau2[[#Headers],[Bien 495]]&amp;" ", acquéreurs!$C14&amp;" ",acquéreurs!$D14),"")</f>
        <v/>
      </c>
      <c r="SC13" t="str">
        <f>IF(acquéreurs!SX14="MATCH",CONCATENATE(Tableau2[[#Headers],[Bien 496]]&amp;" ", acquéreurs!$C14&amp;" ",acquéreurs!$D14),"")</f>
        <v/>
      </c>
      <c r="SD13" t="str">
        <f>IF(acquéreurs!SY14="MATCH",CONCATENATE(Tableau2[[#Headers],[Bien 497]]&amp;" ", acquéreurs!$C14&amp;" ",acquéreurs!$D14),"")</f>
        <v/>
      </c>
      <c r="SE13" t="str">
        <f>IF(acquéreurs!SZ14="MATCH",CONCATENATE(Tableau2[[#Headers],[Bien 498]]&amp;" ", acquéreurs!$C14&amp;" ",acquéreurs!$D14),"")</f>
        <v/>
      </c>
      <c r="SF13" t="str">
        <f>IF(acquéreurs!TA14="MATCH",CONCATENATE(Tableau2[[#Headers],[Bien 499]]&amp;" ", acquéreurs!$C14&amp;" ",acquéreurs!$D14),"")</f>
        <v/>
      </c>
      <c r="SG13" t="str">
        <f>IF(acquéreurs!TB14="MATCH",CONCATENATE(Tableau2[[#Headers],[Bien 500]]&amp;" ", acquéreurs!$C14&amp;" ",acquéreurs!$D14),"")</f>
        <v/>
      </c>
      <c r="SH13" t="str">
        <f>IF(acquéreurs!TC14="MATCH",CONCATENATE(Tableau2[[#Headers],[Bien 501]]&amp;" ", acquéreurs!$C14&amp;" ",acquéreurs!$D14),"")</f>
        <v/>
      </c>
      <c r="SI13" t="str">
        <f>IF(acquéreurs!TD14="MATCH",CONCATENATE(Tableau2[[#Headers],[Bien 502]]&amp;" ", acquéreurs!$C14&amp;" ",acquéreurs!$D14),"")</f>
        <v/>
      </c>
      <c r="SJ13" t="str">
        <f>IF(acquéreurs!TE14="MATCH",CONCATENATE(Tableau2[[#Headers],[Bien 503]]&amp;" ", acquéreurs!$C14&amp;" ",acquéreurs!$D14),"")</f>
        <v/>
      </c>
      <c r="SK13" t="str">
        <f>IF(acquéreurs!TF14="MATCH",CONCATENATE(Tableau2[[#Headers],[Bien 504]]&amp;" ", acquéreurs!$C14&amp;" ",acquéreurs!$D14),"")</f>
        <v/>
      </c>
      <c r="SL13" t="str">
        <f>IF(acquéreurs!TG14="MATCH",CONCATENATE(Tableau2[[#Headers],[Bien 505]]&amp;" ", acquéreurs!$C14&amp;" ",acquéreurs!$D14),"")</f>
        <v/>
      </c>
      <c r="SM13" t="str">
        <f>IF(acquéreurs!TH14="MATCH",CONCATENATE(Tableau2[[#Headers],[Bien 506]]&amp;" ", acquéreurs!$C14&amp;" ",acquéreurs!$D14),"")</f>
        <v/>
      </c>
      <c r="SN13" t="str">
        <f>IF(acquéreurs!TI14="MATCH",CONCATENATE(Tableau2[[#Headers],[Bien 507]]&amp;" ", acquéreurs!$C14&amp;" ",acquéreurs!$D14),"")</f>
        <v/>
      </c>
      <c r="SO13" t="str">
        <f>IF(acquéreurs!TJ14="MATCH",CONCATENATE(Tableau2[[#Headers],[Bien 508]]&amp;" ", acquéreurs!$C14&amp;" ",acquéreurs!$D14),"")</f>
        <v/>
      </c>
      <c r="SP13" t="str">
        <f>IF(acquéreurs!TK14="MATCH",CONCATENATE(Tableau2[[#Headers],[Bien 509]]&amp;" ", acquéreurs!$C14&amp;" ",acquéreurs!$D14),"")</f>
        <v/>
      </c>
      <c r="SQ13" t="str">
        <f>IF(acquéreurs!TL14="MATCH",CONCATENATE(Tableau2[[#Headers],[Bien 510]]&amp;" ", acquéreurs!$C14&amp;" ",acquéreurs!$D14),"")</f>
        <v/>
      </c>
      <c r="SR13" t="str">
        <f>IF(acquéreurs!TM14="MATCH",CONCATENATE(Tableau2[[#Headers],[Bien 511]]&amp;" ", acquéreurs!$C14&amp;" ",acquéreurs!$D14),"")</f>
        <v/>
      </c>
      <c r="SS13" t="str">
        <f>IF(acquéreurs!TN14="MATCH",CONCATENATE(Tableau2[[#Headers],[Bien 512]]&amp;" ", acquéreurs!$C14&amp;" ",acquéreurs!$D14),"")</f>
        <v/>
      </c>
      <c r="ST13" t="str">
        <f>IF(acquéreurs!TO14="MATCH",CONCATENATE(Tableau2[[#Headers],[Bien 513]]&amp;" ", acquéreurs!$C14&amp;" ",acquéreurs!$D14),"")</f>
        <v/>
      </c>
      <c r="SU13" t="str">
        <f>IF(acquéreurs!TP14="MATCH",CONCATENATE(Tableau2[[#Headers],[Bien 514]]&amp;" ", acquéreurs!$C14&amp;" ",acquéreurs!$D14),"")</f>
        <v/>
      </c>
      <c r="SV13" t="str">
        <f>IF(acquéreurs!TQ14="MATCH",CONCATENATE(Tableau2[[#Headers],[Bien 515]]&amp;" ", acquéreurs!$C14&amp;" ",acquéreurs!$D14),"")</f>
        <v/>
      </c>
      <c r="SW13" t="str">
        <f>IF(acquéreurs!TR14="MATCH",CONCATENATE(Tableau2[[#Headers],[Bien 516]]&amp;" ", acquéreurs!$C14&amp;" ",acquéreurs!$D14),"")</f>
        <v/>
      </c>
      <c r="SX13" t="str">
        <f>IF(acquéreurs!TS14="MATCH",CONCATENATE(Tableau2[[#Headers],[Bien 517]]&amp;" ", acquéreurs!$C14&amp;" ",acquéreurs!$D14),"")</f>
        <v/>
      </c>
      <c r="SY13" t="str">
        <f>IF(acquéreurs!TT14="MATCH",CONCATENATE(Tableau2[[#Headers],[Bien 518]]&amp;" ", acquéreurs!$C14&amp;" ",acquéreurs!$D14),"")</f>
        <v/>
      </c>
      <c r="SZ13" t="str">
        <f>IF(acquéreurs!TU14="MATCH",CONCATENATE(Tableau2[[#Headers],[Bien 519]]&amp;" ", acquéreurs!$C14&amp;" ",acquéreurs!$D14),"")</f>
        <v/>
      </c>
      <c r="TA13" t="str">
        <f>IF(acquéreurs!TV14="MATCH",CONCATENATE(Tableau2[[#Headers],[Bien 520]]&amp;" ", acquéreurs!$C14&amp;" ",acquéreurs!$D14),"")</f>
        <v/>
      </c>
      <c r="TB13" t="str">
        <f>IF(acquéreurs!TW14="MATCH",CONCATENATE(Tableau2[[#Headers],[Bien 521]]&amp;" ", acquéreurs!$C14&amp;" ",acquéreurs!$D14),"")</f>
        <v/>
      </c>
      <c r="TC13" t="str">
        <f>IF(acquéreurs!TX14="MATCH",CONCATENATE(Tableau2[[#Headers],[Bien 522]]&amp;" ", acquéreurs!$C14&amp;" ",acquéreurs!$D14),"")</f>
        <v/>
      </c>
      <c r="TD13" t="str">
        <f>IF(acquéreurs!TY14="MATCH",CONCATENATE(Tableau2[[#Headers],[Bien 523]]&amp;" ", acquéreurs!$C14&amp;" ",acquéreurs!$D14),"")</f>
        <v/>
      </c>
      <c r="TE13" t="str">
        <f>IF(acquéreurs!TZ14="MATCH",CONCATENATE(Tableau2[[#Headers],[Bien 524]]&amp;" ", acquéreurs!$C14&amp;" ",acquéreurs!$D14),"")</f>
        <v/>
      </c>
      <c r="TF13" t="str">
        <f>IF(acquéreurs!UA14="MATCH",CONCATENATE(Tableau2[[#Headers],[Bien 525]]&amp;" ", acquéreurs!$C14&amp;" ",acquéreurs!$D14),"")</f>
        <v/>
      </c>
      <c r="TG13" t="str">
        <f>IF(acquéreurs!UB14="MATCH",CONCATENATE(Tableau2[[#Headers],[Bien 526]]&amp;" ", acquéreurs!$C14&amp;" ",acquéreurs!$D14),"")</f>
        <v/>
      </c>
      <c r="TH13" t="str">
        <f>IF(acquéreurs!UC14="MATCH",CONCATENATE(Tableau2[[#Headers],[Bien 527]]&amp;" ", acquéreurs!$C14&amp;" ",acquéreurs!$D14),"")</f>
        <v/>
      </c>
      <c r="TI13" t="str">
        <f>IF(acquéreurs!UD14="MATCH",CONCATENATE(Tableau2[[#Headers],[Bien 528]]&amp;" ", acquéreurs!$C14&amp;" ",acquéreurs!$D14),"")</f>
        <v/>
      </c>
      <c r="TJ13" t="str">
        <f>IF(acquéreurs!UE14="MATCH",CONCATENATE(Tableau2[[#Headers],[Bien 529]]&amp;" ", acquéreurs!$C14&amp;" ",acquéreurs!$D14),"")</f>
        <v/>
      </c>
      <c r="TK13" t="str">
        <f>IF(acquéreurs!UF14="MATCH",CONCATENATE(Tableau2[[#Headers],[Bien 530]]&amp;" ", acquéreurs!$C14&amp;" ",acquéreurs!$D14),"")</f>
        <v/>
      </c>
      <c r="TL13" t="str">
        <f>IF(acquéreurs!UG14="MATCH",CONCATENATE(Tableau2[[#Headers],[Bien 531]]&amp;" ", acquéreurs!$C14&amp;" ",acquéreurs!$D14),"")</f>
        <v/>
      </c>
      <c r="TM13" t="str">
        <f>IF(acquéreurs!UH14="MATCH",CONCATENATE(Tableau2[[#Headers],[Bien 532]]&amp;" ", acquéreurs!$C14&amp;" ",acquéreurs!$D14),"")</f>
        <v/>
      </c>
      <c r="TN13" t="str">
        <f>IF(acquéreurs!UI14="MATCH",CONCATENATE(Tableau2[[#Headers],[Bien 533]]&amp;" ", acquéreurs!$C14&amp;" ",acquéreurs!$D14),"")</f>
        <v/>
      </c>
      <c r="TO13" t="str">
        <f>IF(acquéreurs!UJ14="MATCH",CONCATENATE(Tableau2[[#Headers],[Bien 534]]&amp;" ", acquéreurs!$C14&amp;" ",acquéreurs!$D14),"")</f>
        <v/>
      </c>
      <c r="TP13" t="str">
        <f>IF(acquéreurs!UK14="MATCH",CONCATENATE(Tableau2[[#Headers],[Bien 535]]&amp;" ", acquéreurs!$C14&amp;" ",acquéreurs!$D14),"")</f>
        <v/>
      </c>
      <c r="TQ13" t="str">
        <f>IF(acquéreurs!UL14="MATCH",CONCATENATE(Tableau2[[#Headers],[Bien 536]]&amp;" ", acquéreurs!$C14&amp;" ",acquéreurs!$D14),"")</f>
        <v/>
      </c>
      <c r="TR13" t="str">
        <f>IF(acquéreurs!UM14="MATCH",CONCATENATE(Tableau2[[#Headers],[Bien 537]]&amp;" ", acquéreurs!$C14&amp;" ",acquéreurs!$D14),"")</f>
        <v/>
      </c>
      <c r="TS13" t="str">
        <f>IF(acquéreurs!UN14="MATCH",CONCATENATE(Tableau2[[#Headers],[Bien 538]]&amp;" ", acquéreurs!$C14&amp;" ",acquéreurs!$D14),"")</f>
        <v/>
      </c>
      <c r="TT13" t="str">
        <f>IF(acquéreurs!UO14="MATCH",CONCATENATE(Tableau2[[#Headers],[Bien 539]]&amp;" ", acquéreurs!$C14&amp;" ",acquéreurs!$D14),"")</f>
        <v/>
      </c>
      <c r="TU13" t="str">
        <f>IF(acquéreurs!UP14="MATCH",CONCATENATE(Tableau2[[#Headers],[Bien 540]]&amp;" ", acquéreurs!$C14&amp;" ",acquéreurs!$D14),"")</f>
        <v/>
      </c>
      <c r="TV13" t="str">
        <f>IF(acquéreurs!UQ14="MATCH",CONCATENATE(Tableau2[[#Headers],[Bien 541]]&amp;" ", acquéreurs!$C14&amp;" ",acquéreurs!$D14),"")</f>
        <v/>
      </c>
      <c r="TW13" t="str">
        <f>IF(acquéreurs!UR14="MATCH",CONCATENATE(Tableau2[[#Headers],[Bien 542]]&amp;" ", acquéreurs!$C14&amp;" ",acquéreurs!$D14),"")</f>
        <v/>
      </c>
      <c r="TX13" t="str">
        <f>IF(acquéreurs!US14="MATCH",CONCATENATE(Tableau2[[#Headers],[Bien 543]]&amp;" ", acquéreurs!$C14&amp;" ",acquéreurs!$D14),"")</f>
        <v/>
      </c>
      <c r="TY13" t="str">
        <f>IF(acquéreurs!UT14="MATCH",CONCATENATE(Tableau2[[#Headers],[Bien 544]]&amp;" ", acquéreurs!$C14&amp;" ",acquéreurs!$D14),"")</f>
        <v/>
      </c>
      <c r="TZ13" t="str">
        <f>IF(acquéreurs!UU14="MATCH",CONCATENATE(Tableau2[[#Headers],[Bien 545]]&amp;" ", acquéreurs!$C14&amp;" ",acquéreurs!$D14),"")</f>
        <v/>
      </c>
      <c r="UA13" t="str">
        <f>IF(acquéreurs!UV14="MATCH",CONCATENATE(Tableau2[[#Headers],[Bien 546]]&amp;" ", acquéreurs!$C14&amp;" ",acquéreurs!$D14),"")</f>
        <v/>
      </c>
      <c r="UB13" t="str">
        <f>IF(acquéreurs!UW14="MATCH",CONCATENATE(Tableau2[[#Headers],[Bien 547]]&amp;" ", acquéreurs!$C14&amp;" ",acquéreurs!$D14),"")</f>
        <v/>
      </c>
      <c r="UC13" t="str">
        <f>IF(acquéreurs!UX14="MATCH",CONCATENATE(Tableau2[[#Headers],[Bien 548]]&amp;" ", acquéreurs!$C14&amp;" ",acquéreurs!$D14),"")</f>
        <v/>
      </c>
      <c r="UD13" t="str">
        <f>IF(acquéreurs!UY14="MATCH",CONCATENATE(Tableau2[[#Headers],[Bien 549]]&amp;" ", acquéreurs!$C14&amp;" ",acquéreurs!$D14),"")</f>
        <v/>
      </c>
      <c r="UE13" t="str">
        <f>IF(acquéreurs!UZ14="MATCH",CONCATENATE(Tableau2[[#Headers],[Bien 550]]&amp;" ", acquéreurs!$C14&amp;" ",acquéreurs!$D14),"")</f>
        <v/>
      </c>
      <c r="UF13" t="str">
        <f>IF(acquéreurs!VA14="MATCH",CONCATENATE(Tableau2[[#Headers],[Bien 551]]&amp;" ", acquéreurs!$C14&amp;" ",acquéreurs!$D14),"")</f>
        <v/>
      </c>
      <c r="UG13" t="str">
        <f>IF(acquéreurs!VB14="MATCH",CONCATENATE(Tableau2[[#Headers],[Bien 552]]&amp;" ", acquéreurs!$C14&amp;" ",acquéreurs!$D14),"")</f>
        <v/>
      </c>
      <c r="UH13" t="str">
        <f>IF(acquéreurs!VC14="MATCH",CONCATENATE(Tableau2[[#Headers],[Bien 553]]&amp;" ", acquéreurs!$C14&amp;" ",acquéreurs!$D14),"")</f>
        <v/>
      </c>
      <c r="UI13" t="str">
        <f>IF(acquéreurs!VD14="MATCH",CONCATENATE(Tableau2[[#Headers],[Bien 554]]&amp;" ", acquéreurs!$C14&amp;" ",acquéreurs!$D14),"")</f>
        <v/>
      </c>
      <c r="UJ13" t="str">
        <f>IF(acquéreurs!VE14="MATCH",CONCATENATE(Tableau2[[#Headers],[Bien 555]]&amp;" ", acquéreurs!$C14&amp;" ",acquéreurs!$D14),"")</f>
        <v/>
      </c>
      <c r="UK13" t="str">
        <f>IF(acquéreurs!VF14="MATCH",CONCATENATE(Tableau2[[#Headers],[Bien 556]]&amp;" ", acquéreurs!$C14&amp;" ",acquéreurs!$D14),"")</f>
        <v/>
      </c>
      <c r="UL13" t="str">
        <f>IF(acquéreurs!VG14="MATCH",CONCATENATE(Tableau2[[#Headers],[Bien 557]]&amp;" ", acquéreurs!$C14&amp;" ",acquéreurs!$D14),"")</f>
        <v/>
      </c>
      <c r="UM13" t="str">
        <f>IF(acquéreurs!VH14="MATCH",CONCATENATE(Tableau2[[#Headers],[Bien 558]]&amp;" ", acquéreurs!$C14&amp;" ",acquéreurs!$D14),"")</f>
        <v/>
      </c>
    </row>
    <row r="14" spans="1:559" ht="15" thickBot="1" x14ac:dyDescent="0.35">
      <c r="A14" s="16" t="s">
        <v>1076</v>
      </c>
      <c r="B14" t="str">
        <f>IF(acquéreurs!W15="MATCH",CONCATENATE(Tableau2[[#Headers],[Bien 1]]&amp;" ", acquéreurs!$C15&amp;" ",acquéreurs!$D15),"")</f>
        <v/>
      </c>
      <c r="C14" t="str">
        <f>IF(acquéreurs!X15="MATCH",CONCATENATE(Tableau2[[#Headers],[Bien 2]]&amp;" ", acquéreurs!$C15&amp;" ",acquéreurs!$D15),"")</f>
        <v/>
      </c>
      <c r="D14" t="str">
        <f>IF(acquéreurs!Y15="MATCH",CONCATENATE(Tableau2[[#Headers],[Bien 3]]&amp;" ", acquéreurs!$C15&amp;" ",acquéreurs!$D15),"")</f>
        <v/>
      </c>
      <c r="E14" t="str">
        <f>IF(acquéreurs!Z15="MATCH",CONCATENATE(Tableau2[[#Headers],[Bien 4]]&amp;" ", acquéreurs!$C15&amp;" ",acquéreurs!$D15),"")</f>
        <v/>
      </c>
      <c r="F14" t="str">
        <f>IF(acquéreurs!AA15="MATCH",CONCATENATE(Tableau2[[#Headers],[Bien 5]]&amp;" ", acquéreurs!$C15&amp;" ",acquéreurs!$D15),"")</f>
        <v/>
      </c>
      <c r="G14" t="str">
        <f>IF(acquéreurs!AB15="MATCH",CONCATENATE(Tableau2[[#Headers],[Bien 6]]&amp;" ", acquéreurs!$C15&amp;" ",acquéreurs!$D15),"")</f>
        <v/>
      </c>
      <c r="H14" t="str">
        <f>IF(acquéreurs!AC15="MATCH",CONCATENATE(Tableau2[[#Headers],[Bien 7]]&amp;" ", acquéreurs!$C15&amp;" ",acquéreurs!$D15),"")</f>
        <v/>
      </c>
      <c r="I14" t="str">
        <f>IF(acquéreurs!AD15="MATCH",CONCATENATE(Tableau2[[#Headers],[Bien 8]]&amp;" ", acquéreurs!$C15&amp;" ",acquéreurs!$D15),"")</f>
        <v/>
      </c>
      <c r="J14" t="str">
        <f>IF(acquéreurs!AE15="MATCH",CONCATENATE(Tableau2[[#Headers],[Bien 9]]&amp;" ", acquéreurs!$C15&amp;" ",acquéreurs!$D15),"")</f>
        <v/>
      </c>
      <c r="K14" t="str">
        <f>IF(acquéreurs!AF15="MATCH",CONCATENATE(Tableau2[[#Headers],[Bien 10]]&amp;" ", acquéreurs!$C15&amp;" ",acquéreurs!$D15),"")</f>
        <v/>
      </c>
      <c r="L14" t="str">
        <f>IF(acquéreurs!AG15="MATCH",CONCATENATE(Tableau2[[#Headers],[Bien 11]]&amp;" ", acquéreurs!$C15&amp;" ",acquéreurs!$D15),"")</f>
        <v/>
      </c>
      <c r="M14" t="str">
        <f>IF(acquéreurs!AH15="MATCH",CONCATENATE(Tableau2[[#Headers],[Bien 12]]&amp;" ", acquéreurs!$C15&amp;" ",acquéreurs!$D15),"")</f>
        <v/>
      </c>
      <c r="N14" t="str">
        <f>IF(acquéreurs!AI15="MATCH",CONCATENATE(Tableau2[[#Headers],[Bien 13]]&amp;" ", acquéreurs!$C15&amp;" ",acquéreurs!$D15),"")</f>
        <v/>
      </c>
      <c r="O14" t="str">
        <f>IF(acquéreurs!AJ15="MATCH",CONCATENATE(Tableau2[[#Headers],[Bien 14]]&amp;" ", acquéreurs!$C15&amp;" ",acquéreurs!$D15),"")</f>
        <v/>
      </c>
      <c r="P14" t="str">
        <f>IF(acquéreurs!AK15="MATCH",CONCATENATE(Tableau2[[#Headers],[Bien 15]]&amp;" ", acquéreurs!$C15&amp;" ",acquéreurs!$D15),"")</f>
        <v/>
      </c>
      <c r="Q14" t="str">
        <f>IF(acquéreurs!AL15="MATCH",CONCATENATE(Tableau2[[#Headers],[Bien 16]]&amp;" ", acquéreurs!$C15&amp;" ",acquéreurs!$D15),"")</f>
        <v/>
      </c>
      <c r="R14" t="str">
        <f>IF(acquéreurs!AM15="MATCH",CONCATENATE(Tableau2[[#Headers],[Bien 17]]&amp;" ", acquéreurs!$C15&amp;" ",acquéreurs!$D15),"")</f>
        <v/>
      </c>
      <c r="S14" t="str">
        <f>IF(acquéreurs!AN15="MATCH",CONCATENATE(Tableau2[[#Headers],[Bien 18]]&amp;" ", acquéreurs!$C15&amp;" ",acquéreurs!$D15),"")</f>
        <v/>
      </c>
      <c r="T14" t="str">
        <f>IF(acquéreurs!AO15="MATCH",CONCATENATE(Tableau2[[#Headers],[Bien 19]]&amp;" ", acquéreurs!$C15&amp;" ",acquéreurs!$D15),"")</f>
        <v/>
      </c>
      <c r="U14" t="str">
        <f>IF(acquéreurs!AP15="MATCH",CONCATENATE(Tableau2[[#Headers],[Bien 20]]&amp;" ", acquéreurs!$C15&amp;" ",acquéreurs!$D15),"")</f>
        <v/>
      </c>
      <c r="V14" t="str">
        <f>IF(acquéreurs!AQ15="MATCH",CONCATENATE(Tableau2[[#Headers],[Bien 21]]&amp;" ", acquéreurs!$C15&amp;" ",acquéreurs!$D15),"")</f>
        <v/>
      </c>
      <c r="W14" t="str">
        <f>IF(acquéreurs!AR15="MATCH",CONCATENATE(Tableau2[[#Headers],[Bien 22]]&amp;" ", acquéreurs!$C15&amp;" ",acquéreurs!$D15),"")</f>
        <v/>
      </c>
      <c r="X14" t="str">
        <f>IF(acquéreurs!AS15="MATCH",CONCATENATE(Tableau2[[#Headers],[Bien 23]]&amp;" ", acquéreurs!$C15&amp;" ",acquéreurs!$D15),"")</f>
        <v/>
      </c>
      <c r="Y14" t="str">
        <f>IF(acquéreurs!AT15="MATCH",CONCATENATE(Tableau2[[#Headers],[Bien 24]]&amp;" ", acquéreurs!$C15&amp;" ",acquéreurs!$D15),"")</f>
        <v/>
      </c>
      <c r="Z14" t="str">
        <f>IF(acquéreurs!AU15="MATCH",CONCATENATE(Tableau2[[#Headers],[Bien 25]]&amp;" ", acquéreurs!$C15&amp;" ",acquéreurs!$D15),"")</f>
        <v/>
      </c>
      <c r="AA14" t="str">
        <f>IF(acquéreurs!AV15="MATCH",CONCATENATE(Tableau2[[#Headers],[Bien 26]]&amp;" ", acquéreurs!$C15&amp;" ",acquéreurs!$D15),"")</f>
        <v/>
      </c>
      <c r="AB14" t="str">
        <f>IF(acquéreurs!AW15="MATCH",CONCATENATE(Tableau2[[#Headers],[Bien 27]]&amp;" ", acquéreurs!$C15&amp;" ",acquéreurs!$D15),"")</f>
        <v/>
      </c>
      <c r="AC14" t="str">
        <f>IF(acquéreurs!AX15="MATCH",CONCATENATE(Tableau2[[#Headers],[Bien 28]]&amp;" ", acquéreurs!$C15&amp;" ",acquéreurs!$D15),"")</f>
        <v/>
      </c>
      <c r="AD14" t="str">
        <f>IF(acquéreurs!AY15="MATCH",CONCATENATE(Tableau2[[#Headers],[Bien 29]]&amp;" ", acquéreurs!$C15&amp;" ",acquéreurs!$D15),"")</f>
        <v/>
      </c>
      <c r="AE14" t="str">
        <f>IF(acquéreurs!AZ15="MATCH",CONCATENATE(Tableau2[[#Headers],[Bien 30]]&amp;" ", acquéreurs!$C15&amp;" ",acquéreurs!$D15),"")</f>
        <v/>
      </c>
      <c r="AF14" t="str">
        <f>IF(acquéreurs!BA15="MATCH",CONCATENATE(Tableau2[[#Headers],[Bien 31]]&amp;" ", acquéreurs!$C15&amp;" ",acquéreurs!$D15),"")</f>
        <v/>
      </c>
      <c r="AG14" t="str">
        <f>IF(acquéreurs!BB15="MATCH",CONCATENATE(Tableau2[[#Headers],[Bien 32]]&amp;" ", acquéreurs!$C15&amp;" ",acquéreurs!$D15),"")</f>
        <v/>
      </c>
      <c r="AH14" t="str">
        <f>IF(acquéreurs!BC15="MATCH",CONCATENATE(Tableau2[[#Headers],[Bien 33]]&amp;" ", acquéreurs!$C15&amp;" ",acquéreurs!$D15),"")</f>
        <v/>
      </c>
      <c r="AI14" t="str">
        <f>IF(acquéreurs!BD15="MATCH",CONCATENATE(Tableau2[[#Headers],[Bien 34]]&amp;" ", acquéreurs!$C15&amp;" ",acquéreurs!$D15),"")</f>
        <v/>
      </c>
      <c r="AJ14" t="str">
        <f>IF(acquéreurs!BE15="MATCH",CONCATENATE(Tableau2[[#Headers],[Bien 35]]&amp;" ", acquéreurs!$C15&amp;" ",acquéreurs!$D15),"")</f>
        <v/>
      </c>
      <c r="AK14" t="str">
        <f>IF(acquéreurs!BF15="MATCH",CONCATENATE(Tableau2[[#Headers],[Bien 36]]&amp;" ", acquéreurs!$C15&amp;" ",acquéreurs!$D15),"")</f>
        <v/>
      </c>
      <c r="AL14" t="str">
        <f>IF(acquéreurs!BG15="MATCH",CONCATENATE(Tableau2[[#Headers],[Bien 37]]&amp;" ", acquéreurs!$C15&amp;" ",acquéreurs!$D15),"")</f>
        <v/>
      </c>
      <c r="AM14" t="str">
        <f>IF(acquéreurs!BH15="MATCH",CONCATENATE(Tableau2[[#Headers],[Bien 38]]&amp;" ", acquéreurs!$C15&amp;" ",acquéreurs!$D15),"")</f>
        <v/>
      </c>
      <c r="AN14" t="str">
        <f>IF(acquéreurs!BI15="MATCH",CONCATENATE(Tableau2[[#Headers],[Bien 39]]&amp;" ", acquéreurs!$C15&amp;" ",acquéreurs!$D15),"")</f>
        <v/>
      </c>
      <c r="AO14" t="str">
        <f>IF(acquéreurs!BJ15="MATCH",CONCATENATE(Tableau2[[#Headers],[Bien 40]]&amp;" ", acquéreurs!$C15&amp;" ",acquéreurs!$D15),"")</f>
        <v/>
      </c>
      <c r="AP14" t="str">
        <f>IF(acquéreurs!BK15="MATCH",CONCATENATE(Tableau2[[#Headers],[Bien 41]]&amp;" ", acquéreurs!$C15&amp;" ",acquéreurs!$D15),"")</f>
        <v/>
      </c>
      <c r="AQ14" t="str">
        <f>IF(acquéreurs!BL15="MATCH",CONCATENATE(Tableau2[[#Headers],[Bien 42]]&amp;" ", acquéreurs!$C15&amp;" ",acquéreurs!$D15),"")</f>
        <v/>
      </c>
      <c r="AR14" t="str">
        <f>IF(acquéreurs!BM15="MATCH",CONCATENATE(Tableau2[[#Headers],[Bien 43]]&amp;" ", acquéreurs!$C15&amp;" ",acquéreurs!$D15),"")</f>
        <v/>
      </c>
      <c r="AS14" t="str">
        <f>IF(acquéreurs!BN15="MATCH",CONCATENATE(Tableau2[[#Headers],[Bien 44]]&amp;" ", acquéreurs!$C15&amp;" ",acquéreurs!$D15),"")</f>
        <v/>
      </c>
      <c r="AT14" t="str">
        <f>IF(acquéreurs!BO15="MATCH",CONCATENATE(Tableau2[[#Headers],[Bien 45]]&amp;" ", acquéreurs!$C15&amp;" ",acquéreurs!$D15),"")</f>
        <v/>
      </c>
      <c r="AU14" t="str">
        <f>IF(acquéreurs!BP15="MATCH",CONCATENATE(Tableau2[[#Headers],[Bien 46]]&amp;" ", acquéreurs!$C15&amp;" ",acquéreurs!$D15),"")</f>
        <v/>
      </c>
      <c r="AV14" t="str">
        <f>IF(acquéreurs!BQ15="MATCH",CONCATENATE(Tableau2[[#Headers],[Bien 47]]&amp;" ", acquéreurs!$C15&amp;" ",acquéreurs!$D15),"")</f>
        <v/>
      </c>
      <c r="AW14" t="str">
        <f>IF(acquéreurs!BR15="MATCH",CONCATENATE(Tableau2[[#Headers],[Bien 48]]&amp;" ", acquéreurs!$C15&amp;" ",acquéreurs!$D15),"")</f>
        <v/>
      </c>
      <c r="AX14" t="str">
        <f>IF(acquéreurs!BS15="MATCH",CONCATENATE(Tableau2[[#Headers],[Bien 49]]&amp;" ", acquéreurs!$C15&amp;" ",acquéreurs!$D15),"")</f>
        <v/>
      </c>
      <c r="AY14" t="str">
        <f>IF(acquéreurs!BT15="MATCH",CONCATENATE(Tableau2[[#Headers],[Bien 50]]&amp;" ", acquéreurs!$C15&amp;" ",acquéreurs!$D15),"")</f>
        <v/>
      </c>
      <c r="AZ14" t="str">
        <f>IF(acquéreurs!BU15="MATCH",CONCATENATE(Tableau2[[#Headers],[Bien 51]]&amp;" ", acquéreurs!$C15&amp;" ",acquéreurs!$D15),"")</f>
        <v/>
      </c>
      <c r="BA14" t="str">
        <f>IF(acquéreurs!BV15="MATCH",CONCATENATE(Tableau2[[#Headers],[Bien 52]]&amp;" ", acquéreurs!$C15&amp;" ",acquéreurs!$D15),"")</f>
        <v/>
      </c>
      <c r="BB14" t="str">
        <f>IF(acquéreurs!BW15="MATCH",CONCATENATE(Tableau2[[#Headers],[Bien 53]]&amp;" ", acquéreurs!$C15&amp;" ",acquéreurs!$D15),"")</f>
        <v/>
      </c>
      <c r="BC14" t="str">
        <f>IF(acquéreurs!BX15="MATCH",CONCATENATE(Tableau2[[#Headers],[Bien 54]]&amp;" ", acquéreurs!$C15&amp;" ",acquéreurs!$D15),"")</f>
        <v/>
      </c>
      <c r="BD14" t="str">
        <f>IF(acquéreurs!BY15="MATCH",CONCATENATE(Tableau2[[#Headers],[Bien 55]]&amp;" ", acquéreurs!$C15&amp;" ",acquéreurs!$D15),"")</f>
        <v/>
      </c>
      <c r="BE14" t="str">
        <f>IF(acquéreurs!BZ15="MATCH",CONCATENATE(Tableau2[[#Headers],[Bien 56]]&amp;" ", acquéreurs!$C15&amp;" ",acquéreurs!$D15),"")</f>
        <v/>
      </c>
      <c r="BF14" t="str">
        <f>IF(acquéreurs!CA15="MATCH",CONCATENATE(Tableau2[[#Headers],[Bien 57]]&amp;" ", acquéreurs!$C15&amp;" ",acquéreurs!$D15),"")</f>
        <v/>
      </c>
      <c r="BG14" t="str">
        <f>IF(acquéreurs!CB15="MATCH",CONCATENATE(Tableau2[[#Headers],[Bien 58]]&amp;" ", acquéreurs!$C15&amp;" ",acquéreurs!$D15),"")</f>
        <v/>
      </c>
      <c r="BH14" t="str">
        <f>IF(acquéreurs!CC15="MATCH",CONCATENATE(Tableau2[[#Headers],[Bien 59]]&amp;" ", acquéreurs!$C15&amp;" ",acquéreurs!$D15),"")</f>
        <v/>
      </c>
      <c r="BI14" t="str">
        <f>IF(acquéreurs!CD15="MATCH",CONCATENATE(Tableau2[[#Headers],[Bien 60]]&amp;" ", acquéreurs!$C15&amp;" ",acquéreurs!$D15),"")</f>
        <v/>
      </c>
      <c r="BJ14" t="str">
        <f>IF(acquéreurs!CE15="MATCH",CONCATENATE(Tableau2[[#Headers],[Bien 61]]&amp;" ", acquéreurs!$C15&amp;" ",acquéreurs!$D15),"")</f>
        <v/>
      </c>
      <c r="BK14" t="str">
        <f>IF(acquéreurs!CF15="MATCH",CONCATENATE(Tableau2[[#Headers],[Bien 62]]&amp;" ", acquéreurs!$C15&amp;" ",acquéreurs!$D15),"")</f>
        <v/>
      </c>
      <c r="BL14" t="str">
        <f>IF(acquéreurs!CG15="MATCH",CONCATENATE(Tableau2[[#Headers],[Bien 63]]&amp;" ", acquéreurs!$C15&amp;" ",acquéreurs!$D15),"")</f>
        <v/>
      </c>
      <c r="BM14" t="str">
        <f>IF(acquéreurs!CH15="MATCH",CONCATENATE(Tableau2[[#Headers],[Bien 64]]&amp;" ", acquéreurs!$C15&amp;" ",acquéreurs!$D15),"")</f>
        <v/>
      </c>
      <c r="BN14" t="str">
        <f>IF(acquéreurs!CI15="MATCH",CONCATENATE(Tableau2[[#Headers],[Bien 65]]&amp;" ", acquéreurs!$C15&amp;" ",acquéreurs!$D15),"")</f>
        <v/>
      </c>
      <c r="BO14" t="str">
        <f>IF(acquéreurs!CJ15="MATCH",CONCATENATE(Tableau2[[#Headers],[Bien 66]]&amp;" ", acquéreurs!$C15&amp;" ",acquéreurs!$D15),"")</f>
        <v/>
      </c>
      <c r="BP14" t="str">
        <f>IF(acquéreurs!CK15="MATCH",CONCATENATE(Tableau2[[#Headers],[Bien 67]]&amp;" ", acquéreurs!$C15&amp;" ",acquéreurs!$D15),"")</f>
        <v/>
      </c>
      <c r="BQ14" t="str">
        <f>IF(acquéreurs!CL15="MATCH",CONCATENATE(Tableau2[[#Headers],[Bien 68]]&amp;" ", acquéreurs!$C15&amp;" ",acquéreurs!$D15),"")</f>
        <v/>
      </c>
      <c r="BR14" t="str">
        <f>IF(acquéreurs!CM15="MATCH",CONCATENATE(Tableau2[[#Headers],[Bien 69]]&amp;" ", acquéreurs!$C15&amp;" ",acquéreurs!$D15),"")</f>
        <v/>
      </c>
      <c r="BS14" t="str">
        <f>IF(acquéreurs!CN15="MATCH",CONCATENATE(Tableau2[[#Headers],[Bien 70]]&amp;" ", acquéreurs!$C15&amp;" ",acquéreurs!$D15),"")</f>
        <v/>
      </c>
      <c r="BT14" t="str">
        <f>IF(acquéreurs!CO15="MATCH",CONCATENATE(Tableau2[[#Headers],[Bien 71]]&amp;" ", acquéreurs!$C15&amp;" ",acquéreurs!$D15),"")</f>
        <v/>
      </c>
      <c r="BU14" t="str">
        <f>IF(acquéreurs!CP15="MATCH",CONCATENATE(Tableau2[[#Headers],[Bien 72]]&amp;" ", acquéreurs!$C15&amp;" ",acquéreurs!$D15),"")</f>
        <v/>
      </c>
      <c r="BV14" t="str">
        <f>IF(acquéreurs!CQ15="MATCH",CONCATENATE(Tableau2[[#Headers],[Bien 73]]&amp;" ", acquéreurs!$C15&amp;" ",acquéreurs!$D15),"")</f>
        <v/>
      </c>
      <c r="BW14" t="str">
        <f>IF(acquéreurs!CR15="MATCH",CONCATENATE(Tableau2[[#Headers],[Bien 74]]&amp;" ", acquéreurs!$C15&amp;" ",acquéreurs!$D15),"")</f>
        <v/>
      </c>
      <c r="BX14" t="str">
        <f>IF(acquéreurs!CS15="MATCH",CONCATENATE(Tableau2[[#Headers],[Bien 75]]&amp;" ", acquéreurs!$C15&amp;" ",acquéreurs!$D15),"")</f>
        <v/>
      </c>
      <c r="BY14" t="str">
        <f>IF(acquéreurs!CT15="MATCH",CONCATENATE(Tableau2[[#Headers],[Bien 76]]&amp;" ", acquéreurs!$C15&amp;" ",acquéreurs!$D15),"")</f>
        <v/>
      </c>
      <c r="BZ14" t="str">
        <f>IF(acquéreurs!CU15="MATCH",CONCATENATE(Tableau2[[#Headers],[Bien 77]]&amp;" ", acquéreurs!$C15&amp;" ",acquéreurs!$D15),"")</f>
        <v/>
      </c>
      <c r="CA14" t="str">
        <f>IF(acquéreurs!CV15="MATCH",CONCATENATE(Tableau2[[#Headers],[Bien 78]]&amp;" ", acquéreurs!$C15&amp;" ",acquéreurs!$D15),"")</f>
        <v/>
      </c>
      <c r="CB14" t="str">
        <f>IF(acquéreurs!CW15="MATCH",CONCATENATE(Tableau2[[#Headers],[Bien 79]]&amp;" ", acquéreurs!$C15&amp;" ",acquéreurs!$D15),"")</f>
        <v/>
      </c>
      <c r="CC14" t="str">
        <f>IF(acquéreurs!CX15="MATCH",CONCATENATE(Tableau2[[#Headers],[Bien 80]]&amp;" ", acquéreurs!$C15&amp;" ",acquéreurs!$D15),"")</f>
        <v/>
      </c>
      <c r="CD14" t="str">
        <f>IF(acquéreurs!CY15="MATCH",CONCATENATE(Tableau2[[#Headers],[Bien 81]]&amp;" ", acquéreurs!$C15&amp;" ",acquéreurs!$D15),"")</f>
        <v/>
      </c>
      <c r="CE14" t="str">
        <f>IF(acquéreurs!CZ15="MATCH",CONCATENATE(Tableau2[[#Headers],[Bien 82]]&amp;" ", acquéreurs!$C15&amp;" ",acquéreurs!$D15),"")</f>
        <v/>
      </c>
      <c r="CF14" t="str">
        <f>IF(acquéreurs!DA15="MATCH",CONCATENATE(Tableau2[[#Headers],[Bien 83]]&amp;" ", acquéreurs!$C15&amp;" ",acquéreurs!$D15),"")</f>
        <v/>
      </c>
      <c r="CG14" t="str">
        <f>IF(acquéreurs!DB15="MATCH",CONCATENATE(Tableau2[[#Headers],[Bien 84]]&amp;" ", acquéreurs!$C15&amp;" ",acquéreurs!$D15),"")</f>
        <v/>
      </c>
      <c r="CH14" t="str">
        <f>IF(acquéreurs!DC15="MATCH",CONCATENATE(Tableau2[[#Headers],[Bien 85]]&amp;" ", acquéreurs!$C15&amp;" ",acquéreurs!$D15),"")</f>
        <v/>
      </c>
      <c r="CI14" t="str">
        <f>IF(acquéreurs!DD15="MATCH",CONCATENATE(Tableau2[[#Headers],[Bien 86]]&amp;" ", acquéreurs!$C15&amp;" ",acquéreurs!$D15),"")</f>
        <v/>
      </c>
      <c r="CJ14" t="str">
        <f>IF(acquéreurs!DE15="MATCH",CONCATENATE(Tableau2[[#Headers],[Bien 87]]&amp;" ", acquéreurs!$C15&amp;" ",acquéreurs!$D15),"")</f>
        <v/>
      </c>
      <c r="CK14" t="str">
        <f>IF(acquéreurs!DF15="MATCH",CONCATENATE(Tableau2[[#Headers],[Bien 88]]&amp;" ", acquéreurs!$C15&amp;" ",acquéreurs!$D15),"")</f>
        <v/>
      </c>
      <c r="CL14" t="str">
        <f>IF(acquéreurs!DG15="MATCH",CONCATENATE(Tableau2[[#Headers],[Bien 89]]&amp;" ", acquéreurs!$C15&amp;" ",acquéreurs!$D15),"")</f>
        <v/>
      </c>
      <c r="CM14" t="str">
        <f>IF(acquéreurs!DH15="MATCH",CONCATENATE(Tableau2[[#Headers],[Bien 90]]&amp;" ", acquéreurs!$C15&amp;" ",acquéreurs!$D15),"")</f>
        <v/>
      </c>
      <c r="CN14" t="str">
        <f>IF(acquéreurs!DI15="MATCH",CONCATENATE(Tableau2[[#Headers],[Bien 91]]&amp;" ", acquéreurs!$C15&amp;" ",acquéreurs!$D15),"")</f>
        <v/>
      </c>
      <c r="CO14" t="str">
        <f>IF(acquéreurs!DJ15="MATCH",CONCATENATE(Tableau2[[#Headers],[Bien 92]]&amp;" ", acquéreurs!$C15&amp;" ",acquéreurs!$D15),"")</f>
        <v/>
      </c>
      <c r="CP14" t="str">
        <f>IF(acquéreurs!DK15="MATCH",CONCATENATE(Tableau2[[#Headers],[Bien 93]]&amp;" ", acquéreurs!$C15&amp;" ",acquéreurs!$D15),"")</f>
        <v/>
      </c>
      <c r="CQ14" t="str">
        <f>IF(acquéreurs!DL15="MATCH",CONCATENATE(Tableau2[[#Headers],[Bien 94]]&amp;" ", acquéreurs!$C15&amp;" ",acquéreurs!$D15),"")</f>
        <v/>
      </c>
      <c r="CR14" t="str">
        <f>IF(acquéreurs!DM15="MATCH",CONCATENATE(Tableau2[[#Headers],[Bien 95]]&amp;" ", acquéreurs!$C15&amp;" ",acquéreurs!$D15),"")</f>
        <v/>
      </c>
      <c r="CS14" t="str">
        <f>IF(acquéreurs!DN15="MATCH",CONCATENATE(Tableau2[[#Headers],[Bien 96]]&amp;" ", acquéreurs!$C15&amp;" ",acquéreurs!$D15),"")</f>
        <v/>
      </c>
      <c r="CT14" t="str">
        <f>IF(acquéreurs!DO15="MATCH",CONCATENATE(Tableau2[[#Headers],[Bien 97]]&amp;" ", acquéreurs!$C15&amp;" ",acquéreurs!$D15),"")</f>
        <v/>
      </c>
      <c r="CU14" t="str">
        <f>IF(acquéreurs!DP15="MATCH",CONCATENATE(Tableau2[[#Headers],[Bien 98]]&amp;" ", acquéreurs!$C15&amp;" ",acquéreurs!$D15),"")</f>
        <v/>
      </c>
      <c r="CV14" t="str">
        <f>IF(acquéreurs!DQ15="MATCH",CONCATENATE(Tableau2[[#Headers],[Bien 99]]&amp;" ", acquéreurs!$C15&amp;" ",acquéreurs!$D15),"")</f>
        <v/>
      </c>
      <c r="CW14" t="str">
        <f>IF(acquéreurs!DR15="MATCH",CONCATENATE(Tableau2[[#Headers],[Bien 100]]&amp;" ", acquéreurs!$C15&amp;" ",acquéreurs!$D15),"")</f>
        <v/>
      </c>
      <c r="CX14" t="str">
        <f>IF(acquéreurs!DS15="MATCH",CONCATENATE(Tableau2[[#Headers],[Bien 101]]&amp;" ", acquéreurs!$C15&amp;" ",acquéreurs!$D15),"")</f>
        <v/>
      </c>
      <c r="CY14" t="str">
        <f>IF(acquéreurs!DT15="MATCH",CONCATENATE(Tableau2[[#Headers],[Bien 102]]&amp;" ", acquéreurs!$C15&amp;" ",acquéreurs!$D15),"")</f>
        <v/>
      </c>
      <c r="CZ14" t="str">
        <f>IF(acquéreurs!DU15="MATCH",CONCATENATE(Tableau2[[#Headers],[Bien 103]]&amp;" ", acquéreurs!$C15&amp;" ",acquéreurs!$D15),"")</f>
        <v/>
      </c>
      <c r="DA14" t="str">
        <f>IF(acquéreurs!DV15="MATCH",CONCATENATE(Tableau2[[#Headers],[Bien 104]]&amp;" ", acquéreurs!$C15&amp;" ",acquéreurs!$D15),"")</f>
        <v/>
      </c>
      <c r="DB14" t="str">
        <f>IF(acquéreurs!DW15="MATCH",CONCATENATE(Tableau2[[#Headers],[Bien 105]]&amp;" ", acquéreurs!$C15&amp;" ",acquéreurs!$D15),"")</f>
        <v/>
      </c>
      <c r="DC14" t="str">
        <f>IF(acquéreurs!DX15="MATCH",CONCATENATE(Tableau2[[#Headers],[Bien 106]]&amp;" ", acquéreurs!$C15&amp;" ",acquéreurs!$D15),"")</f>
        <v/>
      </c>
      <c r="DD14" t="str">
        <f>IF(acquéreurs!DY15="MATCH",CONCATENATE(Tableau2[[#Headers],[Bien 107]]&amp;" ", acquéreurs!$C15&amp;" ",acquéreurs!$D15),"")</f>
        <v/>
      </c>
      <c r="DE14" t="str">
        <f>IF(acquéreurs!DZ15="MATCH",CONCATENATE(Tableau2[[#Headers],[Bien 108]]&amp;" ", acquéreurs!$C15&amp;" ",acquéreurs!$D15),"")</f>
        <v/>
      </c>
      <c r="DF14" t="str">
        <f>IF(acquéreurs!EA15="MATCH",CONCATENATE(Tableau2[[#Headers],[Bien 109]]&amp;" ", acquéreurs!$C15&amp;" ",acquéreurs!$D15),"")</f>
        <v/>
      </c>
      <c r="DG14" t="str">
        <f>IF(acquéreurs!EB15="MATCH",CONCATENATE(Tableau2[[#Headers],[Bien 110]]&amp;" ", acquéreurs!$C15&amp;" ",acquéreurs!$D15),"")</f>
        <v/>
      </c>
      <c r="DH14" t="str">
        <f>IF(acquéreurs!EC15="MATCH",CONCATENATE(Tableau2[[#Headers],[Bien 111]]&amp;" ", acquéreurs!$C15&amp;" ",acquéreurs!$D15),"")</f>
        <v/>
      </c>
      <c r="DI14" t="str">
        <f>IF(acquéreurs!ED15="MATCH",CONCATENATE(Tableau2[[#Headers],[Bien 112]]&amp;" ", acquéreurs!$C15&amp;" ",acquéreurs!$D15),"")</f>
        <v/>
      </c>
      <c r="DJ14" t="str">
        <f>IF(acquéreurs!EE15="MATCH",CONCATENATE(Tableau2[[#Headers],[Bien 113]]&amp;" ", acquéreurs!$C15&amp;" ",acquéreurs!$D15),"")</f>
        <v/>
      </c>
      <c r="DK14" t="str">
        <f>IF(acquéreurs!EF15="MATCH",CONCATENATE(Tableau2[[#Headers],[Bien 114]]&amp;" ", acquéreurs!$C15&amp;" ",acquéreurs!$D15),"")</f>
        <v/>
      </c>
      <c r="DL14" t="str">
        <f>IF(acquéreurs!EG15="MATCH",CONCATENATE(Tableau2[[#Headers],[Bien 115]]&amp;" ", acquéreurs!$C15&amp;" ",acquéreurs!$D15),"")</f>
        <v/>
      </c>
      <c r="DM14" t="str">
        <f>IF(acquéreurs!EH15="MATCH",CONCATENATE(Tableau2[[#Headers],[Bien 116]]&amp;" ", acquéreurs!$C15&amp;" ",acquéreurs!$D15),"")</f>
        <v/>
      </c>
      <c r="DN14" t="str">
        <f>IF(acquéreurs!EI15="MATCH",CONCATENATE(Tableau2[[#Headers],[Bien 117]]&amp;" ", acquéreurs!$C15&amp;" ",acquéreurs!$D15),"")</f>
        <v/>
      </c>
      <c r="DO14" t="str">
        <f>IF(acquéreurs!EJ15="MATCH",CONCATENATE(Tableau2[[#Headers],[Bien 118]]&amp;" ", acquéreurs!$C15&amp;" ",acquéreurs!$D15),"")</f>
        <v/>
      </c>
      <c r="DP14" t="str">
        <f>IF(acquéreurs!EK15="MATCH",CONCATENATE(Tableau2[[#Headers],[Bien 119]]&amp;" ", acquéreurs!$C15&amp;" ",acquéreurs!$D15),"")</f>
        <v/>
      </c>
      <c r="DQ14" t="str">
        <f>IF(acquéreurs!EL15="MATCH",CONCATENATE(Tableau2[[#Headers],[Bien 120]]&amp;" ", acquéreurs!$C15&amp;" ",acquéreurs!$D15),"")</f>
        <v/>
      </c>
      <c r="DR14" t="str">
        <f>IF(acquéreurs!EM15="MATCH",CONCATENATE(Tableau2[[#Headers],[Bien 121]]&amp;" ", acquéreurs!$C15&amp;" ",acquéreurs!$D15),"")</f>
        <v/>
      </c>
      <c r="DS14" t="str">
        <f>IF(acquéreurs!EN15="MATCH",CONCATENATE(Tableau2[[#Headers],[Bien 122]]&amp;" ", acquéreurs!$C15&amp;" ",acquéreurs!$D15),"")</f>
        <v/>
      </c>
      <c r="DT14" t="str">
        <f>IF(acquéreurs!EO15="MATCH",CONCATENATE(Tableau2[[#Headers],[Bien 123]]&amp;" ", acquéreurs!$C15&amp;" ",acquéreurs!$D15),"")</f>
        <v/>
      </c>
      <c r="DU14" t="str">
        <f>IF(acquéreurs!EP15="MATCH",CONCATENATE(Tableau2[[#Headers],[Bien 124]]&amp;" ", acquéreurs!$C15&amp;" ",acquéreurs!$D15),"")</f>
        <v/>
      </c>
      <c r="DV14" t="str">
        <f>IF(acquéreurs!EQ15="MATCH",CONCATENATE(Tableau2[[#Headers],[Bien 125]]&amp;" ", acquéreurs!$C15&amp;" ",acquéreurs!$D15),"")</f>
        <v/>
      </c>
      <c r="DW14" t="str">
        <f>IF(acquéreurs!ER15="MATCH",CONCATENATE(Tableau2[[#Headers],[Bien 126]]&amp;" ", acquéreurs!$C15&amp;" ",acquéreurs!$D15),"")</f>
        <v/>
      </c>
      <c r="DX14" t="str">
        <f>IF(acquéreurs!ES15="MATCH",CONCATENATE(Tableau2[[#Headers],[Bien 127]]&amp;" ", acquéreurs!$C15&amp;" ",acquéreurs!$D15),"")</f>
        <v/>
      </c>
      <c r="DY14" t="str">
        <f>IF(acquéreurs!ET15="MATCH",CONCATENATE(Tableau2[[#Headers],[Bien 128]]&amp;" ", acquéreurs!$C15&amp;" ",acquéreurs!$D15),"")</f>
        <v/>
      </c>
      <c r="DZ14" t="str">
        <f>IF(acquéreurs!EU15="MATCH",CONCATENATE(Tableau2[[#Headers],[Bien 129]]&amp;" ", acquéreurs!$C15&amp;" ",acquéreurs!$D15),"")</f>
        <v/>
      </c>
      <c r="EA14" t="str">
        <f>IF(acquéreurs!EV15="MATCH",CONCATENATE(Tableau2[[#Headers],[Bien 130]]&amp;" ", acquéreurs!$C15&amp;" ",acquéreurs!$D15),"")</f>
        <v/>
      </c>
      <c r="EB14" t="str">
        <f>IF(acquéreurs!EW15="MATCH",CONCATENATE(Tableau2[[#Headers],[Bien 131]]&amp;" ", acquéreurs!$C15&amp;" ",acquéreurs!$D15),"")</f>
        <v/>
      </c>
      <c r="EC14" t="str">
        <f>IF(acquéreurs!EX15="MATCH",CONCATENATE(Tableau2[[#Headers],[Bien 132]]&amp;" ", acquéreurs!$C15&amp;" ",acquéreurs!$D15),"")</f>
        <v/>
      </c>
      <c r="ED14" t="str">
        <f>IF(acquéreurs!EY15="MATCH",CONCATENATE(Tableau2[[#Headers],[Bien 133]]&amp;" ", acquéreurs!$C15&amp;" ",acquéreurs!$D15),"")</f>
        <v/>
      </c>
      <c r="EE14" t="str">
        <f>IF(acquéreurs!EZ15="MATCH",CONCATENATE(Tableau2[[#Headers],[Bien 134]]&amp;" ", acquéreurs!$C15&amp;" ",acquéreurs!$D15),"")</f>
        <v/>
      </c>
      <c r="EF14" t="str">
        <f>IF(acquéreurs!FA15="MATCH",CONCATENATE(Tableau2[[#Headers],[Bien 135]]&amp;" ", acquéreurs!$C15&amp;" ",acquéreurs!$D15),"")</f>
        <v/>
      </c>
      <c r="EG14" t="str">
        <f>IF(acquéreurs!FB15="MATCH",CONCATENATE(Tableau2[[#Headers],[Bien 136]]&amp;" ", acquéreurs!$C15&amp;" ",acquéreurs!$D15),"")</f>
        <v/>
      </c>
      <c r="EH14" t="str">
        <f>IF(acquéreurs!FC15="MATCH",CONCATENATE(Tableau2[[#Headers],[Bien 137]]&amp;" ", acquéreurs!$C15&amp;" ",acquéreurs!$D15),"")</f>
        <v/>
      </c>
      <c r="EI14" t="str">
        <f>IF(acquéreurs!FD15="MATCH",CONCATENATE(Tableau2[[#Headers],[Bien 138]]&amp;" ", acquéreurs!$C15&amp;" ",acquéreurs!$D15),"")</f>
        <v/>
      </c>
      <c r="EJ14" t="str">
        <f>IF(acquéreurs!FE15="MATCH",CONCATENATE(Tableau2[[#Headers],[Bien 139]]&amp;" ", acquéreurs!$C15&amp;" ",acquéreurs!$D15),"")</f>
        <v/>
      </c>
      <c r="EK14" t="str">
        <f>IF(acquéreurs!FF15="MATCH",CONCATENATE(Tableau2[[#Headers],[Bien 140]]&amp;" ", acquéreurs!$C15&amp;" ",acquéreurs!$D15),"")</f>
        <v/>
      </c>
      <c r="EL14" t="str">
        <f>IF(acquéreurs!FG15="MATCH",CONCATENATE(Tableau2[[#Headers],[Bien 141]]&amp;" ", acquéreurs!$C15&amp;" ",acquéreurs!$D15),"")</f>
        <v/>
      </c>
      <c r="EM14" t="str">
        <f>IF(acquéreurs!FH15="MATCH",CONCATENATE(Tableau2[[#Headers],[Bien 142]]&amp;" ", acquéreurs!$C15&amp;" ",acquéreurs!$D15),"")</f>
        <v/>
      </c>
      <c r="EN14" t="str">
        <f>IF(acquéreurs!FI15="MATCH",CONCATENATE(Tableau2[[#Headers],[Bien 143]]&amp;" ", acquéreurs!$C15&amp;" ",acquéreurs!$D15),"")</f>
        <v/>
      </c>
      <c r="EO14" t="str">
        <f>IF(acquéreurs!FJ15="MATCH",CONCATENATE(Tableau2[[#Headers],[Bien 144]]&amp;" ", acquéreurs!$C15&amp;" ",acquéreurs!$D15),"")</f>
        <v/>
      </c>
      <c r="EP14" t="str">
        <f>IF(acquéreurs!FK15="MATCH",CONCATENATE(Tableau2[[#Headers],[Bien 145]]&amp;" ", acquéreurs!$C15&amp;" ",acquéreurs!$D15),"")</f>
        <v/>
      </c>
      <c r="EQ14" t="str">
        <f>IF(acquéreurs!FL15="MATCH",CONCATENATE(Tableau2[[#Headers],[Bien 146]]&amp;" ", acquéreurs!$C15&amp;" ",acquéreurs!$D15),"")</f>
        <v/>
      </c>
      <c r="ER14" t="str">
        <f>IF(acquéreurs!FM15="MATCH",CONCATENATE(Tableau2[[#Headers],[Bien 147]]&amp;" ", acquéreurs!$C15&amp;" ",acquéreurs!$D15),"")</f>
        <v/>
      </c>
      <c r="ES14" t="str">
        <f>IF(acquéreurs!FN15="MATCH",CONCATENATE(Tableau2[[#Headers],[Bien 148]]&amp;" ", acquéreurs!$C15&amp;" ",acquéreurs!$D15),"")</f>
        <v/>
      </c>
      <c r="ET14" t="str">
        <f>IF(acquéreurs!FO15="MATCH",CONCATENATE(Tableau2[[#Headers],[Bien 149]]&amp;" ", acquéreurs!$C15&amp;" ",acquéreurs!$D15),"")</f>
        <v/>
      </c>
      <c r="EU14" t="str">
        <f>IF(acquéreurs!FP15="MATCH",CONCATENATE(Tableau2[[#Headers],[Bien 150]]&amp;" ", acquéreurs!$C15&amp;" ",acquéreurs!$D15),"")</f>
        <v/>
      </c>
      <c r="EV14" t="str">
        <f>IF(acquéreurs!FQ15="MATCH",CONCATENATE(Tableau2[[#Headers],[Bien 151]]&amp;" ", acquéreurs!$C15&amp;" ",acquéreurs!$D15),"")</f>
        <v/>
      </c>
      <c r="EW14" t="str">
        <f>IF(acquéreurs!FR15="MATCH",CONCATENATE(Tableau2[[#Headers],[Bien 152]]&amp;" ", acquéreurs!$C15&amp;" ",acquéreurs!$D15),"")</f>
        <v/>
      </c>
      <c r="EX14" t="str">
        <f>IF(acquéreurs!FS15="MATCH",CONCATENATE(Tableau2[[#Headers],[Bien 153]]&amp;" ", acquéreurs!$C15&amp;" ",acquéreurs!$D15),"")</f>
        <v/>
      </c>
      <c r="EY14" t="str">
        <f>IF(acquéreurs!FT15="MATCH",CONCATENATE(Tableau2[[#Headers],[Bien 154]]&amp;" ", acquéreurs!$C15&amp;" ",acquéreurs!$D15),"")</f>
        <v/>
      </c>
      <c r="EZ14" t="str">
        <f>IF(acquéreurs!FU15="MATCH",CONCATENATE(Tableau2[[#Headers],[Bien 155]]&amp;" ", acquéreurs!$C15&amp;" ",acquéreurs!$D15),"")</f>
        <v/>
      </c>
      <c r="FA14" t="str">
        <f>IF(acquéreurs!FV15="MATCH",CONCATENATE(Tableau2[[#Headers],[Bien 156]]&amp;" ", acquéreurs!$C15&amp;" ",acquéreurs!$D15),"")</f>
        <v/>
      </c>
      <c r="FB14" t="str">
        <f>IF(acquéreurs!FW15="MATCH",CONCATENATE(Tableau2[[#Headers],[Bien 157]]&amp;" ", acquéreurs!$C15&amp;" ",acquéreurs!$D15),"")</f>
        <v/>
      </c>
      <c r="FC14" t="str">
        <f>IF(acquéreurs!FX15="MATCH",CONCATENATE(Tableau2[[#Headers],[Bien 158]]&amp;" ", acquéreurs!$C15&amp;" ",acquéreurs!$D15),"")</f>
        <v/>
      </c>
      <c r="FD14" t="str">
        <f>IF(acquéreurs!FY15="MATCH",CONCATENATE(Tableau2[[#Headers],[Bien 159]]&amp;" ", acquéreurs!$C15&amp;" ",acquéreurs!$D15),"")</f>
        <v/>
      </c>
      <c r="FE14" t="str">
        <f>IF(acquéreurs!FZ15="MATCH",CONCATENATE(Tableau2[[#Headers],[Bien 160]]&amp;" ", acquéreurs!$C15&amp;" ",acquéreurs!$D15),"")</f>
        <v/>
      </c>
      <c r="FF14" t="str">
        <f>IF(acquéreurs!GA15="MATCH",CONCATENATE(Tableau2[[#Headers],[Bien 161]]&amp;" ", acquéreurs!$C15&amp;" ",acquéreurs!$D15),"")</f>
        <v/>
      </c>
      <c r="FG14" t="str">
        <f>IF(acquéreurs!GB15="MATCH",CONCATENATE(Tableau2[[#Headers],[Bien 162]]&amp;" ", acquéreurs!$C15&amp;" ",acquéreurs!$D15),"")</f>
        <v/>
      </c>
      <c r="FH14" t="str">
        <f>IF(acquéreurs!GC15="MATCH",CONCATENATE(Tableau2[[#Headers],[Bien 163]]&amp;" ", acquéreurs!$C15&amp;" ",acquéreurs!$D15),"")</f>
        <v/>
      </c>
      <c r="FI14" t="str">
        <f>IF(acquéreurs!GD15="MATCH",CONCATENATE(Tableau2[[#Headers],[Bien 164]]&amp;" ", acquéreurs!$C15&amp;" ",acquéreurs!$D15),"")</f>
        <v/>
      </c>
      <c r="FJ14" t="str">
        <f>IF(acquéreurs!GE15="MATCH",CONCATENATE(Tableau2[[#Headers],[Bien 165]]&amp;" ", acquéreurs!$C15&amp;" ",acquéreurs!$D15),"")</f>
        <v/>
      </c>
      <c r="FK14" t="str">
        <f>IF(acquéreurs!GF15="MATCH",CONCATENATE(Tableau2[[#Headers],[Bien 166]]&amp;" ", acquéreurs!$C15&amp;" ",acquéreurs!$D15),"")</f>
        <v/>
      </c>
      <c r="FL14" t="str">
        <f>IF(acquéreurs!GG15="MATCH",CONCATENATE(Tableau2[[#Headers],[Bien 167]]&amp;" ", acquéreurs!$C15&amp;" ",acquéreurs!$D15),"")</f>
        <v/>
      </c>
      <c r="FM14" t="str">
        <f>IF(acquéreurs!GH15="MATCH",CONCATENATE(Tableau2[[#Headers],[Bien 168]]&amp;" ", acquéreurs!$C15&amp;" ",acquéreurs!$D15),"")</f>
        <v/>
      </c>
      <c r="FN14" t="str">
        <f>IF(acquéreurs!GI15="MATCH",CONCATENATE(Tableau2[[#Headers],[Bien 169]]&amp;" ", acquéreurs!$C15&amp;" ",acquéreurs!$D15),"")</f>
        <v/>
      </c>
      <c r="FO14" t="str">
        <f>IF(acquéreurs!GJ15="MATCH",CONCATENATE(Tableau2[[#Headers],[Bien 170]]&amp;" ", acquéreurs!$C15&amp;" ",acquéreurs!$D15),"")</f>
        <v/>
      </c>
      <c r="FP14" t="str">
        <f>IF(acquéreurs!GK15="MATCH",CONCATENATE(Tableau2[[#Headers],[Bien 171]]&amp;" ", acquéreurs!$C15&amp;" ",acquéreurs!$D15),"")</f>
        <v>Bien 171 pitch labrioche</v>
      </c>
      <c r="FQ14" t="str">
        <f>IF(acquéreurs!GL15="MATCH",CONCATENATE(Tableau2[[#Headers],[Bien 172]]&amp;" ", acquéreurs!$C15&amp;" ",acquéreurs!$D15),"")</f>
        <v/>
      </c>
      <c r="FR14" t="str">
        <f>IF(acquéreurs!GM15="MATCH",CONCATENATE(Tableau2[[#Headers],[Bien 173]]&amp;" ", acquéreurs!$C15&amp;" ",acquéreurs!$D15),"")</f>
        <v/>
      </c>
      <c r="FS14" t="str">
        <f>IF(acquéreurs!GN15="MATCH",CONCATENATE(Tableau2[[#Headers],[Bien 174]]&amp;" ", acquéreurs!$C15&amp;" ",acquéreurs!$D15),"")</f>
        <v/>
      </c>
      <c r="FT14" t="str">
        <f>IF(acquéreurs!GO15="MATCH",CONCATENATE(Tableau2[[#Headers],[Bien 175]]&amp;" ", acquéreurs!$C15&amp;" ",acquéreurs!$D15),"")</f>
        <v/>
      </c>
      <c r="FU14" t="str">
        <f>IF(acquéreurs!GP15="MATCH",CONCATENATE(Tableau2[[#Headers],[Bien 176]]&amp;" ", acquéreurs!$C15&amp;" ",acquéreurs!$D15),"")</f>
        <v/>
      </c>
      <c r="FV14" t="str">
        <f>IF(acquéreurs!GQ15="MATCH",CONCATENATE(Tableau2[[#Headers],[Bien 177]]&amp;" ", acquéreurs!$C15&amp;" ",acquéreurs!$D15),"")</f>
        <v/>
      </c>
      <c r="FW14" t="str">
        <f>IF(acquéreurs!GR15="MATCH",CONCATENATE(Tableau2[[#Headers],[Bien 178]]&amp;" ", acquéreurs!$C15&amp;" ",acquéreurs!$D15),"")</f>
        <v/>
      </c>
      <c r="FX14" t="str">
        <f>IF(acquéreurs!GS15="MATCH",CONCATENATE(Tableau2[[#Headers],[Bien 179]]&amp;" ", acquéreurs!$C15&amp;" ",acquéreurs!$D15),"")</f>
        <v/>
      </c>
      <c r="FY14" t="str">
        <f>IF(acquéreurs!GT15="MATCH",CONCATENATE(Tableau2[[#Headers],[Bien 180]]&amp;" ", acquéreurs!$C15&amp;" ",acquéreurs!$D15),"")</f>
        <v/>
      </c>
      <c r="FZ14" t="str">
        <f>IF(acquéreurs!GU15="MATCH",CONCATENATE(Tableau2[[#Headers],[Bien 181]]&amp;" ", acquéreurs!$C15&amp;" ",acquéreurs!$D15),"")</f>
        <v/>
      </c>
      <c r="GA14" t="str">
        <f>IF(acquéreurs!GV15="MATCH",CONCATENATE(Tableau2[[#Headers],[Bien 182]]&amp;" ", acquéreurs!$C15&amp;" ",acquéreurs!$D15),"")</f>
        <v/>
      </c>
      <c r="GB14" t="str">
        <f>IF(acquéreurs!GW15="MATCH",CONCATENATE(Tableau2[[#Headers],[Bien 183]]&amp;" ", acquéreurs!$C15&amp;" ",acquéreurs!$D15),"")</f>
        <v/>
      </c>
      <c r="GC14" t="str">
        <f>IF(acquéreurs!GX15="MATCH",CONCATENATE(Tableau2[[#Headers],[Bien 184]]&amp;" ", acquéreurs!$C15&amp;" ",acquéreurs!$D15),"")</f>
        <v/>
      </c>
      <c r="GD14" t="str">
        <f>IF(acquéreurs!GY15="MATCH",CONCATENATE(Tableau2[[#Headers],[Bien 185]]&amp;" ", acquéreurs!$C15&amp;" ",acquéreurs!$D15),"")</f>
        <v/>
      </c>
      <c r="GE14" t="str">
        <f>IF(acquéreurs!GZ15="MATCH",CONCATENATE(Tableau2[[#Headers],[Bien 186]]&amp;" ", acquéreurs!$C15&amp;" ",acquéreurs!$D15),"")</f>
        <v/>
      </c>
      <c r="GF14" t="str">
        <f>IF(acquéreurs!HA15="MATCH",CONCATENATE(Tableau2[[#Headers],[Bien 187]]&amp;" ", acquéreurs!$C15&amp;" ",acquéreurs!$D15),"")</f>
        <v/>
      </c>
      <c r="GG14" t="str">
        <f>IF(acquéreurs!HB15="MATCH",CONCATENATE(Tableau2[[#Headers],[Bien 188]]&amp;" ", acquéreurs!$C15&amp;" ",acquéreurs!$D15),"")</f>
        <v/>
      </c>
      <c r="GH14" t="str">
        <f>IF(acquéreurs!HC15="MATCH",CONCATENATE(Tableau2[[#Headers],[Bien 189]]&amp;" ", acquéreurs!$C15&amp;" ",acquéreurs!$D15),"")</f>
        <v/>
      </c>
      <c r="GI14" t="str">
        <f>IF(acquéreurs!HD15="MATCH",CONCATENATE(Tableau2[[#Headers],[Bien 190]]&amp;" ", acquéreurs!$C15&amp;" ",acquéreurs!$D15),"")</f>
        <v/>
      </c>
      <c r="GJ14" t="str">
        <f>IF(acquéreurs!HE15="MATCH",CONCATENATE(Tableau2[[#Headers],[Bien 191]]&amp;" ", acquéreurs!$C15&amp;" ",acquéreurs!$D15),"")</f>
        <v/>
      </c>
      <c r="GK14" t="str">
        <f>IF(acquéreurs!HF15="MATCH",CONCATENATE(Tableau2[[#Headers],[Bien 192]]&amp;" ", acquéreurs!$C15&amp;" ",acquéreurs!$D15),"")</f>
        <v/>
      </c>
      <c r="GL14" t="str">
        <f>IF(acquéreurs!HG15="MATCH",CONCATENATE(Tableau2[[#Headers],[Bien 193]]&amp;" ", acquéreurs!$C15&amp;" ",acquéreurs!$D15),"")</f>
        <v/>
      </c>
      <c r="GM14" t="str">
        <f>IF(acquéreurs!HH15="MATCH",CONCATENATE(Tableau2[[#Headers],[Bien 194]]&amp;" ", acquéreurs!$C15&amp;" ",acquéreurs!$D15),"")</f>
        <v/>
      </c>
      <c r="GN14" t="str">
        <f>IF(acquéreurs!HI15="MATCH",CONCATENATE(Tableau2[[#Headers],[Bien 195]]&amp;" ", acquéreurs!$C15&amp;" ",acquéreurs!$D15),"")</f>
        <v/>
      </c>
      <c r="GO14" t="str">
        <f>IF(acquéreurs!HJ15="MATCH",CONCATENATE(Tableau2[[#Headers],[Bien 196]]&amp;" ", acquéreurs!$C15&amp;" ",acquéreurs!$D15),"")</f>
        <v/>
      </c>
      <c r="GP14" t="str">
        <f>IF(acquéreurs!HK15="MATCH",CONCATENATE(Tableau2[[#Headers],[Bien 197]]&amp;" ", acquéreurs!$C15&amp;" ",acquéreurs!$D15),"")</f>
        <v/>
      </c>
      <c r="GQ14" t="str">
        <f>IF(acquéreurs!HL15="MATCH",CONCATENATE(Tableau2[[#Headers],[Bien 198]]&amp;" ", acquéreurs!$C15&amp;" ",acquéreurs!$D15),"")</f>
        <v/>
      </c>
      <c r="GR14" t="str">
        <f>IF(acquéreurs!HM15="MATCH",CONCATENATE(Tableau2[[#Headers],[Bien 199]]&amp;" ", acquéreurs!$C15&amp;" ",acquéreurs!$D15),"")</f>
        <v/>
      </c>
      <c r="GS14" t="str">
        <f>IF(acquéreurs!HN15="MATCH",CONCATENATE(Tableau2[[#Headers],[Bien 200]]&amp;" ", acquéreurs!$C15&amp;" ",acquéreurs!$D15),"")</f>
        <v/>
      </c>
      <c r="GT14" t="str">
        <f>IF(acquéreurs!HO15="MATCH",CONCATENATE(Tableau2[[#Headers],[Bien 201]]&amp;" ", acquéreurs!$C15&amp;" ",acquéreurs!$D15),"")</f>
        <v/>
      </c>
      <c r="GU14" t="str">
        <f>IF(acquéreurs!HP15="MATCH",CONCATENATE(Tableau2[[#Headers],[Bien 202]]&amp;" ", acquéreurs!$C15&amp;" ",acquéreurs!$D15),"")</f>
        <v/>
      </c>
      <c r="GV14" t="str">
        <f>IF(acquéreurs!HQ15="MATCH",CONCATENATE(Tableau2[[#Headers],[Bien 203]]&amp;" ", acquéreurs!$C15&amp;" ",acquéreurs!$D15),"")</f>
        <v/>
      </c>
      <c r="GW14" t="str">
        <f>IF(acquéreurs!HR15="MATCH",CONCATENATE(Tableau2[[#Headers],[Bien 204]]&amp;" ", acquéreurs!$C15&amp;" ",acquéreurs!$D15),"")</f>
        <v/>
      </c>
      <c r="GX14" t="str">
        <f>IF(acquéreurs!HS15="MATCH",CONCATENATE(Tableau2[[#Headers],[Bien 205]]&amp;" ", acquéreurs!$C15&amp;" ",acquéreurs!$D15),"")</f>
        <v/>
      </c>
      <c r="GY14" t="str">
        <f>IF(acquéreurs!HT15="MATCH",CONCATENATE(Tableau2[[#Headers],[Bien 206]]&amp;" ", acquéreurs!$C15&amp;" ",acquéreurs!$D15),"")</f>
        <v/>
      </c>
      <c r="GZ14" t="str">
        <f>IF(acquéreurs!HU15="MATCH",CONCATENATE(Tableau2[[#Headers],[Bien 207]]&amp;" ", acquéreurs!$C15&amp;" ",acquéreurs!$D15),"")</f>
        <v/>
      </c>
      <c r="HA14" t="str">
        <f>IF(acquéreurs!HV15="MATCH",CONCATENATE(Tableau2[[#Headers],[Bien 208]]&amp;" ", acquéreurs!$C15&amp;" ",acquéreurs!$D15),"")</f>
        <v/>
      </c>
      <c r="HB14" t="str">
        <f>IF(acquéreurs!HW15="MATCH",CONCATENATE(Tableau2[[#Headers],[Bien 209]]&amp;" ", acquéreurs!$C15&amp;" ",acquéreurs!$D15),"")</f>
        <v/>
      </c>
      <c r="HC14" t="str">
        <f>IF(acquéreurs!HX15="MATCH",CONCATENATE(Tableau2[[#Headers],[Bien 210]]&amp;" ", acquéreurs!$C15&amp;" ",acquéreurs!$D15),"")</f>
        <v/>
      </c>
      <c r="HD14" t="str">
        <f>IF(acquéreurs!HY15="MATCH",CONCATENATE(Tableau2[[#Headers],[Bien 211]]&amp;" ", acquéreurs!$C15&amp;" ",acquéreurs!$D15),"")</f>
        <v/>
      </c>
      <c r="HE14" t="str">
        <f>IF(acquéreurs!HZ15="MATCH",CONCATENATE(Tableau2[[#Headers],[Bien 212]]&amp;" ", acquéreurs!$C15&amp;" ",acquéreurs!$D15),"")</f>
        <v/>
      </c>
      <c r="HF14" t="str">
        <f>IF(acquéreurs!IA15="MATCH",CONCATENATE(Tableau2[[#Headers],[Bien 213]]&amp;" ", acquéreurs!$C15&amp;" ",acquéreurs!$D15),"")</f>
        <v/>
      </c>
      <c r="HG14" t="str">
        <f>IF(acquéreurs!IB15="MATCH",CONCATENATE(Tableau2[[#Headers],[Bien 214]]&amp;" ", acquéreurs!$C15&amp;" ",acquéreurs!$D15),"")</f>
        <v/>
      </c>
      <c r="HH14" t="str">
        <f>IF(acquéreurs!IC15="MATCH",CONCATENATE(Tableau2[[#Headers],[Bien 215]]&amp;" ", acquéreurs!$C15&amp;" ",acquéreurs!$D15),"")</f>
        <v/>
      </c>
      <c r="HI14" t="str">
        <f>IF(acquéreurs!ID15="MATCH",CONCATENATE(Tableau2[[#Headers],[Bien 216]]&amp;" ", acquéreurs!$C15&amp;" ",acquéreurs!$D15),"")</f>
        <v/>
      </c>
      <c r="HJ14" t="str">
        <f>IF(acquéreurs!IE15="MATCH",CONCATENATE(Tableau2[[#Headers],[Bien 217]]&amp;" ", acquéreurs!$C15&amp;" ",acquéreurs!$D15),"")</f>
        <v/>
      </c>
      <c r="HK14" t="str">
        <f>IF(acquéreurs!IF15="MATCH",CONCATENATE(Tableau2[[#Headers],[Bien 218]]&amp;" ", acquéreurs!$C15&amp;" ",acquéreurs!$D15),"")</f>
        <v/>
      </c>
      <c r="HL14" t="str">
        <f>IF(acquéreurs!IG15="MATCH",CONCATENATE(Tableau2[[#Headers],[Bien 219]]&amp;" ", acquéreurs!$C15&amp;" ",acquéreurs!$D15),"")</f>
        <v/>
      </c>
      <c r="HM14" t="str">
        <f>IF(acquéreurs!IH15="MATCH",CONCATENATE(Tableau2[[#Headers],[Bien 220]]&amp;" ", acquéreurs!$C15&amp;" ",acquéreurs!$D15),"")</f>
        <v/>
      </c>
      <c r="HN14" t="str">
        <f>IF(acquéreurs!II15="MATCH",CONCATENATE(Tableau2[[#Headers],[Bien 221]]&amp;" ", acquéreurs!$C15&amp;" ",acquéreurs!$D15),"")</f>
        <v/>
      </c>
      <c r="HO14" t="str">
        <f>IF(acquéreurs!IJ15="MATCH",CONCATENATE(Tableau2[[#Headers],[Bien 222]]&amp;" ", acquéreurs!$C15&amp;" ",acquéreurs!$D15),"")</f>
        <v/>
      </c>
      <c r="HP14" t="str">
        <f>IF(acquéreurs!IK15="MATCH",CONCATENATE(Tableau2[[#Headers],[Bien 223]]&amp;" ", acquéreurs!$C15&amp;" ",acquéreurs!$D15),"")</f>
        <v/>
      </c>
      <c r="HQ14" t="str">
        <f>IF(acquéreurs!IL15="MATCH",CONCATENATE(Tableau2[[#Headers],[Bien 224]]&amp;" ", acquéreurs!$C15&amp;" ",acquéreurs!$D15),"")</f>
        <v/>
      </c>
      <c r="HR14" t="str">
        <f>IF(acquéreurs!IM15="MATCH",CONCATENATE(Tableau2[[#Headers],[Bien 225]]&amp;" ", acquéreurs!$C15&amp;" ",acquéreurs!$D15),"")</f>
        <v/>
      </c>
      <c r="HS14" t="str">
        <f>IF(acquéreurs!IN15="MATCH",CONCATENATE(Tableau2[[#Headers],[Bien 226]]&amp;" ", acquéreurs!$C15&amp;" ",acquéreurs!$D15),"")</f>
        <v/>
      </c>
      <c r="HT14" t="str">
        <f>IF(acquéreurs!IO15="MATCH",CONCATENATE(Tableau2[[#Headers],[Bien 227]]&amp;" ", acquéreurs!$C15&amp;" ",acquéreurs!$D15),"")</f>
        <v/>
      </c>
      <c r="HU14" t="str">
        <f>IF(acquéreurs!IP15="MATCH",CONCATENATE(Tableau2[[#Headers],[Bien 228]]&amp;" ", acquéreurs!$C15&amp;" ",acquéreurs!$D15),"")</f>
        <v/>
      </c>
      <c r="HV14" t="str">
        <f>IF(acquéreurs!IQ15="MATCH",CONCATENATE(Tableau2[[#Headers],[Bien 229]]&amp;" ", acquéreurs!$C15&amp;" ",acquéreurs!$D15),"")</f>
        <v/>
      </c>
      <c r="HW14" t="str">
        <f>IF(acquéreurs!IR15="MATCH",CONCATENATE(Tableau2[[#Headers],[Bien 230]]&amp;" ", acquéreurs!$C15&amp;" ",acquéreurs!$D15),"")</f>
        <v/>
      </c>
      <c r="HX14" t="str">
        <f>IF(acquéreurs!IS15="MATCH",CONCATENATE(Tableau2[[#Headers],[Bien 231]]&amp;" ", acquéreurs!$C15&amp;" ",acquéreurs!$D15),"")</f>
        <v/>
      </c>
      <c r="HY14" t="str">
        <f>IF(acquéreurs!IT15="MATCH",CONCATENATE(Tableau2[[#Headers],[Bien 232]]&amp;" ", acquéreurs!$C15&amp;" ",acquéreurs!$D15),"")</f>
        <v/>
      </c>
      <c r="HZ14" t="str">
        <f>IF(acquéreurs!IU15="MATCH",CONCATENATE(Tableau2[[#Headers],[Bien 233]]&amp;" ", acquéreurs!$C15&amp;" ",acquéreurs!$D15),"")</f>
        <v/>
      </c>
      <c r="IA14" t="str">
        <f>IF(acquéreurs!IV15="MATCH",CONCATENATE(Tableau2[[#Headers],[Bien 234]]&amp;" ", acquéreurs!$C15&amp;" ",acquéreurs!$D15),"")</f>
        <v/>
      </c>
      <c r="IB14" t="str">
        <f>IF(acquéreurs!IW15="MATCH",CONCATENATE(Tableau2[[#Headers],[Bien 235]]&amp;" ", acquéreurs!$C15&amp;" ",acquéreurs!$D15),"")</f>
        <v/>
      </c>
      <c r="IC14" t="str">
        <f>IF(acquéreurs!IX15="MATCH",CONCATENATE(Tableau2[[#Headers],[Bien 236]]&amp;" ", acquéreurs!$C15&amp;" ",acquéreurs!$D15),"")</f>
        <v/>
      </c>
      <c r="ID14" t="str">
        <f>IF(acquéreurs!IY15="MATCH",CONCATENATE(Tableau2[[#Headers],[Bien 237]]&amp;" ", acquéreurs!$C15&amp;" ",acquéreurs!$D15),"")</f>
        <v/>
      </c>
      <c r="IE14" t="str">
        <f>IF(acquéreurs!IZ15="MATCH",CONCATENATE(Tableau2[[#Headers],[Bien 238]]&amp;" ", acquéreurs!$C15&amp;" ",acquéreurs!$D15),"")</f>
        <v/>
      </c>
      <c r="IF14" t="str">
        <f>IF(acquéreurs!JA15="MATCH",CONCATENATE(Tableau2[[#Headers],[Bien 239]]&amp;" ", acquéreurs!$C15&amp;" ",acquéreurs!$D15),"")</f>
        <v/>
      </c>
      <c r="IG14" t="str">
        <f>IF(acquéreurs!JB15="MATCH",CONCATENATE(Tableau2[[#Headers],[Bien 240]]&amp;" ", acquéreurs!$C15&amp;" ",acquéreurs!$D15),"")</f>
        <v/>
      </c>
      <c r="IH14" t="str">
        <f>IF(acquéreurs!JC15="MATCH",CONCATENATE(Tableau2[[#Headers],[Bien 241]]&amp;" ", acquéreurs!$C15&amp;" ",acquéreurs!$D15),"")</f>
        <v/>
      </c>
      <c r="II14" t="str">
        <f>IF(acquéreurs!JD15="MATCH",CONCATENATE(Tableau2[[#Headers],[Bien 242]]&amp;" ", acquéreurs!$C15&amp;" ",acquéreurs!$D15),"")</f>
        <v/>
      </c>
      <c r="IJ14" t="str">
        <f>IF(acquéreurs!JE15="MATCH",CONCATENATE(Tableau2[[#Headers],[Bien 243]]&amp;" ", acquéreurs!$C15&amp;" ",acquéreurs!$D15),"")</f>
        <v/>
      </c>
      <c r="IK14" t="str">
        <f>IF(acquéreurs!JF15="MATCH",CONCATENATE(Tableau2[[#Headers],[Bien 244]]&amp;" ", acquéreurs!$C15&amp;" ",acquéreurs!$D15),"")</f>
        <v/>
      </c>
      <c r="IL14" t="str">
        <f>IF(acquéreurs!JG15="MATCH",CONCATENATE(Tableau2[[#Headers],[Bien 245]]&amp;" ", acquéreurs!$C15&amp;" ",acquéreurs!$D15),"")</f>
        <v/>
      </c>
      <c r="IM14" t="str">
        <f>IF(acquéreurs!JH15="MATCH",CONCATENATE(Tableau2[[#Headers],[Bien 246]]&amp;" ", acquéreurs!$C15&amp;" ",acquéreurs!$D15),"")</f>
        <v/>
      </c>
      <c r="IN14" t="str">
        <f>IF(acquéreurs!JI15="MATCH",CONCATENATE(Tableau2[[#Headers],[Bien 247]]&amp;" ", acquéreurs!$C15&amp;" ",acquéreurs!$D15),"")</f>
        <v/>
      </c>
      <c r="IO14" t="str">
        <f>IF(acquéreurs!JJ15="MATCH",CONCATENATE(Tableau2[[#Headers],[Bien 248]]&amp;" ", acquéreurs!$C15&amp;" ",acquéreurs!$D15),"")</f>
        <v/>
      </c>
      <c r="IP14" t="str">
        <f>IF(acquéreurs!JK15="MATCH",CONCATENATE(Tableau2[[#Headers],[Bien 249]]&amp;" ", acquéreurs!$C15&amp;" ",acquéreurs!$D15),"")</f>
        <v/>
      </c>
      <c r="IQ14" t="str">
        <f>IF(acquéreurs!JL15="MATCH",CONCATENATE(Tableau2[[#Headers],[Bien 250]]&amp;" ", acquéreurs!$C15&amp;" ",acquéreurs!$D15),"")</f>
        <v/>
      </c>
      <c r="IR14" t="str">
        <f>IF(acquéreurs!JM15="MATCH",CONCATENATE(Tableau2[[#Headers],[Bien 251]]&amp;" ", acquéreurs!$C15&amp;" ",acquéreurs!$D15),"")</f>
        <v/>
      </c>
      <c r="IS14" t="str">
        <f>IF(acquéreurs!JN15="MATCH",CONCATENATE(Tableau2[[#Headers],[Bien 252]]&amp;" ", acquéreurs!$C15&amp;" ",acquéreurs!$D15),"")</f>
        <v/>
      </c>
      <c r="IT14" t="str">
        <f>IF(acquéreurs!JO15="MATCH",CONCATENATE(Tableau2[[#Headers],[Bien 253]]&amp;" ", acquéreurs!$C15&amp;" ",acquéreurs!$D15),"")</f>
        <v/>
      </c>
      <c r="IU14" t="str">
        <f>IF(acquéreurs!JP15="MATCH",CONCATENATE(Tableau2[[#Headers],[Bien 254]]&amp;" ", acquéreurs!$C15&amp;" ",acquéreurs!$D15),"")</f>
        <v/>
      </c>
      <c r="IV14" t="str">
        <f>IF(acquéreurs!JQ15="MATCH",CONCATENATE(Tableau2[[#Headers],[Bien 255]]&amp;" ", acquéreurs!$C15&amp;" ",acquéreurs!$D15),"")</f>
        <v/>
      </c>
      <c r="IW14" t="str">
        <f>IF(acquéreurs!JR15="MATCH",CONCATENATE(Tableau2[[#Headers],[Bien 256]]&amp;" ", acquéreurs!$C15&amp;" ",acquéreurs!$D15),"")</f>
        <v/>
      </c>
      <c r="IX14" t="str">
        <f>IF(acquéreurs!JS15="MATCH",CONCATENATE(Tableau2[[#Headers],[Bien 257]]&amp;" ", acquéreurs!$C15&amp;" ",acquéreurs!$D15),"")</f>
        <v/>
      </c>
      <c r="IY14" t="str">
        <f>IF(acquéreurs!JT15="MATCH",CONCATENATE(Tableau2[[#Headers],[Bien 258]]&amp;" ", acquéreurs!$C15&amp;" ",acquéreurs!$D15),"")</f>
        <v/>
      </c>
      <c r="IZ14" t="str">
        <f>IF(acquéreurs!JU15="MATCH",CONCATENATE(Tableau2[[#Headers],[Bien 259]]&amp;" ", acquéreurs!$C15&amp;" ",acquéreurs!$D15),"")</f>
        <v/>
      </c>
      <c r="JA14" t="str">
        <f>IF(acquéreurs!JV15="MATCH",CONCATENATE(Tableau2[[#Headers],[Bien 260]]&amp;" ", acquéreurs!$C15&amp;" ",acquéreurs!$D15),"")</f>
        <v/>
      </c>
      <c r="JB14" t="str">
        <f>IF(acquéreurs!JW15="MATCH",CONCATENATE(Tableau2[[#Headers],[Bien 261]]&amp;" ", acquéreurs!$C15&amp;" ",acquéreurs!$D15),"")</f>
        <v/>
      </c>
      <c r="JC14" t="str">
        <f>IF(acquéreurs!JX15="MATCH",CONCATENATE(Tableau2[[#Headers],[Bien 262]]&amp;" ", acquéreurs!$C15&amp;" ",acquéreurs!$D15),"")</f>
        <v/>
      </c>
      <c r="JD14" t="str">
        <f>IF(acquéreurs!JY15="MATCH",CONCATENATE(Tableau2[[#Headers],[Bien 263]]&amp;" ", acquéreurs!$C15&amp;" ",acquéreurs!$D15),"")</f>
        <v/>
      </c>
      <c r="JE14" t="str">
        <f>IF(acquéreurs!JZ15="MATCH",CONCATENATE(Tableau2[[#Headers],[Bien 264]]&amp;" ", acquéreurs!$C15&amp;" ",acquéreurs!$D15),"")</f>
        <v/>
      </c>
      <c r="JF14" t="str">
        <f>IF(acquéreurs!KA15="MATCH",CONCATENATE(Tableau2[[#Headers],[Bien 265]]&amp;" ", acquéreurs!$C15&amp;" ",acquéreurs!$D15),"")</f>
        <v/>
      </c>
      <c r="JG14" t="str">
        <f>IF(acquéreurs!KB15="MATCH",CONCATENATE(Tableau2[[#Headers],[Bien 266]]&amp;" ", acquéreurs!$C15&amp;" ",acquéreurs!$D15),"")</f>
        <v/>
      </c>
      <c r="JH14" t="str">
        <f>IF(acquéreurs!KC15="MATCH",CONCATENATE(Tableau2[[#Headers],[Bien 267]]&amp;" ", acquéreurs!$C15&amp;" ",acquéreurs!$D15),"")</f>
        <v/>
      </c>
      <c r="JI14" t="str">
        <f>IF(acquéreurs!KD15="MATCH",CONCATENATE(Tableau2[[#Headers],[Bien 268]]&amp;" ", acquéreurs!$C15&amp;" ",acquéreurs!$D15),"")</f>
        <v/>
      </c>
      <c r="JJ14" t="str">
        <f>IF(acquéreurs!KE15="MATCH",CONCATENATE(Tableau2[[#Headers],[Bien 269]]&amp;" ", acquéreurs!$C15&amp;" ",acquéreurs!$D15),"")</f>
        <v/>
      </c>
      <c r="JK14" t="str">
        <f>IF(acquéreurs!KF15="MATCH",CONCATENATE(Tableau2[[#Headers],[Bien 270]]&amp;" ", acquéreurs!$C15&amp;" ",acquéreurs!$D15),"")</f>
        <v/>
      </c>
      <c r="JL14" t="str">
        <f>IF(acquéreurs!KG15="MATCH",CONCATENATE(Tableau2[[#Headers],[Bien 271]]&amp;" ", acquéreurs!$C15&amp;" ",acquéreurs!$D15),"")</f>
        <v/>
      </c>
      <c r="JM14" t="str">
        <f>IF(acquéreurs!KH15="MATCH",CONCATENATE(Tableau2[[#Headers],[Bien 272]]&amp;" ", acquéreurs!$C15&amp;" ",acquéreurs!$D15),"")</f>
        <v/>
      </c>
      <c r="JN14" t="str">
        <f>IF(acquéreurs!KI15="MATCH",CONCATENATE(Tableau2[[#Headers],[Bien 273]]&amp;" ", acquéreurs!$C15&amp;" ",acquéreurs!$D15),"")</f>
        <v/>
      </c>
      <c r="JO14" t="str">
        <f>IF(acquéreurs!KJ15="MATCH",CONCATENATE(Tableau2[[#Headers],[Bien 274]]&amp;" ", acquéreurs!$C15&amp;" ",acquéreurs!$D15),"")</f>
        <v/>
      </c>
      <c r="JP14" t="str">
        <f>IF(acquéreurs!KK15="MATCH",CONCATENATE(Tableau2[[#Headers],[Bien 275]]&amp;" ", acquéreurs!$C15&amp;" ",acquéreurs!$D15),"")</f>
        <v/>
      </c>
      <c r="JQ14" t="str">
        <f>IF(acquéreurs!KL15="MATCH",CONCATENATE(Tableau2[[#Headers],[Bien 276]]&amp;" ", acquéreurs!$C15&amp;" ",acquéreurs!$D15),"")</f>
        <v/>
      </c>
      <c r="JR14" t="str">
        <f>IF(acquéreurs!KM15="MATCH",CONCATENATE(Tableau2[[#Headers],[Bien 277]]&amp;" ", acquéreurs!$C15&amp;" ",acquéreurs!$D15),"")</f>
        <v/>
      </c>
      <c r="JS14" t="str">
        <f>IF(acquéreurs!KN15="MATCH",CONCATENATE(Tableau2[[#Headers],[Bien 278]]&amp;" ", acquéreurs!$C15&amp;" ",acquéreurs!$D15),"")</f>
        <v/>
      </c>
      <c r="JT14" t="str">
        <f>IF(acquéreurs!KO15="MATCH",CONCATENATE(Tableau2[[#Headers],[Bien 279]]&amp;" ", acquéreurs!$C15&amp;" ",acquéreurs!$D15),"")</f>
        <v/>
      </c>
      <c r="JU14" t="str">
        <f>IF(acquéreurs!KP15="MATCH",CONCATENATE(Tableau2[[#Headers],[Bien 280]]&amp;" ", acquéreurs!$C15&amp;" ",acquéreurs!$D15),"")</f>
        <v/>
      </c>
      <c r="JV14" t="str">
        <f>IF(acquéreurs!KQ15="MATCH",CONCATENATE(Tableau2[[#Headers],[Bien 281]]&amp;" ", acquéreurs!$C15&amp;" ",acquéreurs!$D15),"")</f>
        <v/>
      </c>
      <c r="JW14" t="str">
        <f>IF(acquéreurs!KR15="MATCH",CONCATENATE(Tableau2[[#Headers],[Bien 282]]&amp;" ", acquéreurs!$C15&amp;" ",acquéreurs!$D15),"")</f>
        <v/>
      </c>
      <c r="JX14" t="str">
        <f>IF(acquéreurs!KS15="MATCH",CONCATENATE(Tableau2[[#Headers],[Bien 283]]&amp;" ", acquéreurs!$C15&amp;" ",acquéreurs!$D15),"")</f>
        <v/>
      </c>
      <c r="JY14" t="str">
        <f>IF(acquéreurs!KT15="MATCH",CONCATENATE(Tableau2[[#Headers],[Bien 284]]&amp;" ", acquéreurs!$C15&amp;" ",acquéreurs!$D15),"")</f>
        <v/>
      </c>
      <c r="JZ14" t="str">
        <f>IF(acquéreurs!KU15="MATCH",CONCATENATE(Tableau2[[#Headers],[Bien 285]]&amp;" ", acquéreurs!$C15&amp;" ",acquéreurs!$D15),"")</f>
        <v/>
      </c>
      <c r="KA14" t="str">
        <f>IF(acquéreurs!KV15="MATCH",CONCATENATE(Tableau2[[#Headers],[Bien 286]]&amp;" ", acquéreurs!$C15&amp;" ",acquéreurs!$D15),"")</f>
        <v/>
      </c>
      <c r="KB14" t="str">
        <f>IF(acquéreurs!KW15="MATCH",CONCATENATE(Tableau2[[#Headers],[Bien 287]]&amp;" ", acquéreurs!$C15&amp;" ",acquéreurs!$D15),"")</f>
        <v/>
      </c>
      <c r="KC14" t="str">
        <f>IF(acquéreurs!KX15="MATCH",CONCATENATE(Tableau2[[#Headers],[Bien 288]]&amp;" ", acquéreurs!$C15&amp;" ",acquéreurs!$D15),"")</f>
        <v/>
      </c>
      <c r="KD14" t="str">
        <f>IF(acquéreurs!KY15="MATCH",CONCATENATE(Tableau2[[#Headers],[Bien 289]]&amp;" ", acquéreurs!$C15&amp;" ",acquéreurs!$D15),"")</f>
        <v/>
      </c>
      <c r="KE14" t="str">
        <f>IF(acquéreurs!KZ15="MATCH",CONCATENATE(Tableau2[[#Headers],[Bien 290]]&amp;" ", acquéreurs!$C15&amp;" ",acquéreurs!$D15),"")</f>
        <v/>
      </c>
      <c r="KF14" t="str">
        <f>IF(acquéreurs!LA15="MATCH",CONCATENATE(Tableau2[[#Headers],[Bien 291]]&amp;" ", acquéreurs!$C15&amp;" ",acquéreurs!$D15),"")</f>
        <v/>
      </c>
      <c r="KG14" t="str">
        <f>IF(acquéreurs!LB15="MATCH",CONCATENATE(Tableau2[[#Headers],[Bien 292]]&amp;" ", acquéreurs!$C15&amp;" ",acquéreurs!$D15),"")</f>
        <v/>
      </c>
      <c r="KH14" t="str">
        <f>IF(acquéreurs!LC15="MATCH",CONCATENATE(Tableau2[[#Headers],[Bien 293]]&amp;" ", acquéreurs!$C15&amp;" ",acquéreurs!$D15),"")</f>
        <v/>
      </c>
      <c r="KI14" t="str">
        <f>IF(acquéreurs!LD15="MATCH",CONCATENATE(Tableau2[[#Headers],[Bien 294]]&amp;" ", acquéreurs!$C15&amp;" ",acquéreurs!$D15),"")</f>
        <v/>
      </c>
      <c r="KJ14" t="str">
        <f>IF(acquéreurs!LE15="MATCH",CONCATENATE(Tableau2[[#Headers],[Bien 295]]&amp;" ", acquéreurs!$C15&amp;" ",acquéreurs!$D15),"")</f>
        <v/>
      </c>
      <c r="KK14" t="str">
        <f>IF(acquéreurs!LF15="MATCH",CONCATENATE(Tableau2[[#Headers],[Bien 296]]&amp;" ", acquéreurs!$C15&amp;" ",acquéreurs!$D15),"")</f>
        <v/>
      </c>
      <c r="KL14" t="str">
        <f>IF(acquéreurs!LG15="MATCH",CONCATENATE(Tableau2[[#Headers],[Bien 297]]&amp;" ", acquéreurs!$C15&amp;" ",acquéreurs!$D15),"")</f>
        <v/>
      </c>
      <c r="KM14" t="str">
        <f>IF(acquéreurs!LH15="MATCH",CONCATENATE(Tableau2[[#Headers],[Bien 298]]&amp;" ", acquéreurs!$C15&amp;" ",acquéreurs!$D15),"")</f>
        <v/>
      </c>
      <c r="KN14" t="str">
        <f>IF(acquéreurs!LI15="MATCH",CONCATENATE(Tableau2[[#Headers],[Bien 299]]&amp;" ", acquéreurs!$C15&amp;" ",acquéreurs!$D15),"")</f>
        <v/>
      </c>
      <c r="KO14" t="str">
        <f>IF(acquéreurs!LJ15="MATCH",CONCATENATE(Tableau2[[#Headers],[Bien 300]]&amp;" ", acquéreurs!$C15&amp;" ",acquéreurs!$D15),"")</f>
        <v/>
      </c>
      <c r="KP14" t="str">
        <f>IF(acquéreurs!LK15="MATCH",CONCATENATE(Tableau2[[#Headers],[Bien 301]]&amp;" ", acquéreurs!$C15&amp;" ",acquéreurs!$D15),"")</f>
        <v/>
      </c>
      <c r="KQ14" t="str">
        <f>IF(acquéreurs!LL15="MATCH",CONCATENATE(Tableau2[[#Headers],[Bien 302]]&amp;" ", acquéreurs!$C15&amp;" ",acquéreurs!$D15),"")</f>
        <v/>
      </c>
      <c r="KR14" t="str">
        <f>IF(acquéreurs!LM15="MATCH",CONCATENATE(Tableau2[[#Headers],[Bien 303]]&amp;" ", acquéreurs!$C15&amp;" ",acquéreurs!$D15),"")</f>
        <v/>
      </c>
      <c r="KS14" t="str">
        <f>IF(acquéreurs!LN15="MATCH",CONCATENATE(Tableau2[[#Headers],[Bien 304]]&amp;" ", acquéreurs!$C15&amp;" ",acquéreurs!$D15),"")</f>
        <v/>
      </c>
      <c r="KT14" t="str">
        <f>IF(acquéreurs!LO15="MATCH",CONCATENATE(Tableau2[[#Headers],[Bien 305]]&amp;" ", acquéreurs!$C15&amp;" ",acquéreurs!$D15),"")</f>
        <v/>
      </c>
      <c r="KU14" t="str">
        <f>IF(acquéreurs!LP15="MATCH",CONCATENATE(Tableau2[[#Headers],[Bien 306]]&amp;" ", acquéreurs!$C15&amp;" ",acquéreurs!$D15),"")</f>
        <v/>
      </c>
      <c r="KV14" t="str">
        <f>IF(acquéreurs!LQ15="MATCH",CONCATENATE(Tableau2[[#Headers],[Bien 307]]&amp;" ", acquéreurs!$C15&amp;" ",acquéreurs!$D15),"")</f>
        <v/>
      </c>
      <c r="KW14" t="str">
        <f>IF(acquéreurs!LR15="MATCH",CONCATENATE(Tableau2[[#Headers],[Bien 308]]&amp;" ", acquéreurs!$C15&amp;" ",acquéreurs!$D15),"")</f>
        <v/>
      </c>
      <c r="KX14" t="str">
        <f>IF(acquéreurs!LS15="MATCH",CONCATENATE(Tableau2[[#Headers],[Bien 309]]&amp;" ", acquéreurs!$C15&amp;" ",acquéreurs!$D15),"")</f>
        <v/>
      </c>
      <c r="KY14" t="str">
        <f>IF(acquéreurs!LT15="MATCH",CONCATENATE(Tableau2[[#Headers],[Bien 310]]&amp;" ", acquéreurs!$C15&amp;" ",acquéreurs!$D15),"")</f>
        <v/>
      </c>
      <c r="KZ14" t="str">
        <f>IF(acquéreurs!LU15="MATCH",CONCATENATE(Tableau2[[#Headers],[Bien 311]]&amp;" ", acquéreurs!$C15&amp;" ",acquéreurs!$D15),"")</f>
        <v/>
      </c>
      <c r="LA14" t="str">
        <f>IF(acquéreurs!LV15="MATCH",CONCATENATE(Tableau2[[#Headers],[Bien 312]]&amp;" ", acquéreurs!$C15&amp;" ",acquéreurs!$D15),"")</f>
        <v/>
      </c>
      <c r="LB14" t="str">
        <f>IF(acquéreurs!LW15="MATCH",CONCATENATE(Tableau2[[#Headers],[Bien 313]]&amp;" ", acquéreurs!$C15&amp;" ",acquéreurs!$D15),"")</f>
        <v/>
      </c>
      <c r="LC14" t="str">
        <f>IF(acquéreurs!LX15="MATCH",CONCATENATE(Tableau2[[#Headers],[Bien 314]]&amp;" ", acquéreurs!$C15&amp;" ",acquéreurs!$D15),"")</f>
        <v/>
      </c>
      <c r="LD14" t="str">
        <f>IF(acquéreurs!LY15="MATCH",CONCATENATE(Tableau2[[#Headers],[Bien 315]]&amp;" ", acquéreurs!$C15&amp;" ",acquéreurs!$D15),"")</f>
        <v/>
      </c>
      <c r="LE14" t="str">
        <f>IF(acquéreurs!LZ15="MATCH",CONCATENATE(Tableau2[[#Headers],[Bien 316]]&amp;" ", acquéreurs!$C15&amp;" ",acquéreurs!$D15),"")</f>
        <v/>
      </c>
      <c r="LF14" t="str">
        <f>IF(acquéreurs!MA15="MATCH",CONCATENATE(Tableau2[[#Headers],[Bien 317]]&amp;" ", acquéreurs!$C15&amp;" ",acquéreurs!$D15),"")</f>
        <v/>
      </c>
      <c r="LG14" t="str">
        <f>IF(acquéreurs!MB15="MATCH",CONCATENATE(Tableau2[[#Headers],[Bien 318]]&amp;" ", acquéreurs!$C15&amp;" ",acquéreurs!$D15),"")</f>
        <v/>
      </c>
      <c r="LH14" t="str">
        <f>IF(acquéreurs!MC15="MATCH",CONCATENATE(Tableau2[[#Headers],[Bien 319]]&amp;" ", acquéreurs!$C15&amp;" ",acquéreurs!$D15),"")</f>
        <v/>
      </c>
      <c r="LI14" t="str">
        <f>IF(acquéreurs!MD15="MATCH",CONCATENATE(Tableau2[[#Headers],[Bien 320]]&amp;" ", acquéreurs!$C15&amp;" ",acquéreurs!$D15),"")</f>
        <v/>
      </c>
      <c r="LJ14" t="str">
        <f>IF(acquéreurs!ME15="MATCH",CONCATENATE(Tableau2[[#Headers],[Bien 321]]&amp;" ", acquéreurs!$C15&amp;" ",acquéreurs!$D15),"")</f>
        <v/>
      </c>
      <c r="LK14" t="str">
        <f>IF(acquéreurs!MF15="MATCH",CONCATENATE(Tableau2[[#Headers],[Bien 322]]&amp;" ", acquéreurs!$C15&amp;" ",acquéreurs!$D15),"")</f>
        <v/>
      </c>
      <c r="LL14" t="str">
        <f>IF(acquéreurs!MG15="MATCH",CONCATENATE(Tableau2[[#Headers],[Bien 323]]&amp;" ", acquéreurs!$C15&amp;" ",acquéreurs!$D15),"")</f>
        <v/>
      </c>
      <c r="LM14" t="str">
        <f>IF(acquéreurs!MH15="MATCH",CONCATENATE(Tableau2[[#Headers],[Bien 324]]&amp;" ", acquéreurs!$C15&amp;" ",acquéreurs!$D15),"")</f>
        <v/>
      </c>
      <c r="LN14" t="str">
        <f>IF(acquéreurs!MI15="MATCH",CONCATENATE(Tableau2[[#Headers],[Bien 325]]&amp;" ", acquéreurs!$C15&amp;" ",acquéreurs!$D15),"")</f>
        <v/>
      </c>
      <c r="LO14" t="str">
        <f>IF(acquéreurs!MJ15="MATCH",CONCATENATE(Tableau2[[#Headers],[Bien 326]]&amp;" ", acquéreurs!$C15&amp;" ",acquéreurs!$D15),"")</f>
        <v/>
      </c>
      <c r="LP14" t="str">
        <f>IF(acquéreurs!MK15="MATCH",CONCATENATE(Tableau2[[#Headers],[Bien 327]]&amp;" ", acquéreurs!$C15&amp;" ",acquéreurs!$D15),"")</f>
        <v/>
      </c>
      <c r="LQ14" t="str">
        <f>IF(acquéreurs!ML15="MATCH",CONCATENATE(Tableau2[[#Headers],[Bien 328]]&amp;" ", acquéreurs!$C15&amp;" ",acquéreurs!$D15),"")</f>
        <v/>
      </c>
      <c r="LR14" t="str">
        <f>IF(acquéreurs!MM15="MATCH",CONCATENATE(Tableau2[[#Headers],[Bien 329]]&amp;" ", acquéreurs!$C15&amp;" ",acquéreurs!$D15),"")</f>
        <v/>
      </c>
      <c r="LS14" t="str">
        <f>IF(acquéreurs!MN15="MATCH",CONCATENATE(Tableau2[[#Headers],[Bien 330]]&amp;" ", acquéreurs!$C15&amp;" ",acquéreurs!$D15),"")</f>
        <v/>
      </c>
      <c r="LT14" t="str">
        <f>IF(acquéreurs!MO15="MATCH",CONCATENATE(Tableau2[[#Headers],[Bien 331]]&amp;" ", acquéreurs!$C15&amp;" ",acquéreurs!$D15),"")</f>
        <v/>
      </c>
      <c r="LU14" t="str">
        <f>IF(acquéreurs!MP15="MATCH",CONCATENATE(Tableau2[[#Headers],[Bien 332]]&amp;" ", acquéreurs!$C15&amp;" ",acquéreurs!$D15),"")</f>
        <v/>
      </c>
      <c r="LV14" t="str">
        <f>IF(acquéreurs!MQ15="MATCH",CONCATENATE(Tableau2[[#Headers],[Bien 333]]&amp;" ", acquéreurs!$C15&amp;" ",acquéreurs!$D15),"")</f>
        <v/>
      </c>
      <c r="LW14" t="str">
        <f>IF(acquéreurs!MR15="MATCH",CONCATENATE(Tableau2[[#Headers],[Bien 334]]&amp;" ", acquéreurs!$C15&amp;" ",acquéreurs!$D15),"")</f>
        <v/>
      </c>
      <c r="LX14" t="str">
        <f>IF(acquéreurs!MS15="MATCH",CONCATENATE(Tableau2[[#Headers],[Bien 335]]&amp;" ", acquéreurs!$C15&amp;" ",acquéreurs!$D15),"")</f>
        <v/>
      </c>
      <c r="LY14" t="str">
        <f>IF(acquéreurs!MT15="MATCH",CONCATENATE(Tableau2[[#Headers],[Bien 336]]&amp;" ", acquéreurs!$C15&amp;" ",acquéreurs!$D15),"")</f>
        <v/>
      </c>
      <c r="LZ14" t="str">
        <f>IF(acquéreurs!MU15="MATCH",CONCATENATE(Tableau2[[#Headers],[Bien 337]]&amp;" ", acquéreurs!$C15&amp;" ",acquéreurs!$D15),"")</f>
        <v/>
      </c>
      <c r="MA14" t="str">
        <f>IF(acquéreurs!MV15="MATCH",CONCATENATE(Tableau2[[#Headers],[Bien 338]]&amp;" ", acquéreurs!$C15&amp;" ",acquéreurs!$D15),"")</f>
        <v/>
      </c>
      <c r="MB14" t="str">
        <f>IF(acquéreurs!MW15="MATCH",CONCATENATE(Tableau2[[#Headers],[Bien 339]]&amp;" ", acquéreurs!$C15&amp;" ",acquéreurs!$D15),"")</f>
        <v/>
      </c>
      <c r="MC14" t="str">
        <f>IF(acquéreurs!MX15="MATCH",CONCATENATE(Tableau2[[#Headers],[Bien 340]]&amp;" ", acquéreurs!$C15&amp;" ",acquéreurs!$D15),"")</f>
        <v/>
      </c>
      <c r="MD14" t="str">
        <f>IF(acquéreurs!MY15="MATCH",CONCATENATE(Tableau2[[#Headers],[Bien 341]]&amp;" ", acquéreurs!$C15&amp;" ",acquéreurs!$D15),"")</f>
        <v/>
      </c>
      <c r="ME14" t="str">
        <f>IF(acquéreurs!MZ15="MATCH",CONCATENATE(Tableau2[[#Headers],[Bien 342]]&amp;" ", acquéreurs!$C15&amp;" ",acquéreurs!$D15),"")</f>
        <v/>
      </c>
      <c r="MF14" t="str">
        <f>IF(acquéreurs!NA15="MATCH",CONCATENATE(Tableau2[[#Headers],[Bien 343]]&amp;" ", acquéreurs!$C15&amp;" ",acquéreurs!$D15),"")</f>
        <v/>
      </c>
      <c r="MG14" t="str">
        <f>IF(acquéreurs!NB15="MATCH",CONCATENATE(Tableau2[[#Headers],[Bien 344]]&amp;" ", acquéreurs!$C15&amp;" ",acquéreurs!$D15),"")</f>
        <v/>
      </c>
      <c r="MH14" t="str">
        <f>IF(acquéreurs!NC15="MATCH",CONCATENATE(Tableau2[[#Headers],[Bien 345]]&amp;" ", acquéreurs!$C15&amp;" ",acquéreurs!$D15),"")</f>
        <v/>
      </c>
      <c r="MI14" t="str">
        <f>IF(acquéreurs!ND15="MATCH",CONCATENATE(Tableau2[[#Headers],[Bien 346]]&amp;" ", acquéreurs!$C15&amp;" ",acquéreurs!$D15),"")</f>
        <v/>
      </c>
      <c r="MJ14" t="str">
        <f>IF(acquéreurs!NE15="MATCH",CONCATENATE(Tableau2[[#Headers],[Bien 347]]&amp;" ", acquéreurs!$C15&amp;" ",acquéreurs!$D15),"")</f>
        <v/>
      </c>
      <c r="MK14" t="str">
        <f>IF(acquéreurs!NF15="MATCH",CONCATENATE(Tableau2[[#Headers],[Bien 348]]&amp;" ", acquéreurs!$C15&amp;" ",acquéreurs!$D15),"")</f>
        <v/>
      </c>
      <c r="ML14" t="str">
        <f>IF(acquéreurs!NG15="MATCH",CONCATENATE(Tableau2[[#Headers],[Bien 349]]&amp;" ", acquéreurs!$C15&amp;" ",acquéreurs!$D15),"")</f>
        <v/>
      </c>
      <c r="MM14" t="str">
        <f>IF(acquéreurs!NH15="MATCH",CONCATENATE(Tableau2[[#Headers],[Bien 350]]&amp;" ", acquéreurs!$C15&amp;" ",acquéreurs!$D15),"")</f>
        <v/>
      </c>
      <c r="MN14" t="str">
        <f>IF(acquéreurs!NI15="MATCH",CONCATENATE(Tableau2[[#Headers],[Bien 351]]&amp;" ", acquéreurs!$C15&amp;" ",acquéreurs!$D15),"")</f>
        <v/>
      </c>
      <c r="MO14" t="str">
        <f>IF(acquéreurs!NJ15="MATCH",CONCATENATE(Tableau2[[#Headers],[Bien 352]]&amp;" ", acquéreurs!$C15&amp;" ",acquéreurs!$D15),"")</f>
        <v/>
      </c>
      <c r="MP14" t="str">
        <f>IF(acquéreurs!NK15="MATCH",CONCATENATE(Tableau2[[#Headers],[Bien 353]]&amp;" ", acquéreurs!$C15&amp;" ",acquéreurs!$D15),"")</f>
        <v/>
      </c>
      <c r="MQ14" t="str">
        <f>IF(acquéreurs!NL15="MATCH",CONCATENATE(Tableau2[[#Headers],[Bien 354]]&amp;" ", acquéreurs!$C15&amp;" ",acquéreurs!$D15),"")</f>
        <v/>
      </c>
      <c r="MR14" t="str">
        <f>IF(acquéreurs!NM15="MATCH",CONCATENATE(Tableau2[[#Headers],[Bien 355]]&amp;" ", acquéreurs!$C15&amp;" ",acquéreurs!$D15),"")</f>
        <v/>
      </c>
      <c r="MS14" t="str">
        <f>IF(acquéreurs!NN15="MATCH",CONCATENATE(Tableau2[[#Headers],[Bien 356]]&amp;" ", acquéreurs!$C15&amp;" ",acquéreurs!$D15),"")</f>
        <v/>
      </c>
      <c r="MT14" t="str">
        <f>IF(acquéreurs!NO15="MATCH",CONCATENATE(Tableau2[[#Headers],[Bien 357]]&amp;" ", acquéreurs!$C15&amp;" ",acquéreurs!$D15),"")</f>
        <v/>
      </c>
      <c r="MU14" t="str">
        <f>IF(acquéreurs!NP15="MATCH",CONCATENATE(Tableau2[[#Headers],[Bien 358]]&amp;" ", acquéreurs!$C15&amp;" ",acquéreurs!$D15),"")</f>
        <v/>
      </c>
      <c r="MV14" t="str">
        <f>IF(acquéreurs!NQ15="MATCH",CONCATENATE(Tableau2[[#Headers],[Bien 359]]&amp;" ", acquéreurs!$C15&amp;" ",acquéreurs!$D15),"")</f>
        <v/>
      </c>
      <c r="MW14" t="str">
        <f>IF(acquéreurs!NR15="MATCH",CONCATENATE(Tableau2[[#Headers],[Bien 360]]&amp;" ", acquéreurs!$C15&amp;" ",acquéreurs!$D15),"")</f>
        <v/>
      </c>
      <c r="MX14" t="str">
        <f>IF(acquéreurs!NS15="MATCH",CONCATENATE(Tableau2[[#Headers],[Bien 361]]&amp;" ", acquéreurs!$C15&amp;" ",acquéreurs!$D15),"")</f>
        <v/>
      </c>
      <c r="MY14" t="str">
        <f>IF(acquéreurs!NT15="MATCH",CONCATENATE(Tableau2[[#Headers],[Bien 362]]&amp;" ", acquéreurs!$C15&amp;" ",acquéreurs!$D15),"")</f>
        <v/>
      </c>
      <c r="MZ14" t="str">
        <f>IF(acquéreurs!NU15="MATCH",CONCATENATE(Tableau2[[#Headers],[Bien 363]]&amp;" ", acquéreurs!$C15&amp;" ",acquéreurs!$D15),"")</f>
        <v/>
      </c>
      <c r="NA14" t="str">
        <f>IF(acquéreurs!NV15="MATCH",CONCATENATE(Tableau2[[#Headers],[Bien 364]]&amp;" ", acquéreurs!$C15&amp;" ",acquéreurs!$D15),"")</f>
        <v/>
      </c>
      <c r="NB14" t="str">
        <f>IF(acquéreurs!NW15="MATCH",CONCATENATE(Tableau2[[#Headers],[Bien 365]]&amp;" ", acquéreurs!$C15&amp;" ",acquéreurs!$D15),"")</f>
        <v/>
      </c>
      <c r="NC14" t="str">
        <f>IF(acquéreurs!NX15="MATCH",CONCATENATE(Tableau2[[#Headers],[Bien 366]]&amp;" ", acquéreurs!$C15&amp;" ",acquéreurs!$D15),"")</f>
        <v/>
      </c>
      <c r="ND14" t="str">
        <f>IF(acquéreurs!NY15="MATCH",CONCATENATE(Tableau2[[#Headers],[Bien 367]]&amp;" ", acquéreurs!$C15&amp;" ",acquéreurs!$D15),"")</f>
        <v/>
      </c>
      <c r="NE14" t="str">
        <f>IF(acquéreurs!NZ15="MATCH",CONCATENATE(Tableau2[[#Headers],[Bien 368]]&amp;" ", acquéreurs!$C15&amp;" ",acquéreurs!$D15),"")</f>
        <v/>
      </c>
      <c r="NF14" t="str">
        <f>IF(acquéreurs!OA15="MATCH",CONCATENATE(Tableau2[[#Headers],[Bien 369]]&amp;" ", acquéreurs!$C15&amp;" ",acquéreurs!$D15),"")</f>
        <v/>
      </c>
      <c r="NG14" t="str">
        <f>IF(acquéreurs!OB15="MATCH",CONCATENATE(Tableau2[[#Headers],[Bien 370]]&amp;" ", acquéreurs!$C15&amp;" ",acquéreurs!$D15),"")</f>
        <v/>
      </c>
      <c r="NH14" t="str">
        <f>IF(acquéreurs!OC15="MATCH",CONCATENATE(Tableau2[[#Headers],[Bien 371]]&amp;" ", acquéreurs!$C15&amp;" ",acquéreurs!$D15),"")</f>
        <v/>
      </c>
      <c r="NI14" t="str">
        <f>IF(acquéreurs!OD15="MATCH",CONCATENATE(Tableau2[[#Headers],[Bien 372]]&amp;" ", acquéreurs!$C15&amp;" ",acquéreurs!$D15),"")</f>
        <v/>
      </c>
      <c r="NJ14" t="str">
        <f>IF(acquéreurs!OE15="MATCH",CONCATENATE(Tableau2[[#Headers],[Bien 373]]&amp;" ", acquéreurs!$C15&amp;" ",acquéreurs!$D15),"")</f>
        <v/>
      </c>
      <c r="NK14" t="str">
        <f>IF(acquéreurs!OF15="MATCH",CONCATENATE(Tableau2[[#Headers],[Bien 374]]&amp;" ", acquéreurs!$C15&amp;" ",acquéreurs!$D15),"")</f>
        <v/>
      </c>
      <c r="NL14" t="str">
        <f>IF(acquéreurs!OG15="MATCH",CONCATENATE(Tableau2[[#Headers],[Bien 375]]&amp;" ", acquéreurs!$C15&amp;" ",acquéreurs!$D15),"")</f>
        <v/>
      </c>
      <c r="NM14" t="str">
        <f>IF(acquéreurs!OH15="MATCH",CONCATENATE(Tableau2[[#Headers],[Bien 376]]&amp;" ", acquéreurs!$C15&amp;" ",acquéreurs!$D15),"")</f>
        <v/>
      </c>
      <c r="NN14" t="str">
        <f>IF(acquéreurs!OI15="MATCH",CONCATENATE(Tableau2[[#Headers],[Bien 377]]&amp;" ", acquéreurs!$C15&amp;" ",acquéreurs!$D15),"")</f>
        <v/>
      </c>
      <c r="NO14" t="str">
        <f>IF(acquéreurs!OJ15="MATCH",CONCATENATE(Tableau2[[#Headers],[Bien 378]]&amp;" ", acquéreurs!$C15&amp;" ",acquéreurs!$D15),"")</f>
        <v/>
      </c>
      <c r="NP14" t="str">
        <f>IF(acquéreurs!OK15="MATCH",CONCATENATE(Tableau2[[#Headers],[Bien 379]]&amp;" ", acquéreurs!$C15&amp;" ",acquéreurs!$D15),"")</f>
        <v/>
      </c>
      <c r="NQ14" t="str">
        <f>IF(acquéreurs!OL15="MATCH",CONCATENATE(Tableau2[[#Headers],[Bien 380]]&amp;" ", acquéreurs!$C15&amp;" ",acquéreurs!$D15),"")</f>
        <v/>
      </c>
      <c r="NR14" t="str">
        <f>IF(acquéreurs!OM15="MATCH",CONCATENATE(Tableau2[[#Headers],[Bien 381]]&amp;" ", acquéreurs!$C15&amp;" ",acquéreurs!$D15),"")</f>
        <v/>
      </c>
      <c r="NS14" t="str">
        <f>IF(acquéreurs!ON15="MATCH",CONCATENATE(Tableau2[[#Headers],[Bien 382]]&amp;" ", acquéreurs!$C15&amp;" ",acquéreurs!$D15),"")</f>
        <v/>
      </c>
      <c r="NT14" t="str">
        <f>IF(acquéreurs!OO15="MATCH",CONCATENATE(Tableau2[[#Headers],[Bien 383]]&amp;" ", acquéreurs!$C15&amp;" ",acquéreurs!$D15),"")</f>
        <v/>
      </c>
      <c r="NU14" t="str">
        <f>IF(acquéreurs!OP15="MATCH",CONCATENATE(Tableau2[[#Headers],[Bien 384]]&amp;" ", acquéreurs!$C15&amp;" ",acquéreurs!$D15),"")</f>
        <v/>
      </c>
      <c r="NV14" t="str">
        <f>IF(acquéreurs!OQ15="MATCH",CONCATENATE(Tableau2[[#Headers],[Bien 385]]&amp;" ", acquéreurs!$C15&amp;" ",acquéreurs!$D15),"")</f>
        <v/>
      </c>
      <c r="NW14" t="str">
        <f>IF(acquéreurs!OR15="MATCH",CONCATENATE(Tableau2[[#Headers],[Bien 386]]&amp;" ", acquéreurs!$C15&amp;" ",acquéreurs!$D15),"")</f>
        <v/>
      </c>
      <c r="NX14" t="str">
        <f>IF(acquéreurs!OS15="MATCH",CONCATENATE(Tableau2[[#Headers],[Bien 387]]&amp;" ", acquéreurs!$C15&amp;" ",acquéreurs!$D15),"")</f>
        <v/>
      </c>
      <c r="NY14" t="str">
        <f>IF(acquéreurs!OT15="MATCH",CONCATENATE(Tableau2[[#Headers],[Bien 388]]&amp;" ", acquéreurs!$C15&amp;" ",acquéreurs!$D15),"")</f>
        <v/>
      </c>
      <c r="NZ14" t="str">
        <f>IF(acquéreurs!OU15="MATCH",CONCATENATE(Tableau2[[#Headers],[Bien 389]]&amp;" ", acquéreurs!$C15&amp;" ",acquéreurs!$D15),"")</f>
        <v/>
      </c>
      <c r="OA14" t="str">
        <f>IF(acquéreurs!OV15="MATCH",CONCATENATE(Tableau2[[#Headers],[Bien 390]]&amp;" ", acquéreurs!$C15&amp;" ",acquéreurs!$D15),"")</f>
        <v/>
      </c>
      <c r="OB14" t="str">
        <f>IF(acquéreurs!OW15="MATCH",CONCATENATE(Tableau2[[#Headers],[Bien 391]]&amp;" ", acquéreurs!$C15&amp;" ",acquéreurs!$D15),"")</f>
        <v/>
      </c>
      <c r="OC14" t="str">
        <f>IF(acquéreurs!OX15="MATCH",CONCATENATE(Tableau2[[#Headers],[Bien 392]]&amp;" ", acquéreurs!$C15&amp;" ",acquéreurs!$D15),"")</f>
        <v/>
      </c>
      <c r="OD14" t="str">
        <f>IF(acquéreurs!OY15="MATCH",CONCATENATE(Tableau2[[#Headers],[Bien 393]]&amp;" ", acquéreurs!$C15&amp;" ",acquéreurs!$D15),"")</f>
        <v/>
      </c>
      <c r="OE14" t="str">
        <f>IF(acquéreurs!OZ15="MATCH",CONCATENATE(Tableau2[[#Headers],[Bien 394]]&amp;" ", acquéreurs!$C15&amp;" ",acquéreurs!$D15),"")</f>
        <v/>
      </c>
      <c r="OF14" t="str">
        <f>IF(acquéreurs!PA15="MATCH",CONCATENATE(Tableau2[[#Headers],[Bien 395]]&amp;" ", acquéreurs!$C15&amp;" ",acquéreurs!$D15),"")</f>
        <v/>
      </c>
      <c r="OG14" t="str">
        <f>IF(acquéreurs!PB15="MATCH",CONCATENATE(Tableau2[[#Headers],[Bien 396]]&amp;" ", acquéreurs!$C15&amp;" ",acquéreurs!$D15),"")</f>
        <v/>
      </c>
      <c r="OH14" t="str">
        <f>IF(acquéreurs!PC15="MATCH",CONCATENATE(Tableau2[[#Headers],[Bien 397]]&amp;" ", acquéreurs!$C15&amp;" ",acquéreurs!$D15),"")</f>
        <v/>
      </c>
      <c r="OI14" t="str">
        <f>IF(acquéreurs!PD15="MATCH",CONCATENATE(Tableau2[[#Headers],[Bien 398]]&amp;" ", acquéreurs!$C15&amp;" ",acquéreurs!$D15),"")</f>
        <v/>
      </c>
      <c r="OJ14" t="str">
        <f>IF(acquéreurs!PE15="MATCH",CONCATENATE(Tableau2[[#Headers],[Bien 399]]&amp;" ", acquéreurs!$C15&amp;" ",acquéreurs!$D15),"")</f>
        <v/>
      </c>
      <c r="OK14" t="str">
        <f>IF(acquéreurs!PF15="MATCH",CONCATENATE(Tableau2[[#Headers],[Bien 400]]&amp;" ", acquéreurs!$C15&amp;" ",acquéreurs!$D15),"")</f>
        <v/>
      </c>
      <c r="OL14" t="str">
        <f>IF(acquéreurs!PG15="MATCH",CONCATENATE(Tableau2[[#Headers],[Bien 401]]&amp;" ", acquéreurs!$C15&amp;" ",acquéreurs!$D15),"")</f>
        <v/>
      </c>
      <c r="OM14" t="str">
        <f>IF(acquéreurs!PH15="MATCH",CONCATENATE(Tableau2[[#Headers],[Bien 402]]&amp;" ", acquéreurs!$C15&amp;" ",acquéreurs!$D15),"")</f>
        <v/>
      </c>
      <c r="ON14" t="str">
        <f>IF(acquéreurs!PI15="MATCH",CONCATENATE(Tableau2[[#Headers],[Bien 403]]&amp;" ", acquéreurs!$C15&amp;" ",acquéreurs!$D15),"")</f>
        <v/>
      </c>
      <c r="OO14" t="str">
        <f>IF(acquéreurs!PJ15="MATCH",CONCATENATE(Tableau2[[#Headers],[Bien 404]]&amp;" ", acquéreurs!$C15&amp;" ",acquéreurs!$D15),"")</f>
        <v/>
      </c>
      <c r="OP14" t="str">
        <f>IF(acquéreurs!PK15="MATCH",CONCATENATE(Tableau2[[#Headers],[Bien 405]]&amp;" ", acquéreurs!$C15&amp;" ",acquéreurs!$D15),"")</f>
        <v/>
      </c>
      <c r="OQ14" t="str">
        <f>IF(acquéreurs!PL15="MATCH",CONCATENATE(Tableau2[[#Headers],[Bien 406]]&amp;" ", acquéreurs!$C15&amp;" ",acquéreurs!$D15),"")</f>
        <v/>
      </c>
      <c r="OR14" t="str">
        <f>IF(acquéreurs!PM15="MATCH",CONCATENATE(Tableau2[[#Headers],[Bien 407]]&amp;" ", acquéreurs!$C15&amp;" ",acquéreurs!$D15),"")</f>
        <v/>
      </c>
      <c r="OS14" t="str">
        <f>IF(acquéreurs!PN15="MATCH",CONCATENATE(Tableau2[[#Headers],[Bien 408]]&amp;" ", acquéreurs!$C15&amp;" ",acquéreurs!$D15),"")</f>
        <v/>
      </c>
      <c r="OT14" t="str">
        <f>IF(acquéreurs!PO15="MATCH",CONCATENATE(Tableau2[[#Headers],[Bien 409]]&amp;" ", acquéreurs!$C15&amp;" ",acquéreurs!$D15),"")</f>
        <v/>
      </c>
      <c r="OU14" t="str">
        <f>IF(acquéreurs!PP15="MATCH",CONCATENATE(Tableau2[[#Headers],[Bien 410]]&amp;" ", acquéreurs!$C15&amp;" ",acquéreurs!$D15),"")</f>
        <v/>
      </c>
      <c r="OV14" t="str">
        <f>IF(acquéreurs!PQ15="MATCH",CONCATENATE(Tableau2[[#Headers],[Bien 411]]&amp;" ", acquéreurs!$C15&amp;" ",acquéreurs!$D15),"")</f>
        <v/>
      </c>
      <c r="OW14" t="str">
        <f>IF(acquéreurs!PR15="MATCH",CONCATENATE(Tableau2[[#Headers],[Bien 412]]&amp;" ", acquéreurs!$C15&amp;" ",acquéreurs!$D15),"")</f>
        <v/>
      </c>
      <c r="OX14" t="str">
        <f>IF(acquéreurs!PS15="MATCH",CONCATENATE(Tableau2[[#Headers],[Bien 413]]&amp;" ", acquéreurs!$C15&amp;" ",acquéreurs!$D15),"")</f>
        <v/>
      </c>
      <c r="OY14" t="str">
        <f>IF(acquéreurs!PT15="MATCH",CONCATENATE(Tableau2[[#Headers],[Bien 414]]&amp;" ", acquéreurs!$C15&amp;" ",acquéreurs!$D15),"")</f>
        <v/>
      </c>
      <c r="OZ14" t="str">
        <f>IF(acquéreurs!PU15="MATCH",CONCATENATE(Tableau2[[#Headers],[Bien 415]]&amp;" ", acquéreurs!$C15&amp;" ",acquéreurs!$D15),"")</f>
        <v/>
      </c>
      <c r="PA14" t="str">
        <f>IF(acquéreurs!PV15="MATCH",CONCATENATE(Tableau2[[#Headers],[Bien 416]]&amp;" ", acquéreurs!$C15&amp;" ",acquéreurs!$D15),"")</f>
        <v/>
      </c>
      <c r="PB14" t="str">
        <f>IF(acquéreurs!PW15="MATCH",CONCATENATE(Tableau2[[#Headers],[Bien 417]]&amp;" ", acquéreurs!$C15&amp;" ",acquéreurs!$D15),"")</f>
        <v/>
      </c>
      <c r="PC14" t="str">
        <f>IF(acquéreurs!PX15="MATCH",CONCATENATE(Tableau2[[#Headers],[Bien 418]]&amp;" ", acquéreurs!$C15&amp;" ",acquéreurs!$D15),"")</f>
        <v/>
      </c>
      <c r="PD14" t="str">
        <f>IF(acquéreurs!PY15="MATCH",CONCATENATE(Tableau2[[#Headers],[Bien 419]]&amp;" ", acquéreurs!$C15&amp;" ",acquéreurs!$D15),"")</f>
        <v/>
      </c>
      <c r="PE14" t="str">
        <f>IF(acquéreurs!PZ15="MATCH",CONCATENATE(Tableau2[[#Headers],[Bien 420]]&amp;" ", acquéreurs!$C15&amp;" ",acquéreurs!$D15),"")</f>
        <v/>
      </c>
      <c r="PF14" t="str">
        <f>IF(acquéreurs!QA15="MATCH",CONCATENATE(Tableau2[[#Headers],[Bien 421]]&amp;" ", acquéreurs!$C15&amp;" ",acquéreurs!$D15),"")</f>
        <v/>
      </c>
      <c r="PG14" t="str">
        <f>IF(acquéreurs!QB15="MATCH",CONCATENATE(Tableau2[[#Headers],[Bien 422]]&amp;" ", acquéreurs!$C15&amp;" ",acquéreurs!$D15),"")</f>
        <v/>
      </c>
      <c r="PH14" t="str">
        <f>IF(acquéreurs!QC15="MATCH",CONCATENATE(Tableau2[[#Headers],[Bien 423]]&amp;" ", acquéreurs!$C15&amp;" ",acquéreurs!$D15),"")</f>
        <v/>
      </c>
      <c r="PI14" t="str">
        <f>IF(acquéreurs!QD15="MATCH",CONCATENATE(Tableau2[[#Headers],[Bien 424]]&amp;" ", acquéreurs!$C15&amp;" ",acquéreurs!$D15),"")</f>
        <v/>
      </c>
      <c r="PJ14" t="str">
        <f>IF(acquéreurs!QE15="MATCH",CONCATENATE(Tableau2[[#Headers],[Bien 425]]&amp;" ", acquéreurs!$C15&amp;" ",acquéreurs!$D15),"")</f>
        <v/>
      </c>
      <c r="PK14" t="str">
        <f>IF(acquéreurs!QF15="MATCH",CONCATENATE(Tableau2[[#Headers],[Bien 426]]&amp;" ", acquéreurs!$C15&amp;" ",acquéreurs!$D15),"")</f>
        <v/>
      </c>
      <c r="PL14" t="str">
        <f>IF(acquéreurs!QG15="MATCH",CONCATENATE(Tableau2[[#Headers],[Bien 427]]&amp;" ", acquéreurs!$C15&amp;" ",acquéreurs!$D15),"")</f>
        <v/>
      </c>
      <c r="PM14" t="str">
        <f>IF(acquéreurs!QH15="MATCH",CONCATENATE(Tableau2[[#Headers],[Bien 428]]&amp;" ", acquéreurs!$C15&amp;" ",acquéreurs!$D15),"")</f>
        <v/>
      </c>
      <c r="PN14" t="str">
        <f>IF(acquéreurs!QI15="MATCH",CONCATENATE(Tableau2[[#Headers],[Bien 429]]&amp;" ", acquéreurs!$C15&amp;" ",acquéreurs!$D15),"")</f>
        <v/>
      </c>
      <c r="PO14" t="str">
        <f>IF(acquéreurs!QJ15="MATCH",CONCATENATE(Tableau2[[#Headers],[Bien 430]]&amp;" ", acquéreurs!$C15&amp;" ",acquéreurs!$D15),"")</f>
        <v/>
      </c>
      <c r="PP14" t="str">
        <f>IF(acquéreurs!QK15="MATCH",CONCATENATE(Tableau2[[#Headers],[Bien 431]]&amp;" ", acquéreurs!$C15&amp;" ",acquéreurs!$D15),"")</f>
        <v/>
      </c>
      <c r="PQ14" t="str">
        <f>IF(acquéreurs!QL15="MATCH",CONCATENATE(Tableau2[[#Headers],[Bien 432]]&amp;" ", acquéreurs!$C15&amp;" ",acquéreurs!$D15),"")</f>
        <v/>
      </c>
      <c r="PR14" t="str">
        <f>IF(acquéreurs!QM15="MATCH",CONCATENATE(Tableau2[[#Headers],[Bien 433]]&amp;" ", acquéreurs!$C15&amp;" ",acquéreurs!$D15),"")</f>
        <v/>
      </c>
      <c r="PS14" t="str">
        <f>IF(acquéreurs!QN15="MATCH",CONCATENATE(Tableau2[[#Headers],[Bien 434]]&amp;" ", acquéreurs!$C15&amp;" ",acquéreurs!$D15),"")</f>
        <v/>
      </c>
      <c r="PT14" t="str">
        <f>IF(acquéreurs!QO15="MATCH",CONCATENATE(Tableau2[[#Headers],[Bien 435]]&amp;" ", acquéreurs!$C15&amp;" ",acquéreurs!$D15),"")</f>
        <v/>
      </c>
      <c r="PU14" t="str">
        <f>IF(acquéreurs!QP15="MATCH",CONCATENATE(Tableau2[[#Headers],[Bien 436]]&amp;" ", acquéreurs!$C15&amp;" ",acquéreurs!$D15),"")</f>
        <v/>
      </c>
      <c r="PV14" t="str">
        <f>IF(acquéreurs!QQ15="MATCH",CONCATENATE(Tableau2[[#Headers],[Bien 437]]&amp;" ", acquéreurs!$C15&amp;" ",acquéreurs!$D15),"")</f>
        <v/>
      </c>
      <c r="PW14" t="str">
        <f>IF(acquéreurs!QR15="MATCH",CONCATENATE(Tableau2[[#Headers],[Bien 438]]&amp;" ", acquéreurs!$C15&amp;" ",acquéreurs!$D15),"")</f>
        <v/>
      </c>
      <c r="PX14" t="str">
        <f>IF(acquéreurs!QS15="MATCH",CONCATENATE(Tableau2[[#Headers],[Bien 439]]&amp;" ", acquéreurs!$C15&amp;" ",acquéreurs!$D15),"")</f>
        <v/>
      </c>
      <c r="PY14" t="str">
        <f>IF(acquéreurs!QT15="MATCH",CONCATENATE(Tableau2[[#Headers],[Bien 440]]&amp;" ", acquéreurs!$C15&amp;" ",acquéreurs!$D15),"")</f>
        <v/>
      </c>
      <c r="PZ14" t="str">
        <f>IF(acquéreurs!QU15="MATCH",CONCATENATE(Tableau2[[#Headers],[Bien 441]]&amp;" ", acquéreurs!$C15&amp;" ",acquéreurs!$D15),"")</f>
        <v/>
      </c>
      <c r="QA14" t="str">
        <f>IF(acquéreurs!QV15="MATCH",CONCATENATE(Tableau2[[#Headers],[Bien 442]]&amp;" ", acquéreurs!$C15&amp;" ",acquéreurs!$D15),"")</f>
        <v/>
      </c>
      <c r="QB14" t="str">
        <f>IF(acquéreurs!QW15="MATCH",CONCATENATE(Tableau2[[#Headers],[Bien 443]]&amp;" ", acquéreurs!$C15&amp;" ",acquéreurs!$D15),"")</f>
        <v/>
      </c>
      <c r="QC14" t="str">
        <f>IF(acquéreurs!QX15="MATCH",CONCATENATE(Tableau2[[#Headers],[Bien 444]]&amp;" ", acquéreurs!$C15&amp;" ",acquéreurs!$D15),"")</f>
        <v/>
      </c>
      <c r="QD14" t="str">
        <f>IF(acquéreurs!QY15="MATCH",CONCATENATE(Tableau2[[#Headers],[Bien 445]]&amp;" ", acquéreurs!$C15&amp;" ",acquéreurs!$D15),"")</f>
        <v/>
      </c>
      <c r="QE14" t="str">
        <f>IF(acquéreurs!QZ15="MATCH",CONCATENATE(Tableau2[[#Headers],[Bien 446]]&amp;" ", acquéreurs!$C15&amp;" ",acquéreurs!$D15),"")</f>
        <v/>
      </c>
      <c r="QF14" t="str">
        <f>IF(acquéreurs!RA15="MATCH",CONCATENATE(Tableau2[[#Headers],[Bien 447]]&amp;" ", acquéreurs!$C15&amp;" ",acquéreurs!$D15),"")</f>
        <v/>
      </c>
      <c r="QG14" t="str">
        <f>IF(acquéreurs!RB15="MATCH",CONCATENATE(Tableau2[[#Headers],[Bien 448]]&amp;" ", acquéreurs!$C15&amp;" ",acquéreurs!$D15),"")</f>
        <v/>
      </c>
      <c r="QH14" t="str">
        <f>IF(acquéreurs!RC15="MATCH",CONCATENATE(Tableau2[[#Headers],[Bien 449]]&amp;" ", acquéreurs!$C15&amp;" ",acquéreurs!$D15),"")</f>
        <v/>
      </c>
      <c r="QI14" t="str">
        <f>IF(acquéreurs!RD15="MATCH",CONCATENATE(Tableau2[[#Headers],[Bien 450]]&amp;" ", acquéreurs!$C15&amp;" ",acquéreurs!$D15),"")</f>
        <v/>
      </c>
      <c r="QJ14" t="str">
        <f>IF(acquéreurs!RE15="MATCH",CONCATENATE(Tableau2[[#Headers],[Bien 451]]&amp;" ", acquéreurs!$C15&amp;" ",acquéreurs!$D15),"")</f>
        <v/>
      </c>
      <c r="QK14" t="str">
        <f>IF(acquéreurs!RF15="MATCH",CONCATENATE(Tableau2[[#Headers],[Bien 452]]&amp;" ", acquéreurs!$C15&amp;" ",acquéreurs!$D15),"")</f>
        <v/>
      </c>
      <c r="QL14" t="str">
        <f>IF(acquéreurs!RG15="MATCH",CONCATENATE(Tableau2[[#Headers],[Bien 453]]&amp;" ", acquéreurs!$C15&amp;" ",acquéreurs!$D15),"")</f>
        <v/>
      </c>
      <c r="QM14" t="str">
        <f>IF(acquéreurs!RH15="MATCH",CONCATENATE(Tableau2[[#Headers],[Bien 454]]&amp;" ", acquéreurs!$C15&amp;" ",acquéreurs!$D15),"")</f>
        <v/>
      </c>
      <c r="QN14" t="str">
        <f>IF(acquéreurs!RI15="MATCH",CONCATENATE(Tableau2[[#Headers],[Bien 455]]&amp;" ", acquéreurs!$C15&amp;" ",acquéreurs!$D15),"")</f>
        <v/>
      </c>
      <c r="QO14" t="str">
        <f>IF(acquéreurs!RJ15="MATCH",CONCATENATE(Tableau2[[#Headers],[Bien 456]]&amp;" ", acquéreurs!$C15&amp;" ",acquéreurs!$D15),"")</f>
        <v/>
      </c>
      <c r="QP14" t="str">
        <f>IF(acquéreurs!RK15="MATCH",CONCATENATE(Tableau2[[#Headers],[Bien 457]]&amp;" ", acquéreurs!$C15&amp;" ",acquéreurs!$D15),"")</f>
        <v/>
      </c>
      <c r="QQ14" t="str">
        <f>IF(acquéreurs!RL15="MATCH",CONCATENATE(Tableau2[[#Headers],[Bien 458]]&amp;" ", acquéreurs!$C15&amp;" ",acquéreurs!$D15),"")</f>
        <v/>
      </c>
      <c r="QR14" t="str">
        <f>IF(acquéreurs!RM15="MATCH",CONCATENATE(Tableau2[[#Headers],[Bien 459]]&amp;" ", acquéreurs!$C15&amp;" ",acquéreurs!$D15),"")</f>
        <v/>
      </c>
      <c r="QS14" t="str">
        <f>IF(acquéreurs!RN15="MATCH",CONCATENATE(Tableau2[[#Headers],[Bien 460]]&amp;" ", acquéreurs!$C15&amp;" ",acquéreurs!$D15),"")</f>
        <v/>
      </c>
      <c r="QT14" t="str">
        <f>IF(acquéreurs!RO15="MATCH",CONCATENATE(Tableau2[[#Headers],[Bien 461]]&amp;" ", acquéreurs!$C15&amp;" ",acquéreurs!$D15),"")</f>
        <v/>
      </c>
      <c r="QU14" t="str">
        <f>IF(acquéreurs!RP15="MATCH",CONCATENATE(Tableau2[[#Headers],[Bien 462]]&amp;" ", acquéreurs!$C15&amp;" ",acquéreurs!$D15),"")</f>
        <v/>
      </c>
      <c r="QV14" t="str">
        <f>IF(acquéreurs!RQ15="MATCH",CONCATENATE(Tableau2[[#Headers],[Bien 463]]&amp;" ", acquéreurs!$C15&amp;" ",acquéreurs!$D15),"")</f>
        <v/>
      </c>
      <c r="QW14" t="str">
        <f>IF(acquéreurs!RR15="MATCH",CONCATENATE(Tableau2[[#Headers],[Bien 464]]&amp;" ", acquéreurs!$C15&amp;" ",acquéreurs!$D15),"")</f>
        <v/>
      </c>
      <c r="QX14" t="str">
        <f>IF(acquéreurs!RS15="MATCH",CONCATENATE(Tableau2[[#Headers],[Bien 465]]&amp;" ", acquéreurs!$C15&amp;" ",acquéreurs!$D15),"")</f>
        <v/>
      </c>
      <c r="QY14" t="str">
        <f>IF(acquéreurs!RT15="MATCH",CONCATENATE(Tableau2[[#Headers],[Bien 466]]&amp;" ", acquéreurs!$C15&amp;" ",acquéreurs!$D15),"")</f>
        <v/>
      </c>
      <c r="QZ14" t="str">
        <f>IF(acquéreurs!RU15="MATCH",CONCATENATE(Tableau2[[#Headers],[Bien 467]]&amp;" ", acquéreurs!$C15&amp;" ",acquéreurs!$D15),"")</f>
        <v/>
      </c>
      <c r="RA14" t="str">
        <f>IF(acquéreurs!RV15="MATCH",CONCATENATE(Tableau2[[#Headers],[Bien 468]]&amp;" ", acquéreurs!$C15&amp;" ",acquéreurs!$D15),"")</f>
        <v/>
      </c>
      <c r="RB14" t="str">
        <f>IF(acquéreurs!RW15="MATCH",CONCATENATE(Tableau2[[#Headers],[Bien 469]]&amp;" ", acquéreurs!$C15&amp;" ",acquéreurs!$D15),"")</f>
        <v/>
      </c>
      <c r="RC14" t="str">
        <f>IF(acquéreurs!RX15="MATCH",CONCATENATE(Tableau2[[#Headers],[Bien 470]]&amp;" ", acquéreurs!$C15&amp;" ",acquéreurs!$D15),"")</f>
        <v/>
      </c>
      <c r="RD14" t="str">
        <f>IF(acquéreurs!RY15="MATCH",CONCATENATE(Tableau2[[#Headers],[Bien 471]]&amp;" ", acquéreurs!$C15&amp;" ",acquéreurs!$D15),"")</f>
        <v/>
      </c>
      <c r="RE14" t="str">
        <f>IF(acquéreurs!RZ15="MATCH",CONCATENATE(Tableau2[[#Headers],[Bien 472]]&amp;" ", acquéreurs!$C15&amp;" ",acquéreurs!$D15),"")</f>
        <v/>
      </c>
      <c r="RF14" t="str">
        <f>IF(acquéreurs!SA15="MATCH",CONCATENATE(Tableau2[[#Headers],[Bien 473]]&amp;" ", acquéreurs!$C15&amp;" ",acquéreurs!$D15),"")</f>
        <v/>
      </c>
      <c r="RG14" t="str">
        <f>IF(acquéreurs!SB15="MATCH",CONCATENATE(Tableau2[[#Headers],[Bien 474]]&amp;" ", acquéreurs!$C15&amp;" ",acquéreurs!$D15),"")</f>
        <v/>
      </c>
      <c r="RH14" t="str">
        <f>IF(acquéreurs!SC15="MATCH",CONCATENATE(Tableau2[[#Headers],[Bien 475]]&amp;" ", acquéreurs!$C15&amp;" ",acquéreurs!$D15),"")</f>
        <v/>
      </c>
      <c r="RI14" t="str">
        <f>IF(acquéreurs!SD15="MATCH",CONCATENATE(Tableau2[[#Headers],[Bien 476]]&amp;" ", acquéreurs!$C15&amp;" ",acquéreurs!$D15),"")</f>
        <v/>
      </c>
      <c r="RJ14" t="str">
        <f>IF(acquéreurs!SE15="MATCH",CONCATENATE(Tableau2[[#Headers],[Bien 477]]&amp;" ", acquéreurs!$C15&amp;" ",acquéreurs!$D15),"")</f>
        <v/>
      </c>
      <c r="RK14" t="str">
        <f>IF(acquéreurs!SF15="MATCH",CONCATENATE(Tableau2[[#Headers],[Bien 478]]&amp;" ", acquéreurs!$C15&amp;" ",acquéreurs!$D15),"")</f>
        <v/>
      </c>
      <c r="RL14" t="str">
        <f>IF(acquéreurs!SG15="MATCH",CONCATENATE(Tableau2[[#Headers],[Bien 479]]&amp;" ", acquéreurs!$C15&amp;" ",acquéreurs!$D15),"")</f>
        <v/>
      </c>
      <c r="RM14" t="str">
        <f>IF(acquéreurs!SH15="MATCH",CONCATENATE(Tableau2[[#Headers],[Bien 480]]&amp;" ", acquéreurs!$C15&amp;" ",acquéreurs!$D15),"")</f>
        <v/>
      </c>
      <c r="RN14" t="str">
        <f>IF(acquéreurs!SI15="MATCH",CONCATENATE(Tableau2[[#Headers],[Bien 481]]&amp;" ", acquéreurs!$C15&amp;" ",acquéreurs!$D15),"")</f>
        <v/>
      </c>
      <c r="RO14" t="str">
        <f>IF(acquéreurs!SJ15="MATCH",CONCATENATE(Tableau2[[#Headers],[Bien 482]]&amp;" ", acquéreurs!$C15&amp;" ",acquéreurs!$D15),"")</f>
        <v/>
      </c>
      <c r="RP14" t="str">
        <f>IF(acquéreurs!SK15="MATCH",CONCATENATE(Tableau2[[#Headers],[Bien 483]]&amp;" ", acquéreurs!$C15&amp;" ",acquéreurs!$D15),"")</f>
        <v/>
      </c>
      <c r="RQ14" t="str">
        <f>IF(acquéreurs!SL15="MATCH",CONCATENATE(Tableau2[[#Headers],[Bien 484]]&amp;" ", acquéreurs!$C15&amp;" ",acquéreurs!$D15),"")</f>
        <v/>
      </c>
      <c r="RR14" t="str">
        <f>IF(acquéreurs!SM15="MATCH",CONCATENATE(Tableau2[[#Headers],[Bien 485]]&amp;" ", acquéreurs!$C15&amp;" ",acquéreurs!$D15),"")</f>
        <v/>
      </c>
      <c r="RS14" t="str">
        <f>IF(acquéreurs!SN15="MATCH",CONCATENATE(Tableau2[[#Headers],[Bien 486]]&amp;" ", acquéreurs!$C15&amp;" ",acquéreurs!$D15),"")</f>
        <v/>
      </c>
      <c r="RT14" t="str">
        <f>IF(acquéreurs!SO15="MATCH",CONCATENATE(Tableau2[[#Headers],[Bien 487]]&amp;" ", acquéreurs!$C15&amp;" ",acquéreurs!$D15),"")</f>
        <v/>
      </c>
      <c r="RU14" t="str">
        <f>IF(acquéreurs!SP15="MATCH",CONCATENATE(Tableau2[[#Headers],[Bien 488]]&amp;" ", acquéreurs!$C15&amp;" ",acquéreurs!$D15),"")</f>
        <v/>
      </c>
      <c r="RV14" t="str">
        <f>IF(acquéreurs!SQ15="MATCH",CONCATENATE(Tableau2[[#Headers],[Bien 489]]&amp;" ", acquéreurs!$C15&amp;" ",acquéreurs!$D15),"")</f>
        <v/>
      </c>
      <c r="RW14" t="str">
        <f>IF(acquéreurs!SR15="MATCH",CONCATENATE(Tableau2[[#Headers],[Bien 490]]&amp;" ", acquéreurs!$C15&amp;" ",acquéreurs!$D15),"")</f>
        <v/>
      </c>
      <c r="RX14" t="str">
        <f>IF(acquéreurs!SS15="MATCH",CONCATENATE(Tableau2[[#Headers],[Bien 491]]&amp;" ", acquéreurs!$C15&amp;" ",acquéreurs!$D15),"")</f>
        <v/>
      </c>
      <c r="RY14" t="str">
        <f>IF(acquéreurs!ST15="MATCH",CONCATENATE(Tableau2[[#Headers],[Bien 492]]&amp;" ", acquéreurs!$C15&amp;" ",acquéreurs!$D15),"")</f>
        <v/>
      </c>
      <c r="RZ14" t="str">
        <f>IF(acquéreurs!SU15="MATCH",CONCATENATE(Tableau2[[#Headers],[Bien 493]]&amp;" ", acquéreurs!$C15&amp;" ",acquéreurs!$D15),"")</f>
        <v/>
      </c>
      <c r="SA14" t="str">
        <f>IF(acquéreurs!SV15="MATCH",CONCATENATE(Tableau2[[#Headers],[Bien 494]]&amp;" ", acquéreurs!$C15&amp;" ",acquéreurs!$D15),"")</f>
        <v/>
      </c>
      <c r="SB14" t="str">
        <f>IF(acquéreurs!SW15="MATCH",CONCATENATE(Tableau2[[#Headers],[Bien 495]]&amp;" ", acquéreurs!$C15&amp;" ",acquéreurs!$D15),"")</f>
        <v/>
      </c>
      <c r="SC14" t="str">
        <f>IF(acquéreurs!SX15="MATCH",CONCATENATE(Tableau2[[#Headers],[Bien 496]]&amp;" ", acquéreurs!$C15&amp;" ",acquéreurs!$D15),"")</f>
        <v/>
      </c>
      <c r="SD14" t="str">
        <f>IF(acquéreurs!SY15="MATCH",CONCATENATE(Tableau2[[#Headers],[Bien 497]]&amp;" ", acquéreurs!$C15&amp;" ",acquéreurs!$D15),"")</f>
        <v/>
      </c>
      <c r="SE14" t="str">
        <f>IF(acquéreurs!SZ15="MATCH",CONCATENATE(Tableau2[[#Headers],[Bien 498]]&amp;" ", acquéreurs!$C15&amp;" ",acquéreurs!$D15),"")</f>
        <v/>
      </c>
      <c r="SF14" t="str">
        <f>IF(acquéreurs!TA15="MATCH",CONCATENATE(Tableau2[[#Headers],[Bien 499]]&amp;" ", acquéreurs!$C15&amp;" ",acquéreurs!$D15),"")</f>
        <v/>
      </c>
      <c r="SG14" t="str">
        <f>IF(acquéreurs!TB15="MATCH",CONCATENATE(Tableau2[[#Headers],[Bien 500]]&amp;" ", acquéreurs!$C15&amp;" ",acquéreurs!$D15),"")</f>
        <v/>
      </c>
      <c r="SH14" t="str">
        <f>IF(acquéreurs!TC15="MATCH",CONCATENATE(Tableau2[[#Headers],[Bien 501]]&amp;" ", acquéreurs!$C15&amp;" ",acquéreurs!$D15),"")</f>
        <v/>
      </c>
      <c r="SI14" t="str">
        <f>IF(acquéreurs!TD15="MATCH",CONCATENATE(Tableau2[[#Headers],[Bien 502]]&amp;" ", acquéreurs!$C15&amp;" ",acquéreurs!$D15),"")</f>
        <v/>
      </c>
      <c r="SJ14" t="str">
        <f>IF(acquéreurs!TE15="MATCH",CONCATENATE(Tableau2[[#Headers],[Bien 503]]&amp;" ", acquéreurs!$C15&amp;" ",acquéreurs!$D15),"")</f>
        <v/>
      </c>
      <c r="SK14" t="str">
        <f>IF(acquéreurs!TF15="MATCH",CONCATENATE(Tableau2[[#Headers],[Bien 504]]&amp;" ", acquéreurs!$C15&amp;" ",acquéreurs!$D15),"")</f>
        <v/>
      </c>
      <c r="SL14" t="str">
        <f>IF(acquéreurs!TG15="MATCH",CONCATENATE(Tableau2[[#Headers],[Bien 505]]&amp;" ", acquéreurs!$C15&amp;" ",acquéreurs!$D15),"")</f>
        <v/>
      </c>
      <c r="SM14" t="str">
        <f>IF(acquéreurs!TH15="MATCH",CONCATENATE(Tableau2[[#Headers],[Bien 506]]&amp;" ", acquéreurs!$C15&amp;" ",acquéreurs!$D15),"")</f>
        <v/>
      </c>
      <c r="SN14" t="str">
        <f>IF(acquéreurs!TI15="MATCH",CONCATENATE(Tableau2[[#Headers],[Bien 507]]&amp;" ", acquéreurs!$C15&amp;" ",acquéreurs!$D15),"")</f>
        <v/>
      </c>
      <c r="SO14" t="str">
        <f>IF(acquéreurs!TJ15="MATCH",CONCATENATE(Tableau2[[#Headers],[Bien 508]]&amp;" ", acquéreurs!$C15&amp;" ",acquéreurs!$D15),"")</f>
        <v/>
      </c>
      <c r="SP14" t="str">
        <f>IF(acquéreurs!TK15="MATCH",CONCATENATE(Tableau2[[#Headers],[Bien 509]]&amp;" ", acquéreurs!$C15&amp;" ",acquéreurs!$D15),"")</f>
        <v/>
      </c>
      <c r="SQ14" t="str">
        <f>IF(acquéreurs!TL15="MATCH",CONCATENATE(Tableau2[[#Headers],[Bien 510]]&amp;" ", acquéreurs!$C15&amp;" ",acquéreurs!$D15),"")</f>
        <v/>
      </c>
      <c r="SR14" t="str">
        <f>IF(acquéreurs!TM15="MATCH",CONCATENATE(Tableau2[[#Headers],[Bien 511]]&amp;" ", acquéreurs!$C15&amp;" ",acquéreurs!$D15),"")</f>
        <v/>
      </c>
      <c r="SS14" t="str">
        <f>IF(acquéreurs!TN15="MATCH",CONCATENATE(Tableau2[[#Headers],[Bien 512]]&amp;" ", acquéreurs!$C15&amp;" ",acquéreurs!$D15),"")</f>
        <v/>
      </c>
      <c r="ST14" t="str">
        <f>IF(acquéreurs!TO15="MATCH",CONCATENATE(Tableau2[[#Headers],[Bien 513]]&amp;" ", acquéreurs!$C15&amp;" ",acquéreurs!$D15),"")</f>
        <v/>
      </c>
      <c r="SU14" t="str">
        <f>IF(acquéreurs!TP15="MATCH",CONCATENATE(Tableau2[[#Headers],[Bien 514]]&amp;" ", acquéreurs!$C15&amp;" ",acquéreurs!$D15),"")</f>
        <v/>
      </c>
      <c r="SV14" t="str">
        <f>IF(acquéreurs!TQ15="MATCH",CONCATENATE(Tableau2[[#Headers],[Bien 515]]&amp;" ", acquéreurs!$C15&amp;" ",acquéreurs!$D15),"")</f>
        <v/>
      </c>
      <c r="SW14" t="str">
        <f>IF(acquéreurs!TR15="MATCH",CONCATENATE(Tableau2[[#Headers],[Bien 516]]&amp;" ", acquéreurs!$C15&amp;" ",acquéreurs!$D15),"")</f>
        <v/>
      </c>
      <c r="SX14" t="str">
        <f>IF(acquéreurs!TS15="MATCH",CONCATENATE(Tableau2[[#Headers],[Bien 517]]&amp;" ", acquéreurs!$C15&amp;" ",acquéreurs!$D15),"")</f>
        <v/>
      </c>
      <c r="SY14" t="str">
        <f>IF(acquéreurs!TT15="MATCH",CONCATENATE(Tableau2[[#Headers],[Bien 518]]&amp;" ", acquéreurs!$C15&amp;" ",acquéreurs!$D15),"")</f>
        <v/>
      </c>
      <c r="SZ14" t="str">
        <f>IF(acquéreurs!TU15="MATCH",CONCATENATE(Tableau2[[#Headers],[Bien 519]]&amp;" ", acquéreurs!$C15&amp;" ",acquéreurs!$D15),"")</f>
        <v/>
      </c>
      <c r="TA14" t="str">
        <f>IF(acquéreurs!TV15="MATCH",CONCATENATE(Tableau2[[#Headers],[Bien 520]]&amp;" ", acquéreurs!$C15&amp;" ",acquéreurs!$D15),"")</f>
        <v/>
      </c>
      <c r="TB14" t="str">
        <f>IF(acquéreurs!TW15="MATCH",CONCATENATE(Tableau2[[#Headers],[Bien 521]]&amp;" ", acquéreurs!$C15&amp;" ",acquéreurs!$D15),"")</f>
        <v/>
      </c>
      <c r="TC14" t="str">
        <f>IF(acquéreurs!TX15="MATCH",CONCATENATE(Tableau2[[#Headers],[Bien 522]]&amp;" ", acquéreurs!$C15&amp;" ",acquéreurs!$D15),"")</f>
        <v/>
      </c>
      <c r="TD14" t="str">
        <f>IF(acquéreurs!TY15="MATCH",CONCATENATE(Tableau2[[#Headers],[Bien 523]]&amp;" ", acquéreurs!$C15&amp;" ",acquéreurs!$D15),"")</f>
        <v/>
      </c>
      <c r="TE14" t="str">
        <f>IF(acquéreurs!TZ15="MATCH",CONCATENATE(Tableau2[[#Headers],[Bien 524]]&amp;" ", acquéreurs!$C15&amp;" ",acquéreurs!$D15),"")</f>
        <v/>
      </c>
      <c r="TF14" t="str">
        <f>IF(acquéreurs!UA15="MATCH",CONCATENATE(Tableau2[[#Headers],[Bien 525]]&amp;" ", acquéreurs!$C15&amp;" ",acquéreurs!$D15),"")</f>
        <v/>
      </c>
      <c r="TG14" t="str">
        <f>IF(acquéreurs!UB15="MATCH",CONCATENATE(Tableau2[[#Headers],[Bien 526]]&amp;" ", acquéreurs!$C15&amp;" ",acquéreurs!$D15),"")</f>
        <v/>
      </c>
      <c r="TH14" t="str">
        <f>IF(acquéreurs!UC15="MATCH",CONCATENATE(Tableau2[[#Headers],[Bien 527]]&amp;" ", acquéreurs!$C15&amp;" ",acquéreurs!$D15),"")</f>
        <v/>
      </c>
      <c r="TI14" t="str">
        <f>IF(acquéreurs!UD15="MATCH",CONCATENATE(Tableau2[[#Headers],[Bien 528]]&amp;" ", acquéreurs!$C15&amp;" ",acquéreurs!$D15),"")</f>
        <v/>
      </c>
      <c r="TJ14" t="str">
        <f>IF(acquéreurs!UE15="MATCH",CONCATENATE(Tableau2[[#Headers],[Bien 529]]&amp;" ", acquéreurs!$C15&amp;" ",acquéreurs!$D15),"")</f>
        <v/>
      </c>
      <c r="TK14" t="str">
        <f>IF(acquéreurs!UF15="MATCH",CONCATENATE(Tableau2[[#Headers],[Bien 530]]&amp;" ", acquéreurs!$C15&amp;" ",acquéreurs!$D15),"")</f>
        <v/>
      </c>
      <c r="TL14" t="str">
        <f>IF(acquéreurs!UG15="MATCH",CONCATENATE(Tableau2[[#Headers],[Bien 531]]&amp;" ", acquéreurs!$C15&amp;" ",acquéreurs!$D15),"")</f>
        <v/>
      </c>
      <c r="TM14" t="str">
        <f>IF(acquéreurs!UH15="MATCH",CONCATENATE(Tableau2[[#Headers],[Bien 532]]&amp;" ", acquéreurs!$C15&amp;" ",acquéreurs!$D15),"")</f>
        <v/>
      </c>
      <c r="TN14" t="str">
        <f>IF(acquéreurs!UI15="MATCH",CONCATENATE(Tableau2[[#Headers],[Bien 533]]&amp;" ", acquéreurs!$C15&amp;" ",acquéreurs!$D15),"")</f>
        <v/>
      </c>
      <c r="TO14" t="str">
        <f>IF(acquéreurs!UJ15="MATCH",CONCATENATE(Tableau2[[#Headers],[Bien 534]]&amp;" ", acquéreurs!$C15&amp;" ",acquéreurs!$D15),"")</f>
        <v/>
      </c>
      <c r="TP14" t="str">
        <f>IF(acquéreurs!UK15="MATCH",CONCATENATE(Tableau2[[#Headers],[Bien 535]]&amp;" ", acquéreurs!$C15&amp;" ",acquéreurs!$D15),"")</f>
        <v/>
      </c>
      <c r="TQ14" t="str">
        <f>IF(acquéreurs!UL15="MATCH",CONCATENATE(Tableau2[[#Headers],[Bien 536]]&amp;" ", acquéreurs!$C15&amp;" ",acquéreurs!$D15),"")</f>
        <v/>
      </c>
      <c r="TR14" t="str">
        <f>IF(acquéreurs!UM15="MATCH",CONCATENATE(Tableau2[[#Headers],[Bien 537]]&amp;" ", acquéreurs!$C15&amp;" ",acquéreurs!$D15),"")</f>
        <v/>
      </c>
      <c r="TS14" t="str">
        <f>IF(acquéreurs!UN15="MATCH",CONCATENATE(Tableau2[[#Headers],[Bien 538]]&amp;" ", acquéreurs!$C15&amp;" ",acquéreurs!$D15),"")</f>
        <v/>
      </c>
      <c r="TT14" t="str">
        <f>IF(acquéreurs!UO15="MATCH",CONCATENATE(Tableau2[[#Headers],[Bien 539]]&amp;" ", acquéreurs!$C15&amp;" ",acquéreurs!$D15),"")</f>
        <v/>
      </c>
      <c r="TU14" t="str">
        <f>IF(acquéreurs!UP15="MATCH",CONCATENATE(Tableau2[[#Headers],[Bien 540]]&amp;" ", acquéreurs!$C15&amp;" ",acquéreurs!$D15),"")</f>
        <v/>
      </c>
      <c r="TV14" t="str">
        <f>IF(acquéreurs!UQ15="MATCH",CONCATENATE(Tableau2[[#Headers],[Bien 541]]&amp;" ", acquéreurs!$C15&amp;" ",acquéreurs!$D15),"")</f>
        <v/>
      </c>
      <c r="TW14" t="str">
        <f>IF(acquéreurs!UR15="MATCH",CONCATENATE(Tableau2[[#Headers],[Bien 542]]&amp;" ", acquéreurs!$C15&amp;" ",acquéreurs!$D15),"")</f>
        <v/>
      </c>
      <c r="TX14" t="str">
        <f>IF(acquéreurs!US15="MATCH",CONCATENATE(Tableau2[[#Headers],[Bien 543]]&amp;" ", acquéreurs!$C15&amp;" ",acquéreurs!$D15),"")</f>
        <v/>
      </c>
      <c r="TY14" t="str">
        <f>IF(acquéreurs!UT15="MATCH",CONCATENATE(Tableau2[[#Headers],[Bien 544]]&amp;" ", acquéreurs!$C15&amp;" ",acquéreurs!$D15),"")</f>
        <v/>
      </c>
      <c r="TZ14" t="str">
        <f>IF(acquéreurs!UU15="MATCH",CONCATENATE(Tableau2[[#Headers],[Bien 545]]&amp;" ", acquéreurs!$C15&amp;" ",acquéreurs!$D15),"")</f>
        <v/>
      </c>
      <c r="UA14" t="str">
        <f>IF(acquéreurs!UV15="MATCH",CONCATENATE(Tableau2[[#Headers],[Bien 546]]&amp;" ", acquéreurs!$C15&amp;" ",acquéreurs!$D15),"")</f>
        <v/>
      </c>
      <c r="UB14" t="str">
        <f>IF(acquéreurs!UW15="MATCH",CONCATENATE(Tableau2[[#Headers],[Bien 547]]&amp;" ", acquéreurs!$C15&amp;" ",acquéreurs!$D15),"")</f>
        <v/>
      </c>
      <c r="UC14" t="str">
        <f>IF(acquéreurs!UX15="MATCH",CONCATENATE(Tableau2[[#Headers],[Bien 548]]&amp;" ", acquéreurs!$C15&amp;" ",acquéreurs!$D15),"")</f>
        <v/>
      </c>
      <c r="UD14" t="str">
        <f>IF(acquéreurs!UY15="MATCH",CONCATENATE(Tableau2[[#Headers],[Bien 549]]&amp;" ", acquéreurs!$C15&amp;" ",acquéreurs!$D15),"")</f>
        <v/>
      </c>
      <c r="UE14" t="str">
        <f>IF(acquéreurs!UZ15="MATCH",CONCATENATE(Tableau2[[#Headers],[Bien 550]]&amp;" ", acquéreurs!$C15&amp;" ",acquéreurs!$D15),"")</f>
        <v/>
      </c>
      <c r="UF14" t="str">
        <f>IF(acquéreurs!VA15="MATCH",CONCATENATE(Tableau2[[#Headers],[Bien 551]]&amp;" ", acquéreurs!$C15&amp;" ",acquéreurs!$D15),"")</f>
        <v/>
      </c>
      <c r="UG14" t="str">
        <f>IF(acquéreurs!VB15="MATCH",CONCATENATE(Tableau2[[#Headers],[Bien 552]]&amp;" ", acquéreurs!$C15&amp;" ",acquéreurs!$D15),"")</f>
        <v/>
      </c>
      <c r="UH14" t="str">
        <f>IF(acquéreurs!VC15="MATCH",CONCATENATE(Tableau2[[#Headers],[Bien 553]]&amp;" ", acquéreurs!$C15&amp;" ",acquéreurs!$D15),"")</f>
        <v/>
      </c>
      <c r="UI14" t="str">
        <f>IF(acquéreurs!VD15="MATCH",CONCATENATE(Tableau2[[#Headers],[Bien 554]]&amp;" ", acquéreurs!$C15&amp;" ",acquéreurs!$D15),"")</f>
        <v/>
      </c>
      <c r="UJ14" t="str">
        <f>IF(acquéreurs!VE15="MATCH",CONCATENATE(Tableau2[[#Headers],[Bien 555]]&amp;" ", acquéreurs!$C15&amp;" ",acquéreurs!$D15),"")</f>
        <v/>
      </c>
      <c r="UK14" t="str">
        <f>IF(acquéreurs!VF15="MATCH",CONCATENATE(Tableau2[[#Headers],[Bien 556]]&amp;" ", acquéreurs!$C15&amp;" ",acquéreurs!$D15),"")</f>
        <v/>
      </c>
      <c r="UL14" t="str">
        <f>IF(acquéreurs!VG15="MATCH",CONCATENATE(Tableau2[[#Headers],[Bien 557]]&amp;" ", acquéreurs!$C15&amp;" ",acquéreurs!$D15),"")</f>
        <v/>
      </c>
      <c r="UM14" t="str">
        <f>IF(acquéreurs!VH15="MATCH",CONCATENATE(Tableau2[[#Headers],[Bien 558]]&amp;" ", acquéreurs!$C15&amp;" ",acquéreurs!$D15),"")</f>
        <v/>
      </c>
    </row>
    <row r="15" spans="1:559" ht="27" x14ac:dyDescent="0.3">
      <c r="A15" s="15" t="s">
        <v>1077</v>
      </c>
      <c r="B15" t="str">
        <f>IF(acquéreurs!W16="MATCH",CONCATENATE(Tableau2[[#Headers],[Bien 1]]&amp;" ", acquéreurs!$C16&amp;" ",acquéreurs!$D16),"")</f>
        <v/>
      </c>
      <c r="C15" t="str">
        <f>IF(acquéreurs!X16="MATCH",CONCATENATE(Tableau2[[#Headers],[Bien 2]]&amp;" ", acquéreurs!$C16&amp;" ",acquéreurs!$D16),"")</f>
        <v/>
      </c>
      <c r="D15" t="str">
        <f>IF(acquéreurs!Y16="MATCH",CONCATENATE(Tableau2[[#Headers],[Bien 3]]&amp;" ", acquéreurs!$C16&amp;" ",acquéreurs!$D16),"")</f>
        <v/>
      </c>
      <c r="E15" t="str">
        <f>IF(acquéreurs!Z16="MATCH",CONCATENATE(Tableau2[[#Headers],[Bien 4]]&amp;" ", acquéreurs!$C16&amp;" ",acquéreurs!$D16),"")</f>
        <v/>
      </c>
      <c r="F15" t="str">
        <f>IF(acquéreurs!AA16="MATCH",CONCATENATE(Tableau2[[#Headers],[Bien 5]]&amp;" ", acquéreurs!$C16&amp;" ",acquéreurs!$D16),"")</f>
        <v/>
      </c>
      <c r="G15" t="str">
        <f>IF(acquéreurs!AB16="MATCH",CONCATENATE(Tableau2[[#Headers],[Bien 6]]&amp;" ", acquéreurs!$C16&amp;" ",acquéreurs!$D16),"")</f>
        <v/>
      </c>
      <c r="H15" t="str">
        <f>IF(acquéreurs!AC16="MATCH",CONCATENATE(Tableau2[[#Headers],[Bien 7]]&amp;" ", acquéreurs!$C16&amp;" ",acquéreurs!$D16),"")</f>
        <v/>
      </c>
      <c r="I15" t="str">
        <f>IF(acquéreurs!AD16="MATCH",CONCATENATE(Tableau2[[#Headers],[Bien 8]]&amp;" ", acquéreurs!$C16&amp;" ",acquéreurs!$D16),"")</f>
        <v/>
      </c>
      <c r="J15" t="str">
        <f>IF(acquéreurs!AE16="MATCH",CONCATENATE(Tableau2[[#Headers],[Bien 9]]&amp;" ", acquéreurs!$C16&amp;" ",acquéreurs!$D16),"")</f>
        <v/>
      </c>
      <c r="K15" t="str">
        <f>IF(acquéreurs!AF16="MATCH",CONCATENATE(Tableau2[[#Headers],[Bien 10]]&amp;" ", acquéreurs!$C16&amp;" ",acquéreurs!$D16),"")</f>
        <v/>
      </c>
      <c r="L15" t="str">
        <f>IF(acquéreurs!AG16="MATCH",CONCATENATE(Tableau2[[#Headers],[Bien 11]]&amp;" ", acquéreurs!$C16&amp;" ",acquéreurs!$D16),"")</f>
        <v/>
      </c>
      <c r="M15" t="str">
        <f>IF(acquéreurs!AH16="MATCH",CONCATENATE(Tableau2[[#Headers],[Bien 12]]&amp;" ", acquéreurs!$C16&amp;" ",acquéreurs!$D16),"")</f>
        <v/>
      </c>
      <c r="N15" t="str">
        <f>IF(acquéreurs!AI16="MATCH",CONCATENATE(Tableau2[[#Headers],[Bien 13]]&amp;" ", acquéreurs!$C16&amp;" ",acquéreurs!$D16),"")</f>
        <v/>
      </c>
      <c r="O15" t="str">
        <f>IF(acquéreurs!AJ16="MATCH",CONCATENATE(Tableau2[[#Headers],[Bien 14]]&amp;" ", acquéreurs!$C16&amp;" ",acquéreurs!$D16),"")</f>
        <v/>
      </c>
      <c r="P15" t="str">
        <f>IF(acquéreurs!AK16="MATCH",CONCATENATE(Tableau2[[#Headers],[Bien 15]]&amp;" ", acquéreurs!$C16&amp;" ",acquéreurs!$D16),"")</f>
        <v/>
      </c>
      <c r="Q15" t="str">
        <f>IF(acquéreurs!AL16="MATCH",CONCATENATE(Tableau2[[#Headers],[Bien 16]]&amp;" ", acquéreurs!$C16&amp;" ",acquéreurs!$D16),"")</f>
        <v/>
      </c>
      <c r="R15" t="str">
        <f>IF(acquéreurs!AM16="MATCH",CONCATENATE(Tableau2[[#Headers],[Bien 17]]&amp;" ", acquéreurs!$C16&amp;" ",acquéreurs!$D16),"")</f>
        <v/>
      </c>
      <c r="S15" t="str">
        <f>IF(acquéreurs!AN16="MATCH",CONCATENATE(Tableau2[[#Headers],[Bien 18]]&amp;" ", acquéreurs!$C16&amp;" ",acquéreurs!$D16),"")</f>
        <v/>
      </c>
      <c r="T15" t="str">
        <f>IF(acquéreurs!AO16="MATCH",CONCATENATE(Tableau2[[#Headers],[Bien 19]]&amp;" ", acquéreurs!$C16&amp;" ",acquéreurs!$D16),"")</f>
        <v/>
      </c>
      <c r="U15" t="str">
        <f>IF(acquéreurs!AP16="MATCH",CONCATENATE(Tableau2[[#Headers],[Bien 20]]&amp;" ", acquéreurs!$C16&amp;" ",acquéreurs!$D16),"")</f>
        <v/>
      </c>
      <c r="V15" t="str">
        <f>IF(acquéreurs!AQ16="MATCH",CONCATENATE(Tableau2[[#Headers],[Bien 21]]&amp;" ", acquéreurs!$C16&amp;" ",acquéreurs!$D16),"")</f>
        <v/>
      </c>
      <c r="W15" t="str">
        <f>IF(acquéreurs!AR16="MATCH",CONCATENATE(Tableau2[[#Headers],[Bien 22]]&amp;" ", acquéreurs!$C16&amp;" ",acquéreurs!$D16),"")</f>
        <v/>
      </c>
      <c r="X15" t="str">
        <f>IF(acquéreurs!AS16="MATCH",CONCATENATE(Tableau2[[#Headers],[Bien 23]]&amp;" ", acquéreurs!$C16&amp;" ",acquéreurs!$D16),"")</f>
        <v/>
      </c>
      <c r="Y15" t="str">
        <f>IF(acquéreurs!AT16="MATCH",CONCATENATE(Tableau2[[#Headers],[Bien 24]]&amp;" ", acquéreurs!$C16&amp;" ",acquéreurs!$D16),"")</f>
        <v/>
      </c>
      <c r="Z15" t="str">
        <f>IF(acquéreurs!AU16="MATCH",CONCATENATE(Tableau2[[#Headers],[Bien 25]]&amp;" ", acquéreurs!$C16&amp;" ",acquéreurs!$D16),"")</f>
        <v/>
      </c>
      <c r="AA15" t="str">
        <f>IF(acquéreurs!AV16="MATCH",CONCATENATE(Tableau2[[#Headers],[Bien 26]]&amp;" ", acquéreurs!$C16&amp;" ",acquéreurs!$D16),"")</f>
        <v/>
      </c>
      <c r="AB15" t="str">
        <f>IF(acquéreurs!AW16="MATCH",CONCATENATE(Tableau2[[#Headers],[Bien 27]]&amp;" ", acquéreurs!$C16&amp;" ",acquéreurs!$D16),"")</f>
        <v/>
      </c>
      <c r="AC15" t="str">
        <f>IF(acquéreurs!AX16="MATCH",CONCATENATE(Tableau2[[#Headers],[Bien 28]]&amp;" ", acquéreurs!$C16&amp;" ",acquéreurs!$D16),"")</f>
        <v/>
      </c>
      <c r="AD15" t="str">
        <f>IF(acquéreurs!AY16="MATCH",CONCATENATE(Tableau2[[#Headers],[Bien 29]]&amp;" ", acquéreurs!$C16&amp;" ",acquéreurs!$D16),"")</f>
        <v/>
      </c>
      <c r="AE15" t="str">
        <f>IF(acquéreurs!AZ16="MATCH",CONCATENATE(Tableau2[[#Headers],[Bien 30]]&amp;" ", acquéreurs!$C16&amp;" ",acquéreurs!$D16),"")</f>
        <v/>
      </c>
      <c r="AF15" t="str">
        <f>IF(acquéreurs!BA16="MATCH",CONCATENATE(Tableau2[[#Headers],[Bien 31]]&amp;" ", acquéreurs!$C16&amp;" ",acquéreurs!$D16),"")</f>
        <v/>
      </c>
      <c r="AG15" t="str">
        <f>IF(acquéreurs!BB16="MATCH",CONCATENATE(Tableau2[[#Headers],[Bien 32]]&amp;" ", acquéreurs!$C16&amp;" ",acquéreurs!$D16),"")</f>
        <v/>
      </c>
      <c r="AH15" t="str">
        <f>IF(acquéreurs!BC16="MATCH",CONCATENATE(Tableau2[[#Headers],[Bien 33]]&amp;" ", acquéreurs!$C16&amp;" ",acquéreurs!$D16),"")</f>
        <v/>
      </c>
      <c r="AI15" t="str">
        <f>IF(acquéreurs!BD16="MATCH",CONCATENATE(Tableau2[[#Headers],[Bien 34]]&amp;" ", acquéreurs!$C16&amp;" ",acquéreurs!$D16),"")</f>
        <v/>
      </c>
      <c r="AJ15" t="str">
        <f>IF(acquéreurs!BE16="MATCH",CONCATENATE(Tableau2[[#Headers],[Bien 35]]&amp;" ", acquéreurs!$C16&amp;" ",acquéreurs!$D16),"")</f>
        <v/>
      </c>
      <c r="AK15" t="str">
        <f>IF(acquéreurs!BF16="MATCH",CONCATENATE(Tableau2[[#Headers],[Bien 36]]&amp;" ", acquéreurs!$C16&amp;" ",acquéreurs!$D16),"")</f>
        <v/>
      </c>
      <c r="AL15" t="str">
        <f>IF(acquéreurs!BG16="MATCH",CONCATENATE(Tableau2[[#Headers],[Bien 37]]&amp;" ", acquéreurs!$C16&amp;" ",acquéreurs!$D16),"")</f>
        <v/>
      </c>
      <c r="AM15" t="str">
        <f>IF(acquéreurs!BH16="MATCH",CONCATENATE(Tableau2[[#Headers],[Bien 38]]&amp;" ", acquéreurs!$C16&amp;" ",acquéreurs!$D16),"")</f>
        <v/>
      </c>
      <c r="AN15" t="str">
        <f>IF(acquéreurs!BI16="MATCH",CONCATENATE(Tableau2[[#Headers],[Bien 39]]&amp;" ", acquéreurs!$C16&amp;" ",acquéreurs!$D16),"")</f>
        <v/>
      </c>
      <c r="AO15" t="str">
        <f>IF(acquéreurs!BJ16="MATCH",CONCATENATE(Tableau2[[#Headers],[Bien 40]]&amp;" ", acquéreurs!$C16&amp;" ",acquéreurs!$D16),"")</f>
        <v/>
      </c>
      <c r="AP15" t="str">
        <f>IF(acquéreurs!BK16="MATCH",CONCATENATE(Tableau2[[#Headers],[Bien 41]]&amp;" ", acquéreurs!$C16&amp;" ",acquéreurs!$D16),"")</f>
        <v/>
      </c>
      <c r="AQ15" t="str">
        <f>IF(acquéreurs!BL16="MATCH",CONCATENATE(Tableau2[[#Headers],[Bien 42]]&amp;" ", acquéreurs!$C16&amp;" ",acquéreurs!$D16),"")</f>
        <v/>
      </c>
      <c r="AR15" t="str">
        <f>IF(acquéreurs!BM16="MATCH",CONCATENATE(Tableau2[[#Headers],[Bien 43]]&amp;" ", acquéreurs!$C16&amp;" ",acquéreurs!$D16),"")</f>
        <v/>
      </c>
      <c r="AS15" t="str">
        <f>IF(acquéreurs!BN16="MATCH",CONCATENATE(Tableau2[[#Headers],[Bien 44]]&amp;" ", acquéreurs!$C16&amp;" ",acquéreurs!$D16),"")</f>
        <v/>
      </c>
      <c r="AT15" t="str">
        <f>IF(acquéreurs!BO16="MATCH",CONCATENATE(Tableau2[[#Headers],[Bien 45]]&amp;" ", acquéreurs!$C16&amp;" ",acquéreurs!$D16),"")</f>
        <v/>
      </c>
      <c r="AU15" t="str">
        <f>IF(acquéreurs!BP16="MATCH",CONCATENATE(Tableau2[[#Headers],[Bien 46]]&amp;" ", acquéreurs!$C16&amp;" ",acquéreurs!$D16),"")</f>
        <v/>
      </c>
      <c r="AV15" t="str">
        <f>IF(acquéreurs!BQ16="MATCH",CONCATENATE(Tableau2[[#Headers],[Bien 47]]&amp;" ", acquéreurs!$C16&amp;" ",acquéreurs!$D16),"")</f>
        <v/>
      </c>
      <c r="AW15" t="str">
        <f>IF(acquéreurs!BR16="MATCH",CONCATENATE(Tableau2[[#Headers],[Bien 48]]&amp;" ", acquéreurs!$C16&amp;" ",acquéreurs!$D16),"")</f>
        <v/>
      </c>
      <c r="AX15" t="str">
        <f>IF(acquéreurs!BS16="MATCH",CONCATENATE(Tableau2[[#Headers],[Bien 49]]&amp;" ", acquéreurs!$C16&amp;" ",acquéreurs!$D16),"")</f>
        <v/>
      </c>
      <c r="AY15" t="str">
        <f>IF(acquéreurs!BT16="MATCH",CONCATENATE(Tableau2[[#Headers],[Bien 50]]&amp;" ", acquéreurs!$C16&amp;" ",acquéreurs!$D16),"")</f>
        <v/>
      </c>
      <c r="AZ15" t="str">
        <f>IF(acquéreurs!BU16="MATCH",CONCATENATE(Tableau2[[#Headers],[Bien 51]]&amp;" ", acquéreurs!$C16&amp;" ",acquéreurs!$D16),"")</f>
        <v/>
      </c>
      <c r="BA15" t="str">
        <f>IF(acquéreurs!BV16="MATCH",CONCATENATE(Tableau2[[#Headers],[Bien 52]]&amp;" ", acquéreurs!$C16&amp;" ",acquéreurs!$D16),"")</f>
        <v/>
      </c>
      <c r="BB15" t="str">
        <f>IF(acquéreurs!BW16="MATCH",CONCATENATE(Tableau2[[#Headers],[Bien 53]]&amp;" ", acquéreurs!$C16&amp;" ",acquéreurs!$D16),"")</f>
        <v/>
      </c>
      <c r="BC15" t="str">
        <f>IF(acquéreurs!BX16="MATCH",CONCATENATE(Tableau2[[#Headers],[Bien 54]]&amp;" ", acquéreurs!$C16&amp;" ",acquéreurs!$D16),"")</f>
        <v/>
      </c>
      <c r="BD15" t="str">
        <f>IF(acquéreurs!BY16="MATCH",CONCATENATE(Tableau2[[#Headers],[Bien 55]]&amp;" ", acquéreurs!$C16&amp;" ",acquéreurs!$D16),"")</f>
        <v/>
      </c>
      <c r="BE15" t="str">
        <f>IF(acquéreurs!BZ16="MATCH",CONCATENATE(Tableau2[[#Headers],[Bien 56]]&amp;" ", acquéreurs!$C16&amp;" ",acquéreurs!$D16),"")</f>
        <v/>
      </c>
      <c r="BF15" t="str">
        <f>IF(acquéreurs!CA16="MATCH",CONCATENATE(Tableau2[[#Headers],[Bien 57]]&amp;" ", acquéreurs!$C16&amp;" ",acquéreurs!$D16),"")</f>
        <v/>
      </c>
      <c r="BG15" t="str">
        <f>IF(acquéreurs!CB16="MATCH",CONCATENATE(Tableau2[[#Headers],[Bien 58]]&amp;" ", acquéreurs!$C16&amp;" ",acquéreurs!$D16),"")</f>
        <v/>
      </c>
      <c r="BH15" t="str">
        <f>IF(acquéreurs!CC16="MATCH",CONCATENATE(Tableau2[[#Headers],[Bien 59]]&amp;" ", acquéreurs!$C16&amp;" ",acquéreurs!$D16),"")</f>
        <v/>
      </c>
      <c r="BI15" t="str">
        <f>IF(acquéreurs!CD16="MATCH",CONCATENATE(Tableau2[[#Headers],[Bien 60]]&amp;" ", acquéreurs!$C16&amp;" ",acquéreurs!$D16),"")</f>
        <v/>
      </c>
      <c r="BJ15" t="str">
        <f>IF(acquéreurs!CE16="MATCH",CONCATENATE(Tableau2[[#Headers],[Bien 61]]&amp;" ", acquéreurs!$C16&amp;" ",acquéreurs!$D16),"")</f>
        <v/>
      </c>
      <c r="BK15" t="str">
        <f>IF(acquéreurs!CF16="MATCH",CONCATENATE(Tableau2[[#Headers],[Bien 62]]&amp;" ", acquéreurs!$C16&amp;" ",acquéreurs!$D16),"")</f>
        <v/>
      </c>
      <c r="BL15" t="str">
        <f>IF(acquéreurs!CG16="MATCH",CONCATENATE(Tableau2[[#Headers],[Bien 63]]&amp;" ", acquéreurs!$C16&amp;" ",acquéreurs!$D16),"")</f>
        <v/>
      </c>
      <c r="BM15" t="str">
        <f>IF(acquéreurs!CH16="MATCH",CONCATENATE(Tableau2[[#Headers],[Bien 64]]&amp;" ", acquéreurs!$C16&amp;" ",acquéreurs!$D16),"")</f>
        <v/>
      </c>
      <c r="BN15" t="str">
        <f>IF(acquéreurs!CI16="MATCH",CONCATENATE(Tableau2[[#Headers],[Bien 65]]&amp;" ", acquéreurs!$C16&amp;" ",acquéreurs!$D16),"")</f>
        <v/>
      </c>
      <c r="BO15" t="str">
        <f>IF(acquéreurs!CJ16="MATCH",CONCATENATE(Tableau2[[#Headers],[Bien 66]]&amp;" ", acquéreurs!$C16&amp;" ",acquéreurs!$D16),"")</f>
        <v/>
      </c>
      <c r="BP15" t="str">
        <f>IF(acquéreurs!CK16="MATCH",CONCATENATE(Tableau2[[#Headers],[Bien 67]]&amp;" ", acquéreurs!$C16&amp;" ",acquéreurs!$D16),"")</f>
        <v/>
      </c>
      <c r="BQ15" t="str">
        <f>IF(acquéreurs!CL16="MATCH",CONCATENATE(Tableau2[[#Headers],[Bien 68]]&amp;" ", acquéreurs!$C16&amp;" ",acquéreurs!$D16),"")</f>
        <v/>
      </c>
      <c r="BR15" t="str">
        <f>IF(acquéreurs!CM16="MATCH",CONCATENATE(Tableau2[[#Headers],[Bien 69]]&amp;" ", acquéreurs!$C16&amp;" ",acquéreurs!$D16),"")</f>
        <v/>
      </c>
      <c r="BS15" t="str">
        <f>IF(acquéreurs!CN16="MATCH",CONCATENATE(Tableau2[[#Headers],[Bien 70]]&amp;" ", acquéreurs!$C16&amp;" ",acquéreurs!$D16),"")</f>
        <v/>
      </c>
      <c r="BT15" t="str">
        <f>IF(acquéreurs!CO16="MATCH",CONCATENATE(Tableau2[[#Headers],[Bien 71]]&amp;" ", acquéreurs!$C16&amp;" ",acquéreurs!$D16),"")</f>
        <v/>
      </c>
      <c r="BU15" t="str">
        <f>IF(acquéreurs!CP16="MATCH",CONCATENATE(Tableau2[[#Headers],[Bien 72]]&amp;" ", acquéreurs!$C16&amp;" ",acquéreurs!$D16),"")</f>
        <v/>
      </c>
      <c r="BV15" t="str">
        <f>IF(acquéreurs!CQ16="MATCH",CONCATENATE(Tableau2[[#Headers],[Bien 73]]&amp;" ", acquéreurs!$C16&amp;" ",acquéreurs!$D16),"")</f>
        <v/>
      </c>
      <c r="BW15" t="str">
        <f>IF(acquéreurs!CR16="MATCH",CONCATENATE(Tableau2[[#Headers],[Bien 74]]&amp;" ", acquéreurs!$C16&amp;" ",acquéreurs!$D16),"")</f>
        <v/>
      </c>
      <c r="BX15" t="str">
        <f>IF(acquéreurs!CS16="MATCH",CONCATENATE(Tableau2[[#Headers],[Bien 75]]&amp;" ", acquéreurs!$C16&amp;" ",acquéreurs!$D16),"")</f>
        <v/>
      </c>
      <c r="BY15" t="str">
        <f>IF(acquéreurs!CT16="MATCH",CONCATENATE(Tableau2[[#Headers],[Bien 76]]&amp;" ", acquéreurs!$C16&amp;" ",acquéreurs!$D16),"")</f>
        <v/>
      </c>
      <c r="BZ15" t="str">
        <f>IF(acquéreurs!CU16="MATCH",CONCATENATE(Tableau2[[#Headers],[Bien 77]]&amp;" ", acquéreurs!$C16&amp;" ",acquéreurs!$D16),"")</f>
        <v/>
      </c>
      <c r="CA15" t="str">
        <f>IF(acquéreurs!CV16="MATCH",CONCATENATE(Tableau2[[#Headers],[Bien 78]]&amp;" ", acquéreurs!$C16&amp;" ",acquéreurs!$D16),"")</f>
        <v/>
      </c>
      <c r="CB15" t="str">
        <f>IF(acquéreurs!CW16="MATCH",CONCATENATE(Tableau2[[#Headers],[Bien 79]]&amp;" ", acquéreurs!$C16&amp;" ",acquéreurs!$D16),"")</f>
        <v/>
      </c>
      <c r="CC15" t="str">
        <f>IF(acquéreurs!CX16="MATCH",CONCATENATE(Tableau2[[#Headers],[Bien 80]]&amp;" ", acquéreurs!$C16&amp;" ",acquéreurs!$D16),"")</f>
        <v/>
      </c>
      <c r="CD15" t="str">
        <f>IF(acquéreurs!CY16="MATCH",CONCATENATE(Tableau2[[#Headers],[Bien 81]]&amp;" ", acquéreurs!$C16&amp;" ",acquéreurs!$D16),"")</f>
        <v/>
      </c>
      <c r="CE15" t="str">
        <f>IF(acquéreurs!CZ16="MATCH",CONCATENATE(Tableau2[[#Headers],[Bien 82]]&amp;" ", acquéreurs!$C16&amp;" ",acquéreurs!$D16),"")</f>
        <v/>
      </c>
      <c r="CF15" t="str">
        <f>IF(acquéreurs!DA16="MATCH",CONCATENATE(Tableau2[[#Headers],[Bien 83]]&amp;" ", acquéreurs!$C16&amp;" ",acquéreurs!$D16),"")</f>
        <v/>
      </c>
      <c r="CG15" t="str">
        <f>IF(acquéreurs!DB16="MATCH",CONCATENATE(Tableau2[[#Headers],[Bien 84]]&amp;" ", acquéreurs!$C16&amp;" ",acquéreurs!$D16),"")</f>
        <v/>
      </c>
      <c r="CH15" t="str">
        <f>IF(acquéreurs!DC16="MATCH",CONCATENATE(Tableau2[[#Headers],[Bien 85]]&amp;" ", acquéreurs!$C16&amp;" ",acquéreurs!$D16),"")</f>
        <v/>
      </c>
      <c r="CI15" t="str">
        <f>IF(acquéreurs!DD16="MATCH",CONCATENATE(Tableau2[[#Headers],[Bien 86]]&amp;" ", acquéreurs!$C16&amp;" ",acquéreurs!$D16),"")</f>
        <v/>
      </c>
      <c r="CJ15" t="str">
        <f>IF(acquéreurs!DE16="MATCH",CONCATENATE(Tableau2[[#Headers],[Bien 87]]&amp;" ", acquéreurs!$C16&amp;" ",acquéreurs!$D16),"")</f>
        <v/>
      </c>
      <c r="CK15" t="str">
        <f>IF(acquéreurs!DF16="MATCH",CONCATENATE(Tableau2[[#Headers],[Bien 88]]&amp;" ", acquéreurs!$C16&amp;" ",acquéreurs!$D16),"")</f>
        <v/>
      </c>
      <c r="CL15" t="str">
        <f>IF(acquéreurs!DG16="MATCH",CONCATENATE(Tableau2[[#Headers],[Bien 89]]&amp;" ", acquéreurs!$C16&amp;" ",acquéreurs!$D16),"")</f>
        <v/>
      </c>
      <c r="CM15" t="str">
        <f>IF(acquéreurs!DH16="MATCH",CONCATENATE(Tableau2[[#Headers],[Bien 90]]&amp;" ", acquéreurs!$C16&amp;" ",acquéreurs!$D16),"")</f>
        <v/>
      </c>
      <c r="CN15" t="str">
        <f>IF(acquéreurs!DI16="MATCH",CONCATENATE(Tableau2[[#Headers],[Bien 91]]&amp;" ", acquéreurs!$C16&amp;" ",acquéreurs!$D16),"")</f>
        <v/>
      </c>
      <c r="CO15" t="str">
        <f>IF(acquéreurs!DJ16="MATCH",CONCATENATE(Tableau2[[#Headers],[Bien 92]]&amp;" ", acquéreurs!$C16&amp;" ",acquéreurs!$D16),"")</f>
        <v/>
      </c>
      <c r="CP15" t="str">
        <f>IF(acquéreurs!DK16="MATCH",CONCATENATE(Tableau2[[#Headers],[Bien 93]]&amp;" ", acquéreurs!$C16&amp;" ",acquéreurs!$D16),"")</f>
        <v/>
      </c>
      <c r="CQ15" t="str">
        <f>IF(acquéreurs!DL16="MATCH",CONCATENATE(Tableau2[[#Headers],[Bien 94]]&amp;" ", acquéreurs!$C16&amp;" ",acquéreurs!$D16),"")</f>
        <v/>
      </c>
      <c r="CR15" t="str">
        <f>IF(acquéreurs!DM16="MATCH",CONCATENATE(Tableau2[[#Headers],[Bien 95]]&amp;" ", acquéreurs!$C16&amp;" ",acquéreurs!$D16),"")</f>
        <v/>
      </c>
      <c r="CS15" t="str">
        <f>IF(acquéreurs!DN16="MATCH",CONCATENATE(Tableau2[[#Headers],[Bien 96]]&amp;" ", acquéreurs!$C16&amp;" ",acquéreurs!$D16),"")</f>
        <v/>
      </c>
      <c r="CT15" t="str">
        <f>IF(acquéreurs!DO16="MATCH",CONCATENATE(Tableau2[[#Headers],[Bien 97]]&amp;" ", acquéreurs!$C16&amp;" ",acquéreurs!$D16),"")</f>
        <v/>
      </c>
      <c r="CU15" t="str">
        <f>IF(acquéreurs!DP16="MATCH",CONCATENATE(Tableau2[[#Headers],[Bien 98]]&amp;" ", acquéreurs!$C16&amp;" ",acquéreurs!$D16),"")</f>
        <v/>
      </c>
      <c r="CV15" t="str">
        <f>IF(acquéreurs!DQ16="MATCH",CONCATENATE(Tableau2[[#Headers],[Bien 99]]&amp;" ", acquéreurs!$C16&amp;" ",acquéreurs!$D16),"")</f>
        <v/>
      </c>
      <c r="CW15" t="str">
        <f>IF(acquéreurs!DR16="MATCH",CONCATENATE(Tableau2[[#Headers],[Bien 100]]&amp;" ", acquéreurs!$C16&amp;" ",acquéreurs!$D16),"")</f>
        <v/>
      </c>
      <c r="CX15" t="str">
        <f>IF(acquéreurs!DS16="MATCH",CONCATENATE(Tableau2[[#Headers],[Bien 101]]&amp;" ", acquéreurs!$C16&amp;" ",acquéreurs!$D16),"")</f>
        <v/>
      </c>
      <c r="CY15" t="str">
        <f>IF(acquéreurs!DT16="MATCH",CONCATENATE(Tableau2[[#Headers],[Bien 102]]&amp;" ", acquéreurs!$C16&amp;" ",acquéreurs!$D16),"")</f>
        <v/>
      </c>
      <c r="CZ15" t="str">
        <f>IF(acquéreurs!DU16="MATCH",CONCATENATE(Tableau2[[#Headers],[Bien 103]]&amp;" ", acquéreurs!$C16&amp;" ",acquéreurs!$D16),"")</f>
        <v/>
      </c>
      <c r="DA15" t="str">
        <f>IF(acquéreurs!DV16="MATCH",CONCATENATE(Tableau2[[#Headers],[Bien 104]]&amp;" ", acquéreurs!$C16&amp;" ",acquéreurs!$D16),"")</f>
        <v/>
      </c>
      <c r="DB15" t="str">
        <f>IF(acquéreurs!DW16="MATCH",CONCATENATE(Tableau2[[#Headers],[Bien 105]]&amp;" ", acquéreurs!$C16&amp;" ",acquéreurs!$D16),"")</f>
        <v/>
      </c>
      <c r="DC15" t="str">
        <f>IF(acquéreurs!DX16="MATCH",CONCATENATE(Tableau2[[#Headers],[Bien 106]]&amp;" ", acquéreurs!$C16&amp;" ",acquéreurs!$D16),"")</f>
        <v/>
      </c>
      <c r="DD15" t="str">
        <f>IF(acquéreurs!DY16="MATCH",CONCATENATE(Tableau2[[#Headers],[Bien 107]]&amp;" ", acquéreurs!$C16&amp;" ",acquéreurs!$D16),"")</f>
        <v/>
      </c>
      <c r="DE15" t="str">
        <f>IF(acquéreurs!DZ16="MATCH",CONCATENATE(Tableau2[[#Headers],[Bien 108]]&amp;" ", acquéreurs!$C16&amp;" ",acquéreurs!$D16),"")</f>
        <v/>
      </c>
      <c r="DF15" t="str">
        <f>IF(acquéreurs!EA16="MATCH",CONCATENATE(Tableau2[[#Headers],[Bien 109]]&amp;" ", acquéreurs!$C16&amp;" ",acquéreurs!$D16),"")</f>
        <v/>
      </c>
      <c r="DG15" t="str">
        <f>IF(acquéreurs!EB16="MATCH",CONCATENATE(Tableau2[[#Headers],[Bien 110]]&amp;" ", acquéreurs!$C16&amp;" ",acquéreurs!$D16),"")</f>
        <v/>
      </c>
      <c r="DH15" t="str">
        <f>IF(acquéreurs!EC16="MATCH",CONCATENATE(Tableau2[[#Headers],[Bien 111]]&amp;" ", acquéreurs!$C16&amp;" ",acquéreurs!$D16),"")</f>
        <v/>
      </c>
      <c r="DI15" t="str">
        <f>IF(acquéreurs!ED16="MATCH",CONCATENATE(Tableau2[[#Headers],[Bien 112]]&amp;" ", acquéreurs!$C16&amp;" ",acquéreurs!$D16),"")</f>
        <v/>
      </c>
      <c r="DJ15" t="str">
        <f>IF(acquéreurs!EE16="MATCH",CONCATENATE(Tableau2[[#Headers],[Bien 113]]&amp;" ", acquéreurs!$C16&amp;" ",acquéreurs!$D16),"")</f>
        <v/>
      </c>
      <c r="DK15" t="str">
        <f>IF(acquéreurs!EF16="MATCH",CONCATENATE(Tableau2[[#Headers],[Bien 114]]&amp;" ", acquéreurs!$C16&amp;" ",acquéreurs!$D16),"")</f>
        <v/>
      </c>
      <c r="DL15" t="str">
        <f>IF(acquéreurs!EG16="MATCH",CONCATENATE(Tableau2[[#Headers],[Bien 115]]&amp;" ", acquéreurs!$C16&amp;" ",acquéreurs!$D16),"")</f>
        <v/>
      </c>
      <c r="DM15" t="str">
        <f>IF(acquéreurs!EH16="MATCH",CONCATENATE(Tableau2[[#Headers],[Bien 116]]&amp;" ", acquéreurs!$C16&amp;" ",acquéreurs!$D16),"")</f>
        <v/>
      </c>
      <c r="DN15" t="str">
        <f>IF(acquéreurs!EI16="MATCH",CONCATENATE(Tableau2[[#Headers],[Bien 117]]&amp;" ", acquéreurs!$C16&amp;" ",acquéreurs!$D16),"")</f>
        <v/>
      </c>
      <c r="DO15" t="str">
        <f>IF(acquéreurs!EJ16="MATCH",CONCATENATE(Tableau2[[#Headers],[Bien 118]]&amp;" ", acquéreurs!$C16&amp;" ",acquéreurs!$D16),"")</f>
        <v/>
      </c>
      <c r="DP15" t="str">
        <f>IF(acquéreurs!EK16="MATCH",CONCATENATE(Tableau2[[#Headers],[Bien 119]]&amp;" ", acquéreurs!$C16&amp;" ",acquéreurs!$D16),"")</f>
        <v/>
      </c>
      <c r="DQ15" t="str">
        <f>IF(acquéreurs!EL16="MATCH",CONCATENATE(Tableau2[[#Headers],[Bien 120]]&amp;" ", acquéreurs!$C16&amp;" ",acquéreurs!$D16),"")</f>
        <v/>
      </c>
      <c r="DR15" t="str">
        <f>IF(acquéreurs!EM16="MATCH",CONCATENATE(Tableau2[[#Headers],[Bien 121]]&amp;" ", acquéreurs!$C16&amp;" ",acquéreurs!$D16),"")</f>
        <v/>
      </c>
      <c r="DS15" t="str">
        <f>IF(acquéreurs!EN16="MATCH",CONCATENATE(Tableau2[[#Headers],[Bien 122]]&amp;" ", acquéreurs!$C16&amp;" ",acquéreurs!$D16),"")</f>
        <v/>
      </c>
      <c r="DT15" t="str">
        <f>IF(acquéreurs!EO16="MATCH",CONCATENATE(Tableau2[[#Headers],[Bien 123]]&amp;" ", acquéreurs!$C16&amp;" ",acquéreurs!$D16),"")</f>
        <v/>
      </c>
      <c r="DU15" t="str">
        <f>IF(acquéreurs!EP16="MATCH",CONCATENATE(Tableau2[[#Headers],[Bien 124]]&amp;" ", acquéreurs!$C16&amp;" ",acquéreurs!$D16),"")</f>
        <v/>
      </c>
      <c r="DV15" t="str">
        <f>IF(acquéreurs!EQ16="MATCH",CONCATENATE(Tableau2[[#Headers],[Bien 125]]&amp;" ", acquéreurs!$C16&amp;" ",acquéreurs!$D16),"")</f>
        <v/>
      </c>
      <c r="DW15" t="str">
        <f>IF(acquéreurs!ER16="MATCH",CONCATENATE(Tableau2[[#Headers],[Bien 126]]&amp;" ", acquéreurs!$C16&amp;" ",acquéreurs!$D16),"")</f>
        <v/>
      </c>
      <c r="DX15" t="str">
        <f>IF(acquéreurs!ES16="MATCH",CONCATENATE(Tableau2[[#Headers],[Bien 127]]&amp;" ", acquéreurs!$C16&amp;" ",acquéreurs!$D16),"")</f>
        <v/>
      </c>
      <c r="DY15" t="str">
        <f>IF(acquéreurs!ET16="MATCH",CONCATENATE(Tableau2[[#Headers],[Bien 128]]&amp;" ", acquéreurs!$C16&amp;" ",acquéreurs!$D16),"")</f>
        <v/>
      </c>
      <c r="DZ15" t="str">
        <f>IF(acquéreurs!EU16="MATCH",CONCATENATE(Tableau2[[#Headers],[Bien 129]]&amp;" ", acquéreurs!$C16&amp;" ",acquéreurs!$D16),"")</f>
        <v/>
      </c>
      <c r="EA15" t="str">
        <f>IF(acquéreurs!EV16="MATCH",CONCATENATE(Tableau2[[#Headers],[Bien 130]]&amp;" ", acquéreurs!$C16&amp;" ",acquéreurs!$D16),"")</f>
        <v/>
      </c>
      <c r="EB15" t="str">
        <f>IF(acquéreurs!EW16="MATCH",CONCATENATE(Tableau2[[#Headers],[Bien 131]]&amp;" ", acquéreurs!$C16&amp;" ",acquéreurs!$D16),"")</f>
        <v/>
      </c>
      <c r="EC15" t="str">
        <f>IF(acquéreurs!EX16="MATCH",CONCATENATE(Tableau2[[#Headers],[Bien 132]]&amp;" ", acquéreurs!$C16&amp;" ",acquéreurs!$D16),"")</f>
        <v/>
      </c>
      <c r="ED15" t="str">
        <f>IF(acquéreurs!EY16="MATCH",CONCATENATE(Tableau2[[#Headers],[Bien 133]]&amp;" ", acquéreurs!$C16&amp;" ",acquéreurs!$D16),"")</f>
        <v/>
      </c>
      <c r="EE15" t="str">
        <f>IF(acquéreurs!EZ16="MATCH",CONCATENATE(Tableau2[[#Headers],[Bien 134]]&amp;" ", acquéreurs!$C16&amp;" ",acquéreurs!$D16),"")</f>
        <v/>
      </c>
      <c r="EF15" t="str">
        <f>IF(acquéreurs!FA16="MATCH",CONCATENATE(Tableau2[[#Headers],[Bien 135]]&amp;" ", acquéreurs!$C16&amp;" ",acquéreurs!$D16),"")</f>
        <v/>
      </c>
      <c r="EG15" t="str">
        <f>IF(acquéreurs!FB16="MATCH",CONCATENATE(Tableau2[[#Headers],[Bien 136]]&amp;" ", acquéreurs!$C16&amp;" ",acquéreurs!$D16),"")</f>
        <v/>
      </c>
      <c r="EH15" t="str">
        <f>IF(acquéreurs!FC16="MATCH",CONCATENATE(Tableau2[[#Headers],[Bien 137]]&amp;" ", acquéreurs!$C16&amp;" ",acquéreurs!$D16),"")</f>
        <v/>
      </c>
      <c r="EI15" t="str">
        <f>IF(acquéreurs!FD16="MATCH",CONCATENATE(Tableau2[[#Headers],[Bien 138]]&amp;" ", acquéreurs!$C16&amp;" ",acquéreurs!$D16),"")</f>
        <v/>
      </c>
      <c r="EJ15" t="str">
        <f>IF(acquéreurs!FE16="MATCH",CONCATENATE(Tableau2[[#Headers],[Bien 139]]&amp;" ", acquéreurs!$C16&amp;" ",acquéreurs!$D16),"")</f>
        <v/>
      </c>
      <c r="EK15" t="str">
        <f>IF(acquéreurs!FF16="MATCH",CONCATENATE(Tableau2[[#Headers],[Bien 140]]&amp;" ", acquéreurs!$C16&amp;" ",acquéreurs!$D16),"")</f>
        <v/>
      </c>
      <c r="EL15" t="str">
        <f>IF(acquéreurs!FG16="MATCH",CONCATENATE(Tableau2[[#Headers],[Bien 141]]&amp;" ", acquéreurs!$C16&amp;" ",acquéreurs!$D16),"")</f>
        <v/>
      </c>
      <c r="EM15" t="str">
        <f>IF(acquéreurs!FH16="MATCH",CONCATENATE(Tableau2[[#Headers],[Bien 142]]&amp;" ", acquéreurs!$C16&amp;" ",acquéreurs!$D16),"")</f>
        <v/>
      </c>
      <c r="EN15" t="str">
        <f>IF(acquéreurs!FI16="MATCH",CONCATENATE(Tableau2[[#Headers],[Bien 143]]&amp;" ", acquéreurs!$C16&amp;" ",acquéreurs!$D16),"")</f>
        <v/>
      </c>
      <c r="EO15" t="str">
        <f>IF(acquéreurs!FJ16="MATCH",CONCATENATE(Tableau2[[#Headers],[Bien 144]]&amp;" ", acquéreurs!$C16&amp;" ",acquéreurs!$D16),"")</f>
        <v/>
      </c>
      <c r="EP15" t="str">
        <f>IF(acquéreurs!FK16="MATCH",CONCATENATE(Tableau2[[#Headers],[Bien 145]]&amp;" ", acquéreurs!$C16&amp;" ",acquéreurs!$D16),"")</f>
        <v/>
      </c>
      <c r="EQ15" t="str">
        <f>IF(acquéreurs!FL16="MATCH",CONCATENATE(Tableau2[[#Headers],[Bien 146]]&amp;" ", acquéreurs!$C16&amp;" ",acquéreurs!$D16),"")</f>
        <v/>
      </c>
      <c r="ER15" t="str">
        <f>IF(acquéreurs!FM16="MATCH",CONCATENATE(Tableau2[[#Headers],[Bien 147]]&amp;" ", acquéreurs!$C16&amp;" ",acquéreurs!$D16),"")</f>
        <v/>
      </c>
      <c r="ES15" t="str">
        <f>IF(acquéreurs!FN16="MATCH",CONCATENATE(Tableau2[[#Headers],[Bien 148]]&amp;" ", acquéreurs!$C16&amp;" ",acquéreurs!$D16),"")</f>
        <v/>
      </c>
      <c r="ET15" t="str">
        <f>IF(acquéreurs!FO16="MATCH",CONCATENATE(Tableau2[[#Headers],[Bien 149]]&amp;" ", acquéreurs!$C16&amp;" ",acquéreurs!$D16),"")</f>
        <v/>
      </c>
      <c r="EU15" t="str">
        <f>IF(acquéreurs!FP16="MATCH",CONCATENATE(Tableau2[[#Headers],[Bien 150]]&amp;" ", acquéreurs!$C16&amp;" ",acquéreurs!$D16),"")</f>
        <v/>
      </c>
      <c r="EV15" t="str">
        <f>IF(acquéreurs!FQ16="MATCH",CONCATENATE(Tableau2[[#Headers],[Bien 151]]&amp;" ", acquéreurs!$C16&amp;" ",acquéreurs!$D16),"")</f>
        <v/>
      </c>
      <c r="EW15" t="str">
        <f>IF(acquéreurs!FR16="MATCH",CONCATENATE(Tableau2[[#Headers],[Bien 152]]&amp;" ", acquéreurs!$C16&amp;" ",acquéreurs!$D16),"")</f>
        <v/>
      </c>
      <c r="EX15" t="str">
        <f>IF(acquéreurs!FS16="MATCH",CONCATENATE(Tableau2[[#Headers],[Bien 153]]&amp;" ", acquéreurs!$C16&amp;" ",acquéreurs!$D16),"")</f>
        <v/>
      </c>
      <c r="EY15" t="str">
        <f>IF(acquéreurs!FT16="MATCH",CONCATENATE(Tableau2[[#Headers],[Bien 154]]&amp;" ", acquéreurs!$C16&amp;" ",acquéreurs!$D16),"")</f>
        <v/>
      </c>
      <c r="EZ15" t="str">
        <f>IF(acquéreurs!FU16="MATCH",CONCATENATE(Tableau2[[#Headers],[Bien 155]]&amp;" ", acquéreurs!$C16&amp;" ",acquéreurs!$D16),"")</f>
        <v/>
      </c>
      <c r="FA15" t="str">
        <f>IF(acquéreurs!FV16="MATCH",CONCATENATE(Tableau2[[#Headers],[Bien 156]]&amp;" ", acquéreurs!$C16&amp;" ",acquéreurs!$D16),"")</f>
        <v/>
      </c>
      <c r="FB15" t="str">
        <f>IF(acquéreurs!FW16="MATCH",CONCATENATE(Tableau2[[#Headers],[Bien 157]]&amp;" ", acquéreurs!$C16&amp;" ",acquéreurs!$D16),"")</f>
        <v/>
      </c>
      <c r="FC15" t="str">
        <f>IF(acquéreurs!FX16="MATCH",CONCATENATE(Tableau2[[#Headers],[Bien 158]]&amp;" ", acquéreurs!$C16&amp;" ",acquéreurs!$D16),"")</f>
        <v/>
      </c>
      <c r="FD15" t="str">
        <f>IF(acquéreurs!FY16="MATCH",CONCATENATE(Tableau2[[#Headers],[Bien 159]]&amp;" ", acquéreurs!$C16&amp;" ",acquéreurs!$D16),"")</f>
        <v/>
      </c>
      <c r="FE15" t="str">
        <f>IF(acquéreurs!FZ16="MATCH",CONCATENATE(Tableau2[[#Headers],[Bien 160]]&amp;" ", acquéreurs!$C16&amp;" ",acquéreurs!$D16),"")</f>
        <v/>
      </c>
      <c r="FF15" t="str">
        <f>IF(acquéreurs!GA16="MATCH",CONCATENATE(Tableau2[[#Headers],[Bien 161]]&amp;" ", acquéreurs!$C16&amp;" ",acquéreurs!$D16),"")</f>
        <v/>
      </c>
      <c r="FG15" t="str">
        <f>IF(acquéreurs!GB16="MATCH",CONCATENATE(Tableau2[[#Headers],[Bien 162]]&amp;" ", acquéreurs!$C16&amp;" ",acquéreurs!$D16),"")</f>
        <v/>
      </c>
      <c r="FH15" t="str">
        <f>IF(acquéreurs!GC16="MATCH",CONCATENATE(Tableau2[[#Headers],[Bien 163]]&amp;" ", acquéreurs!$C16&amp;" ",acquéreurs!$D16),"")</f>
        <v/>
      </c>
      <c r="FI15" t="str">
        <f>IF(acquéreurs!GD16="MATCH",CONCATENATE(Tableau2[[#Headers],[Bien 164]]&amp;" ", acquéreurs!$C16&amp;" ",acquéreurs!$D16),"")</f>
        <v/>
      </c>
      <c r="FJ15" t="str">
        <f>IF(acquéreurs!GE16="MATCH",CONCATENATE(Tableau2[[#Headers],[Bien 165]]&amp;" ", acquéreurs!$C16&amp;" ",acquéreurs!$D16),"")</f>
        <v/>
      </c>
      <c r="FK15" t="str">
        <f>IF(acquéreurs!GF16="MATCH",CONCATENATE(Tableau2[[#Headers],[Bien 166]]&amp;" ", acquéreurs!$C16&amp;" ",acquéreurs!$D16),"")</f>
        <v/>
      </c>
      <c r="FL15" t="str">
        <f>IF(acquéreurs!GG16="MATCH",CONCATENATE(Tableau2[[#Headers],[Bien 167]]&amp;" ", acquéreurs!$C16&amp;" ",acquéreurs!$D16),"")</f>
        <v/>
      </c>
      <c r="FM15" t="str">
        <f>IF(acquéreurs!GH16="MATCH",CONCATENATE(Tableau2[[#Headers],[Bien 168]]&amp;" ", acquéreurs!$C16&amp;" ",acquéreurs!$D16),"")</f>
        <v/>
      </c>
      <c r="FN15" t="str">
        <f>IF(acquéreurs!GI16="MATCH",CONCATENATE(Tableau2[[#Headers],[Bien 169]]&amp;" ", acquéreurs!$C16&amp;" ",acquéreurs!$D16),"")</f>
        <v/>
      </c>
      <c r="FO15" t="str">
        <f>IF(acquéreurs!GJ16="MATCH",CONCATENATE(Tableau2[[#Headers],[Bien 170]]&amp;" ", acquéreurs!$C16&amp;" ",acquéreurs!$D16),"")</f>
        <v/>
      </c>
      <c r="FP15" t="str">
        <f>IF(acquéreurs!GK16="MATCH",CONCATENATE(Tableau2[[#Headers],[Bien 171]]&amp;" ", acquéreurs!$C16&amp;" ",acquéreurs!$D16),"")</f>
        <v/>
      </c>
      <c r="FQ15" t="str">
        <f>IF(acquéreurs!GL16="MATCH",CONCATENATE(Tableau2[[#Headers],[Bien 172]]&amp;" ", acquéreurs!$C16&amp;" ",acquéreurs!$D16),"")</f>
        <v/>
      </c>
      <c r="FR15" t="str">
        <f>IF(acquéreurs!GM16="MATCH",CONCATENATE(Tableau2[[#Headers],[Bien 173]]&amp;" ", acquéreurs!$C16&amp;" ",acquéreurs!$D16),"")</f>
        <v/>
      </c>
      <c r="FS15" t="str">
        <f>IF(acquéreurs!GN16="MATCH",CONCATENATE(Tableau2[[#Headers],[Bien 174]]&amp;" ", acquéreurs!$C16&amp;" ",acquéreurs!$D16),"")</f>
        <v/>
      </c>
      <c r="FT15" t="str">
        <f>IF(acquéreurs!GO16="MATCH",CONCATENATE(Tableau2[[#Headers],[Bien 175]]&amp;" ", acquéreurs!$C16&amp;" ",acquéreurs!$D16),"")</f>
        <v/>
      </c>
      <c r="FU15" t="str">
        <f>IF(acquéreurs!GP16="MATCH",CONCATENATE(Tableau2[[#Headers],[Bien 176]]&amp;" ", acquéreurs!$C16&amp;" ",acquéreurs!$D16),"")</f>
        <v/>
      </c>
      <c r="FV15" t="str">
        <f>IF(acquéreurs!GQ16="MATCH",CONCATENATE(Tableau2[[#Headers],[Bien 177]]&amp;" ", acquéreurs!$C16&amp;" ",acquéreurs!$D16),"")</f>
        <v/>
      </c>
      <c r="FW15" t="str">
        <f>IF(acquéreurs!GR16="MATCH",CONCATENATE(Tableau2[[#Headers],[Bien 178]]&amp;" ", acquéreurs!$C16&amp;" ",acquéreurs!$D16),"")</f>
        <v/>
      </c>
      <c r="FX15" t="str">
        <f>IF(acquéreurs!GS16="MATCH",CONCATENATE(Tableau2[[#Headers],[Bien 179]]&amp;" ", acquéreurs!$C16&amp;" ",acquéreurs!$D16),"")</f>
        <v/>
      </c>
      <c r="FY15" t="str">
        <f>IF(acquéreurs!GT16="MATCH",CONCATENATE(Tableau2[[#Headers],[Bien 180]]&amp;" ", acquéreurs!$C16&amp;" ",acquéreurs!$D16),"")</f>
        <v/>
      </c>
      <c r="FZ15" t="str">
        <f>IF(acquéreurs!GU16="MATCH",CONCATENATE(Tableau2[[#Headers],[Bien 181]]&amp;" ", acquéreurs!$C16&amp;" ",acquéreurs!$D16),"")</f>
        <v/>
      </c>
      <c r="GA15" t="str">
        <f>IF(acquéreurs!GV16="MATCH",CONCATENATE(Tableau2[[#Headers],[Bien 182]]&amp;" ", acquéreurs!$C16&amp;" ",acquéreurs!$D16),"")</f>
        <v/>
      </c>
      <c r="GB15" t="str">
        <f>IF(acquéreurs!GW16="MATCH",CONCATENATE(Tableau2[[#Headers],[Bien 183]]&amp;" ", acquéreurs!$C16&amp;" ",acquéreurs!$D16),"")</f>
        <v/>
      </c>
      <c r="GC15" t="str">
        <f>IF(acquéreurs!GX16="MATCH",CONCATENATE(Tableau2[[#Headers],[Bien 184]]&amp;" ", acquéreurs!$C16&amp;" ",acquéreurs!$D16),"")</f>
        <v/>
      </c>
      <c r="GD15" t="str">
        <f>IF(acquéreurs!GY16="MATCH",CONCATENATE(Tableau2[[#Headers],[Bien 185]]&amp;" ", acquéreurs!$C16&amp;" ",acquéreurs!$D16),"")</f>
        <v/>
      </c>
      <c r="GE15" t="str">
        <f>IF(acquéreurs!GZ16="MATCH",CONCATENATE(Tableau2[[#Headers],[Bien 186]]&amp;" ", acquéreurs!$C16&amp;" ",acquéreurs!$D16),"")</f>
        <v/>
      </c>
      <c r="GF15" t="str">
        <f>IF(acquéreurs!HA16="MATCH",CONCATENATE(Tableau2[[#Headers],[Bien 187]]&amp;" ", acquéreurs!$C16&amp;" ",acquéreurs!$D16),"")</f>
        <v/>
      </c>
      <c r="GG15" t="str">
        <f>IF(acquéreurs!HB16="MATCH",CONCATENATE(Tableau2[[#Headers],[Bien 188]]&amp;" ", acquéreurs!$C16&amp;" ",acquéreurs!$D16),"")</f>
        <v>Bien 188 vasilis confurea</v>
      </c>
      <c r="GH15" t="str">
        <f>IF(acquéreurs!HC16="MATCH",CONCATENATE(Tableau2[[#Headers],[Bien 189]]&amp;" ", acquéreurs!$C16&amp;" ",acquéreurs!$D16),"")</f>
        <v/>
      </c>
      <c r="GI15" t="str">
        <f>IF(acquéreurs!HD16="MATCH",CONCATENATE(Tableau2[[#Headers],[Bien 190]]&amp;" ", acquéreurs!$C16&amp;" ",acquéreurs!$D16),"")</f>
        <v/>
      </c>
      <c r="GJ15" t="str">
        <f>IF(acquéreurs!HE16="MATCH",CONCATENATE(Tableau2[[#Headers],[Bien 191]]&amp;" ", acquéreurs!$C16&amp;" ",acquéreurs!$D16),"")</f>
        <v/>
      </c>
      <c r="GK15" t="str">
        <f>IF(acquéreurs!HF16="MATCH",CONCATENATE(Tableau2[[#Headers],[Bien 192]]&amp;" ", acquéreurs!$C16&amp;" ",acquéreurs!$D16),"")</f>
        <v/>
      </c>
      <c r="GL15" t="str">
        <f>IF(acquéreurs!HG16="MATCH",CONCATENATE(Tableau2[[#Headers],[Bien 193]]&amp;" ", acquéreurs!$C16&amp;" ",acquéreurs!$D16),"")</f>
        <v/>
      </c>
      <c r="GM15" t="str">
        <f>IF(acquéreurs!HH16="MATCH",CONCATENATE(Tableau2[[#Headers],[Bien 194]]&amp;" ", acquéreurs!$C16&amp;" ",acquéreurs!$D16),"")</f>
        <v/>
      </c>
      <c r="GN15" t="str">
        <f>IF(acquéreurs!HI16="MATCH",CONCATENATE(Tableau2[[#Headers],[Bien 195]]&amp;" ", acquéreurs!$C16&amp;" ",acquéreurs!$D16),"")</f>
        <v/>
      </c>
      <c r="GO15" t="str">
        <f>IF(acquéreurs!HJ16="MATCH",CONCATENATE(Tableau2[[#Headers],[Bien 196]]&amp;" ", acquéreurs!$C16&amp;" ",acquéreurs!$D16),"")</f>
        <v/>
      </c>
      <c r="GP15" t="str">
        <f>IF(acquéreurs!HK16="MATCH",CONCATENATE(Tableau2[[#Headers],[Bien 197]]&amp;" ", acquéreurs!$C16&amp;" ",acquéreurs!$D16),"")</f>
        <v/>
      </c>
      <c r="GQ15" t="str">
        <f>IF(acquéreurs!HL16="MATCH",CONCATENATE(Tableau2[[#Headers],[Bien 198]]&amp;" ", acquéreurs!$C16&amp;" ",acquéreurs!$D16),"")</f>
        <v/>
      </c>
      <c r="GR15" t="str">
        <f>IF(acquéreurs!HM16="MATCH",CONCATENATE(Tableau2[[#Headers],[Bien 199]]&amp;" ", acquéreurs!$C16&amp;" ",acquéreurs!$D16),"")</f>
        <v/>
      </c>
      <c r="GS15" t="str">
        <f>IF(acquéreurs!HN16="MATCH",CONCATENATE(Tableau2[[#Headers],[Bien 200]]&amp;" ", acquéreurs!$C16&amp;" ",acquéreurs!$D16),"")</f>
        <v/>
      </c>
      <c r="GT15" t="str">
        <f>IF(acquéreurs!HO16="MATCH",CONCATENATE(Tableau2[[#Headers],[Bien 201]]&amp;" ", acquéreurs!$C16&amp;" ",acquéreurs!$D16),"")</f>
        <v/>
      </c>
      <c r="GU15" t="str">
        <f>IF(acquéreurs!HP16="MATCH",CONCATENATE(Tableau2[[#Headers],[Bien 202]]&amp;" ", acquéreurs!$C16&amp;" ",acquéreurs!$D16),"")</f>
        <v/>
      </c>
      <c r="GV15" t="str">
        <f>IF(acquéreurs!HQ16="MATCH",CONCATENATE(Tableau2[[#Headers],[Bien 203]]&amp;" ", acquéreurs!$C16&amp;" ",acquéreurs!$D16),"")</f>
        <v/>
      </c>
      <c r="GW15" t="str">
        <f>IF(acquéreurs!HR16="MATCH",CONCATENATE(Tableau2[[#Headers],[Bien 204]]&amp;" ", acquéreurs!$C16&amp;" ",acquéreurs!$D16),"")</f>
        <v/>
      </c>
      <c r="GX15" t="str">
        <f>IF(acquéreurs!HS16="MATCH",CONCATENATE(Tableau2[[#Headers],[Bien 205]]&amp;" ", acquéreurs!$C16&amp;" ",acquéreurs!$D16),"")</f>
        <v/>
      </c>
      <c r="GY15" t="str">
        <f>IF(acquéreurs!HT16="MATCH",CONCATENATE(Tableau2[[#Headers],[Bien 206]]&amp;" ", acquéreurs!$C16&amp;" ",acquéreurs!$D16),"")</f>
        <v/>
      </c>
      <c r="GZ15" t="str">
        <f>IF(acquéreurs!HU16="MATCH",CONCATENATE(Tableau2[[#Headers],[Bien 207]]&amp;" ", acquéreurs!$C16&amp;" ",acquéreurs!$D16),"")</f>
        <v/>
      </c>
      <c r="HA15" t="str">
        <f>IF(acquéreurs!HV16="MATCH",CONCATENATE(Tableau2[[#Headers],[Bien 208]]&amp;" ", acquéreurs!$C16&amp;" ",acquéreurs!$D16),"")</f>
        <v/>
      </c>
      <c r="HB15" t="str">
        <f>IF(acquéreurs!HW16="MATCH",CONCATENATE(Tableau2[[#Headers],[Bien 209]]&amp;" ", acquéreurs!$C16&amp;" ",acquéreurs!$D16),"")</f>
        <v/>
      </c>
      <c r="HC15" t="str">
        <f>IF(acquéreurs!HX16="MATCH",CONCATENATE(Tableau2[[#Headers],[Bien 210]]&amp;" ", acquéreurs!$C16&amp;" ",acquéreurs!$D16),"")</f>
        <v/>
      </c>
      <c r="HD15" t="str">
        <f>IF(acquéreurs!HY16="MATCH",CONCATENATE(Tableau2[[#Headers],[Bien 211]]&amp;" ", acquéreurs!$C16&amp;" ",acquéreurs!$D16),"")</f>
        <v>Bien 211 vasilis confurea</v>
      </c>
      <c r="HE15" t="str">
        <f>IF(acquéreurs!HZ16="MATCH",CONCATENATE(Tableau2[[#Headers],[Bien 212]]&amp;" ", acquéreurs!$C16&amp;" ",acquéreurs!$D16),"")</f>
        <v/>
      </c>
      <c r="HF15" t="str">
        <f>IF(acquéreurs!IA16="MATCH",CONCATENATE(Tableau2[[#Headers],[Bien 213]]&amp;" ", acquéreurs!$C16&amp;" ",acquéreurs!$D16),"")</f>
        <v/>
      </c>
      <c r="HG15" t="str">
        <f>IF(acquéreurs!IB16="MATCH",CONCATENATE(Tableau2[[#Headers],[Bien 214]]&amp;" ", acquéreurs!$C16&amp;" ",acquéreurs!$D16),"")</f>
        <v/>
      </c>
      <c r="HH15" t="str">
        <f>IF(acquéreurs!IC16="MATCH",CONCATENATE(Tableau2[[#Headers],[Bien 215]]&amp;" ", acquéreurs!$C16&amp;" ",acquéreurs!$D16),"")</f>
        <v/>
      </c>
      <c r="HI15" t="str">
        <f>IF(acquéreurs!ID16="MATCH",CONCATENATE(Tableau2[[#Headers],[Bien 216]]&amp;" ", acquéreurs!$C16&amp;" ",acquéreurs!$D16),"")</f>
        <v/>
      </c>
      <c r="HJ15" t="str">
        <f>IF(acquéreurs!IE16="MATCH",CONCATENATE(Tableau2[[#Headers],[Bien 217]]&amp;" ", acquéreurs!$C16&amp;" ",acquéreurs!$D16),"")</f>
        <v/>
      </c>
      <c r="HK15" t="str">
        <f>IF(acquéreurs!IF16="MATCH",CONCATENATE(Tableau2[[#Headers],[Bien 218]]&amp;" ", acquéreurs!$C16&amp;" ",acquéreurs!$D16),"")</f>
        <v/>
      </c>
      <c r="HL15" t="str">
        <f>IF(acquéreurs!IG16="MATCH",CONCATENATE(Tableau2[[#Headers],[Bien 219]]&amp;" ", acquéreurs!$C16&amp;" ",acquéreurs!$D16),"")</f>
        <v/>
      </c>
      <c r="HM15" t="str">
        <f>IF(acquéreurs!IH16="MATCH",CONCATENATE(Tableau2[[#Headers],[Bien 220]]&amp;" ", acquéreurs!$C16&amp;" ",acquéreurs!$D16),"")</f>
        <v/>
      </c>
      <c r="HN15" t="str">
        <f>IF(acquéreurs!II16="MATCH",CONCATENATE(Tableau2[[#Headers],[Bien 221]]&amp;" ", acquéreurs!$C16&amp;" ",acquéreurs!$D16),"")</f>
        <v/>
      </c>
      <c r="HO15" t="str">
        <f>IF(acquéreurs!IJ16="MATCH",CONCATENATE(Tableau2[[#Headers],[Bien 222]]&amp;" ", acquéreurs!$C16&amp;" ",acquéreurs!$D16),"")</f>
        <v/>
      </c>
      <c r="HP15" t="str">
        <f>IF(acquéreurs!IK16="MATCH",CONCATENATE(Tableau2[[#Headers],[Bien 223]]&amp;" ", acquéreurs!$C16&amp;" ",acquéreurs!$D16),"")</f>
        <v/>
      </c>
      <c r="HQ15" t="str">
        <f>IF(acquéreurs!IL16="MATCH",CONCATENATE(Tableau2[[#Headers],[Bien 224]]&amp;" ", acquéreurs!$C16&amp;" ",acquéreurs!$D16),"")</f>
        <v/>
      </c>
      <c r="HR15" t="str">
        <f>IF(acquéreurs!IM16="MATCH",CONCATENATE(Tableau2[[#Headers],[Bien 225]]&amp;" ", acquéreurs!$C16&amp;" ",acquéreurs!$D16),"")</f>
        <v/>
      </c>
      <c r="HS15" t="str">
        <f>IF(acquéreurs!IN16="MATCH",CONCATENATE(Tableau2[[#Headers],[Bien 226]]&amp;" ", acquéreurs!$C16&amp;" ",acquéreurs!$D16),"")</f>
        <v/>
      </c>
      <c r="HT15" t="str">
        <f>IF(acquéreurs!IO16="MATCH",CONCATENATE(Tableau2[[#Headers],[Bien 227]]&amp;" ", acquéreurs!$C16&amp;" ",acquéreurs!$D16),"")</f>
        <v/>
      </c>
      <c r="HU15" t="str">
        <f>IF(acquéreurs!IP16="MATCH",CONCATENATE(Tableau2[[#Headers],[Bien 228]]&amp;" ", acquéreurs!$C16&amp;" ",acquéreurs!$D16),"")</f>
        <v/>
      </c>
      <c r="HV15" t="str">
        <f>IF(acquéreurs!IQ16="MATCH",CONCATENATE(Tableau2[[#Headers],[Bien 229]]&amp;" ", acquéreurs!$C16&amp;" ",acquéreurs!$D16),"")</f>
        <v/>
      </c>
      <c r="HW15" t="str">
        <f>IF(acquéreurs!IR16="MATCH",CONCATENATE(Tableau2[[#Headers],[Bien 230]]&amp;" ", acquéreurs!$C16&amp;" ",acquéreurs!$D16),"")</f>
        <v/>
      </c>
      <c r="HX15" t="str">
        <f>IF(acquéreurs!IS16="MATCH",CONCATENATE(Tableau2[[#Headers],[Bien 231]]&amp;" ", acquéreurs!$C16&amp;" ",acquéreurs!$D16),"")</f>
        <v/>
      </c>
      <c r="HY15" t="str">
        <f>IF(acquéreurs!IT16="MATCH",CONCATENATE(Tableau2[[#Headers],[Bien 232]]&amp;" ", acquéreurs!$C16&amp;" ",acquéreurs!$D16),"")</f>
        <v/>
      </c>
      <c r="HZ15" t="str">
        <f>IF(acquéreurs!IU16="MATCH",CONCATENATE(Tableau2[[#Headers],[Bien 233]]&amp;" ", acquéreurs!$C16&amp;" ",acquéreurs!$D16),"")</f>
        <v/>
      </c>
      <c r="IA15" t="str">
        <f>IF(acquéreurs!IV16="MATCH",CONCATENATE(Tableau2[[#Headers],[Bien 234]]&amp;" ", acquéreurs!$C16&amp;" ",acquéreurs!$D16),"")</f>
        <v/>
      </c>
      <c r="IB15" t="str">
        <f>IF(acquéreurs!IW16="MATCH",CONCATENATE(Tableau2[[#Headers],[Bien 235]]&amp;" ", acquéreurs!$C16&amp;" ",acquéreurs!$D16),"")</f>
        <v/>
      </c>
      <c r="IC15" t="str">
        <f>IF(acquéreurs!IX16="MATCH",CONCATENATE(Tableau2[[#Headers],[Bien 236]]&amp;" ", acquéreurs!$C16&amp;" ",acquéreurs!$D16),"")</f>
        <v/>
      </c>
      <c r="ID15" t="str">
        <f>IF(acquéreurs!IY16="MATCH",CONCATENATE(Tableau2[[#Headers],[Bien 237]]&amp;" ", acquéreurs!$C16&amp;" ",acquéreurs!$D16),"")</f>
        <v/>
      </c>
      <c r="IE15" t="str">
        <f>IF(acquéreurs!IZ16="MATCH",CONCATENATE(Tableau2[[#Headers],[Bien 238]]&amp;" ", acquéreurs!$C16&amp;" ",acquéreurs!$D16),"")</f>
        <v/>
      </c>
      <c r="IF15" t="str">
        <f>IF(acquéreurs!JA16="MATCH",CONCATENATE(Tableau2[[#Headers],[Bien 239]]&amp;" ", acquéreurs!$C16&amp;" ",acquéreurs!$D16),"")</f>
        <v/>
      </c>
      <c r="IG15" t="str">
        <f>IF(acquéreurs!JB16="MATCH",CONCATENATE(Tableau2[[#Headers],[Bien 240]]&amp;" ", acquéreurs!$C16&amp;" ",acquéreurs!$D16),"")</f>
        <v/>
      </c>
      <c r="IH15" t="str">
        <f>IF(acquéreurs!JC16="MATCH",CONCATENATE(Tableau2[[#Headers],[Bien 241]]&amp;" ", acquéreurs!$C16&amp;" ",acquéreurs!$D16),"")</f>
        <v/>
      </c>
      <c r="II15" t="str">
        <f>IF(acquéreurs!JD16="MATCH",CONCATENATE(Tableau2[[#Headers],[Bien 242]]&amp;" ", acquéreurs!$C16&amp;" ",acquéreurs!$D16),"")</f>
        <v/>
      </c>
      <c r="IJ15" t="str">
        <f>IF(acquéreurs!JE16="MATCH",CONCATENATE(Tableau2[[#Headers],[Bien 243]]&amp;" ", acquéreurs!$C16&amp;" ",acquéreurs!$D16),"")</f>
        <v/>
      </c>
      <c r="IK15" t="str">
        <f>IF(acquéreurs!JF16="MATCH",CONCATENATE(Tableau2[[#Headers],[Bien 244]]&amp;" ", acquéreurs!$C16&amp;" ",acquéreurs!$D16),"")</f>
        <v/>
      </c>
      <c r="IL15" t="str">
        <f>IF(acquéreurs!JG16="MATCH",CONCATENATE(Tableau2[[#Headers],[Bien 245]]&amp;" ", acquéreurs!$C16&amp;" ",acquéreurs!$D16),"")</f>
        <v/>
      </c>
      <c r="IM15" t="str">
        <f>IF(acquéreurs!JH16="MATCH",CONCATENATE(Tableau2[[#Headers],[Bien 246]]&amp;" ", acquéreurs!$C16&amp;" ",acquéreurs!$D16),"")</f>
        <v/>
      </c>
      <c r="IN15" t="str">
        <f>IF(acquéreurs!JI16="MATCH",CONCATENATE(Tableau2[[#Headers],[Bien 247]]&amp;" ", acquéreurs!$C16&amp;" ",acquéreurs!$D16),"")</f>
        <v/>
      </c>
      <c r="IO15" t="str">
        <f>IF(acquéreurs!JJ16="MATCH",CONCATENATE(Tableau2[[#Headers],[Bien 248]]&amp;" ", acquéreurs!$C16&amp;" ",acquéreurs!$D16),"")</f>
        <v/>
      </c>
      <c r="IP15" t="str">
        <f>IF(acquéreurs!JK16="MATCH",CONCATENATE(Tableau2[[#Headers],[Bien 249]]&amp;" ", acquéreurs!$C16&amp;" ",acquéreurs!$D16),"")</f>
        <v/>
      </c>
      <c r="IQ15" t="str">
        <f>IF(acquéreurs!JL16="MATCH",CONCATENATE(Tableau2[[#Headers],[Bien 250]]&amp;" ", acquéreurs!$C16&amp;" ",acquéreurs!$D16),"")</f>
        <v/>
      </c>
      <c r="IR15" t="str">
        <f>IF(acquéreurs!JM16="MATCH",CONCATENATE(Tableau2[[#Headers],[Bien 251]]&amp;" ", acquéreurs!$C16&amp;" ",acquéreurs!$D16),"")</f>
        <v/>
      </c>
      <c r="IS15" t="str">
        <f>IF(acquéreurs!JN16="MATCH",CONCATENATE(Tableau2[[#Headers],[Bien 252]]&amp;" ", acquéreurs!$C16&amp;" ",acquéreurs!$D16),"")</f>
        <v/>
      </c>
      <c r="IT15" t="str">
        <f>IF(acquéreurs!JO16="MATCH",CONCATENATE(Tableau2[[#Headers],[Bien 253]]&amp;" ", acquéreurs!$C16&amp;" ",acquéreurs!$D16),"")</f>
        <v/>
      </c>
      <c r="IU15" t="str">
        <f>IF(acquéreurs!JP16="MATCH",CONCATENATE(Tableau2[[#Headers],[Bien 254]]&amp;" ", acquéreurs!$C16&amp;" ",acquéreurs!$D16),"")</f>
        <v/>
      </c>
      <c r="IV15" t="str">
        <f>IF(acquéreurs!JQ16="MATCH",CONCATENATE(Tableau2[[#Headers],[Bien 255]]&amp;" ", acquéreurs!$C16&amp;" ",acquéreurs!$D16),"")</f>
        <v/>
      </c>
      <c r="IW15" t="str">
        <f>IF(acquéreurs!JR16="MATCH",CONCATENATE(Tableau2[[#Headers],[Bien 256]]&amp;" ", acquéreurs!$C16&amp;" ",acquéreurs!$D16),"")</f>
        <v/>
      </c>
      <c r="IX15" t="str">
        <f>IF(acquéreurs!JS16="MATCH",CONCATENATE(Tableau2[[#Headers],[Bien 257]]&amp;" ", acquéreurs!$C16&amp;" ",acquéreurs!$D16),"")</f>
        <v/>
      </c>
      <c r="IY15" t="str">
        <f>IF(acquéreurs!JT16="MATCH",CONCATENATE(Tableau2[[#Headers],[Bien 258]]&amp;" ", acquéreurs!$C16&amp;" ",acquéreurs!$D16),"")</f>
        <v/>
      </c>
      <c r="IZ15" t="str">
        <f>IF(acquéreurs!JU16="MATCH",CONCATENATE(Tableau2[[#Headers],[Bien 259]]&amp;" ", acquéreurs!$C16&amp;" ",acquéreurs!$D16),"")</f>
        <v>Bien 259 vasilis confurea</v>
      </c>
      <c r="JA15" t="str">
        <f>IF(acquéreurs!JV16="MATCH",CONCATENATE(Tableau2[[#Headers],[Bien 260]]&amp;" ", acquéreurs!$C16&amp;" ",acquéreurs!$D16),"")</f>
        <v/>
      </c>
      <c r="JB15" t="str">
        <f>IF(acquéreurs!JW16="MATCH",CONCATENATE(Tableau2[[#Headers],[Bien 261]]&amp;" ", acquéreurs!$C16&amp;" ",acquéreurs!$D16),"")</f>
        <v/>
      </c>
      <c r="JC15" t="str">
        <f>IF(acquéreurs!JX16="MATCH",CONCATENATE(Tableau2[[#Headers],[Bien 262]]&amp;" ", acquéreurs!$C16&amp;" ",acquéreurs!$D16),"")</f>
        <v>Bien 262 vasilis confurea</v>
      </c>
      <c r="JD15" t="str">
        <f>IF(acquéreurs!JY16="MATCH",CONCATENATE(Tableau2[[#Headers],[Bien 263]]&amp;" ", acquéreurs!$C16&amp;" ",acquéreurs!$D16),"")</f>
        <v/>
      </c>
      <c r="JE15" t="str">
        <f>IF(acquéreurs!JZ16="MATCH",CONCATENATE(Tableau2[[#Headers],[Bien 264]]&amp;" ", acquéreurs!$C16&amp;" ",acquéreurs!$D16),"")</f>
        <v/>
      </c>
      <c r="JF15" t="str">
        <f>IF(acquéreurs!KA16="MATCH",CONCATENATE(Tableau2[[#Headers],[Bien 265]]&amp;" ", acquéreurs!$C16&amp;" ",acquéreurs!$D16),"")</f>
        <v/>
      </c>
      <c r="JG15" t="str">
        <f>IF(acquéreurs!KB16="MATCH",CONCATENATE(Tableau2[[#Headers],[Bien 266]]&amp;" ", acquéreurs!$C16&amp;" ",acquéreurs!$D16),"")</f>
        <v/>
      </c>
      <c r="JH15" t="str">
        <f>IF(acquéreurs!KC16="MATCH",CONCATENATE(Tableau2[[#Headers],[Bien 267]]&amp;" ", acquéreurs!$C16&amp;" ",acquéreurs!$D16),"")</f>
        <v/>
      </c>
      <c r="JI15" t="str">
        <f>IF(acquéreurs!KD16="MATCH",CONCATENATE(Tableau2[[#Headers],[Bien 268]]&amp;" ", acquéreurs!$C16&amp;" ",acquéreurs!$D16),"")</f>
        <v/>
      </c>
      <c r="JJ15" t="str">
        <f>IF(acquéreurs!KE16="MATCH",CONCATENATE(Tableau2[[#Headers],[Bien 269]]&amp;" ", acquéreurs!$C16&amp;" ",acquéreurs!$D16),"")</f>
        <v/>
      </c>
      <c r="JK15" t="str">
        <f>IF(acquéreurs!KF16="MATCH",CONCATENATE(Tableau2[[#Headers],[Bien 270]]&amp;" ", acquéreurs!$C16&amp;" ",acquéreurs!$D16),"")</f>
        <v/>
      </c>
      <c r="JL15" t="str">
        <f>IF(acquéreurs!KG16="MATCH",CONCATENATE(Tableau2[[#Headers],[Bien 271]]&amp;" ", acquéreurs!$C16&amp;" ",acquéreurs!$D16),"")</f>
        <v/>
      </c>
      <c r="JM15" t="str">
        <f>IF(acquéreurs!KH16="MATCH",CONCATENATE(Tableau2[[#Headers],[Bien 272]]&amp;" ", acquéreurs!$C16&amp;" ",acquéreurs!$D16),"")</f>
        <v/>
      </c>
      <c r="JN15" t="str">
        <f>IF(acquéreurs!KI16="MATCH",CONCATENATE(Tableau2[[#Headers],[Bien 273]]&amp;" ", acquéreurs!$C16&amp;" ",acquéreurs!$D16),"")</f>
        <v/>
      </c>
      <c r="JO15" t="str">
        <f>IF(acquéreurs!KJ16="MATCH",CONCATENATE(Tableau2[[#Headers],[Bien 274]]&amp;" ", acquéreurs!$C16&amp;" ",acquéreurs!$D16),"")</f>
        <v/>
      </c>
      <c r="JP15" t="str">
        <f>IF(acquéreurs!KK16="MATCH",CONCATENATE(Tableau2[[#Headers],[Bien 275]]&amp;" ", acquéreurs!$C16&amp;" ",acquéreurs!$D16),"")</f>
        <v/>
      </c>
      <c r="JQ15" t="str">
        <f>IF(acquéreurs!KL16="MATCH",CONCATENATE(Tableau2[[#Headers],[Bien 276]]&amp;" ", acquéreurs!$C16&amp;" ",acquéreurs!$D16),"")</f>
        <v/>
      </c>
      <c r="JR15" t="str">
        <f>IF(acquéreurs!KM16="MATCH",CONCATENATE(Tableau2[[#Headers],[Bien 277]]&amp;" ", acquéreurs!$C16&amp;" ",acquéreurs!$D16),"")</f>
        <v/>
      </c>
      <c r="JS15" t="str">
        <f>IF(acquéreurs!KN16="MATCH",CONCATENATE(Tableau2[[#Headers],[Bien 278]]&amp;" ", acquéreurs!$C16&amp;" ",acquéreurs!$D16),"")</f>
        <v/>
      </c>
      <c r="JT15" t="str">
        <f>IF(acquéreurs!KO16="MATCH",CONCATENATE(Tableau2[[#Headers],[Bien 279]]&amp;" ", acquéreurs!$C16&amp;" ",acquéreurs!$D16),"")</f>
        <v/>
      </c>
      <c r="JU15" t="str">
        <f>IF(acquéreurs!KP16="MATCH",CONCATENATE(Tableau2[[#Headers],[Bien 280]]&amp;" ", acquéreurs!$C16&amp;" ",acquéreurs!$D16),"")</f>
        <v/>
      </c>
      <c r="JV15" t="str">
        <f>IF(acquéreurs!KQ16="MATCH",CONCATENATE(Tableau2[[#Headers],[Bien 281]]&amp;" ", acquéreurs!$C16&amp;" ",acquéreurs!$D16),"")</f>
        <v/>
      </c>
      <c r="JW15" t="str">
        <f>IF(acquéreurs!KR16="MATCH",CONCATENATE(Tableau2[[#Headers],[Bien 282]]&amp;" ", acquéreurs!$C16&amp;" ",acquéreurs!$D16),"")</f>
        <v/>
      </c>
      <c r="JX15" t="str">
        <f>IF(acquéreurs!KS16="MATCH",CONCATENATE(Tableau2[[#Headers],[Bien 283]]&amp;" ", acquéreurs!$C16&amp;" ",acquéreurs!$D16),"")</f>
        <v/>
      </c>
      <c r="JY15" t="str">
        <f>IF(acquéreurs!KT16="MATCH",CONCATENATE(Tableau2[[#Headers],[Bien 284]]&amp;" ", acquéreurs!$C16&amp;" ",acquéreurs!$D16),"")</f>
        <v/>
      </c>
      <c r="JZ15" t="str">
        <f>IF(acquéreurs!KU16="MATCH",CONCATENATE(Tableau2[[#Headers],[Bien 285]]&amp;" ", acquéreurs!$C16&amp;" ",acquéreurs!$D16),"")</f>
        <v/>
      </c>
      <c r="KA15" t="str">
        <f>IF(acquéreurs!KV16="MATCH",CONCATENATE(Tableau2[[#Headers],[Bien 286]]&amp;" ", acquéreurs!$C16&amp;" ",acquéreurs!$D16),"")</f>
        <v/>
      </c>
      <c r="KB15" t="str">
        <f>IF(acquéreurs!KW16="MATCH",CONCATENATE(Tableau2[[#Headers],[Bien 287]]&amp;" ", acquéreurs!$C16&amp;" ",acquéreurs!$D16),"")</f>
        <v/>
      </c>
      <c r="KC15" t="str">
        <f>IF(acquéreurs!KX16="MATCH",CONCATENATE(Tableau2[[#Headers],[Bien 288]]&amp;" ", acquéreurs!$C16&amp;" ",acquéreurs!$D16),"")</f>
        <v/>
      </c>
      <c r="KD15" t="str">
        <f>IF(acquéreurs!KY16="MATCH",CONCATENATE(Tableau2[[#Headers],[Bien 289]]&amp;" ", acquéreurs!$C16&amp;" ",acquéreurs!$D16),"")</f>
        <v/>
      </c>
      <c r="KE15" t="str">
        <f>IF(acquéreurs!KZ16="MATCH",CONCATENATE(Tableau2[[#Headers],[Bien 290]]&amp;" ", acquéreurs!$C16&amp;" ",acquéreurs!$D16),"")</f>
        <v/>
      </c>
      <c r="KF15" t="str">
        <f>IF(acquéreurs!LA16="MATCH",CONCATENATE(Tableau2[[#Headers],[Bien 291]]&amp;" ", acquéreurs!$C16&amp;" ",acquéreurs!$D16),"")</f>
        <v/>
      </c>
      <c r="KG15" t="str">
        <f>IF(acquéreurs!LB16="MATCH",CONCATENATE(Tableau2[[#Headers],[Bien 292]]&amp;" ", acquéreurs!$C16&amp;" ",acquéreurs!$D16),"")</f>
        <v/>
      </c>
      <c r="KH15" t="str">
        <f>IF(acquéreurs!LC16="MATCH",CONCATENATE(Tableau2[[#Headers],[Bien 293]]&amp;" ", acquéreurs!$C16&amp;" ",acquéreurs!$D16),"")</f>
        <v/>
      </c>
      <c r="KI15" t="str">
        <f>IF(acquéreurs!LD16="MATCH",CONCATENATE(Tableau2[[#Headers],[Bien 294]]&amp;" ", acquéreurs!$C16&amp;" ",acquéreurs!$D16),"")</f>
        <v/>
      </c>
      <c r="KJ15" t="str">
        <f>IF(acquéreurs!LE16="MATCH",CONCATENATE(Tableau2[[#Headers],[Bien 295]]&amp;" ", acquéreurs!$C16&amp;" ",acquéreurs!$D16),"")</f>
        <v/>
      </c>
      <c r="KK15" t="str">
        <f>IF(acquéreurs!LF16="MATCH",CONCATENATE(Tableau2[[#Headers],[Bien 296]]&amp;" ", acquéreurs!$C16&amp;" ",acquéreurs!$D16),"")</f>
        <v/>
      </c>
      <c r="KL15" t="str">
        <f>IF(acquéreurs!LG16="MATCH",CONCATENATE(Tableau2[[#Headers],[Bien 297]]&amp;" ", acquéreurs!$C16&amp;" ",acquéreurs!$D16),"")</f>
        <v/>
      </c>
      <c r="KM15" t="str">
        <f>IF(acquéreurs!LH16="MATCH",CONCATENATE(Tableau2[[#Headers],[Bien 298]]&amp;" ", acquéreurs!$C16&amp;" ",acquéreurs!$D16),"")</f>
        <v/>
      </c>
      <c r="KN15" t="str">
        <f>IF(acquéreurs!LI16="MATCH",CONCATENATE(Tableau2[[#Headers],[Bien 299]]&amp;" ", acquéreurs!$C16&amp;" ",acquéreurs!$D16),"")</f>
        <v/>
      </c>
      <c r="KO15" t="str">
        <f>IF(acquéreurs!LJ16="MATCH",CONCATENATE(Tableau2[[#Headers],[Bien 300]]&amp;" ", acquéreurs!$C16&amp;" ",acquéreurs!$D16),"")</f>
        <v/>
      </c>
      <c r="KP15" t="str">
        <f>IF(acquéreurs!LK16="MATCH",CONCATENATE(Tableau2[[#Headers],[Bien 301]]&amp;" ", acquéreurs!$C16&amp;" ",acquéreurs!$D16),"")</f>
        <v/>
      </c>
      <c r="KQ15" t="str">
        <f>IF(acquéreurs!LL16="MATCH",CONCATENATE(Tableau2[[#Headers],[Bien 302]]&amp;" ", acquéreurs!$C16&amp;" ",acquéreurs!$D16),"")</f>
        <v/>
      </c>
      <c r="KR15" t="str">
        <f>IF(acquéreurs!LM16="MATCH",CONCATENATE(Tableau2[[#Headers],[Bien 303]]&amp;" ", acquéreurs!$C16&amp;" ",acquéreurs!$D16),"")</f>
        <v/>
      </c>
      <c r="KS15" t="str">
        <f>IF(acquéreurs!LN16="MATCH",CONCATENATE(Tableau2[[#Headers],[Bien 304]]&amp;" ", acquéreurs!$C16&amp;" ",acquéreurs!$D16),"")</f>
        <v/>
      </c>
      <c r="KT15" t="str">
        <f>IF(acquéreurs!LO16="MATCH",CONCATENATE(Tableau2[[#Headers],[Bien 305]]&amp;" ", acquéreurs!$C16&amp;" ",acquéreurs!$D16),"")</f>
        <v/>
      </c>
      <c r="KU15" t="str">
        <f>IF(acquéreurs!LP16="MATCH",CONCATENATE(Tableau2[[#Headers],[Bien 306]]&amp;" ", acquéreurs!$C16&amp;" ",acquéreurs!$D16),"")</f>
        <v/>
      </c>
      <c r="KV15" t="str">
        <f>IF(acquéreurs!LQ16="MATCH",CONCATENATE(Tableau2[[#Headers],[Bien 307]]&amp;" ", acquéreurs!$C16&amp;" ",acquéreurs!$D16),"")</f>
        <v/>
      </c>
      <c r="KW15" t="str">
        <f>IF(acquéreurs!LR16="MATCH",CONCATENATE(Tableau2[[#Headers],[Bien 308]]&amp;" ", acquéreurs!$C16&amp;" ",acquéreurs!$D16),"")</f>
        <v/>
      </c>
      <c r="KX15" t="str">
        <f>IF(acquéreurs!LS16="MATCH",CONCATENATE(Tableau2[[#Headers],[Bien 309]]&amp;" ", acquéreurs!$C16&amp;" ",acquéreurs!$D16),"")</f>
        <v/>
      </c>
      <c r="KY15" t="str">
        <f>IF(acquéreurs!LT16="MATCH",CONCATENATE(Tableau2[[#Headers],[Bien 310]]&amp;" ", acquéreurs!$C16&amp;" ",acquéreurs!$D16),"")</f>
        <v/>
      </c>
      <c r="KZ15" t="str">
        <f>IF(acquéreurs!LU16="MATCH",CONCATENATE(Tableau2[[#Headers],[Bien 311]]&amp;" ", acquéreurs!$C16&amp;" ",acquéreurs!$D16),"")</f>
        <v/>
      </c>
      <c r="LA15" t="str">
        <f>IF(acquéreurs!LV16="MATCH",CONCATENATE(Tableau2[[#Headers],[Bien 312]]&amp;" ", acquéreurs!$C16&amp;" ",acquéreurs!$D16),"")</f>
        <v/>
      </c>
      <c r="LB15" t="str">
        <f>IF(acquéreurs!LW16="MATCH",CONCATENATE(Tableau2[[#Headers],[Bien 313]]&amp;" ", acquéreurs!$C16&amp;" ",acquéreurs!$D16),"")</f>
        <v/>
      </c>
      <c r="LC15" t="str">
        <f>IF(acquéreurs!LX16="MATCH",CONCATENATE(Tableau2[[#Headers],[Bien 314]]&amp;" ", acquéreurs!$C16&amp;" ",acquéreurs!$D16),"")</f>
        <v/>
      </c>
      <c r="LD15" t="str">
        <f>IF(acquéreurs!LY16="MATCH",CONCATENATE(Tableau2[[#Headers],[Bien 315]]&amp;" ", acquéreurs!$C16&amp;" ",acquéreurs!$D16),"")</f>
        <v/>
      </c>
      <c r="LE15" t="str">
        <f>IF(acquéreurs!LZ16="MATCH",CONCATENATE(Tableau2[[#Headers],[Bien 316]]&amp;" ", acquéreurs!$C16&amp;" ",acquéreurs!$D16),"")</f>
        <v/>
      </c>
      <c r="LF15" t="str">
        <f>IF(acquéreurs!MA16="MATCH",CONCATENATE(Tableau2[[#Headers],[Bien 317]]&amp;" ", acquéreurs!$C16&amp;" ",acquéreurs!$D16),"")</f>
        <v/>
      </c>
      <c r="LG15" t="str">
        <f>IF(acquéreurs!MB16="MATCH",CONCATENATE(Tableau2[[#Headers],[Bien 318]]&amp;" ", acquéreurs!$C16&amp;" ",acquéreurs!$D16),"")</f>
        <v/>
      </c>
      <c r="LH15" t="str">
        <f>IF(acquéreurs!MC16="MATCH",CONCATENATE(Tableau2[[#Headers],[Bien 319]]&amp;" ", acquéreurs!$C16&amp;" ",acquéreurs!$D16),"")</f>
        <v/>
      </c>
      <c r="LI15" t="str">
        <f>IF(acquéreurs!MD16="MATCH",CONCATENATE(Tableau2[[#Headers],[Bien 320]]&amp;" ", acquéreurs!$C16&amp;" ",acquéreurs!$D16),"")</f>
        <v/>
      </c>
      <c r="LJ15" t="str">
        <f>IF(acquéreurs!ME16="MATCH",CONCATENATE(Tableau2[[#Headers],[Bien 321]]&amp;" ", acquéreurs!$C16&amp;" ",acquéreurs!$D16),"")</f>
        <v/>
      </c>
      <c r="LK15" t="str">
        <f>IF(acquéreurs!MF16="MATCH",CONCATENATE(Tableau2[[#Headers],[Bien 322]]&amp;" ", acquéreurs!$C16&amp;" ",acquéreurs!$D16),"")</f>
        <v/>
      </c>
      <c r="LL15" t="str">
        <f>IF(acquéreurs!MG16="MATCH",CONCATENATE(Tableau2[[#Headers],[Bien 323]]&amp;" ", acquéreurs!$C16&amp;" ",acquéreurs!$D16),"")</f>
        <v/>
      </c>
      <c r="LM15" t="str">
        <f>IF(acquéreurs!MH16="MATCH",CONCATENATE(Tableau2[[#Headers],[Bien 324]]&amp;" ", acquéreurs!$C16&amp;" ",acquéreurs!$D16),"")</f>
        <v/>
      </c>
      <c r="LN15" t="str">
        <f>IF(acquéreurs!MI16="MATCH",CONCATENATE(Tableau2[[#Headers],[Bien 325]]&amp;" ", acquéreurs!$C16&amp;" ",acquéreurs!$D16),"")</f>
        <v/>
      </c>
      <c r="LO15" t="str">
        <f>IF(acquéreurs!MJ16="MATCH",CONCATENATE(Tableau2[[#Headers],[Bien 326]]&amp;" ", acquéreurs!$C16&amp;" ",acquéreurs!$D16),"")</f>
        <v/>
      </c>
      <c r="LP15" t="str">
        <f>IF(acquéreurs!MK16="MATCH",CONCATENATE(Tableau2[[#Headers],[Bien 327]]&amp;" ", acquéreurs!$C16&amp;" ",acquéreurs!$D16),"")</f>
        <v/>
      </c>
      <c r="LQ15" t="str">
        <f>IF(acquéreurs!ML16="MATCH",CONCATENATE(Tableau2[[#Headers],[Bien 328]]&amp;" ", acquéreurs!$C16&amp;" ",acquéreurs!$D16),"")</f>
        <v/>
      </c>
      <c r="LR15" t="str">
        <f>IF(acquéreurs!MM16="MATCH",CONCATENATE(Tableau2[[#Headers],[Bien 329]]&amp;" ", acquéreurs!$C16&amp;" ",acquéreurs!$D16),"")</f>
        <v/>
      </c>
      <c r="LS15" t="str">
        <f>IF(acquéreurs!MN16="MATCH",CONCATENATE(Tableau2[[#Headers],[Bien 330]]&amp;" ", acquéreurs!$C16&amp;" ",acquéreurs!$D16),"")</f>
        <v/>
      </c>
      <c r="LT15" t="str">
        <f>IF(acquéreurs!MO16="MATCH",CONCATENATE(Tableau2[[#Headers],[Bien 331]]&amp;" ", acquéreurs!$C16&amp;" ",acquéreurs!$D16),"")</f>
        <v/>
      </c>
      <c r="LU15" t="str">
        <f>IF(acquéreurs!MP16="MATCH",CONCATENATE(Tableau2[[#Headers],[Bien 332]]&amp;" ", acquéreurs!$C16&amp;" ",acquéreurs!$D16),"")</f>
        <v/>
      </c>
      <c r="LV15" t="str">
        <f>IF(acquéreurs!MQ16="MATCH",CONCATENATE(Tableau2[[#Headers],[Bien 333]]&amp;" ", acquéreurs!$C16&amp;" ",acquéreurs!$D16),"")</f>
        <v/>
      </c>
      <c r="LW15" t="str">
        <f>IF(acquéreurs!MR16="MATCH",CONCATENATE(Tableau2[[#Headers],[Bien 334]]&amp;" ", acquéreurs!$C16&amp;" ",acquéreurs!$D16),"")</f>
        <v/>
      </c>
      <c r="LX15" t="str">
        <f>IF(acquéreurs!MS16="MATCH",CONCATENATE(Tableau2[[#Headers],[Bien 335]]&amp;" ", acquéreurs!$C16&amp;" ",acquéreurs!$D16),"")</f>
        <v/>
      </c>
      <c r="LY15" t="str">
        <f>IF(acquéreurs!MT16="MATCH",CONCATENATE(Tableau2[[#Headers],[Bien 336]]&amp;" ", acquéreurs!$C16&amp;" ",acquéreurs!$D16),"")</f>
        <v/>
      </c>
      <c r="LZ15" t="str">
        <f>IF(acquéreurs!MU16="MATCH",CONCATENATE(Tableau2[[#Headers],[Bien 337]]&amp;" ", acquéreurs!$C16&amp;" ",acquéreurs!$D16),"")</f>
        <v/>
      </c>
      <c r="MA15" t="str">
        <f>IF(acquéreurs!MV16="MATCH",CONCATENATE(Tableau2[[#Headers],[Bien 338]]&amp;" ", acquéreurs!$C16&amp;" ",acquéreurs!$D16),"")</f>
        <v/>
      </c>
      <c r="MB15" t="str">
        <f>IF(acquéreurs!MW16="MATCH",CONCATENATE(Tableau2[[#Headers],[Bien 339]]&amp;" ", acquéreurs!$C16&amp;" ",acquéreurs!$D16),"")</f>
        <v/>
      </c>
      <c r="MC15" t="str">
        <f>IF(acquéreurs!MX16="MATCH",CONCATENATE(Tableau2[[#Headers],[Bien 340]]&amp;" ", acquéreurs!$C16&amp;" ",acquéreurs!$D16),"")</f>
        <v/>
      </c>
      <c r="MD15" t="str">
        <f>IF(acquéreurs!MY16="MATCH",CONCATENATE(Tableau2[[#Headers],[Bien 341]]&amp;" ", acquéreurs!$C16&amp;" ",acquéreurs!$D16),"")</f>
        <v/>
      </c>
      <c r="ME15" t="str">
        <f>IF(acquéreurs!MZ16="MATCH",CONCATENATE(Tableau2[[#Headers],[Bien 342]]&amp;" ", acquéreurs!$C16&amp;" ",acquéreurs!$D16),"")</f>
        <v/>
      </c>
      <c r="MF15" t="str">
        <f>IF(acquéreurs!NA16="MATCH",CONCATENATE(Tableau2[[#Headers],[Bien 343]]&amp;" ", acquéreurs!$C16&amp;" ",acquéreurs!$D16),"")</f>
        <v>Bien 343 vasilis confurea</v>
      </c>
      <c r="MG15" t="str">
        <f>IF(acquéreurs!NB16="MATCH",CONCATENATE(Tableau2[[#Headers],[Bien 344]]&amp;" ", acquéreurs!$C16&amp;" ",acquéreurs!$D16),"")</f>
        <v/>
      </c>
      <c r="MH15" t="str">
        <f>IF(acquéreurs!NC16="MATCH",CONCATENATE(Tableau2[[#Headers],[Bien 345]]&amp;" ", acquéreurs!$C16&amp;" ",acquéreurs!$D16),"")</f>
        <v/>
      </c>
      <c r="MI15" t="str">
        <f>IF(acquéreurs!ND16="MATCH",CONCATENATE(Tableau2[[#Headers],[Bien 346]]&amp;" ", acquéreurs!$C16&amp;" ",acquéreurs!$D16),"")</f>
        <v/>
      </c>
      <c r="MJ15" t="str">
        <f>IF(acquéreurs!NE16="MATCH",CONCATENATE(Tableau2[[#Headers],[Bien 347]]&amp;" ", acquéreurs!$C16&amp;" ",acquéreurs!$D16),"")</f>
        <v/>
      </c>
      <c r="MK15" t="str">
        <f>IF(acquéreurs!NF16="MATCH",CONCATENATE(Tableau2[[#Headers],[Bien 348]]&amp;" ", acquéreurs!$C16&amp;" ",acquéreurs!$D16),"")</f>
        <v/>
      </c>
      <c r="ML15" t="str">
        <f>IF(acquéreurs!NG16="MATCH",CONCATENATE(Tableau2[[#Headers],[Bien 349]]&amp;" ", acquéreurs!$C16&amp;" ",acquéreurs!$D16),"")</f>
        <v>Bien 349 vasilis confurea</v>
      </c>
      <c r="MM15" t="str">
        <f>IF(acquéreurs!NH16="MATCH",CONCATENATE(Tableau2[[#Headers],[Bien 350]]&amp;" ", acquéreurs!$C16&amp;" ",acquéreurs!$D16),"")</f>
        <v/>
      </c>
      <c r="MN15" t="str">
        <f>IF(acquéreurs!NI16="MATCH",CONCATENATE(Tableau2[[#Headers],[Bien 351]]&amp;" ", acquéreurs!$C16&amp;" ",acquéreurs!$D16),"")</f>
        <v/>
      </c>
      <c r="MO15" t="str">
        <f>IF(acquéreurs!NJ16="MATCH",CONCATENATE(Tableau2[[#Headers],[Bien 352]]&amp;" ", acquéreurs!$C16&amp;" ",acquéreurs!$D16),"")</f>
        <v/>
      </c>
      <c r="MP15" t="str">
        <f>IF(acquéreurs!NK16="MATCH",CONCATENATE(Tableau2[[#Headers],[Bien 353]]&amp;" ", acquéreurs!$C16&amp;" ",acquéreurs!$D16),"")</f>
        <v/>
      </c>
      <c r="MQ15" t="str">
        <f>IF(acquéreurs!NL16="MATCH",CONCATENATE(Tableau2[[#Headers],[Bien 354]]&amp;" ", acquéreurs!$C16&amp;" ",acquéreurs!$D16),"")</f>
        <v/>
      </c>
      <c r="MR15" t="str">
        <f>IF(acquéreurs!NM16="MATCH",CONCATENATE(Tableau2[[#Headers],[Bien 355]]&amp;" ", acquéreurs!$C16&amp;" ",acquéreurs!$D16),"")</f>
        <v/>
      </c>
      <c r="MS15" t="str">
        <f>IF(acquéreurs!NN16="MATCH",CONCATENATE(Tableau2[[#Headers],[Bien 356]]&amp;" ", acquéreurs!$C16&amp;" ",acquéreurs!$D16),"")</f>
        <v/>
      </c>
      <c r="MT15" t="str">
        <f>IF(acquéreurs!NO16="MATCH",CONCATENATE(Tableau2[[#Headers],[Bien 357]]&amp;" ", acquéreurs!$C16&amp;" ",acquéreurs!$D16),"")</f>
        <v/>
      </c>
      <c r="MU15" t="str">
        <f>IF(acquéreurs!NP16="MATCH",CONCATENATE(Tableau2[[#Headers],[Bien 358]]&amp;" ", acquéreurs!$C16&amp;" ",acquéreurs!$D16),"")</f>
        <v/>
      </c>
      <c r="MV15" t="str">
        <f>IF(acquéreurs!NQ16="MATCH",CONCATENATE(Tableau2[[#Headers],[Bien 359]]&amp;" ", acquéreurs!$C16&amp;" ",acquéreurs!$D16),"")</f>
        <v/>
      </c>
      <c r="MW15" t="str">
        <f>IF(acquéreurs!NR16="MATCH",CONCATENATE(Tableau2[[#Headers],[Bien 360]]&amp;" ", acquéreurs!$C16&amp;" ",acquéreurs!$D16),"")</f>
        <v/>
      </c>
      <c r="MX15" t="str">
        <f>IF(acquéreurs!NS16="MATCH",CONCATENATE(Tableau2[[#Headers],[Bien 361]]&amp;" ", acquéreurs!$C16&amp;" ",acquéreurs!$D16),"")</f>
        <v/>
      </c>
      <c r="MY15" t="str">
        <f>IF(acquéreurs!NT16="MATCH",CONCATENATE(Tableau2[[#Headers],[Bien 362]]&amp;" ", acquéreurs!$C16&amp;" ",acquéreurs!$D16),"")</f>
        <v/>
      </c>
      <c r="MZ15" t="str">
        <f>IF(acquéreurs!NU16="MATCH",CONCATENATE(Tableau2[[#Headers],[Bien 363]]&amp;" ", acquéreurs!$C16&amp;" ",acquéreurs!$D16),"")</f>
        <v/>
      </c>
      <c r="NA15" t="str">
        <f>IF(acquéreurs!NV16="MATCH",CONCATENATE(Tableau2[[#Headers],[Bien 364]]&amp;" ", acquéreurs!$C16&amp;" ",acquéreurs!$D16),"")</f>
        <v>Bien 364 vasilis confurea</v>
      </c>
      <c r="NB15" t="str">
        <f>IF(acquéreurs!NW16="MATCH",CONCATENATE(Tableau2[[#Headers],[Bien 365]]&amp;" ", acquéreurs!$C16&amp;" ",acquéreurs!$D16),"")</f>
        <v/>
      </c>
      <c r="NC15" t="str">
        <f>IF(acquéreurs!NX16="MATCH",CONCATENATE(Tableau2[[#Headers],[Bien 366]]&amp;" ", acquéreurs!$C16&amp;" ",acquéreurs!$D16),"")</f>
        <v/>
      </c>
      <c r="ND15" t="str">
        <f>IF(acquéreurs!NY16="MATCH",CONCATENATE(Tableau2[[#Headers],[Bien 367]]&amp;" ", acquéreurs!$C16&amp;" ",acquéreurs!$D16),"")</f>
        <v/>
      </c>
      <c r="NE15" t="str">
        <f>IF(acquéreurs!NZ16="MATCH",CONCATENATE(Tableau2[[#Headers],[Bien 368]]&amp;" ", acquéreurs!$C16&amp;" ",acquéreurs!$D16),"")</f>
        <v/>
      </c>
      <c r="NF15" t="str">
        <f>IF(acquéreurs!OA16="MATCH",CONCATENATE(Tableau2[[#Headers],[Bien 369]]&amp;" ", acquéreurs!$C16&amp;" ",acquéreurs!$D16),"")</f>
        <v/>
      </c>
      <c r="NG15" t="str">
        <f>IF(acquéreurs!OB16="MATCH",CONCATENATE(Tableau2[[#Headers],[Bien 370]]&amp;" ", acquéreurs!$C16&amp;" ",acquéreurs!$D16),"")</f>
        <v/>
      </c>
      <c r="NH15" t="str">
        <f>IF(acquéreurs!OC16="MATCH",CONCATENATE(Tableau2[[#Headers],[Bien 371]]&amp;" ", acquéreurs!$C16&amp;" ",acquéreurs!$D16),"")</f>
        <v/>
      </c>
      <c r="NI15" t="str">
        <f>IF(acquéreurs!OD16="MATCH",CONCATENATE(Tableau2[[#Headers],[Bien 372]]&amp;" ", acquéreurs!$C16&amp;" ",acquéreurs!$D16),"")</f>
        <v/>
      </c>
      <c r="NJ15" t="str">
        <f>IF(acquéreurs!OE16="MATCH",CONCATENATE(Tableau2[[#Headers],[Bien 373]]&amp;" ", acquéreurs!$C16&amp;" ",acquéreurs!$D16),"")</f>
        <v/>
      </c>
      <c r="NK15" t="str">
        <f>IF(acquéreurs!OF16="MATCH",CONCATENATE(Tableau2[[#Headers],[Bien 374]]&amp;" ", acquéreurs!$C16&amp;" ",acquéreurs!$D16),"")</f>
        <v/>
      </c>
      <c r="NL15" t="str">
        <f>IF(acquéreurs!OG16="MATCH",CONCATENATE(Tableau2[[#Headers],[Bien 375]]&amp;" ", acquéreurs!$C16&amp;" ",acquéreurs!$D16),"")</f>
        <v/>
      </c>
      <c r="NM15" t="str">
        <f>IF(acquéreurs!OH16="MATCH",CONCATENATE(Tableau2[[#Headers],[Bien 376]]&amp;" ", acquéreurs!$C16&amp;" ",acquéreurs!$D16),"")</f>
        <v/>
      </c>
      <c r="NN15" t="str">
        <f>IF(acquéreurs!OI16="MATCH",CONCATENATE(Tableau2[[#Headers],[Bien 377]]&amp;" ", acquéreurs!$C16&amp;" ",acquéreurs!$D16),"")</f>
        <v/>
      </c>
      <c r="NO15" t="str">
        <f>IF(acquéreurs!OJ16="MATCH",CONCATENATE(Tableau2[[#Headers],[Bien 378]]&amp;" ", acquéreurs!$C16&amp;" ",acquéreurs!$D16),"")</f>
        <v/>
      </c>
      <c r="NP15" t="str">
        <f>IF(acquéreurs!OK16="MATCH",CONCATENATE(Tableau2[[#Headers],[Bien 379]]&amp;" ", acquéreurs!$C16&amp;" ",acquéreurs!$D16),"")</f>
        <v/>
      </c>
      <c r="NQ15" t="str">
        <f>IF(acquéreurs!OL16="MATCH",CONCATENATE(Tableau2[[#Headers],[Bien 380]]&amp;" ", acquéreurs!$C16&amp;" ",acquéreurs!$D16),"")</f>
        <v/>
      </c>
      <c r="NR15" t="str">
        <f>IF(acquéreurs!OM16="MATCH",CONCATENATE(Tableau2[[#Headers],[Bien 381]]&amp;" ", acquéreurs!$C16&amp;" ",acquéreurs!$D16),"")</f>
        <v/>
      </c>
      <c r="NS15" t="str">
        <f>IF(acquéreurs!ON16="MATCH",CONCATENATE(Tableau2[[#Headers],[Bien 382]]&amp;" ", acquéreurs!$C16&amp;" ",acquéreurs!$D16),"")</f>
        <v/>
      </c>
      <c r="NT15" t="str">
        <f>IF(acquéreurs!OO16="MATCH",CONCATENATE(Tableau2[[#Headers],[Bien 383]]&amp;" ", acquéreurs!$C16&amp;" ",acquéreurs!$D16),"")</f>
        <v/>
      </c>
      <c r="NU15" t="str">
        <f>IF(acquéreurs!OP16="MATCH",CONCATENATE(Tableau2[[#Headers],[Bien 384]]&amp;" ", acquéreurs!$C16&amp;" ",acquéreurs!$D16),"")</f>
        <v/>
      </c>
      <c r="NV15" t="str">
        <f>IF(acquéreurs!OQ16="MATCH",CONCATENATE(Tableau2[[#Headers],[Bien 385]]&amp;" ", acquéreurs!$C16&amp;" ",acquéreurs!$D16),"")</f>
        <v/>
      </c>
      <c r="NW15" t="str">
        <f>IF(acquéreurs!OR16="MATCH",CONCATENATE(Tableau2[[#Headers],[Bien 386]]&amp;" ", acquéreurs!$C16&amp;" ",acquéreurs!$D16),"")</f>
        <v/>
      </c>
      <c r="NX15" t="str">
        <f>IF(acquéreurs!OS16="MATCH",CONCATENATE(Tableau2[[#Headers],[Bien 387]]&amp;" ", acquéreurs!$C16&amp;" ",acquéreurs!$D16),"")</f>
        <v/>
      </c>
      <c r="NY15" t="str">
        <f>IF(acquéreurs!OT16="MATCH",CONCATENATE(Tableau2[[#Headers],[Bien 388]]&amp;" ", acquéreurs!$C16&amp;" ",acquéreurs!$D16),"")</f>
        <v/>
      </c>
      <c r="NZ15" t="str">
        <f>IF(acquéreurs!OU16="MATCH",CONCATENATE(Tableau2[[#Headers],[Bien 389]]&amp;" ", acquéreurs!$C16&amp;" ",acquéreurs!$D16),"")</f>
        <v/>
      </c>
      <c r="OA15" t="str">
        <f>IF(acquéreurs!OV16="MATCH",CONCATENATE(Tableau2[[#Headers],[Bien 390]]&amp;" ", acquéreurs!$C16&amp;" ",acquéreurs!$D16),"")</f>
        <v/>
      </c>
      <c r="OB15" t="str">
        <f>IF(acquéreurs!OW16="MATCH",CONCATENATE(Tableau2[[#Headers],[Bien 391]]&amp;" ", acquéreurs!$C16&amp;" ",acquéreurs!$D16),"")</f>
        <v/>
      </c>
      <c r="OC15" t="str">
        <f>IF(acquéreurs!OX16="MATCH",CONCATENATE(Tableau2[[#Headers],[Bien 392]]&amp;" ", acquéreurs!$C16&amp;" ",acquéreurs!$D16),"")</f>
        <v/>
      </c>
      <c r="OD15" t="str">
        <f>IF(acquéreurs!OY16="MATCH",CONCATENATE(Tableau2[[#Headers],[Bien 393]]&amp;" ", acquéreurs!$C16&amp;" ",acquéreurs!$D16),"")</f>
        <v/>
      </c>
      <c r="OE15" t="str">
        <f>IF(acquéreurs!OZ16="MATCH",CONCATENATE(Tableau2[[#Headers],[Bien 394]]&amp;" ", acquéreurs!$C16&amp;" ",acquéreurs!$D16),"")</f>
        <v/>
      </c>
      <c r="OF15" t="str">
        <f>IF(acquéreurs!PA16="MATCH",CONCATENATE(Tableau2[[#Headers],[Bien 395]]&amp;" ", acquéreurs!$C16&amp;" ",acquéreurs!$D16),"")</f>
        <v/>
      </c>
      <c r="OG15" t="str">
        <f>IF(acquéreurs!PB16="MATCH",CONCATENATE(Tableau2[[#Headers],[Bien 396]]&amp;" ", acquéreurs!$C16&amp;" ",acquéreurs!$D16),"")</f>
        <v/>
      </c>
      <c r="OH15" t="str">
        <f>IF(acquéreurs!PC16="MATCH",CONCATENATE(Tableau2[[#Headers],[Bien 397]]&amp;" ", acquéreurs!$C16&amp;" ",acquéreurs!$D16),"")</f>
        <v/>
      </c>
      <c r="OI15" t="str">
        <f>IF(acquéreurs!PD16="MATCH",CONCATENATE(Tableau2[[#Headers],[Bien 398]]&amp;" ", acquéreurs!$C16&amp;" ",acquéreurs!$D16),"")</f>
        <v/>
      </c>
      <c r="OJ15" t="str">
        <f>IF(acquéreurs!PE16="MATCH",CONCATENATE(Tableau2[[#Headers],[Bien 399]]&amp;" ", acquéreurs!$C16&amp;" ",acquéreurs!$D16),"")</f>
        <v/>
      </c>
      <c r="OK15" t="str">
        <f>IF(acquéreurs!PF16="MATCH",CONCATENATE(Tableau2[[#Headers],[Bien 400]]&amp;" ", acquéreurs!$C16&amp;" ",acquéreurs!$D16),"")</f>
        <v/>
      </c>
      <c r="OL15" t="str">
        <f>IF(acquéreurs!PG16="MATCH",CONCATENATE(Tableau2[[#Headers],[Bien 401]]&amp;" ", acquéreurs!$C16&amp;" ",acquéreurs!$D16),"")</f>
        <v/>
      </c>
      <c r="OM15" t="str">
        <f>IF(acquéreurs!PH16="MATCH",CONCATENATE(Tableau2[[#Headers],[Bien 402]]&amp;" ", acquéreurs!$C16&amp;" ",acquéreurs!$D16),"")</f>
        <v/>
      </c>
      <c r="ON15" t="str">
        <f>IF(acquéreurs!PI16="MATCH",CONCATENATE(Tableau2[[#Headers],[Bien 403]]&amp;" ", acquéreurs!$C16&amp;" ",acquéreurs!$D16),"")</f>
        <v/>
      </c>
      <c r="OO15" t="str">
        <f>IF(acquéreurs!PJ16="MATCH",CONCATENATE(Tableau2[[#Headers],[Bien 404]]&amp;" ", acquéreurs!$C16&amp;" ",acquéreurs!$D16),"")</f>
        <v/>
      </c>
      <c r="OP15" t="str">
        <f>IF(acquéreurs!PK16="MATCH",CONCATENATE(Tableau2[[#Headers],[Bien 405]]&amp;" ", acquéreurs!$C16&amp;" ",acquéreurs!$D16),"")</f>
        <v/>
      </c>
      <c r="OQ15" t="str">
        <f>IF(acquéreurs!PL16="MATCH",CONCATENATE(Tableau2[[#Headers],[Bien 406]]&amp;" ", acquéreurs!$C16&amp;" ",acquéreurs!$D16),"")</f>
        <v/>
      </c>
      <c r="OR15" t="str">
        <f>IF(acquéreurs!PM16="MATCH",CONCATENATE(Tableau2[[#Headers],[Bien 407]]&amp;" ", acquéreurs!$C16&amp;" ",acquéreurs!$D16),"")</f>
        <v/>
      </c>
      <c r="OS15" t="str">
        <f>IF(acquéreurs!PN16="MATCH",CONCATENATE(Tableau2[[#Headers],[Bien 408]]&amp;" ", acquéreurs!$C16&amp;" ",acquéreurs!$D16),"")</f>
        <v/>
      </c>
      <c r="OT15" t="str">
        <f>IF(acquéreurs!PO16="MATCH",CONCATENATE(Tableau2[[#Headers],[Bien 409]]&amp;" ", acquéreurs!$C16&amp;" ",acquéreurs!$D16),"")</f>
        <v/>
      </c>
      <c r="OU15" t="str">
        <f>IF(acquéreurs!PP16="MATCH",CONCATENATE(Tableau2[[#Headers],[Bien 410]]&amp;" ", acquéreurs!$C16&amp;" ",acquéreurs!$D16),"")</f>
        <v/>
      </c>
      <c r="OV15" t="str">
        <f>IF(acquéreurs!PQ16="MATCH",CONCATENATE(Tableau2[[#Headers],[Bien 411]]&amp;" ", acquéreurs!$C16&amp;" ",acquéreurs!$D16),"")</f>
        <v/>
      </c>
      <c r="OW15" t="str">
        <f>IF(acquéreurs!PR16="MATCH",CONCATENATE(Tableau2[[#Headers],[Bien 412]]&amp;" ", acquéreurs!$C16&amp;" ",acquéreurs!$D16),"")</f>
        <v>Bien 412 vasilis confurea</v>
      </c>
      <c r="OX15" t="str">
        <f>IF(acquéreurs!PS16="MATCH",CONCATENATE(Tableau2[[#Headers],[Bien 413]]&amp;" ", acquéreurs!$C16&amp;" ",acquéreurs!$D16),"")</f>
        <v/>
      </c>
      <c r="OY15" t="str">
        <f>IF(acquéreurs!PT16="MATCH",CONCATENATE(Tableau2[[#Headers],[Bien 414]]&amp;" ", acquéreurs!$C16&amp;" ",acquéreurs!$D16),"")</f>
        <v/>
      </c>
      <c r="OZ15" t="str">
        <f>IF(acquéreurs!PU16="MATCH",CONCATENATE(Tableau2[[#Headers],[Bien 415]]&amp;" ", acquéreurs!$C16&amp;" ",acquéreurs!$D16),"")</f>
        <v/>
      </c>
      <c r="PA15" t="str">
        <f>IF(acquéreurs!PV16="MATCH",CONCATENATE(Tableau2[[#Headers],[Bien 416]]&amp;" ", acquéreurs!$C16&amp;" ",acquéreurs!$D16),"")</f>
        <v/>
      </c>
      <c r="PB15" t="str">
        <f>IF(acquéreurs!PW16="MATCH",CONCATENATE(Tableau2[[#Headers],[Bien 417]]&amp;" ", acquéreurs!$C16&amp;" ",acquéreurs!$D16),"")</f>
        <v/>
      </c>
      <c r="PC15" t="str">
        <f>IF(acquéreurs!PX16="MATCH",CONCATENATE(Tableau2[[#Headers],[Bien 418]]&amp;" ", acquéreurs!$C16&amp;" ",acquéreurs!$D16),"")</f>
        <v/>
      </c>
      <c r="PD15" t="str">
        <f>IF(acquéreurs!PY16="MATCH",CONCATENATE(Tableau2[[#Headers],[Bien 419]]&amp;" ", acquéreurs!$C16&amp;" ",acquéreurs!$D16),"")</f>
        <v/>
      </c>
      <c r="PE15" t="str">
        <f>IF(acquéreurs!PZ16="MATCH",CONCATENATE(Tableau2[[#Headers],[Bien 420]]&amp;" ", acquéreurs!$C16&amp;" ",acquéreurs!$D16),"")</f>
        <v/>
      </c>
      <c r="PF15" t="str">
        <f>IF(acquéreurs!QA16="MATCH",CONCATENATE(Tableau2[[#Headers],[Bien 421]]&amp;" ", acquéreurs!$C16&amp;" ",acquéreurs!$D16),"")</f>
        <v/>
      </c>
      <c r="PG15" t="str">
        <f>IF(acquéreurs!QB16="MATCH",CONCATENATE(Tableau2[[#Headers],[Bien 422]]&amp;" ", acquéreurs!$C16&amp;" ",acquéreurs!$D16),"")</f>
        <v/>
      </c>
      <c r="PH15" t="str">
        <f>IF(acquéreurs!QC16="MATCH",CONCATENATE(Tableau2[[#Headers],[Bien 423]]&amp;" ", acquéreurs!$C16&amp;" ",acquéreurs!$D16),"")</f>
        <v/>
      </c>
      <c r="PI15" t="str">
        <f>IF(acquéreurs!QD16="MATCH",CONCATENATE(Tableau2[[#Headers],[Bien 424]]&amp;" ", acquéreurs!$C16&amp;" ",acquéreurs!$D16),"")</f>
        <v/>
      </c>
      <c r="PJ15" t="str">
        <f>IF(acquéreurs!QE16="MATCH",CONCATENATE(Tableau2[[#Headers],[Bien 425]]&amp;" ", acquéreurs!$C16&amp;" ",acquéreurs!$D16),"")</f>
        <v/>
      </c>
      <c r="PK15" t="str">
        <f>IF(acquéreurs!QF16="MATCH",CONCATENATE(Tableau2[[#Headers],[Bien 426]]&amp;" ", acquéreurs!$C16&amp;" ",acquéreurs!$D16),"")</f>
        <v/>
      </c>
      <c r="PL15" t="str">
        <f>IF(acquéreurs!QG16="MATCH",CONCATENATE(Tableau2[[#Headers],[Bien 427]]&amp;" ", acquéreurs!$C16&amp;" ",acquéreurs!$D16),"")</f>
        <v/>
      </c>
      <c r="PM15" t="str">
        <f>IF(acquéreurs!QH16="MATCH",CONCATENATE(Tableau2[[#Headers],[Bien 428]]&amp;" ", acquéreurs!$C16&amp;" ",acquéreurs!$D16),"")</f>
        <v/>
      </c>
      <c r="PN15" t="str">
        <f>IF(acquéreurs!QI16="MATCH",CONCATENATE(Tableau2[[#Headers],[Bien 429]]&amp;" ", acquéreurs!$C16&amp;" ",acquéreurs!$D16),"")</f>
        <v/>
      </c>
      <c r="PO15" t="str">
        <f>IF(acquéreurs!QJ16="MATCH",CONCATENATE(Tableau2[[#Headers],[Bien 430]]&amp;" ", acquéreurs!$C16&amp;" ",acquéreurs!$D16),"")</f>
        <v/>
      </c>
      <c r="PP15" t="str">
        <f>IF(acquéreurs!QK16="MATCH",CONCATENATE(Tableau2[[#Headers],[Bien 431]]&amp;" ", acquéreurs!$C16&amp;" ",acquéreurs!$D16),"")</f>
        <v/>
      </c>
      <c r="PQ15" t="str">
        <f>IF(acquéreurs!QL16="MATCH",CONCATENATE(Tableau2[[#Headers],[Bien 432]]&amp;" ", acquéreurs!$C16&amp;" ",acquéreurs!$D16),"")</f>
        <v/>
      </c>
      <c r="PR15" t="str">
        <f>IF(acquéreurs!QM16="MATCH",CONCATENATE(Tableau2[[#Headers],[Bien 433]]&amp;" ", acquéreurs!$C16&amp;" ",acquéreurs!$D16),"")</f>
        <v/>
      </c>
      <c r="PS15" t="str">
        <f>IF(acquéreurs!QN16="MATCH",CONCATENATE(Tableau2[[#Headers],[Bien 434]]&amp;" ", acquéreurs!$C16&amp;" ",acquéreurs!$D16),"")</f>
        <v/>
      </c>
      <c r="PT15" t="str">
        <f>IF(acquéreurs!QO16="MATCH",CONCATENATE(Tableau2[[#Headers],[Bien 435]]&amp;" ", acquéreurs!$C16&amp;" ",acquéreurs!$D16),"")</f>
        <v/>
      </c>
      <c r="PU15" t="str">
        <f>IF(acquéreurs!QP16="MATCH",CONCATENATE(Tableau2[[#Headers],[Bien 436]]&amp;" ", acquéreurs!$C16&amp;" ",acquéreurs!$D16),"")</f>
        <v/>
      </c>
      <c r="PV15" t="str">
        <f>IF(acquéreurs!QQ16="MATCH",CONCATENATE(Tableau2[[#Headers],[Bien 437]]&amp;" ", acquéreurs!$C16&amp;" ",acquéreurs!$D16),"")</f>
        <v/>
      </c>
      <c r="PW15" t="str">
        <f>IF(acquéreurs!QR16="MATCH",CONCATENATE(Tableau2[[#Headers],[Bien 438]]&amp;" ", acquéreurs!$C16&amp;" ",acquéreurs!$D16),"")</f>
        <v/>
      </c>
      <c r="PX15" t="str">
        <f>IF(acquéreurs!QS16="MATCH",CONCATENATE(Tableau2[[#Headers],[Bien 439]]&amp;" ", acquéreurs!$C16&amp;" ",acquéreurs!$D16),"")</f>
        <v/>
      </c>
      <c r="PY15" t="str">
        <f>IF(acquéreurs!QT16="MATCH",CONCATENATE(Tableau2[[#Headers],[Bien 440]]&amp;" ", acquéreurs!$C16&amp;" ",acquéreurs!$D16),"")</f>
        <v/>
      </c>
      <c r="PZ15" t="str">
        <f>IF(acquéreurs!QU16="MATCH",CONCATENATE(Tableau2[[#Headers],[Bien 441]]&amp;" ", acquéreurs!$C16&amp;" ",acquéreurs!$D16),"")</f>
        <v/>
      </c>
      <c r="QA15" t="str">
        <f>IF(acquéreurs!QV16="MATCH",CONCATENATE(Tableau2[[#Headers],[Bien 442]]&amp;" ", acquéreurs!$C16&amp;" ",acquéreurs!$D16),"")</f>
        <v/>
      </c>
      <c r="QB15" t="str">
        <f>IF(acquéreurs!QW16="MATCH",CONCATENATE(Tableau2[[#Headers],[Bien 443]]&amp;" ", acquéreurs!$C16&amp;" ",acquéreurs!$D16),"")</f>
        <v/>
      </c>
      <c r="QC15" t="str">
        <f>IF(acquéreurs!QX16="MATCH",CONCATENATE(Tableau2[[#Headers],[Bien 444]]&amp;" ", acquéreurs!$C16&amp;" ",acquéreurs!$D16),"")</f>
        <v/>
      </c>
      <c r="QD15" t="str">
        <f>IF(acquéreurs!QY16="MATCH",CONCATENATE(Tableau2[[#Headers],[Bien 445]]&amp;" ", acquéreurs!$C16&amp;" ",acquéreurs!$D16),"")</f>
        <v/>
      </c>
      <c r="QE15" t="str">
        <f>IF(acquéreurs!QZ16="MATCH",CONCATENATE(Tableau2[[#Headers],[Bien 446]]&amp;" ", acquéreurs!$C16&amp;" ",acquéreurs!$D16),"")</f>
        <v/>
      </c>
      <c r="QF15" t="str">
        <f>IF(acquéreurs!RA16="MATCH",CONCATENATE(Tableau2[[#Headers],[Bien 447]]&amp;" ", acquéreurs!$C16&amp;" ",acquéreurs!$D16),"")</f>
        <v/>
      </c>
      <c r="QG15" t="str">
        <f>IF(acquéreurs!RB16="MATCH",CONCATENATE(Tableau2[[#Headers],[Bien 448]]&amp;" ", acquéreurs!$C16&amp;" ",acquéreurs!$D16),"")</f>
        <v/>
      </c>
      <c r="QH15" t="str">
        <f>IF(acquéreurs!RC16="MATCH",CONCATENATE(Tableau2[[#Headers],[Bien 449]]&amp;" ", acquéreurs!$C16&amp;" ",acquéreurs!$D16),"")</f>
        <v>Bien 449 vasilis confurea</v>
      </c>
      <c r="QI15" t="str">
        <f>IF(acquéreurs!RD16="MATCH",CONCATENATE(Tableau2[[#Headers],[Bien 450]]&amp;" ", acquéreurs!$C16&amp;" ",acquéreurs!$D16),"")</f>
        <v/>
      </c>
      <c r="QJ15" t="str">
        <f>IF(acquéreurs!RE16="MATCH",CONCATENATE(Tableau2[[#Headers],[Bien 451]]&amp;" ", acquéreurs!$C16&amp;" ",acquéreurs!$D16),"")</f>
        <v/>
      </c>
      <c r="QK15" t="str">
        <f>IF(acquéreurs!RF16="MATCH",CONCATENATE(Tableau2[[#Headers],[Bien 452]]&amp;" ", acquéreurs!$C16&amp;" ",acquéreurs!$D16),"")</f>
        <v/>
      </c>
      <c r="QL15" t="str">
        <f>IF(acquéreurs!RG16="MATCH",CONCATENATE(Tableau2[[#Headers],[Bien 453]]&amp;" ", acquéreurs!$C16&amp;" ",acquéreurs!$D16),"")</f>
        <v/>
      </c>
      <c r="QM15" t="str">
        <f>IF(acquéreurs!RH16="MATCH",CONCATENATE(Tableau2[[#Headers],[Bien 454]]&amp;" ", acquéreurs!$C16&amp;" ",acquéreurs!$D16),"")</f>
        <v/>
      </c>
      <c r="QN15" t="str">
        <f>IF(acquéreurs!RI16="MATCH",CONCATENATE(Tableau2[[#Headers],[Bien 455]]&amp;" ", acquéreurs!$C16&amp;" ",acquéreurs!$D16),"")</f>
        <v/>
      </c>
      <c r="QO15" t="str">
        <f>IF(acquéreurs!RJ16="MATCH",CONCATENATE(Tableau2[[#Headers],[Bien 456]]&amp;" ", acquéreurs!$C16&amp;" ",acquéreurs!$D16),"")</f>
        <v/>
      </c>
      <c r="QP15" t="str">
        <f>IF(acquéreurs!RK16="MATCH",CONCATENATE(Tableau2[[#Headers],[Bien 457]]&amp;" ", acquéreurs!$C16&amp;" ",acquéreurs!$D16),"")</f>
        <v/>
      </c>
      <c r="QQ15" t="str">
        <f>IF(acquéreurs!RL16="MATCH",CONCATENATE(Tableau2[[#Headers],[Bien 458]]&amp;" ", acquéreurs!$C16&amp;" ",acquéreurs!$D16),"")</f>
        <v/>
      </c>
      <c r="QR15" t="str">
        <f>IF(acquéreurs!RM16="MATCH",CONCATENATE(Tableau2[[#Headers],[Bien 459]]&amp;" ", acquéreurs!$C16&amp;" ",acquéreurs!$D16),"")</f>
        <v/>
      </c>
      <c r="QS15" t="str">
        <f>IF(acquéreurs!RN16="MATCH",CONCATENATE(Tableau2[[#Headers],[Bien 460]]&amp;" ", acquéreurs!$C16&amp;" ",acquéreurs!$D16),"")</f>
        <v/>
      </c>
      <c r="QT15" t="str">
        <f>IF(acquéreurs!RO16="MATCH",CONCATENATE(Tableau2[[#Headers],[Bien 461]]&amp;" ", acquéreurs!$C16&amp;" ",acquéreurs!$D16),"")</f>
        <v/>
      </c>
      <c r="QU15" t="str">
        <f>IF(acquéreurs!RP16="MATCH",CONCATENATE(Tableau2[[#Headers],[Bien 462]]&amp;" ", acquéreurs!$C16&amp;" ",acquéreurs!$D16),"")</f>
        <v/>
      </c>
      <c r="QV15" t="str">
        <f>IF(acquéreurs!RQ16="MATCH",CONCATENATE(Tableau2[[#Headers],[Bien 463]]&amp;" ", acquéreurs!$C16&amp;" ",acquéreurs!$D16),"")</f>
        <v/>
      </c>
      <c r="QW15" t="str">
        <f>IF(acquéreurs!RR16="MATCH",CONCATENATE(Tableau2[[#Headers],[Bien 464]]&amp;" ", acquéreurs!$C16&amp;" ",acquéreurs!$D16),"")</f>
        <v/>
      </c>
      <c r="QX15" t="str">
        <f>IF(acquéreurs!RS16="MATCH",CONCATENATE(Tableau2[[#Headers],[Bien 465]]&amp;" ", acquéreurs!$C16&amp;" ",acquéreurs!$D16),"")</f>
        <v/>
      </c>
      <c r="QY15" t="str">
        <f>IF(acquéreurs!RT16="MATCH",CONCATENATE(Tableau2[[#Headers],[Bien 466]]&amp;" ", acquéreurs!$C16&amp;" ",acquéreurs!$D16),"")</f>
        <v/>
      </c>
      <c r="QZ15" t="str">
        <f>IF(acquéreurs!RU16="MATCH",CONCATENATE(Tableau2[[#Headers],[Bien 467]]&amp;" ", acquéreurs!$C16&amp;" ",acquéreurs!$D16),"")</f>
        <v/>
      </c>
      <c r="RA15" t="str">
        <f>IF(acquéreurs!RV16="MATCH",CONCATENATE(Tableau2[[#Headers],[Bien 468]]&amp;" ", acquéreurs!$C16&amp;" ",acquéreurs!$D16),"")</f>
        <v/>
      </c>
      <c r="RB15" t="str">
        <f>IF(acquéreurs!RW16="MATCH",CONCATENATE(Tableau2[[#Headers],[Bien 469]]&amp;" ", acquéreurs!$C16&amp;" ",acquéreurs!$D16),"")</f>
        <v/>
      </c>
      <c r="RC15" t="str">
        <f>IF(acquéreurs!RX16="MATCH",CONCATENATE(Tableau2[[#Headers],[Bien 470]]&amp;" ", acquéreurs!$C16&amp;" ",acquéreurs!$D16),"")</f>
        <v/>
      </c>
      <c r="RD15" t="str">
        <f>IF(acquéreurs!RY16="MATCH",CONCATENATE(Tableau2[[#Headers],[Bien 471]]&amp;" ", acquéreurs!$C16&amp;" ",acquéreurs!$D16),"")</f>
        <v/>
      </c>
      <c r="RE15" t="str">
        <f>IF(acquéreurs!RZ16="MATCH",CONCATENATE(Tableau2[[#Headers],[Bien 472]]&amp;" ", acquéreurs!$C16&amp;" ",acquéreurs!$D16),"")</f>
        <v/>
      </c>
      <c r="RF15" t="str">
        <f>IF(acquéreurs!SA16="MATCH",CONCATENATE(Tableau2[[#Headers],[Bien 473]]&amp;" ", acquéreurs!$C16&amp;" ",acquéreurs!$D16),"")</f>
        <v/>
      </c>
      <c r="RG15" t="str">
        <f>IF(acquéreurs!SB16="MATCH",CONCATENATE(Tableau2[[#Headers],[Bien 474]]&amp;" ", acquéreurs!$C16&amp;" ",acquéreurs!$D16),"")</f>
        <v/>
      </c>
      <c r="RH15" t="str">
        <f>IF(acquéreurs!SC16="MATCH",CONCATENATE(Tableau2[[#Headers],[Bien 475]]&amp;" ", acquéreurs!$C16&amp;" ",acquéreurs!$D16),"")</f>
        <v/>
      </c>
      <c r="RI15" t="str">
        <f>IF(acquéreurs!SD16="MATCH",CONCATENATE(Tableau2[[#Headers],[Bien 476]]&amp;" ", acquéreurs!$C16&amp;" ",acquéreurs!$D16),"")</f>
        <v/>
      </c>
      <c r="RJ15" t="str">
        <f>IF(acquéreurs!SE16="MATCH",CONCATENATE(Tableau2[[#Headers],[Bien 477]]&amp;" ", acquéreurs!$C16&amp;" ",acquéreurs!$D16),"")</f>
        <v/>
      </c>
      <c r="RK15" t="str">
        <f>IF(acquéreurs!SF16="MATCH",CONCATENATE(Tableau2[[#Headers],[Bien 478]]&amp;" ", acquéreurs!$C16&amp;" ",acquéreurs!$D16),"")</f>
        <v/>
      </c>
      <c r="RL15" t="str">
        <f>IF(acquéreurs!SG16="MATCH",CONCATENATE(Tableau2[[#Headers],[Bien 479]]&amp;" ", acquéreurs!$C16&amp;" ",acquéreurs!$D16),"")</f>
        <v/>
      </c>
      <c r="RM15" t="str">
        <f>IF(acquéreurs!SH16="MATCH",CONCATENATE(Tableau2[[#Headers],[Bien 480]]&amp;" ", acquéreurs!$C16&amp;" ",acquéreurs!$D16),"")</f>
        <v/>
      </c>
      <c r="RN15" t="str">
        <f>IF(acquéreurs!SI16="MATCH",CONCATENATE(Tableau2[[#Headers],[Bien 481]]&amp;" ", acquéreurs!$C16&amp;" ",acquéreurs!$D16),"")</f>
        <v/>
      </c>
      <c r="RO15" t="str">
        <f>IF(acquéreurs!SJ16="MATCH",CONCATENATE(Tableau2[[#Headers],[Bien 482]]&amp;" ", acquéreurs!$C16&amp;" ",acquéreurs!$D16),"")</f>
        <v/>
      </c>
      <c r="RP15" t="str">
        <f>IF(acquéreurs!SK16="MATCH",CONCATENATE(Tableau2[[#Headers],[Bien 483]]&amp;" ", acquéreurs!$C16&amp;" ",acquéreurs!$D16),"")</f>
        <v/>
      </c>
      <c r="RQ15" t="str">
        <f>IF(acquéreurs!SL16="MATCH",CONCATENATE(Tableau2[[#Headers],[Bien 484]]&amp;" ", acquéreurs!$C16&amp;" ",acquéreurs!$D16),"")</f>
        <v/>
      </c>
      <c r="RR15" t="str">
        <f>IF(acquéreurs!SM16="MATCH",CONCATENATE(Tableau2[[#Headers],[Bien 485]]&amp;" ", acquéreurs!$C16&amp;" ",acquéreurs!$D16),"")</f>
        <v>Bien 485 vasilis confurea</v>
      </c>
      <c r="RS15" t="str">
        <f>IF(acquéreurs!SN16="MATCH",CONCATENATE(Tableau2[[#Headers],[Bien 486]]&amp;" ", acquéreurs!$C16&amp;" ",acquéreurs!$D16),"")</f>
        <v/>
      </c>
      <c r="RT15" t="str">
        <f>IF(acquéreurs!SO16="MATCH",CONCATENATE(Tableau2[[#Headers],[Bien 487]]&amp;" ", acquéreurs!$C16&amp;" ",acquéreurs!$D16),"")</f>
        <v/>
      </c>
      <c r="RU15" t="str">
        <f>IF(acquéreurs!SP16="MATCH",CONCATENATE(Tableau2[[#Headers],[Bien 488]]&amp;" ", acquéreurs!$C16&amp;" ",acquéreurs!$D16),"")</f>
        <v>Bien 488 vasilis confurea</v>
      </c>
      <c r="RV15" t="str">
        <f>IF(acquéreurs!SQ16="MATCH",CONCATENATE(Tableau2[[#Headers],[Bien 489]]&amp;" ", acquéreurs!$C16&amp;" ",acquéreurs!$D16),"")</f>
        <v/>
      </c>
      <c r="RW15" t="str">
        <f>IF(acquéreurs!SR16="MATCH",CONCATENATE(Tableau2[[#Headers],[Bien 490]]&amp;" ", acquéreurs!$C16&amp;" ",acquéreurs!$D16),"")</f>
        <v/>
      </c>
      <c r="RX15" t="str">
        <f>IF(acquéreurs!SS16="MATCH",CONCATENATE(Tableau2[[#Headers],[Bien 491]]&amp;" ", acquéreurs!$C16&amp;" ",acquéreurs!$D16),"")</f>
        <v/>
      </c>
      <c r="RY15" t="str">
        <f>IF(acquéreurs!ST16="MATCH",CONCATENATE(Tableau2[[#Headers],[Bien 492]]&amp;" ", acquéreurs!$C16&amp;" ",acquéreurs!$D16),"")</f>
        <v/>
      </c>
      <c r="RZ15" t="str">
        <f>IF(acquéreurs!SU16="MATCH",CONCATENATE(Tableau2[[#Headers],[Bien 493]]&amp;" ", acquéreurs!$C16&amp;" ",acquéreurs!$D16),"")</f>
        <v/>
      </c>
      <c r="SA15" t="str">
        <f>IF(acquéreurs!SV16="MATCH",CONCATENATE(Tableau2[[#Headers],[Bien 494]]&amp;" ", acquéreurs!$C16&amp;" ",acquéreurs!$D16),"")</f>
        <v/>
      </c>
      <c r="SB15" t="str">
        <f>IF(acquéreurs!SW16="MATCH",CONCATENATE(Tableau2[[#Headers],[Bien 495]]&amp;" ", acquéreurs!$C16&amp;" ",acquéreurs!$D16),"")</f>
        <v/>
      </c>
      <c r="SC15" t="str">
        <f>IF(acquéreurs!SX16="MATCH",CONCATENATE(Tableau2[[#Headers],[Bien 496]]&amp;" ", acquéreurs!$C16&amp;" ",acquéreurs!$D16),"")</f>
        <v/>
      </c>
      <c r="SD15" t="str">
        <f>IF(acquéreurs!SY16="MATCH",CONCATENATE(Tableau2[[#Headers],[Bien 497]]&amp;" ", acquéreurs!$C16&amp;" ",acquéreurs!$D16),"")</f>
        <v/>
      </c>
      <c r="SE15" t="str">
        <f>IF(acquéreurs!SZ16="MATCH",CONCATENATE(Tableau2[[#Headers],[Bien 498]]&amp;" ", acquéreurs!$C16&amp;" ",acquéreurs!$D16),"")</f>
        <v/>
      </c>
      <c r="SF15" t="str">
        <f>IF(acquéreurs!TA16="MATCH",CONCATENATE(Tableau2[[#Headers],[Bien 499]]&amp;" ", acquéreurs!$C16&amp;" ",acquéreurs!$D16),"")</f>
        <v/>
      </c>
      <c r="SG15" t="str">
        <f>IF(acquéreurs!TB16="MATCH",CONCATENATE(Tableau2[[#Headers],[Bien 500]]&amp;" ", acquéreurs!$C16&amp;" ",acquéreurs!$D16),"")</f>
        <v/>
      </c>
      <c r="SH15" t="str">
        <f>IF(acquéreurs!TC16="MATCH",CONCATENATE(Tableau2[[#Headers],[Bien 501]]&amp;" ", acquéreurs!$C16&amp;" ",acquéreurs!$D16),"")</f>
        <v/>
      </c>
      <c r="SI15" t="str">
        <f>IF(acquéreurs!TD16="MATCH",CONCATENATE(Tableau2[[#Headers],[Bien 502]]&amp;" ", acquéreurs!$C16&amp;" ",acquéreurs!$D16),"")</f>
        <v/>
      </c>
      <c r="SJ15" t="str">
        <f>IF(acquéreurs!TE16="MATCH",CONCATENATE(Tableau2[[#Headers],[Bien 503]]&amp;" ", acquéreurs!$C16&amp;" ",acquéreurs!$D16),"")</f>
        <v/>
      </c>
      <c r="SK15" t="str">
        <f>IF(acquéreurs!TF16="MATCH",CONCATENATE(Tableau2[[#Headers],[Bien 504]]&amp;" ", acquéreurs!$C16&amp;" ",acquéreurs!$D16),"")</f>
        <v/>
      </c>
      <c r="SL15" t="str">
        <f>IF(acquéreurs!TG16="MATCH",CONCATENATE(Tableau2[[#Headers],[Bien 505]]&amp;" ", acquéreurs!$C16&amp;" ",acquéreurs!$D16),"")</f>
        <v/>
      </c>
      <c r="SM15" t="str">
        <f>IF(acquéreurs!TH16="MATCH",CONCATENATE(Tableau2[[#Headers],[Bien 506]]&amp;" ", acquéreurs!$C16&amp;" ",acquéreurs!$D16),"")</f>
        <v/>
      </c>
      <c r="SN15" t="str">
        <f>IF(acquéreurs!TI16="MATCH",CONCATENATE(Tableau2[[#Headers],[Bien 507]]&amp;" ", acquéreurs!$C16&amp;" ",acquéreurs!$D16),"")</f>
        <v/>
      </c>
      <c r="SO15" t="str">
        <f>IF(acquéreurs!TJ16="MATCH",CONCATENATE(Tableau2[[#Headers],[Bien 508]]&amp;" ", acquéreurs!$C16&amp;" ",acquéreurs!$D16),"")</f>
        <v/>
      </c>
      <c r="SP15" t="str">
        <f>IF(acquéreurs!TK16="MATCH",CONCATENATE(Tableau2[[#Headers],[Bien 509]]&amp;" ", acquéreurs!$C16&amp;" ",acquéreurs!$D16),"")</f>
        <v/>
      </c>
      <c r="SQ15" t="str">
        <f>IF(acquéreurs!TL16="MATCH",CONCATENATE(Tableau2[[#Headers],[Bien 510]]&amp;" ", acquéreurs!$C16&amp;" ",acquéreurs!$D16),"")</f>
        <v/>
      </c>
      <c r="SR15" t="str">
        <f>IF(acquéreurs!TM16="MATCH",CONCATENATE(Tableau2[[#Headers],[Bien 511]]&amp;" ", acquéreurs!$C16&amp;" ",acquéreurs!$D16),"")</f>
        <v/>
      </c>
      <c r="SS15" t="str">
        <f>IF(acquéreurs!TN16="MATCH",CONCATENATE(Tableau2[[#Headers],[Bien 512]]&amp;" ", acquéreurs!$C16&amp;" ",acquéreurs!$D16),"")</f>
        <v/>
      </c>
      <c r="ST15" t="str">
        <f>IF(acquéreurs!TO16="MATCH",CONCATENATE(Tableau2[[#Headers],[Bien 513]]&amp;" ", acquéreurs!$C16&amp;" ",acquéreurs!$D16),"")</f>
        <v/>
      </c>
      <c r="SU15" t="str">
        <f>IF(acquéreurs!TP16="MATCH",CONCATENATE(Tableau2[[#Headers],[Bien 514]]&amp;" ", acquéreurs!$C16&amp;" ",acquéreurs!$D16),"")</f>
        <v/>
      </c>
      <c r="SV15" t="str">
        <f>IF(acquéreurs!TQ16="MATCH",CONCATENATE(Tableau2[[#Headers],[Bien 515]]&amp;" ", acquéreurs!$C16&amp;" ",acquéreurs!$D16),"")</f>
        <v/>
      </c>
      <c r="SW15" t="str">
        <f>IF(acquéreurs!TR16="MATCH",CONCATENATE(Tableau2[[#Headers],[Bien 516]]&amp;" ", acquéreurs!$C16&amp;" ",acquéreurs!$D16),"")</f>
        <v/>
      </c>
      <c r="SX15" t="str">
        <f>IF(acquéreurs!TS16="MATCH",CONCATENATE(Tableau2[[#Headers],[Bien 517]]&amp;" ", acquéreurs!$C16&amp;" ",acquéreurs!$D16),"")</f>
        <v/>
      </c>
      <c r="SY15" t="str">
        <f>IF(acquéreurs!TT16="MATCH",CONCATENATE(Tableau2[[#Headers],[Bien 518]]&amp;" ", acquéreurs!$C16&amp;" ",acquéreurs!$D16),"")</f>
        <v/>
      </c>
      <c r="SZ15" t="str">
        <f>IF(acquéreurs!TU16="MATCH",CONCATENATE(Tableau2[[#Headers],[Bien 519]]&amp;" ", acquéreurs!$C16&amp;" ",acquéreurs!$D16),"")</f>
        <v/>
      </c>
      <c r="TA15" t="str">
        <f>IF(acquéreurs!TV16="MATCH",CONCATENATE(Tableau2[[#Headers],[Bien 520]]&amp;" ", acquéreurs!$C16&amp;" ",acquéreurs!$D16),"")</f>
        <v/>
      </c>
      <c r="TB15" t="str">
        <f>IF(acquéreurs!TW16="MATCH",CONCATENATE(Tableau2[[#Headers],[Bien 521]]&amp;" ", acquéreurs!$C16&amp;" ",acquéreurs!$D16),"")</f>
        <v/>
      </c>
      <c r="TC15" t="str">
        <f>IF(acquéreurs!TX16="MATCH",CONCATENATE(Tableau2[[#Headers],[Bien 522]]&amp;" ", acquéreurs!$C16&amp;" ",acquéreurs!$D16),"")</f>
        <v/>
      </c>
      <c r="TD15" t="str">
        <f>IF(acquéreurs!TY16="MATCH",CONCATENATE(Tableau2[[#Headers],[Bien 523]]&amp;" ", acquéreurs!$C16&amp;" ",acquéreurs!$D16),"")</f>
        <v/>
      </c>
      <c r="TE15" t="str">
        <f>IF(acquéreurs!TZ16="MATCH",CONCATENATE(Tableau2[[#Headers],[Bien 524]]&amp;" ", acquéreurs!$C16&amp;" ",acquéreurs!$D16),"")</f>
        <v/>
      </c>
      <c r="TF15" t="str">
        <f>IF(acquéreurs!UA16="MATCH",CONCATENATE(Tableau2[[#Headers],[Bien 525]]&amp;" ", acquéreurs!$C16&amp;" ",acquéreurs!$D16),"")</f>
        <v/>
      </c>
      <c r="TG15" t="str">
        <f>IF(acquéreurs!UB16="MATCH",CONCATENATE(Tableau2[[#Headers],[Bien 526]]&amp;" ", acquéreurs!$C16&amp;" ",acquéreurs!$D16),"")</f>
        <v/>
      </c>
      <c r="TH15" t="str">
        <f>IF(acquéreurs!UC16="MATCH",CONCATENATE(Tableau2[[#Headers],[Bien 527]]&amp;" ", acquéreurs!$C16&amp;" ",acquéreurs!$D16),"")</f>
        <v/>
      </c>
      <c r="TI15" t="str">
        <f>IF(acquéreurs!UD16="MATCH",CONCATENATE(Tableau2[[#Headers],[Bien 528]]&amp;" ", acquéreurs!$C16&amp;" ",acquéreurs!$D16),"")</f>
        <v/>
      </c>
      <c r="TJ15" t="str">
        <f>IF(acquéreurs!UE16="MATCH",CONCATENATE(Tableau2[[#Headers],[Bien 529]]&amp;" ", acquéreurs!$C16&amp;" ",acquéreurs!$D16),"")</f>
        <v/>
      </c>
      <c r="TK15" t="str">
        <f>IF(acquéreurs!UF16="MATCH",CONCATENATE(Tableau2[[#Headers],[Bien 530]]&amp;" ", acquéreurs!$C16&amp;" ",acquéreurs!$D16),"")</f>
        <v/>
      </c>
      <c r="TL15" t="str">
        <f>IF(acquéreurs!UG16="MATCH",CONCATENATE(Tableau2[[#Headers],[Bien 531]]&amp;" ", acquéreurs!$C16&amp;" ",acquéreurs!$D16),"")</f>
        <v/>
      </c>
      <c r="TM15" t="str">
        <f>IF(acquéreurs!UH16="MATCH",CONCATENATE(Tableau2[[#Headers],[Bien 532]]&amp;" ", acquéreurs!$C16&amp;" ",acquéreurs!$D16),"")</f>
        <v/>
      </c>
      <c r="TN15" t="str">
        <f>IF(acquéreurs!UI16="MATCH",CONCATENATE(Tableau2[[#Headers],[Bien 533]]&amp;" ", acquéreurs!$C16&amp;" ",acquéreurs!$D16),"")</f>
        <v/>
      </c>
      <c r="TO15" t="str">
        <f>IF(acquéreurs!UJ16="MATCH",CONCATENATE(Tableau2[[#Headers],[Bien 534]]&amp;" ", acquéreurs!$C16&amp;" ",acquéreurs!$D16),"")</f>
        <v/>
      </c>
      <c r="TP15" t="str">
        <f>IF(acquéreurs!UK16="MATCH",CONCATENATE(Tableau2[[#Headers],[Bien 535]]&amp;" ", acquéreurs!$C16&amp;" ",acquéreurs!$D16),"")</f>
        <v/>
      </c>
      <c r="TQ15" t="str">
        <f>IF(acquéreurs!UL16="MATCH",CONCATENATE(Tableau2[[#Headers],[Bien 536]]&amp;" ", acquéreurs!$C16&amp;" ",acquéreurs!$D16),"")</f>
        <v/>
      </c>
      <c r="TR15" t="str">
        <f>IF(acquéreurs!UM16="MATCH",CONCATENATE(Tableau2[[#Headers],[Bien 537]]&amp;" ", acquéreurs!$C16&amp;" ",acquéreurs!$D16),"")</f>
        <v/>
      </c>
      <c r="TS15" t="str">
        <f>IF(acquéreurs!UN16="MATCH",CONCATENATE(Tableau2[[#Headers],[Bien 538]]&amp;" ", acquéreurs!$C16&amp;" ",acquéreurs!$D16),"")</f>
        <v/>
      </c>
      <c r="TT15" t="str">
        <f>IF(acquéreurs!UO16="MATCH",CONCATENATE(Tableau2[[#Headers],[Bien 539]]&amp;" ", acquéreurs!$C16&amp;" ",acquéreurs!$D16),"")</f>
        <v/>
      </c>
      <c r="TU15" t="str">
        <f>IF(acquéreurs!UP16="MATCH",CONCATENATE(Tableau2[[#Headers],[Bien 540]]&amp;" ", acquéreurs!$C16&amp;" ",acquéreurs!$D16),"")</f>
        <v/>
      </c>
      <c r="TV15" t="str">
        <f>IF(acquéreurs!UQ16="MATCH",CONCATENATE(Tableau2[[#Headers],[Bien 541]]&amp;" ", acquéreurs!$C16&amp;" ",acquéreurs!$D16),"")</f>
        <v/>
      </c>
      <c r="TW15" t="str">
        <f>IF(acquéreurs!UR16="MATCH",CONCATENATE(Tableau2[[#Headers],[Bien 542]]&amp;" ", acquéreurs!$C16&amp;" ",acquéreurs!$D16),"")</f>
        <v/>
      </c>
      <c r="TX15" t="str">
        <f>IF(acquéreurs!US16="MATCH",CONCATENATE(Tableau2[[#Headers],[Bien 543]]&amp;" ", acquéreurs!$C16&amp;" ",acquéreurs!$D16),"")</f>
        <v/>
      </c>
      <c r="TY15" t="str">
        <f>IF(acquéreurs!UT16="MATCH",CONCATENATE(Tableau2[[#Headers],[Bien 544]]&amp;" ", acquéreurs!$C16&amp;" ",acquéreurs!$D16),"")</f>
        <v/>
      </c>
      <c r="TZ15" t="str">
        <f>IF(acquéreurs!UU16="MATCH",CONCATENATE(Tableau2[[#Headers],[Bien 545]]&amp;" ", acquéreurs!$C16&amp;" ",acquéreurs!$D16),"")</f>
        <v/>
      </c>
      <c r="UA15" t="str">
        <f>IF(acquéreurs!UV16="MATCH",CONCATENATE(Tableau2[[#Headers],[Bien 546]]&amp;" ", acquéreurs!$C16&amp;" ",acquéreurs!$D16),"")</f>
        <v/>
      </c>
      <c r="UB15" t="str">
        <f>IF(acquéreurs!UW16="MATCH",CONCATENATE(Tableau2[[#Headers],[Bien 547]]&amp;" ", acquéreurs!$C16&amp;" ",acquéreurs!$D16),"")</f>
        <v/>
      </c>
      <c r="UC15" t="str">
        <f>IF(acquéreurs!UX16="MATCH",CONCATENATE(Tableau2[[#Headers],[Bien 548]]&amp;" ", acquéreurs!$C16&amp;" ",acquéreurs!$D16),"")</f>
        <v/>
      </c>
      <c r="UD15" t="str">
        <f>IF(acquéreurs!UY16="MATCH",CONCATENATE(Tableau2[[#Headers],[Bien 549]]&amp;" ", acquéreurs!$C16&amp;" ",acquéreurs!$D16),"")</f>
        <v/>
      </c>
      <c r="UE15" t="str">
        <f>IF(acquéreurs!UZ16="MATCH",CONCATENATE(Tableau2[[#Headers],[Bien 550]]&amp;" ", acquéreurs!$C16&amp;" ",acquéreurs!$D16),"")</f>
        <v/>
      </c>
      <c r="UF15" t="str">
        <f>IF(acquéreurs!VA16="MATCH",CONCATENATE(Tableau2[[#Headers],[Bien 551]]&amp;" ", acquéreurs!$C16&amp;" ",acquéreurs!$D16),"")</f>
        <v/>
      </c>
      <c r="UG15" t="str">
        <f>IF(acquéreurs!VB16="MATCH",CONCATENATE(Tableau2[[#Headers],[Bien 552]]&amp;" ", acquéreurs!$C16&amp;" ",acquéreurs!$D16),"")</f>
        <v/>
      </c>
      <c r="UH15" t="str">
        <f>IF(acquéreurs!VC16="MATCH",CONCATENATE(Tableau2[[#Headers],[Bien 553]]&amp;" ", acquéreurs!$C16&amp;" ",acquéreurs!$D16),"")</f>
        <v/>
      </c>
      <c r="UI15" t="str">
        <f>IF(acquéreurs!VD16="MATCH",CONCATENATE(Tableau2[[#Headers],[Bien 554]]&amp;" ", acquéreurs!$C16&amp;" ",acquéreurs!$D16),"")</f>
        <v/>
      </c>
      <c r="UJ15" t="str">
        <f>IF(acquéreurs!VE16="MATCH",CONCATENATE(Tableau2[[#Headers],[Bien 555]]&amp;" ", acquéreurs!$C16&amp;" ",acquéreurs!$D16),"")</f>
        <v/>
      </c>
      <c r="UK15" t="str">
        <f>IF(acquéreurs!VF16="MATCH",CONCATENATE(Tableau2[[#Headers],[Bien 556]]&amp;" ", acquéreurs!$C16&amp;" ",acquéreurs!$D16),"")</f>
        <v/>
      </c>
      <c r="UL15" t="str">
        <f>IF(acquéreurs!VG16="MATCH",CONCATENATE(Tableau2[[#Headers],[Bien 557]]&amp;" ", acquéreurs!$C16&amp;" ",acquéreurs!$D16),"")</f>
        <v/>
      </c>
      <c r="UM15" t="str">
        <f>IF(acquéreurs!VH16="MATCH",CONCATENATE(Tableau2[[#Headers],[Bien 558]]&amp;" ", acquéreurs!$C16&amp;" ",acquéreurs!$D16),"")</f>
        <v/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Biens</vt:lpstr>
      <vt:lpstr>acquéreurs</vt:lpstr>
      <vt:lpstr>resultat concaténé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mallet</dc:creator>
  <cp:lastModifiedBy>jean-marie mallet</cp:lastModifiedBy>
  <dcterms:created xsi:type="dcterms:W3CDTF">2020-01-15T10:27:41Z</dcterms:created>
  <dcterms:modified xsi:type="dcterms:W3CDTF">2020-02-04T09:46:16Z</dcterms:modified>
</cp:coreProperties>
</file>