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s\Dropbox\19-20\ressources\tableur\tesla\"/>
    </mc:Choice>
  </mc:AlternateContent>
  <xr:revisionPtr revIDLastSave="0" documentId="13_ncr:1_{CD48C31E-11B8-4A47-B956-EDDE471DF5BC}" xr6:coauthVersionLast="45" xr6:coauthVersionMax="45" xr10:uidLastSave="{00000000-0000-0000-0000-000000000000}"/>
  <bookViews>
    <workbookView xWindow="-120" yWindow="-120" windowWidth="20640" windowHeight="11160" xr2:uid="{0DD66290-A2E9-4B18-9680-F7502F9639AD}"/>
  </bookViews>
  <sheets>
    <sheet name="comparateur" sheetId="1" r:id="rId1"/>
    <sheet name="param" sheetId="2" r:id="rId2"/>
    <sheet name="Feuil3" sheetId="3" r:id="rId3"/>
  </sheets>
  <definedNames>
    <definedName name="air_climatisé">param!$E$12</definedName>
    <definedName name="conduite_autonome">param!$B$18:$B$19</definedName>
    <definedName name="couleur_peinture">param!$B$9:$B$13</definedName>
    <definedName name="DATE">param!$H$12</definedName>
    <definedName name="dépôt">param!$E$16</definedName>
    <definedName name="finition_interieure">param!$B$15:$B$16</definedName>
    <definedName name="frais_pneus">param!$E$13</definedName>
    <definedName name="JOUR">param!$H$11</definedName>
    <definedName name="Modèles">param!$B$3:$B$5</definedName>
    <definedName name="noPerfo">param!$B$3:$B$4</definedName>
    <definedName name="options_vert">param!$B$3:$C$13</definedName>
    <definedName name="perfo">param!$B$5</definedName>
    <definedName name="prix_conduite_autonome">param!$B$18:$C$19</definedName>
    <definedName name="prix_Finition_interieure">param!$B$15:$C$16</definedName>
    <definedName name="prix_modèles">param!$C$2:$C$5</definedName>
    <definedName name="prix_roues">param!$B$21:$C$23</definedName>
    <definedName name="roueNoPerfo">param!$B$22:$B$23</definedName>
    <definedName name="rouePerfo">param!$B$21</definedName>
    <definedName name="roues">param!$B$21:$B$23</definedName>
    <definedName name="tableau_options">param!$B$3:$E$5</definedName>
    <definedName name="tableau1">param!$B$3:$C$8</definedName>
    <definedName name="TPS">param!$E$9</definedName>
    <definedName name="TVQ">param!$E$10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9" i="1" l="1"/>
  <c r="B19" i="1"/>
  <c r="B3" i="2" l="1"/>
  <c r="B28" i="1" l="1"/>
  <c r="H12" i="2"/>
  <c r="H11" i="2"/>
  <c r="B29" i="1" l="1"/>
  <c r="B53" i="1"/>
  <c r="B46" i="1"/>
  <c r="B37" i="1" l="1"/>
  <c r="B38" i="1" s="1"/>
  <c r="B39" i="1" s="1"/>
  <c r="B22" i="1" l="1"/>
  <c r="B21" i="1"/>
  <c r="B8" i="2"/>
  <c r="B7" i="2"/>
  <c r="B6" i="2"/>
  <c r="B9" i="2"/>
  <c r="B30" i="1" l="1"/>
  <c r="E15" i="2"/>
  <c r="B19" i="2" l="1"/>
  <c r="B18" i="2"/>
  <c r="D5" i="2" l="1"/>
  <c r="D4" i="2"/>
  <c r="D3" i="2"/>
  <c r="B5" i="2" l="1"/>
  <c r="B4" i="2"/>
  <c r="B23" i="1"/>
  <c r="B16" i="2"/>
  <c r="B15" i="2"/>
  <c r="B13" i="2"/>
  <c r="B12" i="2"/>
  <c r="B11" i="2"/>
  <c r="B10" i="2"/>
  <c r="B24" i="1" l="1"/>
  <c r="B25" i="1"/>
  <c r="B26" i="1"/>
  <c r="B27" i="1" s="1"/>
</calcChain>
</file>

<file path=xl/sharedStrings.xml><?xml version="1.0" encoding="utf-8"?>
<sst xmlns="http://schemas.openxmlformats.org/spreadsheetml/2006/main" count="95" uniqueCount="83">
  <si>
    <t>Acheteur</t>
  </si>
  <si>
    <t>Scénario</t>
  </si>
  <si>
    <t>Modèle</t>
  </si>
  <si>
    <t>Couleur de peinture</t>
  </si>
  <si>
    <t>Finition intérieure</t>
  </si>
  <si>
    <t>Pneus</t>
  </si>
  <si>
    <t>Conduite autonome</t>
  </si>
  <si>
    <t>Prix du véhicule ($)</t>
  </si>
  <si>
    <t>Échange ($)</t>
  </si>
  <si>
    <t>Air climatisé ($)</t>
  </si>
  <si>
    <t>Frais de pneus ($)</t>
  </si>
  <si>
    <t>Sous-Total ($)</t>
  </si>
  <si>
    <t>TPS ($)</t>
  </si>
  <si>
    <t>TVQ ($)</t>
  </si>
  <si>
    <t>TAXES ($)</t>
  </si>
  <si>
    <t>TOTAL ($)</t>
  </si>
  <si>
    <t>Subv. Fed. ($)</t>
  </si>
  <si>
    <t>Subv. Prov. ($)</t>
  </si>
  <si>
    <t>Dépôt ($)</t>
  </si>
  <si>
    <t>Comptant ($)</t>
  </si>
  <si>
    <t xml:space="preserve">Montant à financer </t>
  </si>
  <si>
    <t>Taux (%)</t>
  </si>
  <si>
    <t>Durée du financement (Mois)</t>
  </si>
  <si>
    <t>Fréquence de versements</t>
  </si>
  <si>
    <t>Versements</t>
  </si>
  <si>
    <t>Total Intérêts ($)</t>
  </si>
  <si>
    <t>Montant réel de l'emprunt ($)</t>
  </si>
  <si>
    <t>Comparateur de véhicules à essence</t>
  </si>
  <si>
    <t>km/année</t>
  </si>
  <si>
    <t>$/litre</t>
  </si>
  <si>
    <t>consommation l/100km</t>
  </si>
  <si>
    <t>Coût essence / année</t>
  </si>
  <si>
    <t>Coût entretien / année</t>
  </si>
  <si>
    <t>Consommation kwH/100</t>
  </si>
  <si>
    <t>Coût électricité / année</t>
  </si>
  <si>
    <t>Coût électricité / kwH</t>
  </si>
  <si>
    <t>Versements ajustés</t>
  </si>
  <si>
    <t>Tout noir (0$)</t>
  </si>
  <si>
    <t>Roues Aero de 18 po (0$)</t>
  </si>
  <si>
    <t>Mensuel</t>
  </si>
  <si>
    <t>Roues performance de 20 po (0$)</t>
  </si>
  <si>
    <t>Roues Sport de 19 po (2000$)</t>
  </si>
  <si>
    <t>TPS</t>
  </si>
  <si>
    <t>TVQ</t>
  </si>
  <si>
    <t>Date du jour</t>
  </si>
  <si>
    <t>Dépôt</t>
  </si>
  <si>
    <t>72 mois</t>
  </si>
  <si>
    <t>Hebdomadaire</t>
  </si>
  <si>
    <t>Bi-hebdomadaire</t>
  </si>
  <si>
    <t>Comparateur de prix</t>
  </si>
  <si>
    <t>Modèles</t>
  </si>
  <si>
    <t>prix_modèles</t>
  </si>
  <si>
    <t>Full Self Driving (FSD)(9200$)</t>
  </si>
  <si>
    <t>Bleu profond métallisé (1300$)</t>
  </si>
  <si>
    <t>60 mois</t>
  </si>
  <si>
    <t>84 mois</t>
  </si>
  <si>
    <t>96 mois</t>
  </si>
  <si>
    <t xml:space="preserve"> </t>
  </si>
  <si>
    <t>Performance (Perfo) (75990$)</t>
  </si>
  <si>
    <t>prix_pneus</t>
  </si>
  <si>
    <t>Longue autonomie (LR) (65990$)</t>
  </si>
  <si>
    <t>air_climatisé</t>
  </si>
  <si>
    <t>=Feuil2!$E$12</t>
  </si>
  <si>
    <t>DATE</t>
  </si>
  <si>
    <t>=Feuil2!$H$12</t>
  </si>
  <si>
    <t>dépôt</t>
  </si>
  <si>
    <t>=Feuil2!$E$16</t>
  </si>
  <si>
    <t>frais_pneus</t>
  </si>
  <si>
    <t>=Feuil2!$E$13</t>
  </si>
  <si>
    <t>JOUR</t>
  </si>
  <si>
    <t>=Feuil2!$H$11</t>
  </si>
  <si>
    <t>=Feuil2!$B$2:$B$5</t>
  </si>
  <si>
    <t>options_vert</t>
  </si>
  <si>
    <t>=Feuil2!$B$3:$C$13</t>
  </si>
  <si>
    <t>=Feuil2!$C$2:$C$5</t>
  </si>
  <si>
    <t>tableau_options</t>
  </si>
  <si>
    <t>=Feuil2!$B$3:$E$5</t>
  </si>
  <si>
    <t>tableau1</t>
  </si>
  <si>
    <t>=Feuil2!$B$3:$C$8</t>
  </si>
  <si>
    <t>=Feuil2!$E$9</t>
  </si>
  <si>
    <t>=Feuil2!$E$10</t>
  </si>
  <si>
    <t>Noir et blanc (1300$)</t>
  </si>
  <si>
    <t>Autopilot (0$)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</si>
</sst>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,##0.00\ &quot;$&quot;_);[Red]\(#,##0.00\ &quot;$&quot;\)"/>
    <numFmt numFmtId="165" formatCode="_ * #,##0.00_)\ &quot;$&quot;_ ;_ * \(#,##0.00\)\ &quot;$&quot;_ ;_ * &quot;-&quot;??_)\ &quot;$&quot;_ ;_ @_ "/>
    <numFmt numFmtId="166" formatCode="#,##0.00\ &quot;$&quot;"/>
    <numFmt numFmtId="167" formatCode="&quot;$&quot;\ ##0.00"/>
    <numFmt numFmtId="168" formatCode="&quot;$&quot;\ #0.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5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 style="thin">
        <color theme="4" tint="0.39997558519241921"/>
      </right>
      <top/>
      <bottom style="thin">
        <color theme="4" tint="0.3999755851924192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165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2" borderId="0" applyNumberFormat="0" applyBorder="0" applyAlignment="0" applyProtection="0"/>
  </cellStyleXfs>
  <cellXfs count="47">
    <xf numFmtId="0" fontId="0" fillId="0" borderId="0" xfId="0"/>
    <xf numFmtId="0" fontId="0" fillId="0" borderId="0" xfId="0"/>
    <xf numFmtId="0" fontId="0" fillId="0" borderId="0" xfId="0"/>
    <xf numFmtId="0" fontId="0" fillId="0" borderId="0" xfId="0" applyAlignment="1">
      <alignment horizontal="right" indent="2"/>
    </xf>
    <xf numFmtId="0" fontId="2" fillId="0" borderId="0" xfId="0" applyFont="1" applyAlignment="1">
      <alignment horizontal="right" indent="2"/>
    </xf>
    <xf numFmtId="166" fontId="0" fillId="0" borderId="0" xfId="0" applyNumberFormat="1"/>
    <xf numFmtId="0" fontId="0" fillId="0" borderId="0" xfId="2" applyNumberFormat="1" applyFont="1"/>
    <xf numFmtId="0" fontId="0" fillId="0" borderId="0" xfId="0" applyAlignment="1">
      <alignment horizontal="left"/>
    </xf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/>
    <xf numFmtId="0" fontId="0" fillId="0" borderId="0" xfId="0"/>
    <xf numFmtId="0" fontId="3" fillId="2" borderId="0" xfId="3"/>
    <xf numFmtId="0" fontId="0" fillId="0" borderId="1" xfId="0" applyBorder="1"/>
    <xf numFmtId="0" fontId="0" fillId="0" borderId="1" xfId="0" applyFont="1" applyFill="1" applyBorder="1"/>
    <xf numFmtId="0" fontId="0" fillId="0" borderId="1" xfId="0" applyFont="1" applyFill="1" applyBorder="1" applyAlignment="1">
      <alignment horizontal="center"/>
    </xf>
    <xf numFmtId="166" fontId="3" fillId="2" borderId="1" xfId="3" applyNumberFormat="1" applyBorder="1"/>
    <xf numFmtId="166" fontId="0" fillId="0" borderId="1" xfId="0" applyNumberFormat="1" applyFont="1" applyFill="1" applyBorder="1"/>
    <xf numFmtId="2" fontId="0" fillId="0" borderId="1" xfId="0" applyNumberFormat="1" applyFont="1" applyFill="1" applyBorder="1"/>
    <xf numFmtId="0" fontId="3" fillId="2" borderId="1" xfId="3" applyBorder="1" applyAlignment="1">
      <alignment horizontal="center"/>
    </xf>
    <xf numFmtId="0" fontId="0" fillId="0" borderId="2" xfId="0" applyBorder="1"/>
    <xf numFmtId="166" fontId="0" fillId="0" borderId="2" xfId="0" applyNumberFormat="1" applyFont="1" applyFill="1" applyBorder="1"/>
    <xf numFmtId="167" fontId="0" fillId="0" borderId="3" xfId="0" applyNumberFormat="1" applyFont="1" applyFill="1" applyBorder="1"/>
    <xf numFmtId="4" fontId="0" fillId="0" borderId="1" xfId="0" applyNumberFormat="1" applyFont="1" applyFill="1" applyBorder="1"/>
    <xf numFmtId="0" fontId="3" fillId="2" borderId="1" xfId="3" applyBorder="1"/>
    <xf numFmtId="168" fontId="0" fillId="0" borderId="1" xfId="1" applyNumberFormat="1" applyFont="1" applyFill="1" applyBorder="1"/>
    <xf numFmtId="168" fontId="3" fillId="2" borderId="1" xfId="3" applyNumberFormat="1" applyBorder="1"/>
    <xf numFmtId="0" fontId="0" fillId="0" borderId="4" xfId="0" applyFont="1" applyFill="1" applyBorder="1" applyAlignment="1">
      <alignment horizontal="center"/>
    </xf>
    <xf numFmtId="0" fontId="0" fillId="0" borderId="5" xfId="0" applyFont="1" applyFill="1" applyBorder="1" applyAlignment="1">
      <alignment horizontal="center"/>
    </xf>
    <xf numFmtId="0" fontId="0" fillId="0" borderId="0" xfId="0" applyBorder="1"/>
    <xf numFmtId="0" fontId="3" fillId="0" borderId="6" xfId="3" applyFill="1" applyBorder="1"/>
    <xf numFmtId="10" fontId="0" fillId="0" borderId="1" xfId="2" applyNumberFormat="1" applyFont="1" applyFill="1" applyBorder="1"/>
    <xf numFmtId="0" fontId="0" fillId="0" borderId="0" xfId="0"/>
    <xf numFmtId="2" fontId="0" fillId="0" borderId="0" xfId="0" applyNumberFormat="1"/>
    <xf numFmtId="1" fontId="0" fillId="0" borderId="1" xfId="2" applyNumberFormat="1" applyFont="1" applyFill="1" applyBorder="1" applyAlignment="1">
      <alignment horizontal="center"/>
    </xf>
    <xf numFmtId="0" fontId="0" fillId="0" borderId="0" xfId="0"/>
    <xf numFmtId="12" fontId="0" fillId="0" borderId="0" xfId="0" applyNumberFormat="1" applyAlignment="1">
      <alignment horizontal="center"/>
    </xf>
    <xf numFmtId="164" fontId="3" fillId="2" borderId="1" xfId="3" applyNumberFormat="1" applyBorder="1" applyAlignment="1">
      <alignment horizontal="right"/>
    </xf>
    <xf numFmtId="0" fontId="0" fillId="0" borderId="0" xfId="0"/>
    <xf numFmtId="168" fontId="0" fillId="0" borderId="1" xfId="0" applyNumberFormat="1" applyFont="1" applyFill="1" applyBorder="1"/>
    <xf numFmtId="0" fontId="0" fillId="0" borderId="0" xfId="0"/>
    <xf numFmtId="164" fontId="0" fillId="0" borderId="0" xfId="0" applyNumberFormat="1"/>
    <xf numFmtId="0" fontId="0" fillId="0" borderId="0" xfId="0"/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/>
  </cellXfs>
  <cellStyles count="4">
    <cellStyle name="60 % - Accent1" xfId="3" builtinId="32"/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themoneyglory.com/2012/11/23/el-sector-de-lautomobil-premia-el-model-s-de-tesla-motors-tsla/" TargetMode="External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790575</xdr:colOff>
      <xdr:row>0</xdr:row>
      <xdr:rowOff>133350</xdr:rowOff>
    </xdr:from>
    <xdr:to>
      <xdr:col>3</xdr:col>
      <xdr:colOff>1648841</xdr:colOff>
      <xdr:row>6</xdr:row>
      <xdr:rowOff>69088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95A156DF-71E4-449F-8021-01764CDF42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tretch>
          <a:fillRect/>
        </a:stretch>
      </xdr:blipFill>
      <xdr:spPr>
        <a:xfrm>
          <a:off x="7724775" y="133350"/>
          <a:ext cx="858266" cy="1078738"/>
        </a:xfrm>
        <a:prstGeom prst="rect">
          <a:avLst/>
        </a:prstGeom>
      </xdr:spPr>
    </xdr:pic>
    <xdr:clientData/>
  </xdr:twoCellAnchor>
  <xdr:oneCellAnchor>
    <xdr:from>
      <xdr:col>5</xdr:col>
      <xdr:colOff>600075</xdr:colOff>
      <xdr:row>52</xdr:row>
      <xdr:rowOff>117475</xdr:rowOff>
    </xdr:from>
    <xdr:ext cx="2768600" cy="233205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C54FEAF0-96FD-4DA1-BAF7-FD0AC7F3AF9B}"/>
            </a:ext>
          </a:extLst>
        </xdr:cNvPr>
        <xdr:cNvSpPr txBox="1"/>
      </xdr:nvSpPr>
      <xdr:spPr>
        <a:xfrm>
          <a:off x="7191375" y="10023475"/>
          <a:ext cx="2768600" cy="233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CA" sz="9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5A622F-D5A7-4308-B568-2C9B03BCA102}">
  <dimension ref="A1:R66"/>
  <sheetViews>
    <sheetView tabSelected="1" topLeftCell="A13" workbookViewId="0">
      <selection activeCell="C19" sqref="C19"/>
    </sheetView>
  </sheetViews>
  <sheetFormatPr baseColWidth="10" defaultRowHeight="15" x14ac:dyDescent="0.25"/>
  <cols>
    <col min="1" max="1" width="30.28515625" bestFit="1" customWidth="1"/>
    <col min="2" max="2" width="36.85546875" bestFit="1" customWidth="1"/>
    <col min="3" max="6" width="36.85546875" customWidth="1"/>
  </cols>
  <sheetData>
    <row r="1" spans="1:18" x14ac:dyDescent="0.25">
      <c r="A1" s="46"/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</row>
    <row r="2" spans="1:18" x14ac:dyDescent="0.25">
      <c r="A2" s="46"/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</row>
    <row r="3" spans="1:18" x14ac:dyDescent="0.25">
      <c r="A3" s="46"/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</row>
    <row r="4" spans="1:18" x14ac:dyDescent="0.25">
      <c r="A4" s="46"/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</row>
    <row r="5" spans="1:18" x14ac:dyDescent="0.25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</row>
    <row r="6" spans="1:18" x14ac:dyDescent="0.25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</row>
    <row r="7" spans="1:18" x14ac:dyDescent="0.25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</row>
    <row r="8" spans="1:18" ht="18.75" x14ac:dyDescent="0.3">
      <c r="A8" s="9"/>
      <c r="B8" s="44" t="s">
        <v>49</v>
      </c>
      <c r="C8" s="45"/>
      <c r="D8" s="45"/>
      <c r="E8" s="45"/>
      <c r="F8" s="45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</row>
    <row r="9" spans="1:18" x14ac:dyDescent="0.25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</row>
    <row r="10" spans="1:18" x14ac:dyDescent="0.25">
      <c r="A10" s="1"/>
      <c r="B10" s="2"/>
      <c r="C10" s="1"/>
      <c r="D10" s="2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</row>
    <row r="11" spans="1:18" x14ac:dyDescent="0.25">
      <c r="A11" s="3" t="s">
        <v>0</v>
      </c>
      <c r="B11" s="14"/>
      <c r="C11" s="16"/>
      <c r="D11" s="16"/>
      <c r="E11" s="16"/>
      <c r="F11" s="16"/>
    </row>
    <row r="12" spans="1:18" x14ac:dyDescent="0.25">
      <c r="A12" s="3" t="s">
        <v>1</v>
      </c>
      <c r="B12" s="14"/>
      <c r="C12" s="16"/>
      <c r="D12" s="16"/>
      <c r="E12" s="16"/>
      <c r="F12" s="16"/>
    </row>
    <row r="13" spans="1:18" x14ac:dyDescent="0.25">
      <c r="A13" s="3"/>
      <c r="B13" s="21"/>
      <c r="C13" s="29"/>
      <c r="D13" s="29"/>
      <c r="E13" s="29"/>
      <c r="F13" s="28"/>
    </row>
    <row r="14" spans="1:18" x14ac:dyDescent="0.25">
      <c r="A14" s="3" t="s">
        <v>2</v>
      </c>
      <c r="B14" s="16" t="s">
        <v>58</v>
      </c>
      <c r="C14" s="16" t="s">
        <v>60</v>
      </c>
      <c r="D14" s="17"/>
      <c r="E14" s="17"/>
      <c r="F14" s="17"/>
    </row>
    <row r="15" spans="1:18" x14ac:dyDescent="0.25">
      <c r="A15" s="3" t="s">
        <v>3</v>
      </c>
      <c r="B15" s="16" t="s">
        <v>53</v>
      </c>
      <c r="C15" s="18" t="s">
        <v>53</v>
      </c>
      <c r="D15" s="18"/>
      <c r="E15" s="18"/>
      <c r="F15" s="18"/>
    </row>
    <row r="16" spans="1:18" x14ac:dyDescent="0.25">
      <c r="A16" s="3" t="s">
        <v>4</v>
      </c>
      <c r="B16" s="16" t="s">
        <v>37</v>
      </c>
      <c r="C16" s="17" t="s">
        <v>81</v>
      </c>
      <c r="D16" s="17"/>
      <c r="E16" s="17"/>
      <c r="F16" s="17"/>
    </row>
    <row r="17" spans="1:6" x14ac:dyDescent="0.25">
      <c r="A17" s="3" t="s">
        <v>5</v>
      </c>
      <c r="B17" s="16" t="s">
        <v>38</v>
      </c>
      <c r="C17" s="17" t="s">
        <v>38</v>
      </c>
      <c r="D17" s="17"/>
      <c r="E17" s="17"/>
      <c r="F17" s="17"/>
    </row>
    <row r="18" spans="1:6" x14ac:dyDescent="0.25">
      <c r="A18" s="3" t="s">
        <v>6</v>
      </c>
      <c r="B18" s="16" t="s">
        <v>52</v>
      </c>
      <c r="C18" s="17" t="s">
        <v>82</v>
      </c>
      <c r="D18" s="17"/>
      <c r="E18" s="17"/>
      <c r="F18" s="17"/>
    </row>
    <row r="19" spans="1:6" x14ac:dyDescent="0.25">
      <c r="A19" s="3" t="s">
        <v>7</v>
      </c>
      <c r="B19" s="17">
        <f>VLOOKUP(B14,options_vert,2,FALSE)</f>
        <v>75990</v>
      </c>
      <c r="C19" s="17">
        <f>IFERROR(VLOOKUP(C14,options_vert,2,FALSE),"")+IFERROR(VLOOKUP(C15,options_vert,2,FALSE),"")+IFERROR(VLOOKUP(C16,prix_Finition_interieure,2,FALSE),"")+IFERROR(VLOOKUP(C17,prix_roues,2,FALSE),"")+IFERROR(VLOOKUP(C18,prix_conduite_autonome,2,FALSE),"")</f>
        <v>68590</v>
      </c>
      <c r="D19" s="17"/>
      <c r="E19" s="17"/>
      <c r="F19" s="17"/>
    </row>
    <row r="20" spans="1:6" x14ac:dyDescent="0.25">
      <c r="A20" s="3" t="s">
        <v>8</v>
      </c>
      <c r="B20" s="18"/>
      <c r="C20" s="18"/>
      <c r="D20" s="18"/>
      <c r="E20" s="18"/>
      <c r="F20" s="18"/>
    </row>
    <row r="21" spans="1:6" x14ac:dyDescent="0.25">
      <c r="A21" s="3" t="s">
        <v>9</v>
      </c>
      <c r="B21" s="17">
        <f>air_climatisé</f>
        <v>100</v>
      </c>
      <c r="C21" s="17"/>
      <c r="D21" s="17"/>
      <c r="E21" s="17"/>
      <c r="F21" s="17"/>
    </row>
    <row r="22" spans="1:6" x14ac:dyDescent="0.25">
      <c r="A22" s="3" t="s">
        <v>10</v>
      </c>
      <c r="B22" s="17">
        <f>frais_pneus</f>
        <v>12</v>
      </c>
      <c r="C22" s="17"/>
      <c r="D22" s="17"/>
      <c r="E22" s="17"/>
      <c r="F22" s="17"/>
    </row>
    <row r="23" spans="1:6" x14ac:dyDescent="0.25">
      <c r="A23" s="3" t="s">
        <v>11</v>
      </c>
      <c r="B23" s="17">
        <f>B19-B20+B21+B22</f>
        <v>76102</v>
      </c>
      <c r="C23" s="17"/>
      <c r="D23" s="17"/>
      <c r="E23" s="17"/>
      <c r="F23" s="17"/>
    </row>
    <row r="24" spans="1:6" x14ac:dyDescent="0.25">
      <c r="A24" s="3" t="s">
        <v>12</v>
      </c>
      <c r="B24" s="17">
        <f>B23*TPS</f>
        <v>3805.1000000000004</v>
      </c>
      <c r="C24" s="17"/>
      <c r="D24" s="17"/>
      <c r="E24" s="17"/>
      <c r="F24" s="17"/>
    </row>
    <row r="25" spans="1:6" x14ac:dyDescent="0.25">
      <c r="A25" s="3" t="s">
        <v>13</v>
      </c>
      <c r="B25" s="17">
        <f>B23*TVQ</f>
        <v>7591.1745000000001</v>
      </c>
      <c r="C25" s="17"/>
      <c r="D25" s="17"/>
      <c r="E25" s="17"/>
      <c r="F25" s="17"/>
    </row>
    <row r="26" spans="1:6" x14ac:dyDescent="0.25">
      <c r="A26" s="3" t="s">
        <v>14</v>
      </c>
      <c r="B26" s="17">
        <f>B23*(TPS+TVQ)</f>
        <v>11396.2745</v>
      </c>
      <c r="C26" s="17"/>
      <c r="D26" s="17"/>
      <c r="E26" s="17"/>
      <c r="F26" s="17"/>
    </row>
    <row r="27" spans="1:6" x14ac:dyDescent="0.25">
      <c r="A27" s="3" t="s">
        <v>15</v>
      </c>
      <c r="B27" s="17">
        <f>B23+B26</f>
        <v>87498.2745</v>
      </c>
      <c r="C27" s="17"/>
      <c r="D27" s="17"/>
      <c r="E27" s="17"/>
      <c r="F27" s="17"/>
    </row>
    <row r="28" spans="1:6" x14ac:dyDescent="0.25">
      <c r="A28" s="3" t="s">
        <v>16</v>
      </c>
      <c r="B28" s="17">
        <f>IF(B19&lt;=55555,5000,0)</f>
        <v>0</v>
      </c>
      <c r="C28" s="20"/>
      <c r="D28" s="20"/>
      <c r="E28" s="20"/>
      <c r="F28" s="20"/>
    </row>
    <row r="29" spans="1:6" x14ac:dyDescent="0.25">
      <c r="A29" s="3" t="s">
        <v>17</v>
      </c>
      <c r="B29" s="17">
        <f ca="1">IF(JOUR&lt;DATE,IF(B19&lt;75000,8000,3000),IF(JOUR&gt;=DATE,IF(B19&lt;=60000,8000,0)))</f>
        <v>3000</v>
      </c>
      <c r="C29" s="20"/>
      <c r="D29" s="20"/>
      <c r="E29" s="20"/>
      <c r="F29" s="20"/>
    </row>
    <row r="30" spans="1:6" x14ac:dyDescent="0.25">
      <c r="A30" s="3" t="s">
        <v>18</v>
      </c>
      <c r="B30" s="17">
        <f>dépôt</f>
        <v>3200</v>
      </c>
      <c r="C30" s="20"/>
      <c r="D30" s="20"/>
      <c r="E30" s="20"/>
      <c r="F30" s="20"/>
    </row>
    <row r="31" spans="1:6" x14ac:dyDescent="0.25">
      <c r="A31" s="3" t="s">
        <v>19</v>
      </c>
      <c r="B31" s="18">
        <v>2000</v>
      </c>
      <c r="C31" s="16"/>
      <c r="D31" s="16"/>
      <c r="E31" s="16"/>
      <c r="F31" s="16"/>
    </row>
    <row r="32" spans="1:6" x14ac:dyDescent="0.25">
      <c r="A32" s="3" t="s">
        <v>20</v>
      </c>
      <c r="B32" s="17">
        <v>42227.41</v>
      </c>
      <c r="C32" s="20"/>
      <c r="D32" s="20"/>
      <c r="E32" s="20"/>
      <c r="F32" s="20"/>
    </row>
    <row r="33" spans="1:18" x14ac:dyDescent="0.25">
      <c r="A33" s="3"/>
      <c r="B33" s="22"/>
      <c r="C33" s="22"/>
      <c r="D33" s="22"/>
      <c r="E33" s="22"/>
      <c r="F33" s="22"/>
    </row>
    <row r="34" spans="1:18" x14ac:dyDescent="0.25">
      <c r="A34" s="3" t="s">
        <v>21</v>
      </c>
      <c r="B34" s="32">
        <v>3.7499999999999999E-2</v>
      </c>
      <c r="C34" s="22"/>
      <c r="D34" s="22"/>
      <c r="E34" s="22"/>
      <c r="F34" s="22"/>
    </row>
    <row r="35" spans="1:18" x14ac:dyDescent="0.25">
      <c r="A35" s="3" t="s">
        <v>22</v>
      </c>
      <c r="B35" s="35">
        <v>84</v>
      </c>
    </row>
    <row r="36" spans="1:18" x14ac:dyDescent="0.25">
      <c r="A36" s="3" t="s">
        <v>23</v>
      </c>
      <c r="B36" s="16" t="s">
        <v>39</v>
      </c>
    </row>
    <row r="37" spans="1:18" x14ac:dyDescent="0.25">
      <c r="A37" s="3" t="s">
        <v>24</v>
      </c>
      <c r="B37" s="38">
        <f>PMT(B34/12,B35,-B32)</f>
        <v>572.35150576200567</v>
      </c>
      <c r="C37" s="25"/>
      <c r="D37" s="25"/>
      <c r="E37" s="25"/>
      <c r="F37" s="13"/>
    </row>
    <row r="38" spans="1:18" x14ac:dyDescent="0.25">
      <c r="A38" s="3" t="s">
        <v>25</v>
      </c>
      <c r="B38" s="17">
        <f>B37*B35-(B32)</f>
        <v>5850.1164840084748</v>
      </c>
      <c r="C38" s="25"/>
      <c r="D38" s="25"/>
      <c r="E38" s="25"/>
      <c r="F38" s="25"/>
    </row>
    <row r="39" spans="1:18" x14ac:dyDescent="0.25">
      <c r="A39" s="3" t="s">
        <v>26</v>
      </c>
      <c r="B39" s="17">
        <f>B32+B38</f>
        <v>48077.526484008478</v>
      </c>
      <c r="C39" s="25"/>
      <c r="D39" s="25"/>
      <c r="E39" s="25"/>
      <c r="F39" s="25"/>
    </row>
    <row r="40" spans="1:18" x14ac:dyDescent="0.25">
      <c r="B40" s="8"/>
      <c r="C40" s="8"/>
      <c r="D40" s="31"/>
      <c r="E40" s="31"/>
      <c r="F40" s="31"/>
    </row>
    <row r="41" spans="1:18" x14ac:dyDescent="0.25">
      <c r="C41" s="41"/>
      <c r="D41" s="30"/>
      <c r="F41" s="30"/>
    </row>
    <row r="42" spans="1:18" ht="18.75" x14ac:dyDescent="0.3">
      <c r="A42" s="37"/>
      <c r="B42" s="44" t="s">
        <v>27</v>
      </c>
      <c r="C42" s="44"/>
      <c r="D42" s="44"/>
      <c r="E42" s="44"/>
      <c r="F42" s="44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</row>
    <row r="43" spans="1:18" x14ac:dyDescent="0.25">
      <c r="B43" s="2"/>
    </row>
    <row r="44" spans="1:18" x14ac:dyDescent="0.25">
      <c r="A44" s="3" t="s">
        <v>28</v>
      </c>
      <c r="B44" s="24">
        <v>20000</v>
      </c>
      <c r="C44" s="14"/>
      <c r="D44" s="14"/>
      <c r="E44" s="14"/>
      <c r="F44" s="14"/>
    </row>
    <row r="45" spans="1:18" x14ac:dyDescent="0.25">
      <c r="A45" s="3"/>
      <c r="B45" s="24"/>
      <c r="C45" s="14"/>
      <c r="D45" s="14"/>
      <c r="E45" s="14"/>
      <c r="F45" s="14"/>
    </row>
    <row r="46" spans="1:18" x14ac:dyDescent="0.25">
      <c r="A46" s="4" t="s">
        <v>29</v>
      </c>
      <c r="B46" s="15">
        <f>B47/100</f>
        <v>1.4999999999999999E-2</v>
      </c>
      <c r="C46" s="14"/>
      <c r="D46" s="14"/>
      <c r="E46" s="14"/>
      <c r="F46" s="14"/>
    </row>
    <row r="47" spans="1:18" x14ac:dyDescent="0.25">
      <c r="A47" s="3" t="s">
        <v>30</v>
      </c>
      <c r="B47" s="19">
        <v>1.5</v>
      </c>
      <c r="C47" s="14"/>
      <c r="D47" s="14"/>
      <c r="E47" s="14"/>
      <c r="F47" s="14"/>
    </row>
    <row r="48" spans="1:18" x14ac:dyDescent="0.25">
      <c r="A48" s="3" t="s">
        <v>31</v>
      </c>
      <c r="B48" s="17">
        <v>3000</v>
      </c>
      <c r="C48" s="25"/>
      <c r="D48" s="25"/>
      <c r="E48" s="25"/>
      <c r="F48" s="25"/>
    </row>
    <row r="49" spans="1:6" x14ac:dyDescent="0.25">
      <c r="A49" s="3" t="s">
        <v>32</v>
      </c>
      <c r="B49" s="40">
        <v>1200</v>
      </c>
      <c r="C49" s="14"/>
      <c r="D49" s="14"/>
      <c r="E49" s="14"/>
      <c r="F49" s="14"/>
    </row>
    <row r="50" spans="1:6" x14ac:dyDescent="0.25">
      <c r="A50" s="3"/>
      <c r="B50" s="26"/>
      <c r="C50" s="14"/>
      <c r="D50" s="14"/>
      <c r="E50" s="14"/>
      <c r="F50" s="14"/>
    </row>
    <row r="51" spans="1:6" x14ac:dyDescent="0.25">
      <c r="A51" s="3" t="s">
        <v>33</v>
      </c>
      <c r="B51" s="19">
        <v>20</v>
      </c>
      <c r="C51" s="14"/>
      <c r="D51" s="14"/>
      <c r="E51" s="14"/>
      <c r="F51" s="14"/>
    </row>
    <row r="52" spans="1:6" x14ac:dyDescent="0.25">
      <c r="A52" s="3" t="s">
        <v>35</v>
      </c>
      <c r="B52" s="18">
        <v>0.11</v>
      </c>
      <c r="C52" s="14"/>
      <c r="D52" s="14"/>
      <c r="E52" s="14"/>
      <c r="F52" s="14"/>
    </row>
    <row r="53" spans="1:6" x14ac:dyDescent="0.25">
      <c r="A53" s="3" t="s">
        <v>34</v>
      </c>
      <c r="B53" s="27">
        <f>20/0.11*2.3738</f>
        <v>431.6</v>
      </c>
      <c r="C53" s="25"/>
      <c r="D53" s="25"/>
      <c r="E53" s="25"/>
      <c r="F53" s="25"/>
    </row>
    <row r="54" spans="1:6" x14ac:dyDescent="0.25">
      <c r="A54" s="3"/>
      <c r="B54" s="36"/>
      <c r="C54" s="36"/>
      <c r="D54" s="36"/>
      <c r="E54" s="36"/>
      <c r="F54" s="36"/>
    </row>
    <row r="55" spans="1:6" s="8" customFormat="1" x14ac:dyDescent="0.25">
      <c r="A55" s="3"/>
      <c r="B55" s="14"/>
      <c r="C55" s="14"/>
      <c r="D55" s="14"/>
      <c r="E55" s="14"/>
      <c r="F55" s="14"/>
    </row>
    <row r="56" spans="1:6" x14ac:dyDescent="0.25">
      <c r="A56" s="3"/>
      <c r="B56" s="15"/>
      <c r="C56" s="14"/>
      <c r="D56" s="14"/>
      <c r="E56" s="14"/>
      <c r="F56" s="14"/>
    </row>
    <row r="57" spans="1:6" x14ac:dyDescent="0.25">
      <c r="A57" s="3" t="s">
        <v>36</v>
      </c>
      <c r="B57" s="27">
        <v>431.5</v>
      </c>
      <c r="C57" s="25"/>
      <c r="D57" s="25"/>
      <c r="E57" s="25"/>
      <c r="F57" s="25"/>
    </row>
    <row r="58" spans="1:6" x14ac:dyDescent="0.25">
      <c r="B58" s="23">
        <v>258.32</v>
      </c>
    </row>
    <row r="59" spans="1:6" x14ac:dyDescent="0.25">
      <c r="C59" s="5"/>
    </row>
    <row r="60" spans="1:6" x14ac:dyDescent="0.25">
      <c r="C60" s="42"/>
    </row>
    <row r="61" spans="1:6" x14ac:dyDescent="0.25">
      <c r="B61" s="43"/>
    </row>
    <row r="62" spans="1:6" x14ac:dyDescent="0.25">
      <c r="B62" s="43"/>
    </row>
    <row r="63" spans="1:6" x14ac:dyDescent="0.25">
      <c r="B63" s="39"/>
    </row>
    <row r="64" spans="1:6" x14ac:dyDescent="0.25">
      <c r="B64" s="39" t="s">
        <v>57</v>
      </c>
    </row>
    <row r="65" spans="2:2" x14ac:dyDescent="0.25">
      <c r="B65" s="39"/>
    </row>
    <row r="66" spans="2:2" x14ac:dyDescent="0.25">
      <c r="B66" s="39" t="s">
        <v>57</v>
      </c>
    </row>
  </sheetData>
  <mergeCells count="6">
    <mergeCell ref="B8:F8"/>
    <mergeCell ref="B42:F42"/>
    <mergeCell ref="A1:R1"/>
    <mergeCell ref="A2:R2"/>
    <mergeCell ref="A3:R3"/>
    <mergeCell ref="A4:R4"/>
  </mergeCells>
  <phoneticPr fontId="4" type="noConversion"/>
  <dataValidations disablePrompts="1" count="7">
    <dataValidation type="list" allowBlank="1" showInputMessage="1" showErrorMessage="1" sqref="C17" xr:uid="{4E3711CE-2932-40D8-A870-7B1421C42BB5}">
      <formula1>IF(C14="Performance (Perfo) (75990$)",rouePerfo,roueNoPerfo)</formula1>
    </dataValidation>
    <dataValidation type="decimal" operator="greaterThan" allowBlank="1" showInputMessage="1" showErrorMessage="1" error="Valeur décimale positive de deux chiffres maximum !" sqref="B34" xr:uid="{C3B44246-6E3B-47A6-AA91-3EDF4FC17672}">
      <formula1>0</formula1>
    </dataValidation>
    <dataValidation type="whole" operator="greaterThan" allowBlank="1" showInputMessage="1" showErrorMessage="1" error="Valeurs positives seulement !" sqref="B20" xr:uid="{CE2A4A59-C2EE-447C-BF41-278B0920C51A}">
      <formula1>0</formula1>
    </dataValidation>
    <dataValidation type="list" allowBlank="1" showInputMessage="1" showErrorMessage="1" sqref="C14:F14" xr:uid="{A46A2685-771D-45EC-9CE8-02B934AA1EB5}">
      <formula1>Modèles</formula1>
    </dataValidation>
    <dataValidation type="list" allowBlank="1" showInputMessage="1" showErrorMessage="1" sqref="C15:F15" xr:uid="{862D17EF-4F73-45F3-BCFF-816E9CCEB16F}">
      <formula1>couleur_peinture</formula1>
    </dataValidation>
    <dataValidation type="list" allowBlank="1" showInputMessage="1" showErrorMessage="1" sqref="C16:F16" xr:uid="{313511F4-4A4C-4F39-907D-42FAD56B31C7}">
      <formula1>finition_interieure</formula1>
    </dataValidation>
    <dataValidation type="list" allowBlank="1" showInputMessage="1" showErrorMessage="1" sqref="C18" xr:uid="{0186876E-52FA-42EF-A4D7-E2FD703ABAF7}">
      <formula1>conduite_autonome</formula1>
    </dataValidation>
  </dataValidation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7">
        <x14:dataValidation type="list" allowBlank="1" showInputMessage="1" showErrorMessage="1" xr:uid="{4A0F62A6-7E56-4DB0-8A67-A2185EC58ECC}">
          <x14:formula1>
            <xm:f>param!$B$3:$B$5</xm:f>
          </x14:formula1>
          <xm:sqref>B14</xm:sqref>
        </x14:dataValidation>
        <x14:dataValidation type="list" allowBlank="1" showInputMessage="1" showErrorMessage="1" xr:uid="{8C8132A5-B6D6-4109-9A50-00B76CAC3288}">
          <x14:formula1>
            <xm:f>param!$B$9:$B$13</xm:f>
          </x14:formula1>
          <xm:sqref>B15</xm:sqref>
        </x14:dataValidation>
        <x14:dataValidation type="list" allowBlank="1" showInputMessage="1" showErrorMessage="1" xr:uid="{BC302DB8-F791-48A0-BE09-EDC6C3D05FD2}">
          <x14:formula1>
            <xm:f>param!$B$15:$B$16</xm:f>
          </x14:formula1>
          <xm:sqref>B16</xm:sqref>
        </x14:dataValidation>
        <x14:dataValidation type="list" allowBlank="1" showInputMessage="1" showErrorMessage="1" xr:uid="{55EB70F5-B3BC-467C-8643-DB9909BC0F01}">
          <x14:formula1>
            <xm:f>param!$D$3:$D$5</xm:f>
          </x14:formula1>
          <xm:sqref>B17</xm:sqref>
        </x14:dataValidation>
        <x14:dataValidation type="list" allowBlank="1" showInputMessage="1" showErrorMessage="1" xr:uid="{A4BA894D-A500-44FE-A95C-69AB780E3AF4}">
          <x14:formula1>
            <xm:f>param!$B$18:$B$19</xm:f>
          </x14:formula1>
          <xm:sqref>B18</xm:sqref>
        </x14:dataValidation>
        <x14:dataValidation type="list" allowBlank="1" showInputMessage="1" showErrorMessage="1" xr:uid="{EAAE57B8-2948-4144-B4DB-6B209E083511}">
          <x14:formula1>
            <xm:f>param!$I$3:$I$6</xm:f>
          </x14:formula1>
          <xm:sqref>B35</xm:sqref>
        </x14:dataValidation>
        <x14:dataValidation type="list" allowBlank="1" showInputMessage="1" showErrorMessage="1" xr:uid="{CC7E4DB3-2CD9-4744-A663-8818275E2B24}">
          <x14:formula1>
            <xm:f>param!$K$3:$K$5</xm:f>
          </x14:formula1>
          <xm:sqref>B36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D0369E-F45C-441C-A5B8-648ADE70B82E}">
  <dimension ref="A1:K23"/>
  <sheetViews>
    <sheetView workbookViewId="0">
      <selection activeCell="B18" sqref="B18:C19"/>
    </sheetView>
  </sheetViews>
  <sheetFormatPr baseColWidth="10" defaultRowHeight="15" x14ac:dyDescent="0.25"/>
  <cols>
    <col min="1" max="1" width="11.42578125" style="12"/>
    <col min="2" max="2" width="37.28515625" bestFit="1" customWidth="1"/>
    <col min="3" max="3" width="13.140625" bestFit="1" customWidth="1"/>
    <col min="4" max="4" width="30.42578125" bestFit="1" customWidth="1"/>
    <col min="9" max="9" width="16.5703125" bestFit="1" customWidth="1"/>
  </cols>
  <sheetData>
    <row r="1" spans="2:11" s="33" customFormat="1" x14ac:dyDescent="0.25"/>
    <row r="2" spans="2:11" s="12" customFormat="1" x14ac:dyDescent="0.25">
      <c r="B2" s="12" t="s">
        <v>50</v>
      </c>
      <c r="C2" s="12" t="s">
        <v>51</v>
      </c>
      <c r="D2" s="12" t="s">
        <v>5</v>
      </c>
      <c r="E2" s="12" t="s">
        <v>59</v>
      </c>
    </row>
    <row r="3" spans="2:11" x14ac:dyDescent="0.25">
      <c r="B3" t="str">
        <f>"Autonomie standard Plus (SR+)"&amp;" ("&amp;C3&amp;"$"&amp;")"</f>
        <v>Autonomie standard Plus (SR+) (52445$)</v>
      </c>
      <c r="C3" s="5">
        <v>52445</v>
      </c>
      <c r="D3" t="str">
        <f>"Roues performance de 20 po"&amp;" ("&amp;E3&amp;"$"&amp;")"</f>
        <v>Roues performance de 20 po (0$)</v>
      </c>
      <c r="E3" s="5">
        <v>0</v>
      </c>
      <c r="H3" s="34" t="s">
        <v>54</v>
      </c>
      <c r="I3">
        <v>60</v>
      </c>
      <c r="K3" t="s">
        <v>47</v>
      </c>
    </row>
    <row r="4" spans="2:11" x14ac:dyDescent="0.25">
      <c r="B4" t="str">
        <f>"Longue autonomie (LR)"&amp;" ("&amp;C4&amp;"$"&amp;")"</f>
        <v>Longue autonomie (LR) (65990$)</v>
      </c>
      <c r="C4" s="5">
        <v>65990</v>
      </c>
      <c r="D4" t="str">
        <f>"Roues Aero de 18 po"&amp;" ("&amp;E4&amp;"$"&amp;")"</f>
        <v>Roues Aero de 18 po (0$)</v>
      </c>
      <c r="E4" s="5">
        <v>0</v>
      </c>
      <c r="H4" s="34" t="s">
        <v>46</v>
      </c>
      <c r="I4">
        <v>72</v>
      </c>
      <c r="K4" t="s">
        <v>48</v>
      </c>
    </row>
    <row r="5" spans="2:11" x14ac:dyDescent="0.25">
      <c r="B5" t="str">
        <f>"Performance (Perfo)"&amp;" ("&amp;C5&amp;"$"&amp;")"</f>
        <v>Performance (Perfo) (75990$)</v>
      </c>
      <c r="C5" s="5">
        <v>75990</v>
      </c>
      <c r="D5" t="str">
        <f>"Roues Sport de 19 po"&amp;" ("&amp;E5&amp;"$"&amp;")"</f>
        <v>Roues Sport de 19 po (2000$)</v>
      </c>
      <c r="E5" s="5">
        <v>2000</v>
      </c>
      <c r="H5" s="34" t="s">
        <v>55</v>
      </c>
      <c r="I5">
        <v>84</v>
      </c>
      <c r="K5" t="s">
        <v>39</v>
      </c>
    </row>
    <row r="6" spans="2:11" s="12" customFormat="1" x14ac:dyDescent="0.25">
      <c r="B6" s="12" t="str">
        <f>"Roues performance de 20 po"&amp;" ("&amp;C6&amp;"$"&amp;")"</f>
        <v>Roues performance de 20 po (0$)</v>
      </c>
      <c r="C6" s="5">
        <v>0</v>
      </c>
      <c r="E6" s="5"/>
      <c r="H6" s="34" t="s">
        <v>56</v>
      </c>
      <c r="I6" s="12">
        <v>96</v>
      </c>
    </row>
    <row r="7" spans="2:11" x14ac:dyDescent="0.25">
      <c r="B7" t="str">
        <f>"Roues Aero de 18 po"&amp;" ("&amp;C7&amp;"$"&amp;")"</f>
        <v>Roues Aero de 18 po (0$)</v>
      </c>
      <c r="C7" s="5">
        <v>0</v>
      </c>
    </row>
    <row r="8" spans="2:11" x14ac:dyDescent="0.25">
      <c r="B8" t="str">
        <f>"Roues Sport de 19 po"&amp;" ("&amp;C8&amp;"$"&amp;")"</f>
        <v>Roues Sport de 19 po (2000$)</v>
      </c>
      <c r="C8" s="5">
        <v>2000</v>
      </c>
    </row>
    <row r="9" spans="2:11" x14ac:dyDescent="0.25">
      <c r="B9" t="str">
        <f>"Blanc perle multicouche"&amp;" ("&amp;C9&amp;"$"&amp;")"</f>
        <v>Blanc perle multicouche (0$)</v>
      </c>
      <c r="C9" s="5">
        <v>0</v>
      </c>
      <c r="D9" t="s">
        <v>42</v>
      </c>
      <c r="E9" s="6">
        <v>0.05</v>
      </c>
    </row>
    <row r="10" spans="2:11" x14ac:dyDescent="0.25">
      <c r="B10" t="str">
        <f>"Noir plein"&amp;" ("&amp;C10&amp;"$"&amp;")"</f>
        <v>Noir plein (1300$)</v>
      </c>
      <c r="C10" s="5">
        <v>1300</v>
      </c>
      <c r="D10" t="s">
        <v>43</v>
      </c>
      <c r="E10" s="6">
        <v>9.9750000000000005E-2</v>
      </c>
    </row>
    <row r="11" spans="2:11" x14ac:dyDescent="0.25">
      <c r="B11" t="str">
        <f>"Argent minuit métallisé"&amp;" ("&amp;C11&amp;"$"&amp;")"</f>
        <v>Argent minuit métallisé (1300$)</v>
      </c>
      <c r="C11" s="5">
        <v>1300</v>
      </c>
      <c r="H11" s="11">
        <f ca="1">TODAY()</f>
        <v>43893</v>
      </c>
    </row>
    <row r="12" spans="2:11" x14ac:dyDescent="0.25">
      <c r="B12" t="str">
        <f>"Bleu profond métallisé"&amp;" ("&amp;C12&amp;"$"&amp;")"</f>
        <v>Bleu profond métallisé (1300$)</v>
      </c>
      <c r="C12" s="5">
        <v>1300</v>
      </c>
      <c r="D12" s="7" t="s">
        <v>9</v>
      </c>
      <c r="E12" s="5">
        <v>100</v>
      </c>
      <c r="H12" s="11">
        <f>DATE(2020,4,1)</f>
        <v>43922</v>
      </c>
    </row>
    <row r="13" spans="2:11" x14ac:dyDescent="0.25">
      <c r="B13" t="str">
        <f>"Rouge multicouche"&amp;" ("&amp;C13&amp;"$"&amp;")"</f>
        <v>Rouge multicouche (2600$)</v>
      </c>
      <c r="C13" s="5">
        <v>2600</v>
      </c>
      <c r="D13" s="7" t="s">
        <v>10</v>
      </c>
      <c r="E13" s="5">
        <v>12</v>
      </c>
    </row>
    <row r="15" spans="2:11" x14ac:dyDescent="0.25">
      <c r="B15" t="str">
        <f>"Tout noir"&amp;" ("&amp;C15&amp;"$"&amp;")"</f>
        <v>Tout noir (0$)</v>
      </c>
      <c r="C15" s="5">
        <v>0</v>
      </c>
      <c r="D15" t="s">
        <v>44</v>
      </c>
      <c r="E15" s="11">
        <f ca="1">TODAY()</f>
        <v>43893</v>
      </c>
    </row>
    <row r="16" spans="2:11" x14ac:dyDescent="0.25">
      <c r="B16" t="str">
        <f>"Noir et blanc"&amp;" ("&amp;C16&amp;"$"&amp;")"</f>
        <v>Noir et blanc (1300$)</v>
      </c>
      <c r="C16" s="5">
        <v>1300</v>
      </c>
      <c r="D16" t="s">
        <v>45</v>
      </c>
      <c r="E16" s="5">
        <v>3200</v>
      </c>
    </row>
    <row r="18" spans="2:3" x14ac:dyDescent="0.25">
      <c r="B18" t="str">
        <f>"Autopilot"&amp;" ("&amp;C18&amp;"$"&amp;")"</f>
        <v>Autopilot (0$)</v>
      </c>
      <c r="C18" s="5">
        <v>0</v>
      </c>
    </row>
    <row r="19" spans="2:3" x14ac:dyDescent="0.25">
      <c r="B19" t="str">
        <f>"Full Self Driving"&amp;" (FSD)"&amp;"("&amp;C19&amp;"$"&amp;")"</f>
        <v>Full Self Driving (FSD)(9200$)</v>
      </c>
      <c r="C19" s="5">
        <v>9200</v>
      </c>
    </row>
    <row r="21" spans="2:3" x14ac:dyDescent="0.25">
      <c r="B21" t="s">
        <v>40</v>
      </c>
      <c r="C21" s="5">
        <v>0</v>
      </c>
    </row>
    <row r="22" spans="2:3" x14ac:dyDescent="0.25">
      <c r="B22" t="s">
        <v>38</v>
      </c>
      <c r="C22" s="5">
        <v>0</v>
      </c>
    </row>
    <row r="23" spans="2:3" x14ac:dyDescent="0.25">
      <c r="B23" t="s">
        <v>41</v>
      </c>
      <c r="C23" s="5">
        <v>2000</v>
      </c>
    </row>
  </sheetData>
  <dataValidations count="1">
    <dataValidation type="list" allowBlank="1" showInputMessage="1" showErrorMessage="1" sqref="G3 F3" xr:uid="{4E047F36-7A44-4A69-A71A-D9EC56671F2C}">
      <formula1>modeles_pneus</formula1>
    </dataValidation>
  </dataValidations>
  <pageMargins left="0.7" right="0.7" top="0.75" bottom="0.75" header="0.3" footer="0.3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B1614D-9912-4451-BB21-D3FF81A018BC}">
  <dimension ref="A1:B12"/>
  <sheetViews>
    <sheetView workbookViewId="0">
      <selection sqref="A1:B12"/>
    </sheetView>
  </sheetViews>
  <sheetFormatPr baseColWidth="10" defaultRowHeight="15" x14ac:dyDescent="0.25"/>
  <cols>
    <col min="1" max="1" width="15.42578125" bestFit="1" customWidth="1"/>
    <col min="2" max="2" width="18.140625" bestFit="1" customWidth="1"/>
  </cols>
  <sheetData>
    <row r="1" spans="1:2" x14ac:dyDescent="0.25">
      <c r="A1" t="s">
        <v>61</v>
      </c>
      <c r="B1" t="s">
        <v>62</v>
      </c>
    </row>
    <row r="2" spans="1:2" x14ac:dyDescent="0.25">
      <c r="A2" t="s">
        <v>63</v>
      </c>
      <c r="B2" t="s">
        <v>64</v>
      </c>
    </row>
    <row r="3" spans="1:2" x14ac:dyDescent="0.25">
      <c r="A3" t="s">
        <v>65</v>
      </c>
      <c r="B3" t="s">
        <v>66</v>
      </c>
    </row>
    <row r="4" spans="1:2" x14ac:dyDescent="0.25">
      <c r="A4" t="s">
        <v>67</v>
      </c>
      <c r="B4" t="s">
        <v>68</v>
      </c>
    </row>
    <row r="5" spans="1:2" x14ac:dyDescent="0.25">
      <c r="A5" t="s">
        <v>69</v>
      </c>
      <c r="B5" t="s">
        <v>70</v>
      </c>
    </row>
    <row r="6" spans="1:2" x14ac:dyDescent="0.25">
      <c r="A6" t="s">
        <v>50</v>
      </c>
      <c r="B6" t="s">
        <v>71</v>
      </c>
    </row>
    <row r="7" spans="1:2" x14ac:dyDescent="0.25">
      <c r="A7" t="s">
        <v>72</v>
      </c>
      <c r="B7" t="s">
        <v>73</v>
      </c>
    </row>
    <row r="8" spans="1:2" x14ac:dyDescent="0.25">
      <c r="A8" t="s">
        <v>51</v>
      </c>
      <c r="B8" t="s">
        <v>74</v>
      </c>
    </row>
    <row r="9" spans="1:2" x14ac:dyDescent="0.25">
      <c r="A9" t="s">
        <v>75</v>
      </c>
      <c r="B9" t="s">
        <v>76</v>
      </c>
    </row>
    <row r="10" spans="1:2" x14ac:dyDescent="0.25">
      <c r="A10" t="s">
        <v>77</v>
      </c>
      <c r="B10" t="s">
        <v>78</v>
      </c>
    </row>
    <row r="11" spans="1:2" x14ac:dyDescent="0.25">
      <c r="A11" t="s">
        <v>42</v>
      </c>
      <c r="B11" t="s">
        <v>79</v>
      </c>
    </row>
    <row r="12" spans="1:2" x14ac:dyDescent="0.25">
      <c r="A12" t="s">
        <v>43</v>
      </c>
      <c r="B12" t="s">
        <v>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23</vt:i4>
      </vt:variant>
    </vt:vector>
  </HeadingPairs>
  <TitlesOfParts>
    <vt:vector size="26" baseType="lpstr">
      <vt:lpstr>comparateur</vt:lpstr>
      <vt:lpstr>param</vt:lpstr>
      <vt:lpstr>Feuil3</vt:lpstr>
      <vt:lpstr>air_climatisé</vt:lpstr>
      <vt:lpstr>conduite_autonome</vt:lpstr>
      <vt:lpstr>couleur_peinture</vt:lpstr>
      <vt:lpstr>DATE</vt:lpstr>
      <vt:lpstr>dépôt</vt:lpstr>
      <vt:lpstr>finition_interieure</vt:lpstr>
      <vt:lpstr>frais_pneus</vt:lpstr>
      <vt:lpstr>JOUR</vt:lpstr>
      <vt:lpstr>Modèles</vt:lpstr>
      <vt:lpstr>noPerfo</vt:lpstr>
      <vt:lpstr>options_vert</vt:lpstr>
      <vt:lpstr>perfo</vt:lpstr>
      <vt:lpstr>prix_conduite_autonome</vt:lpstr>
      <vt:lpstr>prix_Finition_interieure</vt:lpstr>
      <vt:lpstr>prix_modèles</vt:lpstr>
      <vt:lpstr>prix_roues</vt:lpstr>
      <vt:lpstr>roueNoPerfo</vt:lpstr>
      <vt:lpstr>rouePerfo</vt:lpstr>
      <vt:lpstr>roues</vt:lpstr>
      <vt:lpstr>tableau_options</vt:lpstr>
      <vt:lpstr>tableau1</vt:lpstr>
      <vt:lpstr>TPS</vt:lpstr>
      <vt:lpstr>TVQ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Josee Lafrance</dc:creator>
  <cp:lastModifiedBy>chris</cp:lastModifiedBy>
  <dcterms:created xsi:type="dcterms:W3CDTF">2020-02-26T15:57:58Z</dcterms:created>
  <dcterms:modified xsi:type="dcterms:W3CDTF">2020-03-03T21:15:57Z</dcterms:modified>
</cp:coreProperties>
</file>