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 PROBOOK\Desktop\"/>
    </mc:Choice>
  </mc:AlternateContent>
  <bookViews>
    <workbookView xWindow="0" yWindow="0" windowWidth="9600" windowHeight="2685" activeTab="1"/>
  </bookViews>
  <sheets>
    <sheet name="STRUCTURES" sheetId="6" r:id="rId1"/>
    <sheet name="PROGRAMME" sheetId="7" r:id="rId2"/>
    <sheet name="DGTIC" sheetId="41" r:id="rId3"/>
    <sheet name="DRH" sheetId="9" r:id="rId4"/>
  </sheets>
  <definedNames>
    <definedName name="_ftn1" localSheetId="1">PROGRAMME!#REF!</definedName>
    <definedName name="_ftn2" localSheetId="1">PROGRAMME!#REF!</definedName>
    <definedName name="_ftn3" localSheetId="1">PROGRAMME!#REF!</definedName>
    <definedName name="_ftn4" localSheetId="1">PROGRAMME!#REF!</definedName>
    <definedName name="_ftn5" localSheetId="1">PROGRAMME!#REF!</definedName>
    <definedName name="_ftn6" localSheetId="1">PROGRAMME!#REF!</definedName>
    <definedName name="_ftn7" localSheetId="1">PROGRAMME!#REF!</definedName>
    <definedName name="_ftnref1" localSheetId="1">PROGRAMME!$C$27</definedName>
    <definedName name="_ftnref2" localSheetId="1">PROGRAMME!$C$29</definedName>
    <definedName name="_ftnref3" localSheetId="1">PROGRAMME!$C$36</definedName>
    <definedName name="_ftnref4" localSheetId="1">PROGRAMME!#REF!</definedName>
    <definedName name="_ftnref5" localSheetId="1">PROGRAMME!$C$73</definedName>
    <definedName name="_ftnref6" localSheetId="1">PROGRAMME!#REF!</definedName>
    <definedName name="_ftnref7" localSheetId="1">PROGRAMME!#REF!</definedName>
    <definedName name="activites">PROGRAMME!$B$3:$B$74</definedName>
    <definedName name="budget">PROGRAMME!$C$3:$C$74</definedName>
    <definedName name="entete_programme">PROGRAMME!$B$2:$H$2</definedName>
    <definedName name="Index">PROGRAMME!$I$3:$I$74</definedName>
    <definedName name="nom_structures">PROGRAMME!$H$3:$H$74</definedName>
    <definedName name="structures">STRUCTURES!$A$4:$A$27</definedName>
    <definedName name="tab_activites">PROGRAMME!$B$3:$H$74</definedName>
    <definedName name="tab_postes">STRUCTURES!$A$2:$S$27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5" i="41" l="1"/>
  <c r="A163" i="41"/>
  <c r="B134" i="41"/>
  <c r="B132" i="41"/>
  <c r="E110" i="41"/>
  <c r="D110" i="41"/>
  <c r="C110" i="41"/>
  <c r="F109" i="41"/>
  <c r="F108" i="41"/>
  <c r="F107" i="41"/>
  <c r="F106" i="41"/>
  <c r="F105" i="41"/>
  <c r="F104" i="41"/>
  <c r="F103" i="41"/>
  <c r="F102" i="41"/>
  <c r="F101" i="41"/>
  <c r="F100" i="41"/>
  <c r="F99" i="41"/>
  <c r="F98" i="41"/>
  <c r="F97" i="41"/>
  <c r="A161" i="41" s="1"/>
  <c r="F96" i="41"/>
  <c r="F95" i="41"/>
  <c r="F94" i="41"/>
  <c r="A164" i="41" s="1"/>
  <c r="F85" i="41"/>
  <c r="F80" i="41"/>
  <c r="B75" i="41"/>
  <c r="F75" i="41" s="1"/>
  <c r="B74" i="41"/>
  <c r="C57" i="41"/>
  <c r="F57" i="41" s="1"/>
  <c r="B57" i="41"/>
  <c r="F42" i="41"/>
  <c r="B37" i="41"/>
  <c r="A32" i="41"/>
  <c r="A31" i="41"/>
  <c r="A30" i="41"/>
  <c r="A29" i="41"/>
  <c r="A28" i="41"/>
  <c r="A27" i="41"/>
  <c r="A26" i="41"/>
  <c r="A25" i="41"/>
  <c r="A24" i="41"/>
  <c r="A23" i="41"/>
  <c r="A22" i="41"/>
  <c r="A21" i="41"/>
  <c r="A20" i="41"/>
  <c r="A19" i="41"/>
  <c r="A18" i="41"/>
  <c r="A17" i="41"/>
  <c r="A16" i="41"/>
  <c r="A15" i="41"/>
  <c r="A14" i="41"/>
  <c r="F6" i="41"/>
  <c r="B36" i="41" l="1"/>
  <c r="F37" i="41" s="1"/>
  <c r="F87" i="41" s="1"/>
  <c r="A148" i="41"/>
  <c r="A150" i="41"/>
  <c r="A152" i="41"/>
  <c r="A154" i="41"/>
  <c r="A156" i="41"/>
  <c r="A158" i="41"/>
  <c r="A160" i="41"/>
  <c r="A162" i="41"/>
  <c r="F132" i="41"/>
  <c r="A149" i="41"/>
  <c r="A151" i="41"/>
  <c r="A153" i="41"/>
  <c r="A155" i="41"/>
  <c r="A157" i="41"/>
  <c r="A159" i="41"/>
  <c r="I3" i="7" l="1"/>
  <c r="A108" i="41" l="1"/>
  <c r="B108" i="41" s="1"/>
  <c r="A104" i="41"/>
  <c r="B104" i="41" s="1"/>
  <c r="A100" i="41"/>
  <c r="B100" i="41" s="1"/>
  <c r="A96" i="41"/>
  <c r="B96" i="41" s="1"/>
  <c r="A106" i="41"/>
  <c r="B106" i="41" s="1"/>
  <c r="A102" i="41"/>
  <c r="B102" i="41" s="1"/>
  <c r="A98" i="41"/>
  <c r="B98" i="41" s="1"/>
  <c r="A94" i="41"/>
  <c r="A107" i="41"/>
  <c r="B107" i="41" s="1"/>
  <c r="A103" i="41"/>
  <c r="B103" i="41" s="1"/>
  <c r="A99" i="41"/>
  <c r="B99" i="41" s="1"/>
  <c r="A95" i="41"/>
  <c r="B95" i="41" s="1"/>
  <c r="A109" i="41"/>
  <c r="B109" i="41" s="1"/>
  <c r="A105" i="41"/>
  <c r="B105" i="41" s="1"/>
  <c r="A101" i="41"/>
  <c r="B101" i="41" s="1"/>
  <c r="A97" i="41"/>
  <c r="B97" i="41" s="1"/>
  <c r="C165" i="9"/>
  <c r="B134" i="9"/>
  <c r="B132" i="9"/>
  <c r="F132" i="9" s="1"/>
  <c r="E110" i="9"/>
  <c r="D110" i="9"/>
  <c r="C110" i="9"/>
  <c r="F109" i="9"/>
  <c r="F108" i="9"/>
  <c r="F107" i="9"/>
  <c r="F106" i="9"/>
  <c r="F105" i="9"/>
  <c r="F104" i="9"/>
  <c r="F103" i="9"/>
  <c r="F102" i="9"/>
  <c r="F101" i="9"/>
  <c r="F100" i="9"/>
  <c r="F99" i="9"/>
  <c r="F98" i="9"/>
  <c r="F97" i="9"/>
  <c r="F96" i="9"/>
  <c r="F95" i="9"/>
  <c r="F94" i="9"/>
  <c r="A164" i="9" s="1"/>
  <c r="F85" i="9"/>
  <c r="F80" i="9"/>
  <c r="B75" i="9"/>
  <c r="B74" i="9"/>
  <c r="F75" i="9" s="1"/>
  <c r="C57" i="9"/>
  <c r="F57" i="9" s="1"/>
  <c r="B57" i="9"/>
  <c r="F42" i="9"/>
  <c r="B37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F6" i="9"/>
  <c r="B112" i="41" l="1"/>
  <c r="B94" i="41"/>
  <c r="B110" i="41" s="1"/>
  <c r="B36" i="9"/>
  <c r="F37" i="9" s="1"/>
  <c r="F87" i="9" s="1"/>
  <c r="A149" i="9"/>
  <c r="A151" i="9"/>
  <c r="A153" i="9"/>
  <c r="A155" i="9"/>
  <c r="A157" i="9"/>
  <c r="A159" i="9"/>
  <c r="A161" i="9"/>
  <c r="A163" i="9"/>
  <c r="A148" i="9"/>
  <c r="A150" i="9"/>
  <c r="A152" i="9"/>
  <c r="A154" i="9"/>
  <c r="A156" i="9"/>
  <c r="A158" i="9"/>
  <c r="A160" i="9"/>
  <c r="A162" i="9"/>
  <c r="B153" i="41" l="1"/>
  <c r="B157" i="41"/>
  <c r="B150" i="41"/>
  <c r="B162" i="41"/>
  <c r="B160" i="41"/>
  <c r="B154" i="41"/>
  <c r="B159" i="41"/>
  <c r="B161" i="41"/>
  <c r="B158" i="41"/>
  <c r="B163" i="41"/>
  <c r="B151" i="41"/>
  <c r="B148" i="41"/>
  <c r="B149" i="41"/>
  <c r="B156" i="41"/>
  <c r="B155" i="41"/>
  <c r="B152" i="41"/>
  <c r="B164" i="41"/>
  <c r="F138" i="41"/>
  <c r="G142" i="41" s="1"/>
  <c r="F112" i="41"/>
  <c r="G138" i="41"/>
  <c r="I18" i="7"/>
  <c r="I19" i="7"/>
  <c r="B165" i="41" l="1"/>
  <c r="F167" i="41" s="1"/>
  <c r="B170" i="41" s="1"/>
  <c r="H142" i="41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A109" i="9" l="1"/>
  <c r="B109" i="9" s="1"/>
  <c r="A107" i="9"/>
  <c r="B107" i="9" s="1"/>
  <c r="A105" i="9"/>
  <c r="B105" i="9" s="1"/>
  <c r="A103" i="9"/>
  <c r="B103" i="9" s="1"/>
  <c r="A101" i="9"/>
  <c r="B101" i="9" s="1"/>
  <c r="A99" i="9"/>
  <c r="B99" i="9" s="1"/>
  <c r="A97" i="9"/>
  <c r="B97" i="9" s="1"/>
  <c r="A95" i="9"/>
  <c r="B95" i="9" s="1"/>
  <c r="A108" i="9"/>
  <c r="B108" i="9" s="1"/>
  <c r="A100" i="9"/>
  <c r="B100" i="9" s="1"/>
  <c r="A102" i="9"/>
  <c r="B102" i="9" s="1"/>
  <c r="A94" i="9"/>
  <c r="A98" i="9"/>
  <c r="B98" i="9" s="1"/>
  <c r="A104" i="9"/>
  <c r="B104" i="9" s="1"/>
  <c r="A96" i="9"/>
  <c r="B96" i="9" s="1"/>
  <c r="A106" i="9"/>
  <c r="B106" i="9" s="1"/>
  <c r="B94" i="9" l="1"/>
  <c r="B110" i="9" s="1"/>
  <c r="B112" i="9"/>
  <c r="B159" i="9" l="1"/>
  <c r="B161" i="9"/>
  <c r="B150" i="9"/>
  <c r="B149" i="9"/>
  <c r="B158" i="9"/>
  <c r="B154" i="9"/>
  <c r="B156" i="9"/>
  <c r="B163" i="9"/>
  <c r="B152" i="9"/>
  <c r="B155" i="9"/>
  <c r="B148" i="9"/>
  <c r="B162" i="9"/>
  <c r="G138" i="9"/>
  <c r="F112" i="9"/>
  <c r="F138" i="9"/>
  <c r="G142" i="9" s="1"/>
  <c r="B160" i="9"/>
  <c r="B153" i="9"/>
  <c r="B157" i="9"/>
  <c r="B151" i="9"/>
  <c r="B164" i="9"/>
  <c r="B165" i="9" l="1"/>
  <c r="F167" i="9" s="1"/>
  <c r="B170" i="9" s="1"/>
  <c r="H142" i="9"/>
</calcChain>
</file>

<file path=xl/sharedStrings.xml><?xml version="1.0" encoding="utf-8"?>
<sst xmlns="http://schemas.openxmlformats.org/spreadsheetml/2006/main" count="626" uniqueCount="278">
  <si>
    <t>Liste des postes</t>
  </si>
  <si>
    <t>Justification de l'absence d'acte ou de non nomination</t>
  </si>
  <si>
    <t>Référence de l'acte de nomination</t>
  </si>
  <si>
    <t>Nombre de poste</t>
  </si>
  <si>
    <t xml:space="preserve">Justification de l'absence de fiche </t>
  </si>
  <si>
    <t>Nombre de fiches de postes</t>
  </si>
  <si>
    <t>Nombre de sessions tenues</t>
  </si>
  <si>
    <t>Liste des cadres de concertation régis par des textes</t>
  </si>
  <si>
    <t>Nombre de sessions prévues</t>
  </si>
  <si>
    <t>Justification de la non tenue d'une ou des sessions</t>
  </si>
  <si>
    <t>Liste des procédures ou Actes à traiter</t>
  </si>
  <si>
    <t>Existence de référentiels</t>
  </si>
  <si>
    <t>Justification de l'absence de référentiel(s)</t>
  </si>
  <si>
    <t>Justifications de la non évaluation des agents</t>
  </si>
  <si>
    <t>Nombre de documents et/ou activités devant être publiés ou diffusés selon les textes en vigueur</t>
  </si>
  <si>
    <t>Justification ou Commentaire</t>
  </si>
  <si>
    <t xml:space="preserve">Taux de réalisation </t>
  </si>
  <si>
    <t xml:space="preserve">physique </t>
  </si>
  <si>
    <t>financier</t>
  </si>
  <si>
    <t>TGRO</t>
  </si>
  <si>
    <t>Total</t>
  </si>
  <si>
    <t>CT</t>
  </si>
  <si>
    <t>CT P ou HP</t>
  </si>
  <si>
    <t>Nombre d'activités exécutées dans les délais conformes au programme d'activités</t>
  </si>
  <si>
    <t xml:space="preserve">Efficacité </t>
  </si>
  <si>
    <t>P</t>
  </si>
  <si>
    <t>P et HP</t>
  </si>
  <si>
    <t>Liste des activités programmés et entiérement réalisées</t>
  </si>
  <si>
    <t>Coût prévionnel</t>
  </si>
  <si>
    <t xml:space="preserve">Coût effectif de réalisation </t>
  </si>
  <si>
    <t>Prévision budgétaire</t>
  </si>
  <si>
    <t>Réalisation budgétaire</t>
  </si>
  <si>
    <t>Gestion budgétaire</t>
  </si>
  <si>
    <t>financière</t>
  </si>
  <si>
    <t>Nombre de postes de nomination</t>
  </si>
  <si>
    <t>Nombre total de personnes nommées</t>
  </si>
  <si>
    <t>Nombre total de procédures ou d'actes à traiter</t>
  </si>
  <si>
    <t>Nombre effectifs de procédures ou d'actes disponsant de référentiel</t>
  </si>
  <si>
    <t>Directeur Général</t>
  </si>
  <si>
    <t>Secrétaire Général</t>
  </si>
  <si>
    <t xml:space="preserve">Service des affaires juridiques </t>
  </si>
  <si>
    <t>Contrôle interne</t>
  </si>
  <si>
    <t>Chef du Département de la Communication et des Relations Publiques</t>
  </si>
  <si>
    <t>Chef du Département Commercial et Marketing</t>
  </si>
  <si>
    <t>ANPTIC</t>
  </si>
  <si>
    <t>Direction Générale des Activités Postales</t>
  </si>
  <si>
    <t>Direction de la coopération Postale</t>
  </si>
  <si>
    <t>Direction de la réglemenation et du suivi</t>
  </si>
  <si>
    <t>DGAP</t>
  </si>
  <si>
    <t>Chef du Service Administratif et Financier</t>
  </si>
  <si>
    <t xml:space="preserve">Directeur de l'Inductrie Numérique </t>
  </si>
  <si>
    <t>Directeur du Développement de l'Expertise Nationale TIC / TELECOMS</t>
  </si>
  <si>
    <t>Directeur de la Promotion de l'Economie Numérique</t>
  </si>
  <si>
    <t>DGDI</t>
  </si>
  <si>
    <t xml:space="preserve">Directeur des Infrastructures </t>
  </si>
  <si>
    <t xml:space="preserve">Chef de Service des Etudes </t>
  </si>
  <si>
    <t xml:space="preserve">Chef de Service des Projets et Programmes </t>
  </si>
  <si>
    <t>Directeur des Relations Internationales et de la Coopération</t>
  </si>
  <si>
    <t xml:space="preserve">Chef de Service de la Coopération Bilatérale </t>
  </si>
  <si>
    <t>Chef de Service des Organisations Internationales</t>
  </si>
  <si>
    <t xml:space="preserve">Directeur de la Réglementation des Communications Electroniques </t>
  </si>
  <si>
    <t xml:space="preserve">Chef de Service du Conseil Juridique </t>
  </si>
  <si>
    <t xml:space="preserve">Chef de Service de la Réglementation </t>
  </si>
  <si>
    <t xml:space="preserve">Chef de Service Administratif et Financier </t>
  </si>
  <si>
    <t>DGICE</t>
  </si>
  <si>
    <t>ITS</t>
  </si>
  <si>
    <t>DGTIC</t>
  </si>
  <si>
    <t>Directeur général des études et des statistiques sectorielles</t>
  </si>
  <si>
    <t>Chef de service administratif et financier</t>
  </si>
  <si>
    <t>Directeur de la coordination des projets et des programmes</t>
  </si>
  <si>
    <t>Chef de service du suivi et de l'évaluation des investissements publics</t>
  </si>
  <si>
    <t xml:space="preserve">Chef de service de la coordination et de la règlementation des projets et programmes  </t>
  </si>
  <si>
    <t>Directeur de la formulation des politiques</t>
  </si>
  <si>
    <t>Chef de service de l'analyse des politiques</t>
  </si>
  <si>
    <t>Chef de service de l'évaluation d'impact des politiques</t>
  </si>
  <si>
    <t>Directeur de la prospective et de la planification opérationnelle</t>
  </si>
  <si>
    <t>Chef de service de la prospective</t>
  </si>
  <si>
    <t>Chef de service de la planification opérationnelle</t>
  </si>
  <si>
    <t>Directeur des statistiques sectorielles</t>
  </si>
  <si>
    <t>Chef de service de la production des statistiques</t>
  </si>
  <si>
    <t>Chef de service de la diffusion des statistiques</t>
  </si>
  <si>
    <t>Directeur du suivi, de l'évaluation et de la capitalisation</t>
  </si>
  <si>
    <t xml:space="preserve">Chef de service du suivi et de l'évaluation </t>
  </si>
  <si>
    <t>Chef de service de la coopération et de la capitalisation</t>
  </si>
  <si>
    <t>DGESS</t>
  </si>
  <si>
    <t>Comptable Principal des Matières</t>
  </si>
  <si>
    <t>le Chef du Service des approvisionnements et de la gestion des stocks (SAGS) </t>
  </si>
  <si>
    <t>Le Chef de Service du Suivi des matières (SSM) </t>
  </si>
  <si>
    <t>BCMP</t>
  </si>
  <si>
    <t>Directeur de l'Administration et des Finances (DAF)</t>
  </si>
  <si>
    <t>Chef du service Service de la Programmation Budgétaire(SPB)</t>
  </si>
  <si>
    <t xml:space="preserve">Chef du service de la Commande Publique( SCP) </t>
  </si>
  <si>
    <t>Chef du service  de l'Exécution Budgétaire et Comptable(SEBC)</t>
  </si>
  <si>
    <t xml:space="preserve">Chef du service de la Sécurité des Personnes et des Biens (SSPB) </t>
  </si>
  <si>
    <t>Régie d'avances MDENP</t>
  </si>
  <si>
    <t>Controleur Interne</t>
  </si>
  <si>
    <t>Chef de Service Administratif et Financier</t>
  </si>
  <si>
    <t>DAF</t>
  </si>
  <si>
    <t>Directrice des Marchés Publics</t>
  </si>
  <si>
    <t xml:space="preserve">Chef de Service des Marchés de Travaux et de Prestations Intellectuelles </t>
  </si>
  <si>
    <t>Chef de Service des Marchés de Fournitures et de Prestations Courantes</t>
  </si>
  <si>
    <t>Chef de Service du Suivi de l'Exécution des Marchés Publics</t>
  </si>
  <si>
    <t>DMP</t>
  </si>
  <si>
    <t>DRH</t>
  </si>
  <si>
    <t xml:space="preserve">Directeur des Archives et de la Documentation </t>
  </si>
  <si>
    <t>Chef de service des archives et de la numérisation</t>
  </si>
  <si>
    <t>DAD</t>
  </si>
  <si>
    <t>DCPM</t>
  </si>
  <si>
    <t>DSI</t>
  </si>
  <si>
    <t>DDII</t>
  </si>
  <si>
    <t>BODI</t>
  </si>
  <si>
    <t xml:space="preserve">Coordonnateur </t>
  </si>
  <si>
    <t>Directeur de Projet (DP)</t>
  </si>
  <si>
    <t>Directeur Technique (DT)</t>
  </si>
  <si>
    <t xml:space="preserve">Responsable collecte et analyse des données </t>
  </si>
  <si>
    <t xml:space="preserve">Responsable applications et systèmes </t>
  </si>
  <si>
    <t xml:space="preserve">Responsable écosystème </t>
  </si>
  <si>
    <t>Responsable financier</t>
  </si>
  <si>
    <t>Directeur du Développement Institutionnel et de l'Innovation</t>
  </si>
  <si>
    <t>Chef de service du développement institutionnel et organisationnel</t>
  </si>
  <si>
    <t>Chef de service de l'évaluation des performances</t>
  </si>
  <si>
    <t>Directeur de la Communication et de la Presse Ministérielle</t>
  </si>
  <si>
    <t>Chef de service de la communication et des relations publiques</t>
  </si>
  <si>
    <t>Chef de service de la communication numérique</t>
  </si>
  <si>
    <t>Chef de service des productions audiovisuelles</t>
  </si>
  <si>
    <t xml:space="preserve">Chef de service de la documentation </t>
  </si>
  <si>
    <t>Objectifs/activités</t>
  </si>
  <si>
    <t>Coûts estimatifs (en milliers de FCFA)</t>
  </si>
  <si>
    <t>Structures responsables</t>
  </si>
  <si>
    <t>T1</t>
  </si>
  <si>
    <t>T2</t>
  </si>
  <si>
    <t>T3</t>
  </si>
  <si>
    <t>T4</t>
  </si>
  <si>
    <t>X</t>
  </si>
  <si>
    <t xml:space="preserve">    X</t>
  </si>
  <si>
    <t xml:space="preserve">     X</t>
  </si>
  <si>
    <t xml:space="preserve">   X</t>
  </si>
  <si>
    <t xml:space="preserve">   </t>
  </si>
  <si>
    <t>X </t>
  </si>
  <si>
    <r>
      <t>Signer un contrat pour l’élaboration des règlements et guides techniques pour la mutualisation des travaux d’infrastructures publiques et les règles de partage d’infrastructures de communications électroniques</t>
    </r>
    <r>
      <rPr>
        <b/>
        <sz val="11"/>
        <color theme="1"/>
        <rFont val="Arial Narrow"/>
        <family val="2"/>
      </rPr>
      <t>.</t>
    </r>
  </si>
  <si>
    <t> X</t>
  </si>
  <si>
    <t xml:space="preserve">Fiches de postes de travail </t>
  </si>
  <si>
    <t>Texte d'organisation</t>
  </si>
  <si>
    <t>Si oui = 100% ; si non = 0%</t>
  </si>
  <si>
    <t xml:space="preserve">Taux global de réalisation des objectifs </t>
  </si>
  <si>
    <t>Respect des délais d'exécution des activités</t>
  </si>
  <si>
    <t>Cadres de concertations</t>
  </si>
  <si>
    <t>Référentiels de procédures et des délais de traitement des actes</t>
  </si>
  <si>
    <t>Evaluation des agents conformément aux textes en vigueur</t>
  </si>
  <si>
    <t xml:space="preserve">Publication ou diffusion de documents et activités </t>
  </si>
  <si>
    <t>Structures du MDENP</t>
  </si>
  <si>
    <t>Efficience dans l'exécution financière des activités programmées et entiérement réalisées</t>
  </si>
  <si>
    <t>GOUVERNANCE</t>
  </si>
  <si>
    <t>EFFICACITE</t>
  </si>
  <si>
    <t>EFFICIENCE</t>
  </si>
  <si>
    <t>Postes de nomination</t>
  </si>
  <si>
    <t>Pourvu = 1; Non pourvu = 0</t>
  </si>
  <si>
    <t>Nombre d'agents évalués au 15 janvier 2020</t>
  </si>
  <si>
    <t>CABINET</t>
  </si>
  <si>
    <t>SG</t>
  </si>
  <si>
    <t>Chargé d'études</t>
  </si>
  <si>
    <t>Directeur de cabinet</t>
  </si>
  <si>
    <t>Chargé de missions</t>
  </si>
  <si>
    <t>Conseiller technique</t>
  </si>
  <si>
    <t>Inspecteur technique des services</t>
  </si>
  <si>
    <t>PROGRAMME D'ACTVITES 2019</t>
  </si>
  <si>
    <t>Index</t>
  </si>
  <si>
    <t>Gouvernance</t>
  </si>
  <si>
    <t>Efficience</t>
  </si>
  <si>
    <t>Structure</t>
  </si>
  <si>
    <t>Nombre total d'activités inscrites au programme d'activités</t>
  </si>
  <si>
    <t>Référence du texte ou justification de son absence</t>
  </si>
  <si>
    <t xml:space="preserve">Nombre d'agents devant être évalués conformément aux textes en vigueur </t>
  </si>
  <si>
    <t>Nombre de documents et/ou activités publiés ou diffusés au cours de l'année</t>
  </si>
  <si>
    <t>Liste des activités inscrites au programme d'activités</t>
  </si>
  <si>
    <t>Liste des activités réalisées hors programme</t>
  </si>
  <si>
    <t>Nombre total des activités hors programme d'activités</t>
  </si>
  <si>
    <t xml:space="preserve">Nombre d'activités exécutées dans les délais hors programme </t>
  </si>
  <si>
    <t>Secrétariat Général</t>
  </si>
  <si>
    <t>Secrétaire Particulière du DG</t>
  </si>
  <si>
    <t>Directeur des Ressources Humaines</t>
  </si>
  <si>
    <t>Directeur des Finances et de la Comptabilité</t>
  </si>
  <si>
    <t>Personne Responsable des Marchés</t>
  </si>
  <si>
    <t>Directeur de l’Intranet Gouvernemental</t>
  </si>
  <si>
    <t>Directeur de l'exploitation et du support technique</t>
  </si>
  <si>
    <t>Directeur de la Formation et de la Promotion aux TIC</t>
  </si>
  <si>
    <t>Directeur des systèmes applicatifs</t>
  </si>
  <si>
    <t>Directeur des études et de l’ingénierie</t>
  </si>
  <si>
    <t>Directeur des Politiques d'appropriation des Technologies de l'Information et de la Communication</t>
  </si>
  <si>
    <t>Chef du Service des Stratégies et Politiques</t>
  </si>
  <si>
    <t>Chef du Service de Suivi-Evaluation des Stratégies et Politiques</t>
  </si>
  <si>
    <t>Chef du Service de la Sensibilisation et de la Vulgarisation</t>
  </si>
  <si>
    <t>Directeur de la Règlementation de la Normalisation et de la Dématrialisation des Procédures</t>
  </si>
  <si>
    <t>Chef du Service de la Règlementation</t>
  </si>
  <si>
    <t>Chef du Service de la Normalisation et de la Qualité</t>
  </si>
  <si>
    <t>Chef du Service du Support Technique</t>
  </si>
  <si>
    <t>Chef de Service de la Gestion prévisionnelle et des Statistiques</t>
  </si>
  <si>
    <t>Chef de Service du Développement des Ressources humaines</t>
  </si>
  <si>
    <t>Chef de Service de la Gestion administrative du Personnel</t>
  </si>
  <si>
    <t>Directeur des ressources humaines</t>
  </si>
  <si>
    <t>Inspecteur général des services</t>
  </si>
  <si>
    <t>Directeur des services informatiques</t>
  </si>
  <si>
    <t>Chef de Service réseaux et systmes</t>
  </si>
  <si>
    <t>Chef de Service études et développement</t>
  </si>
  <si>
    <t>Chef de Service exploitation et support</t>
  </si>
  <si>
    <t>PGS</t>
  </si>
  <si>
    <t>Performance globale de la structure</t>
  </si>
  <si>
    <t>Elaborer l’avant-projet de budget Programme 2020-2022</t>
  </si>
  <si>
    <t>Elaborer la revue à mi-parcours du budget 2019</t>
  </si>
  <si>
    <t>Elaborer le rapport d’exécution 2018</t>
  </si>
  <si>
    <t>Assurer la gestion comptable des ressources financières et matérielles du département.</t>
  </si>
  <si>
    <t>Exécuter le plan de passation des marchés</t>
  </si>
  <si>
    <t>Améliorer la connectivité des universités.</t>
  </si>
  <si>
    <t>Produire et diffuser les supports de communication</t>
  </si>
  <si>
    <t>Elaborer un feuillet statistique postal</t>
  </si>
  <si>
    <t>Mettre en œuvre le contrat plan Etat-IAI</t>
  </si>
  <si>
    <t>Digitaliser les centres communautaires</t>
  </si>
  <si>
    <t>Assurer le Fonctionnement du comité d'accréditation des e-compétences</t>
  </si>
  <si>
    <t xml:space="preserve">Assurer l’organisation des HACKATHON </t>
  </si>
  <si>
    <t>Assurer le fonctionnement du comité de suivi de la mise en œuvre du capacity building du SMART AFRICA</t>
  </si>
  <si>
    <t>Réaliser une étude de faisabilité de l’initiative JND</t>
  </si>
  <si>
    <t>Elaborer un avant-projet sommaire (APS) du centre international de conférence sur le site du technopôle</t>
  </si>
  <si>
    <t>Elaborer une loi de protection et de soutien aux startups accompagner d’un document de meilleure pratique accessible</t>
  </si>
  <si>
    <t>Elaborer l’annuaire statistique</t>
  </si>
  <si>
    <t>Animer la cellule environnementale</t>
  </si>
  <si>
    <t>Animer la cellule genre</t>
  </si>
  <si>
    <t>Organiser les revues trimestrielles des projets</t>
  </si>
  <si>
    <t>Élaborer des textes réglementaires en vue de favoriser la mutualisation des infrastructures</t>
  </si>
  <si>
    <t>Moderniser le cadre réglementaire existant en matière de gestion des fréquences</t>
  </si>
  <si>
    <r>
      <t>Préparer l’organisation la 5</t>
    </r>
    <r>
      <rPr>
        <vertAlign val="superscript"/>
        <sz val="11"/>
        <color theme="1"/>
        <rFont val="Arial Narrow"/>
        <family val="2"/>
      </rPr>
      <t>ème</t>
    </r>
    <r>
      <rPr>
        <sz val="11"/>
        <color theme="1"/>
        <rFont val="Arial Narrow"/>
        <family val="2"/>
      </rPr>
      <t xml:space="preserve"> édition du forum des meilleures pratiques</t>
    </r>
  </si>
  <si>
    <t>Rénover la plateforme e-Conseil des Ministres</t>
  </si>
  <si>
    <t>Elaborer un cadre commun d’urbanisation des systèmes d’information de l’administration</t>
  </si>
  <si>
    <t>Organiser le Forum National des DSI (FNDSI) (3ème édition)</t>
  </si>
  <si>
    <t>Organiser le Forum Nationale sur la Gouvernance de l'Internet (FNGI) (7ème édition)</t>
  </si>
  <si>
    <t>Organiser l’Ecole Nationale sur la Gouvernance de l'Internet (ENGI) (1ère édition)</t>
  </si>
  <si>
    <t>Organiser le Forum National de l'Open Source (FNOS)  (1ère édition)</t>
  </si>
  <si>
    <t>Organiser l’Ecole Nationale sur l'Open Source (ENOS)  (1ère édition)</t>
  </si>
  <si>
    <t>Elaborer le référentiel national de câblage informatique</t>
  </si>
  <si>
    <t>Elaborer le plan de passation des marchés</t>
  </si>
  <si>
    <t>Animer le comité ministériel de lutte contre le Sida et les infections sexuellement transmissibles (CMLS /IST)</t>
  </si>
  <si>
    <t>Organiser le recrutement des agents sur mesures nouvelles</t>
  </si>
  <si>
    <t>Assurer la formation des agents du ministère</t>
  </si>
  <si>
    <r>
      <t>Exploiter et suivre la plateforme e-compétences</t>
    </r>
    <r>
      <rPr>
        <sz val="11"/>
        <color theme="1"/>
        <rFont val="Calibri"/>
        <family val="2"/>
        <scheme val="minor"/>
      </rPr>
      <t xml:space="preserve"> </t>
    </r>
  </si>
  <si>
    <t xml:space="preserve">Inspecter  les structures </t>
  </si>
  <si>
    <t>Poursuivre la sensibilisation  du personnel de l’Administration centrale sur la lutte contre la corruption.</t>
  </si>
  <si>
    <t xml:space="preserve">Auditer les structures </t>
  </si>
  <si>
    <t xml:space="preserve">Promouvoir les référentiels du numérique  en vigueur </t>
  </si>
  <si>
    <t>Organiser l’IT Forum (4ème édition)</t>
  </si>
  <si>
    <t xml:space="preserve">Réaliser d’une étude de faisabilité pour la mise en place de l’Identifiant Unique électronique de la personne (IU) </t>
  </si>
  <si>
    <t>Audit du cadre juridique en lien avec la promotion de la dématérialisation des procédures et du développement des services en ligne</t>
  </si>
  <si>
    <t xml:space="preserve">Elaborer le budget de soutien 2020 </t>
  </si>
  <si>
    <t xml:space="preserve">Réaliser des études relatives à l’interconnexion à la dorsale transsaharienne </t>
  </si>
  <si>
    <t>Mettre en œuvre le projet national des télécommunications</t>
  </si>
  <si>
    <t>Signer un contrat pour la réalisation d’une étude de conception et mettre en place un système d'information</t>
  </si>
  <si>
    <t>Réaliser des études techniques pour la construction du centre de gestion des infrastructures numériques d'initiatives publiques</t>
  </si>
  <si>
    <t xml:space="preserve">Signer un contrat pour l’acquisition de la bande passante internationale additionnelle </t>
  </si>
  <si>
    <t>Acquérir des équipements pour le renforcement du PAV</t>
  </si>
  <si>
    <t xml:space="preserve">Acquérir, installer, configurer des équipements et assurer la formation du personnel </t>
  </si>
  <si>
    <t xml:space="preserve">Réaliser les Avant-Projet Sommaire de la liaison fibre optique </t>
  </si>
  <si>
    <t>Réaliser des études techniques pour la réalisation de la liaison fibre optique</t>
  </si>
  <si>
    <t>Mettre en œuvre le financement additionnel</t>
  </si>
  <si>
    <t>Renforcer les réseaux locaux</t>
  </si>
  <si>
    <t xml:space="preserve">Organiser les cadres de concertation </t>
  </si>
  <si>
    <t xml:space="preserve">Réaliser une Mission pour la validation des documents de curricula </t>
  </si>
  <si>
    <t>Assurer le Fonctionnement du comité de validation des projets innovants</t>
  </si>
  <si>
    <t>Organiser les conférences délocalisées en régions</t>
  </si>
  <si>
    <r>
      <t xml:space="preserve">Elaborer </t>
    </r>
    <r>
      <rPr>
        <sz val="11"/>
        <color rgb="FF000000"/>
        <rFont val="Arial Narrow"/>
        <family val="2"/>
      </rPr>
      <t>un cadre juridique du développement du numérique</t>
    </r>
  </si>
  <si>
    <t xml:space="preserve">Elaborer la stratégie de l'expertise nationale </t>
  </si>
  <si>
    <r>
      <t xml:space="preserve">Organiser </t>
    </r>
    <r>
      <rPr>
        <sz val="11"/>
        <color theme="1"/>
        <rFont val="Arial Narrow"/>
        <family val="2"/>
      </rPr>
      <t>la semaine du numérique</t>
    </r>
  </si>
  <si>
    <t>Réaliser l’étude sur la stratégie du service universel</t>
  </si>
  <si>
    <t>Organiser le Conseil d'Administration de l'Union Panafricaine</t>
  </si>
  <si>
    <t>Assurer la couverture médiatique des activités</t>
  </si>
  <si>
    <t>Inventorier les biens meubles et immeubles</t>
  </si>
  <si>
    <t>Mettre en œuvre le projet Building</t>
  </si>
  <si>
    <t>Mettre en œuvre le projet Data Initiative</t>
  </si>
  <si>
    <t xml:space="preserve">Mettre en œuvre le projet d’appui au développement des techniques </t>
  </si>
  <si>
    <t xml:space="preserve">Mettre en œuvre le projet de renforcement et d’extension du Réseau </t>
  </si>
  <si>
    <t xml:space="preserve">Mettre en place une infrastructure au profit des entreprises et des citoyens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</si>
</sst>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Times New Roman"/>
      <family val="1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rgb="FFFF0000"/>
      <name val="Arial Narrow"/>
      <family val="2"/>
    </font>
    <font>
      <vertAlign val="superscript"/>
      <sz val="11"/>
      <color theme="1"/>
      <name val="Arial Narrow"/>
      <family val="2"/>
    </font>
    <font>
      <b/>
      <sz val="11"/>
      <color rgb="FF000000"/>
      <name val="Arial Narrow"/>
      <family val="2"/>
    </font>
    <font>
      <sz val="11"/>
      <color rgb="FF000000"/>
      <name val="Arial Narrow"/>
      <family val="2"/>
    </font>
    <font>
      <b/>
      <sz val="20"/>
      <color theme="1"/>
      <name val="Calibri"/>
      <family val="2"/>
      <scheme val="minor"/>
    </font>
    <font>
      <b/>
      <sz val="20"/>
      <color rgb="FF0000FF"/>
      <name val="Wide Latin"/>
      <family val="1"/>
    </font>
    <font>
      <b/>
      <sz val="11"/>
      <name val="Calibri"/>
      <family val="2"/>
      <scheme val="minor"/>
    </font>
    <font>
      <b/>
      <sz val="20"/>
      <color theme="1"/>
      <name val="Arial Narrow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6" fillId="0" borderId="0"/>
    <xf numFmtId="43" fontId="4" fillId="0" borderId="0" applyFont="0" applyFill="0" applyBorder="0" applyAlignment="0" applyProtection="0"/>
  </cellStyleXfs>
  <cellXfs count="111">
    <xf numFmtId="0" fontId="0" fillId="0" borderId="0" xfId="0"/>
    <xf numFmtId="0" fontId="0" fillId="2" borderId="0" xfId="0" applyFill="1"/>
    <xf numFmtId="0" fontId="0" fillId="4" borderId="2" xfId="0" applyFill="1" applyBorder="1"/>
    <xf numFmtId="0" fontId="3" fillId="6" borderId="2" xfId="0" applyFont="1" applyFill="1" applyBorder="1" applyAlignment="1">
      <alignment wrapText="1"/>
    </xf>
    <xf numFmtId="0" fontId="3" fillId="6" borderId="2" xfId="0" applyFont="1" applyFill="1" applyBorder="1" applyAlignment="1">
      <alignment horizontal="center" vertical="center" wrapText="1"/>
    </xf>
    <xf numFmtId="0" fontId="0" fillId="6" borderId="2" xfId="0" applyFill="1" applyBorder="1"/>
    <xf numFmtId="0" fontId="3" fillId="6" borderId="2" xfId="0" applyFont="1" applyFill="1" applyBorder="1" applyAlignment="1">
      <alignment horizontal="left" vertical="center" wrapText="1"/>
    </xf>
    <xf numFmtId="0" fontId="0" fillId="4" borderId="2" xfId="0" applyFill="1" applyBorder="1" applyAlignment="1">
      <alignment horizontal="left" vertical="center"/>
    </xf>
    <xf numFmtId="0" fontId="0" fillId="0" borderId="0" xfId="0" applyAlignment="1">
      <alignment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/>
    <xf numFmtId="0" fontId="0" fillId="0" borderId="2" xfId="0" applyFont="1" applyBorder="1" applyAlignment="1">
      <alignment horizontal="left" vertical="center" wrapText="1"/>
    </xf>
    <xf numFmtId="0" fontId="1" fillId="0" borderId="0" xfId="0" applyFont="1"/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/>
    <xf numFmtId="0" fontId="5" fillId="2" borderId="0" xfId="0" applyFont="1" applyFill="1" applyBorder="1" applyAlignment="1">
      <alignment wrapText="1"/>
    </xf>
    <xf numFmtId="0" fontId="0" fillId="2" borderId="0" xfId="0" applyFill="1" applyBorder="1"/>
    <xf numFmtId="0" fontId="1" fillId="8" borderId="2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justify" vertical="center" wrapText="1"/>
    </xf>
    <xf numFmtId="0" fontId="14" fillId="0" borderId="1" xfId="0" applyFont="1" applyBorder="1" applyAlignment="1">
      <alignment horizontal="justify" vertical="center" wrapText="1"/>
    </xf>
    <xf numFmtId="0" fontId="1" fillId="2" borderId="0" xfId="0" applyFont="1" applyFill="1" applyAlignment="1">
      <alignment vertical="center"/>
    </xf>
    <xf numFmtId="0" fontId="16" fillId="12" borderId="10" xfId="0" applyFont="1" applyFill="1" applyBorder="1" applyAlignment="1">
      <alignment horizontal="center" vertical="center"/>
    </xf>
    <xf numFmtId="0" fontId="0" fillId="13" borderId="0" xfId="0" applyFill="1"/>
    <xf numFmtId="0" fontId="1" fillId="13" borderId="0" xfId="0" applyFont="1" applyFill="1" applyAlignment="1">
      <alignment vertical="center"/>
    </xf>
    <xf numFmtId="0" fontId="3" fillId="6" borderId="2" xfId="0" applyFont="1" applyFill="1" applyBorder="1" applyAlignment="1">
      <alignment vertical="center" wrapText="1"/>
    </xf>
    <xf numFmtId="0" fontId="0" fillId="5" borderId="2" xfId="0" applyFill="1" applyBorder="1"/>
    <xf numFmtId="9" fontId="0" fillId="5" borderId="2" xfId="1" applyFont="1" applyFill="1" applyBorder="1"/>
    <xf numFmtId="0" fontId="8" fillId="14" borderId="2" xfId="2" applyFont="1" applyFill="1" applyBorder="1" applyAlignment="1">
      <alignment horizontal="left" vertical="center" wrapText="1"/>
    </xf>
    <xf numFmtId="0" fontId="0" fillId="14" borderId="2" xfId="0" applyFont="1" applyFill="1" applyBorder="1" applyAlignment="1">
      <alignment horizontal="left" vertical="center" wrapText="1"/>
    </xf>
    <xf numFmtId="0" fontId="7" fillId="14" borderId="2" xfId="0" applyFont="1" applyFill="1" applyBorder="1" applyAlignment="1">
      <alignment horizontal="left" vertical="center" wrapText="1"/>
    </xf>
    <xf numFmtId="0" fontId="3" fillId="14" borderId="2" xfId="0" applyFont="1" applyFill="1" applyBorder="1" applyAlignment="1">
      <alignment horizontal="left" vertical="center" wrapText="1"/>
    </xf>
    <xf numFmtId="0" fontId="0" fillId="14" borderId="5" xfId="0" applyFont="1" applyFill="1" applyBorder="1" applyAlignment="1">
      <alignment horizontal="left" vertical="center" wrapText="1"/>
    </xf>
    <xf numFmtId="0" fontId="1" fillId="0" borderId="2" xfId="0" applyFont="1" applyBorder="1"/>
    <xf numFmtId="0" fontId="0" fillId="14" borderId="2" xfId="0" applyFill="1" applyBorder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0" fillId="4" borderId="2" xfId="0" applyFill="1" applyBorder="1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Border="1" applyAlignment="1">
      <alignment vertical="center" wrapText="1"/>
    </xf>
    <xf numFmtId="0" fontId="15" fillId="7" borderId="3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top"/>
    </xf>
    <xf numFmtId="0" fontId="0" fillId="5" borderId="0" xfId="0" applyFill="1"/>
    <xf numFmtId="0" fontId="8" fillId="5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vertical="center"/>
    </xf>
    <xf numFmtId="0" fontId="0" fillId="4" borderId="2" xfId="0" applyFill="1" applyBorder="1" applyAlignment="1">
      <alignment wrapText="1"/>
    </xf>
    <xf numFmtId="0" fontId="0" fillId="4" borderId="2" xfId="0" applyFill="1" applyBorder="1" applyAlignment="1">
      <alignment vertical="center"/>
    </xf>
    <xf numFmtId="0" fontId="0" fillId="4" borderId="2" xfId="3" applyNumberFormat="1" applyFont="1" applyFill="1" applyBorder="1" applyAlignment="1">
      <alignment horizontal="center" vertical="center"/>
    </xf>
    <xf numFmtId="1" fontId="0" fillId="6" borderId="2" xfId="3" applyNumberFormat="1" applyFont="1" applyFill="1" applyBorder="1" applyAlignment="1">
      <alignment horizontal="center" vertical="center"/>
    </xf>
    <xf numFmtId="9" fontId="0" fillId="5" borderId="3" xfId="1" applyFont="1" applyFill="1" applyBorder="1"/>
    <xf numFmtId="0" fontId="19" fillId="3" borderId="12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20" fillId="15" borderId="2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15" fillId="2" borderId="0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/>
    </xf>
    <xf numFmtId="0" fontId="19" fillId="3" borderId="12" xfId="0" applyFont="1" applyFill="1" applyBorder="1" applyAlignment="1">
      <alignment horizontal="center" vertical="center"/>
    </xf>
    <xf numFmtId="9" fontId="19" fillId="3" borderId="12" xfId="1" applyFont="1" applyFill="1" applyBorder="1" applyAlignment="1">
      <alignment horizontal="center" vertical="center"/>
    </xf>
    <xf numFmtId="9" fontId="8" fillId="5" borderId="2" xfId="1" applyFont="1" applyFill="1" applyBorder="1" applyAlignment="1">
      <alignment horizontal="center" vertical="center"/>
    </xf>
    <xf numFmtId="9" fontId="0" fillId="4" borderId="2" xfId="0" applyNumberFormat="1" applyFill="1" applyBorder="1" applyAlignment="1">
      <alignment wrapText="1"/>
    </xf>
    <xf numFmtId="0" fontId="0" fillId="4" borderId="2" xfId="0" applyNumberFormat="1" applyFill="1" applyBorder="1" applyAlignment="1">
      <alignment horizontal="center" vertical="center"/>
    </xf>
    <xf numFmtId="10" fontId="0" fillId="4" borderId="2" xfId="0" applyNumberFormat="1" applyFill="1" applyBorder="1" applyAlignment="1">
      <alignment horizontal="center" vertical="center"/>
    </xf>
    <xf numFmtId="9" fontId="0" fillId="4" borderId="2" xfId="1" applyFont="1" applyFill="1" applyBorder="1" applyAlignment="1">
      <alignment horizontal="center" vertical="center"/>
    </xf>
    <xf numFmtId="3" fontId="0" fillId="0" borderId="0" xfId="0" applyNumberFormat="1"/>
    <xf numFmtId="0" fontId="0" fillId="0" borderId="6" xfId="0" applyFont="1" applyBorder="1" applyAlignment="1">
      <alignment horizontal="left" vertical="center" wrapText="1"/>
    </xf>
    <xf numFmtId="0" fontId="0" fillId="14" borderId="4" xfId="0" applyFont="1" applyFill="1" applyBorder="1" applyAlignment="1">
      <alignment horizontal="left" vertical="center" wrapText="1"/>
    </xf>
    <xf numFmtId="0" fontId="0" fillId="14" borderId="11" xfId="0" applyFont="1" applyFill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14" borderId="3" xfId="0" applyFont="1" applyFill="1" applyBorder="1" applyAlignment="1">
      <alignment horizontal="left" vertical="center" wrapText="1"/>
    </xf>
    <xf numFmtId="0" fontId="21" fillId="7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15" fillId="7" borderId="2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0" fillId="13" borderId="0" xfId="0" applyFill="1" applyAlignment="1">
      <alignment horizontal="center" vertical="center"/>
    </xf>
    <xf numFmtId="0" fontId="9" fillId="10" borderId="1" xfId="0" applyFont="1" applyFill="1" applyBorder="1" applyAlignment="1">
      <alignment horizontal="center" vertical="center" wrapText="1"/>
    </xf>
    <xf numFmtId="0" fontId="9" fillId="10" borderId="1" xfId="0" applyFont="1" applyFill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9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vertical="center" wrapText="1"/>
    </xf>
    <xf numFmtId="0" fontId="11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15" fillId="11" borderId="2" xfId="0" applyFont="1" applyFill="1" applyBorder="1" applyAlignment="1">
      <alignment horizontal="center" vertical="center"/>
    </xf>
    <xf numFmtId="0" fontId="18" fillId="11" borderId="7" xfId="0" applyFont="1" applyFill="1" applyBorder="1" applyAlignment="1">
      <alignment horizontal="center" vertical="center" wrapText="1"/>
    </xf>
    <xf numFmtId="0" fontId="18" fillId="11" borderId="8" xfId="0" applyFont="1" applyFill="1" applyBorder="1" applyAlignment="1">
      <alignment horizontal="center" vertical="center" wrapText="1"/>
    </xf>
    <xf numFmtId="0" fontId="18" fillId="11" borderId="9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wrapText="1"/>
    </xf>
    <xf numFmtId="0" fontId="3" fillId="6" borderId="6" xfId="0" applyFont="1" applyFill="1" applyBorder="1" applyAlignment="1">
      <alignment horizontal="center" wrapText="1"/>
    </xf>
    <xf numFmtId="0" fontId="17" fillId="15" borderId="5" xfId="0" applyFont="1" applyFill="1" applyBorder="1" applyAlignment="1">
      <alignment horizontal="center" vertical="center" wrapText="1"/>
    </xf>
    <xf numFmtId="0" fontId="17" fillId="15" borderId="6" xfId="0" applyFont="1" applyFill="1" applyBorder="1" applyAlignment="1">
      <alignment horizontal="center" vertical="center" wrapText="1"/>
    </xf>
    <xf numFmtId="0" fontId="19" fillId="3" borderId="15" xfId="0" applyFont="1" applyFill="1" applyBorder="1" applyAlignment="1">
      <alignment horizontal="center" vertical="center"/>
    </xf>
    <xf numFmtId="0" fontId="19" fillId="3" borderId="16" xfId="0" applyFont="1" applyFill="1" applyBorder="1" applyAlignment="1">
      <alignment horizontal="center" vertical="center"/>
    </xf>
    <xf numFmtId="0" fontId="17" fillId="15" borderId="2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/>
    </xf>
    <xf numFmtId="0" fontId="17" fillId="15" borderId="14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wrapText="1"/>
    </xf>
    <xf numFmtId="0" fontId="17" fillId="15" borderId="5" xfId="0" applyFont="1" applyFill="1" applyBorder="1" applyAlignment="1">
      <alignment horizontal="center" wrapText="1"/>
    </xf>
    <xf numFmtId="0" fontId="17" fillId="15" borderId="14" xfId="0" applyFont="1" applyFill="1" applyBorder="1" applyAlignment="1">
      <alignment horizontal="center" wrapText="1"/>
    </xf>
    <xf numFmtId="0" fontId="17" fillId="15" borderId="6" xfId="0" applyFont="1" applyFill="1" applyBorder="1" applyAlignment="1">
      <alignment horizontal="center" wrapText="1"/>
    </xf>
    <xf numFmtId="0" fontId="13" fillId="0" borderId="1" xfId="0" applyFont="1" applyBorder="1" applyAlignment="1">
      <alignment horizontal="left" vertical="center" wrapText="1"/>
    </xf>
  </cellXfs>
  <cellStyles count="4">
    <cellStyle name="Milliers" xfId="3" builtinId="3"/>
    <cellStyle name="Normal" xfId="0" builtinId="0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00FF00"/>
      <color rgb="FFCC66FF"/>
      <color rgb="FF00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AG122"/>
  <sheetViews>
    <sheetView topLeftCell="A6" workbookViewId="0">
      <selection activeCell="B39" sqref="B39"/>
    </sheetView>
  </sheetViews>
  <sheetFormatPr baseColWidth="10" defaultRowHeight="15" x14ac:dyDescent="0.25"/>
  <cols>
    <col min="1" max="1" width="12.42578125" style="13" customWidth="1"/>
    <col min="2" max="2" width="29.28515625" customWidth="1"/>
    <col min="3" max="3" width="24.140625" customWidth="1"/>
    <col min="4" max="4" width="32.140625" bestFit="1" customWidth="1"/>
    <col min="5" max="5" width="27.42578125" customWidth="1"/>
    <col min="6" max="6" width="28.42578125" bestFit="1" customWidth="1"/>
    <col min="7" max="7" width="21" customWidth="1"/>
    <col min="8" max="8" width="22.28515625" customWidth="1"/>
    <col min="9" max="9" width="21.5703125" customWidth="1"/>
    <col min="10" max="10" width="24.42578125" customWidth="1"/>
    <col min="11" max="11" width="17.85546875" customWidth="1"/>
    <col min="12" max="12" width="19" customWidth="1"/>
    <col min="13" max="13" width="16.140625" bestFit="1" customWidth="1"/>
    <col min="14" max="14" width="22.7109375" bestFit="1" customWidth="1"/>
    <col min="15" max="16" width="22.85546875" bestFit="1" customWidth="1"/>
    <col min="17" max="17" width="19.7109375" customWidth="1"/>
    <col min="18" max="18" width="16.28515625" customWidth="1"/>
    <col min="19" max="19" width="15.85546875" customWidth="1"/>
  </cols>
  <sheetData>
    <row r="1" spans="1:33" ht="30" customHeight="1" x14ac:dyDescent="0.25">
      <c r="A1" s="33"/>
      <c r="B1" s="89" t="s">
        <v>150</v>
      </c>
      <c r="C1" s="89"/>
      <c r="D1" s="89"/>
      <c r="E1" s="89"/>
      <c r="F1" s="89"/>
      <c r="G1" s="89"/>
    </row>
    <row r="2" spans="1:33" ht="30" customHeight="1" x14ac:dyDescent="0.25">
      <c r="A2" s="47" t="s">
        <v>158</v>
      </c>
      <c r="B2" s="28" t="s">
        <v>161</v>
      </c>
      <c r="C2" s="34" t="s">
        <v>163</v>
      </c>
      <c r="D2" s="34" t="s">
        <v>163</v>
      </c>
      <c r="E2" s="34" t="s">
        <v>163</v>
      </c>
      <c r="F2" s="34" t="s">
        <v>163</v>
      </c>
      <c r="G2" s="34" t="s">
        <v>163</v>
      </c>
      <c r="H2" s="28" t="s">
        <v>162</v>
      </c>
      <c r="I2" s="28" t="s">
        <v>162</v>
      </c>
      <c r="J2" s="28" t="s">
        <v>162</v>
      </c>
      <c r="K2" s="28" t="s">
        <v>162</v>
      </c>
      <c r="L2" s="28" t="s">
        <v>162</v>
      </c>
    </row>
    <row r="3" spans="1:33" ht="30" customHeight="1" x14ac:dyDescent="0.25">
      <c r="A3" s="47" t="s">
        <v>159</v>
      </c>
      <c r="B3" s="28" t="s">
        <v>39</v>
      </c>
      <c r="C3" s="28" t="s">
        <v>160</v>
      </c>
      <c r="D3" s="28" t="s">
        <v>160</v>
      </c>
      <c r="E3" s="28" t="s">
        <v>160</v>
      </c>
      <c r="F3" s="28" t="s">
        <v>160</v>
      </c>
      <c r="G3" s="28" t="s">
        <v>160</v>
      </c>
    </row>
    <row r="4" spans="1:33" ht="60" x14ac:dyDescent="0.25">
      <c r="A4" s="18" t="s">
        <v>44</v>
      </c>
      <c r="B4" s="29" t="s">
        <v>38</v>
      </c>
      <c r="C4" s="29" t="s">
        <v>178</v>
      </c>
      <c r="D4" s="29" t="s">
        <v>163</v>
      </c>
      <c r="E4" s="29" t="s">
        <v>163</v>
      </c>
      <c r="F4" s="29" t="s">
        <v>40</v>
      </c>
      <c r="G4" s="29" t="s">
        <v>179</v>
      </c>
      <c r="H4" s="29" t="s">
        <v>41</v>
      </c>
      <c r="I4" s="29" t="s">
        <v>42</v>
      </c>
      <c r="J4" s="29" t="s">
        <v>43</v>
      </c>
      <c r="K4" s="29" t="s">
        <v>180</v>
      </c>
      <c r="L4" s="29" t="s">
        <v>181</v>
      </c>
      <c r="M4" s="29" t="s">
        <v>182</v>
      </c>
      <c r="N4" s="29" t="s">
        <v>183</v>
      </c>
      <c r="O4" s="29" t="s">
        <v>184</v>
      </c>
      <c r="P4" s="29" t="s">
        <v>185</v>
      </c>
      <c r="Q4" s="29" t="s">
        <v>186</v>
      </c>
      <c r="R4" s="29" t="s">
        <v>187</v>
      </c>
      <c r="S4" s="9"/>
      <c r="T4" s="9"/>
      <c r="U4" s="9"/>
      <c r="V4" s="9"/>
      <c r="W4" s="9"/>
      <c r="X4" s="9"/>
      <c r="Y4" s="9"/>
      <c r="Z4" s="9"/>
    </row>
    <row r="5" spans="1:33" ht="63" x14ac:dyDescent="0.25">
      <c r="A5" s="18" t="s">
        <v>88</v>
      </c>
      <c r="B5" s="30" t="s">
        <v>85</v>
      </c>
      <c r="C5" s="30" t="s">
        <v>86</v>
      </c>
      <c r="D5" s="30" t="s">
        <v>87</v>
      </c>
      <c r="E5" s="12"/>
      <c r="F5" s="12"/>
      <c r="G5" s="67"/>
      <c r="H5" s="12"/>
      <c r="I5" s="12"/>
      <c r="J5" s="12"/>
      <c r="K5" s="12"/>
      <c r="L5" s="12"/>
      <c r="M5" s="12"/>
      <c r="N5" s="12"/>
      <c r="O5" s="12"/>
      <c r="P5" s="12"/>
      <c r="Q5" s="67"/>
      <c r="R5" s="12"/>
      <c r="S5" s="9"/>
      <c r="T5" s="9"/>
      <c r="U5" s="9"/>
      <c r="V5" s="9"/>
      <c r="W5" s="9"/>
      <c r="X5" s="9"/>
      <c r="Y5" s="9"/>
      <c r="Z5" s="9"/>
      <c r="AA5" s="8"/>
      <c r="AB5" s="8"/>
      <c r="AC5" s="8"/>
      <c r="AD5" s="8"/>
      <c r="AE5" s="8"/>
      <c r="AF5" s="8"/>
      <c r="AG5" s="8"/>
    </row>
    <row r="6" spans="1:33" ht="30" x14ac:dyDescent="0.25">
      <c r="A6" s="18" t="s">
        <v>110</v>
      </c>
      <c r="B6" s="29" t="s">
        <v>111</v>
      </c>
      <c r="C6" s="29" t="s">
        <v>112</v>
      </c>
      <c r="D6" s="29" t="s">
        <v>113</v>
      </c>
      <c r="E6" s="29" t="s">
        <v>114</v>
      </c>
      <c r="F6" s="29" t="s">
        <v>115</v>
      </c>
      <c r="G6" s="29" t="s">
        <v>116</v>
      </c>
      <c r="H6" s="29" t="s">
        <v>117</v>
      </c>
      <c r="I6" s="10"/>
      <c r="J6" s="10"/>
      <c r="K6" s="10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33" ht="45" x14ac:dyDescent="0.25">
      <c r="A7" s="18" t="s">
        <v>106</v>
      </c>
      <c r="B7" s="29" t="s">
        <v>104</v>
      </c>
      <c r="C7" s="29" t="s">
        <v>105</v>
      </c>
      <c r="D7" s="29" t="s">
        <v>125</v>
      </c>
      <c r="E7" s="29" t="s">
        <v>96</v>
      </c>
      <c r="F7" s="12"/>
      <c r="G7" s="10"/>
      <c r="H7" s="10"/>
      <c r="I7" s="10"/>
      <c r="J7" s="10"/>
      <c r="K7" s="10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spans="1:33" ht="45" x14ac:dyDescent="0.25">
      <c r="A8" s="18" t="s">
        <v>97</v>
      </c>
      <c r="B8" s="29" t="s">
        <v>89</v>
      </c>
      <c r="C8" s="29" t="s">
        <v>90</v>
      </c>
      <c r="D8" s="29" t="s">
        <v>91</v>
      </c>
      <c r="E8" s="29" t="s">
        <v>92</v>
      </c>
      <c r="F8" s="29" t="s">
        <v>93</v>
      </c>
      <c r="G8" s="29" t="s">
        <v>94</v>
      </c>
      <c r="H8" s="29" t="s">
        <v>95</v>
      </c>
      <c r="I8" s="29" t="s">
        <v>96</v>
      </c>
      <c r="J8" s="12"/>
      <c r="K8" s="12"/>
      <c r="L8" s="12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</row>
    <row r="9" spans="1:33" ht="45" x14ac:dyDescent="0.25">
      <c r="A9" s="18" t="s">
        <v>107</v>
      </c>
      <c r="B9" s="29" t="s">
        <v>121</v>
      </c>
      <c r="C9" s="29" t="s">
        <v>122</v>
      </c>
      <c r="D9" s="29" t="s">
        <v>123</v>
      </c>
      <c r="E9" s="29" t="s">
        <v>124</v>
      </c>
      <c r="F9" s="29" t="s">
        <v>96</v>
      </c>
      <c r="G9" s="12"/>
      <c r="H9" s="10"/>
      <c r="I9" s="10"/>
      <c r="J9" s="10"/>
      <c r="K9" s="10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 spans="1:33" ht="60" x14ac:dyDescent="0.25">
      <c r="A10" s="18" t="s">
        <v>109</v>
      </c>
      <c r="B10" s="29" t="s">
        <v>118</v>
      </c>
      <c r="C10" s="29" t="s">
        <v>119</v>
      </c>
      <c r="D10" s="29" t="s">
        <v>120</v>
      </c>
      <c r="E10" s="29" t="s">
        <v>96</v>
      </c>
      <c r="F10" s="12"/>
      <c r="G10" s="12"/>
      <c r="H10" s="10"/>
      <c r="I10" s="10"/>
      <c r="J10" s="10"/>
      <c r="K10" s="10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</row>
    <row r="11" spans="1:33" ht="30" x14ac:dyDescent="0.25">
      <c r="A11" s="18" t="s">
        <v>48</v>
      </c>
      <c r="B11" s="29" t="s">
        <v>45</v>
      </c>
      <c r="C11" s="29" t="s">
        <v>46</v>
      </c>
      <c r="D11" s="29" t="s">
        <v>47</v>
      </c>
      <c r="E11" s="12"/>
      <c r="F11" s="12"/>
      <c r="G11" s="12"/>
      <c r="H11" s="12"/>
      <c r="I11" s="12"/>
      <c r="J11" s="12"/>
      <c r="K11" s="12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</row>
    <row r="12" spans="1:33" ht="45" x14ac:dyDescent="0.25">
      <c r="A12" s="18" t="s">
        <v>53</v>
      </c>
      <c r="B12" s="29" t="s">
        <v>38</v>
      </c>
      <c r="C12" s="29" t="s">
        <v>49</v>
      </c>
      <c r="D12" s="29" t="s">
        <v>50</v>
      </c>
      <c r="E12" s="29" t="s">
        <v>51</v>
      </c>
      <c r="F12" s="29" t="s">
        <v>52</v>
      </c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9"/>
      <c r="T12" s="9"/>
      <c r="U12" s="9"/>
      <c r="V12" s="9"/>
      <c r="W12" s="9"/>
      <c r="X12" s="9"/>
      <c r="Y12" s="9"/>
      <c r="Z12" s="9"/>
    </row>
    <row r="13" spans="1:33" ht="75" x14ac:dyDescent="0.25">
      <c r="A13" s="18" t="s">
        <v>84</v>
      </c>
      <c r="B13" s="29" t="s">
        <v>67</v>
      </c>
      <c r="C13" s="29" t="s">
        <v>68</v>
      </c>
      <c r="D13" s="29" t="s">
        <v>69</v>
      </c>
      <c r="E13" s="29" t="s">
        <v>70</v>
      </c>
      <c r="F13" s="29" t="s">
        <v>71</v>
      </c>
      <c r="G13" s="29" t="s">
        <v>72</v>
      </c>
      <c r="H13" s="29" t="s">
        <v>73</v>
      </c>
      <c r="I13" s="29" t="s">
        <v>74</v>
      </c>
      <c r="J13" s="29" t="s">
        <v>75</v>
      </c>
      <c r="K13" s="29" t="s">
        <v>76</v>
      </c>
      <c r="L13" s="29" t="s">
        <v>77</v>
      </c>
      <c r="M13" s="29" t="s">
        <v>78</v>
      </c>
      <c r="N13" s="29" t="s">
        <v>79</v>
      </c>
      <c r="O13" s="29" t="s">
        <v>80</v>
      </c>
      <c r="P13" s="29" t="s">
        <v>81</v>
      </c>
      <c r="Q13" s="29" t="s">
        <v>82</v>
      </c>
      <c r="R13" s="29" t="s">
        <v>83</v>
      </c>
      <c r="S13" s="9"/>
      <c r="T13" s="9"/>
      <c r="U13" s="9"/>
      <c r="V13" s="9"/>
      <c r="W13" s="9"/>
      <c r="X13" s="9"/>
      <c r="Y13" s="9"/>
      <c r="Z13" s="9"/>
    </row>
    <row r="14" spans="1:33" ht="60" x14ac:dyDescent="0.25">
      <c r="A14" s="18" t="s">
        <v>64</v>
      </c>
      <c r="B14" s="29" t="s">
        <v>38</v>
      </c>
      <c r="C14" s="29" t="s">
        <v>54</v>
      </c>
      <c r="D14" s="29" t="s">
        <v>55</v>
      </c>
      <c r="E14" s="29" t="s">
        <v>56</v>
      </c>
      <c r="F14" s="69" t="s">
        <v>57</v>
      </c>
      <c r="G14" s="69" t="s">
        <v>58</v>
      </c>
      <c r="H14" s="69" t="s">
        <v>59</v>
      </c>
      <c r="I14" s="69" t="s">
        <v>60</v>
      </c>
      <c r="J14" s="29" t="s">
        <v>61</v>
      </c>
      <c r="K14" s="29" t="s">
        <v>62</v>
      </c>
      <c r="L14" s="29" t="s">
        <v>63</v>
      </c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</row>
    <row r="15" spans="1:33" ht="75" x14ac:dyDescent="0.25">
      <c r="A15" s="18" t="s">
        <v>66</v>
      </c>
      <c r="B15" s="29" t="s">
        <v>38</v>
      </c>
      <c r="C15" s="29" t="s">
        <v>49</v>
      </c>
      <c r="D15" s="29" t="s">
        <v>188</v>
      </c>
      <c r="E15" s="29" t="s">
        <v>189</v>
      </c>
      <c r="F15" s="29" t="s">
        <v>190</v>
      </c>
      <c r="G15" s="29" t="s">
        <v>191</v>
      </c>
      <c r="H15" s="29" t="s">
        <v>192</v>
      </c>
      <c r="I15" s="29" t="s">
        <v>193</v>
      </c>
      <c r="J15" s="68" t="s">
        <v>194</v>
      </c>
      <c r="K15" s="68" t="s">
        <v>195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</row>
    <row r="16" spans="1:33" ht="60" x14ac:dyDescent="0.25">
      <c r="A16" s="18" t="s">
        <v>102</v>
      </c>
      <c r="B16" s="29" t="s">
        <v>98</v>
      </c>
      <c r="C16" s="29" t="s">
        <v>99</v>
      </c>
      <c r="D16" s="29" t="s">
        <v>100</v>
      </c>
      <c r="E16" s="29" t="s">
        <v>101</v>
      </c>
      <c r="F16" s="10"/>
      <c r="G16" s="10"/>
      <c r="H16" s="10"/>
      <c r="I16" s="10"/>
      <c r="J16" s="10"/>
      <c r="K16" s="10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</row>
    <row r="17" spans="1:26" ht="47.25" x14ac:dyDescent="0.25">
      <c r="A17" s="18" t="s">
        <v>103</v>
      </c>
      <c r="B17" s="29" t="s">
        <v>199</v>
      </c>
      <c r="C17" s="30" t="s">
        <v>198</v>
      </c>
      <c r="D17" s="30" t="s">
        <v>197</v>
      </c>
      <c r="E17" s="30" t="s">
        <v>196</v>
      </c>
      <c r="F17" s="10"/>
      <c r="G17" s="10"/>
      <c r="H17" s="10"/>
      <c r="I17" s="10"/>
      <c r="J17" s="10"/>
      <c r="K17" s="10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</row>
    <row r="18" spans="1:26" ht="30" x14ac:dyDescent="0.25">
      <c r="A18" s="18" t="s">
        <v>108</v>
      </c>
      <c r="B18" s="29" t="s">
        <v>201</v>
      </c>
      <c r="C18" s="29" t="s">
        <v>68</v>
      </c>
      <c r="D18" s="29" t="s">
        <v>202</v>
      </c>
      <c r="E18" s="29" t="s">
        <v>203</v>
      </c>
      <c r="F18" s="71" t="s">
        <v>204</v>
      </c>
      <c r="G18" s="10"/>
      <c r="H18" s="10"/>
      <c r="I18" s="10"/>
      <c r="J18" s="10"/>
      <c r="K18" s="10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</row>
    <row r="19" spans="1:26" ht="30" x14ac:dyDescent="0.25">
      <c r="A19" s="18" t="s">
        <v>65</v>
      </c>
      <c r="B19" s="29" t="s">
        <v>200</v>
      </c>
      <c r="C19" s="29" t="s">
        <v>164</v>
      </c>
      <c r="D19" s="29" t="s">
        <v>164</v>
      </c>
      <c r="E19" s="29" t="s">
        <v>164</v>
      </c>
      <c r="F19" s="29" t="s">
        <v>164</v>
      </c>
      <c r="G19" s="29" t="s">
        <v>164</v>
      </c>
      <c r="H19" s="10"/>
      <c r="I19" s="10"/>
      <c r="J19" s="10"/>
      <c r="K19" s="10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</row>
    <row r="20" spans="1:26" x14ac:dyDescent="0.25">
      <c r="A20" s="1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9"/>
      <c r="R20" s="9"/>
      <c r="S20" s="9"/>
      <c r="T20" s="9"/>
      <c r="U20" s="9"/>
      <c r="V20" s="9"/>
      <c r="W20" s="9"/>
      <c r="X20" s="9"/>
      <c r="Y20" s="9"/>
      <c r="Z20" s="9"/>
    </row>
    <row r="21" spans="1:26" x14ac:dyDescent="0.25">
      <c r="A21" s="18"/>
      <c r="B21" s="29"/>
      <c r="C21" s="29"/>
      <c r="D21" s="29"/>
      <c r="E21" s="29"/>
      <c r="F21" s="29"/>
      <c r="G21" s="29"/>
      <c r="H21" s="70"/>
      <c r="I21" s="10"/>
      <c r="J21" s="10"/>
      <c r="K21" s="10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</row>
    <row r="22" spans="1:26" x14ac:dyDescent="0.25">
      <c r="A22" s="18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</row>
    <row r="23" spans="1:26" x14ac:dyDescent="0.25">
      <c r="A23" s="18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</row>
    <row r="24" spans="1:26" x14ac:dyDescent="0.25">
      <c r="A24" s="18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32"/>
      <c r="N24" s="29"/>
      <c r="O24" s="29"/>
      <c r="P24" s="29"/>
      <c r="Q24" s="29"/>
      <c r="R24" s="29"/>
      <c r="S24" s="29"/>
      <c r="T24" s="9"/>
      <c r="U24" s="9"/>
      <c r="V24" s="9"/>
      <c r="W24" s="9"/>
      <c r="X24" s="9"/>
      <c r="Y24" s="9"/>
      <c r="Z24" s="9"/>
    </row>
    <row r="25" spans="1:26" x14ac:dyDescent="0.25">
      <c r="A25" s="18"/>
      <c r="B25" s="29"/>
      <c r="C25" s="29"/>
      <c r="D25" s="29"/>
      <c r="E25" s="29"/>
      <c r="F25" s="29"/>
      <c r="G25" s="29"/>
      <c r="H25" s="29"/>
      <c r="I25" s="10"/>
      <c r="J25" s="10"/>
      <c r="K25" s="10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</row>
    <row r="26" spans="1:26" x14ac:dyDescent="0.25">
      <c r="A26" s="18"/>
      <c r="B26" s="31"/>
      <c r="C26" s="31"/>
      <c r="D26" s="31"/>
      <c r="E26" s="31"/>
      <c r="F26" s="31"/>
      <c r="G26" s="29"/>
      <c r="H26" s="29"/>
      <c r="I26" s="10"/>
      <c r="J26" s="10"/>
      <c r="K26" s="10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</row>
    <row r="27" spans="1:26" x14ac:dyDescent="0.25">
      <c r="A27" s="18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</row>
    <row r="28" spans="1:26" x14ac:dyDescent="0.25">
      <c r="A28" s="14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</row>
    <row r="29" spans="1:26" x14ac:dyDescent="0.25">
      <c r="A29" s="14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</row>
    <row r="30" spans="1:26" x14ac:dyDescent="0.25">
      <c r="A30" s="14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</row>
    <row r="31" spans="1:26" x14ac:dyDescent="0.25">
      <c r="A31" s="14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</row>
    <row r="32" spans="1:26" x14ac:dyDescent="0.25">
      <c r="A32" s="14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</row>
    <row r="33" spans="1:26" x14ac:dyDescent="0.25">
      <c r="A33" s="14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</row>
    <row r="34" spans="1:26" x14ac:dyDescent="0.25">
      <c r="A34" s="14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</row>
    <row r="35" spans="1:26" x14ac:dyDescent="0.25">
      <c r="A35" s="14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</row>
    <row r="36" spans="1:26" x14ac:dyDescent="0.25">
      <c r="A36" s="14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</row>
    <row r="37" spans="1:26" x14ac:dyDescent="0.25">
      <c r="A37" s="14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</row>
    <row r="38" spans="1:26" x14ac:dyDescent="0.25">
      <c r="A38" s="14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</row>
    <row r="39" spans="1:26" x14ac:dyDescent="0.25">
      <c r="A39" s="14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</row>
    <row r="40" spans="1:26" x14ac:dyDescent="0.25">
      <c r="A40" s="14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</row>
    <row r="41" spans="1:26" x14ac:dyDescent="0.25">
      <c r="A41" s="14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</row>
    <row r="42" spans="1:26" x14ac:dyDescent="0.25">
      <c r="A42" s="14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</row>
    <row r="43" spans="1:26" x14ac:dyDescent="0.25">
      <c r="A43" s="14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</row>
    <row r="44" spans="1:26" x14ac:dyDescent="0.25">
      <c r="A44" s="14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</row>
    <row r="45" spans="1:26" x14ac:dyDescent="0.25">
      <c r="A45" s="14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</row>
    <row r="46" spans="1:26" x14ac:dyDescent="0.25">
      <c r="A46" s="14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</row>
    <row r="47" spans="1:26" x14ac:dyDescent="0.25">
      <c r="A47" s="14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</row>
    <row r="48" spans="1:26" x14ac:dyDescent="0.25">
      <c r="A48" s="14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</row>
    <row r="49" spans="1:26" x14ac:dyDescent="0.25">
      <c r="A49" s="14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</row>
    <row r="50" spans="1:26" x14ac:dyDescent="0.25">
      <c r="A50" s="14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</row>
    <row r="51" spans="1:26" x14ac:dyDescent="0.25">
      <c r="A51" s="14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</row>
    <row r="52" spans="1:26" x14ac:dyDescent="0.25">
      <c r="A52" s="14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</row>
    <row r="53" spans="1:26" x14ac:dyDescent="0.25">
      <c r="A53" s="14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</row>
    <row r="54" spans="1:26" x14ac:dyDescent="0.25">
      <c r="A54" s="14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</row>
    <row r="55" spans="1:26" x14ac:dyDescent="0.25">
      <c r="A55" s="14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</row>
    <row r="56" spans="1:26" x14ac:dyDescent="0.25">
      <c r="A56" s="14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</row>
    <row r="57" spans="1:26" x14ac:dyDescent="0.25">
      <c r="A57" s="14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</row>
    <row r="58" spans="1:26" x14ac:dyDescent="0.25">
      <c r="A58" s="14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</row>
    <row r="59" spans="1:26" x14ac:dyDescent="0.25">
      <c r="A59" s="14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</row>
    <row r="60" spans="1:26" x14ac:dyDescent="0.25">
      <c r="A60" s="14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</row>
    <row r="61" spans="1:26" x14ac:dyDescent="0.25">
      <c r="A61" s="14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</row>
    <row r="62" spans="1:26" x14ac:dyDescent="0.25">
      <c r="A62" s="14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</row>
    <row r="63" spans="1:26" x14ac:dyDescent="0.25">
      <c r="A63" s="14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</row>
    <row r="64" spans="1:26" x14ac:dyDescent="0.25">
      <c r="A64" s="14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</row>
    <row r="65" spans="1:26" x14ac:dyDescent="0.25">
      <c r="A65" s="14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</row>
    <row r="66" spans="1:26" x14ac:dyDescent="0.25">
      <c r="A66" s="14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</row>
    <row r="67" spans="1:26" x14ac:dyDescent="0.25">
      <c r="A67" s="14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</row>
    <row r="68" spans="1:26" x14ac:dyDescent="0.25">
      <c r="A68" s="14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</row>
    <row r="69" spans="1:26" x14ac:dyDescent="0.25">
      <c r="A69" s="14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</row>
    <row r="70" spans="1:26" x14ac:dyDescent="0.25">
      <c r="A70" s="14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</row>
    <row r="71" spans="1:26" x14ac:dyDescent="0.25">
      <c r="A71" s="14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</row>
    <row r="72" spans="1:26" x14ac:dyDescent="0.25">
      <c r="A72" s="14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</row>
    <row r="73" spans="1:26" x14ac:dyDescent="0.25">
      <c r="A73" s="14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</row>
    <row r="74" spans="1:26" x14ac:dyDescent="0.25">
      <c r="A74" s="14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</row>
    <row r="75" spans="1:26" x14ac:dyDescent="0.25">
      <c r="A75" s="14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</row>
    <row r="76" spans="1:26" x14ac:dyDescent="0.25">
      <c r="A76" s="14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</row>
    <row r="77" spans="1:26" x14ac:dyDescent="0.25">
      <c r="A77" s="14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</row>
    <row r="78" spans="1:26" x14ac:dyDescent="0.25">
      <c r="A78" s="14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</row>
    <row r="79" spans="1:26" x14ac:dyDescent="0.25">
      <c r="A79" s="14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</row>
    <row r="80" spans="1:26" x14ac:dyDescent="0.25">
      <c r="A80" s="14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</row>
    <row r="81" spans="1:26" x14ac:dyDescent="0.25">
      <c r="A81" s="14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</row>
    <row r="82" spans="1:26" x14ac:dyDescent="0.25">
      <c r="A82" s="14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</row>
    <row r="83" spans="1:26" x14ac:dyDescent="0.25">
      <c r="A83" s="14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</row>
    <row r="84" spans="1:26" x14ac:dyDescent="0.25">
      <c r="A84" s="14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</row>
    <row r="85" spans="1:26" x14ac:dyDescent="0.25">
      <c r="A85" s="14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</row>
    <row r="86" spans="1:26" x14ac:dyDescent="0.25">
      <c r="A86" s="14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</row>
    <row r="87" spans="1:26" x14ac:dyDescent="0.25">
      <c r="A87" s="14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</row>
    <row r="88" spans="1:26" x14ac:dyDescent="0.25">
      <c r="A88" s="14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</row>
    <row r="89" spans="1:26" x14ac:dyDescent="0.25">
      <c r="A89" s="14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</row>
    <row r="90" spans="1:26" x14ac:dyDescent="0.25">
      <c r="A90" s="14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</row>
    <row r="91" spans="1:26" x14ac:dyDescent="0.25">
      <c r="A91" s="14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</row>
    <row r="92" spans="1:26" x14ac:dyDescent="0.25">
      <c r="A92" s="14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</row>
    <row r="93" spans="1:26" x14ac:dyDescent="0.25">
      <c r="A93" s="14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</row>
    <row r="94" spans="1:26" x14ac:dyDescent="0.25">
      <c r="A94" s="14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</row>
    <row r="95" spans="1:26" x14ac:dyDescent="0.25">
      <c r="A95" s="14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</row>
    <row r="96" spans="1:26" x14ac:dyDescent="0.25">
      <c r="A96" s="14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</row>
    <row r="97" spans="1:26" x14ac:dyDescent="0.25">
      <c r="A97" s="14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</row>
    <row r="98" spans="1:26" x14ac:dyDescent="0.25">
      <c r="A98" s="14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</row>
    <row r="99" spans="1:26" x14ac:dyDescent="0.25">
      <c r="A99" s="14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</row>
    <row r="100" spans="1:26" x14ac:dyDescent="0.25">
      <c r="A100" s="14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</row>
    <row r="101" spans="1:26" x14ac:dyDescent="0.25">
      <c r="A101" s="14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</row>
    <row r="102" spans="1:26" x14ac:dyDescent="0.25">
      <c r="A102" s="14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</row>
    <row r="103" spans="1:26" x14ac:dyDescent="0.25">
      <c r="A103" s="14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</row>
    <row r="104" spans="1:26" x14ac:dyDescent="0.25">
      <c r="A104" s="14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</row>
    <row r="105" spans="1:26" x14ac:dyDescent="0.25">
      <c r="A105" s="14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</row>
    <row r="106" spans="1:26" x14ac:dyDescent="0.25">
      <c r="A106" s="14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</row>
    <row r="107" spans="1:26" x14ac:dyDescent="0.25">
      <c r="A107" s="14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</row>
    <row r="108" spans="1:26" x14ac:dyDescent="0.25">
      <c r="A108" s="14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</row>
    <row r="109" spans="1:26" x14ac:dyDescent="0.25">
      <c r="A109" s="14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</row>
    <row r="110" spans="1:26" x14ac:dyDescent="0.25">
      <c r="A110" s="14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</row>
    <row r="111" spans="1:26" x14ac:dyDescent="0.25">
      <c r="A111" s="14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</row>
    <row r="112" spans="1:26" x14ac:dyDescent="0.25">
      <c r="A112" s="14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</row>
    <row r="113" spans="1:26" x14ac:dyDescent="0.25">
      <c r="A113" s="14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</row>
    <row r="114" spans="1:26" x14ac:dyDescent="0.25">
      <c r="A114" s="14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</row>
    <row r="115" spans="1:26" x14ac:dyDescent="0.25">
      <c r="A115" s="14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</row>
    <row r="116" spans="1:26" x14ac:dyDescent="0.25">
      <c r="A116" s="14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</row>
    <row r="117" spans="1:26" x14ac:dyDescent="0.25">
      <c r="A117" s="14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</row>
    <row r="118" spans="1:26" x14ac:dyDescent="0.25">
      <c r="A118" s="14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</row>
    <row r="119" spans="1:26" x14ac:dyDescent="0.25">
      <c r="A119" s="14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</row>
    <row r="120" spans="1:26" x14ac:dyDescent="0.25">
      <c r="A120" s="14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</row>
    <row r="121" spans="1:26" x14ac:dyDescent="0.25">
      <c r="A121" s="14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</row>
    <row r="122" spans="1:26" x14ac:dyDescent="0.25">
      <c r="A122" s="15"/>
      <c r="B122" s="11"/>
      <c r="C122" s="11"/>
      <c r="D122" s="11"/>
      <c r="E122" s="11"/>
      <c r="F122" s="11"/>
      <c r="G122" s="11"/>
      <c r="H122" s="11"/>
      <c r="I122" s="11"/>
      <c r="J122" s="11"/>
      <c r="K122" s="11"/>
    </row>
  </sheetData>
  <sortState ref="A1:S27">
    <sortCondition ref="A4"/>
  </sortState>
  <mergeCells count="1">
    <mergeCell ref="B1:G1"/>
  </mergeCells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I83"/>
  <sheetViews>
    <sheetView tabSelected="1" zoomScaleNormal="100" workbookViewId="0">
      <selection activeCell="B3" sqref="B3"/>
    </sheetView>
  </sheetViews>
  <sheetFormatPr baseColWidth="10" defaultRowHeight="15" x14ac:dyDescent="0.25"/>
  <cols>
    <col min="1" max="1" width="11.42578125" style="11"/>
    <col min="2" max="2" width="42.85546875" customWidth="1"/>
    <col min="3" max="3" width="16.28515625" style="41" customWidth="1"/>
    <col min="8" max="8" width="14.7109375" customWidth="1"/>
  </cols>
  <sheetData>
    <row r="1" spans="1:9" ht="47.25" customHeight="1" thickBot="1" x14ac:dyDescent="0.3">
      <c r="B1" s="90" t="s">
        <v>165</v>
      </c>
      <c r="C1" s="91"/>
      <c r="D1" s="91"/>
      <c r="E1" s="91"/>
      <c r="F1" s="91"/>
      <c r="G1" s="91"/>
      <c r="H1" s="91"/>
      <c r="I1" s="92"/>
    </row>
    <row r="2" spans="1:9" ht="50.25" thickBot="1" x14ac:dyDescent="0.3">
      <c r="B2" s="79" t="s">
        <v>126</v>
      </c>
      <c r="C2" s="79" t="s">
        <v>127</v>
      </c>
      <c r="D2" s="80" t="s">
        <v>129</v>
      </c>
      <c r="E2" s="80" t="s">
        <v>130</v>
      </c>
      <c r="F2" s="80" t="s">
        <v>131</v>
      </c>
      <c r="G2" s="80" t="s">
        <v>132</v>
      </c>
      <c r="H2" s="79" t="s">
        <v>128</v>
      </c>
      <c r="I2" s="80" t="s">
        <v>166</v>
      </c>
    </row>
    <row r="3" spans="1:9" ht="33.75" thickBot="1" x14ac:dyDescent="0.3">
      <c r="A3" s="42"/>
      <c r="B3" s="81" t="s">
        <v>277</v>
      </c>
      <c r="C3" s="82"/>
      <c r="D3" s="83" t="s">
        <v>133</v>
      </c>
      <c r="E3" s="83" t="s">
        <v>133</v>
      </c>
      <c r="F3" s="83" t="s">
        <v>133</v>
      </c>
      <c r="G3" s="83" t="s">
        <v>133</v>
      </c>
      <c r="H3" s="84" t="s">
        <v>44</v>
      </c>
      <c r="I3" s="88">
        <f>COUNTIF(H$3:H3,#REF!)</f>
        <v>0</v>
      </c>
    </row>
    <row r="4" spans="1:9" ht="33.75" thickBot="1" x14ac:dyDescent="0.3">
      <c r="A4" s="42"/>
      <c r="B4" s="81" t="s">
        <v>276</v>
      </c>
      <c r="C4" s="82"/>
      <c r="D4" s="83" t="s">
        <v>133</v>
      </c>
      <c r="E4" s="83" t="s">
        <v>133</v>
      </c>
      <c r="F4" s="83" t="s">
        <v>133</v>
      </c>
      <c r="G4" s="83" t="s">
        <v>135</v>
      </c>
      <c r="H4" s="84" t="s">
        <v>44</v>
      </c>
      <c r="I4" s="88">
        <f>COUNTIF(H$3:H4,#REF!)</f>
        <v>0</v>
      </c>
    </row>
    <row r="5" spans="1:9" ht="33.75" thickBot="1" x14ac:dyDescent="0.3">
      <c r="A5" s="42"/>
      <c r="B5" s="81" t="s">
        <v>275</v>
      </c>
      <c r="C5" s="82"/>
      <c r="D5" s="83" t="s">
        <v>133</v>
      </c>
      <c r="E5" s="83" t="s">
        <v>136</v>
      </c>
      <c r="F5" s="83" t="s">
        <v>134</v>
      </c>
      <c r="G5" s="83" t="s">
        <v>135</v>
      </c>
      <c r="H5" s="84" t="s">
        <v>44</v>
      </c>
      <c r="I5" s="88">
        <f>COUNTIF(H$3:H5,#REF!)</f>
        <v>0</v>
      </c>
    </row>
    <row r="6" spans="1:9" ht="49.5" customHeight="1" thickBot="1" x14ac:dyDescent="0.3">
      <c r="A6" s="42"/>
      <c r="B6" s="19" t="s">
        <v>274</v>
      </c>
      <c r="C6" s="82"/>
      <c r="D6" s="83" t="s">
        <v>134</v>
      </c>
      <c r="E6" s="83" t="s">
        <v>134</v>
      </c>
      <c r="F6" s="81" t="s">
        <v>134</v>
      </c>
      <c r="G6" s="83" t="s">
        <v>135</v>
      </c>
      <c r="H6" s="84" t="s">
        <v>44</v>
      </c>
      <c r="I6" s="88">
        <f>COUNTIF(H$3:H6,#REF!)</f>
        <v>0</v>
      </c>
    </row>
    <row r="7" spans="1:9" ht="17.25" thickBot="1" x14ac:dyDescent="0.3">
      <c r="A7" s="42"/>
      <c r="B7" s="19" t="s">
        <v>273</v>
      </c>
      <c r="C7" s="82"/>
      <c r="D7" s="83" t="s">
        <v>134</v>
      </c>
      <c r="E7" s="83" t="s">
        <v>134</v>
      </c>
      <c r="F7" s="83" t="s">
        <v>134</v>
      </c>
      <c r="G7" s="83" t="s">
        <v>134</v>
      </c>
      <c r="H7" s="84" t="s">
        <v>44</v>
      </c>
      <c r="I7" s="88">
        <f>COUNTIF(H$3:H7,#REF!)</f>
        <v>0</v>
      </c>
    </row>
    <row r="8" spans="1:9" ht="17.25" thickBot="1" x14ac:dyDescent="0.3">
      <c r="A8" s="36"/>
      <c r="B8" s="81" t="s">
        <v>272</v>
      </c>
      <c r="C8" s="82"/>
      <c r="D8" s="83"/>
      <c r="E8" s="83"/>
      <c r="F8" s="83"/>
      <c r="G8" s="83" t="s">
        <v>133</v>
      </c>
      <c r="H8" s="84" t="s">
        <v>88</v>
      </c>
      <c r="I8" s="88">
        <f>COUNTIF(H$3:H8,#REF!)</f>
        <v>0</v>
      </c>
    </row>
    <row r="9" spans="1:9" ht="33.75" thickBot="1" x14ac:dyDescent="0.3">
      <c r="A9" s="42"/>
      <c r="B9" s="81" t="s">
        <v>207</v>
      </c>
      <c r="C9" s="82"/>
      <c r="D9" s="83"/>
      <c r="E9" s="83" t="s">
        <v>133</v>
      </c>
      <c r="F9" s="83" t="s">
        <v>134</v>
      </c>
      <c r="G9" s="83" t="s">
        <v>133</v>
      </c>
      <c r="H9" s="84" t="s">
        <v>97</v>
      </c>
      <c r="I9" s="88">
        <f>COUNTIF(H$3:H9,#REF!)</f>
        <v>0</v>
      </c>
    </row>
    <row r="10" spans="1:9" ht="17.25" thickBot="1" x14ac:dyDescent="0.3">
      <c r="A10" s="42"/>
      <c r="B10" s="81" t="s">
        <v>208</v>
      </c>
      <c r="C10" s="82"/>
      <c r="D10" s="83"/>
      <c r="E10" s="83"/>
      <c r="F10" s="83" t="s">
        <v>133</v>
      </c>
      <c r="G10" s="83"/>
      <c r="H10" s="84" t="s">
        <v>97</v>
      </c>
      <c r="I10" s="88">
        <f>COUNTIF(H$3:H10,#REF!)</f>
        <v>0</v>
      </c>
    </row>
    <row r="11" spans="1:9" ht="17.25" thickBot="1" x14ac:dyDescent="0.3">
      <c r="A11" s="42"/>
      <c r="B11" s="81" t="s">
        <v>209</v>
      </c>
      <c r="C11" s="82"/>
      <c r="D11" s="83" t="s">
        <v>133</v>
      </c>
      <c r="E11" s="83"/>
      <c r="F11" s="83"/>
      <c r="G11" s="83"/>
      <c r="H11" s="84" t="s">
        <v>97</v>
      </c>
      <c r="I11" s="88">
        <f>COUNTIF(H$3:H11,#REF!)</f>
        <v>0</v>
      </c>
    </row>
    <row r="12" spans="1:9" ht="33.75" thickBot="1" x14ac:dyDescent="0.3">
      <c r="A12" s="42"/>
      <c r="B12" s="81" t="s">
        <v>210</v>
      </c>
      <c r="C12" s="82"/>
      <c r="D12" s="83" t="s">
        <v>133</v>
      </c>
      <c r="E12" s="83" t="s">
        <v>133</v>
      </c>
      <c r="F12" s="83" t="s">
        <v>133</v>
      </c>
      <c r="G12" s="83" t="s">
        <v>133</v>
      </c>
      <c r="H12" s="84" t="s">
        <v>97</v>
      </c>
      <c r="I12" s="88">
        <f>COUNTIF(H$3:H12,#REF!)</f>
        <v>0</v>
      </c>
    </row>
    <row r="13" spans="1:9" ht="17.25" thickBot="1" x14ac:dyDescent="0.3">
      <c r="A13" s="42"/>
      <c r="B13" s="81" t="s">
        <v>211</v>
      </c>
      <c r="C13" s="82"/>
      <c r="D13" s="83"/>
      <c r="E13" s="83"/>
      <c r="F13" s="83" t="s">
        <v>133</v>
      </c>
      <c r="G13" s="83" t="s">
        <v>133</v>
      </c>
      <c r="H13" s="84" t="s">
        <v>97</v>
      </c>
      <c r="I13" s="88">
        <f>COUNTIF(H$3:H13,#REF!)</f>
        <v>0</v>
      </c>
    </row>
    <row r="14" spans="1:9" ht="17.25" thickBot="1" x14ac:dyDescent="0.3">
      <c r="A14" s="42"/>
      <c r="B14" s="81" t="s">
        <v>212</v>
      </c>
      <c r="C14" s="82"/>
      <c r="D14" s="83" t="s">
        <v>133</v>
      </c>
      <c r="E14" s="83" t="s">
        <v>133</v>
      </c>
      <c r="F14" s="83" t="s">
        <v>133</v>
      </c>
      <c r="G14" s="83" t="s">
        <v>135</v>
      </c>
      <c r="H14" s="84" t="s">
        <v>97</v>
      </c>
      <c r="I14" s="88">
        <f>COUNTIF(H$3:H14,#REF!)</f>
        <v>0</v>
      </c>
    </row>
    <row r="15" spans="1:9" ht="17.25" thickBot="1" x14ac:dyDescent="0.3">
      <c r="A15" s="42"/>
      <c r="B15" s="81" t="s">
        <v>271</v>
      </c>
      <c r="C15" s="82"/>
      <c r="D15" s="83" t="s">
        <v>133</v>
      </c>
      <c r="E15" s="83" t="s">
        <v>133</v>
      </c>
      <c r="F15" s="83" t="s">
        <v>133</v>
      </c>
      <c r="G15" s="83" t="s">
        <v>133</v>
      </c>
      <c r="H15" s="84" t="s">
        <v>107</v>
      </c>
      <c r="I15" s="88">
        <f>COUNTIF(H$3:H15,#REF!)</f>
        <v>0</v>
      </c>
    </row>
    <row r="16" spans="1:9" ht="17.25" thickBot="1" x14ac:dyDescent="0.3">
      <c r="A16" s="42"/>
      <c r="B16" s="81" t="s">
        <v>213</v>
      </c>
      <c r="C16" s="82"/>
      <c r="D16" s="83" t="s">
        <v>133</v>
      </c>
      <c r="E16" s="83" t="s">
        <v>133</v>
      </c>
      <c r="F16" s="83" t="s">
        <v>133</v>
      </c>
      <c r="G16" s="83" t="s">
        <v>133</v>
      </c>
      <c r="H16" s="84" t="s">
        <v>107</v>
      </c>
      <c r="I16" s="88">
        <f>COUNTIF(H$3:H16,#REF!)</f>
        <v>0</v>
      </c>
    </row>
    <row r="17" spans="1:9" ht="17.25" thickBot="1" x14ac:dyDescent="0.3">
      <c r="A17" s="36"/>
      <c r="B17" s="19" t="s">
        <v>214</v>
      </c>
      <c r="C17" s="82"/>
      <c r="D17" s="83"/>
      <c r="E17" s="83"/>
      <c r="F17" s="83"/>
      <c r="G17" s="83" t="s">
        <v>133</v>
      </c>
      <c r="H17" s="84" t="s">
        <v>48</v>
      </c>
      <c r="I17" s="88">
        <f>COUNTIF(H$3:H17,#REF!)</f>
        <v>0</v>
      </c>
    </row>
    <row r="18" spans="1:9" ht="33.75" thickBot="1" x14ac:dyDescent="0.3">
      <c r="A18" s="36"/>
      <c r="B18" s="19" t="s">
        <v>270</v>
      </c>
      <c r="C18" s="82"/>
      <c r="D18" s="88"/>
      <c r="E18" s="88" t="s">
        <v>133</v>
      </c>
      <c r="F18" s="88"/>
      <c r="G18" s="88"/>
      <c r="H18" s="84" t="s">
        <v>48</v>
      </c>
      <c r="I18" s="88">
        <f>COUNTIF(H$3:H18,#REF!)</f>
        <v>0</v>
      </c>
    </row>
    <row r="19" spans="1:9" ht="17.25" thickBot="1" x14ac:dyDescent="0.3">
      <c r="A19" s="36"/>
      <c r="B19" s="19" t="s">
        <v>269</v>
      </c>
      <c r="C19" s="82"/>
      <c r="D19" s="88"/>
      <c r="E19" s="88" t="s">
        <v>133</v>
      </c>
      <c r="F19" s="88"/>
      <c r="G19" s="88"/>
      <c r="H19" s="84" t="s">
        <v>48</v>
      </c>
      <c r="I19" s="88">
        <f>COUNTIF(H$3:H19,#REF!)</f>
        <v>0</v>
      </c>
    </row>
    <row r="20" spans="1:9" ht="17.25" thickBot="1" x14ac:dyDescent="0.3">
      <c r="A20" s="42"/>
      <c r="B20" s="81" t="s">
        <v>215</v>
      </c>
      <c r="C20" s="82"/>
      <c r="D20" s="83"/>
      <c r="E20" s="83"/>
      <c r="F20" s="83"/>
      <c r="G20" s="83" t="s">
        <v>133</v>
      </c>
      <c r="H20" s="84" t="s">
        <v>53</v>
      </c>
      <c r="I20" s="88">
        <f>COUNTIF(H$3:H20,#REF!)</f>
        <v>0</v>
      </c>
    </row>
    <row r="21" spans="1:9" ht="17.25" thickBot="1" x14ac:dyDescent="0.3">
      <c r="A21" s="42"/>
      <c r="B21" s="81" t="s">
        <v>216</v>
      </c>
      <c r="C21" s="82"/>
      <c r="D21" s="83"/>
      <c r="E21" s="83"/>
      <c r="F21" s="83"/>
      <c r="G21" s="83" t="s">
        <v>133</v>
      </c>
      <c r="H21" s="84" t="s">
        <v>53</v>
      </c>
      <c r="I21" s="88">
        <f>COUNTIF(H$3:H21,#REF!)</f>
        <v>0</v>
      </c>
    </row>
    <row r="22" spans="1:9" ht="17.25" thickBot="1" x14ac:dyDescent="0.3">
      <c r="A22" s="42"/>
      <c r="B22" s="19" t="s">
        <v>268</v>
      </c>
      <c r="C22" s="82"/>
      <c r="D22" s="83"/>
      <c r="E22" s="83"/>
      <c r="F22" s="83"/>
      <c r="G22" s="83" t="s">
        <v>133</v>
      </c>
      <c r="H22" s="84" t="s">
        <v>53</v>
      </c>
      <c r="I22" s="88">
        <f>COUNTIF(H$3:H22,#REF!)</f>
        <v>0</v>
      </c>
    </row>
    <row r="23" spans="1:9" ht="17.25" thickBot="1" x14ac:dyDescent="0.3">
      <c r="A23" s="42"/>
      <c r="B23" s="19" t="s">
        <v>267</v>
      </c>
      <c r="C23" s="82"/>
      <c r="D23" s="83"/>
      <c r="E23" s="83"/>
      <c r="F23" s="35" t="s">
        <v>133</v>
      </c>
      <c r="G23" s="35" t="s">
        <v>133</v>
      </c>
      <c r="H23" s="84" t="s">
        <v>53</v>
      </c>
      <c r="I23" s="88">
        <f>COUNTIF(H$3:H23,#REF!)</f>
        <v>0</v>
      </c>
    </row>
    <row r="24" spans="1:9" ht="33.75" thickBot="1" x14ac:dyDescent="0.3">
      <c r="A24" s="42"/>
      <c r="B24" s="19" t="s">
        <v>266</v>
      </c>
      <c r="C24" s="82"/>
      <c r="D24" s="83"/>
      <c r="E24" s="83"/>
      <c r="F24" s="83"/>
      <c r="G24" s="35" t="s">
        <v>133</v>
      </c>
      <c r="H24" s="84" t="s">
        <v>53</v>
      </c>
      <c r="I24" s="88">
        <f>COUNTIF(H$3:H24,#REF!)</f>
        <v>0</v>
      </c>
    </row>
    <row r="25" spans="1:9" ht="17.25" thickBot="1" x14ac:dyDescent="0.3">
      <c r="A25" s="42"/>
      <c r="B25" s="20" t="s">
        <v>265</v>
      </c>
      <c r="C25" s="82"/>
      <c r="D25" s="35" t="s">
        <v>133</v>
      </c>
      <c r="E25" s="35" t="s">
        <v>133</v>
      </c>
      <c r="F25" s="35" t="s">
        <v>133</v>
      </c>
      <c r="G25" s="35" t="s">
        <v>133</v>
      </c>
      <c r="H25" s="84" t="s">
        <v>53</v>
      </c>
      <c r="I25" s="88">
        <f>COUNTIF(H$3:H25,#REF!)</f>
        <v>0</v>
      </c>
    </row>
    <row r="26" spans="1:9" ht="33.75" thickBot="1" x14ac:dyDescent="0.3">
      <c r="A26" s="42"/>
      <c r="B26" s="20" t="s">
        <v>217</v>
      </c>
      <c r="C26" s="82"/>
      <c r="D26" s="35"/>
      <c r="E26" s="35" t="s">
        <v>133</v>
      </c>
      <c r="F26" s="35" t="s">
        <v>133</v>
      </c>
      <c r="G26" s="35" t="s">
        <v>133</v>
      </c>
      <c r="H26" s="84" t="s">
        <v>53</v>
      </c>
      <c r="I26" s="88">
        <f>COUNTIF(H$3:H26,#REF!)</f>
        <v>0</v>
      </c>
    </row>
    <row r="27" spans="1:9" ht="33.75" thickBot="1" x14ac:dyDescent="0.3">
      <c r="A27" s="42"/>
      <c r="B27" s="20" t="s">
        <v>264</v>
      </c>
      <c r="C27" s="82"/>
      <c r="D27" s="35"/>
      <c r="E27" s="35"/>
      <c r="F27" s="35"/>
      <c r="G27" s="35" t="s">
        <v>133</v>
      </c>
      <c r="H27" s="84" t="s">
        <v>53</v>
      </c>
      <c r="I27" s="88">
        <f>COUNTIF(H$3:H27,#REF!)</f>
        <v>0</v>
      </c>
    </row>
    <row r="28" spans="1:9" ht="17.25" thickBot="1" x14ac:dyDescent="0.3">
      <c r="A28" s="42"/>
      <c r="B28" s="19" t="s">
        <v>218</v>
      </c>
      <c r="C28" s="82"/>
      <c r="D28" s="83" t="s">
        <v>133</v>
      </c>
      <c r="E28" s="83" t="s">
        <v>133</v>
      </c>
      <c r="F28" s="83" t="s">
        <v>133</v>
      </c>
      <c r="G28" s="83" t="s">
        <v>133</v>
      </c>
      <c r="H28" s="84" t="s">
        <v>53</v>
      </c>
      <c r="I28" s="88">
        <f>COUNTIF(H$3:H28,#REF!)</f>
        <v>0</v>
      </c>
    </row>
    <row r="29" spans="1:9" ht="50.25" thickBot="1" x14ac:dyDescent="0.3">
      <c r="A29" s="42"/>
      <c r="B29" s="19" t="s">
        <v>219</v>
      </c>
      <c r="C29" s="82"/>
      <c r="D29" s="83"/>
      <c r="E29" s="83" t="s">
        <v>133</v>
      </c>
      <c r="F29" s="83"/>
      <c r="G29" s="83" t="s">
        <v>133</v>
      </c>
      <c r="H29" s="84" t="s">
        <v>53</v>
      </c>
      <c r="I29" s="88">
        <f>COUNTIF(H$3:H29,#REF!)</f>
        <v>0</v>
      </c>
    </row>
    <row r="30" spans="1:9" ht="33.75" thickBot="1" x14ac:dyDescent="0.3">
      <c r="A30" s="42"/>
      <c r="B30" s="20" t="s">
        <v>263</v>
      </c>
      <c r="C30" s="82"/>
      <c r="D30" s="83"/>
      <c r="E30" s="35"/>
      <c r="F30" s="35"/>
      <c r="G30" s="35" t="s">
        <v>140</v>
      </c>
      <c r="H30" s="84" t="s">
        <v>53</v>
      </c>
      <c r="I30" s="88">
        <f>COUNTIF(H$3:H30,#REF!)</f>
        <v>0</v>
      </c>
    </row>
    <row r="31" spans="1:9" ht="17.25" thickBot="1" x14ac:dyDescent="0.3">
      <c r="A31" s="42"/>
      <c r="B31" s="81" t="s">
        <v>220</v>
      </c>
      <c r="C31" s="82"/>
      <c r="D31" s="86"/>
      <c r="E31" s="86"/>
      <c r="F31" s="86"/>
      <c r="G31" s="81" t="s">
        <v>133</v>
      </c>
      <c r="H31" s="84" t="s">
        <v>53</v>
      </c>
      <c r="I31" s="88">
        <f>COUNTIF(H$3:H31,#REF!)</f>
        <v>0</v>
      </c>
    </row>
    <row r="32" spans="1:9" ht="17.25" thickBot="1" x14ac:dyDescent="0.3">
      <c r="A32" s="42"/>
      <c r="B32" s="19" t="s">
        <v>242</v>
      </c>
      <c r="C32" s="82"/>
      <c r="D32" s="83"/>
      <c r="E32" s="83"/>
      <c r="F32" s="83" t="s">
        <v>133</v>
      </c>
      <c r="G32" s="83" t="s">
        <v>133</v>
      </c>
      <c r="H32" s="84" t="s">
        <v>53</v>
      </c>
      <c r="I32" s="88">
        <f>COUNTIF(H$3:H32,#REF!)</f>
        <v>0</v>
      </c>
    </row>
    <row r="33" spans="1:9" ht="50.25" thickBot="1" x14ac:dyDescent="0.3">
      <c r="A33" s="42"/>
      <c r="B33" s="19" t="s">
        <v>221</v>
      </c>
      <c r="C33" s="82"/>
      <c r="D33" s="83"/>
      <c r="E33" s="83"/>
      <c r="F33" s="83"/>
      <c r="G33" s="81" t="s">
        <v>136</v>
      </c>
      <c r="H33" s="84" t="s">
        <v>53</v>
      </c>
      <c r="I33" s="88">
        <f>COUNTIF(H$3:H33,#REF!)</f>
        <v>0</v>
      </c>
    </row>
    <row r="34" spans="1:9" ht="50.25" thickBot="1" x14ac:dyDescent="0.3">
      <c r="A34" s="42"/>
      <c r="B34" s="19" t="s">
        <v>222</v>
      </c>
      <c r="C34" s="82"/>
      <c r="D34" s="83"/>
      <c r="E34" s="83"/>
      <c r="F34" s="83"/>
      <c r="G34" s="81" t="s">
        <v>136</v>
      </c>
      <c r="H34" s="84" t="s">
        <v>53</v>
      </c>
      <c r="I34" s="88">
        <f>COUNTIF(H$3:H34,#REF!)</f>
        <v>0</v>
      </c>
    </row>
    <row r="35" spans="1:9" ht="17.25" thickBot="1" x14ac:dyDescent="0.3">
      <c r="A35" s="42"/>
      <c r="B35" s="81" t="s">
        <v>223</v>
      </c>
      <c r="C35" s="82"/>
      <c r="D35" s="83"/>
      <c r="E35" s="83"/>
      <c r="F35" s="83" t="s">
        <v>133</v>
      </c>
      <c r="G35" s="83"/>
      <c r="H35" s="84" t="s">
        <v>84</v>
      </c>
      <c r="I35" s="88">
        <f>COUNTIF(H$3:H35,#REF!)</f>
        <v>0</v>
      </c>
    </row>
    <row r="36" spans="1:9" ht="17.25" thickBot="1" x14ac:dyDescent="0.3">
      <c r="A36" s="42"/>
      <c r="B36" s="81" t="s">
        <v>224</v>
      </c>
      <c r="C36" s="82"/>
      <c r="D36" s="83"/>
      <c r="E36" s="83"/>
      <c r="F36" s="83" t="s">
        <v>133</v>
      </c>
      <c r="G36" s="83"/>
      <c r="H36" s="84" t="s">
        <v>84</v>
      </c>
      <c r="I36" s="88">
        <f>COUNTIF(H$3:H36,#REF!)</f>
        <v>0</v>
      </c>
    </row>
    <row r="37" spans="1:9" ht="17.25" thickBot="1" x14ac:dyDescent="0.3">
      <c r="A37" s="42"/>
      <c r="B37" s="81" t="s">
        <v>225</v>
      </c>
      <c r="C37" s="82"/>
      <c r="D37" s="83"/>
      <c r="E37" s="83"/>
      <c r="F37" s="83" t="s">
        <v>133</v>
      </c>
      <c r="G37" s="83"/>
      <c r="H37" s="84" t="s">
        <v>84</v>
      </c>
      <c r="I37" s="88">
        <f>COUNTIF(H$3:H37,#REF!)</f>
        <v>0</v>
      </c>
    </row>
    <row r="38" spans="1:9" ht="17.25" thickBot="1" x14ac:dyDescent="0.3">
      <c r="A38" s="42"/>
      <c r="B38" s="81" t="s">
        <v>262</v>
      </c>
      <c r="C38" s="82"/>
      <c r="D38" s="83" t="s">
        <v>133</v>
      </c>
      <c r="E38" s="83"/>
      <c r="F38" s="83"/>
      <c r="G38" s="83" t="s">
        <v>133</v>
      </c>
      <c r="H38" s="84" t="s">
        <v>84</v>
      </c>
      <c r="I38" s="88">
        <f>COUNTIF(H$3:H38,#REF!)</f>
        <v>0</v>
      </c>
    </row>
    <row r="39" spans="1:9" ht="17.25" thickBot="1" x14ac:dyDescent="0.3">
      <c r="A39" s="42"/>
      <c r="B39" s="81" t="s">
        <v>226</v>
      </c>
      <c r="C39" s="82"/>
      <c r="D39" s="83" t="s">
        <v>133</v>
      </c>
      <c r="E39" s="83" t="s">
        <v>133</v>
      </c>
      <c r="F39" s="83" t="s">
        <v>133</v>
      </c>
      <c r="G39" s="83" t="s">
        <v>133</v>
      </c>
      <c r="H39" s="84" t="s">
        <v>84</v>
      </c>
      <c r="I39" s="88">
        <f>COUNTIF(H$3:H39,#REF!)</f>
        <v>0</v>
      </c>
    </row>
    <row r="40" spans="1:9" ht="17.25" thickBot="1" x14ac:dyDescent="0.3">
      <c r="A40" s="42"/>
      <c r="B40" s="81" t="s">
        <v>261</v>
      </c>
      <c r="C40" s="82"/>
      <c r="D40" s="83"/>
      <c r="E40" s="83"/>
      <c r="F40" s="83" t="s">
        <v>133</v>
      </c>
      <c r="G40" s="83" t="s">
        <v>133</v>
      </c>
      <c r="H40" s="84" t="s">
        <v>64</v>
      </c>
      <c r="I40" s="88">
        <f>COUNTIF(H$3:H40,#REF!)</f>
        <v>0</v>
      </c>
    </row>
    <row r="41" spans="1:9" ht="17.25" thickBot="1" x14ac:dyDescent="0.3">
      <c r="A41" s="42"/>
      <c r="B41" s="110" t="s">
        <v>260</v>
      </c>
      <c r="C41" s="82"/>
      <c r="D41" s="85" t="s">
        <v>133</v>
      </c>
      <c r="E41" s="85" t="s">
        <v>133</v>
      </c>
      <c r="F41" s="85" t="s">
        <v>133</v>
      </c>
      <c r="G41" s="85" t="s">
        <v>133</v>
      </c>
      <c r="H41" s="84" t="s">
        <v>64</v>
      </c>
      <c r="I41" s="88">
        <f>COUNTIF(H$3:H41,#REF!)</f>
        <v>0</v>
      </c>
    </row>
    <row r="42" spans="1:9" ht="33.75" thickBot="1" x14ac:dyDescent="0.3">
      <c r="A42" s="42"/>
      <c r="B42" s="19" t="s">
        <v>259</v>
      </c>
      <c r="C42" s="82"/>
      <c r="D42" s="35" t="s">
        <v>133</v>
      </c>
      <c r="E42" s="35" t="s">
        <v>133</v>
      </c>
      <c r="F42" s="35" t="s">
        <v>133</v>
      </c>
      <c r="G42" s="35" t="s">
        <v>133</v>
      </c>
      <c r="H42" s="84" t="s">
        <v>64</v>
      </c>
      <c r="I42" s="88">
        <f>COUNTIF(H$3:H42,#REF!)</f>
        <v>0</v>
      </c>
    </row>
    <row r="43" spans="1:9" ht="33.75" thickBot="1" x14ac:dyDescent="0.3">
      <c r="A43" s="42"/>
      <c r="B43" s="20" t="s">
        <v>258</v>
      </c>
      <c r="C43" s="82"/>
      <c r="D43" s="35" t="s">
        <v>133</v>
      </c>
      <c r="E43" s="35" t="s">
        <v>133</v>
      </c>
      <c r="F43" s="35" t="s">
        <v>133</v>
      </c>
      <c r="G43" s="35" t="s">
        <v>133</v>
      </c>
      <c r="H43" s="84" t="s">
        <v>64</v>
      </c>
      <c r="I43" s="88">
        <f>COUNTIF(H$3:H43,#REF!)</f>
        <v>0</v>
      </c>
    </row>
    <row r="44" spans="1:9" ht="33.75" thickBot="1" x14ac:dyDescent="0.3">
      <c r="A44" s="42"/>
      <c r="B44" s="20" t="s">
        <v>257</v>
      </c>
      <c r="C44" s="82"/>
      <c r="D44" s="35"/>
      <c r="E44" s="35" t="s">
        <v>138</v>
      </c>
      <c r="F44" s="35" t="s">
        <v>133</v>
      </c>
      <c r="G44" s="35" t="s">
        <v>133</v>
      </c>
      <c r="H44" s="84" t="s">
        <v>64</v>
      </c>
      <c r="I44" s="88">
        <f>COUNTIF(H$3:H44,#REF!)</f>
        <v>0</v>
      </c>
    </row>
    <row r="45" spans="1:9" ht="33.75" thickBot="1" x14ac:dyDescent="0.3">
      <c r="A45" s="42"/>
      <c r="B45" s="20" t="s">
        <v>256</v>
      </c>
      <c r="C45" s="82"/>
      <c r="D45" s="35"/>
      <c r="E45" s="35" t="s">
        <v>138</v>
      </c>
      <c r="F45" s="35" t="s">
        <v>133</v>
      </c>
      <c r="G45" s="35" t="s">
        <v>133</v>
      </c>
      <c r="H45" s="84" t="s">
        <v>64</v>
      </c>
      <c r="I45" s="88">
        <f>COUNTIF(H$3:H45,#REF!)</f>
        <v>0</v>
      </c>
    </row>
    <row r="46" spans="1:9" ht="33.75" thickBot="1" x14ac:dyDescent="0.3">
      <c r="A46" s="42"/>
      <c r="B46" s="19" t="s">
        <v>255</v>
      </c>
      <c r="C46" s="82"/>
      <c r="D46" s="35" t="s">
        <v>133</v>
      </c>
      <c r="E46" s="35" t="s">
        <v>133</v>
      </c>
      <c r="F46" s="35" t="s">
        <v>133</v>
      </c>
      <c r="G46" s="35" t="s">
        <v>133</v>
      </c>
      <c r="H46" s="84" t="s">
        <v>64</v>
      </c>
      <c r="I46" s="88">
        <f>COUNTIF(H$3:H46,#REF!)</f>
        <v>0</v>
      </c>
    </row>
    <row r="47" spans="1:9" ht="50.25" thickBot="1" x14ac:dyDescent="0.3">
      <c r="A47" s="42"/>
      <c r="B47" s="19" t="s">
        <v>254</v>
      </c>
      <c r="C47" s="82"/>
      <c r="D47" s="35" t="s">
        <v>133</v>
      </c>
      <c r="E47" s="35" t="s">
        <v>133</v>
      </c>
      <c r="F47" s="35" t="s">
        <v>133</v>
      </c>
      <c r="G47" s="35" t="s">
        <v>133</v>
      </c>
      <c r="H47" s="84" t="s">
        <v>64</v>
      </c>
      <c r="I47" s="88">
        <f>COUNTIF(H$3:H47,#REF!)</f>
        <v>0</v>
      </c>
    </row>
    <row r="48" spans="1:9" ht="50.25" thickBot="1" x14ac:dyDescent="0.3">
      <c r="A48" s="42"/>
      <c r="B48" s="19" t="s">
        <v>253</v>
      </c>
      <c r="C48" s="82"/>
      <c r="D48" s="35"/>
      <c r="E48" s="35"/>
      <c r="F48" s="35" t="s">
        <v>133</v>
      </c>
      <c r="G48" s="35" t="s">
        <v>133</v>
      </c>
      <c r="H48" s="84" t="s">
        <v>64</v>
      </c>
      <c r="I48" s="88">
        <f>COUNTIF(H$3:H48,#REF!)</f>
        <v>0</v>
      </c>
    </row>
    <row r="49" spans="1:9" ht="83.25" thickBot="1" x14ac:dyDescent="0.3">
      <c r="A49" s="42"/>
      <c r="B49" s="81" t="s">
        <v>139</v>
      </c>
      <c r="C49" s="82"/>
      <c r="D49" s="35" t="s">
        <v>133</v>
      </c>
      <c r="E49" s="35" t="s">
        <v>133</v>
      </c>
      <c r="F49" s="35" t="s">
        <v>133</v>
      </c>
      <c r="G49" s="35" t="s">
        <v>133</v>
      </c>
      <c r="H49" s="84" t="s">
        <v>64</v>
      </c>
      <c r="I49" s="88">
        <f>COUNTIF(H$3:H49,#REF!)</f>
        <v>0</v>
      </c>
    </row>
    <row r="50" spans="1:9" ht="33.75" thickBot="1" x14ac:dyDescent="0.3">
      <c r="A50" s="42"/>
      <c r="B50" s="86" t="s">
        <v>252</v>
      </c>
      <c r="C50" s="82"/>
      <c r="D50" s="35" t="s">
        <v>133</v>
      </c>
      <c r="E50" s="35" t="s">
        <v>133</v>
      </c>
      <c r="F50" s="35" t="s">
        <v>133</v>
      </c>
      <c r="G50" s="35" t="s">
        <v>133</v>
      </c>
      <c r="H50" s="84" t="s">
        <v>64</v>
      </c>
      <c r="I50" s="88">
        <f>COUNTIF(H$3:H50,#REF!)</f>
        <v>0</v>
      </c>
    </row>
    <row r="51" spans="1:9" ht="33.75" thickBot="1" x14ac:dyDescent="0.3">
      <c r="A51" s="42"/>
      <c r="B51" s="81" t="s">
        <v>251</v>
      </c>
      <c r="C51" s="82"/>
      <c r="D51" s="35"/>
      <c r="E51" s="35"/>
      <c r="F51" s="35"/>
      <c r="G51" s="35" t="s">
        <v>133</v>
      </c>
      <c r="H51" s="84" t="s">
        <v>64</v>
      </c>
      <c r="I51" s="88">
        <f>COUNTIF(H$3:H51,#REF!)</f>
        <v>0</v>
      </c>
    </row>
    <row r="52" spans="1:9" ht="17.25" thickBot="1" x14ac:dyDescent="0.3">
      <c r="A52" s="42"/>
      <c r="B52" s="19" t="s">
        <v>250</v>
      </c>
      <c r="C52" s="82"/>
      <c r="D52" s="83" t="s">
        <v>133</v>
      </c>
      <c r="E52" s="83" t="s">
        <v>133</v>
      </c>
      <c r="F52" s="83" t="s">
        <v>133</v>
      </c>
      <c r="G52" s="83" t="s">
        <v>133</v>
      </c>
      <c r="H52" s="84" t="s">
        <v>64</v>
      </c>
      <c r="I52" s="88">
        <f>COUNTIF(H$3:H52,#REF!)</f>
        <v>0</v>
      </c>
    </row>
    <row r="53" spans="1:9" ht="33.75" thickBot="1" x14ac:dyDescent="0.3">
      <c r="A53" s="42"/>
      <c r="B53" s="19" t="s">
        <v>227</v>
      </c>
      <c r="C53" s="82"/>
      <c r="D53" s="83" t="s">
        <v>133</v>
      </c>
      <c r="E53" s="83" t="s">
        <v>133</v>
      </c>
      <c r="F53" s="83" t="s">
        <v>133</v>
      </c>
      <c r="G53" s="83" t="s">
        <v>133</v>
      </c>
      <c r="H53" s="84" t="s">
        <v>64</v>
      </c>
      <c r="I53" s="88">
        <f>COUNTIF(H$3:H53,#REF!)</f>
        <v>0</v>
      </c>
    </row>
    <row r="54" spans="1:9" ht="33.75" thickBot="1" x14ac:dyDescent="0.3">
      <c r="A54" s="42"/>
      <c r="B54" s="19" t="s">
        <v>228</v>
      </c>
      <c r="C54" s="82"/>
      <c r="D54" s="83" t="s">
        <v>133</v>
      </c>
      <c r="E54" s="83" t="s">
        <v>133</v>
      </c>
      <c r="F54" s="83" t="s">
        <v>133</v>
      </c>
      <c r="G54" s="83" t="s">
        <v>133</v>
      </c>
      <c r="H54" s="84" t="s">
        <v>64</v>
      </c>
      <c r="I54" s="88">
        <f>COUNTIF(H$3:H54,#REF!)</f>
        <v>0</v>
      </c>
    </row>
    <row r="55" spans="1:9" ht="35.25" thickBot="1" x14ac:dyDescent="0.3">
      <c r="A55" s="42"/>
      <c r="B55" s="19" t="s">
        <v>229</v>
      </c>
      <c r="C55" s="82"/>
      <c r="D55" s="83"/>
      <c r="E55" s="83" t="s">
        <v>137</v>
      </c>
      <c r="F55" s="83"/>
      <c r="G55" s="83" t="s">
        <v>133</v>
      </c>
      <c r="H55" s="84" t="s">
        <v>66</v>
      </c>
      <c r="I55" s="88">
        <f>COUNTIF(H$3:H55,#REF!)</f>
        <v>0</v>
      </c>
    </row>
    <row r="56" spans="1:9" ht="17.25" thickBot="1" x14ac:dyDescent="0.3">
      <c r="A56" s="42"/>
      <c r="B56" s="19" t="s">
        <v>230</v>
      </c>
      <c r="C56" s="82"/>
      <c r="D56" s="83"/>
      <c r="E56" s="83"/>
      <c r="F56" s="83" t="s">
        <v>133</v>
      </c>
      <c r="G56" s="83" t="s">
        <v>133</v>
      </c>
      <c r="H56" s="84" t="s">
        <v>66</v>
      </c>
      <c r="I56" s="88">
        <f>COUNTIF(H$3:H56,#REF!)</f>
        <v>0</v>
      </c>
    </row>
    <row r="57" spans="1:9" ht="50.25" thickBot="1" x14ac:dyDescent="0.3">
      <c r="A57" s="42"/>
      <c r="B57" s="20" t="s">
        <v>249</v>
      </c>
      <c r="C57" s="82"/>
      <c r="D57" s="35" t="s">
        <v>133</v>
      </c>
      <c r="E57" s="35" t="s">
        <v>133</v>
      </c>
      <c r="F57" s="35" t="s">
        <v>133</v>
      </c>
      <c r="G57" s="35" t="s">
        <v>133</v>
      </c>
      <c r="H57" s="84" t="s">
        <v>66</v>
      </c>
      <c r="I57" s="88">
        <f>COUNTIF(H$3:H57,#REF!)</f>
        <v>0</v>
      </c>
    </row>
    <row r="58" spans="1:9" ht="33.75" thickBot="1" x14ac:dyDescent="0.3">
      <c r="A58" s="42"/>
      <c r="B58" s="20" t="s">
        <v>231</v>
      </c>
      <c r="C58" s="82"/>
      <c r="D58" s="83" t="s">
        <v>133</v>
      </c>
      <c r="E58" s="83" t="s">
        <v>133</v>
      </c>
      <c r="F58" s="83" t="s">
        <v>133</v>
      </c>
      <c r="G58" s="83" t="s">
        <v>133</v>
      </c>
      <c r="H58" s="84" t="s">
        <v>66</v>
      </c>
      <c r="I58" s="88">
        <f>COUNTIF(H$3:H58,#REF!)</f>
        <v>0</v>
      </c>
    </row>
    <row r="59" spans="1:9" ht="50.25" thickBot="1" x14ac:dyDescent="0.3">
      <c r="A59" s="42"/>
      <c r="B59" s="20" t="s">
        <v>248</v>
      </c>
      <c r="C59" s="82"/>
      <c r="D59" s="87"/>
      <c r="E59" s="87"/>
      <c r="F59" s="87"/>
      <c r="G59" s="83" t="s">
        <v>133</v>
      </c>
      <c r="H59" s="84" t="s">
        <v>66</v>
      </c>
      <c r="I59" s="88">
        <f>COUNTIF(H$3:H59,#REF!)</f>
        <v>0</v>
      </c>
    </row>
    <row r="60" spans="1:9" ht="33.75" thickBot="1" x14ac:dyDescent="0.3">
      <c r="A60" s="42"/>
      <c r="B60" s="20" t="s">
        <v>232</v>
      </c>
      <c r="C60" s="82"/>
      <c r="D60" s="83"/>
      <c r="E60" s="83"/>
      <c r="F60" s="83"/>
      <c r="G60" s="35" t="s">
        <v>133</v>
      </c>
      <c r="H60" s="84" t="s">
        <v>66</v>
      </c>
      <c r="I60" s="88">
        <f>COUNTIF(H$3:H60,#REF!)</f>
        <v>0</v>
      </c>
    </row>
    <row r="61" spans="1:9" ht="33.75" thickBot="1" x14ac:dyDescent="0.3">
      <c r="A61" s="42"/>
      <c r="B61" s="20" t="s">
        <v>233</v>
      </c>
      <c r="C61" s="82"/>
      <c r="D61" s="83"/>
      <c r="E61" s="83"/>
      <c r="F61" s="83"/>
      <c r="G61" s="35" t="s">
        <v>133</v>
      </c>
      <c r="H61" s="84" t="s">
        <v>66</v>
      </c>
      <c r="I61" s="88">
        <f>COUNTIF(H$3:H61,#REF!)</f>
        <v>0</v>
      </c>
    </row>
    <row r="62" spans="1:9" ht="33.75" thickBot="1" x14ac:dyDescent="0.3">
      <c r="A62" s="42"/>
      <c r="B62" s="20" t="s">
        <v>234</v>
      </c>
      <c r="C62" s="82"/>
      <c r="D62" s="83"/>
      <c r="E62" s="83"/>
      <c r="F62" s="83"/>
      <c r="G62" s="35" t="s">
        <v>133</v>
      </c>
      <c r="H62" s="84" t="s">
        <v>66</v>
      </c>
      <c r="I62" s="88">
        <f>COUNTIF(H$3:H62,#REF!)</f>
        <v>0</v>
      </c>
    </row>
    <row r="63" spans="1:9" ht="33.75" thickBot="1" x14ac:dyDescent="0.3">
      <c r="A63" s="42"/>
      <c r="B63" s="20" t="s">
        <v>235</v>
      </c>
      <c r="C63" s="82"/>
      <c r="D63" s="83"/>
      <c r="E63" s="83"/>
      <c r="F63" s="35" t="s">
        <v>133</v>
      </c>
      <c r="G63" s="35" t="s">
        <v>133</v>
      </c>
      <c r="H63" s="84" t="s">
        <v>66</v>
      </c>
      <c r="I63" s="88">
        <f>COUNTIF(H$3:H63,#REF!)</f>
        <v>0</v>
      </c>
    </row>
    <row r="64" spans="1:9" ht="33.75" thickBot="1" x14ac:dyDescent="0.3">
      <c r="A64" s="42"/>
      <c r="B64" s="20" t="s">
        <v>236</v>
      </c>
      <c r="C64" s="82"/>
      <c r="D64" s="83"/>
      <c r="E64" s="83"/>
      <c r="F64" s="35" t="s">
        <v>133</v>
      </c>
      <c r="G64" s="35" t="s">
        <v>133</v>
      </c>
      <c r="H64" s="84" t="s">
        <v>66</v>
      </c>
      <c r="I64" s="88">
        <f>COUNTIF(H$3:H64,#REF!)</f>
        <v>0</v>
      </c>
    </row>
    <row r="65" spans="1:9" ht="17.25" thickBot="1" x14ac:dyDescent="0.3">
      <c r="A65" s="42"/>
      <c r="B65" s="20" t="s">
        <v>247</v>
      </c>
      <c r="C65" s="82"/>
      <c r="D65" s="83"/>
      <c r="E65" s="83"/>
      <c r="F65" s="35" t="s">
        <v>133</v>
      </c>
      <c r="G65" s="83"/>
      <c r="H65" s="84" t="s">
        <v>66</v>
      </c>
      <c r="I65" s="88">
        <f>COUNTIF(H$3:H65,#REF!)</f>
        <v>0</v>
      </c>
    </row>
    <row r="66" spans="1:9" ht="33.75" thickBot="1" x14ac:dyDescent="0.3">
      <c r="A66" s="42"/>
      <c r="B66" s="20" t="s">
        <v>246</v>
      </c>
      <c r="C66" s="82"/>
      <c r="D66" s="83"/>
      <c r="E66" s="83"/>
      <c r="F66" s="83" t="s">
        <v>133</v>
      </c>
      <c r="G66" s="83" t="s">
        <v>133</v>
      </c>
      <c r="H66" s="84" t="s">
        <v>66</v>
      </c>
      <c r="I66" s="88">
        <f>COUNTIF(H$3:H66,#REF!)</f>
        <v>0</v>
      </c>
    </row>
    <row r="67" spans="1:9" ht="33.75" thickBot="1" x14ac:dyDescent="0.3">
      <c r="A67" s="42"/>
      <c r="B67" s="20" t="s">
        <v>237</v>
      </c>
      <c r="C67" s="82"/>
      <c r="D67" s="35"/>
      <c r="E67" s="35"/>
      <c r="F67" s="35"/>
      <c r="G67" s="35" t="s">
        <v>133</v>
      </c>
      <c r="H67" s="84" t="s">
        <v>66</v>
      </c>
      <c r="I67" s="88">
        <f>COUNTIF(H$3:H67,#REF!)</f>
        <v>0</v>
      </c>
    </row>
    <row r="68" spans="1:9" ht="17.25" thickBot="1" x14ac:dyDescent="0.3">
      <c r="A68" s="36"/>
      <c r="B68" s="81" t="s">
        <v>238</v>
      </c>
      <c r="C68" s="82"/>
      <c r="D68" s="83"/>
      <c r="E68" s="83"/>
      <c r="F68" s="83"/>
      <c r="G68" s="83" t="s">
        <v>133</v>
      </c>
      <c r="H68" s="84" t="s">
        <v>102</v>
      </c>
      <c r="I68" s="88">
        <f>COUNTIF(H$3:H68,#REF!)</f>
        <v>0</v>
      </c>
    </row>
    <row r="69" spans="1:9" ht="50.25" thickBot="1" x14ac:dyDescent="0.3">
      <c r="A69" s="42"/>
      <c r="B69" s="81" t="s">
        <v>239</v>
      </c>
      <c r="C69" s="82"/>
      <c r="D69" s="83" t="s">
        <v>133</v>
      </c>
      <c r="E69" s="83" t="s">
        <v>133</v>
      </c>
      <c r="F69" s="83" t="s">
        <v>133</v>
      </c>
      <c r="G69" s="83" t="s">
        <v>133</v>
      </c>
      <c r="H69" s="84" t="s">
        <v>103</v>
      </c>
      <c r="I69" s="88">
        <f>COUNTIF(H$3:H69,#REF!)</f>
        <v>0</v>
      </c>
    </row>
    <row r="70" spans="1:9" ht="33.75" thickBot="1" x14ac:dyDescent="0.3">
      <c r="A70" s="42"/>
      <c r="B70" s="81" t="s">
        <v>240</v>
      </c>
      <c r="C70" s="82"/>
      <c r="D70" s="83"/>
      <c r="E70" s="83"/>
      <c r="F70" s="83" t="s">
        <v>133</v>
      </c>
      <c r="G70" s="83" t="s">
        <v>133</v>
      </c>
      <c r="H70" s="84" t="s">
        <v>103</v>
      </c>
      <c r="I70" s="88">
        <f>COUNTIF(H$3:H70,#REF!)</f>
        <v>0</v>
      </c>
    </row>
    <row r="71" spans="1:9" ht="17.25" thickBot="1" x14ac:dyDescent="0.3">
      <c r="A71" s="42"/>
      <c r="B71" s="81" t="s">
        <v>241</v>
      </c>
      <c r="C71" s="82"/>
      <c r="D71" s="83" t="s">
        <v>133</v>
      </c>
      <c r="E71" s="83" t="s">
        <v>133</v>
      </c>
      <c r="F71" s="83" t="s">
        <v>133</v>
      </c>
      <c r="G71" s="83" t="s">
        <v>133</v>
      </c>
      <c r="H71" s="84" t="s">
        <v>103</v>
      </c>
      <c r="I71" s="88">
        <f>COUNTIF(H$3:H71,#REF!)</f>
        <v>0</v>
      </c>
    </row>
    <row r="72" spans="1:9" ht="17.25" thickBot="1" x14ac:dyDescent="0.3">
      <c r="A72" s="42"/>
      <c r="B72" s="81" t="s">
        <v>243</v>
      </c>
      <c r="C72" s="82"/>
      <c r="D72" s="83" t="s">
        <v>133</v>
      </c>
      <c r="E72" s="83"/>
      <c r="F72" s="83" t="s">
        <v>133</v>
      </c>
      <c r="G72" s="19"/>
      <c r="H72" s="84" t="s">
        <v>65</v>
      </c>
      <c r="I72" s="88">
        <f>COUNTIF(H$3:H72,#REF!)</f>
        <v>0</v>
      </c>
    </row>
    <row r="73" spans="1:9" ht="50.25" thickBot="1" x14ac:dyDescent="0.3">
      <c r="A73" s="42"/>
      <c r="B73" s="81" t="s">
        <v>244</v>
      </c>
      <c r="C73" s="82"/>
      <c r="D73" s="83" t="s">
        <v>133</v>
      </c>
      <c r="E73" s="83"/>
      <c r="F73" s="83"/>
      <c r="G73" s="83"/>
      <c r="H73" s="84" t="s">
        <v>65</v>
      </c>
      <c r="I73" s="88">
        <f>COUNTIF(H$3:H73,#REF!)</f>
        <v>0</v>
      </c>
    </row>
    <row r="74" spans="1:9" ht="17.25" thickBot="1" x14ac:dyDescent="0.3">
      <c r="A74" s="42"/>
      <c r="B74" s="81" t="s">
        <v>245</v>
      </c>
      <c r="C74" s="82"/>
      <c r="D74" s="83"/>
      <c r="E74" s="83" t="s">
        <v>133</v>
      </c>
      <c r="F74" s="83" t="s">
        <v>133</v>
      </c>
      <c r="G74" s="83" t="s">
        <v>133</v>
      </c>
      <c r="H74" s="84" t="s">
        <v>65</v>
      </c>
      <c r="I74" s="88">
        <f>COUNTIF(H$3:H74,#REF!)</f>
        <v>0</v>
      </c>
    </row>
    <row r="82" spans="3:3" x14ac:dyDescent="0.25">
      <c r="C82" s="66"/>
    </row>
    <row r="83" spans="3:3" x14ac:dyDescent="0.25">
      <c r="C83" s="66"/>
    </row>
  </sheetData>
  <sortState ref="A6:H75">
    <sortCondition ref="A6"/>
  </sortState>
  <mergeCells count="1">
    <mergeCell ref="B1:I1"/>
  </mergeCells>
  <pageMargins left="0.7" right="0.7" top="0.75" bottom="0.75" header="0.3" footer="0.3"/>
  <pageSetup paperSize="9" orientation="portrait" horizontalDpi="300" verticalDpi="0" copies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170"/>
  <sheetViews>
    <sheetView topLeftCell="A21" zoomScaleNormal="100" workbookViewId="0">
      <selection activeCell="A2" sqref="A2"/>
    </sheetView>
  </sheetViews>
  <sheetFormatPr baseColWidth="10" defaultColWidth="10.7109375" defaultRowHeight="15" x14ac:dyDescent="0.25"/>
  <cols>
    <col min="1" max="1" width="53.7109375" style="1" customWidth="1"/>
    <col min="2" max="2" width="17.140625" style="1" customWidth="1"/>
    <col min="3" max="3" width="28.7109375" style="1" customWidth="1"/>
    <col min="4" max="4" width="34.85546875" style="1" customWidth="1"/>
    <col min="5" max="5" width="20.5703125" style="1" customWidth="1"/>
    <col min="6" max="6" width="13.85546875" style="1" customWidth="1"/>
    <col min="7" max="16384" width="10.7109375" style="1"/>
  </cols>
  <sheetData>
    <row r="1" spans="1:6" ht="21.75" customHeight="1" x14ac:dyDescent="0.25">
      <c r="A1" s="55" t="s">
        <v>169</v>
      </c>
    </row>
    <row r="2" spans="1:6" ht="38.25" customHeight="1" thickBot="1" x14ac:dyDescent="0.3">
      <c r="A2" s="22" t="s">
        <v>66</v>
      </c>
      <c r="B2" s="56"/>
    </row>
    <row r="4" spans="1:6" ht="32.25" customHeight="1" x14ac:dyDescent="0.25">
      <c r="A4" s="43" t="s">
        <v>152</v>
      </c>
    </row>
    <row r="5" spans="1:6" ht="18" customHeight="1" x14ac:dyDescent="0.25">
      <c r="A5" s="97" t="s">
        <v>142</v>
      </c>
      <c r="B5" s="98"/>
    </row>
    <row r="6" spans="1:6" x14ac:dyDescent="0.25">
      <c r="A6" s="3" t="s">
        <v>143</v>
      </c>
      <c r="B6" s="2"/>
      <c r="C6" s="45"/>
      <c r="D6" s="45"/>
      <c r="E6" s="45"/>
      <c r="F6" s="26">
        <f>B6</f>
        <v>0</v>
      </c>
    </row>
    <row r="7" spans="1:6" x14ac:dyDescent="0.25">
      <c r="A7" s="16"/>
      <c r="B7" s="17"/>
      <c r="F7" s="23"/>
    </row>
    <row r="8" spans="1:6" x14ac:dyDescent="0.25">
      <c r="A8" s="1" t="s">
        <v>171</v>
      </c>
      <c r="F8" s="23"/>
    </row>
    <row r="9" spans="1:6" ht="42.75" customHeight="1" x14ac:dyDescent="0.25">
      <c r="A9" s="106"/>
      <c r="B9" s="106"/>
      <c r="C9" s="106"/>
      <c r="D9" s="106"/>
      <c r="F9" s="23"/>
    </row>
    <row r="10" spans="1:6" x14ac:dyDescent="0.25">
      <c r="F10" s="23"/>
    </row>
    <row r="11" spans="1:6" ht="20.25" customHeight="1" x14ac:dyDescent="0.25">
      <c r="A11" s="97" t="s">
        <v>155</v>
      </c>
      <c r="B11" s="103"/>
      <c r="C11" s="103"/>
      <c r="D11" s="98"/>
      <c r="F11" s="23"/>
    </row>
    <row r="12" spans="1:6" x14ac:dyDescent="0.25">
      <c r="F12" s="23"/>
    </row>
    <row r="13" spans="1:6" s="21" customFormat="1" ht="27.75" customHeight="1" x14ac:dyDescent="0.25">
      <c r="A13" s="4" t="s">
        <v>0</v>
      </c>
      <c r="B13" s="4" t="s">
        <v>156</v>
      </c>
      <c r="C13" s="76" t="s">
        <v>2</v>
      </c>
      <c r="D13" s="76" t="s">
        <v>1</v>
      </c>
      <c r="F13" s="24"/>
    </row>
    <row r="14" spans="1:6" x14ac:dyDescent="0.25">
      <c r="A14" s="37" t="str">
        <f>IF($A$2="","",VLOOKUP($A$2,tab_postes,2,FALSE))</f>
        <v>Directeur Général</v>
      </c>
      <c r="B14" s="49"/>
      <c r="C14" s="2"/>
      <c r="D14" s="2"/>
      <c r="F14" s="23"/>
    </row>
    <row r="15" spans="1:6" x14ac:dyDescent="0.25">
      <c r="A15" s="37" t="str">
        <f>IF($A$2="","",VLOOKUP($A$2,tab_postes,3,FALSE))</f>
        <v>Chef du Service Administratif et Financier</v>
      </c>
      <c r="B15" s="49"/>
      <c r="C15" s="2"/>
      <c r="D15" s="2"/>
      <c r="F15" s="23"/>
    </row>
    <row r="16" spans="1:6" x14ac:dyDescent="0.25">
      <c r="A16" s="37" t="str">
        <f>IF($A$2="","",VLOOKUP($A$2,tab_postes,4,FALSE))</f>
        <v>Directeur des Politiques d'appropriation des Technologies de l'Information et de la Communication</v>
      </c>
      <c r="B16" s="49"/>
      <c r="C16" s="2"/>
      <c r="D16" s="2"/>
      <c r="F16" s="23"/>
    </row>
    <row r="17" spans="1:6" x14ac:dyDescent="0.25">
      <c r="A17" s="37" t="str">
        <f>IF($A$2="","",VLOOKUP($A$2,tab_postes,5,FALSE))</f>
        <v>Chef du Service des Stratégies et Politiques</v>
      </c>
      <c r="B17" s="49"/>
      <c r="C17" s="2"/>
      <c r="D17" s="2"/>
      <c r="F17" s="23"/>
    </row>
    <row r="18" spans="1:6" x14ac:dyDescent="0.25">
      <c r="A18" s="37" t="str">
        <f>IF($A$2="","",VLOOKUP($A$2,tab_postes,6,FALSE))</f>
        <v>Chef du Service de Suivi-Evaluation des Stratégies et Politiques</v>
      </c>
      <c r="B18" s="49"/>
      <c r="C18" s="2"/>
      <c r="D18" s="2"/>
      <c r="F18" s="23"/>
    </row>
    <row r="19" spans="1:6" x14ac:dyDescent="0.25">
      <c r="A19" s="37" t="str">
        <f>IF($A$2="","",VLOOKUP($A$2,tab_postes,7,FALSE))</f>
        <v>Chef du Service de la Sensibilisation et de la Vulgarisation</v>
      </c>
      <c r="B19" s="49"/>
      <c r="C19" s="2"/>
      <c r="D19" s="2"/>
      <c r="F19" s="23"/>
    </row>
    <row r="20" spans="1:6" x14ac:dyDescent="0.25">
      <c r="A20" s="37" t="str">
        <f>IF($A$2="","",VLOOKUP($A$2,tab_postes,8,FALSE))</f>
        <v>Directeur de la Règlementation de la Normalisation et de la Dématrialisation des Procédures</v>
      </c>
      <c r="B20" s="49"/>
      <c r="C20" s="2"/>
      <c r="D20" s="2"/>
      <c r="F20" s="23"/>
    </row>
    <row r="21" spans="1:6" ht="30" x14ac:dyDescent="0.25">
      <c r="A21" s="37" t="str">
        <f>IF($A$2="","",VLOOKUP($A$2,tab_postes,9,FALSE))</f>
        <v>Chef du Service de la Règlementation</v>
      </c>
      <c r="B21" s="49"/>
      <c r="C21" s="2"/>
      <c r="D21" s="2"/>
      <c r="F21" s="23"/>
    </row>
    <row r="22" spans="1:6" x14ac:dyDescent="0.25">
      <c r="A22" s="37" t="str">
        <f>IF($A$2="","",VLOOKUP($A$2,tab_postes,10,FALSE))</f>
        <v>Chef du Service de la Normalisation et de la Qualité</v>
      </c>
      <c r="B22" s="49"/>
      <c r="C22" s="2"/>
      <c r="D22" s="2"/>
      <c r="F22" s="23"/>
    </row>
    <row r="23" spans="1:6" x14ac:dyDescent="0.25">
      <c r="A23" s="37" t="str">
        <f>IF($A$2="","",VLOOKUP($A$2,tab_postes,11,FALSE))</f>
        <v>Chef du Service du Support Technique</v>
      </c>
      <c r="B23" s="49"/>
      <c r="C23" s="2"/>
      <c r="D23" s="2"/>
      <c r="F23" s="23"/>
    </row>
    <row r="24" spans="1:6" x14ac:dyDescent="0.25">
      <c r="A24" s="37">
        <f>IF($A$2="","",VLOOKUP($A$2,tab_postes,12,FALSE))</f>
        <v>0</v>
      </c>
      <c r="B24" s="49"/>
      <c r="C24" s="2"/>
      <c r="D24" s="2"/>
      <c r="F24" s="23"/>
    </row>
    <row r="25" spans="1:6" x14ac:dyDescent="0.25">
      <c r="A25" s="37">
        <f>IF($A$2="","",VLOOKUP($A$2,tab_postes,13,FALSE))</f>
        <v>0</v>
      </c>
      <c r="B25" s="49"/>
      <c r="C25" s="2"/>
      <c r="D25" s="2"/>
      <c r="F25" s="23"/>
    </row>
    <row r="26" spans="1:6" x14ac:dyDescent="0.25">
      <c r="A26" s="37">
        <f>IF($A$2="","",VLOOKUP($A$2,tab_postes,14,FALSE))</f>
        <v>0</v>
      </c>
      <c r="B26" s="49"/>
      <c r="C26" s="2"/>
      <c r="D26" s="2"/>
      <c r="F26" s="23"/>
    </row>
    <row r="27" spans="1:6" x14ac:dyDescent="0.25">
      <c r="A27" s="37">
        <f>IF($A$2="","",VLOOKUP($A$2,tab_postes,15,FALSE))</f>
        <v>0</v>
      </c>
      <c r="B27" s="49"/>
      <c r="C27" s="2"/>
      <c r="D27" s="2"/>
      <c r="F27" s="23"/>
    </row>
    <row r="28" spans="1:6" x14ac:dyDescent="0.25">
      <c r="A28" s="37">
        <f>IF($A$2="","",VLOOKUP($A$2,tab_postes,16,FALSE))</f>
        <v>0</v>
      </c>
      <c r="B28" s="49"/>
      <c r="C28" s="2"/>
      <c r="D28" s="2"/>
      <c r="F28" s="23"/>
    </row>
    <row r="29" spans="1:6" x14ac:dyDescent="0.25">
      <c r="A29" s="37">
        <f>IF($A$2="","",VLOOKUP($A$2,tab_postes,17,FALSE))</f>
        <v>0</v>
      </c>
      <c r="B29" s="49"/>
      <c r="C29" s="2"/>
      <c r="D29" s="2"/>
      <c r="F29" s="23"/>
    </row>
    <row r="30" spans="1:6" x14ac:dyDescent="0.25">
      <c r="A30" s="37">
        <f>IF($A$2="","",VLOOKUP($A$2,tab_postes,18,FALSE))</f>
        <v>0</v>
      </c>
      <c r="B30" s="49"/>
      <c r="C30" s="2"/>
      <c r="D30" s="2"/>
      <c r="F30" s="23"/>
    </row>
    <row r="31" spans="1:6" x14ac:dyDescent="0.25">
      <c r="A31" s="37">
        <f>IF($A$2="","",VLOOKUP($A$2,tab_postes,19,FALSE))</f>
        <v>0</v>
      </c>
      <c r="B31" s="49"/>
      <c r="C31" s="2"/>
      <c r="D31" s="2"/>
      <c r="F31" s="23"/>
    </row>
    <row r="32" spans="1:6" x14ac:dyDescent="0.25">
      <c r="A32" s="2" t="e">
        <f>IF($A$2="","",VLOOKUP($A$2,tab_postes,20,FALSE))</f>
        <v>#REF!</v>
      </c>
      <c r="B32" s="2"/>
      <c r="C32" s="2"/>
      <c r="D32" s="2"/>
      <c r="F32" s="23"/>
    </row>
    <row r="33" spans="1:6" x14ac:dyDescent="0.25">
      <c r="A33" s="2"/>
      <c r="B33" s="2"/>
      <c r="C33" s="2"/>
      <c r="D33" s="2"/>
      <c r="F33" s="23"/>
    </row>
    <row r="34" spans="1:6" x14ac:dyDescent="0.25">
      <c r="A34" s="2"/>
      <c r="B34" s="2"/>
      <c r="C34" s="2"/>
      <c r="D34" s="2"/>
      <c r="F34" s="23"/>
    </row>
    <row r="35" spans="1:6" x14ac:dyDescent="0.25">
      <c r="F35" s="23"/>
    </row>
    <row r="36" spans="1:6" x14ac:dyDescent="0.25">
      <c r="A36" s="3" t="s">
        <v>34</v>
      </c>
      <c r="B36" s="2">
        <f>SUMPRODUCT((ISTEXT(A14:A31)*1))</f>
        <v>10</v>
      </c>
      <c r="F36" s="23"/>
    </row>
    <row r="37" spans="1:6" x14ac:dyDescent="0.25">
      <c r="A37" s="3" t="s">
        <v>35</v>
      </c>
      <c r="B37" s="2">
        <f>SUM(B14:B31)</f>
        <v>0</v>
      </c>
      <c r="C37" s="45"/>
      <c r="D37" s="45"/>
      <c r="E37" s="45"/>
      <c r="F37" s="27">
        <f>(B37/B36)</f>
        <v>0</v>
      </c>
    </row>
    <row r="38" spans="1:6" x14ac:dyDescent="0.25">
      <c r="F38" s="23"/>
    </row>
    <row r="39" spans="1:6" ht="20.25" customHeight="1" x14ac:dyDescent="0.25">
      <c r="A39" s="97" t="s">
        <v>141</v>
      </c>
      <c r="B39" s="103"/>
      <c r="C39" s="98"/>
      <c r="F39" s="23"/>
    </row>
    <row r="40" spans="1:6" x14ac:dyDescent="0.25">
      <c r="F40" s="23"/>
    </row>
    <row r="41" spans="1:6" ht="25.5" x14ac:dyDescent="0.25">
      <c r="A41" s="4" t="s">
        <v>3</v>
      </c>
      <c r="B41" s="4" t="s">
        <v>5</v>
      </c>
      <c r="C41" s="4" t="s">
        <v>4</v>
      </c>
      <c r="F41" s="23"/>
    </row>
    <row r="42" spans="1:6" x14ac:dyDescent="0.25">
      <c r="A42" s="2"/>
      <c r="B42" s="2"/>
      <c r="C42" s="48"/>
      <c r="D42" s="45"/>
      <c r="E42" s="45"/>
      <c r="F42" s="27" t="e">
        <f>(B42/A42)</f>
        <v>#DIV/0!</v>
      </c>
    </row>
    <row r="43" spans="1:6" x14ac:dyDescent="0.25">
      <c r="F43" s="23"/>
    </row>
    <row r="44" spans="1:6" ht="17.25" customHeight="1" x14ac:dyDescent="0.25">
      <c r="A44" s="107" t="s">
        <v>146</v>
      </c>
      <c r="B44" s="108"/>
      <c r="C44" s="108"/>
      <c r="D44" s="109"/>
      <c r="F44" s="23"/>
    </row>
    <row r="45" spans="1:6" x14ac:dyDescent="0.25">
      <c r="F45" s="23"/>
    </row>
    <row r="46" spans="1:6" ht="25.5" x14ac:dyDescent="0.25">
      <c r="A46" s="4" t="s">
        <v>7</v>
      </c>
      <c r="B46" s="4" t="s">
        <v>8</v>
      </c>
      <c r="C46" s="4" t="s">
        <v>6</v>
      </c>
      <c r="D46" s="4" t="s">
        <v>9</v>
      </c>
      <c r="F46" s="23"/>
    </row>
    <row r="47" spans="1:6" x14ac:dyDescent="0.25">
      <c r="A47" s="48"/>
      <c r="B47" s="48"/>
      <c r="C47" s="48"/>
      <c r="D47" s="48"/>
      <c r="F47" s="23"/>
    </row>
    <row r="48" spans="1:6" x14ac:dyDescent="0.25">
      <c r="A48" s="48"/>
      <c r="B48" s="48"/>
      <c r="C48" s="48"/>
      <c r="D48" s="48"/>
      <c r="F48" s="23"/>
    </row>
    <row r="49" spans="1:6" x14ac:dyDescent="0.25">
      <c r="A49" s="48"/>
      <c r="B49" s="48"/>
      <c r="C49" s="48"/>
      <c r="D49" s="48"/>
      <c r="F49" s="23"/>
    </row>
    <row r="50" spans="1:6" x14ac:dyDescent="0.25">
      <c r="A50" s="48"/>
      <c r="B50" s="48"/>
      <c r="C50" s="48"/>
      <c r="D50" s="48"/>
      <c r="F50" s="23"/>
    </row>
    <row r="51" spans="1:6" x14ac:dyDescent="0.25">
      <c r="A51" s="48"/>
      <c r="B51" s="48"/>
      <c r="C51" s="48"/>
      <c r="D51" s="48"/>
      <c r="F51" s="23"/>
    </row>
    <row r="52" spans="1:6" x14ac:dyDescent="0.25">
      <c r="A52" s="48"/>
      <c r="B52" s="48"/>
      <c r="C52" s="48"/>
      <c r="D52" s="48"/>
      <c r="F52" s="23"/>
    </row>
    <row r="53" spans="1:6" x14ac:dyDescent="0.25">
      <c r="A53" s="48"/>
      <c r="B53" s="48"/>
      <c r="C53" s="48"/>
      <c r="D53" s="48"/>
      <c r="F53" s="23"/>
    </row>
    <row r="54" spans="1:6" x14ac:dyDescent="0.25">
      <c r="A54" s="48"/>
      <c r="B54" s="48"/>
      <c r="C54" s="48"/>
      <c r="D54" s="48"/>
      <c r="F54" s="23"/>
    </row>
    <row r="55" spans="1:6" x14ac:dyDescent="0.25">
      <c r="A55" s="48"/>
      <c r="B55" s="48"/>
      <c r="C55" s="48"/>
      <c r="D55" s="48"/>
      <c r="F55" s="23"/>
    </row>
    <row r="56" spans="1:6" x14ac:dyDescent="0.25">
      <c r="A56" s="48"/>
      <c r="B56" s="48"/>
      <c r="C56" s="48"/>
      <c r="D56" s="48"/>
      <c r="F56" s="23"/>
    </row>
    <row r="57" spans="1:6" x14ac:dyDescent="0.25">
      <c r="A57" s="2" t="s">
        <v>20</v>
      </c>
      <c r="B57" s="2">
        <f>SUM(B47:B56)</f>
        <v>0</v>
      </c>
      <c r="C57" s="2">
        <f>SUM(C47:C56)</f>
        <v>0</v>
      </c>
      <c r="D57" s="2"/>
      <c r="E57" s="45"/>
      <c r="F57" s="27" t="e">
        <f>(C57/B57)</f>
        <v>#DIV/0!</v>
      </c>
    </row>
    <row r="58" spans="1:6" x14ac:dyDescent="0.25">
      <c r="F58" s="23"/>
    </row>
    <row r="59" spans="1:6" ht="20.25" customHeight="1" x14ac:dyDescent="0.25">
      <c r="A59" s="97" t="s">
        <v>147</v>
      </c>
      <c r="B59" s="103"/>
      <c r="C59" s="98"/>
      <c r="F59" s="23"/>
    </row>
    <row r="60" spans="1:6" x14ac:dyDescent="0.25">
      <c r="F60" s="23"/>
    </row>
    <row r="61" spans="1:6" ht="25.5" x14ac:dyDescent="0.25">
      <c r="A61" s="4" t="s">
        <v>10</v>
      </c>
      <c r="B61" s="4" t="s">
        <v>11</v>
      </c>
      <c r="C61" s="4" t="s">
        <v>12</v>
      </c>
      <c r="F61" s="23"/>
    </row>
    <row r="62" spans="1:6" x14ac:dyDescent="0.25">
      <c r="A62" s="48"/>
      <c r="B62" s="62"/>
      <c r="C62" s="48"/>
      <c r="F62" s="23"/>
    </row>
    <row r="63" spans="1:6" x14ac:dyDescent="0.25">
      <c r="A63" s="48"/>
      <c r="B63" s="62"/>
      <c r="C63" s="48"/>
      <c r="F63" s="23"/>
    </row>
    <row r="64" spans="1:6" x14ac:dyDescent="0.25">
      <c r="A64" s="48"/>
      <c r="B64" s="62"/>
      <c r="C64" s="48"/>
      <c r="F64" s="23"/>
    </row>
    <row r="65" spans="1:6" x14ac:dyDescent="0.25">
      <c r="A65" s="48"/>
      <c r="B65" s="62"/>
      <c r="C65" s="48"/>
      <c r="F65" s="23"/>
    </row>
    <row r="66" spans="1:6" x14ac:dyDescent="0.25">
      <c r="A66" s="48"/>
      <c r="B66" s="62"/>
      <c r="C66" s="48"/>
      <c r="F66" s="23"/>
    </row>
    <row r="67" spans="1:6" x14ac:dyDescent="0.25">
      <c r="A67" s="48"/>
      <c r="B67" s="48"/>
      <c r="C67" s="48"/>
      <c r="F67" s="23"/>
    </row>
    <row r="68" spans="1:6" x14ac:dyDescent="0.25">
      <c r="A68" s="48"/>
      <c r="B68" s="48"/>
      <c r="C68" s="48"/>
      <c r="F68" s="23"/>
    </row>
    <row r="69" spans="1:6" x14ac:dyDescent="0.25">
      <c r="A69" s="48"/>
      <c r="B69" s="48"/>
      <c r="C69" s="48"/>
      <c r="F69" s="23"/>
    </row>
    <row r="70" spans="1:6" x14ac:dyDescent="0.25">
      <c r="A70" s="48"/>
      <c r="B70" s="48"/>
      <c r="C70" s="48"/>
      <c r="F70" s="23"/>
    </row>
    <row r="71" spans="1:6" x14ac:dyDescent="0.25">
      <c r="A71" s="48"/>
      <c r="B71" s="48"/>
      <c r="C71" s="48"/>
      <c r="F71" s="23"/>
    </row>
    <row r="72" spans="1:6" x14ac:dyDescent="0.25">
      <c r="A72" s="48"/>
      <c r="B72" s="48"/>
      <c r="C72" s="48"/>
      <c r="F72" s="23"/>
    </row>
    <row r="73" spans="1:6" x14ac:dyDescent="0.25">
      <c r="F73" s="23"/>
    </row>
    <row r="74" spans="1:6" x14ac:dyDescent="0.25">
      <c r="A74" s="6" t="s">
        <v>36</v>
      </c>
      <c r="B74" s="7">
        <f>SUMPRODUCT((ISTEXT(A62:A72)*1))</f>
        <v>0</v>
      </c>
      <c r="F74" s="23"/>
    </row>
    <row r="75" spans="1:6" ht="15" customHeight="1" x14ac:dyDescent="0.25">
      <c r="A75" s="6" t="s">
        <v>37</v>
      </c>
      <c r="B75" s="7">
        <f>SUMIF(B62:B72,100%)</f>
        <v>0</v>
      </c>
      <c r="C75" s="45"/>
      <c r="D75" s="45"/>
      <c r="E75" s="45"/>
      <c r="F75" s="27" t="e">
        <f>(B75/B74)</f>
        <v>#DIV/0!</v>
      </c>
    </row>
    <row r="76" spans="1:6" x14ac:dyDescent="0.25">
      <c r="F76" s="23"/>
    </row>
    <row r="77" spans="1:6" ht="19.5" customHeight="1" x14ac:dyDescent="0.25">
      <c r="A77" s="97" t="s">
        <v>148</v>
      </c>
      <c r="B77" s="103"/>
      <c r="C77" s="98"/>
      <c r="F77" s="23"/>
    </row>
    <row r="78" spans="1:6" x14ac:dyDescent="0.25">
      <c r="F78" s="23"/>
    </row>
    <row r="79" spans="1:6" ht="38.25" x14ac:dyDescent="0.25">
      <c r="A79" s="4" t="s">
        <v>172</v>
      </c>
      <c r="B79" s="4" t="s">
        <v>157</v>
      </c>
      <c r="C79" s="4" t="s">
        <v>13</v>
      </c>
      <c r="F79" s="23"/>
    </row>
    <row r="80" spans="1:6" ht="21.75" customHeight="1" x14ac:dyDescent="0.25">
      <c r="A80" s="2"/>
      <c r="B80" s="2"/>
      <c r="C80" s="48"/>
      <c r="D80" s="45"/>
      <c r="E80" s="45"/>
      <c r="F80" s="27" t="e">
        <f>(B80/A80)</f>
        <v>#DIV/0!</v>
      </c>
    </row>
    <row r="81" spans="1:6" x14ac:dyDescent="0.25">
      <c r="F81" s="23"/>
    </row>
    <row r="82" spans="1:6" ht="30" customHeight="1" x14ac:dyDescent="0.25">
      <c r="A82" s="97" t="s">
        <v>149</v>
      </c>
      <c r="B82" s="103"/>
      <c r="C82" s="98"/>
      <c r="F82" s="23"/>
    </row>
    <row r="83" spans="1:6" x14ac:dyDescent="0.25">
      <c r="F83" s="23"/>
    </row>
    <row r="84" spans="1:6" ht="74.25" customHeight="1" x14ac:dyDescent="0.25">
      <c r="A84" s="4" t="s">
        <v>14</v>
      </c>
      <c r="B84" s="4" t="s">
        <v>173</v>
      </c>
      <c r="C84" s="4" t="s">
        <v>15</v>
      </c>
      <c r="F84" s="23"/>
    </row>
    <row r="85" spans="1:6" ht="20.25" customHeight="1" x14ac:dyDescent="0.25">
      <c r="A85" s="2"/>
      <c r="B85" s="2"/>
      <c r="C85" s="48"/>
      <c r="D85" s="45"/>
      <c r="E85" s="45"/>
      <c r="F85" s="52" t="e">
        <f>(B85/A85)</f>
        <v>#DIV/0!</v>
      </c>
    </row>
    <row r="86" spans="1:6" ht="19.5" customHeight="1" x14ac:dyDescent="0.25">
      <c r="F86" s="59" t="s">
        <v>167</v>
      </c>
    </row>
    <row r="87" spans="1:6" ht="19.5" customHeight="1" x14ac:dyDescent="0.25">
      <c r="F87" s="60" t="e">
        <f>(F85+F80+F75+F57+F37+F6+F42)/7</f>
        <v>#DIV/0!</v>
      </c>
    </row>
    <row r="88" spans="1:6" x14ac:dyDescent="0.25">
      <c r="F88" s="23"/>
    </row>
    <row r="89" spans="1:6" ht="32.25" customHeight="1" x14ac:dyDescent="0.25">
      <c r="A89" s="75" t="s">
        <v>153</v>
      </c>
      <c r="B89" s="57"/>
      <c r="C89" s="57"/>
      <c r="D89" s="57"/>
      <c r="E89" s="38"/>
      <c r="F89" s="23"/>
    </row>
    <row r="90" spans="1:6" ht="20.25" customHeight="1" x14ac:dyDescent="0.25">
      <c r="A90" s="97" t="s">
        <v>144</v>
      </c>
      <c r="B90" s="103"/>
      <c r="C90" s="103"/>
      <c r="D90" s="103"/>
      <c r="E90" s="98"/>
      <c r="F90" s="23"/>
    </row>
    <row r="91" spans="1:6" x14ac:dyDescent="0.25">
      <c r="B91" s="38"/>
      <c r="C91" s="38"/>
      <c r="D91" s="38"/>
      <c r="E91" s="38"/>
      <c r="F91" s="23"/>
    </row>
    <row r="92" spans="1:6" x14ac:dyDescent="0.25">
      <c r="A92" s="93" t="s">
        <v>174</v>
      </c>
      <c r="B92" s="104" t="s">
        <v>32</v>
      </c>
      <c r="C92" s="105"/>
      <c r="D92" s="104" t="s">
        <v>16</v>
      </c>
      <c r="E92" s="105"/>
      <c r="F92" s="23"/>
    </row>
    <row r="93" spans="1:6" ht="25.5" x14ac:dyDescent="0.25">
      <c r="A93" s="94"/>
      <c r="B93" s="76" t="s">
        <v>30</v>
      </c>
      <c r="C93" s="77" t="s">
        <v>31</v>
      </c>
      <c r="D93" s="4" t="s">
        <v>17</v>
      </c>
      <c r="E93" s="4" t="s">
        <v>33</v>
      </c>
      <c r="F93" s="78" t="s">
        <v>166</v>
      </c>
    </row>
    <row r="94" spans="1:6" x14ac:dyDescent="0.25">
      <c r="A94" s="37" t="str">
        <f>IFERROR(INDEX(activites,MATCH(ROW(A94)-93,PROGRAMME!$I$3:$I$74,0)),"")</f>
        <v/>
      </c>
      <c r="B94" s="50" t="str">
        <f t="shared" ref="B94:B109" si="0">IFERROR(VLOOKUP(A94,tab_activites,2,FALSE),"")</f>
        <v/>
      </c>
      <c r="C94" s="39"/>
      <c r="D94" s="65"/>
      <c r="E94" s="64"/>
      <c r="F94" s="23">
        <f>COUNTIF(D$94:D94,100%)</f>
        <v>0</v>
      </c>
    </row>
    <row r="95" spans="1:6" x14ac:dyDescent="0.25">
      <c r="A95" s="37" t="str">
        <f>IFERROR(INDEX(activites,MATCH(ROW(A95)-93,PROGRAMME!$I$3:$I$74,0)),"")</f>
        <v/>
      </c>
      <c r="B95" s="50" t="str">
        <f t="shared" si="0"/>
        <v/>
      </c>
      <c r="C95" s="39"/>
      <c r="D95" s="65"/>
      <c r="E95" s="64"/>
      <c r="F95" s="23">
        <f>COUNTIF(D$94:D95,100%)</f>
        <v>0</v>
      </c>
    </row>
    <row r="96" spans="1:6" x14ac:dyDescent="0.25">
      <c r="A96" s="37" t="str">
        <f>IFERROR(INDEX(activites,MATCH(ROW(A96)-93,PROGRAMME!$I$3:$I$74,0)),"")</f>
        <v/>
      </c>
      <c r="B96" s="50" t="str">
        <f t="shared" si="0"/>
        <v/>
      </c>
      <c r="C96" s="39"/>
      <c r="D96" s="65"/>
      <c r="E96" s="64"/>
      <c r="F96" s="23">
        <f>COUNTIF(D$94:D96,100%)</f>
        <v>0</v>
      </c>
    </row>
    <row r="97" spans="1:6" x14ac:dyDescent="0.25">
      <c r="A97" s="37" t="str">
        <f>IFERROR(INDEX(activites,MATCH(ROW(A97)-93,PROGRAMME!$I$3:$I$74,0)),"")</f>
        <v/>
      </c>
      <c r="B97" s="50" t="str">
        <f t="shared" si="0"/>
        <v/>
      </c>
      <c r="C97" s="39"/>
      <c r="D97" s="65"/>
      <c r="E97" s="64"/>
      <c r="F97" s="23">
        <f>COUNTIF(D$94:D97,100%)</f>
        <v>0</v>
      </c>
    </row>
    <row r="98" spans="1:6" x14ac:dyDescent="0.25">
      <c r="A98" s="37" t="str">
        <f>IFERROR(INDEX(activites,MATCH(ROW(A98)-93,PROGRAMME!$I$3:$I$74,0)),"")</f>
        <v/>
      </c>
      <c r="B98" s="50" t="str">
        <f t="shared" si="0"/>
        <v/>
      </c>
      <c r="C98" s="39"/>
      <c r="D98" s="65"/>
      <c r="E98" s="64"/>
      <c r="F98" s="23">
        <f>COUNTIF(D$94:D98,100%)</f>
        <v>0</v>
      </c>
    </row>
    <row r="99" spans="1:6" x14ac:dyDescent="0.25">
      <c r="A99" s="37" t="str">
        <f>IFERROR(INDEX(activites,MATCH(ROW(A99)-93,PROGRAMME!$I$3:$I$74,0)),"")</f>
        <v/>
      </c>
      <c r="B99" s="50" t="str">
        <f t="shared" si="0"/>
        <v/>
      </c>
      <c r="C99" s="63"/>
      <c r="D99" s="65"/>
      <c r="E99" s="64"/>
      <c r="F99" s="23">
        <f>COUNTIF(D$94:D99,100%)</f>
        <v>0</v>
      </c>
    </row>
    <row r="100" spans="1:6" x14ac:dyDescent="0.25">
      <c r="A100" s="37" t="str">
        <f>IFERROR(INDEX(activites,MATCH(ROW(A100)-93,PROGRAMME!$I$3:$I$74,0)),"")</f>
        <v/>
      </c>
      <c r="B100" s="50" t="str">
        <f t="shared" si="0"/>
        <v/>
      </c>
      <c r="C100" s="63"/>
      <c r="D100" s="65"/>
      <c r="E100" s="64"/>
      <c r="F100" s="23">
        <f>COUNTIF(D$94:D100,100%)</f>
        <v>0</v>
      </c>
    </row>
    <row r="101" spans="1:6" x14ac:dyDescent="0.25">
      <c r="A101" s="37" t="str">
        <f>IFERROR(INDEX(activites,MATCH(ROW(A101)-93,PROGRAMME!$I$3:$I$74,0)),"")</f>
        <v/>
      </c>
      <c r="B101" s="50" t="str">
        <f t="shared" si="0"/>
        <v/>
      </c>
      <c r="C101" s="63"/>
      <c r="D101" s="65"/>
      <c r="E101" s="64"/>
      <c r="F101" s="23">
        <f>COUNTIF(D$94:D101,100%)</f>
        <v>0</v>
      </c>
    </row>
    <row r="102" spans="1:6" x14ac:dyDescent="0.25">
      <c r="A102" s="37" t="str">
        <f>IFERROR(INDEX(activites,MATCH(ROW(A102)-93,PROGRAMME!$I$3:$I$74,0)),"")</f>
        <v/>
      </c>
      <c r="B102" s="50" t="str">
        <f t="shared" si="0"/>
        <v/>
      </c>
      <c r="C102" s="63"/>
      <c r="D102" s="65"/>
      <c r="E102" s="64"/>
      <c r="F102" s="23">
        <f>COUNTIF(D$94:D102,100%)</f>
        <v>0</v>
      </c>
    </row>
    <row r="103" spans="1:6" x14ac:dyDescent="0.25">
      <c r="A103" s="37" t="str">
        <f>IFERROR(INDEX(activites,MATCH(ROW(A103)-93,PROGRAMME!$I$3:$I$74,0)),"")</f>
        <v/>
      </c>
      <c r="B103" s="50" t="str">
        <f t="shared" si="0"/>
        <v/>
      </c>
      <c r="C103" s="63"/>
      <c r="D103" s="65"/>
      <c r="E103" s="64"/>
      <c r="F103" s="23">
        <f>COUNTIF(D$94:D103,100%)</f>
        <v>0</v>
      </c>
    </row>
    <row r="104" spans="1:6" x14ac:dyDescent="0.25">
      <c r="A104" s="37" t="str">
        <f>IFERROR(INDEX(activites,MATCH(ROW(A104)-93,PROGRAMME!$I$3:$I$74,0)),"")</f>
        <v/>
      </c>
      <c r="B104" s="50" t="str">
        <f t="shared" si="0"/>
        <v/>
      </c>
      <c r="C104" s="63"/>
      <c r="D104" s="65"/>
      <c r="E104" s="64"/>
      <c r="F104" s="23">
        <f>COUNTIF(D$94:D104,100%)</f>
        <v>0</v>
      </c>
    </row>
    <row r="105" spans="1:6" x14ac:dyDescent="0.25">
      <c r="A105" s="37" t="str">
        <f>IFERROR(INDEX(activites,MATCH(ROW(A105)-93,PROGRAMME!$I$3:$I$74,0)),"")</f>
        <v/>
      </c>
      <c r="B105" s="50" t="str">
        <f t="shared" si="0"/>
        <v/>
      </c>
      <c r="C105" s="63"/>
      <c r="D105" s="65"/>
      <c r="E105" s="64"/>
      <c r="F105" s="23">
        <f>COUNTIF(D$94:D105,100%)</f>
        <v>0</v>
      </c>
    </row>
    <row r="106" spans="1:6" x14ac:dyDescent="0.25">
      <c r="A106" s="37" t="str">
        <f>IFERROR(INDEX(activites,MATCH(ROW(A106)-93,PROGRAMME!$I$3:$I$74,0)),"")</f>
        <v/>
      </c>
      <c r="B106" s="50" t="str">
        <f t="shared" si="0"/>
        <v/>
      </c>
      <c r="C106" s="63"/>
      <c r="D106" s="65"/>
      <c r="E106" s="64"/>
      <c r="F106" s="23">
        <f>COUNTIF(D$94:D106,100%)</f>
        <v>0</v>
      </c>
    </row>
    <row r="107" spans="1:6" x14ac:dyDescent="0.25">
      <c r="A107" s="37" t="str">
        <f>IFERROR(INDEX(activites,MATCH(ROW(A107)-93,PROGRAMME!$I$3:$I$74,0)),"")</f>
        <v/>
      </c>
      <c r="B107" s="50" t="str">
        <f t="shared" si="0"/>
        <v/>
      </c>
      <c r="C107" s="63"/>
      <c r="D107" s="65"/>
      <c r="E107" s="64"/>
      <c r="F107" s="23">
        <f>COUNTIF(D$94:D107,100%)</f>
        <v>0</v>
      </c>
    </row>
    <row r="108" spans="1:6" x14ac:dyDescent="0.25">
      <c r="A108" s="37" t="str">
        <f>IFERROR(INDEX(activites,MATCH(ROW(A108)-93,PROGRAMME!$I$3:$I$74,0)),"")</f>
        <v/>
      </c>
      <c r="B108" s="50" t="str">
        <f t="shared" si="0"/>
        <v/>
      </c>
      <c r="C108" s="63"/>
      <c r="D108" s="65"/>
      <c r="E108" s="64"/>
      <c r="F108" s="23">
        <f>COUNTIF(D$94:D108,100%)</f>
        <v>0</v>
      </c>
    </row>
    <row r="109" spans="1:6" x14ac:dyDescent="0.25">
      <c r="A109" s="37" t="str">
        <f>IFERROR(INDEX(activites,MATCH(ROW(A109)-93,PROGRAMME!$I$3:$I$74,0)),"")</f>
        <v/>
      </c>
      <c r="B109" s="50" t="str">
        <f t="shared" si="0"/>
        <v/>
      </c>
      <c r="C109" s="63"/>
      <c r="D109" s="65"/>
      <c r="E109" s="64"/>
      <c r="F109" s="23">
        <f>COUNTIF(D$94:D109,100%)</f>
        <v>0</v>
      </c>
    </row>
    <row r="110" spans="1:6" x14ac:dyDescent="0.25">
      <c r="A110" s="5" t="s">
        <v>20</v>
      </c>
      <c r="B110" s="51">
        <f>SUM(B94:B109)</f>
        <v>0</v>
      </c>
      <c r="C110" s="40">
        <f>SUM(C94:C109)</f>
        <v>0</v>
      </c>
      <c r="D110" s="40">
        <f>SUM(D94:D109)</f>
        <v>0</v>
      </c>
      <c r="E110" s="40">
        <f>SUM(E94:E109)</f>
        <v>0</v>
      </c>
      <c r="F110" s="23"/>
    </row>
    <row r="111" spans="1:6" x14ac:dyDescent="0.25">
      <c r="B111" s="38"/>
      <c r="C111" s="38"/>
      <c r="D111" s="38"/>
      <c r="E111" s="38"/>
      <c r="F111" s="46" t="s">
        <v>19</v>
      </c>
    </row>
    <row r="112" spans="1:6" ht="20.25" customHeight="1" x14ac:dyDescent="0.25">
      <c r="A112" s="25" t="s">
        <v>170</v>
      </c>
      <c r="B112" s="39">
        <f>SUMPRODUCT((ISTEXT(A94:A109)*1))</f>
        <v>16</v>
      </c>
      <c r="C112" s="38"/>
      <c r="D112" s="38"/>
      <c r="E112" s="38"/>
      <c r="F112" s="61">
        <f>(D110/B112)</f>
        <v>0</v>
      </c>
    </row>
    <row r="113" spans="1:6" x14ac:dyDescent="0.25">
      <c r="B113" s="38"/>
      <c r="C113" s="38"/>
      <c r="D113" s="38"/>
      <c r="E113" s="38"/>
      <c r="F113" s="23"/>
    </row>
    <row r="114" spans="1:6" x14ac:dyDescent="0.25">
      <c r="A114" s="93" t="s">
        <v>175</v>
      </c>
      <c r="B114" s="95" t="s">
        <v>16</v>
      </c>
      <c r="C114" s="96"/>
      <c r="D114" s="38"/>
      <c r="E114" s="38"/>
      <c r="F114" s="23"/>
    </row>
    <row r="115" spans="1:6" x14ac:dyDescent="0.25">
      <c r="A115" s="94"/>
      <c r="B115" s="4" t="s">
        <v>17</v>
      </c>
      <c r="C115" s="4" t="s">
        <v>18</v>
      </c>
      <c r="D115" s="38"/>
      <c r="E115" s="38"/>
      <c r="F115" s="23"/>
    </row>
    <row r="116" spans="1:6" x14ac:dyDescent="0.25">
      <c r="A116" s="48"/>
      <c r="B116" s="65"/>
      <c r="C116" s="65"/>
      <c r="D116" s="38"/>
      <c r="E116" s="38"/>
      <c r="F116" s="23"/>
    </row>
    <row r="117" spans="1:6" x14ac:dyDescent="0.25">
      <c r="A117" s="48"/>
      <c r="B117" s="65"/>
      <c r="C117" s="65"/>
      <c r="D117" s="44"/>
      <c r="E117" s="38"/>
      <c r="F117" s="23"/>
    </row>
    <row r="118" spans="1:6" x14ac:dyDescent="0.25">
      <c r="A118" s="48"/>
      <c r="B118" s="65"/>
      <c r="C118" s="65"/>
      <c r="D118" s="38"/>
      <c r="E118" s="38"/>
      <c r="F118" s="23"/>
    </row>
    <row r="119" spans="1:6" x14ac:dyDescent="0.25">
      <c r="A119" s="48"/>
      <c r="B119" s="65"/>
      <c r="C119" s="65"/>
      <c r="D119" s="38"/>
      <c r="E119" s="38"/>
      <c r="F119" s="23"/>
    </row>
    <row r="120" spans="1:6" x14ac:dyDescent="0.25">
      <c r="A120" s="48"/>
      <c r="B120" s="65"/>
      <c r="C120" s="65"/>
      <c r="D120" s="38"/>
      <c r="E120" s="38"/>
      <c r="F120" s="23"/>
    </row>
    <row r="121" spans="1:6" x14ac:dyDescent="0.25">
      <c r="A121" s="48"/>
      <c r="B121" s="65"/>
      <c r="C121" s="65"/>
      <c r="D121" s="38"/>
      <c r="E121" s="38"/>
      <c r="F121" s="23"/>
    </row>
    <row r="122" spans="1:6" x14ac:dyDescent="0.25">
      <c r="A122" s="48"/>
      <c r="B122" s="65"/>
      <c r="C122" s="65"/>
      <c r="D122" s="38"/>
      <c r="E122" s="38"/>
      <c r="F122" s="23"/>
    </row>
    <row r="123" spans="1:6" x14ac:dyDescent="0.25">
      <c r="A123" s="48"/>
      <c r="B123" s="65"/>
      <c r="C123" s="65"/>
      <c r="D123" s="38"/>
      <c r="E123" s="38"/>
      <c r="F123" s="23"/>
    </row>
    <row r="124" spans="1:6" x14ac:dyDescent="0.25">
      <c r="A124" s="48"/>
      <c r="B124" s="65"/>
      <c r="C124" s="65"/>
      <c r="D124" s="38"/>
      <c r="E124" s="38"/>
      <c r="F124" s="23"/>
    </row>
    <row r="125" spans="1:6" x14ac:dyDescent="0.25">
      <c r="A125" s="48"/>
      <c r="B125" s="65"/>
      <c r="C125" s="65"/>
      <c r="D125" s="38"/>
      <c r="E125" s="38"/>
      <c r="F125" s="23"/>
    </row>
    <row r="126" spans="1:6" x14ac:dyDescent="0.25">
      <c r="A126" s="48"/>
      <c r="B126" s="65"/>
      <c r="C126" s="65"/>
      <c r="D126" s="38"/>
      <c r="E126" s="38"/>
      <c r="F126" s="23"/>
    </row>
    <row r="127" spans="1:6" x14ac:dyDescent="0.25">
      <c r="A127" s="48"/>
      <c r="B127" s="65"/>
      <c r="C127" s="65"/>
      <c r="D127" s="38"/>
      <c r="E127" s="38"/>
      <c r="F127" s="23"/>
    </row>
    <row r="128" spans="1:6" x14ac:dyDescent="0.25">
      <c r="A128" s="48"/>
      <c r="B128" s="65"/>
      <c r="C128" s="65"/>
      <c r="D128" s="38"/>
      <c r="E128" s="38"/>
      <c r="F128" s="23"/>
    </row>
    <row r="129" spans="1:8" x14ac:dyDescent="0.25">
      <c r="A129" s="48"/>
      <c r="B129" s="65"/>
      <c r="C129" s="65"/>
      <c r="D129" s="38"/>
      <c r="E129" s="38"/>
      <c r="F129" s="23"/>
    </row>
    <row r="130" spans="1:8" x14ac:dyDescent="0.25">
      <c r="A130" s="48"/>
      <c r="B130" s="65"/>
      <c r="C130" s="65"/>
      <c r="D130" s="38"/>
      <c r="E130" s="38"/>
      <c r="F130" s="23"/>
    </row>
    <row r="131" spans="1:8" x14ac:dyDescent="0.25">
      <c r="A131" s="48"/>
      <c r="B131" s="65"/>
      <c r="C131" s="65"/>
      <c r="D131" s="38"/>
      <c r="E131" s="38"/>
      <c r="F131" s="46" t="s">
        <v>19</v>
      </c>
    </row>
    <row r="132" spans="1:8" x14ac:dyDescent="0.25">
      <c r="A132" s="2" t="s">
        <v>20</v>
      </c>
      <c r="B132" s="39">
        <f>SUM(B116:B131)</f>
        <v>0</v>
      </c>
      <c r="C132" s="39"/>
      <c r="D132" s="38"/>
      <c r="E132" s="38"/>
      <c r="F132" s="46" t="e">
        <f>(B132/B134)*100</f>
        <v>#DIV/0!</v>
      </c>
    </row>
    <row r="133" spans="1:8" x14ac:dyDescent="0.25">
      <c r="B133" s="38"/>
      <c r="C133" s="38"/>
      <c r="D133" s="38"/>
      <c r="E133" s="38"/>
      <c r="F133" s="23"/>
    </row>
    <row r="134" spans="1:8" ht="15" customHeight="1" x14ac:dyDescent="0.25">
      <c r="A134" s="3" t="s">
        <v>176</v>
      </c>
      <c r="B134" s="39">
        <f>SUMPRODUCT((ISTEXT(A116:A131)*1))</f>
        <v>0</v>
      </c>
      <c r="C134" s="38"/>
      <c r="D134" s="38"/>
      <c r="E134" s="38"/>
      <c r="F134" s="23"/>
    </row>
    <row r="135" spans="1:8" x14ac:dyDescent="0.25">
      <c r="B135" s="38"/>
      <c r="C135" s="38"/>
      <c r="D135" s="38"/>
      <c r="E135" s="38"/>
      <c r="F135" s="23"/>
    </row>
    <row r="136" spans="1:8" x14ac:dyDescent="0.25">
      <c r="A136" s="97" t="s">
        <v>145</v>
      </c>
      <c r="B136" s="98"/>
      <c r="C136" s="38"/>
      <c r="D136" s="38"/>
      <c r="E136" s="38"/>
      <c r="F136" s="23"/>
    </row>
    <row r="137" spans="1:8" x14ac:dyDescent="0.25">
      <c r="B137" s="38"/>
      <c r="C137" s="38"/>
      <c r="D137" s="38"/>
      <c r="E137" s="38"/>
      <c r="F137" s="46" t="s">
        <v>21</v>
      </c>
      <c r="G137" s="46" t="s">
        <v>22</v>
      </c>
    </row>
    <row r="138" spans="1:8" ht="26.25" x14ac:dyDescent="0.25">
      <c r="A138" s="3" t="s">
        <v>23</v>
      </c>
      <c r="B138" s="39"/>
      <c r="C138" s="38"/>
      <c r="D138" s="38"/>
      <c r="E138" s="38"/>
      <c r="F138" s="46">
        <f>B138/B112</f>
        <v>0</v>
      </c>
      <c r="G138" s="46">
        <f>(B140+B138)/(B134+B112)</f>
        <v>0</v>
      </c>
    </row>
    <row r="139" spans="1:8" x14ac:dyDescent="0.25">
      <c r="B139" s="38"/>
      <c r="C139" s="38"/>
      <c r="D139" s="38"/>
      <c r="E139" s="38"/>
      <c r="F139" s="23"/>
    </row>
    <row r="140" spans="1:8" ht="18.75" customHeight="1" x14ac:dyDescent="0.25">
      <c r="A140" s="25" t="s">
        <v>177</v>
      </c>
      <c r="B140" s="39"/>
      <c r="C140" s="38"/>
      <c r="D140" s="38"/>
      <c r="E140" s="38"/>
      <c r="F140" s="23"/>
    </row>
    <row r="141" spans="1:8" x14ac:dyDescent="0.25">
      <c r="B141" s="38"/>
      <c r="C141" s="38"/>
      <c r="D141" s="38"/>
      <c r="E141" s="38"/>
      <c r="F141" s="99" t="s">
        <v>24</v>
      </c>
      <c r="G141" s="58" t="s">
        <v>25</v>
      </c>
      <c r="H141" s="58" t="s">
        <v>26</v>
      </c>
    </row>
    <row r="142" spans="1:8" x14ac:dyDescent="0.25">
      <c r="B142" s="38"/>
      <c r="C142" s="38"/>
      <c r="D142" s="38"/>
      <c r="E142" s="38"/>
      <c r="F142" s="100"/>
      <c r="G142" s="58" t="e">
        <f>F132*60%+F138*40%</f>
        <v>#DIV/0!</v>
      </c>
      <c r="H142" s="58" t="e">
        <f>((F132+F112)/2)*60%+G138*40%</f>
        <v>#DIV/0!</v>
      </c>
    </row>
    <row r="143" spans="1:8" x14ac:dyDescent="0.25">
      <c r="B143" s="38"/>
      <c r="C143" s="38"/>
      <c r="D143" s="38"/>
      <c r="E143" s="38"/>
      <c r="F143" s="23"/>
    </row>
    <row r="144" spans="1:8" ht="32.25" customHeight="1" x14ac:dyDescent="0.25">
      <c r="A144" s="43" t="s">
        <v>154</v>
      </c>
      <c r="B144" s="57"/>
      <c r="F144" s="23"/>
    </row>
    <row r="145" spans="1:6" ht="15" customHeight="1" x14ac:dyDescent="0.25">
      <c r="A145" s="101" t="s">
        <v>151</v>
      </c>
      <c r="B145" s="101"/>
      <c r="C145" s="101"/>
      <c r="F145" s="23"/>
    </row>
    <row r="146" spans="1:6" x14ac:dyDescent="0.25">
      <c r="F146" s="23"/>
    </row>
    <row r="147" spans="1:6" ht="19.5" customHeight="1" x14ac:dyDescent="0.25">
      <c r="A147" s="4" t="s">
        <v>27</v>
      </c>
      <c r="B147" s="4" t="s">
        <v>28</v>
      </c>
      <c r="C147" s="4" t="s">
        <v>29</v>
      </c>
      <c r="F147" s="23"/>
    </row>
    <row r="148" spans="1:6" x14ac:dyDescent="0.25">
      <c r="A148" s="48" t="str">
        <f>IFERROR(INDEX($A$94:$A$109,MATCH(ROW(A148)-147,$F$94:$F$109,0)),"")</f>
        <v/>
      </c>
      <c r="B148" s="2" t="str">
        <f>IFERROR(VLOOKUP(A148,$A$94:$B$109,2,FALSE),"")</f>
        <v/>
      </c>
      <c r="C148" s="2"/>
      <c r="F148" s="23"/>
    </row>
    <row r="149" spans="1:6" x14ac:dyDescent="0.25">
      <c r="A149" s="48" t="str">
        <f>IFERROR(INDEX($A$94:$A$109,MATCH(ROW(A149)-147,$F$94:$F$109,0)),"")</f>
        <v/>
      </c>
      <c r="B149" s="2" t="str">
        <f t="shared" ref="B149:B164" si="1">IFERROR(VLOOKUP(A149,$A$94:$B$109,2,FALSE),"")</f>
        <v/>
      </c>
      <c r="C149" s="2"/>
      <c r="F149" s="23"/>
    </row>
    <row r="150" spans="1:6" x14ac:dyDescent="0.25">
      <c r="A150" s="48" t="str">
        <f t="shared" ref="A150:A164" si="2">IFERROR(INDEX($A$94:$A$109,MATCH(ROW(A150)-147,$F$94:$F$109,0)),"")</f>
        <v/>
      </c>
      <c r="B150" s="2" t="str">
        <f t="shared" si="1"/>
        <v/>
      </c>
      <c r="C150" s="2"/>
      <c r="F150" s="23"/>
    </row>
    <row r="151" spans="1:6" x14ac:dyDescent="0.25">
      <c r="A151" s="48" t="str">
        <f t="shared" si="2"/>
        <v/>
      </c>
      <c r="B151" s="2" t="str">
        <f t="shared" si="1"/>
        <v/>
      </c>
      <c r="C151" s="2"/>
      <c r="F151" s="23"/>
    </row>
    <row r="152" spans="1:6" x14ac:dyDescent="0.25">
      <c r="A152" s="48" t="str">
        <f t="shared" si="2"/>
        <v/>
      </c>
      <c r="B152" s="2" t="str">
        <f t="shared" si="1"/>
        <v/>
      </c>
      <c r="C152" s="2"/>
      <c r="F152" s="23"/>
    </row>
    <row r="153" spans="1:6" x14ac:dyDescent="0.25">
      <c r="A153" s="48" t="str">
        <f t="shared" si="2"/>
        <v/>
      </c>
      <c r="B153" s="2" t="str">
        <f t="shared" si="1"/>
        <v/>
      </c>
      <c r="C153" s="2"/>
      <c r="F153" s="23"/>
    </row>
    <row r="154" spans="1:6" x14ac:dyDescent="0.25">
      <c r="A154" s="48" t="str">
        <f t="shared" si="2"/>
        <v/>
      </c>
      <c r="B154" s="2" t="str">
        <f t="shared" si="1"/>
        <v/>
      </c>
      <c r="C154" s="2"/>
      <c r="F154" s="23"/>
    </row>
    <row r="155" spans="1:6" x14ac:dyDescent="0.25">
      <c r="A155" s="48" t="str">
        <f t="shared" si="2"/>
        <v/>
      </c>
      <c r="B155" s="2" t="str">
        <f t="shared" si="1"/>
        <v/>
      </c>
      <c r="C155" s="2"/>
      <c r="F155" s="23"/>
    </row>
    <row r="156" spans="1:6" x14ac:dyDescent="0.25">
      <c r="A156" s="48" t="str">
        <f t="shared" si="2"/>
        <v/>
      </c>
      <c r="B156" s="2" t="str">
        <f t="shared" si="1"/>
        <v/>
      </c>
      <c r="C156" s="2"/>
      <c r="F156" s="23"/>
    </row>
    <row r="157" spans="1:6" x14ac:dyDescent="0.25">
      <c r="A157" s="48" t="str">
        <f t="shared" si="2"/>
        <v/>
      </c>
      <c r="B157" s="2" t="str">
        <f t="shared" si="1"/>
        <v/>
      </c>
      <c r="C157" s="2"/>
      <c r="F157" s="23"/>
    </row>
    <row r="158" spans="1:6" x14ac:dyDescent="0.25">
      <c r="A158" s="48" t="str">
        <f t="shared" si="2"/>
        <v/>
      </c>
      <c r="B158" s="2" t="str">
        <f t="shared" si="1"/>
        <v/>
      </c>
      <c r="C158" s="2"/>
      <c r="F158" s="23"/>
    </row>
    <row r="159" spans="1:6" x14ac:dyDescent="0.25">
      <c r="A159" s="48" t="str">
        <f t="shared" si="2"/>
        <v/>
      </c>
      <c r="B159" s="2" t="str">
        <f t="shared" si="1"/>
        <v/>
      </c>
      <c r="C159" s="2"/>
      <c r="F159" s="23"/>
    </row>
    <row r="160" spans="1:6" x14ac:dyDescent="0.25">
      <c r="A160" s="48" t="str">
        <f t="shared" si="2"/>
        <v/>
      </c>
      <c r="B160" s="2" t="str">
        <f t="shared" si="1"/>
        <v/>
      </c>
      <c r="C160" s="2"/>
      <c r="F160" s="23"/>
    </row>
    <row r="161" spans="1:6" x14ac:dyDescent="0.25">
      <c r="A161" s="48" t="str">
        <f t="shared" si="2"/>
        <v/>
      </c>
      <c r="B161" s="2" t="str">
        <f t="shared" si="1"/>
        <v/>
      </c>
      <c r="C161" s="2"/>
      <c r="F161" s="23"/>
    </row>
    <row r="162" spans="1:6" x14ac:dyDescent="0.25">
      <c r="A162" s="48" t="str">
        <f t="shared" si="2"/>
        <v/>
      </c>
      <c r="B162" s="2" t="str">
        <f t="shared" si="1"/>
        <v/>
      </c>
      <c r="C162" s="2"/>
      <c r="F162" s="23"/>
    </row>
    <row r="163" spans="1:6" x14ac:dyDescent="0.25">
      <c r="A163" s="48" t="str">
        <f t="shared" si="2"/>
        <v/>
      </c>
      <c r="B163" s="2" t="str">
        <f t="shared" si="1"/>
        <v/>
      </c>
      <c r="C163" s="2"/>
      <c r="F163" s="23"/>
    </row>
    <row r="164" spans="1:6" x14ac:dyDescent="0.25">
      <c r="A164" s="48" t="str">
        <f t="shared" si="2"/>
        <v/>
      </c>
      <c r="B164" s="2" t="str">
        <f t="shared" si="1"/>
        <v/>
      </c>
      <c r="C164" s="2"/>
      <c r="F164" s="23"/>
    </row>
    <row r="165" spans="1:6" x14ac:dyDescent="0.25">
      <c r="A165" s="5" t="s">
        <v>20</v>
      </c>
      <c r="B165" s="5">
        <f>SUM(B148:B164)</f>
        <v>0</v>
      </c>
      <c r="C165" s="5">
        <f>SUM(C148:C164)</f>
        <v>0</v>
      </c>
      <c r="F165" s="23"/>
    </row>
    <row r="166" spans="1:6" ht="18.75" customHeight="1" x14ac:dyDescent="0.25">
      <c r="F166" s="59" t="s">
        <v>168</v>
      </c>
    </row>
    <row r="167" spans="1:6" ht="18" customHeight="1" x14ac:dyDescent="0.25">
      <c r="C167" s="38"/>
      <c r="F167" s="53" t="e">
        <f>((B165-C165)/C165)*100</f>
        <v>#DIV/0!</v>
      </c>
    </row>
    <row r="169" spans="1:6" ht="33.75" customHeight="1" x14ac:dyDescent="0.25">
      <c r="A169" s="72" t="s">
        <v>205</v>
      </c>
    </row>
    <row r="170" spans="1:6" ht="44.25" customHeight="1" x14ac:dyDescent="0.25">
      <c r="A170" s="54" t="s">
        <v>206</v>
      </c>
      <c r="B170" s="102" t="e">
        <f>(G142*0.65)+(F167*0.2)+(F87*0.15)</f>
        <v>#DIV/0!</v>
      </c>
      <c r="C170" s="102"/>
    </row>
  </sheetData>
  <protectedRanges>
    <protectedRange sqref="A2" name="Plage1"/>
    <protectedRange sqref="B6" name="Plage2"/>
    <protectedRange sqref="A9" name="Plage3"/>
    <protectedRange sqref="B14:D34" name="Plage4"/>
    <protectedRange sqref="A42:C42" name="Plage5"/>
    <protectedRange sqref="A47:D56" name="Plage6"/>
    <protectedRange sqref="A62:C72" name="Plage7"/>
    <protectedRange sqref="A80:C80" name="Plage8"/>
    <protectedRange sqref="A85:C85" name="Plage9"/>
    <protectedRange sqref="C94:E109" name="Plage10"/>
    <protectedRange sqref="C148:C164" name="Plage11"/>
    <protectedRange sqref="A116:C131" name="Plage12"/>
    <protectedRange sqref="B138" name="Plage13"/>
    <protectedRange sqref="B140" name="Plage14"/>
  </protectedRanges>
  <mergeCells count="18">
    <mergeCell ref="A114:A115"/>
    <mergeCell ref="B114:C114"/>
    <mergeCell ref="A136:B136"/>
    <mergeCell ref="F141:F142"/>
    <mergeCell ref="A145:C145"/>
    <mergeCell ref="B170:C170"/>
    <mergeCell ref="A77:C77"/>
    <mergeCell ref="A82:C82"/>
    <mergeCell ref="A90:E90"/>
    <mergeCell ref="A92:A93"/>
    <mergeCell ref="B92:C92"/>
    <mergeCell ref="D92:E92"/>
    <mergeCell ref="A5:B5"/>
    <mergeCell ref="A9:D9"/>
    <mergeCell ref="A11:D11"/>
    <mergeCell ref="A39:C39"/>
    <mergeCell ref="A44:D44"/>
    <mergeCell ref="A59:C59"/>
  </mergeCell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STRUCTURES!$A$2:$A$27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170"/>
  <sheetViews>
    <sheetView zoomScaleNormal="100" workbookViewId="0">
      <selection activeCell="A2" sqref="A2"/>
    </sheetView>
  </sheetViews>
  <sheetFormatPr baseColWidth="10" defaultColWidth="10.7109375" defaultRowHeight="15" x14ac:dyDescent="0.25"/>
  <cols>
    <col min="1" max="1" width="53.7109375" style="1" customWidth="1"/>
    <col min="2" max="2" width="17.140625" style="1" customWidth="1"/>
    <col min="3" max="3" width="28.7109375" style="1" customWidth="1"/>
    <col min="4" max="4" width="34.85546875" style="1" customWidth="1"/>
    <col min="5" max="5" width="20.5703125" style="1" customWidth="1"/>
    <col min="6" max="6" width="13.85546875" style="1" customWidth="1"/>
    <col min="7" max="16384" width="10.7109375" style="1"/>
  </cols>
  <sheetData>
    <row r="1" spans="1:6" ht="21.75" customHeight="1" x14ac:dyDescent="0.25">
      <c r="A1" s="55" t="s">
        <v>169</v>
      </c>
    </row>
    <row r="2" spans="1:6" ht="38.25" customHeight="1" thickBot="1" x14ac:dyDescent="0.3">
      <c r="A2" s="22" t="s">
        <v>103</v>
      </c>
      <c r="B2" s="56"/>
    </row>
    <row r="4" spans="1:6" ht="32.25" customHeight="1" x14ac:dyDescent="0.25">
      <c r="A4" s="43" t="s">
        <v>152</v>
      </c>
    </row>
    <row r="5" spans="1:6" ht="18" customHeight="1" x14ac:dyDescent="0.25">
      <c r="A5" s="97" t="s">
        <v>142</v>
      </c>
      <c r="B5" s="98"/>
    </row>
    <row r="6" spans="1:6" x14ac:dyDescent="0.25">
      <c r="A6" s="3" t="s">
        <v>143</v>
      </c>
      <c r="B6" s="2"/>
      <c r="C6" s="45"/>
      <c r="D6" s="45"/>
      <c r="E6" s="45"/>
      <c r="F6" s="26">
        <f>B6</f>
        <v>0</v>
      </c>
    </row>
    <row r="7" spans="1:6" x14ac:dyDescent="0.25">
      <c r="A7" s="16"/>
      <c r="B7" s="17"/>
      <c r="F7" s="23"/>
    </row>
    <row r="8" spans="1:6" x14ac:dyDescent="0.25">
      <c r="A8" s="1" t="s">
        <v>171</v>
      </c>
      <c r="F8" s="23"/>
    </row>
    <row r="9" spans="1:6" ht="42.75" customHeight="1" x14ac:dyDescent="0.25">
      <c r="A9" s="106"/>
      <c r="B9" s="106"/>
      <c r="C9" s="106"/>
      <c r="D9" s="106"/>
      <c r="F9" s="23"/>
    </row>
    <row r="10" spans="1:6" x14ac:dyDescent="0.25">
      <c r="F10" s="23"/>
    </row>
    <row r="11" spans="1:6" ht="20.25" customHeight="1" x14ac:dyDescent="0.25">
      <c r="A11" s="97" t="s">
        <v>155</v>
      </c>
      <c r="B11" s="103"/>
      <c r="C11" s="103"/>
      <c r="D11" s="98"/>
      <c r="F11" s="23"/>
    </row>
    <row r="12" spans="1:6" x14ac:dyDescent="0.25">
      <c r="F12" s="23"/>
    </row>
    <row r="13" spans="1:6" s="21" customFormat="1" ht="27.75" customHeight="1" x14ac:dyDescent="0.25">
      <c r="A13" s="4" t="s">
        <v>0</v>
      </c>
      <c r="B13" s="4" t="s">
        <v>156</v>
      </c>
      <c r="C13" s="73" t="s">
        <v>2</v>
      </c>
      <c r="D13" s="73" t="s">
        <v>1</v>
      </c>
      <c r="F13" s="24"/>
    </row>
    <row r="14" spans="1:6" x14ac:dyDescent="0.25">
      <c r="A14" s="37" t="str">
        <f>IF($A$2="","",VLOOKUP($A$2,tab_postes,2,FALSE))</f>
        <v>Directeur des ressources humaines</v>
      </c>
      <c r="B14" s="49"/>
      <c r="C14" s="2"/>
      <c r="D14" s="2"/>
      <c r="F14" s="23"/>
    </row>
    <row r="15" spans="1:6" x14ac:dyDescent="0.25">
      <c r="A15" s="37" t="str">
        <f>IF($A$2="","",VLOOKUP($A$2,tab_postes,3,FALSE))</f>
        <v>Chef de Service de la Gestion administrative du Personnel</v>
      </c>
      <c r="B15" s="49"/>
      <c r="C15" s="2"/>
      <c r="D15" s="2"/>
      <c r="F15" s="23"/>
    </row>
    <row r="16" spans="1:6" ht="30" x14ac:dyDescent="0.25">
      <c r="A16" s="37" t="str">
        <f>IF($A$2="","",VLOOKUP($A$2,tab_postes,4,FALSE))</f>
        <v>Chef de Service du Développement des Ressources humaines</v>
      </c>
      <c r="B16" s="49"/>
      <c r="C16" s="2"/>
      <c r="D16" s="2"/>
      <c r="F16" s="23"/>
    </row>
    <row r="17" spans="1:6" x14ac:dyDescent="0.25">
      <c r="A17" s="37" t="str">
        <f>IF($A$2="","",VLOOKUP($A$2,tab_postes,5,FALSE))</f>
        <v>Chef de Service de la Gestion prévisionnelle et des Statistiques</v>
      </c>
      <c r="B17" s="49"/>
      <c r="C17" s="2"/>
      <c r="D17" s="2"/>
      <c r="F17" s="23"/>
    </row>
    <row r="18" spans="1:6" x14ac:dyDescent="0.25">
      <c r="A18" s="37">
        <f>IF($A$2="","",VLOOKUP($A$2,tab_postes,6,FALSE))</f>
        <v>0</v>
      </c>
      <c r="B18" s="49"/>
      <c r="C18" s="2"/>
      <c r="D18" s="2"/>
      <c r="F18" s="23"/>
    </row>
    <row r="19" spans="1:6" x14ac:dyDescent="0.25">
      <c r="A19" s="37">
        <f>IF($A$2="","",VLOOKUP($A$2,tab_postes,7,FALSE))</f>
        <v>0</v>
      </c>
      <c r="B19" s="49"/>
      <c r="C19" s="2"/>
      <c r="D19" s="2"/>
      <c r="F19" s="23"/>
    </row>
    <row r="20" spans="1:6" x14ac:dyDescent="0.25">
      <c r="A20" s="37">
        <f>IF($A$2="","",VLOOKUP($A$2,tab_postes,8,FALSE))</f>
        <v>0</v>
      </c>
      <c r="B20" s="49"/>
      <c r="C20" s="2"/>
      <c r="D20" s="2"/>
      <c r="F20" s="23"/>
    </row>
    <row r="21" spans="1:6" x14ac:dyDescent="0.25">
      <c r="A21" s="37">
        <f>IF($A$2="","",VLOOKUP($A$2,tab_postes,9,FALSE))</f>
        <v>0</v>
      </c>
      <c r="B21" s="49"/>
      <c r="C21" s="2"/>
      <c r="D21" s="2"/>
      <c r="F21" s="23"/>
    </row>
    <row r="22" spans="1:6" x14ac:dyDescent="0.25">
      <c r="A22" s="37">
        <f>IF($A$2="","",VLOOKUP($A$2,tab_postes,10,FALSE))</f>
        <v>0</v>
      </c>
      <c r="B22" s="49"/>
      <c r="C22" s="2"/>
      <c r="D22" s="2"/>
      <c r="F22" s="23"/>
    </row>
    <row r="23" spans="1:6" x14ac:dyDescent="0.25">
      <c r="A23" s="37">
        <f>IF($A$2="","",VLOOKUP($A$2,tab_postes,11,FALSE))</f>
        <v>0</v>
      </c>
      <c r="B23" s="49"/>
      <c r="C23" s="2"/>
      <c r="D23" s="2"/>
      <c r="F23" s="23"/>
    </row>
    <row r="24" spans="1:6" x14ac:dyDescent="0.25">
      <c r="A24" s="37">
        <f>IF($A$2="","",VLOOKUP($A$2,tab_postes,12,FALSE))</f>
        <v>0</v>
      </c>
      <c r="B24" s="49"/>
      <c r="C24" s="2"/>
      <c r="D24" s="2"/>
      <c r="F24" s="23"/>
    </row>
    <row r="25" spans="1:6" x14ac:dyDescent="0.25">
      <c r="A25" s="37">
        <f>IF($A$2="","",VLOOKUP($A$2,tab_postes,13,FALSE))</f>
        <v>0</v>
      </c>
      <c r="B25" s="49"/>
      <c r="C25" s="2"/>
      <c r="D25" s="2"/>
      <c r="F25" s="23"/>
    </row>
    <row r="26" spans="1:6" x14ac:dyDescent="0.25">
      <c r="A26" s="37">
        <f>IF($A$2="","",VLOOKUP($A$2,tab_postes,14,FALSE))</f>
        <v>0</v>
      </c>
      <c r="B26" s="49"/>
      <c r="C26" s="2"/>
      <c r="D26" s="2"/>
      <c r="F26" s="23"/>
    </row>
    <row r="27" spans="1:6" x14ac:dyDescent="0.25">
      <c r="A27" s="37">
        <f>IF($A$2="","",VLOOKUP($A$2,tab_postes,15,FALSE))</f>
        <v>0</v>
      </c>
      <c r="B27" s="49"/>
      <c r="C27" s="2"/>
      <c r="D27" s="2"/>
      <c r="F27" s="23"/>
    </row>
    <row r="28" spans="1:6" x14ac:dyDescent="0.25">
      <c r="A28" s="37">
        <f>IF($A$2="","",VLOOKUP($A$2,tab_postes,16,FALSE))</f>
        <v>0</v>
      </c>
      <c r="B28" s="49"/>
      <c r="C28" s="2"/>
      <c r="D28" s="2"/>
      <c r="F28" s="23"/>
    </row>
    <row r="29" spans="1:6" x14ac:dyDescent="0.25">
      <c r="A29" s="37">
        <f>IF($A$2="","",VLOOKUP($A$2,tab_postes,17,FALSE))</f>
        <v>0</v>
      </c>
      <c r="B29" s="49"/>
      <c r="C29" s="2"/>
      <c r="D29" s="2"/>
      <c r="F29" s="23"/>
    </row>
    <row r="30" spans="1:6" x14ac:dyDescent="0.25">
      <c r="A30" s="37">
        <f>IF($A$2="","",VLOOKUP($A$2,tab_postes,18,FALSE))</f>
        <v>0</v>
      </c>
      <c r="B30" s="49"/>
      <c r="C30" s="2"/>
      <c r="D30" s="2"/>
      <c r="F30" s="23"/>
    </row>
    <row r="31" spans="1:6" x14ac:dyDescent="0.25">
      <c r="A31" s="37">
        <f>IF($A$2="","",VLOOKUP($A$2,tab_postes,19,FALSE))</f>
        <v>0</v>
      </c>
      <c r="B31" s="49"/>
      <c r="C31" s="2"/>
      <c r="D31" s="2"/>
      <c r="F31" s="23"/>
    </row>
    <row r="32" spans="1:6" x14ac:dyDescent="0.25">
      <c r="A32" s="2" t="e">
        <f>IF($A$2="","",VLOOKUP($A$2,tab_postes,20,FALSE))</f>
        <v>#REF!</v>
      </c>
      <c r="B32" s="2"/>
      <c r="C32" s="2"/>
      <c r="D32" s="2"/>
      <c r="F32" s="23"/>
    </row>
    <row r="33" spans="1:6" x14ac:dyDescent="0.25">
      <c r="A33" s="2"/>
      <c r="B33" s="2"/>
      <c r="C33" s="2"/>
      <c r="D33" s="2"/>
      <c r="F33" s="23"/>
    </row>
    <row r="34" spans="1:6" x14ac:dyDescent="0.25">
      <c r="A34" s="2"/>
      <c r="B34" s="2"/>
      <c r="C34" s="2"/>
      <c r="D34" s="2"/>
      <c r="F34" s="23"/>
    </row>
    <row r="35" spans="1:6" x14ac:dyDescent="0.25">
      <c r="F35" s="23"/>
    </row>
    <row r="36" spans="1:6" x14ac:dyDescent="0.25">
      <c r="A36" s="3" t="s">
        <v>34</v>
      </c>
      <c r="B36" s="2">
        <f>SUMPRODUCT((ISTEXT(A14:A31)*1))</f>
        <v>4</v>
      </c>
      <c r="F36" s="23"/>
    </row>
    <row r="37" spans="1:6" x14ac:dyDescent="0.25">
      <c r="A37" s="3" t="s">
        <v>35</v>
      </c>
      <c r="B37" s="2">
        <f>SUM(B14:B31)</f>
        <v>0</v>
      </c>
      <c r="C37" s="45"/>
      <c r="D37" s="45"/>
      <c r="E37" s="45"/>
      <c r="F37" s="27">
        <f>(B37/B36)</f>
        <v>0</v>
      </c>
    </row>
    <row r="38" spans="1:6" x14ac:dyDescent="0.25">
      <c r="F38" s="23"/>
    </row>
    <row r="39" spans="1:6" ht="20.25" customHeight="1" x14ac:dyDescent="0.25">
      <c r="A39" s="97" t="s">
        <v>141</v>
      </c>
      <c r="B39" s="103"/>
      <c r="C39" s="98"/>
      <c r="F39" s="23"/>
    </row>
    <row r="40" spans="1:6" x14ac:dyDescent="0.25">
      <c r="F40" s="23"/>
    </row>
    <row r="41" spans="1:6" ht="25.5" x14ac:dyDescent="0.25">
      <c r="A41" s="4" t="s">
        <v>3</v>
      </c>
      <c r="B41" s="4" t="s">
        <v>5</v>
      </c>
      <c r="C41" s="4" t="s">
        <v>4</v>
      </c>
      <c r="F41" s="23"/>
    </row>
    <row r="42" spans="1:6" x14ac:dyDescent="0.25">
      <c r="A42" s="2"/>
      <c r="B42" s="2"/>
      <c r="C42" s="48"/>
      <c r="D42" s="45"/>
      <c r="E42" s="45"/>
      <c r="F42" s="27" t="e">
        <f>(B42/A42)</f>
        <v>#DIV/0!</v>
      </c>
    </row>
    <row r="43" spans="1:6" x14ac:dyDescent="0.25">
      <c r="F43" s="23"/>
    </row>
    <row r="44" spans="1:6" ht="17.25" customHeight="1" x14ac:dyDescent="0.25">
      <c r="A44" s="107" t="s">
        <v>146</v>
      </c>
      <c r="B44" s="108"/>
      <c r="C44" s="108"/>
      <c r="D44" s="109"/>
      <c r="F44" s="23"/>
    </row>
    <row r="45" spans="1:6" x14ac:dyDescent="0.25">
      <c r="F45" s="23"/>
    </row>
    <row r="46" spans="1:6" ht="25.5" x14ac:dyDescent="0.25">
      <c r="A46" s="4" t="s">
        <v>7</v>
      </c>
      <c r="B46" s="4" t="s">
        <v>8</v>
      </c>
      <c r="C46" s="4" t="s">
        <v>6</v>
      </c>
      <c r="D46" s="4" t="s">
        <v>9</v>
      </c>
      <c r="F46" s="23"/>
    </row>
    <row r="47" spans="1:6" x14ac:dyDescent="0.25">
      <c r="A47" s="48"/>
      <c r="B47" s="48"/>
      <c r="C47" s="48"/>
      <c r="D47" s="48"/>
      <c r="F47" s="23"/>
    </row>
    <row r="48" spans="1:6" x14ac:dyDescent="0.25">
      <c r="A48" s="48"/>
      <c r="B48" s="48"/>
      <c r="C48" s="48"/>
      <c r="D48" s="48"/>
      <c r="F48" s="23"/>
    </row>
    <row r="49" spans="1:6" x14ac:dyDescent="0.25">
      <c r="A49" s="48"/>
      <c r="B49" s="48"/>
      <c r="C49" s="48"/>
      <c r="D49" s="48"/>
      <c r="F49" s="23"/>
    </row>
    <row r="50" spans="1:6" x14ac:dyDescent="0.25">
      <c r="A50" s="48"/>
      <c r="B50" s="48"/>
      <c r="C50" s="48"/>
      <c r="D50" s="48"/>
      <c r="F50" s="23"/>
    </row>
    <row r="51" spans="1:6" x14ac:dyDescent="0.25">
      <c r="A51" s="48"/>
      <c r="B51" s="48"/>
      <c r="C51" s="48"/>
      <c r="D51" s="48"/>
      <c r="F51" s="23"/>
    </row>
    <row r="52" spans="1:6" x14ac:dyDescent="0.25">
      <c r="A52" s="48"/>
      <c r="B52" s="48"/>
      <c r="C52" s="48"/>
      <c r="D52" s="48"/>
      <c r="F52" s="23"/>
    </row>
    <row r="53" spans="1:6" x14ac:dyDescent="0.25">
      <c r="A53" s="48"/>
      <c r="B53" s="48"/>
      <c r="C53" s="48"/>
      <c r="D53" s="48"/>
      <c r="F53" s="23"/>
    </row>
    <row r="54" spans="1:6" x14ac:dyDescent="0.25">
      <c r="A54" s="48"/>
      <c r="B54" s="48"/>
      <c r="C54" s="48"/>
      <c r="D54" s="48"/>
      <c r="F54" s="23"/>
    </row>
    <row r="55" spans="1:6" x14ac:dyDescent="0.25">
      <c r="A55" s="48"/>
      <c r="B55" s="48"/>
      <c r="C55" s="48"/>
      <c r="D55" s="48"/>
      <c r="F55" s="23"/>
    </row>
    <row r="56" spans="1:6" x14ac:dyDescent="0.25">
      <c r="A56" s="48"/>
      <c r="B56" s="48"/>
      <c r="C56" s="48"/>
      <c r="D56" s="48"/>
      <c r="F56" s="23"/>
    </row>
    <row r="57" spans="1:6" x14ac:dyDescent="0.25">
      <c r="A57" s="2" t="s">
        <v>20</v>
      </c>
      <c r="B57" s="2">
        <f>SUM(B47:B56)</f>
        <v>0</v>
      </c>
      <c r="C57" s="2">
        <f>SUM(C47:C56)</f>
        <v>0</v>
      </c>
      <c r="D57" s="2"/>
      <c r="E57" s="45"/>
      <c r="F57" s="27" t="e">
        <f>(C57/B57)</f>
        <v>#DIV/0!</v>
      </c>
    </row>
    <row r="58" spans="1:6" x14ac:dyDescent="0.25">
      <c r="F58" s="23"/>
    </row>
    <row r="59" spans="1:6" ht="20.25" customHeight="1" x14ac:dyDescent="0.25">
      <c r="A59" s="97" t="s">
        <v>147</v>
      </c>
      <c r="B59" s="103"/>
      <c r="C59" s="98"/>
      <c r="F59" s="23"/>
    </row>
    <row r="60" spans="1:6" x14ac:dyDescent="0.25">
      <c r="F60" s="23"/>
    </row>
    <row r="61" spans="1:6" ht="25.5" x14ac:dyDescent="0.25">
      <c r="A61" s="4" t="s">
        <v>10</v>
      </c>
      <c r="B61" s="4" t="s">
        <v>11</v>
      </c>
      <c r="C61" s="4" t="s">
        <v>12</v>
      </c>
      <c r="F61" s="23"/>
    </row>
    <row r="62" spans="1:6" x14ac:dyDescent="0.25">
      <c r="A62" s="48"/>
      <c r="B62" s="62"/>
      <c r="C62" s="48"/>
      <c r="F62" s="23"/>
    </row>
    <row r="63" spans="1:6" x14ac:dyDescent="0.25">
      <c r="A63" s="48"/>
      <c r="B63" s="62"/>
      <c r="C63" s="48"/>
      <c r="F63" s="23"/>
    </row>
    <row r="64" spans="1:6" x14ac:dyDescent="0.25">
      <c r="A64" s="48"/>
      <c r="B64" s="62"/>
      <c r="C64" s="48"/>
      <c r="F64" s="23"/>
    </row>
    <row r="65" spans="1:6" x14ac:dyDescent="0.25">
      <c r="A65" s="48"/>
      <c r="B65" s="62"/>
      <c r="C65" s="48"/>
      <c r="F65" s="23"/>
    </row>
    <row r="66" spans="1:6" x14ac:dyDescent="0.25">
      <c r="A66" s="48"/>
      <c r="B66" s="62"/>
      <c r="C66" s="48"/>
      <c r="F66" s="23"/>
    </row>
    <row r="67" spans="1:6" x14ac:dyDescent="0.25">
      <c r="A67" s="48"/>
      <c r="B67" s="48"/>
      <c r="C67" s="48"/>
      <c r="F67" s="23"/>
    </row>
    <row r="68" spans="1:6" x14ac:dyDescent="0.25">
      <c r="A68" s="48"/>
      <c r="B68" s="48"/>
      <c r="C68" s="48"/>
      <c r="F68" s="23"/>
    </row>
    <row r="69" spans="1:6" x14ac:dyDescent="0.25">
      <c r="A69" s="48"/>
      <c r="B69" s="48"/>
      <c r="C69" s="48"/>
      <c r="F69" s="23"/>
    </row>
    <row r="70" spans="1:6" x14ac:dyDescent="0.25">
      <c r="A70" s="48"/>
      <c r="B70" s="48"/>
      <c r="C70" s="48"/>
      <c r="F70" s="23"/>
    </row>
    <row r="71" spans="1:6" x14ac:dyDescent="0.25">
      <c r="A71" s="48"/>
      <c r="B71" s="48"/>
      <c r="C71" s="48"/>
      <c r="F71" s="23"/>
    </row>
    <row r="72" spans="1:6" x14ac:dyDescent="0.25">
      <c r="A72" s="48"/>
      <c r="B72" s="48"/>
      <c r="C72" s="48"/>
      <c r="F72" s="23"/>
    </row>
    <row r="73" spans="1:6" x14ac:dyDescent="0.25">
      <c r="F73" s="23"/>
    </row>
    <row r="74" spans="1:6" x14ac:dyDescent="0.25">
      <c r="A74" s="6" t="s">
        <v>36</v>
      </c>
      <c r="B74" s="7">
        <f>SUMPRODUCT((ISTEXT(A62:A72)*1))</f>
        <v>0</v>
      </c>
      <c r="F74" s="23"/>
    </row>
    <row r="75" spans="1:6" ht="15" customHeight="1" x14ac:dyDescent="0.25">
      <c r="A75" s="6" t="s">
        <v>37</v>
      </c>
      <c r="B75" s="7">
        <f>SUMIF(B62:B72,100%)</f>
        <v>0</v>
      </c>
      <c r="C75" s="45"/>
      <c r="D75" s="45"/>
      <c r="E75" s="45"/>
      <c r="F75" s="27" t="e">
        <f>(B75/B74)</f>
        <v>#DIV/0!</v>
      </c>
    </row>
    <row r="76" spans="1:6" x14ac:dyDescent="0.25">
      <c r="F76" s="23"/>
    </row>
    <row r="77" spans="1:6" ht="19.5" customHeight="1" x14ac:dyDescent="0.25">
      <c r="A77" s="97" t="s">
        <v>148</v>
      </c>
      <c r="B77" s="103"/>
      <c r="C77" s="98"/>
      <c r="F77" s="23"/>
    </row>
    <row r="78" spans="1:6" x14ac:dyDescent="0.25">
      <c r="F78" s="23"/>
    </row>
    <row r="79" spans="1:6" ht="38.25" x14ac:dyDescent="0.25">
      <c r="A79" s="4" t="s">
        <v>172</v>
      </c>
      <c r="B79" s="4" t="s">
        <v>157</v>
      </c>
      <c r="C79" s="4" t="s">
        <v>13</v>
      </c>
      <c r="F79" s="23"/>
    </row>
    <row r="80" spans="1:6" ht="21.75" customHeight="1" x14ac:dyDescent="0.25">
      <c r="A80" s="2"/>
      <c r="B80" s="2"/>
      <c r="C80" s="48"/>
      <c r="D80" s="45"/>
      <c r="E80" s="45"/>
      <c r="F80" s="27" t="e">
        <f>(B80/A80)</f>
        <v>#DIV/0!</v>
      </c>
    </row>
    <row r="81" spans="1:6" x14ac:dyDescent="0.25">
      <c r="F81" s="23"/>
    </row>
    <row r="82" spans="1:6" ht="30" customHeight="1" x14ac:dyDescent="0.25">
      <c r="A82" s="97" t="s">
        <v>149</v>
      </c>
      <c r="B82" s="103"/>
      <c r="C82" s="98"/>
      <c r="F82" s="23"/>
    </row>
    <row r="83" spans="1:6" x14ac:dyDescent="0.25">
      <c r="F83" s="23"/>
    </row>
    <row r="84" spans="1:6" ht="74.25" customHeight="1" x14ac:dyDescent="0.25">
      <c r="A84" s="4" t="s">
        <v>14</v>
      </c>
      <c r="B84" s="4" t="s">
        <v>173</v>
      </c>
      <c r="C84" s="4" t="s">
        <v>15</v>
      </c>
      <c r="F84" s="23"/>
    </row>
    <row r="85" spans="1:6" ht="20.25" customHeight="1" x14ac:dyDescent="0.25">
      <c r="A85" s="2"/>
      <c r="B85" s="2"/>
      <c r="C85" s="48"/>
      <c r="D85" s="45"/>
      <c r="E85" s="45"/>
      <c r="F85" s="52" t="e">
        <f>(B85/A85)</f>
        <v>#DIV/0!</v>
      </c>
    </row>
    <row r="86" spans="1:6" ht="19.5" customHeight="1" x14ac:dyDescent="0.25">
      <c r="F86" s="59" t="s">
        <v>167</v>
      </c>
    </row>
    <row r="87" spans="1:6" ht="19.5" customHeight="1" x14ac:dyDescent="0.25">
      <c r="F87" s="60" t="e">
        <f>(F85+F80+F75+F57+F37+F6+F42)/7</f>
        <v>#DIV/0!</v>
      </c>
    </row>
    <row r="88" spans="1:6" x14ac:dyDescent="0.25">
      <c r="F88" s="23"/>
    </row>
    <row r="89" spans="1:6" ht="32.25" customHeight="1" x14ac:dyDescent="0.25">
      <c r="A89" s="75" t="s">
        <v>153</v>
      </c>
      <c r="B89" s="57"/>
      <c r="C89" s="57"/>
      <c r="D89" s="57"/>
      <c r="E89" s="38"/>
      <c r="F89" s="23"/>
    </row>
    <row r="90" spans="1:6" ht="20.25" customHeight="1" x14ac:dyDescent="0.25">
      <c r="A90" s="97" t="s">
        <v>144</v>
      </c>
      <c r="B90" s="103"/>
      <c r="C90" s="103"/>
      <c r="D90" s="103"/>
      <c r="E90" s="98"/>
      <c r="F90" s="23"/>
    </row>
    <row r="91" spans="1:6" x14ac:dyDescent="0.25">
      <c r="B91" s="38"/>
      <c r="C91" s="38"/>
      <c r="D91" s="38"/>
      <c r="E91" s="38"/>
      <c r="F91" s="23"/>
    </row>
    <row r="92" spans="1:6" x14ac:dyDescent="0.25">
      <c r="A92" s="93" t="s">
        <v>174</v>
      </c>
      <c r="B92" s="104" t="s">
        <v>32</v>
      </c>
      <c r="C92" s="105"/>
      <c r="D92" s="104" t="s">
        <v>16</v>
      </c>
      <c r="E92" s="105"/>
      <c r="F92" s="23"/>
    </row>
    <row r="93" spans="1:6" ht="25.5" x14ac:dyDescent="0.25">
      <c r="A93" s="94"/>
      <c r="B93" s="73" t="s">
        <v>30</v>
      </c>
      <c r="C93" s="74" t="s">
        <v>31</v>
      </c>
      <c r="D93" s="4" t="s">
        <v>17</v>
      </c>
      <c r="E93" s="4" t="s">
        <v>33</v>
      </c>
      <c r="F93" s="78" t="s">
        <v>166</v>
      </c>
    </row>
    <row r="94" spans="1:6" x14ac:dyDescent="0.25">
      <c r="A94" s="37" t="str">
        <f>IFERROR(INDEX(activites,MATCH(ROW(A94)-93,PROGRAMME!$I$3:$I$74,0)),"")</f>
        <v/>
      </c>
      <c r="B94" s="50" t="str">
        <f t="shared" ref="B94:B109" si="0">IFERROR(VLOOKUP(A94,tab_activites,2,FALSE),"")</f>
        <v/>
      </c>
      <c r="C94" s="39"/>
      <c r="D94" s="65"/>
      <c r="E94" s="64"/>
      <c r="F94" s="23">
        <f>COUNTIF(D$94:D94,100%)</f>
        <v>0</v>
      </c>
    </row>
    <row r="95" spans="1:6" x14ac:dyDescent="0.25">
      <c r="A95" s="37" t="str">
        <f>IFERROR(INDEX(activites,MATCH(ROW(A95)-93,PROGRAMME!$I$3:$I$74,0)),"")</f>
        <v/>
      </c>
      <c r="B95" s="50" t="str">
        <f t="shared" si="0"/>
        <v/>
      </c>
      <c r="C95" s="39"/>
      <c r="D95" s="65"/>
      <c r="E95" s="64"/>
      <c r="F95" s="23">
        <f>COUNTIF(D$94:D95,100%)</f>
        <v>0</v>
      </c>
    </row>
    <row r="96" spans="1:6" x14ac:dyDescent="0.25">
      <c r="A96" s="37" t="str">
        <f>IFERROR(INDEX(activites,MATCH(ROW(A96)-93,PROGRAMME!$I$3:$I$74,0)),"")</f>
        <v/>
      </c>
      <c r="B96" s="50" t="str">
        <f t="shared" si="0"/>
        <v/>
      </c>
      <c r="C96" s="39"/>
      <c r="D96" s="65"/>
      <c r="E96" s="64"/>
      <c r="F96" s="23">
        <f>COUNTIF(D$94:D96,100%)</f>
        <v>0</v>
      </c>
    </row>
    <row r="97" spans="1:6" x14ac:dyDescent="0.25">
      <c r="A97" s="37" t="str">
        <f>IFERROR(INDEX(activites,MATCH(ROW(A97)-93,PROGRAMME!$I$3:$I$74,0)),"")</f>
        <v/>
      </c>
      <c r="B97" s="50" t="str">
        <f t="shared" si="0"/>
        <v/>
      </c>
      <c r="C97" s="39"/>
      <c r="D97" s="65"/>
      <c r="E97" s="64"/>
      <c r="F97" s="23">
        <f>COUNTIF(D$94:D97,100%)</f>
        <v>0</v>
      </c>
    </row>
    <row r="98" spans="1:6" x14ac:dyDescent="0.25">
      <c r="A98" s="37" t="str">
        <f>IFERROR(INDEX(activites,MATCH(ROW(A98)-93,PROGRAMME!$I$3:$I$74,0)),"")</f>
        <v/>
      </c>
      <c r="B98" s="50" t="str">
        <f t="shared" si="0"/>
        <v/>
      </c>
      <c r="C98" s="39"/>
      <c r="D98" s="65"/>
      <c r="E98" s="64"/>
      <c r="F98" s="23">
        <f>COUNTIF(D$94:D98,100%)</f>
        <v>0</v>
      </c>
    </row>
    <row r="99" spans="1:6" x14ac:dyDescent="0.25">
      <c r="A99" s="37" t="str">
        <f>IFERROR(INDEX(activites,MATCH(ROW(A99)-93,PROGRAMME!$I$3:$I$74,0)),"")</f>
        <v/>
      </c>
      <c r="B99" s="50" t="str">
        <f t="shared" si="0"/>
        <v/>
      </c>
      <c r="C99" s="63"/>
      <c r="D99" s="65"/>
      <c r="E99" s="64"/>
      <c r="F99" s="23">
        <f>COUNTIF(D$94:D99,100%)</f>
        <v>0</v>
      </c>
    </row>
    <row r="100" spans="1:6" x14ac:dyDescent="0.25">
      <c r="A100" s="37" t="str">
        <f>IFERROR(INDEX(activites,MATCH(ROW(A100)-93,PROGRAMME!$I$3:$I$74,0)),"")</f>
        <v/>
      </c>
      <c r="B100" s="50" t="str">
        <f t="shared" si="0"/>
        <v/>
      </c>
      <c r="C100" s="63"/>
      <c r="D100" s="65"/>
      <c r="E100" s="64"/>
      <c r="F100" s="23">
        <f>COUNTIF(D$94:D100,100%)</f>
        <v>0</v>
      </c>
    </row>
    <row r="101" spans="1:6" x14ac:dyDescent="0.25">
      <c r="A101" s="37" t="str">
        <f>IFERROR(INDEX(activites,MATCH(ROW(A101)-93,PROGRAMME!$I$3:$I$74,0)),"")</f>
        <v/>
      </c>
      <c r="B101" s="50" t="str">
        <f t="shared" si="0"/>
        <v/>
      </c>
      <c r="C101" s="63"/>
      <c r="D101" s="65"/>
      <c r="E101" s="64"/>
      <c r="F101" s="23">
        <f>COUNTIF(D$94:D101,100%)</f>
        <v>0</v>
      </c>
    </row>
    <row r="102" spans="1:6" x14ac:dyDescent="0.25">
      <c r="A102" s="37" t="str">
        <f>IFERROR(INDEX(activites,MATCH(ROW(A102)-93,PROGRAMME!$I$3:$I$74,0)),"")</f>
        <v/>
      </c>
      <c r="B102" s="50" t="str">
        <f t="shared" si="0"/>
        <v/>
      </c>
      <c r="C102" s="63"/>
      <c r="D102" s="65"/>
      <c r="E102" s="64"/>
      <c r="F102" s="23">
        <f>COUNTIF(D$94:D102,100%)</f>
        <v>0</v>
      </c>
    </row>
    <row r="103" spans="1:6" x14ac:dyDescent="0.25">
      <c r="A103" s="37" t="str">
        <f>IFERROR(INDEX(activites,MATCH(ROW(A103)-93,PROGRAMME!$I$3:$I$74,0)),"")</f>
        <v/>
      </c>
      <c r="B103" s="50" t="str">
        <f t="shared" si="0"/>
        <v/>
      </c>
      <c r="C103" s="63"/>
      <c r="D103" s="65"/>
      <c r="E103" s="64"/>
      <c r="F103" s="23">
        <f>COUNTIF(D$94:D103,100%)</f>
        <v>0</v>
      </c>
    </row>
    <row r="104" spans="1:6" x14ac:dyDescent="0.25">
      <c r="A104" s="37" t="str">
        <f>IFERROR(INDEX(activites,MATCH(ROW(A104)-93,PROGRAMME!$I$3:$I$74,0)),"")</f>
        <v/>
      </c>
      <c r="B104" s="50" t="str">
        <f t="shared" si="0"/>
        <v/>
      </c>
      <c r="C104" s="63"/>
      <c r="D104" s="65"/>
      <c r="E104" s="64"/>
      <c r="F104" s="23">
        <f>COUNTIF(D$94:D104,100%)</f>
        <v>0</v>
      </c>
    </row>
    <row r="105" spans="1:6" x14ac:dyDescent="0.25">
      <c r="A105" s="37" t="str">
        <f>IFERROR(INDEX(activites,MATCH(ROW(A105)-93,PROGRAMME!$I$3:$I$74,0)),"")</f>
        <v/>
      </c>
      <c r="B105" s="50" t="str">
        <f t="shared" si="0"/>
        <v/>
      </c>
      <c r="C105" s="63"/>
      <c r="D105" s="65"/>
      <c r="E105" s="64"/>
      <c r="F105" s="23">
        <f>COUNTIF(D$94:D105,100%)</f>
        <v>0</v>
      </c>
    </row>
    <row r="106" spans="1:6" x14ac:dyDescent="0.25">
      <c r="A106" s="37" t="str">
        <f>IFERROR(INDEX(activites,MATCH(ROW(A106)-93,PROGRAMME!$I$3:$I$74,0)),"")</f>
        <v/>
      </c>
      <c r="B106" s="50" t="str">
        <f t="shared" si="0"/>
        <v/>
      </c>
      <c r="C106" s="63"/>
      <c r="D106" s="65"/>
      <c r="E106" s="64"/>
      <c r="F106" s="23">
        <f>COUNTIF(D$94:D106,100%)</f>
        <v>0</v>
      </c>
    </row>
    <row r="107" spans="1:6" x14ac:dyDescent="0.25">
      <c r="A107" s="37" t="str">
        <f>IFERROR(INDEX(activites,MATCH(ROW(A107)-93,PROGRAMME!$I$3:$I$74,0)),"")</f>
        <v/>
      </c>
      <c r="B107" s="50" t="str">
        <f t="shared" si="0"/>
        <v/>
      </c>
      <c r="C107" s="63"/>
      <c r="D107" s="65"/>
      <c r="E107" s="64"/>
      <c r="F107" s="23">
        <f>COUNTIF(D$94:D107,100%)</f>
        <v>0</v>
      </c>
    </row>
    <row r="108" spans="1:6" x14ac:dyDescent="0.25">
      <c r="A108" s="37" t="str">
        <f>IFERROR(INDEX(activites,MATCH(ROW(A108)-93,PROGRAMME!$I$3:$I$74,0)),"")</f>
        <v/>
      </c>
      <c r="B108" s="50" t="str">
        <f t="shared" si="0"/>
        <v/>
      </c>
      <c r="C108" s="63"/>
      <c r="D108" s="65"/>
      <c r="E108" s="64"/>
      <c r="F108" s="23">
        <f>COUNTIF(D$94:D108,100%)</f>
        <v>0</v>
      </c>
    </row>
    <row r="109" spans="1:6" x14ac:dyDescent="0.25">
      <c r="A109" s="37" t="str">
        <f>IFERROR(INDEX(activites,MATCH(ROW(A109)-93,PROGRAMME!$I$3:$I$74,0)),"")</f>
        <v/>
      </c>
      <c r="B109" s="50" t="str">
        <f t="shared" si="0"/>
        <v/>
      </c>
      <c r="C109" s="63"/>
      <c r="D109" s="65"/>
      <c r="E109" s="64"/>
      <c r="F109" s="23">
        <f>COUNTIF(D$94:D109,100%)</f>
        <v>0</v>
      </c>
    </row>
    <row r="110" spans="1:6" x14ac:dyDescent="0.25">
      <c r="A110" s="5" t="s">
        <v>20</v>
      </c>
      <c r="B110" s="51">
        <f>SUM(B94:B109)</f>
        <v>0</v>
      </c>
      <c r="C110" s="40">
        <f>SUM(C94:C109)</f>
        <v>0</v>
      </c>
      <c r="D110" s="40">
        <f>SUM(D94:D109)</f>
        <v>0</v>
      </c>
      <c r="E110" s="40">
        <f>SUM(E94:E109)</f>
        <v>0</v>
      </c>
      <c r="F110" s="23"/>
    </row>
    <row r="111" spans="1:6" x14ac:dyDescent="0.25">
      <c r="B111" s="38"/>
      <c r="C111" s="38"/>
      <c r="D111" s="38"/>
      <c r="E111" s="38"/>
      <c r="F111" s="46" t="s">
        <v>19</v>
      </c>
    </row>
    <row r="112" spans="1:6" ht="20.25" customHeight="1" x14ac:dyDescent="0.25">
      <c r="A112" s="25" t="s">
        <v>170</v>
      </c>
      <c r="B112" s="39">
        <f>SUMPRODUCT((ISTEXT(A94:A109)*1))</f>
        <v>16</v>
      </c>
      <c r="C112" s="38"/>
      <c r="D112" s="38"/>
      <c r="E112" s="38"/>
      <c r="F112" s="61">
        <f>(D110/B112)</f>
        <v>0</v>
      </c>
    </row>
    <row r="113" spans="1:6" x14ac:dyDescent="0.25">
      <c r="B113" s="38"/>
      <c r="C113" s="38"/>
      <c r="D113" s="38"/>
      <c r="E113" s="38"/>
      <c r="F113" s="23"/>
    </row>
    <row r="114" spans="1:6" x14ac:dyDescent="0.25">
      <c r="A114" s="93" t="s">
        <v>175</v>
      </c>
      <c r="B114" s="95" t="s">
        <v>16</v>
      </c>
      <c r="C114" s="96"/>
      <c r="D114" s="38"/>
      <c r="E114" s="38"/>
      <c r="F114" s="23"/>
    </row>
    <row r="115" spans="1:6" x14ac:dyDescent="0.25">
      <c r="A115" s="94"/>
      <c r="B115" s="4" t="s">
        <v>17</v>
      </c>
      <c r="C115" s="4" t="s">
        <v>18</v>
      </c>
      <c r="D115" s="38"/>
      <c r="E115" s="38"/>
      <c r="F115" s="23"/>
    </row>
    <row r="116" spans="1:6" x14ac:dyDescent="0.25">
      <c r="A116" s="48"/>
      <c r="B116" s="65"/>
      <c r="C116" s="65"/>
      <c r="D116" s="38"/>
      <c r="E116" s="38"/>
      <c r="F116" s="23"/>
    </row>
    <row r="117" spans="1:6" x14ac:dyDescent="0.25">
      <c r="A117" s="48"/>
      <c r="B117" s="65"/>
      <c r="C117" s="65"/>
      <c r="D117" s="44"/>
      <c r="E117" s="38"/>
      <c r="F117" s="23"/>
    </row>
    <row r="118" spans="1:6" x14ac:dyDescent="0.25">
      <c r="A118" s="48"/>
      <c r="B118" s="65"/>
      <c r="C118" s="65"/>
      <c r="D118" s="38"/>
      <c r="E118" s="38"/>
      <c r="F118" s="23"/>
    </row>
    <row r="119" spans="1:6" x14ac:dyDescent="0.25">
      <c r="A119" s="48"/>
      <c r="B119" s="65"/>
      <c r="C119" s="65"/>
      <c r="D119" s="38"/>
      <c r="E119" s="38"/>
      <c r="F119" s="23"/>
    </row>
    <row r="120" spans="1:6" x14ac:dyDescent="0.25">
      <c r="A120" s="48"/>
      <c r="B120" s="65"/>
      <c r="C120" s="65"/>
      <c r="D120" s="38"/>
      <c r="E120" s="38"/>
      <c r="F120" s="23"/>
    </row>
    <row r="121" spans="1:6" x14ac:dyDescent="0.25">
      <c r="A121" s="48"/>
      <c r="B121" s="65"/>
      <c r="C121" s="65"/>
      <c r="D121" s="38"/>
      <c r="E121" s="38"/>
      <c r="F121" s="23"/>
    </row>
    <row r="122" spans="1:6" x14ac:dyDescent="0.25">
      <c r="A122" s="48"/>
      <c r="B122" s="65"/>
      <c r="C122" s="65"/>
      <c r="D122" s="38"/>
      <c r="E122" s="38"/>
      <c r="F122" s="23"/>
    </row>
    <row r="123" spans="1:6" x14ac:dyDescent="0.25">
      <c r="A123" s="48"/>
      <c r="B123" s="65"/>
      <c r="C123" s="65"/>
      <c r="D123" s="38"/>
      <c r="E123" s="38"/>
      <c r="F123" s="23"/>
    </row>
    <row r="124" spans="1:6" x14ac:dyDescent="0.25">
      <c r="A124" s="48"/>
      <c r="B124" s="65"/>
      <c r="C124" s="65"/>
      <c r="D124" s="38"/>
      <c r="E124" s="38"/>
      <c r="F124" s="23"/>
    </row>
    <row r="125" spans="1:6" x14ac:dyDescent="0.25">
      <c r="A125" s="48"/>
      <c r="B125" s="65"/>
      <c r="C125" s="65"/>
      <c r="D125" s="38"/>
      <c r="E125" s="38"/>
      <c r="F125" s="23"/>
    </row>
    <row r="126" spans="1:6" x14ac:dyDescent="0.25">
      <c r="A126" s="48"/>
      <c r="B126" s="65"/>
      <c r="C126" s="65"/>
      <c r="D126" s="38"/>
      <c r="E126" s="38"/>
      <c r="F126" s="23"/>
    </row>
    <row r="127" spans="1:6" x14ac:dyDescent="0.25">
      <c r="A127" s="48"/>
      <c r="B127" s="65"/>
      <c r="C127" s="65"/>
      <c r="D127" s="38"/>
      <c r="E127" s="38"/>
      <c r="F127" s="23"/>
    </row>
    <row r="128" spans="1:6" x14ac:dyDescent="0.25">
      <c r="A128" s="48"/>
      <c r="B128" s="65"/>
      <c r="C128" s="65"/>
      <c r="D128" s="38"/>
      <c r="E128" s="38"/>
      <c r="F128" s="23"/>
    </row>
    <row r="129" spans="1:8" x14ac:dyDescent="0.25">
      <c r="A129" s="48"/>
      <c r="B129" s="65"/>
      <c r="C129" s="65"/>
      <c r="D129" s="38"/>
      <c r="E129" s="38"/>
      <c r="F129" s="23"/>
    </row>
    <row r="130" spans="1:8" x14ac:dyDescent="0.25">
      <c r="A130" s="48"/>
      <c r="B130" s="65"/>
      <c r="C130" s="65"/>
      <c r="D130" s="38"/>
      <c r="E130" s="38"/>
      <c r="F130" s="23"/>
    </row>
    <row r="131" spans="1:8" x14ac:dyDescent="0.25">
      <c r="A131" s="48"/>
      <c r="B131" s="65"/>
      <c r="C131" s="65"/>
      <c r="D131" s="38"/>
      <c r="E131" s="38"/>
      <c r="F131" s="46" t="s">
        <v>19</v>
      </c>
    </row>
    <row r="132" spans="1:8" x14ac:dyDescent="0.25">
      <c r="A132" s="2" t="s">
        <v>20</v>
      </c>
      <c r="B132" s="39">
        <f>SUM(B116:B131)</f>
        <v>0</v>
      </c>
      <c r="C132" s="39"/>
      <c r="D132" s="38"/>
      <c r="E132" s="38"/>
      <c r="F132" s="46" t="e">
        <f>(B132/B134)*100</f>
        <v>#DIV/0!</v>
      </c>
    </row>
    <row r="133" spans="1:8" x14ac:dyDescent="0.25">
      <c r="B133" s="38"/>
      <c r="C133" s="38"/>
      <c r="D133" s="38"/>
      <c r="E133" s="38"/>
      <c r="F133" s="23"/>
    </row>
    <row r="134" spans="1:8" ht="15" customHeight="1" x14ac:dyDescent="0.25">
      <c r="A134" s="3" t="s">
        <v>176</v>
      </c>
      <c r="B134" s="39">
        <f>SUMPRODUCT((ISTEXT(A116:A131)*1))</f>
        <v>0</v>
      </c>
      <c r="C134" s="38"/>
      <c r="D134" s="38"/>
      <c r="E134" s="38"/>
      <c r="F134" s="23"/>
    </row>
    <row r="135" spans="1:8" x14ac:dyDescent="0.25">
      <c r="B135" s="38"/>
      <c r="C135" s="38"/>
      <c r="D135" s="38"/>
      <c r="E135" s="38"/>
      <c r="F135" s="23"/>
    </row>
    <row r="136" spans="1:8" x14ac:dyDescent="0.25">
      <c r="A136" s="97" t="s">
        <v>145</v>
      </c>
      <c r="B136" s="98"/>
      <c r="C136" s="38"/>
      <c r="D136" s="38"/>
      <c r="E136" s="38"/>
      <c r="F136" s="23"/>
    </row>
    <row r="137" spans="1:8" x14ac:dyDescent="0.25">
      <c r="B137" s="38"/>
      <c r="C137" s="38"/>
      <c r="D137" s="38"/>
      <c r="E137" s="38"/>
      <c r="F137" s="46" t="s">
        <v>21</v>
      </c>
      <c r="G137" s="46" t="s">
        <v>22</v>
      </c>
    </row>
    <row r="138" spans="1:8" ht="26.25" x14ac:dyDescent="0.25">
      <c r="A138" s="3" t="s">
        <v>23</v>
      </c>
      <c r="B138" s="39"/>
      <c r="C138" s="38"/>
      <c r="D138" s="38"/>
      <c r="E138" s="38"/>
      <c r="F138" s="46">
        <f>B138/B112</f>
        <v>0</v>
      </c>
      <c r="G138" s="46">
        <f>(B140+B138)/(B134+B112)</f>
        <v>0</v>
      </c>
    </row>
    <row r="139" spans="1:8" x14ac:dyDescent="0.25">
      <c r="B139" s="38"/>
      <c r="C139" s="38"/>
      <c r="D139" s="38"/>
      <c r="E139" s="38"/>
      <c r="F139" s="23"/>
    </row>
    <row r="140" spans="1:8" ht="18.75" customHeight="1" x14ac:dyDescent="0.25">
      <c r="A140" s="25" t="s">
        <v>177</v>
      </c>
      <c r="B140" s="39"/>
      <c r="C140" s="38"/>
      <c r="D140" s="38"/>
      <c r="E140" s="38"/>
      <c r="F140" s="23"/>
    </row>
    <row r="141" spans="1:8" x14ac:dyDescent="0.25">
      <c r="B141" s="38"/>
      <c r="C141" s="38"/>
      <c r="D141" s="38"/>
      <c r="E141" s="38"/>
      <c r="F141" s="99" t="s">
        <v>24</v>
      </c>
      <c r="G141" s="58" t="s">
        <v>25</v>
      </c>
      <c r="H141" s="58" t="s">
        <v>26</v>
      </c>
    </row>
    <row r="142" spans="1:8" x14ac:dyDescent="0.25">
      <c r="B142" s="38"/>
      <c r="C142" s="38"/>
      <c r="D142" s="38"/>
      <c r="E142" s="38"/>
      <c r="F142" s="100"/>
      <c r="G142" s="58" t="e">
        <f>F132*60%+F138*40%</f>
        <v>#DIV/0!</v>
      </c>
      <c r="H142" s="58" t="e">
        <f>((F132+F112)/2)*60%+G138*40%</f>
        <v>#DIV/0!</v>
      </c>
    </row>
    <row r="143" spans="1:8" x14ac:dyDescent="0.25">
      <c r="B143" s="38"/>
      <c r="C143" s="38"/>
      <c r="D143" s="38"/>
      <c r="E143" s="38"/>
      <c r="F143" s="23"/>
    </row>
    <row r="144" spans="1:8" ht="32.25" customHeight="1" x14ac:dyDescent="0.25">
      <c r="A144" s="43" t="s">
        <v>154</v>
      </c>
      <c r="B144" s="57"/>
      <c r="F144" s="23"/>
    </row>
    <row r="145" spans="1:6" ht="15" customHeight="1" x14ac:dyDescent="0.25">
      <c r="A145" s="101" t="s">
        <v>151</v>
      </c>
      <c r="B145" s="101"/>
      <c r="C145" s="101"/>
      <c r="F145" s="23"/>
    </row>
    <row r="146" spans="1:6" x14ac:dyDescent="0.25">
      <c r="F146" s="23"/>
    </row>
    <row r="147" spans="1:6" ht="19.5" customHeight="1" x14ac:dyDescent="0.25">
      <c r="A147" s="4" t="s">
        <v>27</v>
      </c>
      <c r="B147" s="4" t="s">
        <v>28</v>
      </c>
      <c r="C147" s="4" t="s">
        <v>29</v>
      </c>
      <c r="F147" s="23"/>
    </row>
    <row r="148" spans="1:6" x14ac:dyDescent="0.25">
      <c r="A148" s="48" t="str">
        <f>IFERROR(INDEX($A$94:$A$109,MATCH(ROW(A148)-147,$F$94:$F$109,0)),"")</f>
        <v/>
      </c>
      <c r="B148" s="2" t="str">
        <f>IFERROR(VLOOKUP(A148,$A$94:$B$109,2,FALSE),"")</f>
        <v/>
      </c>
      <c r="C148" s="2"/>
      <c r="F148" s="23"/>
    </row>
    <row r="149" spans="1:6" x14ac:dyDescent="0.25">
      <c r="A149" s="48" t="str">
        <f>IFERROR(INDEX($A$94:$A$109,MATCH(ROW(A149)-147,$F$94:$F$109,0)),"")</f>
        <v/>
      </c>
      <c r="B149" s="2" t="str">
        <f t="shared" ref="B149:B164" si="1">IFERROR(VLOOKUP(A149,$A$94:$B$109,2,FALSE),"")</f>
        <v/>
      </c>
      <c r="C149" s="2"/>
      <c r="F149" s="23"/>
    </row>
    <row r="150" spans="1:6" x14ac:dyDescent="0.25">
      <c r="A150" s="48" t="str">
        <f t="shared" ref="A150:A164" si="2">IFERROR(INDEX($A$94:$A$109,MATCH(ROW(A150)-147,$F$94:$F$109,0)),"")</f>
        <v/>
      </c>
      <c r="B150" s="2" t="str">
        <f t="shared" si="1"/>
        <v/>
      </c>
      <c r="C150" s="2"/>
      <c r="F150" s="23"/>
    </row>
    <row r="151" spans="1:6" x14ac:dyDescent="0.25">
      <c r="A151" s="48" t="str">
        <f t="shared" si="2"/>
        <v/>
      </c>
      <c r="B151" s="2" t="str">
        <f t="shared" si="1"/>
        <v/>
      </c>
      <c r="C151" s="2"/>
      <c r="F151" s="23"/>
    </row>
    <row r="152" spans="1:6" x14ac:dyDescent="0.25">
      <c r="A152" s="48" t="str">
        <f t="shared" si="2"/>
        <v/>
      </c>
      <c r="B152" s="2" t="str">
        <f t="shared" si="1"/>
        <v/>
      </c>
      <c r="C152" s="2"/>
      <c r="F152" s="23"/>
    </row>
    <row r="153" spans="1:6" x14ac:dyDescent="0.25">
      <c r="A153" s="48" t="str">
        <f t="shared" si="2"/>
        <v/>
      </c>
      <c r="B153" s="2" t="str">
        <f t="shared" si="1"/>
        <v/>
      </c>
      <c r="C153" s="2"/>
      <c r="F153" s="23"/>
    </row>
    <row r="154" spans="1:6" x14ac:dyDescent="0.25">
      <c r="A154" s="48" t="str">
        <f t="shared" si="2"/>
        <v/>
      </c>
      <c r="B154" s="2" t="str">
        <f t="shared" si="1"/>
        <v/>
      </c>
      <c r="C154" s="2"/>
      <c r="F154" s="23"/>
    </row>
    <row r="155" spans="1:6" x14ac:dyDescent="0.25">
      <c r="A155" s="48" t="str">
        <f t="shared" si="2"/>
        <v/>
      </c>
      <c r="B155" s="2" t="str">
        <f t="shared" si="1"/>
        <v/>
      </c>
      <c r="C155" s="2"/>
      <c r="F155" s="23"/>
    </row>
    <row r="156" spans="1:6" x14ac:dyDescent="0.25">
      <c r="A156" s="48" t="str">
        <f t="shared" si="2"/>
        <v/>
      </c>
      <c r="B156" s="2" t="str">
        <f t="shared" si="1"/>
        <v/>
      </c>
      <c r="C156" s="2"/>
      <c r="F156" s="23"/>
    </row>
    <row r="157" spans="1:6" x14ac:dyDescent="0.25">
      <c r="A157" s="48" t="str">
        <f t="shared" si="2"/>
        <v/>
      </c>
      <c r="B157" s="2" t="str">
        <f t="shared" si="1"/>
        <v/>
      </c>
      <c r="C157" s="2"/>
      <c r="F157" s="23"/>
    </row>
    <row r="158" spans="1:6" x14ac:dyDescent="0.25">
      <c r="A158" s="48" t="str">
        <f t="shared" si="2"/>
        <v/>
      </c>
      <c r="B158" s="2" t="str">
        <f t="shared" si="1"/>
        <v/>
      </c>
      <c r="C158" s="2"/>
      <c r="F158" s="23"/>
    </row>
    <row r="159" spans="1:6" x14ac:dyDescent="0.25">
      <c r="A159" s="48" t="str">
        <f t="shared" si="2"/>
        <v/>
      </c>
      <c r="B159" s="2" t="str">
        <f t="shared" si="1"/>
        <v/>
      </c>
      <c r="C159" s="2"/>
      <c r="F159" s="23"/>
    </row>
    <row r="160" spans="1:6" x14ac:dyDescent="0.25">
      <c r="A160" s="48" t="str">
        <f t="shared" si="2"/>
        <v/>
      </c>
      <c r="B160" s="2" t="str">
        <f t="shared" si="1"/>
        <v/>
      </c>
      <c r="C160" s="2"/>
      <c r="F160" s="23"/>
    </row>
    <row r="161" spans="1:6" x14ac:dyDescent="0.25">
      <c r="A161" s="48" t="str">
        <f t="shared" si="2"/>
        <v/>
      </c>
      <c r="B161" s="2" t="str">
        <f t="shared" si="1"/>
        <v/>
      </c>
      <c r="C161" s="2"/>
      <c r="F161" s="23"/>
    </row>
    <row r="162" spans="1:6" x14ac:dyDescent="0.25">
      <c r="A162" s="48" t="str">
        <f t="shared" si="2"/>
        <v/>
      </c>
      <c r="B162" s="2" t="str">
        <f t="shared" si="1"/>
        <v/>
      </c>
      <c r="C162" s="2"/>
      <c r="F162" s="23"/>
    </row>
    <row r="163" spans="1:6" x14ac:dyDescent="0.25">
      <c r="A163" s="48" t="str">
        <f t="shared" si="2"/>
        <v/>
      </c>
      <c r="B163" s="2" t="str">
        <f t="shared" si="1"/>
        <v/>
      </c>
      <c r="C163" s="2"/>
      <c r="F163" s="23"/>
    </row>
    <row r="164" spans="1:6" x14ac:dyDescent="0.25">
      <c r="A164" s="48" t="str">
        <f t="shared" si="2"/>
        <v/>
      </c>
      <c r="B164" s="2" t="str">
        <f t="shared" si="1"/>
        <v/>
      </c>
      <c r="C164" s="2"/>
      <c r="F164" s="23"/>
    </row>
    <row r="165" spans="1:6" x14ac:dyDescent="0.25">
      <c r="A165" s="5" t="s">
        <v>20</v>
      </c>
      <c r="B165" s="5">
        <f>SUM(B148:B164)</f>
        <v>0</v>
      </c>
      <c r="C165" s="5">
        <f>SUM(C148:C164)</f>
        <v>0</v>
      </c>
      <c r="F165" s="23"/>
    </row>
    <row r="166" spans="1:6" ht="18.75" customHeight="1" x14ac:dyDescent="0.25">
      <c r="F166" s="59" t="s">
        <v>168</v>
      </c>
    </row>
    <row r="167" spans="1:6" ht="18" customHeight="1" x14ac:dyDescent="0.25">
      <c r="C167" s="38"/>
      <c r="F167" s="53" t="e">
        <f>((B165-C165)/C165)*100</f>
        <v>#DIV/0!</v>
      </c>
    </row>
    <row r="169" spans="1:6" ht="33.75" customHeight="1" x14ac:dyDescent="0.25">
      <c r="A169" s="72" t="s">
        <v>205</v>
      </c>
    </row>
    <row r="170" spans="1:6" ht="44.25" customHeight="1" x14ac:dyDescent="0.25">
      <c r="A170" s="54" t="s">
        <v>206</v>
      </c>
      <c r="B170" s="102" t="e">
        <f>(G142*0.65)+(F167*0.2)+(F87*0.15)</f>
        <v>#DIV/0!</v>
      </c>
      <c r="C170" s="102"/>
    </row>
  </sheetData>
  <protectedRanges>
    <protectedRange sqref="A2" name="Plage1"/>
    <protectedRange sqref="B6" name="Plage2"/>
    <protectedRange sqref="A9" name="Plage3"/>
    <protectedRange sqref="B14:D34" name="Plage4"/>
    <protectedRange sqref="A42:C42" name="Plage5"/>
    <protectedRange sqref="A47:D56" name="Plage6"/>
    <protectedRange sqref="A62:C72" name="Plage7"/>
    <protectedRange sqref="A80:C80" name="Plage8"/>
    <protectedRange sqref="A85:C85" name="Plage9"/>
    <protectedRange sqref="C94:E109" name="Plage10"/>
    <protectedRange sqref="C148:C164" name="Plage11"/>
    <protectedRange sqref="A116:C131" name="Plage12"/>
    <protectedRange sqref="B138" name="Plage13"/>
    <protectedRange sqref="B140" name="Plage14"/>
  </protectedRanges>
  <mergeCells count="18">
    <mergeCell ref="A59:C59"/>
    <mergeCell ref="A5:B5"/>
    <mergeCell ref="A9:D9"/>
    <mergeCell ref="A11:D11"/>
    <mergeCell ref="A39:C39"/>
    <mergeCell ref="A44:D44"/>
    <mergeCell ref="B170:C170"/>
    <mergeCell ref="A77:C77"/>
    <mergeCell ref="A82:C82"/>
    <mergeCell ref="A90:E90"/>
    <mergeCell ref="A92:A93"/>
    <mergeCell ref="B92:C92"/>
    <mergeCell ref="D92:E92"/>
    <mergeCell ref="A114:A115"/>
    <mergeCell ref="B114:C114"/>
    <mergeCell ref="A136:B136"/>
    <mergeCell ref="F141:F142"/>
    <mergeCell ref="A145:C145"/>
  </mergeCell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STRUCTURES!$A$2:$A$27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STRUCTURES</vt:lpstr>
      <vt:lpstr>PROGRAMME</vt:lpstr>
      <vt:lpstr>DGTIC</vt:lpstr>
      <vt:lpstr>DRH</vt:lpstr>
      <vt:lpstr>PROGRAMME!_ftnref1</vt:lpstr>
      <vt:lpstr>PROGRAMME!_ftnref2</vt:lpstr>
      <vt:lpstr>PROGRAMME!_ftnref3</vt:lpstr>
      <vt:lpstr>PROGRAMME!_ftnref5</vt:lpstr>
      <vt:lpstr>activites</vt:lpstr>
      <vt:lpstr>budget</vt:lpstr>
      <vt:lpstr>entete_programme</vt:lpstr>
      <vt:lpstr>Index</vt:lpstr>
      <vt:lpstr>nom_structures</vt:lpstr>
      <vt:lpstr>structures</vt:lpstr>
      <vt:lpstr>tab_activites</vt:lpstr>
      <vt:lpstr>tab_postes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</dc:creator>
  <cp:lastModifiedBy>Boureima OUEDRAOGO</cp:lastModifiedBy>
  <dcterms:created xsi:type="dcterms:W3CDTF">2019-02-26T10:17:42Z</dcterms:created>
  <dcterms:modified xsi:type="dcterms:W3CDTF">2020-01-29T10:54:45Z</dcterms:modified>
</cp:coreProperties>
</file>