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00-Entreprise\01-BE\02-Affaires\19-Putallaz\Calorimétrie\Logiciel Calo\"/>
    </mc:Choice>
  </mc:AlternateContent>
  <xr:revisionPtr revIDLastSave="0" documentId="13_ncr:1_{E37800A1-3042-4298-AE84-6A999C9EC0B5}" xr6:coauthVersionLast="45" xr6:coauthVersionMax="45" xr10:uidLastSave="{00000000-0000-0000-0000-000000000000}"/>
  <bookViews>
    <workbookView xWindow="-120" yWindow="-120" windowWidth="29040" windowHeight="15840" tabRatio="737" activeTab="6" xr2:uid="{00000000-000D-0000-FFFF-FFFF00000000}"/>
  </bookViews>
  <sheets>
    <sheet name="DonnéT" sheetId="74" r:id="rId1"/>
    <sheet name="Donnéesprojet" sheetId="4" r:id="rId2"/>
    <sheet name="Donnéesdebase" sheetId="17" r:id="rId3"/>
    <sheet name="BibliothèqueProjet" sheetId="14" r:id="rId4"/>
    <sheet name="CoeffBsollocauxNonChauff" sheetId="19" r:id="rId5"/>
    <sheet name="CalculTLocauxnonchauffés" sheetId="23" r:id="rId6"/>
    <sheet name="ListingLocaux" sheetId="15" r:id="rId7"/>
    <sheet name="ModeleFicheLocal" sheetId="7" r:id="rId8"/>
    <sheet name="Synthèse" sheetId="20" r:id="rId9"/>
  </sheets>
  <externalReferences>
    <externalReference r:id="rId10"/>
    <externalReference r:id="rId11"/>
    <externalReference r:id="rId12"/>
  </externalReferences>
  <definedNames>
    <definedName name="Administration" localSheetId="0">DonnéT!$D$3:$D$6</definedName>
    <definedName name="Administration">#REF!</definedName>
    <definedName name="AdresseBauherr" localSheetId="3">BibliothèqueProjet!$C$23</definedName>
    <definedName name="AdresseBauherr" localSheetId="6">ListingLocaux!$C$14</definedName>
    <definedName name="AdresseBauherr">Donnéesprojet!$C$11</definedName>
    <definedName name="AdresseObjekt" localSheetId="3">BibliothèqueProjet!$C$5</definedName>
    <definedName name="AdresseObjekt" localSheetId="6">ListingLocaux!#REF!</definedName>
    <definedName name="AdresseObjekt">Donnéesprojet!$C$5</definedName>
    <definedName name="AdresseVerfasser" localSheetId="3">BibliothèqueProjet!$C$40</definedName>
    <definedName name="AdresseVerfasser" localSheetId="6">ListingLocaux!$C$28</definedName>
    <definedName name="AdresseVerfasser">Donnéesprojet!$C$25</definedName>
    <definedName name="AdresseVerfasserWaermedaemProj" localSheetId="3">BibliothèqueProjet!$C$31</definedName>
    <definedName name="AdresseVerfasserWaermedaemProj" localSheetId="6">ListingLocaux!$C$21</definedName>
    <definedName name="AdresseVerfasserWaermedaemProj">Donnéesprojet!$C$18</definedName>
    <definedName name="Affectations_accessoires" localSheetId="0">DonnéT!$N$3:$N$6</definedName>
    <definedName name="Affectations_accessoires">#REF!</definedName>
    <definedName name="Altitude" localSheetId="4">CoeffBsollocauxNonChauff!#REF!</definedName>
    <definedName name="Altitude" localSheetId="0">'[1]Données de base'!$L$10</definedName>
    <definedName name="Altitude">Donnéesdebase!$L$10</definedName>
    <definedName name="Ancienne" localSheetId="5">CalculTLocauxnonchauffés!$AR$22:$AR$24</definedName>
    <definedName name="Ancienne">ModeleFicheLocal!$AR$22:$AR$24</definedName>
    <definedName name="AUtres_constructions" localSheetId="5">CalculTLocauxnonchauffés!$AM$21:$AM$24</definedName>
    <definedName name="AUtres_constructions">ModeleFicheLocal!$AM$21:$AM$24</definedName>
    <definedName name="Batiment" localSheetId="0">DonnéT!$B$10:$B$43</definedName>
    <definedName name="Batiment">#REF!</definedName>
    <definedName name="Batiments" localSheetId="0">DonnéT!$B$46:$B$58</definedName>
    <definedName name="Batiments">#REF!</definedName>
    <definedName name="Bâtiments" localSheetId="0">DonnéT!$B$45:$B$58</definedName>
    <definedName name="Bâtiments">#REF!</definedName>
    <definedName name="Brandzeichen" localSheetId="5">CalculTLocauxnonchauffés!$Q$2</definedName>
    <definedName name="Brandzeichen" localSheetId="0">#REF!</definedName>
    <definedName name="Brandzeichen" localSheetId="7">ModeleFicheLocal!$Q$2</definedName>
    <definedName name="Brandzeichen">#REF!</definedName>
    <definedName name="BrandzeichenProjektDaten" localSheetId="3">BibliothèqueProjet!#REF!</definedName>
    <definedName name="BrandzeichenProjektDaten" localSheetId="0">'[1]Données projet'!#REF!</definedName>
    <definedName name="BrandzeichenProjektDaten" localSheetId="6">ListingLocaux!#REF!</definedName>
    <definedName name="BrandzeichenProjektDaten" localSheetId="8">'[2]Données projet'!#REF!</definedName>
    <definedName name="BrandzeichenProjektDaten">Donnéesprojet!#REF!</definedName>
    <definedName name="BrandzeichenProjektGrundlagen" localSheetId="4">CoeffBsollocauxNonChauff!#REF!</definedName>
    <definedName name="BrandzeichenProjektGrundlagen" localSheetId="2">Donnéesdebase!$N$3</definedName>
    <definedName name="BrandzeichenProjektGrundlagen" localSheetId="0">#REF!</definedName>
    <definedName name="BrandzeichenProjektGrundlagen">#REF!</definedName>
    <definedName name="BrandzeichenZusammenfassung" localSheetId="0">#REF!</definedName>
    <definedName name="BrandzeichenZusammenfassung" localSheetId="8">Synthèse!$Q$1</definedName>
    <definedName name="BrandzeichenZusammenfassung">#REF!</definedName>
    <definedName name="Commerces" localSheetId="0">DonnéT!$F$3:$F$4</definedName>
    <definedName name="Commerces">#REF!</definedName>
    <definedName name="Contact" localSheetId="5">CalculTLocauxnonchauffés!$AO$39:$AO$42</definedName>
    <definedName name="Contact" localSheetId="0">[1]ModeleFicheLocal!$AO$41:$AO$45</definedName>
    <definedName name="Contact">ModeleFicheLocal!$AO$41:$AO$45</definedName>
    <definedName name="Datum" localSheetId="3">BibliothèqueProjet!$E$58</definedName>
    <definedName name="Datum" localSheetId="6">ListingLocaux!$E$35</definedName>
    <definedName name="Datum">Donnéesprojet!$E$32</definedName>
    <definedName name="Depertransm" localSheetId="5">CalculTLocauxnonchauffés!#REF!</definedName>
    <definedName name="Depertransm" localSheetId="0">[1]ModeleFicheLocal!#REF!</definedName>
    <definedName name="Depertransm">ModeleFicheLocal!#REF!</definedName>
    <definedName name="Dépôts" localSheetId="0">DonnéT!$K$3:$K$4</definedName>
    <definedName name="Dépôts">#REF!</definedName>
    <definedName name="Ecoles" localSheetId="0">DonnéT!$E$3:$E$5</definedName>
    <definedName name="Ecoles">#REF!</definedName>
    <definedName name="GebGleichzeitigkeit" localSheetId="0">#REF!</definedName>
    <definedName name="GebGleichzeitigkeit" localSheetId="8">Synthèse!$F$18</definedName>
    <definedName name="GebGleichzeitigkeit">#REF!</definedName>
    <definedName name="GebLueftung" localSheetId="0">#REF!</definedName>
    <definedName name="GebLueftung" localSheetId="8">Synthèse!#REF!</definedName>
    <definedName name="GebLueftung">#REF!</definedName>
    <definedName name="GebLuft" localSheetId="0">#REF!</definedName>
    <definedName name="GebLuft" localSheetId="8">Synthèse!$F$18</definedName>
    <definedName name="GebLuft">#REF!</definedName>
    <definedName name="GrundlagenGebaeude" localSheetId="4">CoeffBsollocauxNonChauff!#REF!</definedName>
    <definedName name="GrundlagenGebaeude" localSheetId="2">Donnéesdebase!#REF!</definedName>
    <definedName name="GrundlagenGebaeude" localSheetId="0">#REF!</definedName>
    <definedName name="GrundlagenGebaeude">#REF!</definedName>
    <definedName name="GrundlagenKlima" localSheetId="4">CoeffBsollocauxNonChauff!#REF!</definedName>
    <definedName name="GrundlagenKlima" localSheetId="2">Donnéesdebase!$L$10</definedName>
    <definedName name="GrundlagenKlima" localSheetId="0">#REF!</definedName>
    <definedName name="GrundlagenKlima">#REF!</definedName>
    <definedName name="Habitat" localSheetId="0">DonnéT!$B$3:$B$5</definedName>
    <definedName name="Habitat">#REF!</definedName>
    <definedName name="Hôpitaux" localSheetId="0">DonnéT!$I$3:$I$4</definedName>
    <definedName name="Hôpitaux">#REF!</definedName>
    <definedName name="Hôtel" localSheetId="0">DonnéT!$C$3:$C$4</definedName>
    <definedName name="Hôtel">#REF!</definedName>
    <definedName name="Industrie" localSheetId="0">DonnéT!$J$3:$J$6</definedName>
    <definedName name="Industrie">#REF!</definedName>
    <definedName name="Installations_sportives" localSheetId="0">DonnéT!$L$3</definedName>
    <definedName name="Installations_sportives">#REF!</definedName>
    <definedName name="Konstruktionen" localSheetId="4">CoeffBsollocauxNonChauff!#REF!</definedName>
    <definedName name="Konstruktionen" localSheetId="2">Donnéesdebase!#REF!</definedName>
    <definedName name="Konstruktionen" localSheetId="0">#REF!</definedName>
    <definedName name="Konstruktionen">#REF!</definedName>
    <definedName name="KonstruktionenErdreich" localSheetId="4">CoeffBsollocauxNonChauff!#REF!</definedName>
    <definedName name="KonstruktionenErdreich" localSheetId="2">Donnéesdebase!#REF!</definedName>
    <definedName name="KonstruktionenErdreich" localSheetId="0">#REF!</definedName>
    <definedName name="KonstruktionenErdreich">#REF!</definedName>
    <definedName name="Lieux_de_rassemblement" localSheetId="0">DonnéT!$H$3:$H$5</definedName>
    <definedName name="Lieux_de_rassemblement">#REF!</definedName>
    <definedName name="Local" localSheetId="0">DonnéT!$C$10:$C$43</definedName>
    <definedName name="Local">#REF!</definedName>
    <definedName name="Menuiseries" localSheetId="0">'[1]Bibliothèque Projet'!$A$30:$A$35</definedName>
    <definedName name="Menuiseries">BibliothèqueProjet!$A$43:$A$62</definedName>
    <definedName name="Murs" localSheetId="0">'[1]Bibliothèque Projet'!$A$6:$A$11</definedName>
    <definedName name="Murs">BibliothèqueProjet!$A$6:$A$20</definedName>
    <definedName name="Neuve" localSheetId="5">CalculTLocauxnonchauffés!$AS$22:$AS$23</definedName>
    <definedName name="Neuve">ModeleFicheLocal!$AS$22:$AS$23</definedName>
    <definedName name="Piscines_couvertes" localSheetId="0">DonnéT!$M$3</definedName>
    <definedName name="Piscines_couvertes">#REF!</definedName>
    <definedName name="planchers" localSheetId="0">'[1]Bibliothèque Projet'!$A$22:$A$27</definedName>
    <definedName name="planchers">BibliothèqueProjet!$A$33:$A$40</definedName>
    <definedName name="Ponts" localSheetId="0">'[1]Bibliothèque Projet'!$A$38:$A$52</definedName>
    <definedName name="Ponts">BibliothèqueProjet!$A$65:$A$79</definedName>
    <definedName name="RaumBauteile" localSheetId="0">#REF!</definedName>
    <definedName name="RaumBauteile">#REF!</definedName>
    <definedName name="RaumBez" localSheetId="5">CalculTLocauxnonchauffés!$K$2</definedName>
    <definedName name="RaumBez" localSheetId="0">#REF!</definedName>
    <definedName name="RaumBez" localSheetId="7">ModeleFicheLocal!$K$2</definedName>
    <definedName name="RaumBez">#REF!</definedName>
    <definedName name="RaumDaten" localSheetId="5">CalculTLocauxnonchauffés!$B$10</definedName>
    <definedName name="RaumDaten" localSheetId="0">#REF!</definedName>
    <definedName name="RaumDaten" localSheetId="7">ModeleFicheLocal!$B$12</definedName>
    <definedName name="RaumDaten" localSheetId="8">#REF!</definedName>
    <definedName name="RaumDaten">#REF!</definedName>
    <definedName name="RaumH" localSheetId="5">CalculTLocauxnonchauffés!#REF!</definedName>
    <definedName name="RaumH" localSheetId="0">#REF!</definedName>
    <definedName name="RaumH" localSheetId="7">ModeleFicheLocal!#REF!</definedName>
    <definedName name="RaumH">#REF!</definedName>
    <definedName name="RaumInf" localSheetId="5">CalculTLocauxnonchauffés!#REF!</definedName>
    <definedName name="RaumInf" localSheetId="0">#REF!</definedName>
    <definedName name="RaumInf" localSheetId="7">ModeleFicheLocal!#REF!</definedName>
    <definedName name="RaumInf">#REF!</definedName>
    <definedName name="RaumKbz" localSheetId="5">CalculTLocauxnonchauffés!$E$2</definedName>
    <definedName name="RaumKbz" localSheetId="0">#REF!</definedName>
    <definedName name="RaumKbz" localSheetId="7">ModeleFicheLocal!$E$2</definedName>
    <definedName name="RaumKbz">#REF!</definedName>
    <definedName name="RaumLeistung" localSheetId="5">CalculTLocauxnonchauffés!#REF!</definedName>
    <definedName name="RaumLeistung" localSheetId="0">#REF!</definedName>
    <definedName name="RaumLeistung" localSheetId="7">ModeleFicheLocal!#REF!</definedName>
    <definedName name="RaumLeistung">#REF!</definedName>
    <definedName name="RaumMech" localSheetId="5">CalculTLocauxnonchauffés!#REF!</definedName>
    <definedName name="RaumMech" localSheetId="0">#REF!</definedName>
    <definedName name="RaumMech" localSheetId="7">ModeleFicheLocal!#REF!</definedName>
    <definedName name="RaumMech">#REF!</definedName>
    <definedName name="RaumMin" localSheetId="5">CalculTLocauxnonchauffés!#REF!</definedName>
    <definedName name="RaumMin" localSheetId="0">#REF!</definedName>
    <definedName name="RaumMin" localSheetId="7">ModeleFicheLocal!#REF!</definedName>
    <definedName name="RaumMin">#REF!</definedName>
    <definedName name="RaumNatürlich" localSheetId="5">CalculTLocauxnonchauffés!#REF!</definedName>
    <definedName name="RaumNatürlich" localSheetId="0">#REF!</definedName>
    <definedName name="RaumNatürlich" localSheetId="7">ModeleFicheLocal!#REF!</definedName>
    <definedName name="RaumNatürlich">#REF!</definedName>
    <definedName name="RaumTransLeistung" localSheetId="5">CalculTLocauxnonchauffés!#REF!</definedName>
    <definedName name="RaumTransLeistung" localSheetId="0">#REF!</definedName>
    <definedName name="RaumTransLeistung" localSheetId="7">ModeleFicheLocal!#REF!</definedName>
    <definedName name="RaumTransLeistung">#REF!</definedName>
    <definedName name="RaumZuluft" localSheetId="5">CalculTLocauxnonchauffés!#REF!</definedName>
    <definedName name="RaumZuluft" localSheetId="0">#REF!</definedName>
    <definedName name="RaumZuluft" localSheetId="7">ModeleFicheLocal!#REF!</definedName>
    <definedName name="RaumZuluft">#REF!</definedName>
    <definedName name="RaumZuluftNachbar" localSheetId="5">CalculTLocauxnonchauffés!#REF!</definedName>
    <definedName name="RaumZuluftNachbar" localSheetId="0">#REF!</definedName>
    <definedName name="RaumZuluftNachbar" localSheetId="7">ModeleFicheLocal!#REF!</definedName>
    <definedName name="RaumZuluftNachbar">#REF!</definedName>
    <definedName name="Restauration" localSheetId="0">DonnéT!$G$3:$G$5</definedName>
    <definedName name="Restauration">#REF!</definedName>
    <definedName name="Sans_influence" localSheetId="5">CalculTLocauxnonchauffés!$AS$22</definedName>
    <definedName name="Sans_influence">ModeleFicheLocal!$AS$22</definedName>
    <definedName name="Selectionner" localSheetId="0">DonnéT!$O$3</definedName>
    <definedName name="Selectionner">#REF!</definedName>
    <definedName name="SummeC13" localSheetId="5">CalculTLocauxnonchauffés!#REF!</definedName>
    <definedName name="SummeC13" localSheetId="0">#REF!</definedName>
    <definedName name="SummeC13" localSheetId="7">ModeleFicheLocal!#REF!</definedName>
    <definedName name="SummeC13">#REF!</definedName>
    <definedName name="SummeC16" localSheetId="5">CalculTLocauxnonchauffés!#REF!</definedName>
    <definedName name="SummeC16" localSheetId="0">#REF!</definedName>
    <definedName name="SummeC16" localSheetId="7">ModeleFicheLocal!#REF!</definedName>
    <definedName name="SummeC16">#REF!</definedName>
    <definedName name="SummeC17" localSheetId="5">CalculTLocauxnonchauffés!#REF!</definedName>
    <definedName name="SummeC17" localSheetId="0">#REF!</definedName>
    <definedName name="SummeC17" localSheetId="7">ModeleFicheLocal!#REF!</definedName>
    <definedName name="SummeC17">#REF!</definedName>
    <definedName name="SummeGeb" localSheetId="0">#REF!</definedName>
    <definedName name="SummeGeb" localSheetId="8">Synthèse!$L$11</definedName>
    <definedName name="SummeGeb">#REF!</definedName>
    <definedName name="SummeTransgBeheizt" localSheetId="5">CalculTLocauxnonchauffés!#REF!</definedName>
    <definedName name="SummeTransgBeheizt" localSheetId="0">#REF!</definedName>
    <definedName name="SummeTransgBeheizt" localSheetId="7">ModeleFicheLocal!#REF!</definedName>
    <definedName name="SummeTransgBeheizt" localSheetId="8">'[2]Modèle fiche local'!#REF!</definedName>
    <definedName name="SummeTransgBeheizt">#REF!</definedName>
    <definedName name="Toitures" localSheetId="0">'[1]Bibliothèque Projet'!$A$14:$A$19</definedName>
    <definedName name="Toitures">BibliothèqueProjet!$A$23:$A$30</definedName>
    <definedName name="Vide" localSheetId="0">DonnéT!$O$3</definedName>
    <definedName name="Vide">#REF!</definedName>
    <definedName name="Villas" localSheetId="5">CalculTLocauxnonchauffés!$AN$21:$AN$24</definedName>
    <definedName name="Villas">ModeleFicheLocal!$AN$21:$AN$24</definedName>
    <definedName name="WbrLinear" localSheetId="4">CoeffBsollocauxNonChauff!#REF!</definedName>
    <definedName name="WbrLinear" localSheetId="2">Donnéesdebase!#REF!</definedName>
    <definedName name="WbrLinear" localSheetId="0">#REF!</definedName>
    <definedName name="WbrLinear">#REF!</definedName>
    <definedName name="WbrPunkt" localSheetId="4">CoeffBsollocauxNonChauff!#REF!</definedName>
    <definedName name="WbrPunkt" localSheetId="2">Donnéesdebase!#REF!</definedName>
    <definedName name="WbrPunkt" localSheetId="0">#REF!</definedName>
    <definedName name="WbrPunkt">#REF!</definedName>
    <definedName name="_xlnm.Print_Area" localSheetId="5">CalculTLocauxnonchauffés!$B$2:$Q$98</definedName>
    <definedName name="_xlnm.Print_Area" localSheetId="7">ModeleFicheLocal!$B$2:$Q$90</definedName>
    <definedName name="_xlnm.Print_Area" localSheetId="8">Synthèse!$A$1:$Q$19</definedName>
    <definedName name="ZusRaum" localSheetId="0">#REF!</definedName>
    <definedName name="ZusRaum" localSheetId="8">Synthèse!$A$8</definedName>
    <definedName name="ZusRaum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32" i="7" l="1"/>
  <c r="Q132" i="7"/>
  <c r="K132" i="7"/>
  <c r="J132" i="7"/>
  <c r="C132" i="7"/>
  <c r="B132" i="7"/>
  <c r="O12" i="7"/>
  <c r="K56" i="7"/>
  <c r="E12" i="7" l="1"/>
  <c r="C106" i="23" l="1"/>
  <c r="J106" i="23"/>
  <c r="B106" i="23"/>
  <c r="O30" i="23" l="1"/>
  <c r="P113" i="23"/>
  <c r="D106" i="23"/>
  <c r="P87" i="23"/>
  <c r="Q87" i="23" s="1"/>
  <c r="D87" i="23"/>
  <c r="P86" i="23"/>
  <c r="Q86" i="23" s="1"/>
  <c r="D86" i="23"/>
  <c r="P85" i="23"/>
  <c r="Q85" i="23" s="1"/>
  <c r="D85" i="23"/>
  <c r="P84" i="23"/>
  <c r="Q84" i="23" s="1"/>
  <c r="D84" i="23"/>
  <c r="P83" i="23"/>
  <c r="Q83" i="23" s="1"/>
  <c r="D83" i="23"/>
  <c r="P82" i="23"/>
  <c r="Q82" i="23" s="1"/>
  <c r="D82" i="23"/>
  <c r="P81" i="23"/>
  <c r="Q81" i="23" s="1"/>
  <c r="D81" i="23"/>
  <c r="P80" i="23"/>
  <c r="Q80" i="23" s="1"/>
  <c r="D80" i="23"/>
  <c r="P79" i="23"/>
  <c r="Q79" i="23" s="1"/>
  <c r="D79" i="23"/>
  <c r="P78" i="23"/>
  <c r="Q78" i="23" s="1"/>
  <c r="D78" i="23"/>
  <c r="P69" i="23"/>
  <c r="Q69" i="23" s="1"/>
  <c r="O69" i="23"/>
  <c r="D69" i="23"/>
  <c r="P68" i="23"/>
  <c r="Q68" i="23" s="1"/>
  <c r="O68" i="23"/>
  <c r="D68" i="23"/>
  <c r="P67" i="23"/>
  <c r="Q67" i="23" s="1"/>
  <c r="O67" i="23"/>
  <c r="D67" i="23"/>
  <c r="P66" i="23"/>
  <c r="Q66" i="23" s="1"/>
  <c r="O66" i="23"/>
  <c r="D66" i="23"/>
  <c r="P65" i="23"/>
  <c r="Q65" i="23" s="1"/>
  <c r="O65" i="23"/>
  <c r="D65" i="23"/>
  <c r="P64" i="23"/>
  <c r="Q64" i="23" s="1"/>
  <c r="O64" i="23"/>
  <c r="D64" i="23"/>
  <c r="P63" i="23"/>
  <c r="Q63" i="23" s="1"/>
  <c r="O63" i="23"/>
  <c r="D63" i="23"/>
  <c r="P62" i="23"/>
  <c r="N62" i="23"/>
  <c r="O62" i="23" s="1"/>
  <c r="D62" i="23"/>
  <c r="P52" i="23"/>
  <c r="Q52" i="23" s="1"/>
  <c r="O52" i="23"/>
  <c r="D52" i="23"/>
  <c r="P51" i="23"/>
  <c r="Q51" i="23" s="1"/>
  <c r="O51" i="23"/>
  <c r="D51" i="23"/>
  <c r="P50" i="23"/>
  <c r="Q50" i="23" s="1"/>
  <c r="O50" i="23"/>
  <c r="D50" i="23"/>
  <c r="P49" i="23"/>
  <c r="O49" i="23"/>
  <c r="D49" i="23"/>
  <c r="P39" i="23"/>
  <c r="Q39" i="23" s="1"/>
  <c r="O39" i="23"/>
  <c r="D39" i="23"/>
  <c r="P38" i="23"/>
  <c r="Q38" i="23" s="1"/>
  <c r="O38" i="23"/>
  <c r="D38" i="23"/>
  <c r="P37" i="23"/>
  <c r="Q37" i="23" s="1"/>
  <c r="O37" i="23"/>
  <c r="D37" i="23"/>
  <c r="P36" i="23"/>
  <c r="Q36" i="23" s="1"/>
  <c r="O36" i="23"/>
  <c r="D36" i="23"/>
  <c r="P35" i="23"/>
  <c r="Q35" i="23" s="1"/>
  <c r="O35" i="23"/>
  <c r="D35" i="23"/>
  <c r="P34" i="23"/>
  <c r="Q34" i="23" s="1"/>
  <c r="O34" i="23"/>
  <c r="D34" i="23"/>
  <c r="P33" i="23"/>
  <c r="Q33" i="23" s="1"/>
  <c r="O33" i="23"/>
  <c r="D33" i="23"/>
  <c r="P32" i="23"/>
  <c r="Q32" i="23" s="1"/>
  <c r="O32" i="23"/>
  <c r="D32" i="23"/>
  <c r="P31" i="23"/>
  <c r="Q31" i="23" s="1"/>
  <c r="O31" i="23"/>
  <c r="D31" i="23"/>
  <c r="P30" i="23"/>
  <c r="D30" i="23"/>
  <c r="P21" i="23"/>
  <c r="Q21" i="23" s="1"/>
  <c r="O21" i="23"/>
  <c r="D21" i="23"/>
  <c r="P20" i="23"/>
  <c r="Q20" i="23" s="1"/>
  <c r="O20" i="23"/>
  <c r="D20" i="23"/>
  <c r="P19" i="23"/>
  <c r="O19" i="23"/>
  <c r="D19" i="23"/>
  <c r="P18" i="23"/>
  <c r="O18" i="23"/>
  <c r="D18" i="23"/>
  <c r="P17" i="23"/>
  <c r="O17" i="23"/>
  <c r="D17" i="23"/>
  <c r="P16" i="23"/>
  <c r="O16" i="23"/>
  <c r="D16" i="23"/>
  <c r="Q10" i="23"/>
  <c r="C110" i="23" s="1"/>
  <c r="K10" i="23"/>
  <c r="H10" i="23"/>
  <c r="E4" i="23"/>
  <c r="H4" i="23" s="1"/>
  <c r="O33" i="7"/>
  <c r="P33" i="7" s="1"/>
  <c r="O34" i="7"/>
  <c r="P34" i="7" s="1"/>
  <c r="Q34" i="7" s="1"/>
  <c r="O35" i="7"/>
  <c r="P35" i="7"/>
  <c r="Q35" i="7" s="1"/>
  <c r="O36" i="7"/>
  <c r="P36" i="7" s="1"/>
  <c r="Q36" i="7" s="1"/>
  <c r="O37" i="7"/>
  <c r="P37" i="7"/>
  <c r="Q37" i="7"/>
  <c r="O38" i="7"/>
  <c r="P38" i="7" s="1"/>
  <c r="Q38" i="7" s="1"/>
  <c r="O39" i="7"/>
  <c r="P39" i="7" s="1"/>
  <c r="Q39" i="7" s="1"/>
  <c r="O40" i="7"/>
  <c r="P40" i="7"/>
  <c r="Q40" i="7" s="1"/>
  <c r="O41" i="7"/>
  <c r="P41" i="7" s="1"/>
  <c r="Q41" i="7" s="1"/>
  <c r="O57" i="7"/>
  <c r="P57" i="7" s="1"/>
  <c r="Q57" i="7" s="1"/>
  <c r="O58" i="7"/>
  <c r="P58" i="7" s="1"/>
  <c r="Q58" i="7" s="1"/>
  <c r="O59" i="7"/>
  <c r="P59" i="7" s="1"/>
  <c r="Q59" i="7" s="1"/>
  <c r="O60" i="7"/>
  <c r="P60" i="7" s="1"/>
  <c r="Q60" i="7" s="1"/>
  <c r="O61" i="7"/>
  <c r="P61" i="7" s="1"/>
  <c r="Q61" i="7" s="1"/>
  <c r="O62" i="7"/>
  <c r="P62" i="7" s="1"/>
  <c r="Q62" i="7" s="1"/>
  <c r="O63" i="7"/>
  <c r="P63" i="7" s="1"/>
  <c r="Q63" i="7" s="1"/>
  <c r="M57" i="7"/>
  <c r="M58" i="7"/>
  <c r="M59" i="7"/>
  <c r="M60" i="7"/>
  <c r="O70" i="7"/>
  <c r="P70" i="7" s="1"/>
  <c r="Q70" i="7" s="1"/>
  <c r="O71" i="7"/>
  <c r="P71" i="7"/>
  <c r="Q71" i="7" s="1"/>
  <c r="O72" i="7"/>
  <c r="P72" i="7" s="1"/>
  <c r="Q72" i="7" s="1"/>
  <c r="O73" i="7"/>
  <c r="P73" i="7" s="1"/>
  <c r="Q73" i="7" s="1"/>
  <c r="O74" i="7"/>
  <c r="P74" i="7" s="1"/>
  <c r="Q74" i="7" s="1"/>
  <c r="O75" i="7"/>
  <c r="P75" i="7" s="1"/>
  <c r="Q75" i="7" s="1"/>
  <c r="O76" i="7"/>
  <c r="P76" i="7" s="1"/>
  <c r="Q76" i="7" s="1"/>
  <c r="O77" i="7"/>
  <c r="P77" i="7" s="1"/>
  <c r="Q77" i="7" s="1"/>
  <c r="O78" i="7"/>
  <c r="P78" i="7" s="1"/>
  <c r="Q78" i="7" s="1"/>
  <c r="M70" i="7"/>
  <c r="M71" i="7"/>
  <c r="M72" i="7"/>
  <c r="M73" i="7"/>
  <c r="M74" i="7"/>
  <c r="M75" i="7"/>
  <c r="D70" i="7"/>
  <c r="D71" i="7"/>
  <c r="D72" i="7"/>
  <c r="D73" i="7"/>
  <c r="D74" i="7"/>
  <c r="D75" i="7"/>
  <c r="L57" i="7"/>
  <c r="L58" i="7"/>
  <c r="L59" i="7"/>
  <c r="L60" i="7"/>
  <c r="D57" i="7"/>
  <c r="D58" i="7"/>
  <c r="D59" i="7"/>
  <c r="D60" i="7"/>
  <c r="D61" i="7"/>
  <c r="D62" i="7"/>
  <c r="D63" i="7"/>
  <c r="D33" i="7"/>
  <c r="L33" i="7"/>
  <c r="M33" i="7"/>
  <c r="D34" i="7"/>
  <c r="L34" i="7"/>
  <c r="M34" i="7"/>
  <c r="D35" i="7"/>
  <c r="L35" i="7"/>
  <c r="M35" i="7"/>
  <c r="D36" i="7"/>
  <c r="L36" i="7"/>
  <c r="M36" i="7"/>
  <c r="D37" i="7"/>
  <c r="L37" i="7"/>
  <c r="M37" i="7"/>
  <c r="D38" i="7"/>
  <c r="L38" i="7"/>
  <c r="M38" i="7"/>
  <c r="M20" i="17"/>
  <c r="I16" i="7"/>
  <c r="M23" i="17"/>
  <c r="M22" i="17"/>
  <c r="M21" i="17"/>
  <c r="L7" i="17"/>
  <c r="L6" i="17"/>
  <c r="L5" i="17"/>
  <c r="Q41" i="23" l="1"/>
  <c r="Q49" i="23"/>
  <c r="Q62" i="23"/>
  <c r="Q73" i="23" s="1"/>
  <c r="Q30" i="23"/>
  <c r="Q40" i="23" s="1"/>
  <c r="Q16" i="23"/>
  <c r="E106" i="23"/>
  <c r="Q33" i="7"/>
  <c r="M24" i="17"/>
  <c r="Q91" i="23" l="1"/>
  <c r="Q90" i="23"/>
  <c r="Q71" i="23"/>
  <c r="Q72" i="23"/>
  <c r="Q70" i="23"/>
  <c r="Q88" i="23"/>
  <c r="Q89" i="23"/>
  <c r="Q54" i="23"/>
  <c r="Q55" i="23"/>
  <c r="Q56" i="23"/>
  <c r="Q53" i="23"/>
  <c r="Q42" i="23"/>
  <c r="Q43" i="23"/>
  <c r="Q22" i="23"/>
  <c r="Q25" i="23"/>
  <c r="Q23" i="23"/>
  <c r="Q24" i="23"/>
  <c r="K25" i="17"/>
  <c r="G12" i="7" s="1"/>
  <c r="K26" i="17"/>
  <c r="K12" i="7" s="1"/>
  <c r="P18" i="20" l="1"/>
  <c r="H18" i="20"/>
  <c r="A18" i="20"/>
  <c r="Q11" i="20"/>
  <c r="P11" i="20"/>
  <c r="O11" i="20"/>
  <c r="N11" i="20"/>
  <c r="M11" i="20"/>
  <c r="L11" i="20"/>
  <c r="I11" i="20"/>
  <c r="Q12" i="7"/>
  <c r="O69" i="7"/>
  <c r="P69" i="7" s="1"/>
  <c r="M78" i="7"/>
  <c r="M77" i="7"/>
  <c r="M76" i="7"/>
  <c r="M69" i="7"/>
  <c r="L32" i="7"/>
  <c r="L63" i="7"/>
  <c r="N18" i="20" l="1"/>
  <c r="L50" i="7"/>
  <c r="L41" i="7"/>
  <c r="L22" i="7"/>
  <c r="L23" i="7"/>
  <c r="L24" i="7"/>
  <c r="L25" i="7"/>
  <c r="L26" i="7"/>
  <c r="L21" i="7"/>
  <c r="M63" i="7"/>
  <c r="M62" i="7"/>
  <c r="M61" i="7"/>
  <c r="M56" i="7"/>
  <c r="M50" i="7"/>
  <c r="M49" i="7"/>
  <c r="M48" i="7"/>
  <c r="M47" i="7"/>
  <c r="M41" i="7"/>
  <c r="M40" i="7"/>
  <c r="M39" i="7"/>
  <c r="M32" i="7"/>
  <c r="M22" i="7"/>
  <c r="M23" i="7"/>
  <c r="M24" i="7"/>
  <c r="M25" i="7"/>
  <c r="M26" i="7"/>
  <c r="M21" i="7"/>
  <c r="O21" i="7"/>
  <c r="P21" i="7" s="1"/>
  <c r="D32" i="7"/>
  <c r="O22" i="7"/>
  <c r="P22" i="7" s="1"/>
  <c r="Q22" i="7" s="1"/>
  <c r="O23" i="7"/>
  <c r="P23" i="7" s="1"/>
  <c r="Q23" i="7" s="1"/>
  <c r="O24" i="7"/>
  <c r="P24" i="7" s="1"/>
  <c r="Q24" i="7" s="1"/>
  <c r="O25" i="7"/>
  <c r="P25" i="7" s="1"/>
  <c r="Q25" i="7" s="1"/>
  <c r="O26" i="7"/>
  <c r="P26" i="7" s="1"/>
  <c r="Q26" i="7" s="1"/>
  <c r="D22" i="7"/>
  <c r="D23" i="7"/>
  <c r="D24" i="7"/>
  <c r="D25" i="7"/>
  <c r="D26" i="7"/>
  <c r="D21" i="7"/>
  <c r="D41" i="7"/>
  <c r="L40" i="7"/>
  <c r="D40" i="7"/>
  <c r="D39" i="7"/>
  <c r="O32" i="7"/>
  <c r="P32" i="7" s="1"/>
  <c r="L62" i="7"/>
  <c r="O56" i="7"/>
  <c r="D56" i="7"/>
  <c r="L56" i="7" l="1"/>
  <c r="P56" i="7" s="1"/>
  <c r="P64" i="7" s="1"/>
  <c r="L61" i="7"/>
  <c r="L39" i="7"/>
  <c r="N78" i="7"/>
  <c r="D78" i="7"/>
  <c r="D77" i="7"/>
  <c r="D76" i="7"/>
  <c r="D69" i="7"/>
  <c r="O50" i="7"/>
  <c r="D50" i="7"/>
  <c r="O49" i="7"/>
  <c r="L49" i="7"/>
  <c r="D49" i="7"/>
  <c r="O48" i="7"/>
  <c r="P48" i="7" s="1"/>
  <c r="Q48" i="7" s="1"/>
  <c r="D48" i="7"/>
  <c r="O47" i="7"/>
  <c r="D47" i="7"/>
  <c r="P50" i="7" l="1"/>
  <c r="Q50" i="7" s="1"/>
  <c r="L47" i="7"/>
  <c r="P47" i="7" s="1"/>
  <c r="L48" i="7"/>
  <c r="P49" i="7"/>
  <c r="Q49" i="7" s="1"/>
  <c r="P42" i="7"/>
  <c r="O101" i="7"/>
  <c r="P97" i="7"/>
  <c r="E6" i="7"/>
  <c r="H6" i="7" s="1"/>
  <c r="F16" i="17"/>
  <c r="B93" i="7"/>
  <c r="P79" i="7" l="1"/>
  <c r="C93" i="7"/>
  <c r="P27" i="7"/>
  <c r="P51" i="7"/>
  <c r="D93" i="7"/>
  <c r="I5" i="15"/>
  <c r="K5" i="15" s="1"/>
  <c r="L11" i="17"/>
  <c r="L13" i="17" s="1"/>
  <c r="L89" i="7"/>
  <c r="L5" i="15" l="1"/>
  <c r="K50" i="15"/>
  <c r="E93" i="7"/>
  <c r="C97" i="7"/>
  <c r="L12" i="17"/>
  <c r="G97" i="7" l="1"/>
  <c r="B101" i="7" s="1"/>
  <c r="G110" i="23"/>
  <c r="B114" i="23" s="1"/>
  <c r="G10" i="23"/>
  <c r="L10" i="23" s="1"/>
  <c r="E11" i="23" s="1"/>
  <c r="F12" i="7"/>
  <c r="G93" i="7" l="1"/>
  <c r="H93" i="7" s="1"/>
  <c r="J93" i="7" s="1"/>
  <c r="O93" i="7"/>
  <c r="Q93" i="7" s="1"/>
  <c r="Q97" i="7" s="1"/>
  <c r="C114" i="23"/>
  <c r="C101" i="7" l="1"/>
  <c r="P101" i="7" s="1"/>
  <c r="P105" i="7" s="1"/>
  <c r="Q113" i="23"/>
  <c r="P117" i="23" s="1"/>
  <c r="L12" i="7" l="1"/>
  <c r="Q47" i="7" l="1"/>
  <c r="Q51" i="7" s="1"/>
  <c r="E110" i="7" s="1"/>
  <c r="L132" i="7"/>
  <c r="Q101" i="7"/>
  <c r="Q56" i="7"/>
  <c r="Q32" i="7"/>
  <c r="Q21" i="7"/>
  <c r="Q27" i="7" s="1"/>
  <c r="Q69" i="7"/>
  <c r="E113" i="7" l="1"/>
  <c r="N132" i="7"/>
  <c r="E108" i="7"/>
  <c r="Q64" i="7"/>
  <c r="E111" i="7" s="1"/>
  <c r="Q42" i="7"/>
  <c r="E109" i="7" s="1"/>
  <c r="Q79" i="7"/>
  <c r="E112" i="7" s="1"/>
  <c r="M132" i="7" l="1"/>
  <c r="Q105" i="7"/>
  <c r="O132" i="7" s="1"/>
  <c r="P132" i="7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N14" authorId="0" shapeId="0" xr:uid="{51480B3F-115B-4981-91C3-8758929C40D1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N47" authorId="0" shapeId="0" xr:uid="{077D3DB6-CF86-4E54-9E9A-056754A3A90D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N60" authorId="0" shapeId="0" xr:uid="{FBB083A8-8D5C-42D9-8FD0-DE8A1FFE2E38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C104" authorId="0" shapeId="0" xr:uid="{7A284EAE-47C0-4BF0-9318-14D59FC5B975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Coefficient d'exposition</t>
        </r>
      </text>
    </comment>
    <comment ref="D104" authorId="0" shapeId="0" xr:uid="{8C2AB0F6-AB59-4548-B3A0-F0C87EDA225B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Facteur correctif par rapport à la hauteur du local par rapport au sol</t>
        </r>
      </text>
    </comment>
    <comment ref="I104" authorId="0" shapeId="0" xr:uid="{146E7912-9A8A-4A9F-8FBB-5327397C7C56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K19" authorId="0" shapeId="0" xr:uid="{EFA6A9D1-0DE2-433D-BAE4-0B816C3D0088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20" authorId="0" shapeId="0" xr:uid="{4FBBF74A-3EFD-4CD4-8251-A8F5B6BEE1A6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31" authorId="0" shapeId="0" xr:uid="{55074910-2F87-4388-B607-A43877B2C328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45" authorId="0" shapeId="0" xr:uid="{FAD4B489-C8CC-4290-90DB-74AA080D2737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46" authorId="0" shapeId="0" xr:uid="{366E693A-3A37-469A-9D6D-F8D877A6F17D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K54" authorId="0" shapeId="0" xr:uid="{B80E25CD-CEAD-4912-82E4-BA241A34DC7B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Surface des menuiseries...</t>
        </r>
      </text>
    </comment>
    <comment ref="M55" authorId="0" shapeId="0" xr:uid="{2842FC6F-48EB-4C96-877D-F919E3E7095D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M68" authorId="0" shapeId="0" xr:uid="{1FFE7831-673D-4CE9-AB02-92E1D8EFB16B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Si contact avec le sol ou un local non chauffé, voir onglet (Coeff B sol…)</t>
        </r>
      </text>
    </comment>
    <comment ref="C91" authorId="0" shapeId="0" xr:uid="{0CB8C643-B6E2-4A2F-9EAE-B14868E68A99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Coefficient d'exposition</t>
        </r>
      </text>
    </comment>
    <comment ref="D91" authorId="0" shapeId="0" xr:uid="{2DF96F67-738A-43E7-B5E1-AB550E188A28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Facteur correctif par rapport à la hauteur du local par rapport au sol</t>
        </r>
      </text>
    </comment>
    <comment ref="I91" authorId="0" shapeId="0" xr:uid="{132F1A04-903F-4419-94CF-65DF96719D31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</t>
        </r>
      </text>
    </comment>
    <comment ref="N91" authorId="0" shapeId="0" xr:uid="{E888E7BC-2DDB-42EF-9885-B117B3460BB0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Température du local d’où provient l'air</t>
        </r>
      </text>
    </comment>
    <comment ref="P91" authorId="0" shapeId="0" xr:uid="{8BB43356-92FF-4A39-A5E5-CC85ACDED120}">
      <text>
        <r>
          <rPr>
            <b/>
            <sz val="8"/>
            <color indexed="81"/>
            <rFont val="Tahoma"/>
            <family val="2"/>
          </rPr>
          <t>Utilisateur:</t>
        </r>
        <r>
          <rPr>
            <sz val="8"/>
            <color indexed="81"/>
            <rFont val="Tahoma"/>
            <family val="2"/>
          </rPr>
          <t xml:space="preserve">
Débit d'air introduit par la VMC dans le local annexe</t>
        </r>
      </text>
    </comment>
  </commentList>
</comments>
</file>

<file path=xl/sharedStrings.xml><?xml version="1.0" encoding="utf-8"?>
<sst xmlns="http://schemas.openxmlformats.org/spreadsheetml/2006/main" count="1268" uniqueCount="506">
  <si>
    <t>l</t>
  </si>
  <si>
    <t>A</t>
  </si>
  <si>
    <t>-</t>
  </si>
  <si>
    <t>m</t>
  </si>
  <si>
    <t>°C</t>
  </si>
  <si>
    <t>K</t>
  </si>
  <si>
    <t>W/K</t>
  </si>
  <si>
    <t>b</t>
  </si>
  <si>
    <t>h</t>
  </si>
  <si>
    <t>S</t>
  </si>
  <si>
    <r>
      <t>m</t>
    </r>
    <r>
      <rPr>
        <vertAlign val="superscript"/>
        <sz val="8"/>
        <rFont val="Arial"/>
        <family val="2"/>
      </rPr>
      <t>2</t>
    </r>
  </si>
  <si>
    <r>
      <t>m</t>
    </r>
    <r>
      <rPr>
        <vertAlign val="superscript"/>
        <sz val="8"/>
        <rFont val="Arial"/>
        <family val="2"/>
      </rPr>
      <t>3</t>
    </r>
  </si>
  <si>
    <r>
      <t>m</t>
    </r>
    <r>
      <rPr>
        <vertAlign val="superscript"/>
        <sz val="8"/>
        <rFont val="Arial"/>
        <family val="2"/>
      </rPr>
      <t>3</t>
    </r>
    <r>
      <rPr>
        <sz val="8"/>
        <rFont val="Arial"/>
        <family val="2"/>
      </rPr>
      <t>/h</t>
    </r>
  </si>
  <si>
    <t>l, h</t>
  </si>
  <si>
    <t>Orien-</t>
  </si>
  <si>
    <r>
      <t>F</t>
    </r>
    <r>
      <rPr>
        <i/>
        <vertAlign val="subscript"/>
        <sz val="9"/>
        <rFont val="Arial"/>
        <family val="2"/>
      </rPr>
      <t>HL</t>
    </r>
  </si>
  <si>
    <r>
      <t>q</t>
    </r>
    <r>
      <rPr>
        <i/>
        <vertAlign val="subscript"/>
        <sz val="9"/>
        <rFont val="Arial"/>
        <family val="2"/>
      </rPr>
      <t>e</t>
    </r>
  </si>
  <si>
    <r>
      <t>H</t>
    </r>
    <r>
      <rPr>
        <i/>
        <vertAlign val="subscript"/>
        <sz val="9"/>
        <rFont val="Arial"/>
        <family val="2"/>
      </rPr>
      <t>T</t>
    </r>
  </si>
  <si>
    <r>
      <t>F</t>
    </r>
    <r>
      <rPr>
        <i/>
        <vertAlign val="subscript"/>
        <sz val="9"/>
        <rFont val="Arial"/>
        <family val="2"/>
      </rPr>
      <t>T</t>
    </r>
  </si>
  <si>
    <r>
      <t>Wh/m</t>
    </r>
    <r>
      <rPr>
        <vertAlign val="superscript"/>
        <sz val="8"/>
        <rFont val="Arial"/>
        <family val="2"/>
      </rPr>
      <t>3</t>
    </r>
    <r>
      <rPr>
        <sz val="8"/>
        <rFont val="Arial"/>
        <family val="2"/>
      </rPr>
      <t>K</t>
    </r>
  </si>
  <si>
    <t>Adresse</t>
  </si>
  <si>
    <r>
      <t>q</t>
    </r>
    <r>
      <rPr>
        <i/>
        <vertAlign val="subscript"/>
        <sz val="9"/>
        <rFont val="Arial"/>
        <family val="2"/>
      </rPr>
      <t>int</t>
    </r>
  </si>
  <si>
    <t>V</t>
  </si>
  <si>
    <r>
      <t>F</t>
    </r>
    <r>
      <rPr>
        <i/>
        <vertAlign val="subscript"/>
        <sz val="9"/>
        <rFont val="Arial"/>
        <family val="2"/>
      </rPr>
      <t>V</t>
    </r>
  </si>
  <si>
    <t>Calcul des déperditions calorifiques de base</t>
  </si>
  <si>
    <t>selon la norme SIA 384.201</t>
  </si>
  <si>
    <t>Désignation</t>
  </si>
  <si>
    <t>Maître de l'ouvrage</t>
  </si>
  <si>
    <t>Téléphone</t>
  </si>
  <si>
    <t>Lieu et date</t>
  </si>
  <si>
    <t>Signature du responsable</t>
  </si>
  <si>
    <t>Bâtiment</t>
  </si>
  <si>
    <t>No</t>
  </si>
  <si>
    <t>Description</t>
  </si>
  <si>
    <t>Description:</t>
  </si>
  <si>
    <t>Affectation</t>
  </si>
  <si>
    <t>Températures</t>
  </si>
  <si>
    <t>Dimensions intérieures du local</t>
  </si>
  <si>
    <t>Ventilation</t>
  </si>
  <si>
    <t>Déperditions calorifiques de base</t>
  </si>
  <si>
    <t>Courriel</t>
  </si>
  <si>
    <t>Auteur de l'étude relative à l'isolation thermique</t>
  </si>
  <si>
    <t>Température extérieure de base à la stat. météo.</t>
  </si>
  <si>
    <t>Altitude de la station météorologique</t>
  </si>
  <si>
    <t>Fiche du local</t>
  </si>
  <si>
    <t>Débit d'air d'infiltration</t>
  </si>
  <si>
    <r>
      <t xml:space="preserve">Valeur moyenne annuelle temp. extérieure </t>
    </r>
    <r>
      <rPr>
        <i/>
        <sz val="9"/>
        <rFont val="Arial"/>
        <family val="2"/>
      </rPr>
      <t>θ</t>
    </r>
    <r>
      <rPr>
        <i/>
        <vertAlign val="subscript"/>
        <sz val="9"/>
        <rFont val="Arial"/>
        <family val="2"/>
      </rPr>
      <t>m,e</t>
    </r>
  </si>
  <si>
    <t>Concepteur du chauffage</t>
  </si>
  <si>
    <t>Corr.</t>
  </si>
  <si>
    <r>
      <t>q</t>
    </r>
    <r>
      <rPr>
        <i/>
        <vertAlign val="subscript"/>
        <sz val="9"/>
        <rFont val="Arial"/>
        <family val="2"/>
      </rPr>
      <t>e,corr</t>
    </r>
  </si>
  <si>
    <t>Locaux contigus latéralement</t>
  </si>
  <si>
    <t>une face contre chauffé</t>
  </si>
  <si>
    <t>deux faces contre chauffé</t>
  </si>
  <si>
    <t>trois faces contre chauffé</t>
  </si>
  <si>
    <t>quatre surfaces contré chauffé</t>
  </si>
  <si>
    <t>Sous-sol tout ou partie hors sol</t>
  </si>
  <si>
    <t>Sous-sol entiérement sous terre</t>
  </si>
  <si>
    <t>Toiture</t>
  </si>
  <si>
    <t>Combles non isolés</t>
  </si>
  <si>
    <t>Local technique sur toit</t>
  </si>
  <si>
    <t>aire&lt;60m2, non isolé</t>
  </si>
  <si>
    <t>aire&gt;60m2, non isolé</t>
  </si>
  <si>
    <t>aire&lt;60m2, isolation 4 cm</t>
  </si>
  <si>
    <t>aire&gt;60m2, isolation 4cm</t>
  </si>
  <si>
    <r>
      <t>Taux de renouvellement d'air n</t>
    </r>
    <r>
      <rPr>
        <vertAlign val="subscript"/>
        <sz val="9"/>
        <rFont val="Arial"/>
        <family val="2"/>
      </rPr>
      <t>ue</t>
    </r>
    <r>
      <rPr>
        <sz val="9"/>
        <rFont val="Arial"/>
        <family val="2"/>
      </rPr>
      <t xml:space="preserve">   h</t>
    </r>
    <r>
      <rPr>
        <vertAlign val="superscript"/>
        <sz val="9"/>
        <rFont val="Arial"/>
        <family val="2"/>
      </rPr>
      <t>-1</t>
    </r>
  </si>
  <si>
    <t>Type d'étanchéité à l'air du local non chauffé</t>
  </si>
  <si>
    <t>Ni porte, ni fenêtre, éléments de cpnstriction bien jointoyé, pas d'ouvrerture de ventilation</t>
  </si>
  <si>
    <t xml:space="preserve">Tous les composants bien jointoyés, pas d'ouverture de ventilation </t>
  </si>
  <si>
    <t>Tous les composants bien jointoyés, petites ouvertures de ventilation</t>
  </si>
  <si>
    <t>Peu étanche,quelques joints ouverts ou ventilation permanentes</t>
  </si>
  <si>
    <t>Peu étanche,nombres joints ouverts ou ventilation permanentes grandes</t>
  </si>
  <si>
    <r>
      <t>n</t>
    </r>
    <r>
      <rPr>
        <b/>
        <vertAlign val="subscript"/>
        <sz val="9"/>
        <rFont val="Arial"/>
        <family val="2"/>
      </rPr>
      <t>ue</t>
    </r>
    <r>
      <rPr>
        <b/>
        <sz val="9"/>
        <rFont val="Arial"/>
        <family val="2"/>
      </rPr>
      <t xml:space="preserve">   h</t>
    </r>
    <r>
      <rPr>
        <b/>
        <vertAlign val="superscript"/>
        <sz val="9"/>
        <rFont val="Arial"/>
        <family val="2"/>
      </rPr>
      <t>-1</t>
    </r>
  </si>
  <si>
    <t xml:space="preserve">U </t>
  </si>
  <si>
    <t>Profondeur</t>
  </si>
  <si>
    <t>&lt;0.4</t>
  </si>
  <si>
    <t>0.4-0.6</t>
  </si>
  <si>
    <t>&gt;0.6</t>
  </si>
  <si>
    <t>Murs</t>
  </si>
  <si>
    <t>Plancher</t>
  </si>
  <si>
    <t>&lt;0.5m</t>
  </si>
  <si>
    <t>0.5-1m</t>
  </si>
  <si>
    <t>1-2m</t>
  </si>
  <si>
    <t>2-3m</t>
  </si>
  <si>
    <t>&gt;3m</t>
  </si>
  <si>
    <r>
      <t>A</t>
    </r>
    <r>
      <rPr>
        <vertAlign val="subscript"/>
        <sz val="9"/>
        <rFont val="Arial"/>
        <family val="2"/>
      </rPr>
      <t>FG</t>
    </r>
  </si>
  <si>
    <r>
      <t>P</t>
    </r>
    <r>
      <rPr>
        <vertAlign val="subscript"/>
        <sz val="9"/>
        <rFont val="Arial"/>
        <family val="2"/>
      </rPr>
      <t>FG</t>
    </r>
  </si>
  <si>
    <r>
      <t>Longueur des côtés de la surface A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 xml:space="preserve"> contre le terrain ou des locaux non chauffés situés en dehors des limites du systéme.</t>
    </r>
  </si>
  <si>
    <t>Les côtes contre les locaux contigus chauffés ne sont pas pris en compte.</t>
  </si>
  <si>
    <t>T</t>
  </si>
  <si>
    <t>m2</t>
  </si>
  <si>
    <t xml:space="preserve">Correct. de la temp à ajouter à température de base </t>
  </si>
  <si>
    <r>
      <t>f</t>
    </r>
    <r>
      <rPr>
        <vertAlign val="subscript"/>
        <sz val="9"/>
        <rFont val="Arial"/>
        <family val="2"/>
      </rPr>
      <t xml:space="preserve">ij </t>
    </r>
  </si>
  <si>
    <r>
      <t>A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/P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&lt;5</t>
    </r>
  </si>
  <si>
    <r>
      <t xml:space="preserve">        5&lt;A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/P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&lt;10</t>
    </r>
  </si>
  <si>
    <r>
      <t>A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/P</t>
    </r>
    <r>
      <rPr>
        <vertAlign val="subscript"/>
        <sz val="9"/>
        <rFont val="Arial"/>
        <family val="2"/>
      </rPr>
      <t>FG</t>
    </r>
    <r>
      <rPr>
        <sz val="9"/>
        <rFont val="Arial"/>
        <family val="2"/>
      </rPr>
      <t>&gt;10</t>
    </r>
  </si>
  <si>
    <t>SOMME</t>
  </si>
  <si>
    <t>Cuisine</t>
  </si>
  <si>
    <t>Séjour</t>
  </si>
  <si>
    <t>O</t>
  </si>
  <si>
    <t>Bibliothèque du projet</t>
  </si>
  <si>
    <t>N°</t>
  </si>
  <si>
    <t>Composition</t>
  </si>
  <si>
    <t>M1</t>
  </si>
  <si>
    <t>Murs Extérieur</t>
  </si>
  <si>
    <t>M2</t>
  </si>
  <si>
    <t>M3</t>
  </si>
  <si>
    <t>M4</t>
  </si>
  <si>
    <t>M5</t>
  </si>
  <si>
    <t>M6</t>
  </si>
  <si>
    <t>Toitures</t>
  </si>
  <si>
    <t>Planchers</t>
  </si>
  <si>
    <t>Menuisieries</t>
  </si>
  <si>
    <t>Ponts thermiques</t>
  </si>
  <si>
    <t>Local Non Chauffé</t>
  </si>
  <si>
    <t>Local Chauffé</t>
  </si>
  <si>
    <t>Cloison intérieure</t>
  </si>
  <si>
    <t>F1</t>
  </si>
  <si>
    <t>T1</t>
  </si>
  <si>
    <t>T2</t>
  </si>
  <si>
    <t>T3</t>
  </si>
  <si>
    <t>T4</t>
  </si>
  <si>
    <t>T5</t>
  </si>
  <si>
    <t>T6</t>
  </si>
  <si>
    <t>P1</t>
  </si>
  <si>
    <t>P2</t>
  </si>
  <si>
    <t>P3</t>
  </si>
  <si>
    <t>P4</t>
  </si>
  <si>
    <t>P5</t>
  </si>
  <si>
    <t>P6</t>
  </si>
  <si>
    <t>F2</t>
  </si>
  <si>
    <t>F3</t>
  </si>
  <si>
    <t>F4</t>
  </si>
  <si>
    <t>F5</t>
  </si>
  <si>
    <t>F6</t>
  </si>
  <si>
    <t>Pt1</t>
  </si>
  <si>
    <t>Pt2</t>
  </si>
  <si>
    <t>Pt3</t>
  </si>
  <si>
    <t>Pt4</t>
  </si>
  <si>
    <t>Pt5</t>
  </si>
  <si>
    <t>Pt6</t>
  </si>
  <si>
    <t>Ψ(W/(m.K)</t>
  </si>
  <si>
    <t>U(W/(m².K)</t>
  </si>
  <si>
    <t>Etage</t>
  </si>
  <si>
    <t>Abréviation</t>
  </si>
  <si>
    <t>RDC</t>
  </si>
  <si>
    <t>Bureau</t>
  </si>
  <si>
    <t>Type de bâtiment</t>
  </si>
  <si>
    <t>Habitat</t>
  </si>
  <si>
    <t>Chambre</t>
  </si>
  <si>
    <t>Hôtel</t>
  </si>
  <si>
    <t>Administration</t>
  </si>
  <si>
    <t>Auditoire</t>
  </si>
  <si>
    <t>Ecoles</t>
  </si>
  <si>
    <t>Commerces</t>
  </si>
  <si>
    <t>Magasin</t>
  </si>
  <si>
    <t>Restauration</t>
  </si>
  <si>
    <t>Lieux de rassemblement</t>
  </si>
  <si>
    <t>Bibliothèque</t>
  </si>
  <si>
    <t>Musée</t>
  </si>
  <si>
    <t>Hôpitaux</t>
  </si>
  <si>
    <t>Industrie</t>
  </si>
  <si>
    <t>Dépôts</t>
  </si>
  <si>
    <t>Installations sportives</t>
  </si>
  <si>
    <t>Affectations accessoires</t>
  </si>
  <si>
    <r>
      <t>Température intérieure de base θ</t>
    </r>
    <r>
      <rPr>
        <i/>
        <sz val="8"/>
        <rFont val="Arial"/>
        <family val="2"/>
      </rPr>
      <t>int,i</t>
    </r>
  </si>
  <si>
    <t>Piscines couvertes</t>
  </si>
  <si>
    <t>Batiment</t>
  </si>
  <si>
    <t>Local</t>
  </si>
  <si>
    <t>Chambre_a_coucher</t>
  </si>
  <si>
    <t>Halle_de_réception</t>
  </si>
  <si>
    <t>Bureau_Individuel</t>
  </si>
  <si>
    <t>Salle_de_réunion</t>
  </si>
  <si>
    <t>Bureau_paysager</t>
  </si>
  <si>
    <t>Halle_de_guichets</t>
  </si>
  <si>
    <t>Salle_de_classe</t>
  </si>
  <si>
    <t>Salle_des_maîtres</t>
  </si>
  <si>
    <t>Centre_commercial</t>
  </si>
  <si>
    <t>local_des_infirmières_/_chambre_de_veille</t>
  </si>
  <si>
    <t>Chambre_de_malade</t>
  </si>
  <si>
    <t>Activitée_sédentaire</t>
  </si>
  <si>
    <t>Activitée_légère</t>
  </si>
  <si>
    <t>Activitée_moyenne</t>
  </si>
  <si>
    <t>Travail_Physique_lourd</t>
  </si>
  <si>
    <t>Avec_place_de_travail</t>
  </si>
  <si>
    <t>Sans_places_de_travail_permanentes</t>
  </si>
  <si>
    <t>halle_fermée</t>
  </si>
  <si>
    <t>halle_de_natation</t>
  </si>
  <si>
    <t>Locaux_annexes</t>
  </si>
  <si>
    <t>Circulation_/_Passages</t>
  </si>
  <si>
    <t>Restaurant_Bistrot</t>
  </si>
  <si>
    <t>Restaurant_Cantine</t>
  </si>
  <si>
    <t>Cinéma_théâtre</t>
  </si>
  <si>
    <t>Toilettes_WC</t>
  </si>
  <si>
    <t>Bain_douche</t>
  </si>
  <si>
    <t>Lieux_de_rassemblement</t>
  </si>
  <si>
    <t>Installations_sportives</t>
  </si>
  <si>
    <t>Piscines_couvertes</t>
  </si>
  <si>
    <t>Affectations_accessoires</t>
  </si>
  <si>
    <t>Selectionner</t>
  </si>
  <si>
    <t>Neuchâtel</t>
  </si>
  <si>
    <t>Selectionner une station</t>
  </si>
  <si>
    <t>Station météorologique de référence</t>
  </si>
  <si>
    <t>Données Climatiques</t>
  </si>
  <si>
    <t>Données climatique du projet</t>
  </si>
  <si>
    <t>Données climatiques de la station de référence</t>
  </si>
  <si>
    <t>Altitude du site du projet</t>
  </si>
  <si>
    <t>Construction massive (sans fauxplafonds, planchers ou tapis)</t>
  </si>
  <si>
    <t>Construction très massive (avec fauxplafonds, planchers ou tapis)</t>
  </si>
  <si>
    <t>Construction en bois massif(madriers)</t>
  </si>
  <si>
    <t>Construction légère en bois (ossature bois)</t>
  </si>
  <si>
    <t>Type de construction</t>
  </si>
  <si>
    <t>Ancienne</t>
  </si>
  <si>
    <t>Neuve</t>
  </si>
  <si>
    <t>Degré d'étanchéitée à l'air de l'enveloppe</t>
  </si>
  <si>
    <t>Villas</t>
  </si>
  <si>
    <t>Elevé</t>
  </si>
  <si>
    <t>Faible</t>
  </si>
  <si>
    <t>Moyen</t>
  </si>
  <si>
    <t>Sans influence</t>
  </si>
  <si>
    <t>Autres_constructions</t>
  </si>
  <si>
    <t>Sans_influence</t>
  </si>
  <si>
    <t>Prorata volume du bâtiment</t>
  </si>
  <si>
    <t>Local avec une ouverture sur l'extérieur</t>
  </si>
  <si>
    <t>oui</t>
  </si>
  <si>
    <t>non</t>
  </si>
  <si>
    <t>Sans système de ventilation</t>
  </si>
  <si>
    <t>Avec système de ventilation</t>
  </si>
  <si>
    <t>Air fourni dans le local</t>
  </si>
  <si>
    <t>Débit d'air infiltré provenant des locaux annexes</t>
  </si>
  <si>
    <r>
      <t>n</t>
    </r>
    <r>
      <rPr>
        <i/>
        <vertAlign val="subscript"/>
        <sz val="9"/>
        <rFont val="Arial"/>
        <family val="2"/>
      </rPr>
      <t>50</t>
    </r>
  </si>
  <si>
    <t>e</t>
  </si>
  <si>
    <r>
      <t>V'</t>
    </r>
    <r>
      <rPr>
        <i/>
        <vertAlign val="subscript"/>
        <sz val="9"/>
        <rFont val="Arial"/>
        <family val="2"/>
      </rPr>
      <t>inf</t>
    </r>
  </si>
  <si>
    <r>
      <t>q</t>
    </r>
    <r>
      <rPr>
        <i/>
        <vertAlign val="subscript"/>
        <sz val="9"/>
        <rFont val="Arial"/>
        <family val="2"/>
      </rPr>
      <t>su</t>
    </r>
  </si>
  <si>
    <r>
      <t>f</t>
    </r>
    <r>
      <rPr>
        <i/>
        <vertAlign val="subscript"/>
        <sz val="9"/>
        <rFont val="Arial"/>
        <family val="2"/>
      </rPr>
      <t>v</t>
    </r>
  </si>
  <si>
    <r>
      <t>V'</t>
    </r>
    <r>
      <rPr>
        <i/>
        <vertAlign val="subscript"/>
        <sz val="9"/>
        <rFont val="Arial"/>
        <family val="2"/>
      </rPr>
      <t>su</t>
    </r>
  </si>
  <si>
    <r>
      <t>V'</t>
    </r>
    <r>
      <rPr>
        <i/>
        <vertAlign val="subscript"/>
        <sz val="9"/>
        <rFont val="Arial"/>
        <family val="2"/>
      </rPr>
      <t>su,th</t>
    </r>
  </si>
  <si>
    <r>
      <t>q</t>
    </r>
    <r>
      <rPr>
        <i/>
        <vertAlign val="subscript"/>
        <sz val="9"/>
        <rFont val="Arial"/>
        <family val="2"/>
      </rPr>
      <t>int,j</t>
    </r>
  </si>
  <si>
    <r>
      <t>f</t>
    </r>
    <r>
      <rPr>
        <i/>
        <vertAlign val="subscript"/>
        <sz val="9"/>
        <rFont val="Arial"/>
        <family val="2"/>
      </rPr>
      <t>v,j</t>
    </r>
  </si>
  <si>
    <r>
      <t>h</t>
    </r>
    <r>
      <rPr>
        <vertAlign val="superscript"/>
        <sz val="8"/>
        <rFont val="Arial"/>
        <family val="2"/>
      </rPr>
      <t>-1</t>
    </r>
  </si>
  <si>
    <t>Débit d'air hygién. min.</t>
  </si>
  <si>
    <t>Excédent d'air repris</t>
  </si>
  <si>
    <r>
      <t>n</t>
    </r>
    <r>
      <rPr>
        <i/>
        <vertAlign val="subscript"/>
        <sz val="9"/>
        <rFont val="Arial"/>
        <family val="2"/>
      </rPr>
      <t>min</t>
    </r>
  </si>
  <si>
    <r>
      <t>V'</t>
    </r>
    <r>
      <rPr>
        <i/>
        <vertAlign val="subscript"/>
        <sz val="9"/>
        <rFont val="Arial"/>
        <family val="2"/>
      </rPr>
      <t>min</t>
    </r>
  </si>
  <si>
    <r>
      <t>V'</t>
    </r>
    <r>
      <rPr>
        <i/>
        <vertAlign val="subscript"/>
        <sz val="9"/>
        <rFont val="Arial"/>
        <family val="2"/>
      </rPr>
      <t>mech,inf</t>
    </r>
  </si>
  <si>
    <t>Somme</t>
  </si>
  <si>
    <t>Débit d'air déterminant</t>
  </si>
  <si>
    <t>Déperdition calorifique par renouvellement d'air</t>
  </si>
  <si>
    <t>V'</t>
  </si>
  <si>
    <r>
      <t>V'</t>
    </r>
    <r>
      <rPr>
        <i/>
        <vertAlign val="subscript"/>
        <sz val="9"/>
        <rFont val="Arial"/>
        <family val="2"/>
      </rPr>
      <t>th</t>
    </r>
  </si>
  <si>
    <r>
      <t>c</t>
    </r>
    <r>
      <rPr>
        <i/>
        <sz val="9"/>
        <rFont val="Arial"/>
        <family val="2"/>
      </rPr>
      <t>*</t>
    </r>
    <r>
      <rPr>
        <i/>
        <sz val="9"/>
        <rFont val="Symbol"/>
        <family val="1"/>
        <charset val="2"/>
      </rPr>
      <t>r</t>
    </r>
  </si>
  <si>
    <r>
      <t>H</t>
    </r>
    <r>
      <rPr>
        <i/>
        <vertAlign val="subscript"/>
        <sz val="9"/>
        <rFont val="Arial"/>
        <family val="2"/>
      </rPr>
      <t>V</t>
    </r>
  </si>
  <si>
    <t>W</t>
  </si>
  <si>
    <t>Système de ventilation</t>
  </si>
  <si>
    <t>Mécanique</t>
  </si>
  <si>
    <t>Naturelle</t>
  </si>
  <si>
    <t>Classe d'exposition</t>
  </si>
  <si>
    <t>Sélectionner</t>
  </si>
  <si>
    <t>Local chauffé, pas de mur extérieur</t>
  </si>
  <si>
    <t>Local chauffé, un mur extérieur sur une seule orientation</t>
  </si>
  <si>
    <t>Local chauffé, plusieurs murs extérieurs avec différentes orientations</t>
  </si>
  <si>
    <t>Site non abrité</t>
  </si>
  <si>
    <t xml:space="preserve">Site modérément abrité </t>
  </si>
  <si>
    <t xml:space="preserve">Site très abrité </t>
  </si>
  <si>
    <t>Bâtiment en zone exposée au vent, bâtiment de grande hauteur</t>
  </si>
  <si>
    <t>Bâtiments en campagne protégés par des arbres ou par d'autres bâtiments, banlieues</t>
  </si>
  <si>
    <t>Bâtiments de taille moyenne en centre ville, bâtiment en région de forêt</t>
  </si>
  <si>
    <t>""</t>
  </si>
  <si>
    <t>Site non abrité Local chauffé, pas de mur extérieur</t>
  </si>
  <si>
    <t>Site non abrité Local chauffé, plusieurs murs extérieurs avec différentes orientations</t>
  </si>
  <si>
    <t>Site modérément abrité  Local chauffé, pas de mur extérieur</t>
  </si>
  <si>
    <t>Site modérément abrité  Local chauffé, un mur extérieur sur une seule orientation</t>
  </si>
  <si>
    <t>Site modérément abrité  Local chauffé, plusieurs murs extérieurs avec différentes orientations</t>
  </si>
  <si>
    <t>Site très abrité  Local chauffé, pas de mur extérieur</t>
  </si>
  <si>
    <t>Site très abrité  Local chauffé, un mur extérieur sur une seule orientation</t>
  </si>
  <si>
    <t>Site très abrité  Local chauffé, plusieurs murs extérieurs avec différentes orientations</t>
  </si>
  <si>
    <t>Hauteur au-dessus du sol</t>
  </si>
  <si>
    <t>0 m à 10 m</t>
  </si>
  <si>
    <t>10 m à 20 m</t>
  </si>
  <si>
    <t>20 m à 30 m</t>
  </si>
  <si>
    <t>30 m à 40 m</t>
  </si>
  <si>
    <t>40 m à 50 m</t>
  </si>
  <si>
    <t>50 m à 60 m</t>
  </si>
  <si>
    <t>60 m à 80 m</t>
  </si>
  <si>
    <t>&gt; 80 m</t>
  </si>
  <si>
    <t>Hauteur de la pièce par rapport au niveau du sol</t>
  </si>
  <si>
    <t>Système de ventilation mécanique</t>
  </si>
  <si>
    <t>Débit air soufflé</t>
  </si>
  <si>
    <t>Débit d'air extrait</t>
  </si>
  <si>
    <r>
      <t>H</t>
    </r>
    <r>
      <rPr>
        <i/>
        <vertAlign val="subscript"/>
        <sz val="9"/>
        <rFont val="Arial"/>
        <family val="2"/>
      </rPr>
      <t>HL</t>
    </r>
  </si>
  <si>
    <t>Coefficient B</t>
  </si>
  <si>
    <t xml:space="preserve"> </t>
  </si>
  <si>
    <t>Transmission Murs</t>
  </si>
  <si>
    <t>Transmission Planchers</t>
  </si>
  <si>
    <t>Contact</t>
  </si>
  <si>
    <t>Facteur correction</t>
  </si>
  <si>
    <t>Espace non chauffé</t>
  </si>
  <si>
    <t>Extérieur</t>
  </si>
  <si>
    <t>Sol</t>
  </si>
  <si>
    <t>Type de pièce</t>
  </si>
  <si>
    <t>Transmission ponts thermiques</t>
  </si>
  <si>
    <r>
      <t xml:space="preserve">Espace chauffé T°C </t>
    </r>
    <r>
      <rPr>
        <sz val="9"/>
        <rFont val="Calibri"/>
        <family val="2"/>
      </rPr>
      <t>≠</t>
    </r>
  </si>
  <si>
    <t>Espace chauffé T°C ≠</t>
  </si>
  <si>
    <t>U</t>
  </si>
  <si>
    <t>W/m2.K</t>
  </si>
  <si>
    <t>Nbr</t>
  </si>
  <si>
    <t>W/m².K</t>
  </si>
  <si>
    <t>Température du local adjacent</t>
  </si>
  <si>
    <t xml:space="preserve">Facteur de réduction de la température </t>
  </si>
  <si>
    <t>Transmission Toitures</t>
  </si>
  <si>
    <t>Transmission Menuiseries</t>
  </si>
  <si>
    <r>
      <t>Facteur de réduction b</t>
    </r>
    <r>
      <rPr>
        <b/>
        <vertAlign val="subscript"/>
        <sz val="10"/>
        <color rgb="FFFF0000"/>
        <rFont val="Arial"/>
        <family val="2"/>
      </rPr>
      <t>u</t>
    </r>
    <r>
      <rPr>
        <b/>
        <sz val="10"/>
        <color rgb="FFFF0000"/>
        <rFont val="Arial"/>
        <family val="2"/>
      </rPr>
      <t xml:space="preserve"> pour locaux non chauffés, en fonction du taux de renouvellement d'air</t>
    </r>
  </si>
  <si>
    <r>
      <t>Facteur de réduction des déperditions des murs et des planchers contre le sol b</t>
    </r>
    <r>
      <rPr>
        <b/>
        <vertAlign val="subscript"/>
        <sz val="9"/>
        <color rgb="FFFF0000"/>
        <rFont val="Arial"/>
        <family val="2"/>
      </rPr>
      <t xml:space="preserve">GW </t>
    </r>
    <r>
      <rPr>
        <b/>
        <sz val="9"/>
        <color rgb="FFFF0000"/>
        <rFont val="Arial"/>
        <family val="2"/>
      </rPr>
      <t>et b</t>
    </r>
    <r>
      <rPr>
        <b/>
        <vertAlign val="subscript"/>
        <sz val="9"/>
        <color rgb="FFFF0000"/>
        <rFont val="Arial"/>
        <family val="2"/>
      </rPr>
      <t>GF</t>
    </r>
    <r>
      <rPr>
        <b/>
        <sz val="9"/>
        <color rgb="FFFF0000"/>
        <rFont val="Arial"/>
        <family val="2"/>
      </rPr>
      <t xml:space="preserve"> (selon 380/1)</t>
    </r>
  </si>
  <si>
    <t>Toiture végétalisée</t>
  </si>
  <si>
    <t>Planchers bas</t>
  </si>
  <si>
    <t>Double vitrage 4/16/4</t>
  </si>
  <si>
    <t>Linéique</t>
  </si>
  <si>
    <t>Menuiseries</t>
  </si>
  <si>
    <t>Ponts Thermique</t>
  </si>
  <si>
    <t>Renouvellement d'air</t>
  </si>
  <si>
    <t>Répartition des Déperditions</t>
  </si>
  <si>
    <t>Abréviation :</t>
  </si>
  <si>
    <t>m²</t>
  </si>
  <si>
    <t>Deduction</t>
  </si>
  <si>
    <r>
      <t>f</t>
    </r>
    <r>
      <rPr>
        <i/>
        <vertAlign val="subscript"/>
        <sz val="9"/>
        <rFont val="Arial"/>
        <family val="2"/>
      </rPr>
      <t>ij</t>
    </r>
  </si>
  <si>
    <t>Calculette Fij , à utiliser comme coefficient b si une parois est en contact avec un local chauffé à une température différente</t>
  </si>
  <si>
    <t>Efficacité echangeur</t>
  </si>
  <si>
    <t>Pt7</t>
  </si>
  <si>
    <t>Pt8</t>
  </si>
  <si>
    <t>Pt9</t>
  </si>
  <si>
    <t>Pt10</t>
  </si>
  <si>
    <t>Pt11</t>
  </si>
  <si>
    <t>Pt12</t>
  </si>
  <si>
    <t>Pt13</t>
  </si>
  <si>
    <t>Pt14</t>
  </si>
  <si>
    <t>Pt15</t>
  </si>
  <si>
    <t>Récapitulation</t>
  </si>
  <si>
    <t>Formules:</t>
  </si>
  <si>
    <t>F01=B11</t>
  </si>
  <si>
    <t>F03=B07</t>
  </si>
  <si>
    <t>F05=D20</t>
  </si>
  <si>
    <t>F07=F06/F01</t>
  </si>
  <si>
    <t>Sans syst. vent.</t>
  </si>
  <si>
    <t>F08=D17</t>
  </si>
  <si>
    <t>F02=B03</t>
  </si>
  <si>
    <r>
      <t>F04=</t>
    </r>
    <r>
      <rPr>
        <sz val="8"/>
        <rFont val="Symbol"/>
        <family val="1"/>
        <charset val="2"/>
      </rPr>
      <t xml:space="preserve">S </t>
    </r>
    <r>
      <rPr>
        <sz val="8"/>
        <rFont val="Arial"/>
        <family val="2"/>
      </rPr>
      <t>C13</t>
    </r>
  </si>
  <si>
    <t>F06=E02</t>
  </si>
  <si>
    <t>F09=F08/F01</t>
  </si>
  <si>
    <t>Avec syst. vent.</t>
  </si>
  <si>
    <t>F08=D16</t>
  </si>
  <si>
    <t>Récapitulation des locaux</t>
  </si>
  <si>
    <t>F01</t>
  </si>
  <si>
    <t>F02</t>
  </si>
  <si>
    <t>F03</t>
  </si>
  <si>
    <t>F04</t>
  </si>
  <si>
    <t>F05</t>
  </si>
  <si>
    <t>F06</t>
  </si>
  <si>
    <t>F07</t>
  </si>
  <si>
    <t>F08</t>
  </si>
  <si>
    <t>F09</t>
  </si>
  <si>
    <t>Abr.</t>
  </si>
  <si>
    <r>
      <t xml:space="preserve"> q</t>
    </r>
    <r>
      <rPr>
        <i/>
        <vertAlign val="subscript"/>
        <sz val="9"/>
        <rFont val="Arial"/>
        <family val="2"/>
      </rPr>
      <t>int</t>
    </r>
  </si>
  <si>
    <r>
      <t xml:space="preserve"> F</t>
    </r>
    <r>
      <rPr>
        <i/>
        <vertAlign val="subscript"/>
        <sz val="9"/>
        <rFont val="Arial"/>
        <family val="2"/>
      </rPr>
      <t>T</t>
    </r>
  </si>
  <si>
    <r>
      <t xml:space="preserve"> F</t>
    </r>
    <r>
      <rPr>
        <i/>
        <vertAlign val="subscript"/>
        <sz val="9"/>
        <rFont val="Arial"/>
        <family val="2"/>
      </rPr>
      <t>V</t>
    </r>
  </si>
  <si>
    <r>
      <t xml:space="preserve"> F</t>
    </r>
    <r>
      <rPr>
        <i/>
        <vertAlign val="subscript"/>
        <sz val="9"/>
        <rFont val="Arial"/>
        <family val="2"/>
      </rPr>
      <t>HL</t>
    </r>
  </si>
  <si>
    <r>
      <t>q</t>
    </r>
    <r>
      <rPr>
        <i/>
        <vertAlign val="subscript"/>
        <sz val="9"/>
        <rFont val="Arial"/>
        <family val="2"/>
      </rPr>
      <t>HL</t>
    </r>
  </si>
  <si>
    <t>v'</t>
  </si>
  <si>
    <r>
      <t>m</t>
    </r>
    <r>
      <rPr>
        <vertAlign val="superscript"/>
        <sz val="9"/>
        <rFont val="Arial"/>
        <family val="2"/>
      </rPr>
      <t>2</t>
    </r>
  </si>
  <si>
    <r>
      <t>W/m</t>
    </r>
    <r>
      <rPr>
        <vertAlign val="superscript"/>
        <sz val="9"/>
        <rFont val="Arial"/>
        <family val="2"/>
      </rPr>
      <t>2</t>
    </r>
  </si>
  <si>
    <r>
      <t>m</t>
    </r>
    <r>
      <rPr>
        <vertAlign val="superscript"/>
        <sz val="9"/>
        <rFont val="Arial"/>
        <family val="2"/>
      </rPr>
      <t>3</t>
    </r>
    <r>
      <rPr>
        <sz val="9"/>
        <rFont val="Arial"/>
        <family val="2"/>
      </rPr>
      <t>/h</t>
    </r>
  </si>
  <si>
    <r>
      <t>m</t>
    </r>
    <r>
      <rPr>
        <vertAlign val="superscript"/>
        <sz val="9"/>
        <rFont val="Arial"/>
        <family val="2"/>
      </rPr>
      <t>3</t>
    </r>
    <r>
      <rPr>
        <sz val="9"/>
        <rFont val="Arial"/>
        <family val="2"/>
      </rPr>
      <t>/hm</t>
    </r>
    <r>
      <rPr>
        <vertAlign val="superscript"/>
        <sz val="9"/>
        <rFont val="Arial"/>
        <family val="2"/>
      </rPr>
      <t>2</t>
    </r>
  </si>
  <si>
    <t>Déperditions calorifiques de base du bâtiment</t>
  </si>
  <si>
    <t>Déperdition calorifique par transm.</t>
  </si>
  <si>
    <t>Déperd. calorif. bâtiment</t>
  </si>
  <si>
    <t>G01</t>
  </si>
  <si>
    <t>G02</t>
  </si>
  <si>
    <t>G03</t>
  </si>
  <si>
    <t>G04</t>
  </si>
  <si>
    <r>
      <t>F</t>
    </r>
    <r>
      <rPr>
        <i/>
        <vertAlign val="subscript"/>
        <sz val="9"/>
        <rFont val="Arial"/>
        <family val="2"/>
      </rPr>
      <t>T,HL</t>
    </r>
  </si>
  <si>
    <t>F</t>
  </si>
  <si>
    <r>
      <t>F</t>
    </r>
    <r>
      <rPr>
        <i/>
        <vertAlign val="subscript"/>
        <sz val="9"/>
        <rFont val="Arial"/>
        <family val="2"/>
      </rPr>
      <t>V,HL</t>
    </r>
  </si>
  <si>
    <r>
      <t>G01=</t>
    </r>
    <r>
      <rPr>
        <sz val="10"/>
        <rFont val="Symbol"/>
        <family val="1"/>
        <charset val="2"/>
      </rPr>
      <t>S</t>
    </r>
    <r>
      <rPr>
        <sz val="8"/>
        <rFont val="Arial"/>
        <family val="2"/>
      </rPr>
      <t>(F04)</t>
    </r>
  </si>
  <si>
    <r>
      <t>G03=G02*</t>
    </r>
    <r>
      <rPr>
        <sz val="10"/>
        <rFont val="Symbol"/>
        <family val="1"/>
        <charset val="2"/>
      </rPr>
      <t>S</t>
    </r>
    <r>
      <rPr>
        <sz val="8"/>
        <rFont val="Arial"/>
        <family val="2"/>
      </rPr>
      <t>(F05)</t>
    </r>
  </si>
  <si>
    <t>Br1</t>
  </si>
  <si>
    <t>Br</t>
  </si>
  <si>
    <t>ff</t>
  </si>
  <si>
    <t>surface de l'enveloppe isolée sur le terrain</t>
  </si>
  <si>
    <t>Adelboden</t>
  </si>
  <si>
    <t>Aigle</t>
  </si>
  <si>
    <t>Altdorf</t>
  </si>
  <si>
    <t>Basel-Binningen</t>
  </si>
  <si>
    <t>Bern-Liebefeld</t>
  </si>
  <si>
    <t>Buchs-Aarau</t>
  </si>
  <si>
    <t>Chur</t>
  </si>
  <si>
    <t>Davos</t>
  </si>
  <si>
    <t>Disentis</t>
  </si>
  <si>
    <t>Engelberg</t>
  </si>
  <si>
    <t>Genève-Cointrin</t>
  </si>
  <si>
    <t>Glarus</t>
  </si>
  <si>
    <t>Grand-St-Bernard</t>
  </si>
  <si>
    <t>Güttingen</t>
  </si>
  <si>
    <t>Interlaken</t>
  </si>
  <si>
    <t>La Chaux-de-Fonds</t>
  </si>
  <si>
    <t>La Frétaz</t>
  </si>
  <si>
    <t>Locarno-Monti</t>
  </si>
  <si>
    <t>Lugano</t>
  </si>
  <si>
    <t>Luzern</t>
  </si>
  <si>
    <t>Magadino</t>
  </si>
  <si>
    <t>Montana</t>
  </si>
  <si>
    <t>Payerne</t>
  </si>
  <si>
    <t>Piotta</t>
  </si>
  <si>
    <t>Pully</t>
  </si>
  <si>
    <t>Robbia</t>
  </si>
  <si>
    <t>Rünenberg</t>
  </si>
  <si>
    <t>Samedan</t>
  </si>
  <si>
    <t>San Bernardino</t>
  </si>
  <si>
    <t>St. Gallen</t>
  </si>
  <si>
    <t>Schaffhausen</t>
  </si>
  <si>
    <t>Scuol</t>
  </si>
  <si>
    <t>Sion</t>
  </si>
  <si>
    <t>Ulrichen</t>
  </si>
  <si>
    <t>Vaduz</t>
  </si>
  <si>
    <t>Wynau</t>
  </si>
  <si>
    <t>Zermatt</t>
  </si>
  <si>
    <t>Zürich-Kloten</t>
  </si>
  <si>
    <t>Zürich-MeteoSchweiz</t>
  </si>
  <si>
    <t>Correction de la température de base coefficient K</t>
  </si>
  <si>
    <t>Plage des constantes de temps</t>
  </si>
  <si>
    <t>T &gt; 200h</t>
  </si>
  <si>
    <t>100h &lt; T &lt; 200h</t>
  </si>
  <si>
    <t>50h &lt; T &lt; 100h</t>
  </si>
  <si>
    <t>0h &lt; T &lt; 50h</t>
  </si>
  <si>
    <t>Correction</t>
  </si>
  <si>
    <t>Murs extérieurs</t>
  </si>
  <si>
    <t>Murs intérieurs</t>
  </si>
  <si>
    <t>Plafond</t>
  </si>
  <si>
    <t>Chape à base de mortier au ciment</t>
  </si>
  <si>
    <t>En maçonnnerie, isolation par l'exterieur</t>
  </si>
  <si>
    <t>En maçonnerie</t>
  </si>
  <si>
    <t>Béton armé</t>
  </si>
  <si>
    <t>Isolation intérieure ou structure légère</t>
  </si>
  <si>
    <t>Plage de constante de temps</t>
  </si>
  <si>
    <t>Facteur de correction K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</si>
  <si>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</si>
  <si>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</si>
  <si>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</si>
  <si>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</si>
  <si>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</si>
  <si>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</si>
  <si>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</si>
  <si>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</si>
  <si>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</si>
  <si>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T7</t>
  </si>
  <si>
    <t>T8</t>
  </si>
  <si>
    <t>P7</t>
  </si>
  <si>
    <t>P8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</si>
  <si>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</si>
  <si>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</si>
  <si>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</si>
  <si>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</si>
  <si>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</si>
  <si>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</si>
  <si>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</si>
  <si>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</si>
  <si>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</si>
  <si>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</si>
  <si>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</si>
  <si>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</si>
  <si>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</si>
  <si>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</si>
  <si>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Température du local</t>
  </si>
  <si>
    <t>Températures Locaux adjascent</t>
  </si>
  <si>
    <t>Température extérieure</t>
  </si>
  <si>
    <t>Température 1</t>
  </si>
  <si>
    <t>Température 2</t>
  </si>
  <si>
    <t>Température 3</t>
  </si>
  <si>
    <t>Température 4</t>
  </si>
  <si>
    <t>Température Extérieure</t>
  </si>
  <si>
    <t>Espace chauffé</t>
  </si>
  <si>
    <t>Température référence</t>
  </si>
  <si>
    <t>Température 5</t>
  </si>
  <si>
    <t>Température 6</t>
  </si>
  <si>
    <t>Température 7</t>
  </si>
  <si>
    <t>Température 8</t>
  </si>
  <si>
    <t>Température 9</t>
  </si>
  <si>
    <r>
      <t>f</t>
    </r>
    <r>
      <rPr>
        <i/>
        <vertAlign val="subscript"/>
        <sz val="8"/>
        <rFont val="Arial"/>
        <family val="2"/>
      </rPr>
      <t>ij</t>
    </r>
  </si>
  <si>
    <r>
      <t xml:space="preserve">Espace chauffé T°C </t>
    </r>
    <r>
      <rPr>
        <sz val="8"/>
        <rFont val="Calibri"/>
        <family val="2"/>
      </rPr>
      <t>≠</t>
    </r>
  </si>
  <si>
    <t>tt</t>
  </si>
  <si>
    <t>t</t>
  </si>
  <si>
    <t>rdc</t>
  </si>
  <si>
    <t>Longueur</t>
  </si>
  <si>
    <t>Largeur</t>
  </si>
  <si>
    <t>Surface</t>
  </si>
  <si>
    <t>Hauteur</t>
  </si>
  <si>
    <t>Volume</t>
  </si>
  <si>
    <t>m3</t>
  </si>
  <si>
    <t>ttgrt</t>
  </si>
  <si>
    <t>hth</t>
  </si>
  <si>
    <t>theehe</t>
  </si>
  <si>
    <t>kgh</t>
  </si>
  <si>
    <t>jkjk</t>
  </si>
  <si>
    <t>gkjk</t>
  </si>
  <si>
    <t xml:space="preserve"> qint</t>
  </si>
  <si>
    <t>qe,corr</t>
  </si>
  <si>
    <t>W/m2</t>
  </si>
  <si>
    <t>m3/h</t>
  </si>
  <si>
    <t>m3/hm2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</si>
</sst>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0.0"/>
    <numFmt numFmtId="165" formatCode="#,##0&quot;°C&quot;"/>
    <numFmt numFmtId="166" formatCode="#,##0&quot; m&quot;"/>
    <numFmt numFmtId="167" formatCode="#,##0.0&quot; °C&quot;"/>
    <numFmt numFmtId="168" formatCode="#,##0&quot; K&quot;"/>
    <numFmt numFmtId="169" formatCode="#,##0&quot; m3/h&quot;"/>
  </numFmts>
  <fonts count="57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sz val="16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vertAlign val="superscript"/>
      <sz val="9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sz val="9"/>
      <name val="Symbol"/>
      <family val="1"/>
      <charset val="2"/>
    </font>
    <font>
      <sz val="8"/>
      <name val="Arial"/>
      <family val="2"/>
    </font>
    <font>
      <vertAlign val="superscript"/>
      <sz val="8"/>
      <name val="Arial"/>
      <family val="2"/>
    </font>
    <font>
      <sz val="11"/>
      <name val="Symbol"/>
      <family val="1"/>
      <charset val="2"/>
    </font>
    <font>
      <sz val="8"/>
      <name val="Symbol"/>
      <family val="1"/>
      <charset val="2"/>
    </font>
    <font>
      <sz val="8"/>
      <color indexed="10"/>
      <name val="Arial"/>
      <family val="2"/>
    </font>
    <font>
      <i/>
      <sz val="9"/>
      <name val="Arial"/>
      <family val="2"/>
    </font>
    <font>
      <i/>
      <vertAlign val="subscript"/>
      <sz val="9"/>
      <name val="Arial"/>
      <family val="2"/>
    </font>
    <font>
      <i/>
      <sz val="9"/>
      <name val="Symbol"/>
      <family val="1"/>
      <charset val="2"/>
    </font>
    <font>
      <i/>
      <sz val="9"/>
      <name val="Arial"/>
      <family val="2"/>
    </font>
    <font>
      <i/>
      <sz val="8"/>
      <name val="Arial"/>
      <family val="2"/>
    </font>
    <font>
      <b/>
      <vertAlign val="superscript"/>
      <sz val="9"/>
      <name val="Arial"/>
      <family val="2"/>
    </font>
    <font>
      <vertAlign val="subscript"/>
      <sz val="9"/>
      <name val="Arial"/>
      <family val="2"/>
    </font>
    <font>
      <i/>
      <sz val="14"/>
      <name val="Arial"/>
      <family val="2"/>
    </font>
    <font>
      <b/>
      <vertAlign val="subscript"/>
      <sz val="9"/>
      <name val="Arial"/>
      <family val="2"/>
    </font>
    <font>
      <sz val="9"/>
      <color indexed="8"/>
      <name val="Arial"/>
      <family val="2"/>
    </font>
    <font>
      <b/>
      <sz val="8"/>
      <color indexed="56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sz val="9"/>
      <name val="Calibri"/>
      <family val="2"/>
    </font>
    <font>
      <sz val="11"/>
      <color theme="0"/>
      <name val="Arial"/>
      <family val="2"/>
    </font>
    <font>
      <b/>
      <sz val="10"/>
      <color rgb="FFFF0000"/>
      <name val="Arial"/>
      <family val="2"/>
    </font>
    <font>
      <b/>
      <vertAlign val="subscript"/>
      <sz val="10"/>
      <color rgb="FFFF0000"/>
      <name val="Arial"/>
      <family val="2"/>
    </font>
    <font>
      <b/>
      <sz val="9"/>
      <color rgb="FFFF0000"/>
      <name val="Arial"/>
      <family val="2"/>
    </font>
    <font>
      <b/>
      <vertAlign val="subscript"/>
      <sz val="9"/>
      <color rgb="FFFF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2"/>
      <name val="Arial"/>
      <family val="2"/>
    </font>
    <font>
      <sz val="12"/>
      <name val="Symbol"/>
      <family val="1"/>
      <charset val="2"/>
    </font>
    <font>
      <sz val="10"/>
      <name val="Symbol"/>
      <family val="1"/>
      <charset val="2"/>
    </font>
    <font>
      <i/>
      <sz val="8"/>
      <name val="Symbol"/>
      <family val="1"/>
      <charset val="2"/>
    </font>
    <font>
      <sz val="10"/>
      <color indexed="10"/>
      <name val="Arial"/>
      <family val="2"/>
    </font>
    <font>
      <sz val="10"/>
      <color theme="0"/>
      <name val="Arial"/>
      <family val="2"/>
    </font>
    <font>
      <sz val="8"/>
      <color indexed="8"/>
      <name val="Arial"/>
      <family val="2"/>
    </font>
    <font>
      <i/>
      <vertAlign val="subscript"/>
      <sz val="8"/>
      <name val="Arial"/>
      <family val="2"/>
    </font>
    <font>
      <sz val="8"/>
      <name val="Calibri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71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</borders>
  <cellStyleXfs count="5">
    <xf numFmtId="0" fontId="0" fillId="0" borderId="0"/>
    <xf numFmtId="0" fontId="3" fillId="0" borderId="0"/>
    <xf numFmtId="0" fontId="1" fillId="0" borderId="0"/>
    <xf numFmtId="0" fontId="1" fillId="0" borderId="0"/>
    <xf numFmtId="0" fontId="55" fillId="0" borderId="0" applyNumberFormat="0" applyFill="0" applyBorder="0" applyAlignment="0" applyProtection="0"/>
  </cellStyleXfs>
  <cellXfs count="824">
    <xf numFmtId="0" fontId="0" fillId="0" borderId="0" xfId="0"/>
    <xf numFmtId="0" fontId="3" fillId="0" borderId="0" xfId="0" applyFont="1" applyBorder="1" applyProtection="1">
      <protection locked="0"/>
    </xf>
    <xf numFmtId="0" fontId="6" fillId="0" borderId="0" xfId="0" applyFont="1" applyBorder="1" applyProtection="1"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Protection="1"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Protection="1"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Protection="1">
      <protection locked="0"/>
    </xf>
    <xf numFmtId="0" fontId="9" fillId="0" borderId="0" xfId="0" applyFont="1" applyBorder="1" applyProtection="1">
      <protection locked="0"/>
    </xf>
    <xf numFmtId="0" fontId="3" fillId="0" borderId="0" xfId="0" applyFont="1" applyProtection="1">
      <protection locked="0"/>
    </xf>
    <xf numFmtId="0" fontId="8" fillId="0" borderId="0" xfId="0" applyFont="1" applyBorder="1" applyProtection="1">
      <protection locked="0"/>
    </xf>
    <xf numFmtId="0" fontId="8" fillId="0" borderId="1" xfId="0" applyFont="1" applyBorder="1" applyProtection="1">
      <protection locked="0"/>
    </xf>
    <xf numFmtId="0" fontId="8" fillId="0" borderId="0" xfId="0" applyFont="1" applyProtection="1">
      <protection locked="0"/>
    </xf>
    <xf numFmtId="0" fontId="8" fillId="0" borderId="2" xfId="0" applyFont="1" applyBorder="1" applyProtection="1">
      <protection locked="0"/>
    </xf>
    <xf numFmtId="0" fontId="0" fillId="0" borderId="0" xfId="0" applyProtection="1">
      <protection locked="0"/>
    </xf>
    <xf numFmtId="0" fontId="10" fillId="0" borderId="0" xfId="0" applyFont="1" applyBorder="1" applyAlignment="1" applyProtection="1">
      <protection locked="0"/>
    </xf>
    <xf numFmtId="0" fontId="10" fillId="0" borderId="0" xfId="0" applyFont="1" applyProtection="1">
      <protection locked="0"/>
    </xf>
    <xf numFmtId="0" fontId="4" fillId="0" borderId="0" xfId="0" applyFont="1" applyFill="1" applyBorder="1" applyAlignment="1" applyProtection="1">
      <protection locked="0"/>
    </xf>
    <xf numFmtId="0" fontId="4" fillId="0" borderId="0" xfId="0" applyFont="1" applyBorder="1" applyAlignment="1" applyProtection="1">
      <protection locked="0"/>
    </xf>
    <xf numFmtId="0" fontId="4" fillId="0" borderId="0" xfId="0" applyFont="1" applyProtection="1">
      <protection locked="0"/>
    </xf>
    <xf numFmtId="0" fontId="4" fillId="0" borderId="0" xfId="0" applyFont="1" applyBorder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right"/>
      <protection locked="0"/>
    </xf>
    <xf numFmtId="0" fontId="10" fillId="0" borderId="0" xfId="0" applyFont="1" applyAlignment="1" applyProtection="1">
      <alignment horizontal="right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5" fillId="0" borderId="0" xfId="0" applyFont="1" applyProtection="1">
      <protection locked="0"/>
    </xf>
    <xf numFmtId="0" fontId="16" fillId="0" borderId="0" xfId="0" applyFont="1" applyProtection="1">
      <protection locked="0"/>
    </xf>
    <xf numFmtId="0" fontId="13" fillId="0" borderId="0" xfId="0" applyFont="1" applyProtection="1">
      <protection locked="0"/>
    </xf>
    <xf numFmtId="0" fontId="13" fillId="0" borderId="5" xfId="0" applyFont="1" applyBorder="1" applyProtection="1">
      <protection locked="0"/>
    </xf>
    <xf numFmtId="0" fontId="13" fillId="0" borderId="0" xfId="0" applyFont="1" applyAlignment="1" applyProtection="1">
      <protection locked="0"/>
    </xf>
    <xf numFmtId="0" fontId="16" fillId="0" borderId="0" xfId="0" applyFont="1" applyAlignment="1" applyProtection="1">
      <protection locked="0"/>
    </xf>
    <xf numFmtId="0" fontId="4" fillId="0" borderId="6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2" fillId="0" borderId="0" xfId="0" applyFont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alignment horizontal="left"/>
      <protection locked="0"/>
    </xf>
    <xf numFmtId="0" fontId="2" fillId="0" borderId="0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2" fillId="0" borderId="0" xfId="0" applyFont="1" applyAlignment="1" applyProtection="1">
      <protection locked="0"/>
    </xf>
    <xf numFmtId="0" fontId="4" fillId="0" borderId="11" xfId="0" applyFont="1" applyBorder="1" applyAlignment="1" applyProtection="1">
      <protection locked="0"/>
    </xf>
    <xf numFmtId="0" fontId="4" fillId="0" borderId="11" xfId="0" quotePrefix="1" applyFont="1" applyBorder="1" applyAlignment="1" applyProtection="1">
      <alignment horizontal="center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4" fillId="0" borderId="6" xfId="0" applyFont="1" applyBorder="1" applyAlignment="1" applyProtection="1">
      <protection locked="0"/>
    </xf>
    <xf numFmtId="0" fontId="4" fillId="0" borderId="2" xfId="0" applyFont="1" applyBorder="1" applyAlignment="1" applyProtection="1">
      <protection locked="0"/>
    </xf>
    <xf numFmtId="0" fontId="4" fillId="0" borderId="6" xfId="0" quotePrefix="1" applyFont="1" applyBorder="1" applyAlignment="1" applyProtection="1">
      <alignment horizontal="center"/>
      <protection locked="0"/>
    </xf>
    <xf numFmtId="0" fontId="15" fillId="0" borderId="0" xfId="0" applyFont="1" applyFill="1" applyBorder="1" applyAlignment="1" applyProtection="1"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right"/>
      <protection locked="0"/>
    </xf>
    <xf numFmtId="0" fontId="2" fillId="0" borderId="12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4" fillId="0" borderId="6" xfId="0" applyNumberFormat="1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right"/>
    </xf>
    <xf numFmtId="0" fontId="4" fillId="0" borderId="17" xfId="0" applyFont="1" applyBorder="1" applyAlignment="1" applyProtection="1">
      <alignment horizontal="left"/>
      <protection locked="0"/>
    </xf>
    <xf numFmtId="0" fontId="21" fillId="0" borderId="18" xfId="0" applyFont="1" applyBorder="1" applyAlignment="1" applyProtection="1">
      <alignment horizontal="center"/>
      <protection locked="0"/>
    </xf>
    <xf numFmtId="0" fontId="4" fillId="0" borderId="25" xfId="0" quotePrefix="1" applyFont="1" applyBorder="1" applyAlignment="1" applyProtection="1">
      <alignment horizontal="center"/>
      <protection locked="0"/>
    </xf>
    <xf numFmtId="0" fontId="13" fillId="0" borderId="0" xfId="0" applyFont="1" applyProtection="1"/>
    <xf numFmtId="0" fontId="16" fillId="0" borderId="0" xfId="0" applyFont="1" applyProtection="1"/>
    <xf numFmtId="0" fontId="16" fillId="0" borderId="28" xfId="0" applyFont="1" applyBorder="1" applyProtection="1"/>
    <xf numFmtId="0" fontId="4" fillId="0" borderId="0" xfId="0" applyFont="1" applyProtection="1"/>
    <xf numFmtId="0" fontId="8" fillId="0" borderId="26" xfId="0" applyFont="1" applyBorder="1" applyAlignment="1" applyProtection="1"/>
    <xf numFmtId="0" fontId="4" fillId="0" borderId="5" xfId="0" applyFont="1" applyBorder="1" applyAlignment="1" applyProtection="1"/>
    <xf numFmtId="0" fontId="4" fillId="0" borderId="15" xfId="0" applyFont="1" applyBorder="1" applyAlignment="1" applyProtection="1"/>
    <xf numFmtId="0" fontId="4" fillId="0" borderId="26" xfId="0" applyFont="1" applyBorder="1" applyAlignment="1" applyProtection="1"/>
    <xf numFmtId="0" fontId="4" fillId="0" borderId="26" xfId="0" applyFont="1" applyBorder="1" applyProtection="1"/>
    <xf numFmtId="0" fontId="4" fillId="0" borderId="15" xfId="0" applyFont="1" applyBorder="1" applyProtection="1"/>
    <xf numFmtId="0" fontId="2" fillId="0" borderId="0" xfId="0" applyFont="1" applyProtection="1"/>
    <xf numFmtId="0" fontId="4" fillId="0" borderId="36" xfId="0" applyFont="1" applyBorder="1" applyProtection="1"/>
    <xf numFmtId="0" fontId="4" fillId="0" borderId="2" xfId="0" applyFont="1" applyBorder="1" applyProtection="1"/>
    <xf numFmtId="0" fontId="4" fillId="0" borderId="37" xfId="0" applyFont="1" applyBorder="1" applyAlignment="1" applyProtection="1">
      <alignment horizontal="center"/>
    </xf>
    <xf numFmtId="0" fontId="23" fillId="0" borderId="7" xfId="0" applyFont="1" applyBorder="1" applyAlignment="1" applyProtection="1">
      <alignment horizontal="center"/>
    </xf>
    <xf numFmtId="0" fontId="23" fillId="0" borderId="6" xfId="0" applyFont="1" applyBorder="1" applyAlignment="1" applyProtection="1">
      <alignment horizontal="center"/>
    </xf>
    <xf numFmtId="0" fontId="2" fillId="0" borderId="36" xfId="0" quotePrefix="1" applyFont="1" applyBorder="1" applyAlignment="1" applyProtection="1"/>
    <xf numFmtId="0" fontId="2" fillId="0" borderId="2" xfId="0" applyFont="1" applyBorder="1" applyAlignment="1" applyProtection="1"/>
    <xf numFmtId="0" fontId="2" fillId="0" borderId="37" xfId="0" applyFont="1" applyBorder="1" applyAlignment="1" applyProtection="1">
      <alignment horizontal="center"/>
    </xf>
    <xf numFmtId="0" fontId="2" fillId="0" borderId="7" xfId="0" applyFont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/>
    </xf>
    <xf numFmtId="0" fontId="2" fillId="0" borderId="8" xfId="0" applyFont="1" applyBorder="1" applyAlignment="1" applyProtection="1">
      <alignment horizontal="center"/>
    </xf>
    <xf numFmtId="0" fontId="32" fillId="0" borderId="16" xfId="0" applyFont="1" applyBorder="1" applyAlignment="1" applyProtection="1"/>
    <xf numFmtId="0" fontId="4" fillId="0" borderId="28" xfId="0" applyFont="1" applyBorder="1" applyAlignment="1" applyProtection="1"/>
    <xf numFmtId="0" fontId="4" fillId="0" borderId="27" xfId="0" applyFont="1" applyBorder="1" applyAlignment="1" applyProtection="1"/>
    <xf numFmtId="0" fontId="4" fillId="0" borderId="29" xfId="0" applyFont="1" applyBorder="1" applyAlignment="1" applyProtection="1"/>
    <xf numFmtId="0" fontId="4" fillId="0" borderId="14" xfId="0" applyFont="1" applyBorder="1" applyProtection="1"/>
    <xf numFmtId="0" fontId="4" fillId="0" borderId="0" xfId="0" applyFont="1" applyBorder="1" applyProtection="1"/>
    <xf numFmtId="0" fontId="4" fillId="0" borderId="0" xfId="0" applyFont="1" applyBorder="1" applyAlignment="1" applyProtection="1"/>
    <xf numFmtId="0" fontId="4" fillId="0" borderId="26" xfId="0" applyFont="1" applyBorder="1" applyAlignment="1" applyProtection="1">
      <alignment horizontal="left"/>
    </xf>
    <xf numFmtId="0" fontId="4" fillId="0" borderId="5" xfId="0" quotePrefix="1" applyFont="1" applyBorder="1" applyAlignment="1" applyProtection="1">
      <alignment horizontal="left"/>
    </xf>
    <xf numFmtId="0" fontId="4" fillId="0" borderId="5" xfId="0" quotePrefix="1" applyFont="1" applyBorder="1" applyAlignment="1" applyProtection="1">
      <alignment horizontal="center"/>
    </xf>
    <xf numFmtId="0" fontId="4" fillId="0" borderId="5" xfId="0" applyFont="1" applyBorder="1" applyAlignment="1" applyProtection="1">
      <alignment horizontal="center"/>
    </xf>
    <xf numFmtId="1" fontId="4" fillId="0" borderId="5" xfId="0" applyNumberFormat="1" applyFont="1" applyBorder="1" applyAlignment="1" applyProtection="1">
      <alignment horizontal="center"/>
    </xf>
    <xf numFmtId="9" fontId="4" fillId="0" borderId="5" xfId="0" applyNumberFormat="1" applyFont="1" applyBorder="1" applyAlignment="1" applyProtection="1">
      <alignment horizontal="center"/>
    </xf>
    <xf numFmtId="0" fontId="18" fillId="0" borderId="5" xfId="0" applyFont="1" applyFill="1" applyBorder="1" applyAlignment="1" applyProtection="1">
      <alignment horizontal="center"/>
    </xf>
    <xf numFmtId="0" fontId="4" fillId="0" borderId="0" xfId="0" applyFont="1" applyAlignment="1" applyProtection="1"/>
    <xf numFmtId="0" fontId="4" fillId="0" borderId="0" xfId="0" quotePrefix="1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center"/>
    </xf>
    <xf numFmtId="0" fontId="4" fillId="0" borderId="38" xfId="0" applyFont="1" applyBorder="1" applyProtection="1"/>
    <xf numFmtId="0" fontId="4" fillId="0" borderId="28" xfId="0" applyFont="1" applyBorder="1" applyAlignment="1" applyProtection="1">
      <alignment horizontal="center"/>
    </xf>
    <xf numFmtId="0" fontId="4" fillId="0" borderId="24" xfId="0" applyFont="1" applyBorder="1" applyProtection="1"/>
    <xf numFmtId="0" fontId="4" fillId="0" borderId="48" xfId="0" applyFont="1" applyBorder="1" applyProtection="1"/>
    <xf numFmtId="0" fontId="4" fillId="0" borderId="28" xfId="0" applyFont="1" applyBorder="1" applyProtection="1"/>
    <xf numFmtId="1" fontId="4" fillId="0" borderId="6" xfId="0" applyNumberFormat="1" applyFont="1" applyFill="1" applyBorder="1" applyAlignment="1" applyProtection="1">
      <alignment horizontal="center"/>
    </xf>
    <xf numFmtId="2" fontId="4" fillId="0" borderId="8" xfId="0" applyNumberFormat="1" applyFont="1" applyFill="1" applyBorder="1" applyAlignment="1" applyProtection="1">
      <alignment horizontal="center"/>
    </xf>
    <xf numFmtId="0" fontId="10" fillId="0" borderId="0" xfId="0" applyFont="1" applyProtection="1"/>
    <xf numFmtId="0" fontId="4" fillId="0" borderId="30" xfId="0" applyFont="1" applyBorder="1" applyProtection="1"/>
    <xf numFmtId="0" fontId="4" fillId="0" borderId="31" xfId="0" applyFont="1" applyBorder="1" applyProtection="1"/>
    <xf numFmtId="0" fontId="4" fillId="0" borderId="27" xfId="0" applyFont="1" applyBorder="1" applyProtection="1"/>
    <xf numFmtId="0" fontId="4" fillId="0" borderId="29" xfId="0" applyFont="1" applyBorder="1" applyProtection="1"/>
    <xf numFmtId="0" fontId="4" fillId="0" borderId="0" xfId="0" applyNumberFormat="1" applyFont="1" applyBorder="1" applyAlignment="1" applyProtection="1">
      <alignment horizontal="center"/>
    </xf>
    <xf numFmtId="0" fontId="4" fillId="0" borderId="5" xfId="0" applyFont="1" applyBorder="1" applyProtection="1"/>
    <xf numFmtId="0" fontId="9" fillId="0" borderId="0" xfId="0" applyFont="1" applyProtection="1"/>
    <xf numFmtId="0" fontId="10" fillId="0" borderId="0" xfId="0" applyFont="1" applyBorder="1" applyProtection="1"/>
    <xf numFmtId="0" fontId="5" fillId="0" borderId="0" xfId="0" applyFont="1" applyProtection="1"/>
    <xf numFmtId="0" fontId="5" fillId="0" borderId="26" xfId="0" applyFont="1" applyBorder="1" applyProtection="1"/>
    <xf numFmtId="0" fontId="5" fillId="0" borderId="5" xfId="0" applyFont="1" applyBorder="1" applyProtection="1"/>
    <xf numFmtId="0" fontId="4" fillId="0" borderId="16" xfId="0" applyFont="1" applyBorder="1" applyProtection="1"/>
    <xf numFmtId="0" fontId="21" fillId="0" borderId="30" xfId="0" applyFont="1" applyBorder="1" applyProtection="1"/>
    <xf numFmtId="0" fontId="28" fillId="0" borderId="14" xfId="0" applyFont="1" applyBorder="1" applyProtection="1"/>
    <xf numFmtId="0" fontId="5" fillId="0" borderId="14" xfId="0" applyFont="1" applyBorder="1" applyProtection="1"/>
    <xf numFmtId="0" fontId="4" fillId="0" borderId="21" xfId="0" applyFont="1" applyBorder="1" applyProtection="1"/>
    <xf numFmtId="0" fontId="4" fillId="0" borderId="55" xfId="0" applyFont="1" applyBorder="1" applyProtection="1"/>
    <xf numFmtId="0" fontId="5" fillId="0" borderId="0" xfId="0" applyFont="1" applyBorder="1" applyProtection="1"/>
    <xf numFmtId="0" fontId="5" fillId="0" borderId="28" xfId="0" applyFont="1" applyBorder="1" applyProtection="1"/>
    <xf numFmtId="0" fontId="14" fillId="0" borderId="26" xfId="0" applyFont="1" applyBorder="1" applyProtection="1"/>
    <xf numFmtId="0" fontId="14" fillId="0" borderId="5" xfId="0" applyFont="1" applyBorder="1" applyProtection="1"/>
    <xf numFmtId="0" fontId="14" fillId="0" borderId="16" xfId="0" applyFont="1" applyBorder="1" applyProtection="1"/>
    <xf numFmtId="0" fontId="14" fillId="0" borderId="0" xfId="0" applyFont="1" applyProtection="1"/>
    <xf numFmtId="0" fontId="5" fillId="0" borderId="15" xfId="0" applyFont="1" applyBorder="1" applyProtection="1"/>
    <xf numFmtId="0" fontId="5" fillId="0" borderId="38" xfId="0" applyFont="1" applyBorder="1" applyProtection="1"/>
    <xf numFmtId="0" fontId="5" fillId="0" borderId="31" xfId="0" applyFont="1" applyBorder="1" applyProtection="1"/>
    <xf numFmtId="0" fontId="4" fillId="0" borderId="30" xfId="0" applyFont="1" applyBorder="1" applyAlignment="1" applyProtection="1">
      <alignment horizontal="right"/>
    </xf>
    <xf numFmtId="0" fontId="4" fillId="0" borderId="31" xfId="0" applyFont="1" applyBorder="1" applyAlignment="1" applyProtection="1">
      <alignment horizontal="right"/>
    </xf>
    <xf numFmtId="0" fontId="4" fillId="0" borderId="30" xfId="0" applyFont="1" applyBorder="1" applyAlignment="1" applyProtection="1">
      <alignment horizontal="center"/>
    </xf>
    <xf numFmtId="0" fontId="4" fillId="0" borderId="14" xfId="0" applyFont="1" applyBorder="1" applyAlignment="1" applyProtection="1">
      <alignment horizontal="center"/>
    </xf>
    <xf numFmtId="0" fontId="4" fillId="0" borderId="31" xfId="0" applyFont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29" xfId="0" applyFont="1" applyBorder="1" applyProtection="1"/>
    <xf numFmtId="0" fontId="8" fillId="0" borderId="0" xfId="0" applyFont="1" applyProtection="1"/>
    <xf numFmtId="0" fontId="10" fillId="0" borderId="0" xfId="0" applyFont="1" applyBorder="1" applyAlignment="1" applyProtection="1"/>
    <xf numFmtId="0" fontId="3" fillId="0" borderId="0" xfId="0" applyFont="1" applyBorder="1" applyProtection="1"/>
    <xf numFmtId="0" fontId="4" fillId="0" borderId="0" xfId="0" applyFont="1" applyFill="1" applyBorder="1" applyAlignment="1" applyProtection="1"/>
    <xf numFmtId="164" fontId="4" fillId="0" borderId="0" xfId="0" applyNumberFormat="1" applyFont="1" applyBorder="1" applyAlignment="1" applyProtection="1"/>
    <xf numFmtId="0" fontId="11" fillId="0" borderId="0" xfId="0" applyFont="1" applyBorder="1" applyAlignment="1" applyProtection="1"/>
    <xf numFmtId="0" fontId="4" fillId="0" borderId="0" xfId="0" applyFont="1" applyAlignment="1" applyProtection="1">
      <alignment horizontal="right"/>
    </xf>
    <xf numFmtId="0" fontId="4" fillId="0" borderId="1" xfId="0" applyFont="1" applyBorder="1" applyProtection="1">
      <protection locked="0"/>
    </xf>
    <xf numFmtId="0" fontId="4" fillId="0" borderId="2" xfId="0" applyFont="1" applyBorder="1" applyProtection="1">
      <protection locked="0"/>
    </xf>
    <xf numFmtId="0" fontId="9" fillId="0" borderId="2" xfId="0" applyFont="1" applyBorder="1" applyProtection="1">
      <protection locked="0"/>
    </xf>
    <xf numFmtId="0" fontId="3" fillId="0" borderId="2" xfId="0" applyFont="1" applyBorder="1" applyProtection="1">
      <protection locked="0"/>
    </xf>
    <xf numFmtId="0" fontId="0" fillId="0" borderId="2" xfId="0" applyBorder="1" applyProtection="1">
      <protection locked="0"/>
    </xf>
    <xf numFmtId="0" fontId="4" fillId="0" borderId="0" xfId="0" applyNumberFormat="1" applyFont="1" applyBorder="1" applyProtection="1"/>
    <xf numFmtId="166" fontId="4" fillId="0" borderId="1" xfId="0" applyNumberFormat="1" applyFont="1" applyFill="1" applyBorder="1" applyAlignment="1" applyProtection="1">
      <alignment horizontal="right"/>
      <protection locked="0"/>
    </xf>
    <xf numFmtId="0" fontId="4" fillId="0" borderId="1" xfId="0" applyFont="1" applyFill="1" applyBorder="1" applyAlignment="1" applyProtection="1"/>
    <xf numFmtId="0" fontId="4" fillId="0" borderId="1" xfId="0" applyFont="1" applyBorder="1" applyAlignment="1" applyProtection="1"/>
    <xf numFmtId="164" fontId="4" fillId="0" borderId="1" xfId="0" applyNumberFormat="1" applyFont="1" applyBorder="1" applyAlignment="1" applyProtection="1"/>
    <xf numFmtId="0" fontId="4" fillId="0" borderId="1" xfId="0" applyFont="1" applyBorder="1" applyProtection="1"/>
    <xf numFmtId="0" fontId="4" fillId="0" borderId="1" xfId="0" applyFont="1" applyBorder="1" applyAlignment="1" applyProtection="1">
      <alignment horizontal="center"/>
    </xf>
    <xf numFmtId="0" fontId="4" fillId="0" borderId="2" xfId="0" applyFont="1" applyBorder="1" applyAlignment="1" applyProtection="1"/>
    <xf numFmtId="164" fontId="4" fillId="0" borderId="2" xfId="0" applyNumberFormat="1" applyFont="1" applyBorder="1" applyAlignment="1" applyProtection="1"/>
    <xf numFmtId="0" fontId="4" fillId="0" borderId="2" xfId="0" applyFont="1" applyBorder="1" applyAlignment="1" applyProtection="1">
      <alignment horizontal="center"/>
    </xf>
    <xf numFmtId="167" fontId="4" fillId="0" borderId="2" xfId="0" applyNumberFormat="1" applyFont="1" applyFill="1" applyBorder="1" applyAlignment="1" applyProtection="1">
      <alignment horizontal="right"/>
      <protection locked="0"/>
    </xf>
    <xf numFmtId="0" fontId="4" fillId="0" borderId="2" xfId="0" applyFont="1" applyFill="1" applyBorder="1" applyAlignment="1" applyProtection="1"/>
    <xf numFmtId="0" fontId="9" fillId="0" borderId="0" xfId="0" applyFont="1" applyBorder="1" applyAlignment="1" applyProtection="1"/>
    <xf numFmtId="0" fontId="34" fillId="0" borderId="0" xfId="0" applyFont="1" applyBorder="1" applyAlignment="1" applyProtection="1"/>
    <xf numFmtId="0" fontId="4" fillId="0" borderId="2" xfId="0" applyFont="1" applyFill="1" applyBorder="1" applyProtection="1"/>
    <xf numFmtId="168" fontId="4" fillId="0" borderId="2" xfId="0" applyNumberFormat="1" applyFont="1" applyFill="1" applyBorder="1" applyAlignment="1" applyProtection="1">
      <alignment horizontal="right"/>
      <protection locked="0"/>
    </xf>
    <xf numFmtId="165" fontId="4" fillId="0" borderId="2" xfId="0" applyNumberFormat="1" applyFont="1" applyFill="1" applyBorder="1" applyAlignment="1" applyProtection="1">
      <alignment horizontal="right"/>
      <protection locked="0"/>
    </xf>
    <xf numFmtId="167" fontId="4" fillId="0" borderId="0" xfId="0" applyNumberFormat="1" applyFont="1" applyFill="1" applyBorder="1" applyAlignment="1" applyProtection="1">
      <alignment horizontal="right"/>
      <protection locked="0"/>
    </xf>
    <xf numFmtId="2" fontId="30" fillId="0" borderId="4" xfId="0" applyNumberFormat="1" applyFont="1" applyFill="1" applyBorder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0" fontId="9" fillId="0" borderId="0" xfId="0" applyFont="1" applyBorder="1" applyAlignment="1" applyProtection="1">
      <protection locked="0"/>
    </xf>
    <xf numFmtId="0" fontId="4" fillId="0" borderId="27" xfId="0" applyFont="1" applyBorder="1" applyProtection="1">
      <protection locked="0"/>
    </xf>
    <xf numFmtId="0" fontId="4" fillId="0" borderId="28" xfId="0" applyFont="1" applyBorder="1" applyProtection="1">
      <protection locked="0"/>
    </xf>
    <xf numFmtId="0" fontId="4" fillId="0" borderId="29" xfId="0" applyFont="1" applyBorder="1" applyProtection="1">
      <protection locked="0"/>
    </xf>
    <xf numFmtId="0" fontId="4" fillId="0" borderId="55" xfId="0" applyFont="1" applyBorder="1" applyProtection="1">
      <protection locked="0"/>
    </xf>
    <xf numFmtId="0" fontId="4" fillId="0" borderId="24" xfId="0" applyFont="1" applyBorder="1" applyProtection="1">
      <protection locked="0"/>
    </xf>
    <xf numFmtId="0" fontId="4" fillId="0" borderId="38" xfId="0" applyFont="1" applyBorder="1" applyProtection="1">
      <protection locked="0"/>
    </xf>
    <xf numFmtId="0" fontId="4" fillId="0" borderId="5" xfId="0" applyFont="1" applyBorder="1" applyProtection="1">
      <protection locked="0"/>
    </xf>
    <xf numFmtId="0" fontId="2" fillId="0" borderId="55" xfId="0" applyFont="1" applyBorder="1" applyProtection="1">
      <protection locked="0"/>
    </xf>
    <xf numFmtId="0" fontId="4" fillId="0" borderId="33" xfId="0" applyFont="1" applyBorder="1" applyProtection="1">
      <protection locked="0"/>
    </xf>
    <xf numFmtId="0" fontId="21" fillId="0" borderId="7" xfId="0" applyFont="1" applyBorder="1" applyAlignment="1" applyProtection="1">
      <alignment horizontal="center"/>
      <protection locked="0"/>
    </xf>
    <xf numFmtId="0" fontId="21" fillId="0" borderId="56" xfId="0" applyFont="1" applyBorder="1" applyAlignment="1" applyProtection="1">
      <alignment horizontal="center"/>
      <protection locked="0"/>
    </xf>
    <xf numFmtId="0" fontId="23" fillId="0" borderId="6" xfId="0" applyFont="1" applyBorder="1" applyAlignment="1" applyProtection="1">
      <alignment horizontal="center"/>
      <protection locked="0"/>
    </xf>
    <xf numFmtId="0" fontId="21" fillId="0" borderId="12" xfId="0" applyFont="1" applyBorder="1" applyAlignment="1" applyProtection="1">
      <alignment horizontal="center"/>
      <protection locked="0"/>
    </xf>
    <xf numFmtId="0" fontId="23" fillId="0" borderId="7" xfId="0" applyFont="1" applyBorder="1" applyAlignment="1" applyProtection="1">
      <alignment horizontal="center"/>
      <protection locked="0"/>
    </xf>
    <xf numFmtId="0" fontId="21" fillId="0" borderId="6" xfId="0" applyFont="1" applyBorder="1" applyAlignment="1" applyProtection="1">
      <alignment horizontal="center"/>
      <protection locked="0"/>
    </xf>
    <xf numFmtId="0" fontId="21" fillId="0" borderId="8" xfId="0" applyFont="1" applyBorder="1" applyAlignment="1" applyProtection="1">
      <alignment horizontal="center"/>
      <protection locked="0"/>
    </xf>
    <xf numFmtId="0" fontId="4" fillId="0" borderId="36" xfId="0" applyFont="1" applyBorder="1" applyProtection="1">
      <protection locked="0"/>
    </xf>
    <xf numFmtId="0" fontId="4" fillId="0" borderId="56" xfId="0" applyFont="1" applyBorder="1" applyProtection="1">
      <protection locked="0"/>
    </xf>
    <xf numFmtId="0" fontId="19" fillId="0" borderId="56" xfId="0" applyFont="1" applyBorder="1" applyAlignment="1" applyProtection="1">
      <alignment horizontal="center"/>
      <protection locked="0"/>
    </xf>
    <xf numFmtId="0" fontId="19" fillId="0" borderId="6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60" xfId="0" applyFont="1" applyBorder="1" applyProtection="1">
      <protection locked="0"/>
    </xf>
    <xf numFmtId="0" fontId="2" fillId="0" borderId="20" xfId="0" applyFont="1" applyBorder="1" applyProtection="1">
      <protection locked="0"/>
    </xf>
    <xf numFmtId="0" fontId="2" fillId="0" borderId="59" xfId="0" applyFont="1" applyBorder="1" applyProtection="1">
      <protection locked="0"/>
    </xf>
    <xf numFmtId="0" fontId="2" fillId="0" borderId="25" xfId="0" applyFont="1" applyBorder="1" applyAlignment="1" applyProtection="1">
      <alignment horizontal="center"/>
      <protection locked="0"/>
    </xf>
    <xf numFmtId="0" fontId="19" fillId="0" borderId="25" xfId="0" applyFont="1" applyBorder="1" applyAlignment="1" applyProtection="1">
      <alignment horizontal="center"/>
      <protection locked="0"/>
    </xf>
    <xf numFmtId="0" fontId="2" fillId="0" borderId="61" xfId="0" applyFont="1" applyBorder="1" applyAlignment="1" applyProtection="1">
      <alignment horizontal="center"/>
      <protection locked="0"/>
    </xf>
    <xf numFmtId="0" fontId="2" fillId="0" borderId="9" xfId="0" applyFont="1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36" xfId="0" applyFont="1" applyBorder="1" applyAlignment="1" applyProtection="1">
      <alignment horizontal="left" vertical="center"/>
      <protection locked="0"/>
    </xf>
    <xf numFmtId="0" fontId="4" fillId="0" borderId="8" xfId="0" applyFont="1" applyBorder="1" applyAlignment="1" applyProtection="1">
      <alignment horizontal="center"/>
      <protection locked="0"/>
    </xf>
    <xf numFmtId="0" fontId="4" fillId="0" borderId="30" xfId="0" applyFont="1" applyBorder="1" applyProtection="1">
      <protection locked="0"/>
    </xf>
    <xf numFmtId="0" fontId="2" fillId="0" borderId="14" xfId="0" applyFont="1" applyBorder="1" applyProtection="1">
      <protection locked="0"/>
    </xf>
    <xf numFmtId="0" fontId="4" fillId="0" borderId="14" xfId="0" applyFont="1" applyBorder="1" applyProtection="1">
      <protection locked="0"/>
    </xf>
    <xf numFmtId="0" fontId="2" fillId="0" borderId="60" xfId="0" applyFont="1" applyBorder="1" applyAlignment="1" applyProtection="1">
      <alignment horizontal="left" vertical="center"/>
      <protection locked="0"/>
    </xf>
    <xf numFmtId="0" fontId="4" fillId="0" borderId="20" xfId="0" applyFont="1" applyBorder="1" applyProtection="1">
      <protection locked="0"/>
    </xf>
    <xf numFmtId="0" fontId="4" fillId="0" borderId="59" xfId="0" applyFont="1" applyBorder="1" applyProtection="1">
      <protection locked="0"/>
    </xf>
    <xf numFmtId="0" fontId="4" fillId="0" borderId="61" xfId="0" applyFont="1" applyBorder="1" applyAlignment="1" applyProtection="1">
      <alignment horizontal="center"/>
      <protection locked="0"/>
    </xf>
    <xf numFmtId="0" fontId="2" fillId="0" borderId="33" xfId="0" applyFont="1" applyBorder="1" applyAlignment="1" applyProtection="1">
      <alignment horizontal="center"/>
      <protection locked="0"/>
    </xf>
    <xf numFmtId="0" fontId="4" fillId="0" borderId="31" xfId="0" applyFont="1" applyBorder="1" applyProtection="1">
      <protection locked="0"/>
    </xf>
    <xf numFmtId="0" fontId="21" fillId="0" borderId="2" xfId="0" applyFont="1" applyBorder="1" applyAlignment="1" applyProtection="1">
      <alignment horizontal="center"/>
      <protection locked="0"/>
    </xf>
    <xf numFmtId="0" fontId="2" fillId="0" borderId="2" xfId="0" applyFont="1" applyBorder="1" applyAlignment="1" applyProtection="1">
      <alignment horizontal="center"/>
      <protection locked="0"/>
    </xf>
    <xf numFmtId="0" fontId="2" fillId="0" borderId="24" xfId="0" applyFont="1" applyBorder="1" applyProtection="1">
      <protection locked="0"/>
    </xf>
    <xf numFmtId="0" fontId="4" fillId="0" borderId="27" xfId="0" applyFont="1" applyBorder="1" applyAlignment="1" applyProtection="1">
      <alignment horizontal="left"/>
      <protection locked="0"/>
    </xf>
    <xf numFmtId="0" fontId="4" fillId="0" borderId="43" xfId="0" applyFont="1" applyBorder="1" applyProtection="1">
      <protection locked="0"/>
    </xf>
    <xf numFmtId="0" fontId="4" fillId="0" borderId="46" xfId="0" quotePrefix="1" applyFont="1" applyBorder="1" applyAlignment="1" applyProtection="1">
      <alignment horizontal="center"/>
      <protection locked="0"/>
    </xf>
    <xf numFmtId="0" fontId="4" fillId="0" borderId="47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0" borderId="5" xfId="0" applyFont="1" applyBorder="1" applyAlignment="1" applyProtection="1">
      <alignment horizontal="left"/>
      <protection locked="0"/>
    </xf>
    <xf numFmtId="0" fontId="18" fillId="0" borderId="5" xfId="0" applyFont="1" applyBorder="1" applyAlignment="1" applyProtection="1">
      <alignment horizontal="center"/>
      <protection locked="0"/>
    </xf>
    <xf numFmtId="2" fontId="4" fillId="0" borderId="16" xfId="0" applyNumberFormat="1" applyFont="1" applyBorder="1" applyAlignment="1" applyProtection="1">
      <alignment horizontal="center"/>
      <protection locked="0"/>
    </xf>
    <xf numFmtId="0" fontId="2" fillId="0" borderId="28" xfId="0" applyFont="1" applyBorder="1" applyProtection="1">
      <protection locked="0"/>
    </xf>
    <xf numFmtId="0" fontId="2" fillId="0" borderId="38" xfId="0" applyFont="1" applyBorder="1" applyProtection="1">
      <protection locked="0"/>
    </xf>
    <xf numFmtId="0" fontId="2" fillId="0" borderId="0" xfId="0" applyFont="1" applyAlignment="1" applyProtection="1">
      <alignment horizontal="right"/>
      <protection locked="0"/>
    </xf>
    <xf numFmtId="0" fontId="2" fillId="0" borderId="28" xfId="0" applyFont="1" applyBorder="1" applyAlignment="1" applyProtection="1">
      <alignment horizontal="left" vertical="top"/>
      <protection locked="0"/>
    </xf>
    <xf numFmtId="0" fontId="2" fillId="0" borderId="28" xfId="0" applyFont="1" applyBorder="1" applyAlignment="1" applyProtection="1">
      <alignment horizontal="left" vertical="center"/>
      <protection locked="0"/>
    </xf>
    <xf numFmtId="0" fontId="4" fillId="0" borderId="28" xfId="0" applyFont="1" applyBorder="1" applyAlignment="1" applyProtection="1">
      <alignment horizontal="center"/>
      <protection locked="0"/>
    </xf>
    <xf numFmtId="0" fontId="4" fillId="0" borderId="29" xfId="0" applyFont="1" applyBorder="1" applyAlignment="1" applyProtection="1">
      <alignment horizontal="center"/>
      <protection locked="0"/>
    </xf>
    <xf numFmtId="0" fontId="20" fillId="0" borderId="28" xfId="0" applyFont="1" applyBorder="1" applyProtection="1"/>
    <xf numFmtId="0" fontId="4" fillId="3" borderId="6" xfId="0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Alignment="1" applyProtection="1">
      <alignment horizontal="center"/>
      <protection locked="0"/>
    </xf>
    <xf numFmtId="0" fontId="4" fillId="0" borderId="27" xfId="0" applyFont="1" applyBorder="1" applyAlignment="1" applyProtection="1">
      <alignment horizontal="center"/>
      <protection locked="0"/>
    </xf>
    <xf numFmtId="0" fontId="0" fillId="0" borderId="24" xfId="0" applyBorder="1" applyProtection="1">
      <protection locked="0"/>
    </xf>
    <xf numFmtId="0" fontId="2" fillId="0" borderId="28" xfId="0" applyFont="1" applyBorder="1" applyAlignment="1" applyProtection="1">
      <alignment horizontal="center"/>
      <protection locked="0"/>
    </xf>
    <xf numFmtId="0" fontId="0" fillId="0" borderId="29" xfId="0" applyBorder="1" applyProtection="1">
      <protection locked="0"/>
    </xf>
    <xf numFmtId="0" fontId="9" fillId="0" borderId="24" xfId="0" applyFont="1" applyBorder="1" applyProtection="1">
      <protection locked="0"/>
    </xf>
    <xf numFmtId="0" fontId="4" fillId="0" borderId="26" xfId="0" applyFont="1" applyBorder="1" applyProtection="1">
      <protection locked="0"/>
    </xf>
    <xf numFmtId="0" fontId="4" fillId="0" borderId="15" xfId="0" applyFont="1" applyBorder="1" applyProtection="1">
      <protection locked="0"/>
    </xf>
    <xf numFmtId="0" fontId="4" fillId="0" borderId="15" xfId="0" applyFont="1" applyBorder="1" applyAlignment="1" applyProtection="1">
      <alignment horizontal="right"/>
      <protection locked="0"/>
    </xf>
    <xf numFmtId="0" fontId="4" fillId="0" borderId="0" xfId="0" applyFont="1" applyBorder="1" applyAlignment="1" applyProtection="1">
      <alignment horizontal="left"/>
    </xf>
    <xf numFmtId="0" fontId="4" fillId="0" borderId="0" xfId="0" quotePrefix="1" applyFont="1" applyBorder="1" applyAlignment="1" applyProtection="1">
      <alignment horizontal="left"/>
    </xf>
    <xf numFmtId="1" fontId="4" fillId="0" borderId="0" xfId="0" applyNumberFormat="1" applyFont="1" applyBorder="1" applyAlignment="1" applyProtection="1">
      <alignment horizontal="center"/>
    </xf>
    <xf numFmtId="0" fontId="18" fillId="0" borderId="0" xfId="0" applyFont="1" applyFill="1" applyBorder="1" applyAlignment="1" applyProtection="1">
      <alignment horizontal="center"/>
      <protection locked="0"/>
    </xf>
    <xf numFmtId="1" fontId="8" fillId="0" borderId="0" xfId="0" applyNumberFormat="1" applyFont="1" applyFill="1" applyBorder="1" applyAlignment="1" applyProtection="1">
      <alignment horizontal="center"/>
      <protection locked="0"/>
    </xf>
    <xf numFmtId="2" fontId="8" fillId="0" borderId="0" xfId="0" applyNumberFormat="1" applyFont="1" applyFill="1" applyBorder="1" applyAlignment="1" applyProtection="1">
      <alignment horizontal="center"/>
      <protection locked="0"/>
    </xf>
    <xf numFmtId="2" fontId="4" fillId="0" borderId="63" xfId="0" applyNumberFormat="1" applyFont="1" applyFill="1" applyBorder="1" applyAlignment="1" applyProtection="1">
      <alignment horizontal="center"/>
    </xf>
    <xf numFmtId="0" fontId="4" fillId="0" borderId="64" xfId="0" applyFont="1" applyBorder="1" applyAlignment="1" applyProtection="1">
      <alignment horizontal="center" vertical="center" wrapText="1"/>
    </xf>
    <xf numFmtId="0" fontId="19" fillId="0" borderId="64" xfId="0" applyFont="1" applyBorder="1" applyAlignment="1" applyProtection="1">
      <alignment horizontal="center" vertical="center"/>
    </xf>
    <xf numFmtId="0" fontId="16" fillId="0" borderId="64" xfId="0" applyFont="1" applyBorder="1" applyAlignment="1" applyProtection="1">
      <alignment horizontal="center" vertical="center"/>
    </xf>
    <xf numFmtId="0" fontId="16" fillId="0" borderId="64" xfId="0" applyFont="1" applyFill="1" applyBorder="1" applyAlignment="1" applyProtection="1">
      <alignment horizontal="center" vertical="center"/>
    </xf>
    <xf numFmtId="0" fontId="2" fillId="0" borderId="64" xfId="0" applyFont="1" applyBorder="1" applyAlignment="1" applyProtection="1">
      <alignment horizontal="center" vertical="center"/>
    </xf>
    <xf numFmtId="0" fontId="2" fillId="0" borderId="64" xfId="0" applyFont="1" applyBorder="1" applyAlignment="1" applyProtection="1">
      <alignment horizontal="center" vertical="center"/>
      <protection locked="0"/>
    </xf>
    <xf numFmtId="0" fontId="33" fillId="0" borderId="64" xfId="0" applyFont="1" applyBorder="1" applyAlignment="1" applyProtection="1">
      <alignment horizontal="center" vertical="center"/>
    </xf>
    <xf numFmtId="0" fontId="4" fillId="0" borderId="64" xfId="0" applyFont="1" applyBorder="1" applyAlignment="1" applyProtection="1">
      <alignment horizontal="left" vertical="center" wrapText="1"/>
    </xf>
    <xf numFmtId="0" fontId="16" fillId="0" borderId="28" xfId="0" applyFont="1" applyBorder="1" applyProtection="1">
      <protection locked="0"/>
    </xf>
    <xf numFmtId="0" fontId="13" fillId="0" borderId="1" xfId="0" applyFont="1" applyBorder="1" applyProtection="1">
      <protection locked="0"/>
    </xf>
    <xf numFmtId="0" fontId="20" fillId="0" borderId="1" xfId="0" applyFont="1" applyBorder="1" applyProtection="1"/>
    <xf numFmtId="0" fontId="16" fillId="0" borderId="1" xfId="0" applyFont="1" applyBorder="1" applyProtection="1">
      <protection locked="0"/>
    </xf>
    <xf numFmtId="0" fontId="12" fillId="0" borderId="26" xfId="0" applyFont="1" applyBorder="1" applyAlignment="1" applyProtection="1">
      <alignment horizontal="left" vertical="center"/>
    </xf>
    <xf numFmtId="0" fontId="13" fillId="0" borderId="5" xfId="0" applyFont="1" applyBorder="1" applyAlignment="1" applyProtection="1">
      <alignment horizontal="left" vertical="center"/>
    </xf>
    <xf numFmtId="0" fontId="14" fillId="0" borderId="5" xfId="0" applyFont="1" applyBorder="1" applyAlignment="1" applyProtection="1">
      <alignment horizontal="left" vertical="center"/>
    </xf>
    <xf numFmtId="0" fontId="8" fillId="0" borderId="5" xfId="0" applyFont="1" applyBorder="1" applyAlignment="1" applyProtection="1">
      <alignment horizontal="left" vertical="center"/>
    </xf>
    <xf numFmtId="0" fontId="13" fillId="0" borderId="5" xfId="0" applyFont="1" applyBorder="1" applyAlignment="1" applyProtection="1">
      <alignment horizontal="left" vertical="center"/>
      <protection locked="0"/>
    </xf>
    <xf numFmtId="0" fontId="8" fillId="0" borderId="15" xfId="0" applyFont="1" applyBorder="1" applyAlignment="1" applyProtection="1">
      <alignment horizontal="left" vertical="center"/>
    </xf>
    <xf numFmtId="0" fontId="35" fillId="0" borderId="1" xfId="0" applyFont="1" applyBorder="1" applyProtection="1"/>
    <xf numFmtId="0" fontId="23" fillId="0" borderId="39" xfId="0" applyFont="1" applyBorder="1" applyAlignment="1" applyProtection="1">
      <alignment horizontal="center" vertical="center" wrapText="1"/>
    </xf>
    <xf numFmtId="0" fontId="4" fillId="0" borderId="50" xfId="0" applyFont="1" applyBorder="1" applyAlignment="1" applyProtection="1">
      <alignment horizontal="left" vertical="center" wrapText="1"/>
    </xf>
    <xf numFmtId="0" fontId="19" fillId="0" borderId="50" xfId="0" applyFont="1" applyBorder="1" applyAlignment="1" applyProtection="1">
      <alignment horizontal="center" vertical="center"/>
    </xf>
    <xf numFmtId="0" fontId="12" fillId="0" borderId="0" xfId="0" applyFont="1" applyBorder="1" applyAlignment="1" applyProtection="1">
      <alignment horizontal="left" vertical="center"/>
    </xf>
    <xf numFmtId="0" fontId="13" fillId="0" borderId="0" xfId="0" applyFont="1" applyBorder="1" applyAlignment="1" applyProtection="1">
      <alignment horizontal="left" vertical="center"/>
    </xf>
    <xf numFmtId="0" fontId="14" fillId="0" borderId="0" xfId="0" applyFont="1" applyBorder="1" applyAlignment="1" applyProtection="1">
      <alignment horizontal="left" vertical="center"/>
    </xf>
    <xf numFmtId="0" fontId="12" fillId="0" borderId="0" xfId="0" applyFont="1" applyBorder="1" applyAlignment="1" applyProtection="1">
      <alignment horizontal="left" vertical="center"/>
      <protection locked="0"/>
    </xf>
    <xf numFmtId="0" fontId="8" fillId="0" borderId="0" xfId="0" applyFont="1" applyBorder="1" applyAlignment="1" applyProtection="1">
      <alignment horizontal="left" vertical="center"/>
    </xf>
    <xf numFmtId="0" fontId="13" fillId="0" borderId="0" xfId="0" applyFont="1" applyBorder="1" applyAlignment="1" applyProtection="1">
      <alignment horizontal="left" vertical="center"/>
      <protection locked="0"/>
    </xf>
    <xf numFmtId="2" fontId="4" fillId="0" borderId="12" xfId="0" quotePrefix="1" applyNumberFormat="1" applyFont="1" applyBorder="1" applyAlignment="1" applyProtection="1">
      <protection locked="0"/>
    </xf>
    <xf numFmtId="0" fontId="4" fillId="0" borderId="51" xfId="0" applyFont="1" applyBorder="1" applyAlignment="1" applyProtection="1">
      <alignment vertical="center" wrapText="1"/>
    </xf>
    <xf numFmtId="0" fontId="2" fillId="0" borderId="64" xfId="0" applyFont="1" applyBorder="1" applyAlignment="1" applyProtection="1">
      <alignment vertical="center" wrapText="1"/>
    </xf>
    <xf numFmtId="2" fontId="4" fillId="0" borderId="17" xfId="0" quotePrefix="1" applyNumberFormat="1" applyFont="1" applyBorder="1" applyAlignment="1" applyProtection="1">
      <protection locked="0"/>
    </xf>
    <xf numFmtId="0" fontId="4" fillId="0" borderId="52" xfId="0" applyFont="1" applyBorder="1" applyAlignment="1" applyProtection="1">
      <alignment horizontal="left" vertical="center" wrapText="1"/>
    </xf>
    <xf numFmtId="0" fontId="9" fillId="0" borderId="33" xfId="0" applyFont="1" applyFill="1" applyBorder="1" applyAlignment="1" applyProtection="1"/>
    <xf numFmtId="0" fontId="2" fillId="0" borderId="33" xfId="0" applyFont="1" applyBorder="1" applyAlignment="1" applyProtection="1">
      <alignment vertical="center"/>
    </xf>
    <xf numFmtId="0" fontId="3" fillId="0" borderId="32" xfId="0" applyFont="1" applyFill="1" applyBorder="1" applyAlignment="1" applyProtection="1"/>
    <xf numFmtId="0" fontId="3" fillId="0" borderId="36" xfId="0" applyFont="1" applyFill="1" applyBorder="1" applyAlignment="1" applyProtection="1"/>
    <xf numFmtId="0" fontId="1" fillId="0" borderId="2" xfId="0" applyFont="1" applyFill="1" applyBorder="1" applyAlignment="1" applyProtection="1"/>
    <xf numFmtId="0" fontId="1" fillId="0" borderId="2" xfId="0" applyFont="1" applyBorder="1" applyProtection="1">
      <protection locked="0"/>
    </xf>
    <xf numFmtId="0" fontId="3" fillId="0" borderId="36" xfId="0" applyFont="1" applyBorder="1" applyProtection="1">
      <protection locked="0"/>
    </xf>
    <xf numFmtId="0" fontId="4" fillId="3" borderId="11" xfId="0" quotePrefix="1" applyFont="1" applyFill="1" applyBorder="1" applyAlignment="1" applyProtection="1">
      <alignment horizontal="center"/>
      <protection locked="0"/>
    </xf>
    <xf numFmtId="0" fontId="9" fillId="4" borderId="30" xfId="0" applyFont="1" applyFill="1" applyBorder="1" applyAlignment="1" applyProtection="1"/>
    <xf numFmtId="0" fontId="9" fillId="4" borderId="14" xfId="0" applyFont="1" applyFill="1" applyBorder="1" applyAlignment="1" applyProtection="1"/>
    <xf numFmtId="0" fontId="9" fillId="4" borderId="31" xfId="0" applyFont="1" applyFill="1" applyBorder="1" applyAlignment="1" applyProtection="1"/>
    <xf numFmtId="0" fontId="4" fillId="4" borderId="11" xfId="0" quotePrefix="1" applyFont="1" applyFill="1" applyBorder="1" applyAlignment="1" applyProtection="1">
      <alignment horizontal="center"/>
      <protection locked="0"/>
    </xf>
    <xf numFmtId="0" fontId="4" fillId="4" borderId="11" xfId="0" applyFont="1" applyFill="1" applyBorder="1" applyAlignment="1" applyProtection="1">
      <alignment horizontal="center"/>
      <protection locked="0"/>
    </xf>
    <xf numFmtId="1" fontId="4" fillId="4" borderId="11" xfId="0" applyNumberFormat="1" applyFont="1" applyFill="1" applyBorder="1" applyAlignment="1" applyProtection="1">
      <alignment horizontal="center"/>
      <protection locked="0"/>
    </xf>
    <xf numFmtId="0" fontId="4" fillId="4" borderId="6" xfId="0" quotePrefix="1" applyFont="1" applyFill="1" applyBorder="1" applyAlignment="1" applyProtection="1">
      <alignment horizontal="center"/>
      <protection locked="0"/>
    </xf>
    <xf numFmtId="0" fontId="4" fillId="4" borderId="6" xfId="0" applyFont="1" applyFill="1" applyBorder="1" applyAlignment="1" applyProtection="1">
      <alignment horizontal="center"/>
      <protection locked="0"/>
    </xf>
    <xf numFmtId="1" fontId="4" fillId="4" borderId="6" xfId="0" applyNumberFormat="1" applyFont="1" applyFill="1" applyBorder="1" applyAlignment="1" applyProtection="1">
      <alignment horizontal="center"/>
      <protection locked="0"/>
    </xf>
    <xf numFmtId="0" fontId="4" fillId="5" borderId="11" xfId="0" applyFont="1" applyFill="1" applyBorder="1" applyAlignment="1" applyProtection="1">
      <alignment horizontal="center"/>
      <protection locked="0"/>
    </xf>
    <xf numFmtId="1" fontId="4" fillId="5" borderId="11" xfId="0" applyNumberFormat="1" applyFont="1" applyFill="1" applyBorder="1" applyAlignment="1" applyProtection="1">
      <alignment horizontal="center"/>
      <protection locked="0"/>
    </xf>
    <xf numFmtId="0" fontId="4" fillId="5" borderId="11" xfId="0" quotePrefix="1" applyFont="1" applyFill="1" applyBorder="1" applyAlignment="1" applyProtection="1">
      <alignment horizontal="center"/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1" fontId="4" fillId="5" borderId="6" xfId="0" applyNumberFormat="1" applyFont="1" applyFill="1" applyBorder="1" applyAlignment="1" applyProtection="1">
      <alignment horizontal="center"/>
      <protection locked="0"/>
    </xf>
    <xf numFmtId="2" fontId="4" fillId="0" borderId="22" xfId="0" quotePrefix="1" applyNumberFormat="1" applyFont="1" applyBorder="1" applyAlignment="1" applyProtection="1">
      <protection locked="0"/>
    </xf>
    <xf numFmtId="0" fontId="2" fillId="0" borderId="38" xfId="0" applyFont="1" applyBorder="1" applyAlignment="1" applyProtection="1">
      <alignment horizontal="left"/>
      <protection locked="0"/>
    </xf>
    <xf numFmtId="0" fontId="2" fillId="0" borderId="29" xfId="0" applyFont="1" applyBorder="1" applyAlignment="1" applyProtection="1">
      <alignment horizontal="left" vertical="top"/>
      <protection locked="0"/>
    </xf>
    <xf numFmtId="164" fontId="4" fillId="0" borderId="3" xfId="0" applyNumberFormat="1" applyFont="1" applyBorder="1" applyAlignment="1" applyProtection="1">
      <alignment horizontal="center"/>
      <protection locked="0"/>
    </xf>
    <xf numFmtId="0" fontId="2" fillId="0" borderId="24" xfId="0" applyFont="1" applyBorder="1" applyAlignment="1" applyProtection="1">
      <alignment horizontal="left"/>
      <protection locked="0"/>
    </xf>
    <xf numFmtId="0" fontId="2" fillId="0" borderId="0" xfId="0" applyFont="1" applyBorder="1" applyAlignment="1" applyProtection="1">
      <alignment horizontal="left" vertical="center"/>
      <protection locked="0"/>
    </xf>
    <xf numFmtId="0" fontId="21" fillId="0" borderId="10" xfId="0" applyFont="1" applyBorder="1" applyAlignment="1" applyProtection="1">
      <alignment horizontal="center"/>
      <protection locked="0"/>
    </xf>
    <xf numFmtId="0" fontId="21" fillId="0" borderId="11" xfId="0" applyFont="1" applyBorder="1" applyAlignment="1" applyProtection="1">
      <alignment horizontal="center"/>
      <protection locked="0"/>
    </xf>
    <xf numFmtId="0" fontId="23" fillId="0" borderId="63" xfId="0" applyFont="1" applyBorder="1" applyAlignment="1" applyProtection="1">
      <alignment horizontal="center"/>
      <protection locked="0"/>
    </xf>
    <xf numFmtId="0" fontId="4" fillId="0" borderId="32" xfId="0" applyFont="1" applyBorder="1" applyProtection="1">
      <protection locked="0"/>
    </xf>
    <xf numFmtId="0" fontId="4" fillId="0" borderId="24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right" vertical="center"/>
      <protection locked="0"/>
    </xf>
    <xf numFmtId="0" fontId="4" fillId="0" borderId="24" xfId="0" applyFont="1" applyBorder="1" applyAlignment="1" applyProtection="1">
      <alignment horizontal="left"/>
      <protection locked="0"/>
    </xf>
    <xf numFmtId="166" fontId="4" fillId="5" borderId="1" xfId="0" applyNumberFormat="1" applyFont="1" applyFill="1" applyBorder="1" applyAlignment="1" applyProtection="1">
      <alignment horizontal="right"/>
      <protection locked="0"/>
    </xf>
    <xf numFmtId="0" fontId="8" fillId="5" borderId="2" xfId="0" applyFont="1" applyFill="1" applyBorder="1" applyProtection="1">
      <protection locked="0"/>
    </xf>
    <xf numFmtId="0" fontId="4" fillId="7" borderId="11" xfId="0" applyFont="1" applyFill="1" applyBorder="1" applyAlignment="1" applyProtection="1">
      <alignment horizontal="center"/>
      <protection locked="0"/>
    </xf>
    <xf numFmtId="0" fontId="4" fillId="7" borderId="11" xfId="0" quotePrefix="1" applyFont="1" applyFill="1" applyBorder="1" applyAlignment="1" applyProtection="1">
      <alignment horizontal="center"/>
      <protection locked="0"/>
    </xf>
    <xf numFmtId="0" fontId="4" fillId="7" borderId="6" xfId="0" applyFont="1" applyFill="1" applyBorder="1" applyAlignment="1" applyProtection="1">
      <alignment horizontal="center"/>
      <protection locked="0"/>
    </xf>
    <xf numFmtId="0" fontId="4" fillId="0" borderId="45" xfId="0" applyFont="1" applyBorder="1" applyAlignment="1" applyProtection="1">
      <alignment horizontal="left" vertical="center" wrapText="1"/>
    </xf>
    <xf numFmtId="0" fontId="4" fillId="0" borderId="46" xfId="0" applyFont="1" applyBorder="1" applyAlignment="1" applyProtection="1">
      <alignment horizontal="left" vertical="center" wrapText="1"/>
    </xf>
    <xf numFmtId="0" fontId="4" fillId="0" borderId="43" xfId="0" applyFont="1" applyBorder="1" applyAlignment="1" applyProtection="1">
      <alignment horizontal="left" vertical="center" wrapText="1"/>
    </xf>
    <xf numFmtId="0" fontId="4" fillId="0" borderId="42" xfId="0" applyFont="1" applyBorder="1" applyAlignment="1" applyProtection="1">
      <alignment vertical="center" wrapText="1"/>
    </xf>
    <xf numFmtId="0" fontId="4" fillId="0" borderId="46" xfId="0" applyFont="1" applyBorder="1" applyAlignment="1" applyProtection="1">
      <alignment horizontal="center" vertical="center" wrapText="1"/>
    </xf>
    <xf numFmtId="0" fontId="23" fillId="0" borderId="44" xfId="0" applyFont="1" applyBorder="1" applyAlignment="1" applyProtection="1">
      <alignment horizontal="center" vertical="center" wrapText="1"/>
    </xf>
    <xf numFmtId="0" fontId="9" fillId="7" borderId="26" xfId="0" applyFont="1" applyFill="1" applyBorder="1" applyAlignment="1" applyProtection="1"/>
    <xf numFmtId="0" fontId="9" fillId="7" borderId="5" xfId="0" applyFont="1" applyFill="1" applyBorder="1" applyAlignment="1" applyProtection="1"/>
    <xf numFmtId="0" fontId="9" fillId="7" borderId="15" xfId="0" applyFont="1" applyFill="1" applyBorder="1" applyAlignment="1" applyProtection="1"/>
    <xf numFmtId="0" fontId="9" fillId="5" borderId="26" xfId="0" applyFont="1" applyFill="1" applyBorder="1" applyAlignment="1" applyProtection="1"/>
    <xf numFmtId="0" fontId="9" fillId="5" borderId="5" xfId="0" applyFont="1" applyFill="1" applyBorder="1" applyAlignment="1" applyProtection="1"/>
    <xf numFmtId="0" fontId="9" fillId="5" borderId="15" xfId="0" applyFont="1" applyFill="1" applyBorder="1" applyAlignment="1" applyProtection="1"/>
    <xf numFmtId="0" fontId="9" fillId="6" borderId="26" xfId="0" applyFont="1" applyFill="1" applyBorder="1" applyAlignment="1" applyProtection="1"/>
    <xf numFmtId="0" fontId="9" fillId="6" borderId="5" xfId="0" applyFont="1" applyFill="1" applyBorder="1" applyAlignment="1" applyProtection="1"/>
    <xf numFmtId="0" fontId="9" fillId="6" borderId="15" xfId="0" applyFont="1" applyFill="1" applyBorder="1" applyAlignment="1" applyProtection="1"/>
    <xf numFmtId="0" fontId="9" fillId="3" borderId="26" xfId="0" applyFont="1" applyFill="1" applyBorder="1" applyAlignment="1" applyProtection="1"/>
    <xf numFmtId="0" fontId="9" fillId="3" borderId="5" xfId="0" applyFont="1" applyFill="1" applyBorder="1" applyAlignment="1" applyProtection="1"/>
    <xf numFmtId="0" fontId="9" fillId="3" borderId="15" xfId="0" applyFont="1" applyFill="1" applyBorder="1" applyAlignment="1" applyProtection="1"/>
    <xf numFmtId="0" fontId="9" fillId="8" borderId="26" xfId="0" applyFont="1" applyFill="1" applyBorder="1" applyProtection="1">
      <protection locked="0"/>
    </xf>
    <xf numFmtId="0" fontId="3" fillId="8" borderId="5" xfId="0" applyFont="1" applyFill="1" applyBorder="1" applyProtection="1">
      <protection locked="0"/>
    </xf>
    <xf numFmtId="0" fontId="3" fillId="8" borderId="15" xfId="0" applyFont="1" applyFill="1" applyBorder="1" applyProtection="1">
      <protection locked="0"/>
    </xf>
    <xf numFmtId="0" fontId="4" fillId="8" borderId="4" xfId="0" applyFont="1" applyFill="1" applyBorder="1" applyAlignment="1" applyProtection="1">
      <alignment horizontal="center"/>
      <protection locked="0"/>
    </xf>
    <xf numFmtId="0" fontId="4" fillId="8" borderId="6" xfId="0" applyFont="1" applyFill="1" applyBorder="1" applyAlignment="1" applyProtection="1">
      <alignment horizontal="center"/>
      <protection locked="0"/>
    </xf>
    <xf numFmtId="0" fontId="4" fillId="8" borderId="25" xfId="0" applyFont="1" applyFill="1" applyBorder="1" applyAlignment="1" applyProtection="1">
      <alignment horizontal="center"/>
      <protection locked="0"/>
    </xf>
    <xf numFmtId="0" fontId="4" fillId="8" borderId="46" xfId="0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8" fillId="2" borderId="16" xfId="0" applyNumberFormat="1" applyFont="1" applyFill="1" applyBorder="1" applyAlignment="1" applyProtection="1">
      <alignment horizontal="center"/>
      <protection locked="0"/>
    </xf>
    <xf numFmtId="0" fontId="2" fillId="4" borderId="16" xfId="0" applyFont="1" applyFill="1" applyBorder="1" applyAlignment="1" applyProtection="1">
      <alignment vertical="center"/>
      <protection locked="0"/>
    </xf>
    <xf numFmtId="0" fontId="3" fillId="0" borderId="38" xfId="0" applyFont="1" applyBorder="1" applyProtection="1">
      <protection locked="0"/>
    </xf>
    <xf numFmtId="0" fontId="2" fillId="0" borderId="34" xfId="0" applyFont="1" applyBorder="1" applyProtection="1">
      <protection locked="0"/>
    </xf>
    <xf numFmtId="0" fontId="2" fillId="0" borderId="27" xfId="0" applyFont="1" applyBorder="1" applyAlignment="1" applyProtection="1">
      <alignment horizontal="left" vertical="top"/>
      <protection locked="0"/>
    </xf>
    <xf numFmtId="0" fontId="31" fillId="0" borderId="28" xfId="0" applyFont="1" applyBorder="1" applyAlignment="1" applyProtection="1"/>
    <xf numFmtId="0" fontId="16" fillId="0" borderId="28" xfId="0" applyFont="1" applyBorder="1" applyAlignment="1" applyProtection="1"/>
    <xf numFmtId="0" fontId="16" fillId="0" borderId="28" xfId="0" applyFont="1" applyFill="1" applyBorder="1" applyProtection="1"/>
    <xf numFmtId="0" fontId="32" fillId="0" borderId="32" xfId="0" applyFont="1" applyBorder="1" applyAlignment="1" applyProtection="1"/>
    <xf numFmtId="0" fontId="13" fillId="0" borderId="33" xfId="0" applyFont="1" applyBorder="1" applyAlignment="1" applyProtection="1"/>
    <xf numFmtId="0" fontId="13" fillId="0" borderId="33" xfId="0" applyFont="1" applyBorder="1" applyProtection="1"/>
    <xf numFmtId="0" fontId="13" fillId="0" borderId="33" xfId="0" applyFont="1" applyBorder="1" applyProtection="1">
      <protection locked="0"/>
    </xf>
    <xf numFmtId="0" fontId="32" fillId="0" borderId="62" xfId="0" applyFont="1" applyBorder="1" applyAlignment="1" applyProtection="1"/>
    <xf numFmtId="0" fontId="32" fillId="0" borderId="27" xfId="0" applyFont="1" applyBorder="1" applyAlignment="1" applyProtection="1"/>
    <xf numFmtId="0" fontId="37" fillId="0" borderId="2" xfId="0" applyFont="1" applyBorder="1" applyAlignment="1" applyProtection="1">
      <protection locked="0"/>
    </xf>
    <xf numFmtId="0" fontId="1" fillId="0" borderId="32" xfId="0" applyFont="1" applyFill="1" applyBorder="1" applyAlignment="1" applyProtection="1">
      <alignment horizontal="left" vertical="center"/>
    </xf>
    <xf numFmtId="0" fontId="3" fillId="0" borderId="33" xfId="0" applyFont="1" applyBorder="1" applyProtection="1">
      <protection locked="0"/>
    </xf>
    <xf numFmtId="0" fontId="3" fillId="0" borderId="57" xfId="0" applyFont="1" applyFill="1" applyBorder="1" applyAlignment="1" applyProtection="1"/>
    <xf numFmtId="0" fontId="1" fillId="0" borderId="19" xfId="0" applyFont="1" applyFill="1" applyBorder="1" applyAlignment="1" applyProtection="1"/>
    <xf numFmtId="0" fontId="4" fillId="0" borderId="19" xfId="0" applyFont="1" applyBorder="1" applyProtection="1">
      <protection locked="0"/>
    </xf>
    <xf numFmtId="0" fontId="3" fillId="0" borderId="19" xfId="0" applyFont="1" applyBorder="1" applyProtection="1">
      <protection locked="0"/>
    </xf>
    <xf numFmtId="0" fontId="38" fillId="0" borderId="0" xfId="0" applyFont="1" applyProtection="1"/>
    <xf numFmtId="0" fontId="40" fillId="0" borderId="0" xfId="0" applyFont="1" applyProtection="1"/>
    <xf numFmtId="0" fontId="4" fillId="6" borderId="10" xfId="0" applyFont="1" applyFill="1" applyBorder="1" applyAlignment="1" applyProtection="1">
      <alignment horizontal="center"/>
      <protection locked="0"/>
    </xf>
    <xf numFmtId="0" fontId="4" fillId="6" borderId="7" xfId="0" quotePrefix="1" applyFont="1" applyFill="1" applyBorder="1" applyAlignment="1" applyProtection="1">
      <alignment horizontal="center"/>
      <protection locked="0"/>
    </xf>
    <xf numFmtId="0" fontId="4" fillId="3" borderId="10" xfId="0" applyFont="1" applyFill="1" applyBorder="1" applyAlignment="1" applyProtection="1">
      <alignment horizontal="center"/>
      <protection locked="0"/>
    </xf>
    <xf numFmtId="0" fontId="4" fillId="3" borderId="7" xfId="0" quotePrefix="1" applyFont="1" applyFill="1" applyBorder="1" applyAlignment="1" applyProtection="1">
      <alignment horizontal="center"/>
      <protection locked="0"/>
    </xf>
    <xf numFmtId="0" fontId="4" fillId="5" borderId="10" xfId="0" applyFont="1" applyFill="1" applyBorder="1" applyAlignment="1" applyProtection="1">
      <alignment horizontal="center"/>
      <protection locked="0"/>
    </xf>
    <xf numFmtId="0" fontId="4" fillId="5" borderId="7" xfId="0" quotePrefix="1" applyFont="1" applyFill="1" applyBorder="1" applyAlignment="1" applyProtection="1">
      <alignment horizontal="center"/>
      <protection locked="0"/>
    </xf>
    <xf numFmtId="0" fontId="4" fillId="7" borderId="10" xfId="0" applyFont="1" applyFill="1" applyBorder="1" applyAlignment="1" applyProtection="1">
      <alignment horizontal="center"/>
      <protection locked="0"/>
    </xf>
    <xf numFmtId="0" fontId="4" fillId="7" borderId="7" xfId="0" quotePrefix="1" applyFont="1" applyFill="1" applyBorder="1" applyAlignment="1" applyProtection="1">
      <alignment horizontal="center"/>
      <protection locked="0"/>
    </xf>
    <xf numFmtId="0" fontId="4" fillId="4" borderId="10" xfId="0" applyFont="1" applyFill="1" applyBorder="1" applyAlignment="1" applyProtection="1">
      <alignment horizontal="center"/>
      <protection locked="0"/>
    </xf>
    <xf numFmtId="0" fontId="4" fillId="4" borderId="7" xfId="0" quotePrefix="1" applyFont="1" applyFill="1" applyBorder="1" applyAlignment="1" applyProtection="1">
      <alignment horizontal="center"/>
      <protection locked="0"/>
    </xf>
    <xf numFmtId="164" fontId="30" fillId="0" borderId="0" xfId="0" applyNumberFormat="1" applyFont="1" applyFill="1" applyBorder="1" applyAlignment="1" applyProtection="1">
      <alignment horizontal="center"/>
      <protection locked="0"/>
    </xf>
    <xf numFmtId="2" fontId="30" fillId="0" borderId="0" xfId="0" applyNumberFormat="1" applyFont="1" applyFill="1" applyBorder="1" applyAlignment="1" applyProtection="1">
      <alignment horizontal="center"/>
      <protection locked="0"/>
    </xf>
    <xf numFmtId="0" fontId="9" fillId="0" borderId="19" xfId="0" applyFont="1" applyFill="1" applyBorder="1" applyAlignment="1" applyProtection="1"/>
    <xf numFmtId="0" fontId="8" fillId="0" borderId="19" xfId="0" applyFont="1" applyBorder="1" applyAlignment="1" applyProtection="1">
      <alignment horizontal="right"/>
    </xf>
    <xf numFmtId="0" fontId="2" fillId="0" borderId="34" xfId="0" applyFont="1" applyBorder="1" applyAlignment="1" applyProtection="1">
      <alignment vertical="center"/>
    </xf>
    <xf numFmtId="0" fontId="9" fillId="0" borderId="58" xfId="0" applyFont="1" applyFill="1" applyBorder="1" applyAlignment="1" applyProtection="1"/>
    <xf numFmtId="0" fontId="3" fillId="4" borderId="0" xfId="0" applyFont="1" applyFill="1" applyProtection="1">
      <protection locked="0"/>
    </xf>
    <xf numFmtId="0" fontId="0" fillId="4" borderId="0" xfId="0" applyFill="1" applyProtection="1">
      <protection locked="0"/>
    </xf>
    <xf numFmtId="0" fontId="4" fillId="4" borderId="0" xfId="0" applyFont="1" applyFill="1" applyProtection="1">
      <protection locked="0"/>
    </xf>
    <xf numFmtId="2" fontId="0" fillId="4" borderId="0" xfId="0" applyNumberFormat="1" applyFill="1" applyProtection="1">
      <protection locked="0"/>
    </xf>
    <xf numFmtId="0" fontId="3" fillId="7" borderId="0" xfId="0" applyFont="1" applyFill="1" applyProtection="1">
      <protection locked="0"/>
    </xf>
    <xf numFmtId="0" fontId="0" fillId="7" borderId="0" xfId="0" applyFill="1" applyProtection="1">
      <protection locked="0"/>
    </xf>
    <xf numFmtId="0" fontId="2" fillId="7" borderId="0" xfId="0" applyFont="1" applyFill="1" applyProtection="1">
      <protection locked="0"/>
    </xf>
    <xf numFmtId="2" fontId="0" fillId="7" borderId="0" xfId="0" applyNumberFormat="1" applyFill="1" applyProtection="1">
      <protection locked="0"/>
    </xf>
    <xf numFmtId="0" fontId="3" fillId="5" borderId="0" xfId="0" applyFont="1" applyFill="1" applyProtection="1">
      <protection locked="0"/>
    </xf>
    <xf numFmtId="0" fontId="0" fillId="5" borderId="0" xfId="0" applyFill="1" applyProtection="1">
      <protection locked="0"/>
    </xf>
    <xf numFmtId="0" fontId="4" fillId="5" borderId="0" xfId="0" applyFont="1" applyFill="1" applyProtection="1">
      <protection locked="0"/>
    </xf>
    <xf numFmtId="2" fontId="0" fillId="5" borderId="0" xfId="0" applyNumberFormat="1" applyFill="1" applyProtection="1">
      <protection locked="0"/>
    </xf>
    <xf numFmtId="0" fontId="3" fillId="3" borderId="0" xfId="0" applyFont="1" applyFill="1" applyProtection="1">
      <protection locked="0"/>
    </xf>
    <xf numFmtId="0" fontId="0" fillId="3" borderId="0" xfId="0" applyFill="1" applyProtection="1">
      <protection locked="0"/>
    </xf>
    <xf numFmtId="0" fontId="4" fillId="3" borderId="0" xfId="0" applyFont="1" applyFill="1" applyProtection="1">
      <protection locked="0"/>
    </xf>
    <xf numFmtId="2" fontId="0" fillId="3" borderId="0" xfId="0" applyNumberFormat="1" applyFill="1" applyProtection="1">
      <protection locked="0"/>
    </xf>
    <xf numFmtId="0" fontId="3" fillId="6" borderId="0" xfId="0" applyFont="1" applyFill="1" applyProtection="1">
      <protection locked="0"/>
    </xf>
    <xf numFmtId="0" fontId="0" fillId="6" borderId="0" xfId="0" applyFill="1" applyProtection="1">
      <protection locked="0"/>
    </xf>
    <xf numFmtId="0" fontId="4" fillId="6" borderId="0" xfId="0" applyFont="1" applyFill="1" applyProtection="1">
      <protection locked="0"/>
    </xf>
    <xf numFmtId="2" fontId="0" fillId="6" borderId="0" xfId="0" applyNumberFormat="1" applyFill="1" applyProtection="1">
      <protection locked="0"/>
    </xf>
    <xf numFmtId="0" fontId="3" fillId="8" borderId="0" xfId="0" applyFont="1" applyFill="1" applyProtection="1">
      <protection locked="0"/>
    </xf>
    <xf numFmtId="0" fontId="0" fillId="8" borderId="0" xfId="0" applyFill="1" applyProtection="1">
      <protection locked="0"/>
    </xf>
    <xf numFmtId="0" fontId="4" fillId="8" borderId="0" xfId="0" applyFont="1" applyFill="1" applyProtection="1">
      <protection locked="0"/>
    </xf>
    <xf numFmtId="2" fontId="4" fillId="0" borderId="3" xfId="0" applyNumberFormat="1" applyFont="1" applyBorder="1" applyAlignment="1" applyProtection="1">
      <alignment horizontal="center"/>
      <protection locked="0"/>
    </xf>
    <xf numFmtId="2" fontId="0" fillId="8" borderId="0" xfId="0" applyNumberFormat="1" applyFill="1" applyProtection="1">
      <protection locked="0"/>
    </xf>
    <xf numFmtId="0" fontId="13" fillId="9" borderId="5" xfId="0" applyFont="1" applyFill="1" applyBorder="1" applyAlignment="1" applyProtection="1">
      <alignment horizontal="left" vertical="center"/>
      <protection locked="0"/>
    </xf>
    <xf numFmtId="2" fontId="4" fillId="4" borderId="56" xfId="0" quotePrefix="1" applyNumberFormat="1" applyFont="1" applyFill="1" applyBorder="1" applyAlignment="1" applyProtection="1">
      <protection locked="0"/>
    </xf>
    <xf numFmtId="0" fontId="0" fillId="4" borderId="40" xfId="0" applyFill="1" applyBorder="1" applyAlignment="1" applyProtection="1">
      <protection locked="0"/>
    </xf>
    <xf numFmtId="0" fontId="24" fillId="0" borderId="10" xfId="0" applyFont="1" applyBorder="1" applyAlignment="1" applyProtection="1">
      <alignment horizontal="center"/>
    </xf>
    <xf numFmtId="0" fontId="24" fillId="0" borderId="11" xfId="0" applyFont="1" applyBorder="1" applyAlignment="1" applyProtection="1">
      <alignment horizontal="center"/>
    </xf>
    <xf numFmtId="0" fontId="24" fillId="0" borderId="63" xfId="0" applyFont="1" applyBorder="1" applyAlignment="1" applyProtection="1">
      <alignment horizontal="center"/>
    </xf>
    <xf numFmtId="0" fontId="21" fillId="0" borderId="41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7" borderId="53" xfId="0" applyFill="1" applyBorder="1" applyAlignment="1" applyProtection="1">
      <protection locked="0"/>
    </xf>
    <xf numFmtId="0" fontId="0" fillId="7" borderId="56" xfId="0" applyFill="1" applyBorder="1" applyAlignment="1" applyProtection="1">
      <protection locked="0"/>
    </xf>
    <xf numFmtId="0" fontId="0" fillId="7" borderId="54" xfId="0" applyFill="1" applyBorder="1" applyAlignment="1" applyProtection="1">
      <protection locked="0"/>
    </xf>
    <xf numFmtId="0" fontId="0" fillId="5" borderId="53" xfId="0" applyFill="1" applyBorder="1" applyAlignment="1" applyProtection="1">
      <protection locked="0"/>
    </xf>
    <xf numFmtId="0" fontId="0" fillId="5" borderId="56" xfId="0" applyFill="1" applyBorder="1" applyAlignment="1" applyProtection="1">
      <protection locked="0"/>
    </xf>
    <xf numFmtId="0" fontId="0" fillId="5" borderId="54" xfId="0" applyFill="1" applyBorder="1" applyAlignment="1" applyProtection="1">
      <protection locked="0"/>
    </xf>
    <xf numFmtId="0" fontId="0" fillId="3" borderId="53" xfId="0" applyFill="1" applyBorder="1" applyAlignment="1" applyProtection="1">
      <protection locked="0"/>
    </xf>
    <xf numFmtId="0" fontId="0" fillId="3" borderId="56" xfId="0" applyFill="1" applyBorder="1" applyAlignment="1" applyProtection="1">
      <protection locked="0"/>
    </xf>
    <xf numFmtId="0" fontId="0" fillId="3" borderId="54" xfId="0" applyFill="1" applyBorder="1" applyAlignment="1" applyProtection="1">
      <protection locked="0"/>
    </xf>
    <xf numFmtId="0" fontId="23" fillId="0" borderId="23" xfId="0" applyFont="1" applyBorder="1" applyAlignment="1" applyProtection="1">
      <alignment horizontal="center"/>
      <protection locked="0"/>
    </xf>
    <xf numFmtId="0" fontId="9" fillId="2" borderId="26" xfId="0" applyFont="1" applyFill="1" applyBorder="1" applyProtection="1">
      <protection locked="0"/>
    </xf>
    <xf numFmtId="0" fontId="3" fillId="2" borderId="5" xfId="0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0" fillId="10" borderId="35" xfId="0" applyFill="1" applyBorder="1" applyAlignment="1" applyProtection="1">
      <protection locked="0"/>
    </xf>
    <xf numFmtId="0" fontId="0" fillId="10" borderId="6" xfId="0" applyFill="1" applyBorder="1" applyAlignment="1" applyProtection="1">
      <protection locked="0"/>
    </xf>
    <xf numFmtId="0" fontId="0" fillId="10" borderId="4" xfId="0" applyFill="1" applyBorder="1" applyAlignment="1" applyProtection="1">
      <protection locked="0"/>
    </xf>
    <xf numFmtId="2" fontId="4" fillId="0" borderId="35" xfId="0" quotePrefix="1" applyNumberFormat="1" applyFont="1" applyBorder="1" applyAlignment="1" applyProtection="1">
      <protection locked="0"/>
    </xf>
    <xf numFmtId="2" fontId="4" fillId="0" borderId="6" xfId="0" quotePrefix="1" applyNumberFormat="1" applyFont="1" applyBorder="1" applyAlignment="1" applyProtection="1">
      <protection locked="0"/>
    </xf>
    <xf numFmtId="2" fontId="4" fillId="0" borderId="4" xfId="0" quotePrefix="1" applyNumberFormat="1" applyFont="1" applyBorder="1" applyAlignment="1" applyProtection="1">
      <protection locked="0"/>
    </xf>
    <xf numFmtId="0" fontId="4" fillId="0" borderId="38" xfId="0" applyFont="1" applyBorder="1" applyAlignment="1" applyProtection="1">
      <alignment horizontal="right"/>
      <protection locked="0"/>
    </xf>
    <xf numFmtId="0" fontId="4" fillId="0" borderId="21" xfId="0" applyFont="1" applyBorder="1" applyProtection="1">
      <protection locked="0"/>
    </xf>
    <xf numFmtId="0" fontId="23" fillId="0" borderId="60" xfId="0" applyFont="1" applyBorder="1" applyAlignment="1" applyProtection="1">
      <alignment horizontal="center"/>
      <protection locked="0"/>
    </xf>
    <xf numFmtId="0" fontId="4" fillId="0" borderId="33" xfId="0" quotePrefix="1" applyFont="1" applyBorder="1" applyAlignment="1" applyProtection="1">
      <alignment horizontal="center"/>
      <protection locked="0"/>
    </xf>
    <xf numFmtId="0" fontId="4" fillId="0" borderId="34" xfId="0" applyFont="1" applyBorder="1" applyAlignment="1" applyProtection="1">
      <alignment horizontal="center"/>
      <protection locked="0"/>
    </xf>
    <xf numFmtId="0" fontId="4" fillId="0" borderId="34" xfId="0" applyFont="1" applyBorder="1" applyProtection="1">
      <protection locked="0"/>
    </xf>
    <xf numFmtId="164" fontId="4" fillId="0" borderId="35" xfId="0" quotePrefix="1" applyNumberFormat="1" applyFont="1" applyBorder="1" applyAlignment="1" applyProtection="1">
      <protection locked="0"/>
    </xf>
    <xf numFmtId="164" fontId="4" fillId="0" borderId="6" xfId="0" quotePrefix="1" applyNumberFormat="1" applyFont="1" applyBorder="1" applyAlignment="1" applyProtection="1">
      <protection locked="0"/>
    </xf>
    <xf numFmtId="164" fontId="4" fillId="0" borderId="4" xfId="0" quotePrefix="1" applyNumberFormat="1" applyFont="1" applyBorder="1" applyAlignment="1" applyProtection="1">
      <protection locked="0"/>
    </xf>
    <xf numFmtId="164" fontId="4" fillId="0" borderId="11" xfId="0" quotePrefix="1" applyNumberFormat="1" applyFont="1" applyBorder="1" applyAlignment="1" applyProtection="1">
      <alignment horizontal="center"/>
      <protection locked="0"/>
    </xf>
    <xf numFmtId="2" fontId="4" fillId="6" borderId="22" xfId="0" quotePrefix="1" applyNumberFormat="1" applyFont="1" applyFill="1" applyBorder="1" applyAlignment="1" applyProtection="1">
      <protection locked="0"/>
    </xf>
    <xf numFmtId="2" fontId="4" fillId="6" borderId="12" xfId="0" quotePrefix="1" applyNumberFormat="1" applyFont="1" applyFill="1" applyBorder="1" applyAlignment="1" applyProtection="1">
      <protection locked="0"/>
    </xf>
    <xf numFmtId="2" fontId="4" fillId="6" borderId="35" xfId="0" quotePrefix="1" applyNumberFormat="1" applyFont="1" applyFill="1" applyBorder="1" applyAlignment="1" applyProtection="1">
      <protection locked="0"/>
    </xf>
    <xf numFmtId="2" fontId="4" fillId="6" borderId="6" xfId="0" quotePrefix="1" applyNumberFormat="1" applyFont="1" applyFill="1" applyBorder="1" applyAlignment="1" applyProtection="1">
      <protection locked="0"/>
    </xf>
    <xf numFmtId="2" fontId="4" fillId="6" borderId="4" xfId="0" quotePrefix="1" applyNumberFormat="1" applyFont="1" applyFill="1" applyBorder="1" applyAlignment="1" applyProtection="1">
      <protection locked="0"/>
    </xf>
    <xf numFmtId="2" fontId="4" fillId="0" borderId="11" xfId="0" applyNumberFormat="1" applyFont="1" applyFill="1" applyBorder="1" applyAlignment="1" applyProtection="1">
      <alignment horizontal="center"/>
    </xf>
    <xf numFmtId="2" fontId="4" fillId="0" borderId="6" xfId="0" applyNumberFormat="1" applyFont="1" applyFill="1" applyBorder="1" applyAlignment="1" applyProtection="1">
      <alignment horizontal="center"/>
    </xf>
    <xf numFmtId="0" fontId="2" fillId="0" borderId="65" xfId="0" applyFont="1" applyFill="1" applyBorder="1" applyAlignment="1" applyProtection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2" fontId="4" fillId="3" borderId="6" xfId="0" applyNumberFormat="1" applyFont="1" applyFill="1" applyBorder="1" applyAlignment="1" applyProtection="1">
      <alignment horizontal="center"/>
      <protection locked="0"/>
    </xf>
    <xf numFmtId="2" fontId="4" fillId="7" borderId="11" xfId="0" applyNumberFormat="1" applyFont="1" applyFill="1" applyBorder="1" applyAlignment="1" applyProtection="1">
      <alignment horizontal="center"/>
      <protection locked="0"/>
    </xf>
    <xf numFmtId="2" fontId="4" fillId="7" borderId="6" xfId="0" applyNumberFormat="1" applyFont="1" applyFill="1" applyBorder="1" applyAlignment="1" applyProtection="1">
      <alignment horizontal="center"/>
      <protection locked="0"/>
    </xf>
    <xf numFmtId="0" fontId="12" fillId="0" borderId="30" xfId="1" applyFont="1" applyBorder="1" applyProtection="1">
      <protection locked="0"/>
    </xf>
    <xf numFmtId="0" fontId="46" fillId="0" borderId="14" xfId="1" applyFont="1" applyBorder="1" applyProtection="1">
      <protection locked="0"/>
    </xf>
    <xf numFmtId="0" fontId="3" fillId="0" borderId="14" xfId="1" applyBorder="1" applyProtection="1">
      <protection locked="0"/>
    </xf>
    <xf numFmtId="0" fontId="47" fillId="0" borderId="14" xfId="1" applyFont="1" applyBorder="1" applyProtection="1">
      <protection locked="0"/>
    </xf>
    <xf numFmtId="0" fontId="4" fillId="0" borderId="31" xfId="1" applyFont="1" applyBorder="1" applyAlignment="1">
      <alignment horizontal="right"/>
    </xf>
    <xf numFmtId="0" fontId="46" fillId="0" borderId="0" xfId="1" applyFont="1" applyProtection="1">
      <protection locked="0"/>
    </xf>
    <xf numFmtId="0" fontId="2" fillId="0" borderId="30" xfId="1" applyFont="1" applyBorder="1" applyProtection="1">
      <protection locked="0"/>
    </xf>
    <xf numFmtId="0" fontId="2" fillId="0" borderId="14" xfId="1" applyFont="1" applyBorder="1" applyProtection="1">
      <protection locked="0"/>
    </xf>
    <xf numFmtId="0" fontId="2" fillId="0" borderId="14" xfId="1" applyFont="1" applyBorder="1" applyAlignment="1" applyProtection="1">
      <alignment horizontal="left"/>
      <protection locked="0"/>
    </xf>
    <xf numFmtId="0" fontId="2" fillId="0" borderId="14" xfId="1" applyFont="1" applyBorder="1" applyAlignment="1" applyProtection="1">
      <alignment horizontal="right"/>
      <protection locked="0"/>
    </xf>
    <xf numFmtId="0" fontId="2" fillId="0" borderId="14" xfId="1" applyFont="1" applyBorder="1" applyAlignment="1" applyProtection="1">
      <alignment horizontal="center"/>
      <protection locked="0"/>
    </xf>
    <xf numFmtId="0" fontId="2" fillId="0" borderId="31" xfId="1" applyFont="1" applyBorder="1" applyProtection="1">
      <protection locked="0"/>
    </xf>
    <xf numFmtId="0" fontId="2" fillId="0" borderId="0" xfId="1" applyFont="1" applyProtection="1">
      <protection locked="0"/>
    </xf>
    <xf numFmtId="0" fontId="2" fillId="0" borderId="27" xfId="1" applyFont="1" applyBorder="1" applyProtection="1">
      <protection locked="0"/>
    </xf>
    <xf numFmtId="0" fontId="2" fillId="0" borderId="28" xfId="1" applyFont="1" applyBorder="1" applyProtection="1">
      <protection locked="0"/>
    </xf>
    <xf numFmtId="0" fontId="2" fillId="0" borderId="28" xfId="1" applyFont="1" applyBorder="1" applyAlignment="1" applyProtection="1">
      <alignment horizontal="left"/>
      <protection locked="0"/>
    </xf>
    <xf numFmtId="0" fontId="2" fillId="0" borderId="28" xfId="1" applyFont="1" applyBorder="1" applyAlignment="1" applyProtection="1">
      <alignment horizontal="right"/>
      <protection locked="0"/>
    </xf>
    <xf numFmtId="0" fontId="2" fillId="0" borderId="29" xfId="1" applyFont="1" applyBorder="1" applyAlignment="1" applyProtection="1">
      <alignment horizontal="left"/>
      <protection locked="0"/>
    </xf>
    <xf numFmtId="0" fontId="4" fillId="0" borderId="27" xfId="1" applyFont="1" applyBorder="1" applyProtection="1">
      <protection locked="0"/>
    </xf>
    <xf numFmtId="0" fontId="4" fillId="0" borderId="28" xfId="1" applyFont="1" applyBorder="1" applyProtection="1">
      <protection locked="0"/>
    </xf>
    <xf numFmtId="0" fontId="4" fillId="0" borderId="64" xfId="1" applyFont="1" applyBorder="1" applyAlignment="1" applyProtection="1">
      <alignment horizontal="center"/>
      <protection locked="0"/>
    </xf>
    <xf numFmtId="0" fontId="4" fillId="0" borderId="65" xfId="1" applyFont="1" applyBorder="1" applyAlignment="1" applyProtection="1">
      <alignment horizontal="center"/>
      <protection locked="0"/>
    </xf>
    <xf numFmtId="0" fontId="4" fillId="0" borderId="52" xfId="1" applyFont="1" applyBorder="1" applyAlignment="1" applyProtection="1">
      <alignment horizontal="center"/>
      <protection locked="0"/>
    </xf>
    <xf numFmtId="0" fontId="4" fillId="0" borderId="0" xfId="1" applyFont="1" applyProtection="1">
      <protection locked="0"/>
    </xf>
    <xf numFmtId="0" fontId="4" fillId="0" borderId="18" xfId="1" applyFont="1" applyBorder="1" applyProtection="1">
      <protection locked="0"/>
    </xf>
    <xf numFmtId="0" fontId="4" fillId="0" borderId="22" xfId="1" applyFont="1" applyBorder="1" applyProtection="1">
      <protection locked="0"/>
    </xf>
    <xf numFmtId="0" fontId="4" fillId="0" borderId="33" xfId="1" applyFont="1" applyBorder="1" applyProtection="1">
      <protection locked="0"/>
    </xf>
    <xf numFmtId="164" fontId="21" fillId="0" borderId="35" xfId="1" applyNumberFormat="1" applyFont="1" applyBorder="1" applyAlignment="1" applyProtection="1">
      <alignment horizontal="center"/>
      <protection locked="0"/>
    </xf>
    <xf numFmtId="0" fontId="23" fillId="0" borderId="35" xfId="1" applyFont="1" applyBorder="1" applyAlignment="1" applyProtection="1">
      <alignment horizontal="center"/>
      <protection locked="0"/>
    </xf>
    <xf numFmtId="0" fontId="21" fillId="0" borderId="35" xfId="1" applyFont="1" applyBorder="1" applyAlignment="1" applyProtection="1">
      <alignment horizontal="center"/>
      <protection locked="0"/>
    </xf>
    <xf numFmtId="0" fontId="21" fillId="0" borderId="23" xfId="1" applyFont="1" applyBorder="1" applyAlignment="1" applyProtection="1">
      <alignment horizontal="center"/>
      <protection locked="0"/>
    </xf>
    <xf numFmtId="0" fontId="4" fillId="0" borderId="9" xfId="1" applyFont="1" applyBorder="1" applyProtection="1">
      <protection locked="0"/>
    </xf>
    <xf numFmtId="0" fontId="4" fillId="0" borderId="13" xfId="1" applyFont="1" applyBorder="1" applyProtection="1">
      <protection locked="0"/>
    </xf>
    <xf numFmtId="0" fontId="4" fillId="0" borderId="19" xfId="1" applyFont="1" applyBorder="1" applyProtection="1">
      <protection locked="0"/>
    </xf>
    <xf numFmtId="164" fontId="4" fillId="0" borderId="4" xfId="1" applyNumberFormat="1" applyFont="1" applyBorder="1" applyAlignment="1" applyProtection="1">
      <alignment horizontal="center"/>
      <protection locked="0"/>
    </xf>
    <xf numFmtId="0" fontId="4" fillId="0" borderId="4" xfId="1" applyFont="1" applyBorder="1" applyAlignment="1" applyProtection="1">
      <alignment horizontal="center"/>
      <protection locked="0"/>
    </xf>
    <xf numFmtId="0" fontId="4" fillId="0" borderId="3" xfId="1" applyFont="1" applyBorder="1" applyAlignment="1" applyProtection="1">
      <alignment horizontal="center"/>
      <protection locked="0"/>
    </xf>
    <xf numFmtId="49" fontId="3" fillId="0" borderId="18" xfId="1" applyNumberFormat="1" applyBorder="1" applyAlignment="1" applyProtection="1">
      <alignment horizontal="right"/>
      <protection locked="0"/>
    </xf>
    <xf numFmtId="0" fontId="3" fillId="0" borderId="22" xfId="1" applyBorder="1" applyProtection="1">
      <protection locked="0"/>
    </xf>
    <xf numFmtId="0" fontId="3" fillId="0" borderId="33" xfId="1" applyBorder="1" applyProtection="1">
      <protection locked="0"/>
    </xf>
    <xf numFmtId="1" fontId="3" fillId="0" borderId="35" xfId="1" applyNumberFormat="1" applyBorder="1" applyAlignment="1" applyProtection="1">
      <alignment horizontal="center"/>
      <protection locked="0"/>
    </xf>
    <xf numFmtId="1" fontId="3" fillId="0" borderId="11" xfId="1" applyNumberFormat="1" applyBorder="1" applyAlignment="1" applyProtection="1">
      <alignment horizontal="center"/>
      <protection locked="0"/>
    </xf>
    <xf numFmtId="164" fontId="3" fillId="0" borderId="63" xfId="1" applyNumberFormat="1" applyBorder="1" applyAlignment="1" applyProtection="1">
      <alignment horizontal="center"/>
      <protection locked="0"/>
    </xf>
    <xf numFmtId="0" fontId="3" fillId="0" borderId="0" xfId="1" applyProtection="1">
      <protection locked="0"/>
    </xf>
    <xf numFmtId="49" fontId="3" fillId="0" borderId="7" xfId="1" applyNumberFormat="1" applyBorder="1" applyAlignment="1" applyProtection="1">
      <alignment horizontal="right"/>
      <protection locked="0"/>
    </xf>
    <xf numFmtId="0" fontId="3" fillId="0" borderId="12" xfId="1" applyBorder="1" applyProtection="1">
      <protection locked="0"/>
    </xf>
    <xf numFmtId="0" fontId="3" fillId="0" borderId="2" xfId="1" applyBorder="1" applyProtection="1">
      <protection locked="0"/>
    </xf>
    <xf numFmtId="1" fontId="3" fillId="0" borderId="6" xfId="1" applyNumberFormat="1" applyBorder="1" applyAlignment="1" applyProtection="1">
      <alignment horizontal="center"/>
      <protection locked="0"/>
    </xf>
    <xf numFmtId="164" fontId="3" fillId="0" borderId="8" xfId="1" applyNumberFormat="1" applyBorder="1" applyAlignment="1" applyProtection="1">
      <alignment horizontal="center"/>
      <protection locked="0"/>
    </xf>
    <xf numFmtId="49" fontId="3" fillId="0" borderId="66" xfId="1" applyNumberFormat="1" applyBorder="1" applyAlignment="1" applyProtection="1">
      <alignment horizontal="right"/>
      <protection locked="0"/>
    </xf>
    <xf numFmtId="0" fontId="3" fillId="0" borderId="67" xfId="1" applyBorder="1" applyProtection="1">
      <protection locked="0"/>
    </xf>
    <xf numFmtId="0" fontId="3" fillId="0" borderId="20" xfId="1" applyBorder="1" applyProtection="1">
      <protection locked="0"/>
    </xf>
    <xf numFmtId="1" fontId="3" fillId="0" borderId="25" xfId="1" applyNumberFormat="1" applyBorder="1" applyAlignment="1" applyProtection="1">
      <alignment horizontal="center"/>
      <protection locked="0"/>
    </xf>
    <xf numFmtId="164" fontId="3" fillId="0" borderId="61" xfId="1" applyNumberFormat="1" applyBorder="1" applyAlignment="1" applyProtection="1">
      <alignment horizontal="center"/>
      <protection locked="0"/>
    </xf>
    <xf numFmtId="0" fontId="4" fillId="0" borderId="26" xfId="1" applyFont="1" applyBorder="1" applyProtection="1">
      <protection locked="0"/>
    </xf>
    <xf numFmtId="0" fontId="3" fillId="0" borderId="5" xfId="1" applyBorder="1" applyProtection="1">
      <protection locked="0"/>
    </xf>
    <xf numFmtId="0" fontId="48" fillId="0" borderId="5" xfId="1" applyFont="1" applyBorder="1" applyAlignment="1" applyProtection="1">
      <alignment horizontal="center"/>
      <protection locked="0"/>
    </xf>
    <xf numFmtId="1" fontId="3" fillId="0" borderId="64" xfId="1" applyNumberFormat="1" applyBorder="1" applyAlignment="1" applyProtection="1">
      <alignment horizontal="center"/>
      <protection locked="0"/>
    </xf>
    <xf numFmtId="164" fontId="3" fillId="0" borderId="65" xfId="1" applyNumberFormat="1" applyBorder="1" applyAlignment="1" applyProtection="1">
      <alignment horizontal="center"/>
      <protection locked="0"/>
    </xf>
    <xf numFmtId="0" fontId="48" fillId="0" borderId="0" xfId="1" applyFont="1" applyAlignment="1" applyProtection="1">
      <alignment horizontal="center"/>
      <protection locked="0"/>
    </xf>
    <xf numFmtId="1" fontId="4" fillId="0" borderId="0" xfId="1" applyNumberFormat="1" applyFont="1" applyAlignment="1" applyProtection="1">
      <alignment horizontal="center"/>
      <protection locked="0"/>
    </xf>
    <xf numFmtId="0" fontId="12" fillId="0" borderId="26" xfId="1" applyFont="1" applyBorder="1" applyProtection="1">
      <protection locked="0"/>
    </xf>
    <xf numFmtId="0" fontId="13" fillId="0" borderId="5" xfId="1" applyFont="1" applyBorder="1" applyProtection="1">
      <protection locked="0"/>
    </xf>
    <xf numFmtId="0" fontId="12" fillId="0" borderId="5" xfId="1" applyFont="1" applyBorder="1" applyProtection="1">
      <protection locked="0"/>
    </xf>
    <xf numFmtId="0" fontId="13" fillId="0" borderId="15" xfId="1" applyFont="1" applyBorder="1" applyProtection="1">
      <protection locked="0"/>
    </xf>
    <xf numFmtId="0" fontId="13" fillId="0" borderId="0" xfId="1" applyFont="1" applyProtection="1">
      <protection locked="0"/>
    </xf>
    <xf numFmtId="0" fontId="3" fillId="0" borderId="26" xfId="1" applyBorder="1" applyProtection="1">
      <protection locked="0"/>
    </xf>
    <xf numFmtId="0" fontId="9" fillId="0" borderId="26" xfId="1" applyFont="1" applyBorder="1" applyProtection="1">
      <protection locked="0"/>
    </xf>
    <xf numFmtId="0" fontId="3" fillId="0" borderId="15" xfId="1" applyBorder="1" applyProtection="1">
      <protection locked="0"/>
    </xf>
    <xf numFmtId="0" fontId="3" fillId="0" borderId="31" xfId="1" applyBorder="1" applyProtection="1">
      <protection locked="0"/>
    </xf>
    <xf numFmtId="0" fontId="3" fillId="0" borderId="38" xfId="1" applyBorder="1" applyProtection="1">
      <protection locked="0"/>
    </xf>
    <xf numFmtId="0" fontId="4" fillId="0" borderId="38" xfId="1" applyFont="1" applyBorder="1" applyProtection="1">
      <protection locked="0"/>
    </xf>
    <xf numFmtId="0" fontId="3" fillId="0" borderId="28" xfId="1" applyBorder="1" applyProtection="1">
      <protection locked="0"/>
    </xf>
    <xf numFmtId="0" fontId="3" fillId="0" borderId="29" xfId="1" applyBorder="1" applyProtection="1">
      <protection locked="0"/>
    </xf>
    <xf numFmtId="0" fontId="50" fillId="0" borderId="0" xfId="1" applyFont="1" applyProtection="1">
      <protection locked="0"/>
    </xf>
    <xf numFmtId="0" fontId="20" fillId="0" borderId="0" xfId="1" applyFont="1" applyAlignment="1" applyProtection="1">
      <alignment vertical="top"/>
      <protection locked="0"/>
    </xf>
    <xf numFmtId="0" fontId="21" fillId="0" borderId="7" xfId="0" applyFont="1" applyBorder="1" applyAlignment="1" applyProtection="1">
      <alignment horizontal="center"/>
      <protection locked="0"/>
    </xf>
    <xf numFmtId="0" fontId="21" fillId="0" borderId="6" xfId="0" applyFont="1" applyBorder="1" applyAlignment="1" applyProtection="1">
      <alignment horizontal="center"/>
      <protection locked="0"/>
    </xf>
    <xf numFmtId="0" fontId="21" fillId="0" borderId="8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164" fontId="4" fillId="0" borderId="9" xfId="0" applyNumberFormat="1" applyFont="1" applyBorder="1" applyAlignment="1" applyProtection="1">
      <alignment horizontal="center"/>
      <protection locked="0"/>
    </xf>
    <xf numFmtId="0" fontId="5" fillId="0" borderId="1" xfId="0" applyFont="1" applyBorder="1" applyProtection="1">
      <protection locked="0"/>
    </xf>
    <xf numFmtId="0" fontId="5" fillId="0" borderId="2" xfId="0" applyFont="1" applyBorder="1" applyProtection="1">
      <protection locked="0"/>
    </xf>
    <xf numFmtId="0" fontId="23" fillId="0" borderId="11" xfId="0" applyFont="1" applyBorder="1" applyAlignment="1" applyProtection="1">
      <alignment horizontal="center"/>
    </xf>
    <xf numFmtId="0" fontId="16" fillId="0" borderId="5" xfId="0" applyFont="1" applyBorder="1" applyProtection="1">
      <protection locked="0"/>
    </xf>
    <xf numFmtId="0" fontId="16" fillId="0" borderId="15" xfId="0" applyFont="1" applyBorder="1" applyProtection="1">
      <protection locked="0"/>
    </xf>
    <xf numFmtId="0" fontId="51" fillId="0" borderId="0" xfId="0" applyFont="1" applyProtection="1">
      <protection locked="0"/>
    </xf>
    <xf numFmtId="0" fontId="4" fillId="0" borderId="1" xfId="0" applyFont="1" applyFill="1" applyBorder="1" applyProtection="1"/>
    <xf numFmtId="0" fontId="0" fillId="3" borderId="69" xfId="0" applyFill="1" applyBorder="1" applyAlignment="1" applyProtection="1">
      <protection locked="0"/>
    </xf>
    <xf numFmtId="2" fontId="4" fillId="6" borderId="17" xfId="0" quotePrefix="1" applyNumberFormat="1" applyFont="1" applyFill="1" applyBorder="1" applyAlignment="1" applyProtection="1">
      <protection locked="0"/>
    </xf>
    <xf numFmtId="2" fontId="4" fillId="6" borderId="11" xfId="0" quotePrefix="1" applyNumberFormat="1" applyFont="1" applyFill="1" applyBorder="1" applyAlignment="1" applyProtection="1">
      <protection locked="0"/>
    </xf>
    <xf numFmtId="2" fontId="0" fillId="0" borderId="35" xfId="0" applyNumberFormat="1" applyBorder="1" applyAlignment="1" applyProtection="1">
      <protection locked="0"/>
    </xf>
    <xf numFmtId="2" fontId="4" fillId="0" borderId="35" xfId="0" applyNumberFormat="1" applyFont="1" applyFill="1" applyBorder="1" applyAlignment="1" applyProtection="1">
      <alignment horizontal="center"/>
    </xf>
    <xf numFmtId="2" fontId="4" fillId="0" borderId="23" xfId="0" applyNumberFormat="1" applyFont="1" applyFill="1" applyBorder="1" applyAlignment="1" applyProtection="1">
      <alignment horizontal="center"/>
    </xf>
    <xf numFmtId="2" fontId="0" fillId="0" borderId="6" xfId="0" applyNumberFormat="1" applyBorder="1" applyAlignment="1" applyProtection="1">
      <protection locked="0"/>
    </xf>
    <xf numFmtId="2" fontId="0" fillId="0" borderId="4" xfId="0" applyNumberFormat="1" applyBorder="1" applyAlignment="1" applyProtection="1">
      <protection locked="0"/>
    </xf>
    <xf numFmtId="2" fontId="4" fillId="0" borderId="4" xfId="0" applyNumberFormat="1" applyFont="1" applyFill="1" applyBorder="1" applyAlignment="1" applyProtection="1">
      <alignment horizontal="center"/>
    </xf>
    <xf numFmtId="2" fontId="4" fillId="0" borderId="3" xfId="0" applyNumberFormat="1" applyFont="1" applyFill="1" applyBorder="1" applyAlignment="1" applyProtection="1">
      <alignment horizontal="center"/>
    </xf>
    <xf numFmtId="2" fontId="4" fillId="0" borderId="13" xfId="0" quotePrefix="1" applyNumberFormat="1" applyFont="1" applyBorder="1" applyAlignment="1" applyProtection="1">
      <protection locked="0"/>
    </xf>
    <xf numFmtId="0" fontId="9" fillId="4" borderId="26" xfId="0" applyFont="1" applyFill="1" applyBorder="1" applyAlignment="1" applyProtection="1"/>
    <xf numFmtId="0" fontId="9" fillId="4" borderId="5" xfId="0" applyFont="1" applyFill="1" applyBorder="1" applyAlignment="1" applyProtection="1"/>
    <xf numFmtId="0" fontId="9" fillId="4" borderId="15" xfId="0" applyFont="1" applyFill="1" applyBorder="1" applyAlignment="1" applyProtection="1"/>
    <xf numFmtId="0" fontId="20" fillId="0" borderId="33" xfId="0" applyFont="1" applyBorder="1" applyProtection="1"/>
    <xf numFmtId="0" fontId="35" fillId="0" borderId="33" xfId="0" applyFont="1" applyBorder="1" applyProtection="1"/>
    <xf numFmtId="0" fontId="16" fillId="0" borderId="33" xfId="0" applyFont="1" applyBorder="1" applyProtection="1">
      <protection locked="0"/>
    </xf>
    <xf numFmtId="0" fontId="37" fillId="0" borderId="33" xfId="0" applyFont="1" applyBorder="1" applyAlignment="1" applyProtection="1">
      <protection locked="0"/>
    </xf>
    <xf numFmtId="0" fontId="18" fillId="0" borderId="0" xfId="0" applyFont="1" applyFill="1" applyBorder="1" applyAlignment="1" applyProtection="1">
      <alignment horizontal="center"/>
    </xf>
    <xf numFmtId="0" fontId="4" fillId="0" borderId="60" xfId="0" applyFont="1" applyBorder="1" applyProtection="1"/>
    <xf numFmtId="2" fontId="52" fillId="0" borderId="4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2" fillId="3" borderId="9" xfId="0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2" fillId="0" borderId="34" xfId="0" applyFont="1" applyBorder="1" applyAlignment="1" applyProtection="1"/>
    <xf numFmtId="0" fontId="2" fillId="0" borderId="70" xfId="0" applyFont="1" applyBorder="1" applyProtection="1">
      <protection locked="0"/>
    </xf>
    <xf numFmtId="0" fontId="2" fillId="0" borderId="58" xfId="0" applyFont="1" applyBorder="1" applyAlignment="1" applyProtection="1"/>
    <xf numFmtId="0" fontId="4" fillId="0" borderId="14" xfId="0" applyFont="1" applyBorder="1" applyAlignment="1" applyProtection="1"/>
    <xf numFmtId="0" fontId="4" fillId="0" borderId="31" xfId="0" applyFont="1" applyBorder="1" applyAlignment="1" applyProtection="1"/>
    <xf numFmtId="0" fontId="2" fillId="0" borderId="32" xfId="0" applyFont="1" applyBorder="1" applyProtection="1">
      <protection locked="0"/>
    </xf>
    <xf numFmtId="0" fontId="2" fillId="0" borderId="33" xfId="0" applyFont="1" applyBorder="1" applyAlignment="1" applyProtection="1"/>
    <xf numFmtId="0" fontId="2" fillId="3" borderId="34" xfId="0" applyFont="1" applyFill="1" applyBorder="1" applyAlignment="1" applyProtection="1">
      <alignment horizontal="center"/>
      <protection locked="0"/>
    </xf>
    <xf numFmtId="0" fontId="2" fillId="0" borderId="36" xfId="0" applyFont="1" applyBorder="1" applyProtection="1">
      <protection locked="0"/>
    </xf>
    <xf numFmtId="0" fontId="16" fillId="0" borderId="2" xfId="0" applyFont="1" applyBorder="1" applyProtection="1">
      <protection locked="0"/>
    </xf>
    <xf numFmtId="0" fontId="2" fillId="3" borderId="37" xfId="0" applyFont="1" applyFill="1" applyBorder="1" applyAlignment="1" applyProtection="1">
      <alignment horizontal="center"/>
      <protection locked="0"/>
    </xf>
    <xf numFmtId="0" fontId="2" fillId="0" borderId="57" xfId="0" applyFont="1" applyBorder="1" applyProtection="1">
      <protection locked="0"/>
    </xf>
    <xf numFmtId="0" fontId="4" fillId="0" borderId="19" xfId="0" applyFont="1" applyBorder="1" applyAlignment="1" applyProtection="1"/>
    <xf numFmtId="0" fontId="2" fillId="0" borderId="58" xfId="0" applyFont="1" applyFill="1" applyBorder="1" applyAlignment="1" applyProtection="1">
      <alignment horizontal="center"/>
      <protection locked="0"/>
    </xf>
    <xf numFmtId="0" fontId="4" fillId="4" borderId="66" xfId="0" quotePrefix="1" applyFont="1" applyFill="1" applyBorder="1" applyAlignment="1" applyProtection="1">
      <alignment horizontal="center"/>
      <protection locked="0"/>
    </xf>
    <xf numFmtId="0" fontId="4" fillId="0" borderId="25" xfId="0" applyFont="1" applyBorder="1" applyAlignment="1" applyProtection="1">
      <protection locked="0"/>
    </xf>
    <xf numFmtId="0" fontId="4" fillId="0" borderId="68" xfId="0" applyFont="1" applyBorder="1" applyAlignment="1" applyProtection="1">
      <alignment horizontal="left"/>
      <protection locked="0"/>
    </xf>
    <xf numFmtId="0" fontId="4" fillId="4" borderId="41" xfId="0" quotePrefix="1" applyFont="1" applyFill="1" applyBorder="1" applyAlignment="1" applyProtection="1">
      <alignment horizontal="center"/>
      <protection locked="0"/>
    </xf>
    <xf numFmtId="0" fontId="4" fillId="4" borderId="41" xfId="0" applyFont="1" applyFill="1" applyBorder="1" applyAlignment="1" applyProtection="1">
      <alignment horizontal="center"/>
      <protection locked="0"/>
    </xf>
    <xf numFmtId="1" fontId="4" fillId="4" borderId="41" xfId="0" applyNumberFormat="1" applyFont="1" applyFill="1" applyBorder="1" applyAlignment="1" applyProtection="1">
      <alignment horizontal="center"/>
      <protection locked="0"/>
    </xf>
    <xf numFmtId="0" fontId="4" fillId="0" borderId="41" xfId="0" quotePrefix="1" applyFont="1" applyBorder="1" applyAlignment="1" applyProtection="1">
      <alignment horizontal="center"/>
      <protection locked="0"/>
    </xf>
    <xf numFmtId="2" fontId="4" fillId="0" borderId="68" xfId="0" quotePrefix="1" applyNumberFormat="1" applyFont="1" applyBorder="1" applyAlignment="1" applyProtection="1">
      <protection locked="0"/>
    </xf>
    <xf numFmtId="0" fontId="4" fillId="0" borderId="30" xfId="0" applyFont="1" applyBorder="1" applyAlignment="1" applyProtection="1">
      <alignment horizontal="left"/>
    </xf>
    <xf numFmtId="0" fontId="4" fillId="0" borderId="14" xfId="0" quotePrefix="1" applyFont="1" applyBorder="1" applyAlignment="1" applyProtection="1">
      <alignment horizontal="left"/>
    </xf>
    <xf numFmtId="0" fontId="4" fillId="0" borderId="14" xfId="0" quotePrefix="1" applyFont="1" applyBorder="1" applyAlignment="1" applyProtection="1">
      <alignment horizontal="center"/>
    </xf>
    <xf numFmtId="1" fontId="4" fillId="0" borderId="14" xfId="0" applyNumberFormat="1" applyFont="1" applyBorder="1" applyAlignment="1" applyProtection="1">
      <alignment horizontal="center"/>
    </xf>
    <xf numFmtId="0" fontId="4" fillId="0" borderId="24" xfId="0" applyFont="1" applyBorder="1" applyAlignment="1" applyProtection="1">
      <alignment horizontal="left"/>
    </xf>
    <xf numFmtId="0" fontId="4" fillId="0" borderId="27" xfId="0" applyFont="1" applyBorder="1" applyAlignment="1" applyProtection="1">
      <alignment horizontal="left"/>
    </xf>
    <xf numFmtId="0" fontId="4" fillId="0" borderId="28" xfId="0" quotePrefix="1" applyFont="1" applyBorder="1" applyAlignment="1" applyProtection="1">
      <alignment horizontal="left"/>
    </xf>
    <xf numFmtId="0" fontId="4" fillId="0" borderId="28" xfId="0" quotePrefix="1" applyFont="1" applyBorder="1" applyAlignment="1" applyProtection="1">
      <alignment horizontal="center"/>
    </xf>
    <xf numFmtId="1" fontId="4" fillId="0" borderId="28" xfId="0" applyNumberFormat="1" applyFont="1" applyBorder="1" applyAlignment="1" applyProtection="1">
      <alignment horizontal="center"/>
    </xf>
    <xf numFmtId="0" fontId="4" fillId="0" borderId="33" xfId="0" applyFont="1" applyBorder="1" applyAlignment="1" applyProtection="1">
      <alignment horizontal="center"/>
    </xf>
    <xf numFmtId="0" fontId="18" fillId="0" borderId="33" xfId="0" applyFont="1" applyFill="1" applyBorder="1" applyAlignment="1" applyProtection="1">
      <alignment horizontal="center"/>
    </xf>
    <xf numFmtId="2" fontId="8" fillId="2" borderId="34" xfId="0" applyNumberFormat="1" applyFont="1" applyFill="1" applyBorder="1" applyAlignment="1" applyProtection="1">
      <alignment horizontal="center"/>
      <protection locked="0"/>
    </xf>
    <xf numFmtId="0" fontId="18" fillId="0" borderId="2" xfId="0" applyFont="1" applyFill="1" applyBorder="1" applyAlignment="1" applyProtection="1">
      <alignment horizontal="center"/>
    </xf>
    <xf numFmtId="2" fontId="8" fillId="2" borderId="37" xfId="0" applyNumberFormat="1" applyFont="1" applyFill="1" applyBorder="1" applyAlignment="1" applyProtection="1">
      <alignment horizontal="center"/>
      <protection locked="0"/>
    </xf>
    <xf numFmtId="0" fontId="4" fillId="0" borderId="19" xfId="0" applyFont="1" applyBorder="1" applyAlignment="1" applyProtection="1">
      <alignment horizontal="center"/>
    </xf>
    <xf numFmtId="0" fontId="18" fillId="0" borderId="19" xfId="0" applyFont="1" applyFill="1" applyBorder="1" applyAlignment="1" applyProtection="1">
      <alignment horizontal="center"/>
    </xf>
    <xf numFmtId="2" fontId="8" fillId="2" borderId="58" xfId="0" applyNumberFormat="1" applyFont="1" applyFill="1" applyBorder="1" applyAlignment="1" applyProtection="1">
      <alignment horizontal="center"/>
      <protection locked="0"/>
    </xf>
    <xf numFmtId="0" fontId="4" fillId="0" borderId="47" xfId="0" applyFont="1" applyBorder="1" applyAlignment="1" applyProtection="1">
      <alignment horizontal="center" vertical="center" wrapText="1"/>
    </xf>
    <xf numFmtId="0" fontId="16" fillId="0" borderId="65" xfId="0" applyFont="1" applyFill="1" applyBorder="1" applyAlignment="1" applyProtection="1">
      <alignment horizontal="center" vertical="center"/>
    </xf>
    <xf numFmtId="1" fontId="4" fillId="0" borderId="8" xfId="0" applyNumberFormat="1" applyFont="1" applyFill="1" applyBorder="1" applyAlignment="1" applyProtection="1">
      <alignment horizontal="center"/>
    </xf>
    <xf numFmtId="0" fontId="4" fillId="0" borderId="65" xfId="0" applyFont="1" applyBorder="1" applyAlignment="1" applyProtection="1">
      <alignment horizontal="center" vertical="center" wrapText="1"/>
    </xf>
    <xf numFmtId="2" fontId="4" fillId="0" borderId="44" xfId="0" applyNumberFormat="1" applyFont="1" applyFill="1" applyBorder="1" applyAlignment="1" applyProtection="1">
      <alignment horizontal="center"/>
    </xf>
    <xf numFmtId="0" fontId="4" fillId="11" borderId="56" xfId="0" applyFont="1" applyFill="1" applyBorder="1" applyAlignment="1" applyProtection="1">
      <alignment horizontal="center"/>
      <protection locked="0"/>
    </xf>
    <xf numFmtId="0" fontId="4" fillId="11" borderId="59" xfId="0" applyFont="1" applyFill="1" applyBorder="1" applyAlignment="1" applyProtection="1">
      <alignment horizontal="center"/>
      <protection locked="0"/>
    </xf>
    <xf numFmtId="0" fontId="4" fillId="11" borderId="43" xfId="0" applyFont="1" applyFill="1" applyBorder="1" applyAlignment="1" applyProtection="1">
      <alignment horizontal="center"/>
      <protection locked="0"/>
    </xf>
    <xf numFmtId="0" fontId="4" fillId="0" borderId="36" xfId="0" applyFont="1" applyBorder="1" applyAlignment="1" applyProtection="1">
      <alignment horizontal="left"/>
      <protection locked="0"/>
    </xf>
    <xf numFmtId="0" fontId="21" fillId="0" borderId="30" xfId="0" applyFont="1" applyBorder="1" applyAlignment="1" applyProtection="1">
      <protection locked="0"/>
    </xf>
    <xf numFmtId="0" fontId="21" fillId="0" borderId="14" xfId="0" applyFont="1" applyBorder="1" applyAlignment="1" applyProtection="1">
      <protection locked="0"/>
    </xf>
    <xf numFmtId="0" fontId="21" fillId="0" borderId="31" xfId="0" applyFont="1" applyBorder="1" applyAlignment="1" applyProtection="1">
      <protection locked="0"/>
    </xf>
    <xf numFmtId="0" fontId="21" fillId="0" borderId="24" xfId="0" applyFont="1" applyBorder="1" applyAlignment="1" applyProtection="1">
      <protection locked="0"/>
    </xf>
    <xf numFmtId="0" fontId="21" fillId="0" borderId="0" xfId="0" applyFont="1" applyBorder="1" applyAlignment="1" applyProtection="1">
      <protection locked="0"/>
    </xf>
    <xf numFmtId="0" fontId="21" fillId="0" borderId="38" xfId="0" applyFont="1" applyBorder="1" applyAlignment="1" applyProtection="1">
      <protection locked="0"/>
    </xf>
    <xf numFmtId="0" fontId="0" fillId="0" borderId="38" xfId="0" applyBorder="1" applyProtection="1">
      <protection locked="0"/>
    </xf>
    <xf numFmtId="0" fontId="21" fillId="0" borderId="16" xfId="0" applyFont="1" applyBorder="1" applyAlignment="1" applyProtection="1">
      <alignment horizontal="center"/>
      <protection locked="0"/>
    </xf>
    <xf numFmtId="0" fontId="2" fillId="0" borderId="16" xfId="0" applyFont="1" applyBorder="1" applyAlignment="1" applyProtection="1">
      <alignment horizontal="center"/>
      <protection locked="0"/>
    </xf>
    <xf numFmtId="0" fontId="4" fillId="0" borderId="16" xfId="0" applyFont="1" applyBorder="1" applyAlignment="1" applyProtection="1">
      <alignment horizontal="center"/>
      <protection locked="0"/>
    </xf>
    <xf numFmtId="0" fontId="0" fillId="0" borderId="16" xfId="0" applyBorder="1" applyProtection="1">
      <protection locked="0"/>
    </xf>
    <xf numFmtId="0" fontId="4" fillId="0" borderId="16" xfId="0" applyFont="1" applyBorder="1" applyProtection="1">
      <protection locked="0"/>
    </xf>
    <xf numFmtId="0" fontId="2" fillId="0" borderId="0" xfId="0" applyFont="1" applyAlignment="1" applyProtection="1">
      <alignment horizontal="left" vertical="top"/>
      <protection locked="0"/>
    </xf>
    <xf numFmtId="0" fontId="25" fillId="0" borderId="41" xfId="0" applyFont="1" applyBorder="1" applyAlignment="1" applyProtection="1">
      <alignment horizontal="left" vertical="top" wrapText="1"/>
      <protection locked="0"/>
    </xf>
    <xf numFmtId="0" fontId="2" fillId="0" borderId="0" xfId="0" applyFont="1" applyBorder="1" applyAlignment="1" applyProtection="1">
      <alignment horizontal="left" vertical="top"/>
      <protection locked="0"/>
    </xf>
    <xf numFmtId="0" fontId="2" fillId="0" borderId="0" xfId="0" applyFont="1" applyFill="1" applyBorder="1" applyAlignment="1" applyProtection="1">
      <alignment horizontal="left" vertical="top"/>
      <protection locked="0"/>
    </xf>
    <xf numFmtId="0" fontId="23" fillId="0" borderId="32" xfId="0" applyFont="1" applyBorder="1" applyAlignment="1" applyProtection="1">
      <alignment horizontal="center" vertical="center"/>
    </xf>
    <xf numFmtId="0" fontId="2" fillId="0" borderId="36" xfId="0" applyFont="1" applyBorder="1" applyAlignment="1" applyProtection="1">
      <alignment horizontal="center" vertical="center"/>
    </xf>
    <xf numFmtId="0" fontId="2" fillId="0" borderId="57" xfId="0" applyFont="1" applyBorder="1" applyAlignment="1" applyProtection="1">
      <alignment horizontal="center" vertical="center"/>
      <protection locked="0"/>
    </xf>
    <xf numFmtId="0" fontId="55" fillId="0" borderId="2" xfId="4" applyBorder="1" applyProtection="1">
      <protection locked="0"/>
    </xf>
    <xf numFmtId="0" fontId="1" fillId="0" borderId="0" xfId="2"/>
    <xf numFmtId="0" fontId="1" fillId="0" borderId="0" xfId="2" applyAlignment="1">
      <alignment horizontal="center" vertical="center" wrapText="1"/>
    </xf>
    <xf numFmtId="165" fontId="1" fillId="0" borderId="0" xfId="2" applyNumberFormat="1"/>
    <xf numFmtId="0" fontId="4" fillId="5" borderId="1" xfId="0" applyFont="1" applyFill="1" applyBorder="1" applyAlignment="1" applyProtection="1">
      <alignment horizontal="center"/>
    </xf>
    <xf numFmtId="0" fontId="4" fillId="5" borderId="0" xfId="0" applyFont="1" applyFill="1" applyAlignment="1" applyProtection="1">
      <alignment horizontal="center" vertical="top" wrapText="1"/>
    </xf>
    <xf numFmtId="0" fontId="21" fillId="0" borderId="0" xfId="0" applyFont="1" applyFill="1" applyAlignment="1" applyProtection="1">
      <alignment horizontal="left" vertical="top" wrapText="1"/>
    </xf>
    <xf numFmtId="169" fontId="4" fillId="5" borderId="1" xfId="0" applyNumberFormat="1" applyFont="1" applyFill="1" applyBorder="1" applyAlignment="1" applyProtection="1">
      <alignment horizontal="center"/>
      <protection locked="0"/>
    </xf>
    <xf numFmtId="169" fontId="4" fillId="5" borderId="2" xfId="0" applyNumberFormat="1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 vertical="top" wrapText="1"/>
    </xf>
    <xf numFmtId="0" fontId="4" fillId="5" borderId="2" xfId="0" applyFont="1" applyFill="1" applyBorder="1" applyAlignment="1" applyProtection="1">
      <alignment horizontal="center" vertical="top" wrapText="1"/>
    </xf>
    <xf numFmtId="0" fontId="4" fillId="0" borderId="1" xfId="0" applyFont="1" applyBorder="1" applyAlignment="1" applyProtection="1">
      <alignment horizontal="right"/>
      <protection locked="0"/>
    </xf>
    <xf numFmtId="0" fontId="4" fillId="0" borderId="2" xfId="0" applyFont="1" applyBorder="1" applyAlignment="1" applyProtection="1">
      <alignment horizontal="right"/>
      <protection locked="0"/>
    </xf>
    <xf numFmtId="0" fontId="5" fillId="0" borderId="38" xfId="0" applyFont="1" applyBorder="1" applyAlignment="1" applyProtection="1">
      <alignment horizontal="center" textRotation="90"/>
      <protection locked="0"/>
    </xf>
    <xf numFmtId="167" fontId="12" fillId="2" borderId="30" xfId="0" applyNumberFormat="1" applyFont="1" applyFill="1" applyBorder="1" applyAlignment="1" applyProtection="1">
      <alignment horizontal="center" vertical="center"/>
      <protection locked="0"/>
    </xf>
    <xf numFmtId="167" fontId="12" fillId="2" borderId="31" xfId="0" applyNumberFormat="1" applyFont="1" applyFill="1" applyBorder="1" applyAlignment="1" applyProtection="1">
      <alignment horizontal="center" vertical="center"/>
      <protection locked="0"/>
    </xf>
    <xf numFmtId="167" fontId="12" fillId="2" borderId="27" xfId="0" applyNumberFormat="1" applyFont="1" applyFill="1" applyBorder="1" applyAlignment="1" applyProtection="1">
      <alignment horizontal="center" vertical="center"/>
      <protection locked="0"/>
    </xf>
    <xf numFmtId="167" fontId="12" fillId="2" borderId="29" xfId="0" applyNumberFormat="1" applyFont="1" applyFill="1" applyBorder="1" applyAlignment="1" applyProtection="1">
      <alignment horizontal="center" vertical="center"/>
      <protection locked="0"/>
    </xf>
    <xf numFmtId="0" fontId="23" fillId="0" borderId="22" xfId="0" applyFont="1" applyBorder="1" applyAlignment="1" applyProtection="1">
      <alignment horizontal="center" vertical="center"/>
    </xf>
    <xf numFmtId="0" fontId="23" fillId="0" borderId="33" xfId="0" applyFont="1" applyBorder="1" applyAlignment="1" applyProtection="1">
      <alignment horizontal="center" vertical="center"/>
    </xf>
    <xf numFmtId="0" fontId="23" fillId="0" borderId="53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56" xfId="0" applyFont="1" applyBorder="1" applyAlignment="1" applyProtection="1">
      <alignment horizontal="center" vertical="center"/>
    </xf>
    <xf numFmtId="1" fontId="2" fillId="0" borderId="13" xfId="0" applyNumberFormat="1" applyFont="1" applyFill="1" applyBorder="1" applyAlignment="1" applyProtection="1">
      <alignment horizontal="center" vertical="center"/>
      <protection locked="0"/>
    </xf>
    <xf numFmtId="1" fontId="2" fillId="0" borderId="19" xfId="0" applyNumberFormat="1" applyFont="1" applyFill="1" applyBorder="1" applyAlignment="1" applyProtection="1">
      <alignment horizontal="center" vertical="center"/>
      <protection locked="0"/>
    </xf>
    <xf numFmtId="1" fontId="2" fillId="0" borderId="54" xfId="0" applyNumberFormat="1" applyFont="1" applyFill="1" applyBorder="1" applyAlignment="1" applyProtection="1">
      <alignment horizontal="center" vertical="center"/>
      <protection locked="0"/>
    </xf>
    <xf numFmtId="0" fontId="1" fillId="8" borderId="2" xfId="0" applyFont="1" applyFill="1" applyBorder="1" applyAlignment="1" applyProtection="1">
      <alignment horizontal="left"/>
    </xf>
    <xf numFmtId="0" fontId="1" fillId="8" borderId="37" xfId="0" applyFont="1" applyFill="1" applyBorder="1" applyAlignment="1" applyProtection="1">
      <alignment horizontal="left"/>
    </xf>
    <xf numFmtId="0" fontId="1" fillId="8" borderId="19" xfId="0" applyFont="1" applyFill="1" applyBorder="1" applyAlignment="1" applyProtection="1">
      <alignment horizontal="left"/>
    </xf>
    <xf numFmtId="0" fontId="1" fillId="8" borderId="58" xfId="0" applyFont="1" applyFill="1" applyBorder="1" applyAlignment="1" applyProtection="1">
      <alignment horizontal="left"/>
    </xf>
    <xf numFmtId="0" fontId="4" fillId="6" borderId="12" xfId="0" applyFont="1" applyFill="1" applyBorder="1" applyAlignment="1" applyProtection="1">
      <alignment horizontal="center"/>
      <protection locked="0"/>
    </xf>
    <xf numFmtId="0" fontId="4" fillId="6" borderId="2" xfId="0" applyFont="1" applyFill="1" applyBorder="1" applyAlignment="1" applyProtection="1">
      <alignment horizontal="center"/>
      <protection locked="0"/>
    </xf>
    <xf numFmtId="0" fontId="4" fillId="6" borderId="56" xfId="0" applyFont="1" applyFill="1" applyBorder="1" applyAlignment="1" applyProtection="1">
      <alignment horizontal="center"/>
      <protection locked="0"/>
    </xf>
    <xf numFmtId="0" fontId="4" fillId="6" borderId="13" xfId="0" applyFont="1" applyFill="1" applyBorder="1" applyAlignment="1" applyProtection="1">
      <alignment horizontal="center"/>
      <protection locked="0"/>
    </xf>
    <xf numFmtId="0" fontId="4" fillId="6" borderId="19" xfId="0" applyFont="1" applyFill="1" applyBorder="1" applyAlignment="1" applyProtection="1">
      <alignment horizontal="center"/>
      <protection locked="0"/>
    </xf>
    <xf numFmtId="0" fontId="4" fillId="6" borderId="54" xfId="0" applyFont="1" applyFill="1" applyBorder="1" applyAlignment="1" applyProtection="1">
      <alignment horizontal="center"/>
      <protection locked="0"/>
    </xf>
    <xf numFmtId="0" fontId="1" fillId="8" borderId="33" xfId="0" applyFont="1" applyFill="1" applyBorder="1" applyAlignment="1" applyProtection="1">
      <alignment horizontal="left"/>
    </xf>
    <xf numFmtId="0" fontId="1" fillId="8" borderId="34" xfId="0" applyFont="1" applyFill="1" applyBorder="1" applyAlignment="1" applyProtection="1">
      <alignment horizontal="left"/>
    </xf>
    <xf numFmtId="0" fontId="4" fillId="3" borderId="12" xfId="0" applyFont="1" applyFill="1" applyBorder="1" applyAlignment="1" applyProtection="1">
      <alignment horizontal="center"/>
      <protection locked="0"/>
    </xf>
    <xf numFmtId="0" fontId="4" fillId="3" borderId="2" xfId="0" applyFont="1" applyFill="1" applyBorder="1" applyAlignment="1" applyProtection="1">
      <alignment horizontal="center"/>
      <protection locked="0"/>
    </xf>
    <xf numFmtId="0" fontId="4" fillId="3" borderId="56" xfId="0" applyFont="1" applyFill="1" applyBorder="1" applyAlignment="1" applyProtection="1">
      <alignment horizontal="center"/>
      <protection locked="0"/>
    </xf>
    <xf numFmtId="0" fontId="4" fillId="4" borderId="67" xfId="0" applyFont="1" applyFill="1" applyBorder="1" applyAlignment="1" applyProtection="1">
      <alignment horizontal="center"/>
      <protection locked="0"/>
    </xf>
    <xf numFmtId="0" fontId="4" fillId="4" borderId="20" xfId="0" applyFont="1" applyFill="1" applyBorder="1" applyAlignment="1" applyProtection="1">
      <alignment horizontal="center"/>
      <protection locked="0"/>
    </xf>
    <xf numFmtId="0" fontId="4" fillId="4" borderId="59" xfId="0" applyFont="1" applyFill="1" applyBorder="1" applyAlignment="1" applyProtection="1">
      <alignment horizontal="center"/>
      <protection locked="0"/>
    </xf>
    <xf numFmtId="0" fontId="4" fillId="4" borderId="22" xfId="0" applyFont="1" applyFill="1" applyBorder="1" applyAlignment="1" applyProtection="1">
      <alignment horizontal="center"/>
      <protection locked="0"/>
    </xf>
    <xf numFmtId="0" fontId="4" fillId="4" borderId="33" xfId="0" applyFont="1" applyFill="1" applyBorder="1" applyAlignment="1" applyProtection="1">
      <alignment horizontal="center"/>
      <protection locked="0"/>
    </xf>
    <xf numFmtId="0" fontId="4" fillId="4" borderId="53" xfId="0" applyFont="1" applyFill="1" applyBorder="1" applyAlignment="1" applyProtection="1">
      <alignment horizontal="center"/>
      <protection locked="0"/>
    </xf>
    <xf numFmtId="0" fontId="4" fillId="0" borderId="26" xfId="0" applyFont="1" applyBorder="1" applyAlignment="1" applyProtection="1">
      <alignment horizontal="center" vertical="center" wrapText="1"/>
    </xf>
    <xf numFmtId="0" fontId="4" fillId="0" borderId="5" xfId="0" applyFont="1" applyBorder="1" applyAlignment="1" applyProtection="1">
      <alignment horizontal="center" vertical="center" wrapText="1"/>
    </xf>
    <xf numFmtId="0" fontId="4" fillId="0" borderId="15" xfId="0" applyFont="1" applyBorder="1" applyAlignment="1" applyProtection="1">
      <alignment horizontal="center" vertical="center" wrapText="1"/>
    </xf>
    <xf numFmtId="0" fontId="4" fillId="4" borderId="12" xfId="0" applyFont="1" applyFill="1" applyBorder="1" applyAlignment="1" applyProtection="1">
      <alignment horizontal="center"/>
      <protection locked="0"/>
    </xf>
    <xf numFmtId="0" fontId="4" fillId="4" borderId="2" xfId="0" applyFont="1" applyFill="1" applyBorder="1" applyAlignment="1" applyProtection="1">
      <alignment horizontal="center"/>
      <protection locked="0"/>
    </xf>
    <xf numFmtId="0" fontId="4" fillId="4" borderId="56" xfId="0" applyFont="1" applyFill="1" applyBorder="1" applyAlignment="1" applyProtection="1">
      <alignment horizontal="center"/>
      <protection locked="0"/>
    </xf>
    <xf numFmtId="0" fontId="4" fillId="0" borderId="30" xfId="0" applyFont="1" applyBorder="1" applyAlignment="1" applyProtection="1">
      <alignment horizontal="center" wrapText="1"/>
      <protection locked="0"/>
    </xf>
    <xf numFmtId="0" fontId="4" fillId="0" borderId="14" xfId="0" applyFont="1" applyBorder="1" applyAlignment="1" applyProtection="1">
      <alignment horizontal="center" wrapText="1"/>
      <protection locked="0"/>
    </xf>
    <xf numFmtId="0" fontId="4" fillId="0" borderId="31" xfId="0" applyFont="1" applyBorder="1" applyAlignment="1" applyProtection="1">
      <alignment horizontal="center" wrapText="1"/>
      <protection locked="0"/>
    </xf>
    <xf numFmtId="0" fontId="4" fillId="0" borderId="24" xfId="0" applyFont="1" applyBorder="1" applyAlignment="1" applyProtection="1">
      <alignment horizontal="center" wrapText="1"/>
      <protection locked="0"/>
    </xf>
    <xf numFmtId="0" fontId="4" fillId="0" borderId="0" xfId="0" applyFont="1" applyBorder="1" applyAlignment="1" applyProtection="1">
      <alignment horizontal="center" wrapText="1"/>
      <protection locked="0"/>
    </xf>
    <xf numFmtId="0" fontId="4" fillId="0" borderId="38" xfId="0" applyFont="1" applyBorder="1" applyAlignment="1" applyProtection="1">
      <alignment horizontal="center" wrapText="1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4" fillId="0" borderId="9" xfId="0" applyFont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/>
      <protection locked="0"/>
    </xf>
    <xf numFmtId="0" fontId="4" fillId="0" borderId="32" xfId="0" applyFont="1" applyBorder="1" applyAlignment="1" applyProtection="1">
      <alignment horizontal="left"/>
      <protection locked="0"/>
    </xf>
    <xf numFmtId="0" fontId="4" fillId="0" borderId="33" xfId="0" applyFont="1" applyBorder="1" applyAlignment="1" applyProtection="1">
      <alignment horizontal="left"/>
      <protection locked="0"/>
    </xf>
    <xf numFmtId="0" fontId="4" fillId="0" borderId="34" xfId="0" applyFont="1" applyBorder="1" applyAlignment="1" applyProtection="1">
      <alignment horizontal="left"/>
      <protection locked="0"/>
    </xf>
    <xf numFmtId="0" fontId="21" fillId="0" borderId="7" xfId="0" applyFont="1" applyBorder="1" applyAlignment="1" applyProtection="1">
      <alignment horizontal="center"/>
      <protection locked="0"/>
    </xf>
    <xf numFmtId="0" fontId="21" fillId="0" borderId="6" xfId="0" applyFont="1" applyBorder="1" applyAlignment="1" applyProtection="1">
      <alignment horizontal="center"/>
      <protection locked="0"/>
    </xf>
    <xf numFmtId="0" fontId="21" fillId="0" borderId="8" xfId="0" applyFont="1" applyBorder="1" applyAlignment="1" applyProtection="1">
      <alignment horizontal="center"/>
      <protection locked="0"/>
    </xf>
    <xf numFmtId="0" fontId="4" fillId="6" borderId="22" xfId="0" applyFont="1" applyFill="1" applyBorder="1" applyAlignment="1" applyProtection="1">
      <alignment horizontal="center"/>
      <protection locked="0"/>
    </xf>
    <xf numFmtId="0" fontId="4" fillId="6" borderId="33" xfId="0" applyFont="1" applyFill="1" applyBorder="1" applyAlignment="1" applyProtection="1">
      <alignment horizontal="center"/>
      <protection locked="0"/>
    </xf>
    <xf numFmtId="0" fontId="4" fillId="6" borderId="53" xfId="0" applyFont="1" applyFill="1" applyBorder="1" applyAlignment="1" applyProtection="1">
      <alignment horizontal="center"/>
      <protection locked="0"/>
    </xf>
    <xf numFmtId="0" fontId="4" fillId="3" borderId="13" xfId="0" applyFont="1" applyFill="1" applyBorder="1" applyAlignment="1" applyProtection="1">
      <alignment horizontal="center"/>
      <protection locked="0"/>
    </xf>
    <xf numFmtId="0" fontId="4" fillId="3" borderId="19" xfId="0" applyFont="1" applyFill="1" applyBorder="1" applyAlignment="1" applyProtection="1">
      <alignment horizontal="center"/>
      <protection locked="0"/>
    </xf>
    <xf numFmtId="0" fontId="4" fillId="3" borderId="54" xfId="0" applyFont="1" applyFill="1" applyBorder="1" applyAlignment="1" applyProtection="1">
      <alignment horizontal="center"/>
      <protection locked="0"/>
    </xf>
    <xf numFmtId="0" fontId="4" fillId="0" borderId="42" xfId="0" applyFont="1" applyBorder="1" applyAlignment="1" applyProtection="1">
      <alignment horizontal="center" vertical="center" wrapText="1"/>
    </xf>
    <xf numFmtId="0" fontId="4" fillId="0" borderId="28" xfId="0" applyFont="1" applyBorder="1" applyAlignment="1" applyProtection="1">
      <alignment horizontal="center" vertical="center" wrapText="1"/>
    </xf>
    <xf numFmtId="0" fontId="4" fillId="0" borderId="27" xfId="0" applyFont="1" applyBorder="1" applyAlignment="1" applyProtection="1">
      <alignment horizontal="center" vertical="center" wrapText="1"/>
    </xf>
    <xf numFmtId="0" fontId="4" fillId="0" borderId="29" xfId="0" applyFont="1" applyBorder="1" applyAlignment="1" applyProtection="1">
      <alignment horizontal="center" vertical="center" wrapText="1"/>
    </xf>
    <xf numFmtId="0" fontId="4" fillId="3" borderId="22" xfId="0" applyFont="1" applyFill="1" applyBorder="1" applyAlignment="1" applyProtection="1">
      <alignment horizontal="center"/>
      <protection locked="0"/>
    </xf>
    <xf numFmtId="0" fontId="4" fillId="3" borderId="33" xfId="0" applyFont="1" applyFill="1" applyBorder="1" applyAlignment="1" applyProtection="1">
      <alignment horizontal="center"/>
      <protection locked="0"/>
    </xf>
    <xf numFmtId="0" fontId="4" fillId="3" borderId="53" xfId="0" applyFont="1" applyFill="1" applyBorder="1" applyAlignment="1" applyProtection="1">
      <alignment horizontal="center"/>
      <protection locked="0"/>
    </xf>
    <xf numFmtId="0" fontId="4" fillId="5" borderId="22" xfId="0" applyFont="1" applyFill="1" applyBorder="1" applyAlignment="1" applyProtection="1">
      <alignment horizontal="center"/>
      <protection locked="0"/>
    </xf>
    <xf numFmtId="0" fontId="4" fillId="5" borderId="33" xfId="0" applyFont="1" applyFill="1" applyBorder="1" applyAlignment="1" applyProtection="1">
      <alignment horizontal="center"/>
      <protection locked="0"/>
    </xf>
    <xf numFmtId="0" fontId="4" fillId="5" borderId="53" xfId="0" applyFont="1" applyFill="1" applyBorder="1" applyAlignment="1" applyProtection="1">
      <alignment horizontal="center"/>
      <protection locked="0"/>
    </xf>
    <xf numFmtId="0" fontId="4" fillId="5" borderId="12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4" fillId="5" borderId="56" xfId="0" applyFont="1" applyFill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5" borderId="19" xfId="0" applyFont="1" applyFill="1" applyBorder="1" applyAlignment="1" applyProtection="1">
      <alignment horizontal="center"/>
      <protection locked="0"/>
    </xf>
    <xf numFmtId="0" fontId="4" fillId="5" borderId="54" xfId="0" applyFont="1" applyFill="1" applyBorder="1" applyAlignment="1" applyProtection="1">
      <alignment horizontal="center"/>
      <protection locked="0"/>
    </xf>
    <xf numFmtId="0" fontId="4" fillId="7" borderId="12" xfId="0" applyFont="1" applyFill="1" applyBorder="1" applyAlignment="1" applyProtection="1">
      <alignment horizontal="center"/>
      <protection locked="0"/>
    </xf>
    <xf numFmtId="0" fontId="4" fillId="7" borderId="2" xfId="0" applyFont="1" applyFill="1" applyBorder="1" applyAlignment="1" applyProtection="1">
      <alignment horizontal="center"/>
      <protection locked="0"/>
    </xf>
    <xf numFmtId="0" fontId="4" fillId="7" borderId="56" xfId="0" applyFont="1" applyFill="1" applyBorder="1" applyAlignment="1" applyProtection="1">
      <alignment horizontal="center"/>
      <protection locked="0"/>
    </xf>
    <xf numFmtId="0" fontId="4" fillId="7" borderId="13" xfId="0" applyFont="1" applyFill="1" applyBorder="1" applyAlignment="1" applyProtection="1">
      <alignment horizontal="center"/>
      <protection locked="0"/>
    </xf>
    <xf numFmtId="0" fontId="4" fillId="7" borderId="19" xfId="0" applyFont="1" applyFill="1" applyBorder="1" applyAlignment="1" applyProtection="1">
      <alignment horizontal="center"/>
      <protection locked="0"/>
    </xf>
    <xf numFmtId="0" fontId="4" fillId="7" borderId="54" xfId="0" applyFont="1" applyFill="1" applyBorder="1" applyAlignment="1" applyProtection="1">
      <alignment horizontal="center"/>
      <protection locked="0"/>
    </xf>
    <xf numFmtId="0" fontId="4" fillId="0" borderId="51" xfId="0" applyFont="1" applyBorder="1" applyAlignment="1" applyProtection="1">
      <alignment horizontal="center" vertical="center" wrapText="1"/>
    </xf>
    <xf numFmtId="0" fontId="4" fillId="7" borderId="22" xfId="0" applyFont="1" applyFill="1" applyBorder="1" applyAlignment="1" applyProtection="1">
      <alignment horizontal="center"/>
      <protection locked="0"/>
    </xf>
    <xf numFmtId="0" fontId="4" fillId="7" borderId="33" xfId="0" applyFont="1" applyFill="1" applyBorder="1" applyAlignment="1" applyProtection="1">
      <alignment horizontal="center"/>
      <protection locked="0"/>
    </xf>
    <xf numFmtId="0" fontId="4" fillId="7" borderId="53" xfId="0" applyFont="1" applyFill="1" applyBorder="1" applyAlignment="1" applyProtection="1">
      <alignment horizontal="center"/>
      <protection locked="0"/>
    </xf>
    <xf numFmtId="0" fontId="3" fillId="3" borderId="33" xfId="0" applyFont="1" applyFill="1" applyBorder="1" applyAlignment="1" applyProtection="1">
      <alignment horizontal="left"/>
    </xf>
    <xf numFmtId="0" fontId="3" fillId="3" borderId="34" xfId="0" applyFont="1" applyFill="1" applyBorder="1" applyAlignment="1" applyProtection="1">
      <alignment horizontal="left"/>
    </xf>
    <xf numFmtId="0" fontId="3" fillId="3" borderId="28" xfId="0" applyFont="1" applyFill="1" applyBorder="1" applyAlignment="1" applyProtection="1">
      <alignment horizontal="left"/>
    </xf>
    <xf numFmtId="0" fontId="3" fillId="3" borderId="29" xfId="0" applyFont="1" applyFill="1" applyBorder="1" applyAlignment="1" applyProtection="1">
      <alignment horizontal="left"/>
    </xf>
    <xf numFmtId="0" fontId="9" fillId="0" borderId="0" xfId="0" applyFont="1" applyBorder="1" applyAlignment="1" applyProtection="1">
      <alignment horizontal="center"/>
      <protection locked="0"/>
    </xf>
    <xf numFmtId="0" fontId="4" fillId="0" borderId="43" xfId="0" applyFont="1" applyBorder="1" applyAlignment="1" applyProtection="1">
      <alignment horizontal="center" vertical="center" wrapText="1"/>
    </xf>
    <xf numFmtId="0" fontId="1" fillId="8" borderId="19" xfId="0" applyFont="1" applyFill="1" applyBorder="1" applyAlignment="1" applyProtection="1">
      <alignment horizontal="center"/>
    </xf>
    <xf numFmtId="0" fontId="1" fillId="8" borderId="58" xfId="0" applyFont="1" applyFill="1" applyBorder="1" applyAlignment="1" applyProtection="1">
      <alignment horizontal="center"/>
    </xf>
    <xf numFmtId="0" fontId="4" fillId="0" borderId="64" xfId="0" applyFont="1" applyBorder="1" applyAlignment="1" applyProtection="1">
      <alignment horizontal="center" vertical="center" wrapText="1"/>
    </xf>
    <xf numFmtId="0" fontId="1" fillId="8" borderId="2" xfId="0" applyFont="1" applyFill="1" applyBorder="1" applyAlignment="1" applyProtection="1">
      <alignment horizontal="center"/>
    </xf>
    <xf numFmtId="0" fontId="1" fillId="8" borderId="37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left"/>
    </xf>
    <xf numFmtId="0" fontId="3" fillId="3" borderId="49" xfId="0" applyFont="1" applyFill="1" applyBorder="1" applyAlignment="1" applyProtection="1">
      <alignment horizontal="left"/>
    </xf>
    <xf numFmtId="0" fontId="1" fillId="8" borderId="33" xfId="0" applyFont="1" applyFill="1" applyBorder="1" applyAlignment="1" applyProtection="1">
      <alignment horizontal="center"/>
    </xf>
    <xf numFmtId="0" fontId="1" fillId="8" borderId="34" xfId="0" applyFont="1" applyFill="1" applyBorder="1" applyAlignment="1" applyProtection="1">
      <alignment horizontal="center"/>
    </xf>
    <xf numFmtId="0" fontId="23" fillId="0" borderId="22" xfId="0" applyFont="1" applyBorder="1" applyAlignment="1" applyProtection="1">
      <alignment horizontal="center"/>
    </xf>
    <xf numFmtId="0" fontId="23" fillId="0" borderId="33" xfId="0" applyFont="1" applyBorder="1" applyAlignment="1" applyProtection="1">
      <alignment horizontal="center"/>
    </xf>
    <xf numFmtId="0" fontId="23" fillId="0" borderId="53" xfId="0" applyFont="1" applyBorder="1" applyAlignment="1" applyProtection="1">
      <alignment horizontal="center"/>
    </xf>
    <xf numFmtId="0" fontId="2" fillId="0" borderId="12" xfId="0" applyFont="1" applyBorder="1" applyAlignment="1" applyProtection="1">
      <alignment horizontal="center"/>
    </xf>
    <xf numFmtId="0" fontId="2" fillId="0" borderId="2" xfId="0" applyFont="1" applyBorder="1" applyAlignment="1" applyProtection="1">
      <alignment horizontal="center"/>
    </xf>
    <xf numFmtId="0" fontId="2" fillId="0" borderId="56" xfId="0" applyFont="1" applyBorder="1" applyAlignment="1" applyProtection="1">
      <alignment horizontal="center"/>
    </xf>
    <xf numFmtId="1" fontId="2" fillId="0" borderId="13" xfId="0" applyNumberFormat="1" applyFont="1" applyFill="1" applyBorder="1" applyAlignment="1" applyProtection="1">
      <alignment horizontal="center"/>
      <protection locked="0"/>
    </xf>
    <xf numFmtId="1" fontId="2" fillId="0" borderId="19" xfId="0" applyNumberFormat="1" applyFont="1" applyFill="1" applyBorder="1" applyAlignment="1" applyProtection="1">
      <alignment horizontal="center"/>
      <protection locked="0"/>
    </xf>
    <xf numFmtId="1" fontId="2" fillId="0" borderId="54" xfId="0" applyNumberFormat="1" applyFont="1" applyFill="1" applyBorder="1" applyAlignment="1" applyProtection="1">
      <alignment horizontal="center"/>
      <protection locked="0"/>
    </xf>
    <xf numFmtId="0" fontId="4" fillId="3" borderId="33" xfId="0" applyFont="1" applyFill="1" applyBorder="1" applyAlignment="1" applyProtection="1">
      <alignment horizontal="center"/>
    </xf>
    <xf numFmtId="0" fontId="4" fillId="3" borderId="34" xfId="0" applyFont="1" applyFill="1" applyBorder="1" applyAlignment="1" applyProtection="1">
      <alignment horizontal="center"/>
    </xf>
    <xf numFmtId="0" fontId="35" fillId="0" borderId="0" xfId="0" applyFont="1" applyFill="1" applyBorder="1" applyAlignment="1" applyProtection="1">
      <alignment horizontal="center" vertical="top" wrapText="1"/>
    </xf>
    <xf numFmtId="0" fontId="4" fillId="0" borderId="52" xfId="0" applyFont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4" fillId="3" borderId="49" xfId="0" applyFont="1" applyFill="1" applyBorder="1" applyAlignment="1" applyProtection="1">
      <alignment horizontal="center"/>
      <protection locked="0"/>
    </xf>
    <xf numFmtId="0" fontId="4" fillId="4" borderId="13" xfId="0" applyFont="1" applyFill="1" applyBorder="1" applyAlignment="1" applyProtection="1">
      <alignment horizontal="center"/>
      <protection locked="0"/>
    </xf>
    <xf numFmtId="0" fontId="4" fillId="4" borderId="19" xfId="0" applyFont="1" applyFill="1" applyBorder="1" applyAlignment="1" applyProtection="1">
      <alignment horizontal="center"/>
      <protection locked="0"/>
    </xf>
    <xf numFmtId="0" fontId="4" fillId="4" borderId="54" xfId="0" applyFont="1" applyFill="1" applyBorder="1" applyAlignment="1" applyProtection="1">
      <alignment horizontal="center"/>
      <protection locked="0"/>
    </xf>
    <xf numFmtId="1" fontId="4" fillId="0" borderId="36" xfId="1" applyNumberFormat="1" applyFont="1" applyBorder="1" applyAlignment="1" applyProtection="1">
      <alignment horizontal="center"/>
      <protection locked="0"/>
    </xf>
    <xf numFmtId="1" fontId="4" fillId="0" borderId="37" xfId="1" applyNumberFormat="1" applyFont="1" applyBorder="1" applyAlignment="1" applyProtection="1">
      <alignment horizontal="center"/>
      <protection locked="0"/>
    </xf>
    <xf numFmtId="1" fontId="15" fillId="0" borderId="36" xfId="1" applyNumberFormat="1" applyFont="1" applyBorder="1" applyAlignment="1" applyProtection="1">
      <alignment horizontal="center"/>
      <protection locked="0"/>
    </xf>
    <xf numFmtId="1" fontId="15" fillId="0" borderId="37" xfId="1" applyNumberFormat="1" applyFont="1" applyBorder="1" applyAlignment="1" applyProtection="1">
      <alignment horizontal="center"/>
      <protection locked="0"/>
    </xf>
    <xf numFmtId="0" fontId="3" fillId="0" borderId="37" xfId="1" applyBorder="1" applyProtection="1">
      <protection locked="0"/>
    </xf>
    <xf numFmtId="1" fontId="3" fillId="0" borderId="57" xfId="1" applyNumberFormat="1" applyBorder="1" applyAlignment="1" applyProtection="1">
      <alignment horizontal="center"/>
      <protection locked="0"/>
    </xf>
    <xf numFmtId="1" fontId="3" fillId="0" borderId="58" xfId="1" applyNumberFormat="1" applyBorder="1" applyAlignment="1" applyProtection="1">
      <alignment horizontal="center"/>
      <protection locked="0"/>
    </xf>
    <xf numFmtId="164" fontId="3" fillId="0" borderId="57" xfId="1" applyNumberFormat="1" applyBorder="1" applyAlignment="1" applyProtection="1">
      <alignment horizontal="center"/>
      <protection locked="0"/>
    </xf>
    <xf numFmtId="164" fontId="3" fillId="0" borderId="58" xfId="1" applyNumberFormat="1" applyBorder="1" applyAlignment="1" applyProtection="1">
      <alignment horizontal="center"/>
      <protection locked="0"/>
    </xf>
    <xf numFmtId="0" fontId="3" fillId="0" borderId="58" xfId="1" applyBorder="1" applyProtection="1">
      <protection locked="0"/>
    </xf>
    <xf numFmtId="1" fontId="2" fillId="0" borderId="32" xfId="1" applyNumberFormat="1" applyFont="1" applyBorder="1" applyAlignment="1" applyProtection="1">
      <alignment horizontal="center"/>
      <protection locked="0"/>
    </xf>
    <xf numFmtId="1" fontId="2" fillId="0" borderId="34" xfId="1" applyNumberFormat="1" applyFont="1" applyBorder="1" applyAlignment="1" applyProtection="1">
      <alignment horizontal="center"/>
      <protection locked="0"/>
    </xf>
    <xf numFmtId="1" fontId="2" fillId="0" borderId="33" xfId="1" applyNumberFormat="1" applyFont="1" applyBorder="1" applyAlignment="1" applyProtection="1">
      <alignment horizontal="center"/>
      <protection locked="0"/>
    </xf>
    <xf numFmtId="0" fontId="3" fillId="0" borderId="34" xfId="1" applyBorder="1" applyProtection="1">
      <protection locked="0"/>
    </xf>
    <xf numFmtId="1" fontId="23" fillId="0" borderId="36" xfId="1" applyNumberFormat="1" applyFont="1" applyBorder="1" applyAlignment="1" applyProtection="1">
      <alignment horizontal="center"/>
      <protection locked="0"/>
    </xf>
    <xf numFmtId="1" fontId="23" fillId="0" borderId="37" xfId="1" applyNumberFormat="1" applyFont="1" applyBorder="1" applyAlignment="1" applyProtection="1">
      <alignment horizontal="center"/>
      <protection locked="0"/>
    </xf>
    <xf numFmtId="1" fontId="25" fillId="0" borderId="36" xfId="1" applyNumberFormat="1" applyFont="1" applyBorder="1" applyAlignment="1" applyProtection="1">
      <alignment horizontal="center" wrapText="1"/>
      <protection locked="0"/>
    </xf>
    <xf numFmtId="1" fontId="49" fillId="0" borderId="37" xfId="1" applyNumberFormat="1" applyFont="1" applyBorder="1" applyAlignment="1" applyProtection="1">
      <alignment horizontal="center" wrapText="1"/>
      <protection locked="0"/>
    </xf>
    <xf numFmtId="0" fontId="35" fillId="0" borderId="37" xfId="1" applyFont="1" applyBorder="1" applyProtection="1">
      <protection locked="0"/>
    </xf>
    <xf numFmtId="0" fontId="9" fillId="0" borderId="41" xfId="0" applyFont="1" applyBorder="1" applyAlignment="1" applyProtection="1">
      <alignment horizontal="center"/>
      <protection locked="0"/>
    </xf>
    <xf numFmtId="0" fontId="1" fillId="0" borderId="11" xfId="0" applyFont="1" applyBorder="1" applyProtection="1">
      <protection locked="0"/>
    </xf>
    <xf numFmtId="0" fontId="4" fillId="0" borderId="9" xfId="0" applyFont="1" applyFill="1" applyBorder="1" applyAlignment="1" applyProtection="1">
      <alignment horizontal="center"/>
      <protection locked="0"/>
    </xf>
    <xf numFmtId="0" fontId="4" fillId="0" borderId="4" xfId="0" applyFont="1" applyFill="1" applyBorder="1" applyAlignment="1" applyProtection="1">
      <alignment horizontal="center"/>
      <protection locked="0"/>
    </xf>
    <xf numFmtId="0" fontId="4" fillId="0" borderId="3" xfId="0" applyFont="1" applyFill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69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0" fontId="23" fillId="0" borderId="11" xfId="1" applyFont="1" applyBorder="1" applyAlignment="1" applyProtection="1">
      <alignment horizontal="left"/>
      <protection locked="0"/>
    </xf>
    <xf numFmtId="0" fontId="21" fillId="0" borderId="11" xfId="1" applyFont="1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left"/>
      <protection locked="0"/>
    </xf>
    <xf numFmtId="164" fontId="0" fillId="0" borderId="2" xfId="0" applyNumberFormat="1" applyBorder="1" applyAlignment="1" applyProtection="1">
      <alignment horizontal="left"/>
      <protection locked="0"/>
    </xf>
    <xf numFmtId="2" fontId="0" fillId="0" borderId="2" xfId="0" applyNumberFormat="1" applyBorder="1" applyAlignment="1" applyProtection="1">
      <alignment horizontal="left"/>
      <protection locked="0"/>
    </xf>
    <xf numFmtId="1" fontId="0" fillId="0" borderId="2" xfId="0" applyNumberFormat="1" applyBorder="1" applyAlignment="1" applyProtection="1">
      <alignment horizontal="left"/>
      <protection locked="0"/>
    </xf>
  </cellXfs>
  <cellStyles count="5">
    <cellStyle name="Lien hypertexte" xfId="4" builtinId="8"/>
    <cellStyle name="Normal" xfId="0" builtinId="0"/>
    <cellStyle name="Normal 2" xfId="1" xr:uid="{D8FDFA65-FF28-4285-B8A6-51A5959E6E34}"/>
    <cellStyle name="Normal 3" xfId="2" xr:uid="{B532D47D-1FC6-4074-915D-94A3728A268F}"/>
    <cellStyle name="Standard 2" xfId="3" xr:uid="{1C226EF7-9BD1-4A42-A621-E4D97F72C965}"/>
  </cellStyles>
  <dxfs count="4">
    <dxf>
      <fill>
        <patternFill patternType="none">
          <bgColor indexed="65"/>
        </patternFill>
      </fill>
    </dxf>
    <dxf>
      <fill>
        <patternFill>
          <bgColor indexed="10"/>
        </patternFill>
      </fill>
    </dxf>
    <dxf>
      <fill>
        <patternFill patternType="none">
          <bgColor indexed="65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ModeleFicheLocal!$B$107</c:f>
              <c:strCache>
                <c:ptCount val="1"/>
                <c:pt idx="0">
                  <c:v>Répartition des Déperditions</c:v>
                </c:pt>
              </c:strCache>
            </c:strRef>
          </c:tx>
          <c:dPt>
            <c:idx val="0"/>
            <c:bubble3D val="0"/>
            <c:spPr>
              <a:solidFill>
                <a:schemeClr val="accent1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627-4F8F-A2E6-B1E03B2D0BA9}"/>
              </c:ext>
            </c:extLst>
          </c:dPt>
          <c:dPt>
            <c:idx val="1"/>
            <c:bubble3D val="0"/>
            <c:spPr>
              <a:solidFill>
                <a:schemeClr val="tx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1B4-4DF0-8225-2619A911AE85}"/>
              </c:ext>
            </c:extLst>
          </c:dPt>
          <c:dPt>
            <c:idx val="2"/>
            <c:bubble3D val="0"/>
            <c:spPr>
              <a:solidFill>
                <a:schemeClr val="accent2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1B4-4DF0-8225-2619A911AE85}"/>
              </c:ext>
            </c:extLst>
          </c:dPt>
          <c:dPt>
            <c:idx val="3"/>
            <c:bubble3D val="0"/>
            <c:spPr>
              <a:solidFill>
                <a:schemeClr val="accent4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1B4-4DF0-8225-2619A911AE85}"/>
              </c:ext>
            </c:extLst>
          </c:dPt>
          <c:dPt>
            <c:idx val="4"/>
            <c:bubble3D val="0"/>
            <c:spPr>
              <a:solidFill>
                <a:schemeClr val="accent6">
                  <a:lumMod val="20000"/>
                  <a:lumOff val="8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1B4-4DF0-8225-2619A911AE85}"/>
              </c:ext>
            </c:extLst>
          </c:dPt>
          <c:dPt>
            <c:idx val="5"/>
            <c:bubble3D val="0"/>
            <c:spPr>
              <a:solidFill>
                <a:schemeClr val="bg2">
                  <a:lumMod val="9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6627-4F8F-A2E6-B1E03B2D0BA9}"/>
              </c:ext>
            </c:extLst>
          </c:dPt>
          <c:dLbls>
            <c:dLbl>
              <c:idx val="0"/>
              <c:layout>
                <c:manualLayout>
                  <c:x val="1.5902592417110447E-3"/>
                  <c:y val="-2.8185589704512744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6627-4F8F-A2E6-B1E03B2D0BA9}"/>
                </c:ext>
              </c:extLst>
            </c:dLbl>
            <c:dLbl>
              <c:idx val="1"/>
              <c:layout>
                <c:manualLayout>
                  <c:x val="8.4064239513125485E-2"/>
                  <c:y val="-6.0130725594784523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1B4-4DF0-8225-2619A911AE85}"/>
                </c:ext>
              </c:extLst>
            </c:dLbl>
            <c:dLbl>
              <c:idx val="2"/>
              <c:layout>
                <c:manualLayout>
                  <c:x val="9.1645359843421828E-2"/>
                  <c:y val="-2.3408686817373636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11B4-4DF0-8225-2619A911AE85}"/>
                </c:ext>
              </c:extLst>
            </c:dLbl>
            <c:dLbl>
              <c:idx val="3"/>
              <c:layout>
                <c:manualLayout>
                  <c:x val="0.1453012257604305"/>
                  <c:y val="-1.9683684700702735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11B4-4DF0-8225-2619A911AE85}"/>
                </c:ext>
              </c:extLst>
            </c:dLbl>
            <c:dLbl>
              <c:idx val="4"/>
              <c:layout>
                <c:manualLayout>
                  <c:x val="-8.0207430697495738E-2"/>
                  <c:y val="7.120142240284481E-3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11B4-4DF0-8225-2619A911AE85}"/>
                </c:ext>
              </c:extLst>
            </c:dLbl>
            <c:dLbl>
              <c:idx val="5"/>
              <c:layout>
                <c:manualLayout>
                  <c:x val="-9.7786799302653965E-2"/>
                  <c:y val="3.0810109410480992E-2"/>
                </c:manualLayout>
              </c:layout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6627-4F8F-A2E6-B1E03B2D0BA9}"/>
                </c:ext>
              </c:extLst>
            </c:dLbl>
            <c:spPr>
              <a:solidFill>
                <a:schemeClr val="bg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ModeleFicheLocal!$B$108:$B$113</c:f>
              <c:strCache>
                <c:ptCount val="6"/>
                <c:pt idx="0">
                  <c:v>Murs</c:v>
                </c:pt>
                <c:pt idx="1">
                  <c:v>Menuiseries</c:v>
                </c:pt>
                <c:pt idx="2">
                  <c:v>Planchers</c:v>
                </c:pt>
                <c:pt idx="3">
                  <c:v>Toiture</c:v>
                </c:pt>
                <c:pt idx="4">
                  <c:v>Ponts Thermique</c:v>
                </c:pt>
                <c:pt idx="5">
                  <c:v>Renouvellement d'air</c:v>
                </c:pt>
              </c:strCache>
            </c:strRef>
          </c:cat>
          <c:val>
            <c:numRef>
              <c:f>ModeleFicheLocal!$E$108:$E$113</c:f>
              <c:numCache>
                <c:formatCode>0.00</c:formatCode>
                <c:ptCount val="6"/>
                <c:pt idx="0">
                  <c:v>30.267929999999996</c:v>
                </c:pt>
                <c:pt idx="1">
                  <c:v>161.86170000000001</c:v>
                </c:pt>
                <c:pt idx="2">
                  <c:v>0</c:v>
                </c:pt>
                <c:pt idx="3">
                  <c:v>63.010220000000011</c:v>
                </c:pt>
                <c:pt idx="4">
                  <c:v>7.7000000000000011</c:v>
                </c:pt>
                <c:pt idx="5">
                  <c:v>37.911706222786663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27-4F8F-A2E6-B1E03B2D0BA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228600</xdr:colOff>
      <xdr:row>95</xdr:row>
      <xdr:rowOff>152400</xdr:rowOff>
    </xdr:from>
    <xdr:to>
      <xdr:col>40</xdr:col>
      <xdr:colOff>752475</xdr:colOff>
      <xdr:row>95</xdr:row>
      <xdr:rowOff>152400</xdr:rowOff>
    </xdr:to>
    <xdr:sp macro="" textlink="">
      <xdr:nvSpPr>
        <xdr:cNvPr id="17765" name="Line 7">
          <a:extLst>
            <a:ext uri="{FF2B5EF4-FFF2-40B4-BE49-F238E27FC236}">
              <a16:creationId xmlns:a16="http://schemas.microsoft.com/office/drawing/2014/main" id="{00000000-0008-0000-0100-000065450000}"/>
            </a:ext>
          </a:extLst>
        </xdr:cNvPr>
        <xdr:cNvSpPr>
          <a:spLocks noChangeShapeType="1"/>
        </xdr:cNvSpPr>
      </xdr:nvSpPr>
      <xdr:spPr bwMode="auto">
        <a:xfrm>
          <a:off x="6724650" y="42310050"/>
          <a:ext cx="2409825" cy="0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228600</xdr:colOff>
      <xdr:row>135</xdr:row>
      <xdr:rowOff>152400</xdr:rowOff>
    </xdr:from>
    <xdr:to>
      <xdr:col>19</xdr:col>
      <xdr:colOff>752475</xdr:colOff>
      <xdr:row>135</xdr:row>
      <xdr:rowOff>152400</xdr:rowOff>
    </xdr:to>
    <xdr:sp macro="" textlink="">
      <xdr:nvSpPr>
        <xdr:cNvPr id="2" name="Line 7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>
          <a:spLocks noChangeShapeType="1"/>
        </xdr:cNvSpPr>
      </xdr:nvSpPr>
      <xdr:spPr bwMode="auto">
        <a:xfrm>
          <a:off x="6724650" y="42310050"/>
          <a:ext cx="3829050" cy="0"/>
        </a:xfrm>
        <a:prstGeom prst="line">
          <a:avLst/>
        </a:prstGeom>
        <a:noFill/>
        <a:ln w="9525">
          <a:solidFill>
            <a:srgbClr val="000000"/>
          </a:solidFill>
          <a:round/>
          <a:headEnd type="triangle" w="med" len="med"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57150</xdr:colOff>
      <xdr:row>48</xdr:row>
      <xdr:rowOff>85725</xdr:rowOff>
    </xdr:from>
    <xdr:to>
      <xdr:col>13</xdr:col>
      <xdr:colOff>9525</xdr:colOff>
      <xdr:row>56</xdr:row>
      <xdr:rowOff>171450</xdr:rowOff>
    </xdr:to>
    <xdr:grpSp>
      <xdr:nvGrpSpPr>
        <xdr:cNvPr id="3" name="Group 16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pSpPr>
          <a:grpSpLocks/>
        </xdr:cNvGrpSpPr>
      </xdr:nvGrpSpPr>
      <xdr:grpSpPr bwMode="auto">
        <a:xfrm>
          <a:off x="361950" y="9553575"/>
          <a:ext cx="5095875" cy="1914525"/>
          <a:chOff x="12" y="1963"/>
          <a:chExt cx="535" cy="201"/>
        </a:xfrm>
      </xdr:grpSpPr>
      <xdr:sp macro="" textlink="">
        <xdr:nvSpPr>
          <xdr:cNvPr id="4" name="Rectangle 1">
            <a:extLst>
              <a:ext uri="{FF2B5EF4-FFF2-40B4-BE49-F238E27FC236}">
                <a16:creationId xmlns:a16="http://schemas.microsoft.com/office/drawing/2014/main" id="{00000000-0008-0000-0200-000004000000}"/>
              </a:ext>
            </a:extLst>
          </xdr:cNvPr>
          <xdr:cNvSpPr>
            <a:spLocks noChangeArrowheads="1"/>
          </xdr:cNvSpPr>
        </xdr:nvSpPr>
        <xdr:spPr bwMode="auto">
          <a:xfrm>
            <a:off x="71" y="1997"/>
            <a:ext cx="145" cy="90"/>
          </a:xfrm>
          <a:prstGeom prst="rect">
            <a:avLst/>
          </a:prstGeom>
          <a:solidFill>
            <a:srgbClr val="0000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sp macro="" textlink="">
        <xdr:nvSpPr>
          <xdr:cNvPr id="5" name="Rectangle 2">
            <a:extLst>
              <a:ext uri="{FF2B5EF4-FFF2-40B4-BE49-F238E27FC236}">
                <a16:creationId xmlns:a16="http://schemas.microsoft.com/office/drawing/2014/main" id="{00000000-0008-0000-02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300" y="1998"/>
            <a:ext cx="59" cy="90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sp macro="" textlink="">
        <xdr:nvSpPr>
          <xdr:cNvPr id="6" name="Rectangle 3">
            <a:extLst>
              <a:ext uri="{FF2B5EF4-FFF2-40B4-BE49-F238E27FC236}">
                <a16:creationId xmlns:a16="http://schemas.microsoft.com/office/drawing/2014/main" id="{00000000-0008-0000-0200-000006000000}"/>
              </a:ext>
            </a:extLst>
          </xdr:cNvPr>
          <xdr:cNvSpPr>
            <a:spLocks noChangeArrowheads="1"/>
          </xdr:cNvSpPr>
        </xdr:nvSpPr>
        <xdr:spPr bwMode="auto">
          <a:xfrm>
            <a:off x="360" y="1998"/>
            <a:ext cx="49" cy="90"/>
          </a:xfrm>
          <a:prstGeom prst="rect">
            <a:avLst/>
          </a:prstGeom>
          <a:solidFill>
            <a:srgbClr val="000000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sp macro="" textlink="">
        <xdr:nvSpPr>
          <xdr:cNvPr id="7" name="Rectangle 4">
            <a:extLst>
              <a:ext uri="{FF2B5EF4-FFF2-40B4-BE49-F238E27FC236}">
                <a16:creationId xmlns:a16="http://schemas.microsoft.com/office/drawing/2014/main" id="{00000000-0008-0000-0200-000007000000}"/>
              </a:ext>
            </a:extLst>
          </xdr:cNvPr>
          <xdr:cNvSpPr>
            <a:spLocks noChangeArrowheads="1"/>
          </xdr:cNvSpPr>
        </xdr:nvSpPr>
        <xdr:spPr bwMode="auto">
          <a:xfrm>
            <a:off x="410" y="1998"/>
            <a:ext cx="62" cy="90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</xdr:sp>
      <xdr:sp macro="" textlink="">
        <xdr:nvSpPr>
          <xdr:cNvPr id="8" name="Line 5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SpPr>
            <a:spLocks noChangeShapeType="1"/>
          </xdr:cNvSpPr>
        </xdr:nvSpPr>
        <xdr:spPr bwMode="auto">
          <a:xfrm>
            <a:off x="72" y="1984"/>
            <a:ext cx="144" cy="0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 type="triangle" w="med" len="med"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9" name="Line 6">
            <a:extLst>
              <a:ext uri="{FF2B5EF4-FFF2-40B4-BE49-F238E27FC236}">
                <a16:creationId xmlns:a16="http://schemas.microsoft.com/office/drawing/2014/main" id="{00000000-0008-0000-0200-000009000000}"/>
              </a:ext>
            </a:extLst>
          </xdr:cNvPr>
          <xdr:cNvSpPr>
            <a:spLocks noChangeShapeType="1"/>
          </xdr:cNvSpPr>
        </xdr:nvSpPr>
        <xdr:spPr bwMode="auto">
          <a:xfrm>
            <a:off x="57" y="1999"/>
            <a:ext cx="0" cy="92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 type="triangle" w="med" len="med"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0" name="Line 8">
            <a:extLst>
              <a:ext uri="{FF2B5EF4-FFF2-40B4-BE49-F238E27FC236}">
                <a16:creationId xmlns:a16="http://schemas.microsoft.com/office/drawing/2014/main" id="{00000000-0008-0000-0200-00000A000000}"/>
              </a:ext>
            </a:extLst>
          </xdr:cNvPr>
          <xdr:cNvSpPr>
            <a:spLocks noChangeShapeType="1"/>
          </xdr:cNvSpPr>
        </xdr:nvSpPr>
        <xdr:spPr bwMode="auto">
          <a:xfrm>
            <a:off x="357" y="1985"/>
            <a:ext cx="53" cy="0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 type="triangle" w="med" len="med"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1" name="Line 9">
            <a:extLst>
              <a:ext uri="{FF2B5EF4-FFF2-40B4-BE49-F238E27FC236}">
                <a16:creationId xmlns:a16="http://schemas.microsoft.com/office/drawing/2014/main" id="{00000000-0008-0000-0200-00000B000000}"/>
              </a:ext>
            </a:extLst>
          </xdr:cNvPr>
          <xdr:cNvSpPr>
            <a:spLocks noChangeShapeType="1"/>
          </xdr:cNvSpPr>
        </xdr:nvSpPr>
        <xdr:spPr bwMode="auto">
          <a:xfrm>
            <a:off x="483" y="2000"/>
            <a:ext cx="0" cy="88"/>
          </a:xfrm>
          <a:prstGeom prst="line">
            <a:avLst/>
          </a:prstGeom>
          <a:noFill/>
          <a:ln w="9525">
            <a:solidFill>
              <a:srgbClr val="000000"/>
            </a:solidFill>
            <a:round/>
            <a:headEnd type="triangle" w="med" len="med"/>
            <a:tailEnd type="triangle" w="med" len="med"/>
          </a:ln>
          <a:extLst>
            <a:ext uri="{909E8E84-426E-40DD-AFC4-6F175D3DCCD1}">
              <a14:hiddenFill xmlns:a14="http://schemas.microsoft.com/office/drawing/2010/main">
                <a:noFill/>
              </a14:hiddenFill>
            </a:ext>
          </a:extLst>
        </xdr:spPr>
      </xdr:sp>
      <xdr:sp macro="" textlink="">
        <xdr:nvSpPr>
          <xdr:cNvPr id="12" name="Text Box 10">
            <a:extLst>
              <a:ext uri="{FF2B5EF4-FFF2-40B4-BE49-F238E27FC236}">
                <a16:creationId xmlns:a16="http://schemas.microsoft.com/office/drawing/2014/main" id="{00000000-0008-0000-0200-00000C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367" y="1964"/>
            <a:ext cx="51" cy="17"/>
          </a:xfrm>
          <a:prstGeom prst="rect">
            <a:avLst/>
          </a:prstGeom>
          <a:noFill/>
          <a:ln>
            <a:noFill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7.5 m</a:t>
            </a:r>
          </a:p>
        </xdr:txBody>
      </xdr:sp>
      <xdr:sp macro="" textlink="">
        <xdr:nvSpPr>
          <xdr:cNvPr id="13" name="Text Box 11">
            <a:extLst>
              <a:ext uri="{FF2B5EF4-FFF2-40B4-BE49-F238E27FC236}">
                <a16:creationId xmlns:a16="http://schemas.microsoft.com/office/drawing/2014/main" id="{00000000-0008-0000-0200-00000D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496" y="2031"/>
            <a:ext cx="51" cy="17"/>
          </a:xfrm>
          <a:prstGeom prst="rect">
            <a:avLst/>
          </a:prstGeom>
          <a:noFill/>
          <a:ln>
            <a:noFill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10 m</a:t>
            </a:r>
          </a:p>
        </xdr:txBody>
      </xdr:sp>
      <xdr:sp macro="" textlink="">
        <xdr:nvSpPr>
          <xdr:cNvPr id="14" name="Text Box 12">
            <a:extLst>
              <a:ext uri="{FF2B5EF4-FFF2-40B4-BE49-F238E27FC236}">
                <a16:creationId xmlns:a16="http://schemas.microsoft.com/office/drawing/2014/main" id="{00000000-0008-0000-0200-00000E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12" y="2029"/>
            <a:ext cx="51" cy="17"/>
          </a:xfrm>
          <a:prstGeom prst="rect">
            <a:avLst/>
          </a:prstGeom>
          <a:noFill/>
          <a:ln>
            <a:noFill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10 m</a:t>
            </a:r>
          </a:p>
        </xdr:txBody>
      </xdr:sp>
      <xdr:sp macro="" textlink="">
        <xdr:nvSpPr>
          <xdr:cNvPr id="15" name="Text Box 13">
            <a:extLst>
              <a:ext uri="{FF2B5EF4-FFF2-40B4-BE49-F238E27FC236}">
                <a16:creationId xmlns:a16="http://schemas.microsoft.com/office/drawing/2014/main" id="{00000000-0008-0000-0200-00000F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118" y="1963"/>
            <a:ext cx="51" cy="17"/>
          </a:xfrm>
          <a:prstGeom prst="rect">
            <a:avLst/>
          </a:prstGeom>
          <a:noFill/>
          <a:ln>
            <a:noFill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15 m</a:t>
            </a:r>
          </a:p>
        </xdr:txBody>
      </xdr:sp>
      <xdr:sp macro="" textlink="">
        <xdr:nvSpPr>
          <xdr:cNvPr id="16" name="Text Box 14">
            <a:extLst>
              <a:ext uri="{FF2B5EF4-FFF2-40B4-BE49-F238E27FC236}">
                <a16:creationId xmlns:a16="http://schemas.microsoft.com/office/drawing/2014/main" id="{00000000-0008-0000-0200-000010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92" y="2110"/>
            <a:ext cx="94" cy="52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</a:t>
            </a:r>
            <a:r>
              <a:rPr lang="fr-FR" sz="1000" b="0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FG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=150m2</a:t>
            </a: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P</a:t>
            </a:r>
            <a:r>
              <a:rPr lang="fr-FR" sz="1000" b="0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FG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=50m</a:t>
            </a:r>
          </a:p>
        </xdr:txBody>
      </xdr:sp>
      <xdr:sp macro="" textlink="">
        <xdr:nvSpPr>
          <xdr:cNvPr id="17" name="Text Box 15">
            <a:extLst>
              <a:ext uri="{FF2B5EF4-FFF2-40B4-BE49-F238E27FC236}">
                <a16:creationId xmlns:a16="http://schemas.microsoft.com/office/drawing/2014/main" id="{00000000-0008-0000-0200-000011000000}"/>
              </a:ext>
            </a:extLst>
          </xdr:cNvPr>
          <xdr:cNvSpPr txBox="1">
            <a:spLocks noChangeArrowheads="1"/>
          </xdr:cNvSpPr>
        </xdr:nvSpPr>
        <xdr:spPr bwMode="auto">
          <a:xfrm>
            <a:off x="336" y="2112"/>
            <a:ext cx="94" cy="52"/>
          </a:xfrm>
          <a:prstGeom prst="rect">
            <a:avLst/>
          </a:prstGeom>
          <a:solidFill>
            <a:srgbClr val="FFFFFF"/>
          </a:solidFill>
          <a:ln w="9525">
            <a:solidFill>
              <a:srgbClr val="000000"/>
            </a:solidFill>
            <a:miter lim="800000"/>
            <a:headEnd/>
            <a:tailEnd/>
          </a:ln>
        </xdr:spPr>
        <xdr:txBody>
          <a:bodyPr vertOverflow="clip" wrap="square" lIns="27432" tIns="22860" rIns="0" bIns="0" anchor="t" upright="1"/>
          <a:lstStyle/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A</a:t>
            </a:r>
            <a:r>
              <a:rPr lang="fr-FR" sz="1000" b="0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FG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=75m2</a:t>
            </a:r>
          </a:p>
          <a:p>
            <a:pPr algn="l" rtl="0">
              <a:defRPr sz="1000"/>
            </a:pP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P</a:t>
            </a:r>
            <a:r>
              <a:rPr lang="fr-FR" sz="1000" b="0" i="0" u="none" strike="noStrike" baseline="-25000">
                <a:solidFill>
                  <a:srgbClr val="000000"/>
                </a:solidFill>
                <a:latin typeface="Arial"/>
                <a:cs typeface="Arial"/>
              </a:rPr>
              <a:t>FG</a:t>
            </a:r>
            <a:r>
              <a: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rPr>
              <a:t>=15m</a:t>
            </a:r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3</xdr:row>
          <xdr:rowOff>85724</xdr:rowOff>
        </xdr:from>
        <xdr:to>
          <xdr:col>18</xdr:col>
          <xdr:colOff>219075</xdr:colOff>
          <xdr:row>6</xdr:row>
          <xdr:rowOff>66674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00000000-0008-0000-0500-00000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les fiches Locaux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533400</xdr:colOff>
          <xdr:row>7</xdr:row>
          <xdr:rowOff>57150</xdr:rowOff>
        </xdr:from>
        <xdr:to>
          <xdr:col>18</xdr:col>
          <xdr:colOff>171450</xdr:colOff>
          <xdr:row>10</xdr:row>
          <xdr:rowOff>104775</xdr:rowOff>
        </xdr:to>
        <xdr:sp macro="" textlink="">
          <xdr:nvSpPr>
            <xdr:cNvPr id="18437" name="Button 5" hidden="1">
              <a:extLst>
                <a:ext uri="{63B3BB69-23CF-44E3-9099-C40C66FF867C}">
                  <a14:compatExt spid="_x0000_s18437"/>
                </a:ext>
                <a:ext uri="{FF2B5EF4-FFF2-40B4-BE49-F238E27FC236}">
                  <a16:creationId xmlns:a16="http://schemas.microsoft.com/office/drawing/2014/main" id="{00000000-0008-0000-0500-000005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les fiches Locaux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106</xdr:row>
      <xdr:rowOff>133350</xdr:rowOff>
    </xdr:from>
    <xdr:to>
      <xdr:col>16</xdr:col>
      <xdr:colOff>400051</xdr:colOff>
      <xdr:row>126</xdr:row>
      <xdr:rowOff>133350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cuments/00-Entreprise/01-BE/02-Affaires/19-Putallaz/Calorim&#233;trie/Calorimetrie%20Norme%20SIA-384-201-V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384-201_form_f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cuments/00-Entreprise/01-BE/02-Affaires/19-Putallaz/Calorim&#233;trie/Calorimetrie%20Norme%20SIA-384-201-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jet"/>
      <sheetName val="Données de base"/>
      <sheetName val="Coeff B sol-locaux Non Chauff"/>
      <sheetName val="Bibliothèque Projet"/>
      <sheetName val="ListingLocaux"/>
      <sheetName val="ModeleFicheLocal"/>
      <sheetName val="Récapitulation"/>
      <sheetName val="ModeleFicheLocal (2)"/>
      <sheetName val="ModeleFicheLocal (3)"/>
      <sheetName val="Br ff"/>
    </sheetNames>
    <sheetDataSet>
      <sheetData sheetId="0"/>
      <sheetData sheetId="1">
        <row r="10">
          <cell r="L10">
            <v>453</v>
          </cell>
        </row>
      </sheetData>
      <sheetData sheetId="2" refreshError="1"/>
      <sheetData sheetId="3">
        <row r="6">
          <cell r="A6" t="str">
            <v>M1</v>
          </cell>
        </row>
        <row r="7">
          <cell r="A7" t="str">
            <v>M2</v>
          </cell>
        </row>
        <row r="8">
          <cell r="A8" t="str">
            <v>M3</v>
          </cell>
        </row>
        <row r="9">
          <cell r="A9" t="str">
            <v>M4</v>
          </cell>
        </row>
        <row r="10">
          <cell r="A10" t="str">
            <v>M5</v>
          </cell>
        </row>
        <row r="11">
          <cell r="A11" t="str">
            <v>M6</v>
          </cell>
        </row>
        <row r="14">
          <cell r="A14" t="str">
            <v>T1</v>
          </cell>
        </row>
        <row r="15">
          <cell r="A15" t="str">
            <v>T2</v>
          </cell>
        </row>
        <row r="16">
          <cell r="A16" t="str">
            <v>T3</v>
          </cell>
        </row>
        <row r="17">
          <cell r="A17" t="str">
            <v>T4</v>
          </cell>
        </row>
        <row r="18">
          <cell r="A18" t="str">
            <v>T5</v>
          </cell>
        </row>
        <row r="19">
          <cell r="A19" t="str">
            <v>T6</v>
          </cell>
        </row>
        <row r="22">
          <cell r="A22" t="str">
            <v>P1</v>
          </cell>
        </row>
        <row r="23">
          <cell r="A23" t="str">
            <v>P2</v>
          </cell>
        </row>
        <row r="24">
          <cell r="A24" t="str">
            <v>P3</v>
          </cell>
        </row>
        <row r="25">
          <cell r="A25" t="str">
            <v>P4</v>
          </cell>
        </row>
        <row r="26">
          <cell r="A26" t="str">
            <v>P5</v>
          </cell>
        </row>
        <row r="27">
          <cell r="A27" t="str">
            <v>P6</v>
          </cell>
        </row>
        <row r="30">
          <cell r="A30" t="str">
            <v>F1</v>
          </cell>
        </row>
        <row r="31">
          <cell r="A31" t="str">
            <v>F2</v>
          </cell>
        </row>
        <row r="32">
          <cell r="A32" t="str">
            <v>F3</v>
          </cell>
        </row>
        <row r="33">
          <cell r="A33" t="str">
            <v>F4</v>
          </cell>
        </row>
        <row r="34">
          <cell r="A34" t="str">
            <v>F5</v>
          </cell>
        </row>
        <row r="35">
          <cell r="A35" t="str">
            <v>F6</v>
          </cell>
        </row>
        <row r="38">
          <cell r="A38" t="str">
            <v>Pt1</v>
          </cell>
        </row>
        <row r="39">
          <cell r="A39" t="str">
            <v>Pt2</v>
          </cell>
        </row>
        <row r="40">
          <cell r="A40" t="str">
            <v>Pt3</v>
          </cell>
        </row>
        <row r="41">
          <cell r="A41" t="str">
            <v>Pt4</v>
          </cell>
        </row>
        <row r="42">
          <cell r="A42" t="str">
            <v>Pt5</v>
          </cell>
        </row>
        <row r="43">
          <cell r="A43" t="str">
            <v>Pt6</v>
          </cell>
        </row>
        <row r="44">
          <cell r="A44" t="str">
            <v>Pt7</v>
          </cell>
        </row>
        <row r="45">
          <cell r="A45" t="str">
            <v>Pt8</v>
          </cell>
        </row>
        <row r="46">
          <cell r="A46" t="str">
            <v>Pt9</v>
          </cell>
        </row>
        <row r="47">
          <cell r="A47" t="str">
            <v>Pt10</v>
          </cell>
        </row>
        <row r="48">
          <cell r="A48" t="str">
            <v>Pt11</v>
          </cell>
        </row>
        <row r="49">
          <cell r="A49" t="str">
            <v>Pt12</v>
          </cell>
        </row>
        <row r="50">
          <cell r="A50" t="str">
            <v>Pt13</v>
          </cell>
        </row>
        <row r="51">
          <cell r="A51" t="str">
            <v>Pt14</v>
          </cell>
        </row>
        <row r="52">
          <cell r="A52" t="str">
            <v>Pt15</v>
          </cell>
        </row>
      </sheetData>
      <sheetData sheetId="4" refreshError="1"/>
      <sheetData sheetId="5">
        <row r="41">
          <cell r="AO41" t="str">
            <v>Sélectionner</v>
          </cell>
        </row>
        <row r="42">
          <cell r="AO42" t="str">
            <v>Extérieur</v>
          </cell>
        </row>
        <row r="43">
          <cell r="AO43" t="str">
            <v>Espace non chauffé</v>
          </cell>
        </row>
        <row r="44">
          <cell r="AO44" t="str">
            <v>Espace chauffé T°C ≠</v>
          </cell>
        </row>
        <row r="45">
          <cell r="AO45" t="str">
            <v>Sol</v>
          </cell>
        </row>
      </sheetData>
      <sheetData sheetId="6" refreshError="1"/>
      <sheetData sheetId="7" refreshError="1"/>
      <sheetData sheetId="8" refreshError="1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jet"/>
      <sheetName val="Bases projet"/>
      <sheetName val="Modèle fiche local"/>
      <sheetName val="Récapitulation"/>
    </sheetNames>
    <sheetDataSet>
      <sheetData sheetId="0"/>
      <sheetData sheetId="1" refreshError="1"/>
      <sheetData sheetId="2"/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projet"/>
      <sheetName val="Donnéesdebase"/>
      <sheetName val="BibliothèqueProjet"/>
      <sheetName val="CoeffBsollocauxNonChauff"/>
      <sheetName val="CalculTLocauxnonchauffés"/>
      <sheetName val="DonnéT"/>
      <sheetName val="ListingLocaux"/>
      <sheetName val="ModeleFicheLocal"/>
      <sheetName val="Récapitula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CFDAE6-F904-4277-8F82-B9122B2481BB}">
  <sheetPr codeName="Feuil14">
    <tabColor theme="5" tint="0.59999389629810485"/>
  </sheetPr>
  <dimension ref="B1:O58"/>
  <sheetViews>
    <sheetView topLeftCell="A6" workbookViewId="0">
      <selection activeCell="J37" sqref="J37:J38"/>
    </sheetView>
  </sheetViews>
  <sheetFormatPr baseColWidth="10" defaultRowHeight="12.75" x14ac:dyDescent="0.2"/>
  <cols>
    <col min="1" max="1" width="11.42578125" style="652"/>
    <col min="2" max="2" width="21.5703125" style="652" bestFit="1" customWidth="1"/>
    <col min="3" max="3" width="36.7109375" style="652" bestFit="1" customWidth="1"/>
    <col min="4" max="4" width="15.5703125" style="652" bestFit="1" customWidth="1"/>
    <col min="5" max="5" width="11.42578125" style="652"/>
    <col min="6" max="6" width="18.140625" style="652" bestFit="1" customWidth="1"/>
    <col min="7" max="7" width="16.85546875" style="652" bestFit="1" customWidth="1"/>
    <col min="8" max="8" width="16.28515625" style="652" bestFit="1" customWidth="1"/>
    <col min="9" max="9" width="16.42578125" style="652" bestFit="1" customWidth="1"/>
    <col min="10" max="10" width="17.140625" style="652" bestFit="1" customWidth="1"/>
    <col min="11" max="11" width="17.42578125" style="652" bestFit="1" customWidth="1"/>
    <col min="12" max="12" width="21.5703125" style="652" bestFit="1" customWidth="1"/>
    <col min="13" max="13" width="36.7109375" style="652" bestFit="1" customWidth="1"/>
    <col min="14" max="14" width="20" style="652" bestFit="1" customWidth="1"/>
    <col min="15" max="15" width="32.7109375" style="652" bestFit="1" customWidth="1"/>
    <col min="16" max="16" width="18.85546875" style="652" bestFit="1" customWidth="1"/>
    <col min="17" max="17" width="16.7109375" style="652" bestFit="1" customWidth="1"/>
    <col min="18" max="18" width="21.5703125" style="652" bestFit="1" customWidth="1"/>
    <col min="19" max="16384" width="11.42578125" style="652"/>
  </cols>
  <sheetData>
    <row r="1" spans="2:15" x14ac:dyDescent="0.2">
      <c r="G1" s="652" t="s">
        <v>383</v>
      </c>
      <c r="K1" s="652" t="s">
        <v>384</v>
      </c>
      <c r="L1" s="652" t="s">
        <v>384</v>
      </c>
    </row>
    <row r="2" spans="2:15" x14ac:dyDescent="0.2">
      <c r="B2" s="652" t="s">
        <v>147</v>
      </c>
      <c r="C2" s="652" t="s">
        <v>149</v>
      </c>
      <c r="D2" s="652" t="s">
        <v>150</v>
      </c>
      <c r="E2" s="652" t="s">
        <v>152</v>
      </c>
      <c r="F2" s="652" t="s">
        <v>153</v>
      </c>
      <c r="G2" s="652" t="s">
        <v>155</v>
      </c>
      <c r="H2" s="652" t="s">
        <v>194</v>
      </c>
      <c r="I2" s="652" t="s">
        <v>159</v>
      </c>
      <c r="J2" s="652" t="s">
        <v>160</v>
      </c>
      <c r="K2" s="652" t="s">
        <v>161</v>
      </c>
      <c r="L2" s="652" t="s">
        <v>195</v>
      </c>
      <c r="M2" s="652" t="s">
        <v>196</v>
      </c>
      <c r="N2" s="652" t="s">
        <v>197</v>
      </c>
      <c r="O2" s="652" t="s">
        <v>198</v>
      </c>
    </row>
    <row r="3" spans="2:15" x14ac:dyDescent="0.2">
      <c r="B3" s="652" t="s">
        <v>168</v>
      </c>
      <c r="C3" s="652" t="s">
        <v>169</v>
      </c>
      <c r="D3" s="652" t="s">
        <v>170</v>
      </c>
      <c r="E3" s="652" t="s">
        <v>151</v>
      </c>
      <c r="F3" s="652" t="s">
        <v>154</v>
      </c>
      <c r="G3" s="652" t="s">
        <v>190</v>
      </c>
      <c r="H3" s="652" t="s">
        <v>157</v>
      </c>
      <c r="I3" s="652" t="s">
        <v>177</v>
      </c>
      <c r="J3" s="652" t="s">
        <v>179</v>
      </c>
      <c r="K3" s="652" t="s">
        <v>183</v>
      </c>
      <c r="L3" s="652" t="s">
        <v>185</v>
      </c>
      <c r="M3" s="652" t="s">
        <v>186</v>
      </c>
      <c r="N3" s="652" t="s">
        <v>187</v>
      </c>
      <c r="O3" s="652" t="s">
        <v>198</v>
      </c>
    </row>
    <row r="4" spans="2:15" x14ac:dyDescent="0.2">
      <c r="B4" s="652" t="s">
        <v>97</v>
      </c>
      <c r="C4" s="652" t="s">
        <v>148</v>
      </c>
      <c r="D4" s="652" t="s">
        <v>171</v>
      </c>
      <c r="E4" s="652" t="s">
        <v>174</v>
      </c>
      <c r="F4" s="652" t="s">
        <v>176</v>
      </c>
      <c r="G4" s="652" t="s">
        <v>189</v>
      </c>
      <c r="H4" s="652" t="s">
        <v>158</v>
      </c>
      <c r="I4" s="652" t="s">
        <v>178</v>
      </c>
      <c r="J4" s="652" t="s">
        <v>180</v>
      </c>
      <c r="K4" s="652" t="s">
        <v>184</v>
      </c>
      <c r="N4" s="652" t="s">
        <v>188</v>
      </c>
    </row>
    <row r="5" spans="2:15" x14ac:dyDescent="0.2">
      <c r="B5" s="652" t="s">
        <v>96</v>
      </c>
      <c r="D5" s="652" t="s">
        <v>172</v>
      </c>
      <c r="E5" s="652" t="s">
        <v>175</v>
      </c>
      <c r="G5" s="652" t="s">
        <v>96</v>
      </c>
      <c r="H5" s="652" t="s">
        <v>191</v>
      </c>
      <c r="J5" s="652" t="s">
        <v>181</v>
      </c>
      <c r="N5" s="652" t="s">
        <v>192</v>
      </c>
    </row>
    <row r="6" spans="2:15" x14ac:dyDescent="0.2">
      <c r="D6" s="652" t="s">
        <v>173</v>
      </c>
      <c r="J6" s="652" t="s">
        <v>182</v>
      </c>
      <c r="N6" s="652" t="s">
        <v>193</v>
      </c>
    </row>
    <row r="9" spans="2:15" ht="38.25" x14ac:dyDescent="0.2">
      <c r="B9" s="653" t="s">
        <v>166</v>
      </c>
      <c r="C9" s="653" t="s">
        <v>167</v>
      </c>
      <c r="D9" s="653" t="s">
        <v>164</v>
      </c>
    </row>
    <row r="10" spans="2:15" x14ac:dyDescent="0.2">
      <c r="B10" s="652" t="s">
        <v>147</v>
      </c>
      <c r="C10" s="652" t="s">
        <v>168</v>
      </c>
      <c r="D10" s="654">
        <v>20</v>
      </c>
    </row>
    <row r="11" spans="2:15" x14ac:dyDescent="0.2">
      <c r="B11" s="652" t="s">
        <v>147</v>
      </c>
      <c r="C11" s="652" t="s">
        <v>97</v>
      </c>
      <c r="D11" s="654">
        <v>20</v>
      </c>
    </row>
    <row r="12" spans="2:15" x14ac:dyDescent="0.2">
      <c r="B12" s="652" t="s">
        <v>147</v>
      </c>
      <c r="C12" s="652" t="s">
        <v>96</v>
      </c>
      <c r="D12" s="654">
        <v>20</v>
      </c>
    </row>
    <row r="13" spans="2:15" x14ac:dyDescent="0.2">
      <c r="B13" s="652" t="s">
        <v>149</v>
      </c>
      <c r="C13" s="652" t="s">
        <v>169</v>
      </c>
      <c r="D13" s="654">
        <v>20</v>
      </c>
    </row>
    <row r="14" spans="2:15" x14ac:dyDescent="0.2">
      <c r="B14" s="652" t="s">
        <v>149</v>
      </c>
      <c r="C14" s="652" t="s">
        <v>148</v>
      </c>
      <c r="D14" s="654">
        <v>20</v>
      </c>
    </row>
    <row r="15" spans="2:15" x14ac:dyDescent="0.2">
      <c r="B15" s="652" t="s">
        <v>150</v>
      </c>
      <c r="C15" s="652" t="s">
        <v>170</v>
      </c>
      <c r="D15" s="654">
        <v>20</v>
      </c>
    </row>
    <row r="16" spans="2:15" x14ac:dyDescent="0.2">
      <c r="B16" s="652" t="s">
        <v>150</v>
      </c>
      <c r="C16" s="652" t="s">
        <v>171</v>
      </c>
      <c r="D16" s="654">
        <v>20</v>
      </c>
    </row>
    <row r="17" spans="2:4" x14ac:dyDescent="0.2">
      <c r="B17" s="652" t="s">
        <v>150</v>
      </c>
      <c r="C17" s="652" t="s">
        <v>172</v>
      </c>
      <c r="D17" s="654">
        <v>20</v>
      </c>
    </row>
    <row r="18" spans="2:4" x14ac:dyDescent="0.2">
      <c r="B18" s="652" t="s">
        <v>150</v>
      </c>
      <c r="C18" s="652" t="s">
        <v>173</v>
      </c>
      <c r="D18" s="654">
        <v>20</v>
      </c>
    </row>
    <row r="19" spans="2:4" x14ac:dyDescent="0.2">
      <c r="B19" s="652" t="s">
        <v>152</v>
      </c>
      <c r="C19" s="652" t="s">
        <v>151</v>
      </c>
      <c r="D19" s="654">
        <v>20</v>
      </c>
    </row>
    <row r="20" spans="2:4" x14ac:dyDescent="0.2">
      <c r="B20" s="652" t="s">
        <v>152</v>
      </c>
      <c r="C20" s="652" t="s">
        <v>174</v>
      </c>
      <c r="D20" s="654">
        <v>20</v>
      </c>
    </row>
    <row r="21" spans="2:4" x14ac:dyDescent="0.2">
      <c r="B21" s="652" t="s">
        <v>152</v>
      </c>
      <c r="C21" s="652" t="s">
        <v>175</v>
      </c>
      <c r="D21" s="654">
        <v>20</v>
      </c>
    </row>
    <row r="22" spans="2:4" x14ac:dyDescent="0.2">
      <c r="B22" s="652" t="s">
        <v>153</v>
      </c>
      <c r="C22" s="652" t="s">
        <v>154</v>
      </c>
      <c r="D22" s="654">
        <v>20</v>
      </c>
    </row>
    <row r="23" spans="2:4" x14ac:dyDescent="0.2">
      <c r="B23" s="652" t="s">
        <v>153</v>
      </c>
      <c r="C23" s="652" t="s">
        <v>176</v>
      </c>
      <c r="D23" s="654">
        <v>20</v>
      </c>
    </row>
    <row r="24" spans="2:4" x14ac:dyDescent="0.2">
      <c r="B24" s="652" t="s">
        <v>155</v>
      </c>
      <c r="C24" s="652" t="s">
        <v>190</v>
      </c>
      <c r="D24" s="654">
        <v>20</v>
      </c>
    </row>
    <row r="25" spans="2:4" x14ac:dyDescent="0.2">
      <c r="B25" s="652" t="s">
        <v>155</v>
      </c>
      <c r="C25" s="652" t="s">
        <v>189</v>
      </c>
      <c r="D25" s="654">
        <v>20</v>
      </c>
    </row>
    <row r="26" spans="2:4" x14ac:dyDescent="0.2">
      <c r="B26" s="652" t="s">
        <v>155</v>
      </c>
      <c r="C26" s="652" t="s">
        <v>96</v>
      </c>
      <c r="D26" s="654">
        <v>18</v>
      </c>
    </row>
    <row r="27" spans="2:4" x14ac:dyDescent="0.2">
      <c r="B27" s="652" t="s">
        <v>156</v>
      </c>
      <c r="C27" s="652" t="s">
        <v>157</v>
      </c>
      <c r="D27" s="654">
        <v>20</v>
      </c>
    </row>
    <row r="28" spans="2:4" x14ac:dyDescent="0.2">
      <c r="B28" s="652" t="s">
        <v>156</v>
      </c>
      <c r="C28" s="652" t="s">
        <v>158</v>
      </c>
      <c r="D28" s="654">
        <v>20</v>
      </c>
    </row>
    <row r="29" spans="2:4" x14ac:dyDescent="0.2">
      <c r="B29" s="652" t="s">
        <v>156</v>
      </c>
      <c r="C29" s="652" t="s">
        <v>191</v>
      </c>
      <c r="D29" s="654">
        <v>20</v>
      </c>
    </row>
    <row r="30" spans="2:4" x14ac:dyDescent="0.2">
      <c r="B30" s="652" t="s">
        <v>159</v>
      </c>
      <c r="C30" s="652" t="s">
        <v>177</v>
      </c>
      <c r="D30" s="654">
        <v>20</v>
      </c>
    </row>
    <row r="31" spans="2:4" x14ac:dyDescent="0.2">
      <c r="B31" s="652" t="s">
        <v>159</v>
      </c>
      <c r="C31" s="652" t="s">
        <v>178</v>
      </c>
      <c r="D31" s="654">
        <v>22</v>
      </c>
    </row>
    <row r="32" spans="2:4" x14ac:dyDescent="0.2">
      <c r="B32" s="652" t="s">
        <v>160</v>
      </c>
      <c r="C32" s="652" t="s">
        <v>179</v>
      </c>
      <c r="D32" s="654">
        <v>20</v>
      </c>
    </row>
    <row r="33" spans="2:4" x14ac:dyDescent="0.2">
      <c r="B33" s="652" t="s">
        <v>160</v>
      </c>
      <c r="C33" s="652" t="s">
        <v>180</v>
      </c>
      <c r="D33" s="654">
        <v>20</v>
      </c>
    </row>
    <row r="34" spans="2:4" x14ac:dyDescent="0.2">
      <c r="B34" s="652" t="s">
        <v>160</v>
      </c>
      <c r="C34" s="652" t="s">
        <v>181</v>
      </c>
      <c r="D34" s="654">
        <v>18</v>
      </c>
    </row>
    <row r="35" spans="2:4" x14ac:dyDescent="0.2">
      <c r="B35" s="652" t="s">
        <v>160</v>
      </c>
      <c r="C35" s="652" t="s">
        <v>182</v>
      </c>
      <c r="D35" s="654">
        <v>15</v>
      </c>
    </row>
    <row r="36" spans="2:4" x14ac:dyDescent="0.2">
      <c r="B36" s="652" t="s">
        <v>161</v>
      </c>
      <c r="C36" s="652" t="s">
        <v>183</v>
      </c>
      <c r="D36" s="654">
        <v>20</v>
      </c>
    </row>
    <row r="37" spans="2:4" x14ac:dyDescent="0.2">
      <c r="B37" s="652" t="s">
        <v>161</v>
      </c>
      <c r="C37" s="652" t="s">
        <v>184</v>
      </c>
      <c r="D37" s="654">
        <v>16</v>
      </c>
    </row>
    <row r="38" spans="2:4" x14ac:dyDescent="0.2">
      <c r="B38" s="652" t="s">
        <v>162</v>
      </c>
      <c r="C38" s="652" t="s">
        <v>185</v>
      </c>
      <c r="D38" s="654">
        <v>18</v>
      </c>
    </row>
    <row r="39" spans="2:4" x14ac:dyDescent="0.2">
      <c r="B39" s="652" t="s">
        <v>165</v>
      </c>
      <c r="C39" s="652" t="s">
        <v>186</v>
      </c>
      <c r="D39" s="654">
        <v>32</v>
      </c>
    </row>
    <row r="40" spans="2:4" x14ac:dyDescent="0.2">
      <c r="B40" s="652" t="s">
        <v>163</v>
      </c>
      <c r="C40" s="652" t="s">
        <v>187</v>
      </c>
      <c r="D40" s="654">
        <v>18</v>
      </c>
    </row>
    <row r="41" spans="2:4" x14ac:dyDescent="0.2">
      <c r="B41" s="652" t="s">
        <v>163</v>
      </c>
      <c r="C41" s="652" t="s">
        <v>188</v>
      </c>
      <c r="D41" s="654">
        <v>18</v>
      </c>
    </row>
    <row r="42" spans="2:4" x14ac:dyDescent="0.2">
      <c r="B42" s="652" t="s">
        <v>163</v>
      </c>
      <c r="C42" s="652" t="s">
        <v>192</v>
      </c>
      <c r="D42" s="654">
        <v>18</v>
      </c>
    </row>
    <row r="43" spans="2:4" x14ac:dyDescent="0.2">
      <c r="B43" s="652" t="s">
        <v>163</v>
      </c>
      <c r="C43" s="652" t="s">
        <v>193</v>
      </c>
      <c r="D43" s="654">
        <v>22</v>
      </c>
    </row>
    <row r="45" spans="2:4" x14ac:dyDescent="0.2">
      <c r="B45" s="652" t="s">
        <v>198</v>
      </c>
    </row>
    <row r="46" spans="2:4" x14ac:dyDescent="0.2">
      <c r="B46" s="652" t="s">
        <v>147</v>
      </c>
    </row>
    <row r="47" spans="2:4" x14ac:dyDescent="0.2">
      <c r="B47" s="652" t="s">
        <v>149</v>
      </c>
    </row>
    <row r="48" spans="2:4" x14ac:dyDescent="0.2">
      <c r="B48" s="652" t="s">
        <v>150</v>
      </c>
    </row>
    <row r="49" spans="2:2" x14ac:dyDescent="0.2">
      <c r="B49" s="652" t="s">
        <v>152</v>
      </c>
    </row>
    <row r="50" spans="2:2" x14ac:dyDescent="0.2">
      <c r="B50" s="652" t="s">
        <v>153</v>
      </c>
    </row>
    <row r="51" spans="2:2" x14ac:dyDescent="0.2">
      <c r="B51" s="652" t="s">
        <v>155</v>
      </c>
    </row>
    <row r="52" spans="2:2" x14ac:dyDescent="0.2">
      <c r="B52" s="652" t="s">
        <v>194</v>
      </c>
    </row>
    <row r="53" spans="2:2" x14ac:dyDescent="0.2">
      <c r="B53" s="652" t="s">
        <v>159</v>
      </c>
    </row>
    <row r="54" spans="2:2" x14ac:dyDescent="0.2">
      <c r="B54" s="652" t="s">
        <v>160</v>
      </c>
    </row>
    <row r="55" spans="2:2" x14ac:dyDescent="0.2">
      <c r="B55" s="652" t="s">
        <v>161</v>
      </c>
    </row>
    <row r="56" spans="2:2" x14ac:dyDescent="0.2">
      <c r="B56" s="652" t="s">
        <v>195</v>
      </c>
    </row>
    <row r="57" spans="2:2" x14ac:dyDescent="0.2">
      <c r="B57" s="652" t="s">
        <v>196</v>
      </c>
    </row>
    <row r="58" spans="2:2" x14ac:dyDescent="0.2">
      <c r="B58" s="652" t="s">
        <v>197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0.79998168889431442"/>
  </sheetPr>
  <dimension ref="A1:S54"/>
  <sheetViews>
    <sheetView showGridLines="0" zoomScaleNormal="100" zoomScaleSheetLayoutView="100" workbookViewId="0">
      <selection activeCell="D33" sqref="D33"/>
    </sheetView>
  </sheetViews>
  <sheetFormatPr baseColWidth="10" defaultRowHeight="12.75" x14ac:dyDescent="0.2"/>
  <cols>
    <col min="1" max="1" width="8.140625" style="15" customWidth="1"/>
    <col min="2" max="2" width="4.85546875" style="15" customWidth="1"/>
    <col min="3" max="3" width="9" style="15" customWidth="1"/>
    <col min="4" max="7" width="8.140625" style="15" customWidth="1"/>
    <col min="8" max="8" width="8.42578125" style="15" customWidth="1"/>
    <col min="9" max="22" width="8.140625" style="15" customWidth="1"/>
    <col min="23" max="16384" width="11.42578125" style="15"/>
  </cols>
  <sheetData>
    <row r="1" spans="1:19" s="4" customFormat="1" ht="20.25" x14ac:dyDescent="0.3">
      <c r="A1" s="2" t="s">
        <v>24</v>
      </c>
      <c r="B1" s="3"/>
      <c r="C1" s="3"/>
      <c r="D1" s="3"/>
      <c r="E1" s="3"/>
      <c r="F1" s="3"/>
      <c r="G1" s="3"/>
      <c r="H1" s="3"/>
      <c r="I1" s="3"/>
      <c r="J1" s="3"/>
    </row>
    <row r="2" spans="1:19" s="6" customFormat="1" ht="18.75" customHeight="1" x14ac:dyDescent="0.2">
      <c r="A2" s="5" t="s">
        <v>25</v>
      </c>
      <c r="B2" s="5"/>
      <c r="C2" s="5"/>
      <c r="D2" s="5"/>
      <c r="E2" s="5"/>
      <c r="F2" s="5"/>
      <c r="G2" s="5"/>
      <c r="H2" s="5"/>
      <c r="I2" s="5"/>
      <c r="J2" s="5"/>
    </row>
    <row r="3" spans="1:19" s="8" customFormat="1" ht="18.75" customHeight="1" x14ac:dyDescent="0.2">
      <c r="A3" s="7"/>
      <c r="B3" s="7"/>
      <c r="C3" s="7"/>
      <c r="D3" s="7"/>
      <c r="E3" s="7"/>
      <c r="F3" s="7"/>
      <c r="G3" s="7"/>
      <c r="H3" s="7"/>
      <c r="I3" s="7"/>
      <c r="J3" s="7"/>
    </row>
    <row r="4" spans="1:19" s="10" customFormat="1" ht="18.75" customHeight="1" x14ac:dyDescent="0.2">
      <c r="A4" s="9" t="s">
        <v>31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s="13" customFormat="1" ht="21.95" customHeight="1" x14ac:dyDescent="0.2">
      <c r="A5" s="11" t="s">
        <v>26</v>
      </c>
      <c r="B5" s="11"/>
      <c r="C5" s="11"/>
      <c r="D5" s="11"/>
      <c r="E5" s="12"/>
      <c r="F5" s="12"/>
      <c r="G5" s="12"/>
      <c r="H5" s="12"/>
    </row>
    <row r="6" spans="1:19" s="13" customFormat="1" ht="18.75" customHeight="1" x14ac:dyDescent="0.2">
      <c r="A6" s="11" t="s">
        <v>20</v>
      </c>
      <c r="B6" s="11"/>
      <c r="C6" s="14"/>
      <c r="D6" s="14"/>
      <c r="E6" s="14"/>
      <c r="F6" s="14"/>
      <c r="G6" s="14"/>
      <c r="H6" s="14"/>
    </row>
    <row r="7" spans="1:19" s="13" customFormat="1" ht="18.75" customHeight="1" x14ac:dyDescent="0.2">
      <c r="A7" s="11"/>
      <c r="B7" s="11"/>
      <c r="C7" s="14"/>
      <c r="D7" s="14"/>
      <c r="E7" s="14"/>
      <c r="F7" s="14"/>
      <c r="G7" s="14"/>
      <c r="H7" s="14"/>
    </row>
    <row r="8" spans="1:19" s="13" customFormat="1" ht="18.75" customHeight="1" x14ac:dyDescent="0.2">
      <c r="C8" s="14"/>
      <c r="D8" s="14"/>
      <c r="E8" s="14"/>
      <c r="F8" s="14"/>
      <c r="G8" s="14"/>
      <c r="H8" s="14"/>
    </row>
    <row r="9" spans="1:19" s="13" customFormat="1" ht="15" customHeight="1" x14ac:dyDescent="0.2"/>
    <row r="10" spans="1:19" s="10" customFormat="1" ht="18.75" customHeight="1" x14ac:dyDescent="0.2">
      <c r="A10" s="9" t="s">
        <v>27</v>
      </c>
      <c r="B10" s="1"/>
      <c r="C10" s="1"/>
      <c r="D10" s="1"/>
      <c r="E10" s="1"/>
      <c r="F10" s="1"/>
      <c r="G10" s="1"/>
      <c r="H10" s="1"/>
    </row>
    <row r="11" spans="1:19" s="13" customFormat="1" ht="21.95" customHeight="1" x14ac:dyDescent="0.2">
      <c r="A11" s="11" t="s">
        <v>20</v>
      </c>
      <c r="B11" s="11"/>
      <c r="C11" s="12"/>
      <c r="D11" s="12"/>
      <c r="E11" s="12"/>
      <c r="F11" s="12"/>
      <c r="G11" s="12"/>
      <c r="H11" s="12"/>
    </row>
    <row r="12" spans="1:19" s="13" customFormat="1" ht="18.75" customHeight="1" x14ac:dyDescent="0.2">
      <c r="C12" s="14"/>
      <c r="D12" s="14"/>
      <c r="E12" s="14"/>
      <c r="F12" s="14"/>
      <c r="G12" s="14"/>
      <c r="H12" s="14"/>
    </row>
    <row r="13" spans="1:19" s="13" customFormat="1" ht="18.75" customHeight="1" x14ac:dyDescent="0.2">
      <c r="C13" s="14"/>
      <c r="D13" s="14"/>
      <c r="E13" s="14"/>
      <c r="F13" s="14"/>
      <c r="G13" s="14"/>
      <c r="H13" s="14"/>
    </row>
    <row r="14" spans="1:19" s="13" customFormat="1" ht="18.75" customHeight="1" x14ac:dyDescent="0.2">
      <c r="A14" s="11" t="s">
        <v>28</v>
      </c>
      <c r="B14" s="11"/>
      <c r="C14" s="12"/>
      <c r="D14" s="12"/>
      <c r="E14" s="12"/>
      <c r="F14" s="12"/>
      <c r="G14" s="12"/>
      <c r="H14" s="12"/>
    </row>
    <row r="15" spans="1:19" s="13" customFormat="1" ht="18.75" customHeight="1" x14ac:dyDescent="0.2">
      <c r="A15" s="11" t="s">
        <v>40</v>
      </c>
      <c r="B15" s="11"/>
      <c r="C15" s="12"/>
      <c r="D15" s="12"/>
      <c r="E15" s="12"/>
      <c r="F15" s="12"/>
      <c r="G15" s="12"/>
      <c r="H15" s="12"/>
    </row>
    <row r="16" spans="1:19" s="13" customFormat="1" ht="15" customHeight="1" x14ac:dyDescent="0.2"/>
    <row r="17" spans="1:8" s="10" customFormat="1" ht="18.75" customHeight="1" x14ac:dyDescent="0.2">
      <c r="A17" s="9" t="s">
        <v>41</v>
      </c>
      <c r="B17" s="1"/>
      <c r="C17" s="1"/>
      <c r="E17" s="1"/>
      <c r="F17" s="1"/>
      <c r="G17" s="1"/>
      <c r="H17" s="1"/>
    </row>
    <row r="18" spans="1:8" s="13" customFormat="1" ht="21.95" customHeight="1" x14ac:dyDescent="0.2">
      <c r="A18" s="11" t="s">
        <v>20</v>
      </c>
      <c r="B18" s="11"/>
      <c r="C18" s="12"/>
      <c r="D18" s="12"/>
      <c r="E18" s="12"/>
      <c r="F18" s="12"/>
      <c r="G18" s="12"/>
      <c r="H18" s="12"/>
    </row>
    <row r="19" spans="1:8" s="13" customFormat="1" ht="18.75" customHeight="1" x14ac:dyDescent="0.2">
      <c r="C19" s="14"/>
      <c r="D19" s="14"/>
      <c r="E19" s="14"/>
      <c r="F19" s="14"/>
      <c r="G19" s="14"/>
      <c r="H19" s="14"/>
    </row>
    <row r="20" spans="1:8" s="13" customFormat="1" ht="18.75" customHeight="1" x14ac:dyDescent="0.2">
      <c r="C20" s="14"/>
      <c r="D20" s="14"/>
      <c r="E20" s="14"/>
      <c r="F20" s="14"/>
      <c r="G20" s="14"/>
      <c r="H20" s="14"/>
    </row>
    <row r="21" spans="1:8" s="13" customFormat="1" ht="18.75" customHeight="1" x14ac:dyDescent="0.2">
      <c r="A21" s="11" t="s">
        <v>28</v>
      </c>
      <c r="B21" s="11"/>
      <c r="C21" s="12"/>
      <c r="D21" s="12"/>
      <c r="E21" s="12"/>
      <c r="F21" s="12"/>
      <c r="G21" s="12"/>
      <c r="H21" s="12"/>
    </row>
    <row r="22" spans="1:8" s="13" customFormat="1" ht="18.75" customHeight="1" x14ac:dyDescent="0.2">
      <c r="A22" s="11" t="s">
        <v>40</v>
      </c>
      <c r="B22" s="11"/>
      <c r="C22" s="12"/>
      <c r="D22" s="12"/>
      <c r="E22" s="12"/>
      <c r="F22" s="12"/>
      <c r="G22" s="12"/>
      <c r="H22" s="12"/>
    </row>
    <row r="23" spans="1:8" s="13" customFormat="1" ht="15" customHeight="1" x14ac:dyDescent="0.2"/>
    <row r="24" spans="1:8" s="10" customFormat="1" ht="18.75" customHeight="1" x14ac:dyDescent="0.2">
      <c r="A24" s="9" t="s">
        <v>47</v>
      </c>
      <c r="B24" s="1"/>
      <c r="C24" s="1"/>
      <c r="D24" s="1"/>
      <c r="E24" s="1"/>
      <c r="F24" s="1"/>
      <c r="G24" s="1"/>
      <c r="H24" s="1"/>
    </row>
    <row r="25" spans="1:8" s="13" customFormat="1" ht="21.95" customHeight="1" x14ac:dyDescent="0.2">
      <c r="A25" s="11" t="s">
        <v>20</v>
      </c>
      <c r="B25" s="11"/>
      <c r="C25" s="12"/>
      <c r="D25" s="12"/>
      <c r="E25" s="12"/>
      <c r="F25" s="12"/>
      <c r="G25" s="12"/>
      <c r="H25" s="12"/>
    </row>
    <row r="26" spans="1:8" s="13" customFormat="1" ht="18.75" customHeight="1" x14ac:dyDescent="0.2">
      <c r="C26" s="14"/>
      <c r="D26" s="14"/>
      <c r="E26" s="14"/>
      <c r="F26" s="14"/>
      <c r="G26" s="14"/>
      <c r="H26" s="14"/>
    </row>
    <row r="27" spans="1:8" s="13" customFormat="1" ht="18.75" customHeight="1" x14ac:dyDescent="0.2">
      <c r="C27" s="14"/>
      <c r="D27" s="14"/>
      <c r="E27" s="14"/>
      <c r="F27" s="14"/>
      <c r="G27" s="14"/>
      <c r="H27" s="14"/>
    </row>
    <row r="28" spans="1:8" s="13" customFormat="1" ht="18.75" customHeight="1" x14ac:dyDescent="0.2">
      <c r="A28" s="11" t="s">
        <v>28</v>
      </c>
      <c r="B28" s="11"/>
      <c r="C28" s="12"/>
      <c r="D28" s="12"/>
      <c r="E28" s="12"/>
      <c r="F28" s="12"/>
      <c r="G28" s="12"/>
      <c r="H28" s="12"/>
    </row>
    <row r="29" spans="1:8" s="13" customFormat="1" ht="18.75" customHeight="1" x14ac:dyDescent="0.2">
      <c r="A29" s="11" t="s">
        <v>40</v>
      </c>
      <c r="B29" s="11"/>
      <c r="C29" s="12"/>
      <c r="D29" s="12"/>
      <c r="E29" s="12"/>
      <c r="F29" s="12"/>
      <c r="G29" s="12"/>
      <c r="H29" s="12"/>
    </row>
    <row r="30" spans="1:8" s="13" customFormat="1" ht="18.75" customHeight="1" x14ac:dyDescent="0.2"/>
    <row r="31" spans="1:8" s="13" customFormat="1" ht="18.75" customHeight="1" x14ac:dyDescent="0.2"/>
    <row r="32" spans="1:8" s="13" customFormat="1" ht="18.75" customHeight="1" x14ac:dyDescent="0.2">
      <c r="A32" s="11" t="s">
        <v>29</v>
      </c>
      <c r="C32" s="12"/>
      <c r="D32" s="12"/>
      <c r="E32" s="12"/>
      <c r="F32" s="12"/>
      <c r="G32" s="12"/>
      <c r="H32" s="12"/>
    </row>
    <row r="33" spans="1:8" s="13" customFormat="1" ht="18.75" customHeight="1" x14ac:dyDescent="0.2"/>
    <row r="34" spans="1:8" s="13" customFormat="1" ht="18.75" customHeight="1" x14ac:dyDescent="0.2">
      <c r="A34" s="13" t="s">
        <v>30</v>
      </c>
      <c r="B34" s="11"/>
      <c r="C34" s="11"/>
      <c r="D34" s="12"/>
      <c r="E34" s="12"/>
      <c r="F34" s="12"/>
      <c r="G34" s="12"/>
      <c r="H34" s="12"/>
    </row>
    <row r="35" spans="1:8" s="13" customFormat="1" ht="18.75" customHeight="1" x14ac:dyDescent="0.2">
      <c r="D35" s="15"/>
    </row>
    <row r="36" spans="1:8" ht="21.95" customHeight="1" x14ac:dyDescent="0.2"/>
    <row r="37" spans="1:8" ht="21.95" customHeight="1" x14ac:dyDescent="0.2"/>
    <row r="38" spans="1:8" ht="21.95" customHeight="1" x14ac:dyDescent="0.2"/>
    <row r="39" spans="1:8" ht="21.95" customHeight="1" x14ac:dyDescent="0.2"/>
    <row r="40" spans="1:8" ht="21.95" customHeight="1" x14ac:dyDescent="0.2"/>
    <row r="41" spans="1:8" ht="21.95" customHeight="1" x14ac:dyDescent="0.2"/>
    <row r="42" spans="1:8" ht="21.95" customHeight="1" x14ac:dyDescent="0.2"/>
    <row r="43" spans="1:8" ht="21.95" customHeight="1" x14ac:dyDescent="0.2"/>
    <row r="44" spans="1:8" ht="21.95" customHeight="1" x14ac:dyDescent="0.2"/>
    <row r="45" spans="1:8" ht="21.95" customHeight="1" x14ac:dyDescent="0.2"/>
    <row r="46" spans="1:8" ht="21.95" customHeight="1" x14ac:dyDescent="0.2"/>
    <row r="47" spans="1:8" ht="21.95" customHeight="1" x14ac:dyDescent="0.2"/>
    <row r="48" spans="1:8" ht="21.95" customHeight="1" x14ac:dyDescent="0.2"/>
    <row r="49" ht="21.95" customHeight="1" x14ac:dyDescent="0.2"/>
    <row r="50" ht="21.95" customHeight="1" x14ac:dyDescent="0.2"/>
    <row r="51" ht="21.95" customHeight="1" x14ac:dyDescent="0.2"/>
    <row r="52" ht="21.95" customHeight="1" x14ac:dyDescent="0.2"/>
    <row r="53" ht="21.95" customHeight="1" x14ac:dyDescent="0.2"/>
    <row r="54" ht="21.95" customHeight="1" x14ac:dyDescent="0.2"/>
  </sheetData>
  <sheetProtection formatCells="0" formatColumns="0" formatRows="0" insertColumns="0" insertRows="0" deleteColumns="0" deleteRows="0"/>
  <phoneticPr fontId="2" type="noConversion"/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384.201&amp;C&amp;8Données du projet&amp;R&amp;8Page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3">
    <tabColor theme="5" tint="0.79998168889431442"/>
  </sheetPr>
  <dimension ref="A1:BI43"/>
  <sheetViews>
    <sheetView showGridLines="0" topLeftCell="C1" zoomScaleNormal="100" zoomScaleSheetLayoutView="75" workbookViewId="0">
      <selection activeCell="I33" sqref="I33"/>
    </sheetView>
  </sheetViews>
  <sheetFormatPr baseColWidth="10" defaultRowHeight="18" x14ac:dyDescent="0.25"/>
  <cols>
    <col min="1" max="1" width="5.28515625" style="28" customWidth="1"/>
    <col min="2" max="5" width="6.140625" style="28" customWidth="1"/>
    <col min="6" max="6" width="7.28515625" style="28" customWidth="1"/>
    <col min="7" max="7" width="6.140625" style="28" customWidth="1"/>
    <col min="8" max="8" width="7" style="28" customWidth="1"/>
    <col min="9" max="11" width="6.7109375" style="28" customWidth="1"/>
    <col min="12" max="12" width="7.42578125" style="28" bestFit="1" customWidth="1"/>
    <col min="13" max="30" width="6.7109375" style="28" customWidth="1"/>
    <col min="31" max="35" width="6.85546875" style="28" customWidth="1"/>
    <col min="36" max="38" width="7" style="28" customWidth="1"/>
    <col min="39" max="39" width="21.28515625" style="28" bestFit="1" customWidth="1"/>
    <col min="40" max="40" width="21.28515625" style="28" customWidth="1"/>
    <col min="41" max="44" width="11.42578125" style="28"/>
    <col min="45" max="45" width="41.28515625" style="28" customWidth="1"/>
    <col min="46" max="50" width="11.42578125" style="28"/>
    <col min="51" max="51" width="32" style="28" hidden="1" customWidth="1"/>
    <col min="52" max="53" width="0" style="28" hidden="1" customWidth="1"/>
    <col min="54" max="54" width="47.28515625" style="28" hidden="1" customWidth="1"/>
    <col min="55" max="16384" width="11.42578125" style="28"/>
  </cols>
  <sheetData>
    <row r="1" spans="1:61" x14ac:dyDescent="0.25">
      <c r="A1" s="168" t="s">
        <v>202</v>
      </c>
    </row>
    <row r="2" spans="1:61" x14ac:dyDescent="0.25">
      <c r="A2" s="168"/>
    </row>
    <row r="3" spans="1:61" s="17" customFormat="1" ht="18.75" customHeight="1" x14ac:dyDescent="0.2">
      <c r="A3" s="167" t="s">
        <v>204</v>
      </c>
      <c r="B3" s="144"/>
      <c r="C3" s="144"/>
      <c r="D3" s="144"/>
      <c r="E3" s="109"/>
      <c r="F3" s="109"/>
      <c r="G3" s="117"/>
      <c r="H3" s="117"/>
      <c r="I3" s="117"/>
      <c r="J3" s="145"/>
      <c r="K3" s="117"/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  <c r="AA3" s="59"/>
      <c r="AB3" s="59"/>
      <c r="AC3" s="59"/>
      <c r="AD3" s="59"/>
      <c r="BD3" s="10" t="s">
        <v>200</v>
      </c>
      <c r="BE3" s="10"/>
      <c r="BF3" s="17">
        <v>0</v>
      </c>
      <c r="BG3" s="17">
        <v>0</v>
      </c>
      <c r="BH3" s="17">
        <v>0</v>
      </c>
    </row>
    <row r="4" spans="1:61" s="20" customFormat="1" ht="18" customHeight="1" x14ac:dyDescent="0.2">
      <c r="A4" s="150" t="s">
        <v>201</v>
      </c>
      <c r="B4" s="158"/>
      <c r="C4" s="159"/>
      <c r="D4" s="160"/>
      <c r="E4" s="160"/>
      <c r="F4" s="655" t="s">
        <v>386</v>
      </c>
      <c r="G4" s="655"/>
      <c r="H4" s="655"/>
      <c r="I4" s="655"/>
      <c r="J4" s="655"/>
      <c r="K4" s="655"/>
      <c r="L4" s="655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BD4" s="20" t="s">
        <v>386</v>
      </c>
      <c r="BF4" s="20">
        <v>1320</v>
      </c>
      <c r="BG4" s="20">
        <v>-10</v>
      </c>
      <c r="BH4" s="20">
        <v>6.1</v>
      </c>
    </row>
    <row r="5" spans="1:61" s="20" customFormat="1" ht="18" customHeight="1" x14ac:dyDescent="0.2">
      <c r="A5" s="157" t="s">
        <v>43</v>
      </c>
      <c r="B5" s="158"/>
      <c r="C5" s="159"/>
      <c r="D5" s="160"/>
      <c r="E5" s="160"/>
      <c r="F5" s="161"/>
      <c r="G5" s="161"/>
      <c r="H5" s="161"/>
      <c r="I5" s="161"/>
      <c r="J5" s="161"/>
      <c r="K5" s="161"/>
      <c r="L5" s="156">
        <f>VLOOKUP(F4,BD3:BF43,3,FALSE)</f>
        <v>1320</v>
      </c>
      <c r="M5" s="19"/>
      <c r="N5" s="22"/>
      <c r="O5" s="22"/>
      <c r="P5" s="22"/>
      <c r="Q5" s="22"/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BD5" s="20" t="s">
        <v>387</v>
      </c>
      <c r="BE5" s="10"/>
      <c r="BF5" s="17">
        <v>381</v>
      </c>
      <c r="BG5" s="17">
        <v>-6</v>
      </c>
      <c r="BH5" s="17">
        <v>10.1</v>
      </c>
      <c r="BI5" s="17"/>
    </row>
    <row r="6" spans="1:61" s="20" customFormat="1" ht="18" customHeight="1" x14ac:dyDescent="0.2">
      <c r="A6" s="162" t="s">
        <v>42</v>
      </c>
      <c r="B6" s="162"/>
      <c r="C6" s="163"/>
      <c r="D6" s="75"/>
      <c r="E6" s="75"/>
      <c r="F6" s="164"/>
      <c r="G6" s="164"/>
      <c r="H6" s="164"/>
      <c r="I6" s="164"/>
      <c r="J6" s="164"/>
      <c r="K6" s="164"/>
      <c r="L6" s="165">
        <f>VLOOKUP(F4,BD3:BH43,4,FALSE)</f>
        <v>-10</v>
      </c>
      <c r="M6" s="19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BD6" s="20" t="s">
        <v>388</v>
      </c>
      <c r="BF6" s="20">
        <v>449</v>
      </c>
      <c r="BG6" s="20">
        <v>-6</v>
      </c>
      <c r="BH6" s="20">
        <v>9.9</v>
      </c>
    </row>
    <row r="7" spans="1:61" s="20" customFormat="1" ht="18" customHeight="1" x14ac:dyDescent="0.3">
      <c r="A7" s="166" t="s">
        <v>46</v>
      </c>
      <c r="B7" s="162"/>
      <c r="C7" s="163"/>
      <c r="D7" s="75"/>
      <c r="E7" s="75"/>
      <c r="F7" s="164"/>
      <c r="G7" s="164"/>
      <c r="H7" s="164"/>
      <c r="I7" s="164"/>
      <c r="J7" s="164"/>
      <c r="K7" s="164"/>
      <c r="L7" s="165">
        <f>VLOOKUP(F4,BD3:BH43,5,FALSE)</f>
        <v>6.1</v>
      </c>
      <c r="M7" s="19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BD7" s="20" t="s">
        <v>389</v>
      </c>
      <c r="BF7" s="20">
        <v>316</v>
      </c>
      <c r="BG7" s="20">
        <v>-7</v>
      </c>
      <c r="BH7" s="20">
        <v>10.5</v>
      </c>
    </row>
    <row r="8" spans="1:61" s="20" customFormat="1" ht="18" customHeight="1" x14ac:dyDescent="0.2">
      <c r="A8" s="146"/>
      <c r="B8" s="91"/>
      <c r="C8" s="147"/>
      <c r="D8" s="90"/>
      <c r="E8" s="90"/>
      <c r="F8" s="101"/>
      <c r="G8" s="101"/>
      <c r="H8" s="101"/>
      <c r="I8" s="101"/>
      <c r="J8" s="101"/>
      <c r="K8" s="101"/>
      <c r="L8" s="172"/>
      <c r="M8" s="19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BD8" s="20" t="s">
        <v>390</v>
      </c>
      <c r="BF8" s="20">
        <v>565</v>
      </c>
      <c r="BG8" s="20">
        <v>-7</v>
      </c>
      <c r="BH8" s="20">
        <v>9.1</v>
      </c>
    </row>
    <row r="9" spans="1:61" s="17" customFormat="1" ht="18.75" customHeight="1" x14ac:dyDescent="0.2">
      <c r="A9" s="167" t="s">
        <v>203</v>
      </c>
      <c r="B9" s="144"/>
      <c r="C9" s="144"/>
      <c r="D9" s="109"/>
      <c r="E9" s="117"/>
      <c r="F9" s="117"/>
      <c r="G9" s="109"/>
      <c r="H9" s="109"/>
      <c r="I9" s="109"/>
      <c r="J9" s="109"/>
      <c r="K9" s="109"/>
      <c r="L9" s="24"/>
      <c r="M9" s="16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M9" s="66"/>
      <c r="AN9" s="66"/>
      <c r="AO9" s="20"/>
      <c r="AP9" s="20"/>
      <c r="AQ9" s="20"/>
      <c r="AR9" s="20"/>
      <c r="BD9" s="20" t="s">
        <v>391</v>
      </c>
      <c r="BF9" s="17">
        <v>387</v>
      </c>
      <c r="BG9" s="17">
        <v>-7</v>
      </c>
      <c r="BH9" s="17">
        <v>9.6999999999999993</v>
      </c>
    </row>
    <row r="10" spans="1:61" s="20" customFormat="1" ht="19.5" customHeight="1" x14ac:dyDescent="0.2">
      <c r="A10" s="157" t="s">
        <v>205</v>
      </c>
      <c r="B10" s="158"/>
      <c r="C10" s="158"/>
      <c r="D10" s="160"/>
      <c r="E10" s="160"/>
      <c r="F10" s="160"/>
      <c r="G10" s="160"/>
      <c r="H10" s="160"/>
      <c r="I10" s="160"/>
      <c r="J10" s="160"/>
      <c r="K10" s="160"/>
      <c r="L10" s="321">
        <v>453</v>
      </c>
      <c r="M10" s="19"/>
      <c r="N10" s="22"/>
      <c r="O10" s="22"/>
      <c r="P10" s="22"/>
      <c r="Q10" s="22"/>
      <c r="R10" s="22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R10" s="6" t="s">
        <v>255</v>
      </c>
      <c r="AS10" s="6"/>
      <c r="AT10" s="6" t="s">
        <v>257</v>
      </c>
      <c r="AU10" s="20" t="s">
        <v>258</v>
      </c>
      <c r="AV10" s="20" t="s">
        <v>259</v>
      </c>
      <c r="BD10" s="20" t="s">
        <v>392</v>
      </c>
      <c r="BF10" s="20">
        <v>555</v>
      </c>
      <c r="BG10" s="20">
        <v>-7</v>
      </c>
      <c r="BH10" s="20">
        <v>9.6</v>
      </c>
    </row>
    <row r="11" spans="1:61" s="20" customFormat="1" ht="19.5" customHeight="1" x14ac:dyDescent="0.2">
      <c r="A11" s="166" t="s">
        <v>90</v>
      </c>
      <c r="B11" s="162"/>
      <c r="C11" s="163"/>
      <c r="D11" s="75"/>
      <c r="E11" s="75"/>
      <c r="F11" s="75"/>
      <c r="G11" s="169"/>
      <c r="H11" s="169"/>
      <c r="I11" s="169"/>
      <c r="J11" s="169"/>
      <c r="K11" s="169"/>
      <c r="L11" s="170">
        <f>ROUND(MIN(-0.005*(Altitude-L5),0),0)</f>
        <v>0</v>
      </c>
      <c r="M11" s="19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R11" s="6" t="s">
        <v>256</v>
      </c>
      <c r="AS11" s="6" t="s">
        <v>266</v>
      </c>
      <c r="AT11" s="6">
        <v>0</v>
      </c>
      <c r="BD11" s="20" t="s">
        <v>393</v>
      </c>
      <c r="BF11" s="20">
        <v>1590</v>
      </c>
      <c r="BG11" s="20">
        <v>-13</v>
      </c>
      <c r="BH11" s="20">
        <v>3.6</v>
      </c>
    </row>
    <row r="12" spans="1:61" s="20" customFormat="1" ht="19.5" customHeight="1" x14ac:dyDescent="0.2">
      <c r="A12" s="162" t="s">
        <v>42</v>
      </c>
      <c r="B12" s="162"/>
      <c r="C12" s="163"/>
      <c r="D12" s="75"/>
      <c r="E12" s="75"/>
      <c r="F12" s="75"/>
      <c r="G12" s="75"/>
      <c r="H12" s="75"/>
      <c r="I12" s="75"/>
      <c r="J12" s="75"/>
      <c r="K12" s="75"/>
      <c r="L12" s="171">
        <f>+L6+L11</f>
        <v>-10</v>
      </c>
      <c r="M12" s="19"/>
      <c r="N12" s="22"/>
      <c r="O12" s="22"/>
      <c r="P12" s="22"/>
      <c r="Q12" s="22"/>
      <c r="R12" s="22"/>
      <c r="S12" s="22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R12" s="6" t="s">
        <v>260</v>
      </c>
      <c r="AS12" s="6" t="s">
        <v>263</v>
      </c>
      <c r="AT12" s="6">
        <v>0</v>
      </c>
      <c r="AU12" s="20">
        <v>0.03</v>
      </c>
      <c r="AV12" s="20">
        <v>0.05</v>
      </c>
      <c r="BD12" s="20" t="s">
        <v>394</v>
      </c>
      <c r="BF12" s="20">
        <v>1190</v>
      </c>
      <c r="BG12" s="20">
        <v>-10</v>
      </c>
      <c r="BH12" s="20">
        <v>6.4</v>
      </c>
    </row>
    <row r="13" spans="1:61" s="20" customFormat="1" ht="19.5" customHeight="1" x14ac:dyDescent="0.3">
      <c r="A13" s="166" t="s">
        <v>46</v>
      </c>
      <c r="B13" s="162"/>
      <c r="C13" s="163"/>
      <c r="D13" s="75"/>
      <c r="E13" s="75"/>
      <c r="F13" s="75"/>
      <c r="G13" s="75"/>
      <c r="H13" s="75"/>
      <c r="I13" s="75"/>
      <c r="J13" s="75"/>
      <c r="K13" s="75"/>
      <c r="L13" s="165">
        <f>+L7+L11</f>
        <v>6.1</v>
      </c>
      <c r="M13" s="19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R13" s="6" t="s">
        <v>261</v>
      </c>
      <c r="AS13" s="6" t="s">
        <v>264</v>
      </c>
      <c r="AT13" s="6">
        <v>0</v>
      </c>
      <c r="AU13" s="20">
        <v>0.02</v>
      </c>
      <c r="AV13" s="20">
        <v>0.03</v>
      </c>
      <c r="BD13" s="20" t="s">
        <v>395</v>
      </c>
      <c r="BF13" s="20">
        <v>1035</v>
      </c>
      <c r="BG13" s="20">
        <v>-11</v>
      </c>
      <c r="BH13" s="20">
        <v>6.4</v>
      </c>
    </row>
    <row r="14" spans="1:61" s="20" customFormat="1" ht="15" customHeight="1" x14ac:dyDescent="0.2">
      <c r="A14" s="148"/>
      <c r="B14" s="91"/>
      <c r="C14" s="91"/>
      <c r="D14" s="91"/>
      <c r="E14" s="66"/>
      <c r="F14" s="66"/>
      <c r="G14" s="66"/>
      <c r="H14" s="66"/>
      <c r="I14" s="66"/>
      <c r="J14" s="66"/>
      <c r="K14" s="14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R14" s="6" t="s">
        <v>262</v>
      </c>
      <c r="AS14" s="6" t="s">
        <v>265</v>
      </c>
      <c r="AT14" s="6">
        <v>0</v>
      </c>
      <c r="AU14" s="20">
        <v>0.01</v>
      </c>
      <c r="AV14" s="20">
        <v>0.02</v>
      </c>
      <c r="BD14" s="20" t="s">
        <v>396</v>
      </c>
      <c r="BF14" s="20">
        <v>420</v>
      </c>
      <c r="BG14" s="20">
        <v>-4</v>
      </c>
      <c r="BH14" s="20">
        <v>10.7</v>
      </c>
    </row>
    <row r="15" spans="1:61" s="20" customFormat="1" ht="15" customHeight="1" x14ac:dyDescent="0.2">
      <c r="A15" s="167" t="s">
        <v>255</v>
      </c>
      <c r="B15" s="91"/>
      <c r="C15" s="91"/>
      <c r="D15" s="91"/>
      <c r="E15" s="66"/>
      <c r="F15" s="656" t="s">
        <v>256</v>
      </c>
      <c r="G15" s="656"/>
      <c r="H15" s="656"/>
      <c r="I15" s="656"/>
      <c r="J15" s="656"/>
      <c r="K15" s="656"/>
      <c r="L15" s="656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R15" s="6" t="s">
        <v>198</v>
      </c>
      <c r="AS15" s="6" t="s">
        <v>266</v>
      </c>
      <c r="AT15" s="6" t="s">
        <v>260</v>
      </c>
      <c r="AU15" s="20" t="s">
        <v>261</v>
      </c>
      <c r="AV15" s="20" t="s">
        <v>262</v>
      </c>
      <c r="BD15" s="20" t="s">
        <v>397</v>
      </c>
      <c r="BF15" s="20">
        <v>515</v>
      </c>
      <c r="BG15" s="20">
        <v>-8</v>
      </c>
      <c r="BH15" s="20">
        <v>8.8000000000000007</v>
      </c>
    </row>
    <row r="16" spans="1:61" s="20" customFormat="1" ht="15" customHeight="1" x14ac:dyDescent="0.2">
      <c r="A16" s="148"/>
      <c r="B16" s="91"/>
      <c r="C16" s="91"/>
      <c r="D16" s="91"/>
      <c r="E16" s="66"/>
      <c r="F16" s="657" t="str">
        <f>VLOOKUP(F15,AR11:AS14,2,FALSE)</f>
        <v>""</v>
      </c>
      <c r="G16" s="657"/>
      <c r="H16" s="657"/>
      <c r="I16" s="657"/>
      <c r="J16" s="657"/>
      <c r="K16" s="657"/>
      <c r="L16" s="657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R16" s="6" t="s">
        <v>257</v>
      </c>
      <c r="AS16" s="6">
        <v>0</v>
      </c>
      <c r="AT16" s="6">
        <v>0</v>
      </c>
      <c r="AU16" s="20">
        <v>0</v>
      </c>
      <c r="AV16" s="20">
        <v>0</v>
      </c>
      <c r="BD16" s="20" t="s">
        <v>398</v>
      </c>
      <c r="BF16" s="20">
        <v>2472</v>
      </c>
      <c r="BG16" s="20">
        <v>-15</v>
      </c>
      <c r="BH16" s="20">
        <v>-0.5</v>
      </c>
    </row>
    <row r="17" spans="1:60" s="20" customFormat="1" ht="15" customHeight="1" x14ac:dyDescent="0.2">
      <c r="A17" s="148"/>
      <c r="B17" s="91"/>
      <c r="C17" s="91"/>
      <c r="D17" s="91"/>
      <c r="E17" s="66"/>
      <c r="F17" s="657"/>
      <c r="G17" s="657"/>
      <c r="H17" s="657"/>
      <c r="I17" s="657"/>
      <c r="J17" s="657"/>
      <c r="K17" s="657"/>
      <c r="L17" s="657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R17" s="6" t="s">
        <v>258</v>
      </c>
      <c r="AS17" s="6"/>
      <c r="AT17" s="6">
        <v>0.03</v>
      </c>
      <c r="AU17" s="20">
        <v>0.02</v>
      </c>
      <c r="AV17" s="20">
        <v>0.01</v>
      </c>
      <c r="BD17" s="20" t="s">
        <v>399</v>
      </c>
      <c r="BF17" s="20">
        <v>440</v>
      </c>
      <c r="BG17" s="20">
        <v>-7</v>
      </c>
      <c r="BH17" s="20">
        <v>9.1999999999999993</v>
      </c>
    </row>
    <row r="18" spans="1:60" s="20" customFormat="1" ht="15" customHeight="1" x14ac:dyDescent="0.2">
      <c r="A18" s="167" t="s">
        <v>425</v>
      </c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R18" s="6" t="s">
        <v>259</v>
      </c>
      <c r="AS18" s="6"/>
      <c r="AT18" s="6">
        <v>0.05</v>
      </c>
      <c r="AU18" s="20">
        <v>0.03</v>
      </c>
      <c r="AV18" s="20">
        <v>0.02</v>
      </c>
      <c r="BD18" s="20" t="s">
        <v>400</v>
      </c>
      <c r="BF18" s="20">
        <v>580</v>
      </c>
      <c r="BG18" s="20">
        <v>-7</v>
      </c>
      <c r="BH18" s="20">
        <v>8.6999999999999993</v>
      </c>
    </row>
    <row r="19" spans="1:60" s="20" customFormat="1" ht="15" customHeight="1" x14ac:dyDescent="0.2"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R19" s="6"/>
      <c r="AS19" s="6"/>
      <c r="AT19" s="6"/>
      <c r="BD19" s="20" t="s">
        <v>401</v>
      </c>
      <c r="BF19" s="20">
        <v>1019</v>
      </c>
      <c r="BG19" s="20">
        <v>-10</v>
      </c>
      <c r="BH19" s="20">
        <v>6.5</v>
      </c>
    </row>
    <row r="20" spans="1:60" s="20" customFormat="1" ht="15" customHeight="1" x14ac:dyDescent="0.2">
      <c r="A20" s="150" t="s">
        <v>297</v>
      </c>
      <c r="B20" s="150"/>
      <c r="C20" s="150"/>
      <c r="D20" s="150"/>
      <c r="E20" s="150"/>
      <c r="F20" s="660" t="s">
        <v>256</v>
      </c>
      <c r="G20" s="660"/>
      <c r="H20" s="660"/>
      <c r="I20" s="660"/>
      <c r="J20" s="660"/>
      <c r="K20" s="660"/>
      <c r="L20" s="660"/>
      <c r="M20" s="557" t="str">
        <f>VLOOKUP(F20,AR27:AT29,3,FALSE)</f>
        <v>""</v>
      </c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R20" s="6"/>
      <c r="AS20" s="6" t="s">
        <v>426</v>
      </c>
      <c r="AT20" s="6" t="s">
        <v>431</v>
      </c>
      <c r="BD20" s="20" t="s">
        <v>402</v>
      </c>
      <c r="BF20" s="20">
        <v>1202</v>
      </c>
      <c r="BG20" s="20">
        <v>-10</v>
      </c>
      <c r="BH20" s="20">
        <v>6</v>
      </c>
    </row>
    <row r="21" spans="1:60" s="20" customFormat="1" ht="15" customHeight="1" x14ac:dyDescent="0.25">
      <c r="A21" s="151" t="s">
        <v>432</v>
      </c>
      <c r="B21" s="162"/>
      <c r="C21" s="162"/>
      <c r="D21" s="162"/>
      <c r="E21" s="75"/>
      <c r="F21" s="661" t="s">
        <v>256</v>
      </c>
      <c r="G21" s="661"/>
      <c r="H21" s="661"/>
      <c r="I21" s="661"/>
      <c r="J21" s="661"/>
      <c r="K21" s="661"/>
      <c r="L21" s="661"/>
      <c r="M21" s="557" t="str">
        <f>VLOOKUP(F21,AR31:AT33,3,FALSE)</f>
        <v>""</v>
      </c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R21" s="6">
        <v>0</v>
      </c>
      <c r="AS21" s="6" t="s">
        <v>427</v>
      </c>
      <c r="AT21" s="6">
        <v>0</v>
      </c>
      <c r="AX21" s="28"/>
      <c r="BD21" s="20" t="s">
        <v>403</v>
      </c>
      <c r="BF21" s="20">
        <v>366</v>
      </c>
      <c r="BG21" s="20">
        <v>-1</v>
      </c>
      <c r="BH21" s="20">
        <v>12.3</v>
      </c>
    </row>
    <row r="22" spans="1:60" s="20" customFormat="1" ht="15" customHeight="1" x14ac:dyDescent="0.2">
      <c r="A22" s="151" t="s">
        <v>433</v>
      </c>
      <c r="B22" s="162"/>
      <c r="C22" s="162"/>
      <c r="D22" s="162"/>
      <c r="E22" s="75"/>
      <c r="F22" s="661" t="s">
        <v>256</v>
      </c>
      <c r="G22" s="661"/>
      <c r="H22" s="661"/>
      <c r="I22" s="661"/>
      <c r="J22" s="661"/>
      <c r="K22" s="661"/>
      <c r="L22" s="661"/>
      <c r="M22" s="557" t="str">
        <f>VLOOKUP(F22,AR35:AT37,3,FALSE)</f>
        <v>""</v>
      </c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R22" s="6">
        <v>1</v>
      </c>
      <c r="AS22" s="6" t="s">
        <v>428</v>
      </c>
      <c r="AT22" s="6">
        <v>-1</v>
      </c>
      <c r="BD22" s="20" t="s">
        <v>404</v>
      </c>
      <c r="BF22" s="20">
        <v>273</v>
      </c>
      <c r="BG22" s="20">
        <v>-1</v>
      </c>
      <c r="BH22" s="20">
        <v>12.4</v>
      </c>
    </row>
    <row r="23" spans="1:60" s="20" customFormat="1" ht="15" customHeight="1" x14ac:dyDescent="0.2">
      <c r="A23" s="151" t="s">
        <v>434</v>
      </c>
      <c r="B23" s="162"/>
      <c r="C23" s="162"/>
      <c r="D23" s="162"/>
      <c r="E23" s="75"/>
      <c r="F23" s="661" t="s">
        <v>256</v>
      </c>
      <c r="G23" s="661"/>
      <c r="H23" s="661"/>
      <c r="I23" s="661"/>
      <c r="J23" s="661"/>
      <c r="K23" s="661"/>
      <c r="L23" s="661"/>
      <c r="M23" s="557" t="str">
        <f>VLOOKUP(F23,AR39:AT41,3,FALSE)</f>
        <v>""</v>
      </c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R23" s="6">
        <v>2</v>
      </c>
      <c r="AS23" s="6" t="s">
        <v>429</v>
      </c>
      <c r="AT23" s="6">
        <v>-2</v>
      </c>
      <c r="BD23" s="20" t="s">
        <v>405</v>
      </c>
      <c r="BF23" s="8">
        <v>456</v>
      </c>
      <c r="BG23" s="8">
        <v>-6</v>
      </c>
      <c r="BH23" s="8">
        <v>9.6999999999999993</v>
      </c>
    </row>
    <row r="24" spans="1:60" x14ac:dyDescent="0.25">
      <c r="M24" s="557">
        <f>SUM(M20:M23)</f>
        <v>0</v>
      </c>
      <c r="AR24" s="6">
        <v>3</v>
      </c>
      <c r="AS24" s="6" t="s">
        <v>430</v>
      </c>
      <c r="AT24" s="6">
        <v>-3</v>
      </c>
      <c r="BD24" s="20" t="s">
        <v>406</v>
      </c>
      <c r="BF24" s="8">
        <v>197</v>
      </c>
      <c r="BG24" s="8">
        <v>-3</v>
      </c>
      <c r="BH24" s="8">
        <v>11.7</v>
      </c>
    </row>
    <row r="25" spans="1:60" x14ac:dyDescent="0.25">
      <c r="A25" s="150" t="s">
        <v>440</v>
      </c>
      <c r="B25" s="552"/>
      <c r="C25" s="552"/>
      <c r="D25" s="552"/>
      <c r="E25" s="552"/>
      <c r="F25" s="552"/>
      <c r="G25" s="150"/>
      <c r="H25" s="552"/>
      <c r="I25" s="552"/>
      <c r="J25" s="552"/>
      <c r="K25" s="662" t="str">
        <f>VLOOKUP(M24,AR21:AT25,2,FALSE)</f>
        <v>T &gt; 200h</v>
      </c>
      <c r="L25" s="662"/>
      <c r="AR25" s="6">
        <v>4</v>
      </c>
      <c r="AS25" s="6" t="s">
        <v>430</v>
      </c>
      <c r="AT25" s="6">
        <v>-3</v>
      </c>
      <c r="BD25" s="20" t="s">
        <v>407</v>
      </c>
      <c r="BF25" s="8">
        <v>1508</v>
      </c>
      <c r="BG25" s="8">
        <v>-10</v>
      </c>
      <c r="BH25" s="8">
        <v>5.9</v>
      </c>
    </row>
    <row r="26" spans="1:60" x14ac:dyDescent="0.25">
      <c r="A26" s="151" t="s">
        <v>441</v>
      </c>
      <c r="B26" s="553"/>
      <c r="C26" s="553"/>
      <c r="D26" s="553"/>
      <c r="E26" s="553"/>
      <c r="F26" s="151"/>
      <c r="G26" s="553"/>
      <c r="H26" s="553"/>
      <c r="I26" s="553"/>
      <c r="J26" s="553"/>
      <c r="K26" s="663">
        <f>VLOOKUP(M24,AR21:AT25,3,FALSE)</f>
        <v>0</v>
      </c>
      <c r="L26" s="663"/>
      <c r="AR26" s="6" t="s">
        <v>297</v>
      </c>
      <c r="AS26" s="6"/>
      <c r="AT26" s="6"/>
      <c r="BD26" s="20" t="s">
        <v>199</v>
      </c>
      <c r="BF26" s="8">
        <v>485</v>
      </c>
      <c r="BG26" s="8">
        <v>-5</v>
      </c>
      <c r="BH26" s="8">
        <v>10.3</v>
      </c>
    </row>
    <row r="27" spans="1:60" x14ac:dyDescent="0.25">
      <c r="AR27" s="6" t="s">
        <v>256</v>
      </c>
      <c r="AS27" s="6"/>
      <c r="AT27" s="6" t="s">
        <v>266</v>
      </c>
      <c r="BD27" s="20" t="s">
        <v>408</v>
      </c>
      <c r="BF27" s="8">
        <v>490</v>
      </c>
      <c r="BG27" s="8">
        <v>-7</v>
      </c>
      <c r="BH27" s="8">
        <v>9.4</v>
      </c>
    </row>
    <row r="28" spans="1:60" x14ac:dyDescent="0.25">
      <c r="A28" s="167" t="s">
        <v>285</v>
      </c>
      <c r="B28" s="91"/>
      <c r="C28" s="91"/>
      <c r="D28" s="91"/>
      <c r="E28" s="90"/>
      <c r="F28" s="90"/>
      <c r="G28" s="90"/>
      <c r="H28" s="90"/>
      <c r="I28" s="90"/>
      <c r="J28" s="90"/>
      <c r="K28" s="59"/>
      <c r="L28" s="21"/>
      <c r="AR28" s="6" t="s">
        <v>435</v>
      </c>
      <c r="AS28" s="6"/>
      <c r="AT28" s="6">
        <v>0</v>
      </c>
      <c r="BD28" s="20" t="s">
        <v>409</v>
      </c>
      <c r="BF28" s="8">
        <v>1007</v>
      </c>
      <c r="BG28" s="8">
        <v>-7</v>
      </c>
      <c r="BH28" s="8">
        <v>7.8</v>
      </c>
    </row>
    <row r="29" spans="1:60" x14ac:dyDescent="0.25">
      <c r="A29" s="157" t="s">
        <v>286</v>
      </c>
      <c r="B29" s="158"/>
      <c r="C29" s="159"/>
      <c r="D29" s="160"/>
      <c r="E29" s="160"/>
      <c r="F29" s="160"/>
      <c r="G29" s="558"/>
      <c r="H29" s="558"/>
      <c r="I29" s="558"/>
      <c r="J29" s="558"/>
      <c r="K29" s="658">
        <v>3000</v>
      </c>
      <c r="L29" s="658"/>
      <c r="AR29" s="6" t="s">
        <v>439</v>
      </c>
      <c r="AS29" s="6"/>
      <c r="AT29" s="6">
        <v>1</v>
      </c>
      <c r="BD29" s="20" t="s">
        <v>410</v>
      </c>
      <c r="BF29" s="8">
        <v>461</v>
      </c>
      <c r="BG29" s="8">
        <v>-4</v>
      </c>
      <c r="BH29" s="8">
        <v>10.9</v>
      </c>
    </row>
    <row r="30" spans="1:60" x14ac:dyDescent="0.25">
      <c r="A30" s="162" t="s">
        <v>287</v>
      </c>
      <c r="B30" s="162"/>
      <c r="C30" s="163"/>
      <c r="D30" s="75"/>
      <c r="E30" s="75"/>
      <c r="F30" s="75"/>
      <c r="G30" s="75"/>
      <c r="H30" s="75"/>
      <c r="I30" s="75"/>
      <c r="J30" s="75"/>
      <c r="K30" s="659">
        <v>3000</v>
      </c>
      <c r="L30" s="659"/>
      <c r="AR30" s="6" t="s">
        <v>432</v>
      </c>
      <c r="AS30" s="6"/>
      <c r="AT30" s="6"/>
      <c r="BD30" s="20" t="s">
        <v>411</v>
      </c>
      <c r="BF30" s="8">
        <v>1078</v>
      </c>
      <c r="BG30" s="8">
        <v>-8</v>
      </c>
      <c r="BH30" s="8">
        <v>7</v>
      </c>
    </row>
    <row r="31" spans="1:60" x14ac:dyDescent="0.25">
      <c r="AR31" s="6" t="s">
        <v>256</v>
      </c>
      <c r="AS31" s="6"/>
      <c r="AT31" s="6" t="s">
        <v>266</v>
      </c>
      <c r="BD31" s="20" t="s">
        <v>412</v>
      </c>
      <c r="BF31" s="8">
        <v>610</v>
      </c>
      <c r="BG31" s="8">
        <v>-8</v>
      </c>
      <c r="BH31" s="8">
        <v>9.1</v>
      </c>
    </row>
    <row r="32" spans="1:60" x14ac:dyDescent="0.25">
      <c r="AR32" s="6" t="s">
        <v>436</v>
      </c>
      <c r="AS32" s="6"/>
      <c r="AT32" s="6">
        <v>0</v>
      </c>
      <c r="BD32" s="20" t="s">
        <v>413</v>
      </c>
      <c r="BF32" s="8">
        <v>1705</v>
      </c>
      <c r="BG32" s="8">
        <v>-18</v>
      </c>
      <c r="BH32" s="8">
        <v>1.8</v>
      </c>
    </row>
    <row r="33" spans="44:60" x14ac:dyDescent="0.25">
      <c r="AR33" s="6" t="s">
        <v>439</v>
      </c>
      <c r="AS33" s="6"/>
      <c r="AT33" s="6">
        <v>1</v>
      </c>
      <c r="BD33" s="20" t="s">
        <v>414</v>
      </c>
      <c r="BF33" s="8">
        <v>1639</v>
      </c>
      <c r="BG33" s="8">
        <v>-11</v>
      </c>
      <c r="BH33" s="8">
        <v>3.9</v>
      </c>
    </row>
    <row r="34" spans="44:60" x14ac:dyDescent="0.25">
      <c r="AR34" s="6" t="s">
        <v>433</v>
      </c>
      <c r="AS34" s="6"/>
      <c r="AT34" s="6"/>
      <c r="BD34" s="20" t="s">
        <v>415</v>
      </c>
      <c r="BF34" s="8">
        <v>779</v>
      </c>
      <c r="BG34" s="8">
        <v>-9</v>
      </c>
      <c r="BH34" s="8">
        <v>8.1999999999999993</v>
      </c>
    </row>
    <row r="35" spans="44:60" x14ac:dyDescent="0.25">
      <c r="AR35" s="6" t="s">
        <v>256</v>
      </c>
      <c r="AS35" s="6"/>
      <c r="AT35" s="6" t="s">
        <v>266</v>
      </c>
      <c r="BD35" s="20" t="s">
        <v>416</v>
      </c>
      <c r="BF35" s="8">
        <v>437</v>
      </c>
      <c r="BG35" s="8">
        <v>-8</v>
      </c>
      <c r="BH35" s="8">
        <v>9.4</v>
      </c>
    </row>
    <row r="36" spans="44:60" x14ac:dyDescent="0.25">
      <c r="AR36" s="6" t="s">
        <v>437</v>
      </c>
      <c r="AS36" s="6"/>
      <c r="AT36" s="6">
        <v>0</v>
      </c>
      <c r="BD36" s="20" t="s">
        <v>417</v>
      </c>
      <c r="BF36" s="8">
        <v>1298</v>
      </c>
      <c r="BG36" s="8">
        <v>-12</v>
      </c>
      <c r="BH36" s="8">
        <v>5.5</v>
      </c>
    </row>
    <row r="37" spans="44:60" x14ac:dyDescent="0.25">
      <c r="AR37" s="6" t="s">
        <v>439</v>
      </c>
      <c r="AS37" s="6"/>
      <c r="AT37" s="6">
        <v>1</v>
      </c>
      <c r="BD37" s="20" t="s">
        <v>418</v>
      </c>
      <c r="BF37" s="8">
        <v>482</v>
      </c>
      <c r="BG37" s="8">
        <v>-6</v>
      </c>
      <c r="BH37" s="8">
        <v>10.1</v>
      </c>
    </row>
    <row r="38" spans="44:60" x14ac:dyDescent="0.25">
      <c r="AR38" s="6" t="s">
        <v>434</v>
      </c>
      <c r="AS38" s="6"/>
      <c r="AT38" s="6"/>
      <c r="BD38" s="20" t="s">
        <v>419</v>
      </c>
      <c r="BF38" s="8">
        <v>1345</v>
      </c>
      <c r="BG38" s="8">
        <v>-16</v>
      </c>
      <c r="BH38" s="8">
        <v>3.7</v>
      </c>
    </row>
    <row r="39" spans="44:60" x14ac:dyDescent="0.25">
      <c r="AR39" s="6" t="s">
        <v>256</v>
      </c>
      <c r="AS39" s="6"/>
      <c r="AT39" s="6" t="s">
        <v>266</v>
      </c>
      <c r="BD39" s="20" t="s">
        <v>420</v>
      </c>
      <c r="BF39" s="8">
        <v>460</v>
      </c>
      <c r="BG39" s="8">
        <v>-8</v>
      </c>
      <c r="BH39" s="8">
        <v>10</v>
      </c>
    </row>
    <row r="40" spans="44:60" x14ac:dyDescent="0.25">
      <c r="AR40" s="6" t="s">
        <v>438</v>
      </c>
      <c r="AS40" s="6"/>
      <c r="AT40" s="6">
        <v>0</v>
      </c>
      <c r="BD40" s="20" t="s">
        <v>421</v>
      </c>
      <c r="BF40" s="8">
        <v>422</v>
      </c>
      <c r="BG40" s="8">
        <v>-7</v>
      </c>
      <c r="BH40" s="8">
        <v>9</v>
      </c>
    </row>
    <row r="41" spans="44:60" x14ac:dyDescent="0.25">
      <c r="AR41" s="6" t="s">
        <v>439</v>
      </c>
      <c r="AS41" s="6"/>
      <c r="AT41" s="6">
        <v>1</v>
      </c>
      <c r="BD41" s="20" t="s">
        <v>422</v>
      </c>
      <c r="BF41" s="8">
        <v>1638</v>
      </c>
      <c r="BG41" s="8">
        <v>-11</v>
      </c>
      <c r="BH41" s="8">
        <v>4.3</v>
      </c>
    </row>
    <row r="42" spans="44:60" x14ac:dyDescent="0.25">
      <c r="AR42" s="6"/>
      <c r="AS42" s="6"/>
      <c r="AT42" s="6"/>
      <c r="BD42" s="20" t="s">
        <v>423</v>
      </c>
      <c r="BF42" s="8">
        <v>425</v>
      </c>
      <c r="BG42" s="8">
        <v>-8</v>
      </c>
      <c r="BH42" s="8">
        <v>9.4</v>
      </c>
    </row>
    <row r="43" spans="44:60" x14ac:dyDescent="0.25">
      <c r="AR43" s="6"/>
      <c r="AS43" s="6"/>
      <c r="AT43" s="6"/>
      <c r="BD43" s="20" t="s">
        <v>424</v>
      </c>
      <c r="BF43" s="8">
        <v>556</v>
      </c>
      <c r="BG43" s="8">
        <v>-8</v>
      </c>
      <c r="BH43" s="8">
        <v>9.4</v>
      </c>
    </row>
  </sheetData>
  <sheetProtection selectLockedCells="1"/>
  <mergeCells count="11">
    <mergeCell ref="F4:L4"/>
    <mergeCell ref="F15:L15"/>
    <mergeCell ref="F16:L17"/>
    <mergeCell ref="K29:L29"/>
    <mergeCell ref="K30:L30"/>
    <mergeCell ref="F20:L20"/>
    <mergeCell ref="F21:L21"/>
    <mergeCell ref="F22:L22"/>
    <mergeCell ref="F23:L23"/>
    <mergeCell ref="K25:L25"/>
    <mergeCell ref="K26:L26"/>
  </mergeCells>
  <dataValidations count="6">
    <dataValidation type="list" allowBlank="1" showInputMessage="1" showErrorMessage="1" sqref="F4:L4" xr:uid="{A24A923E-EAFC-4F53-BD5B-D2EFAA016D2B}">
      <formula1>$BD$3:$BD$43</formula1>
    </dataValidation>
    <dataValidation type="list" allowBlank="1" showInputMessage="1" showErrorMessage="1" sqref="F15" xr:uid="{00000000-0002-0000-0200-000001000000}">
      <formula1>$AR$11:$AR$14</formula1>
    </dataValidation>
    <dataValidation type="list" allowBlank="1" showInputMessage="1" showErrorMessage="1" sqref="F20:L20" xr:uid="{566F7ED5-145A-4895-B027-A4E2628D19C5}">
      <formula1>$AR$27:$AR$29</formula1>
    </dataValidation>
    <dataValidation type="list" allowBlank="1" showInputMessage="1" showErrorMessage="1" sqref="F21:L21" xr:uid="{AED238A7-F8AE-4130-8EDF-8EE969BAB020}">
      <formula1>$AR$31:$AR$33</formula1>
    </dataValidation>
    <dataValidation type="list" allowBlank="1" showInputMessage="1" showErrorMessage="1" sqref="F22:L22" xr:uid="{FC018B58-98DC-4619-9545-E41284A99AD4}">
      <formula1>$AR$35:$AR$37</formula1>
    </dataValidation>
    <dataValidation type="list" allowBlank="1" showInputMessage="1" showErrorMessage="1" sqref="F23:L23" xr:uid="{2282564B-7F88-4C11-BA4B-98C838532F5F}">
      <formula1>$AR$39:$AR$41</formula1>
    </dataValidation>
  </dataValidations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384.201&amp;C&amp;8Bases du projet&amp;R&amp;8Page &amp;P</oddFooter>
  </headerFooter>
  <ignoredErrors>
    <ignoredError sqref="M20:M24 K25:L26" unlockedFormula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>
    <tabColor theme="5" tint="0.79998168889431442"/>
  </sheetPr>
  <dimension ref="A1:S81"/>
  <sheetViews>
    <sheetView showGridLines="0" zoomScaleNormal="100" zoomScaleSheetLayoutView="100" workbookViewId="0">
      <selection activeCell="L41" sqref="L41"/>
    </sheetView>
  </sheetViews>
  <sheetFormatPr baseColWidth="10" defaultRowHeight="12.75" x14ac:dyDescent="0.2"/>
  <cols>
    <col min="1" max="1" width="8.140625" style="15" customWidth="1"/>
    <col min="2" max="2" width="4.85546875" style="15" customWidth="1"/>
    <col min="3" max="3" width="9" style="15" customWidth="1"/>
    <col min="4" max="7" width="8.140625" style="15" customWidth="1"/>
    <col min="8" max="8" width="8.42578125" style="15" customWidth="1"/>
    <col min="9" max="22" width="8.140625" style="15" customWidth="1"/>
    <col min="23" max="16384" width="11.42578125" style="15"/>
  </cols>
  <sheetData>
    <row r="1" spans="1:19" s="4" customFormat="1" ht="20.25" x14ac:dyDescent="0.3">
      <c r="A1" s="2" t="s">
        <v>99</v>
      </c>
      <c r="B1" s="3"/>
      <c r="C1" s="3"/>
      <c r="D1" s="3"/>
      <c r="E1" s="3"/>
      <c r="F1" s="3"/>
      <c r="G1" s="3"/>
      <c r="H1" s="3"/>
      <c r="I1" s="3"/>
      <c r="J1" s="3"/>
    </row>
    <row r="2" spans="1:19" s="6" customFormat="1" ht="18.75" customHeight="1" x14ac:dyDescent="0.2">
      <c r="A2" s="5"/>
      <c r="B2" s="5"/>
      <c r="C2" s="5"/>
      <c r="D2" s="5"/>
      <c r="E2" s="5"/>
      <c r="F2" s="5"/>
      <c r="G2" s="5"/>
      <c r="H2" s="5"/>
      <c r="I2" s="5"/>
      <c r="J2" s="5"/>
    </row>
    <row r="3" spans="1:19" s="8" customFormat="1" ht="18.75" customHeight="1" x14ac:dyDescent="0.2">
      <c r="A3" s="7"/>
      <c r="B3" s="7"/>
      <c r="C3" s="7"/>
      <c r="D3" s="7"/>
      <c r="E3" s="7"/>
      <c r="F3" s="7"/>
      <c r="G3" s="7"/>
      <c r="H3" s="7"/>
      <c r="I3" s="7"/>
      <c r="J3" s="7"/>
    </row>
    <row r="4" spans="1:19" s="10" customFormat="1" ht="18.75" customHeight="1" x14ac:dyDescent="0.2">
      <c r="A4" s="9" t="s">
        <v>77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s="13" customFormat="1" ht="12" x14ac:dyDescent="0.2">
      <c r="A5" s="150" t="s">
        <v>100</v>
      </c>
      <c r="B5" s="150" t="s">
        <v>26</v>
      </c>
      <c r="C5" s="12"/>
      <c r="E5" s="21" t="s">
        <v>101</v>
      </c>
      <c r="J5" s="150" t="s">
        <v>141</v>
      </c>
    </row>
    <row r="6" spans="1:19" s="13" customFormat="1" ht="12" x14ac:dyDescent="0.2">
      <c r="A6" s="150" t="s">
        <v>102</v>
      </c>
      <c r="B6" s="150" t="s">
        <v>103</v>
      </c>
      <c r="C6" s="12"/>
      <c r="D6" s="151"/>
      <c r="E6" s="14"/>
      <c r="F6" s="14"/>
      <c r="G6" s="14"/>
      <c r="H6" s="14"/>
      <c r="I6" s="14"/>
      <c r="J6" s="14">
        <v>0.15</v>
      </c>
    </row>
    <row r="7" spans="1:19" s="13" customFormat="1" ht="12" x14ac:dyDescent="0.2">
      <c r="A7" s="150" t="s">
        <v>104</v>
      </c>
      <c r="B7" s="150" t="s">
        <v>113</v>
      </c>
      <c r="C7" s="12"/>
      <c r="D7" s="151"/>
      <c r="E7" s="14"/>
      <c r="F7" s="14"/>
      <c r="G7" s="14"/>
      <c r="H7" s="14"/>
      <c r="I7" s="14"/>
      <c r="J7" s="14"/>
    </row>
    <row r="8" spans="1:19" s="13" customFormat="1" ht="12" x14ac:dyDescent="0.2">
      <c r="A8" s="150" t="s">
        <v>105</v>
      </c>
      <c r="B8" s="150" t="s">
        <v>114</v>
      </c>
      <c r="C8" s="12"/>
      <c r="D8" s="151"/>
      <c r="E8" s="14"/>
      <c r="F8" s="14"/>
      <c r="G8" s="14"/>
      <c r="H8" s="14"/>
      <c r="I8" s="14"/>
      <c r="J8" s="14"/>
    </row>
    <row r="9" spans="1:19" s="13" customFormat="1" ht="12" x14ac:dyDescent="0.2">
      <c r="A9" s="150" t="s">
        <v>106</v>
      </c>
      <c r="B9" s="150" t="s">
        <v>115</v>
      </c>
      <c r="C9" s="12"/>
      <c r="D9" s="151"/>
      <c r="E9" s="14"/>
      <c r="F9" s="14"/>
      <c r="G9" s="14"/>
      <c r="H9" s="14"/>
      <c r="I9" s="14"/>
      <c r="J9" s="14"/>
    </row>
    <row r="10" spans="1:19" s="13" customFormat="1" ht="12" x14ac:dyDescent="0.2">
      <c r="A10" s="150" t="s">
        <v>107</v>
      </c>
      <c r="B10" s="150"/>
      <c r="C10" s="12"/>
      <c r="D10" s="151"/>
      <c r="E10" s="14"/>
      <c r="F10" s="14"/>
      <c r="G10" s="14"/>
      <c r="H10" s="14"/>
      <c r="I10" s="14"/>
      <c r="J10" s="14"/>
    </row>
    <row r="11" spans="1:19" s="13" customFormat="1" ht="12" x14ac:dyDescent="0.2">
      <c r="A11" s="150" t="s">
        <v>108</v>
      </c>
      <c r="B11" s="150"/>
      <c r="C11" s="12"/>
      <c r="D11" s="151"/>
      <c r="E11" s="14"/>
      <c r="F11" s="14"/>
      <c r="G11" s="14"/>
      <c r="H11" s="14"/>
      <c r="I11" s="14"/>
      <c r="J11" s="14"/>
    </row>
    <row r="12" spans="1:19" s="13" customFormat="1" ht="12" x14ac:dyDescent="0.2">
      <c r="A12" s="150" t="s">
        <v>442</v>
      </c>
      <c r="B12" s="150"/>
      <c r="C12" s="12"/>
      <c r="D12" s="151"/>
      <c r="E12" s="14"/>
      <c r="F12" s="14"/>
      <c r="G12" s="14"/>
      <c r="H12" s="14"/>
      <c r="I12" s="14"/>
      <c r="J12" s="14"/>
    </row>
    <row r="13" spans="1:19" s="13" customFormat="1" ht="12" x14ac:dyDescent="0.2">
      <c r="A13" s="150" t="s">
        <v>443</v>
      </c>
      <c r="B13" s="150"/>
      <c r="C13" s="12"/>
      <c r="D13" s="151"/>
      <c r="E13" s="14"/>
      <c r="F13" s="14"/>
      <c r="G13" s="14"/>
      <c r="H13" s="14"/>
      <c r="I13" s="14"/>
      <c r="J13" s="14"/>
    </row>
    <row r="14" spans="1:19" s="13" customFormat="1" ht="12" x14ac:dyDescent="0.2">
      <c r="A14" s="150" t="s">
        <v>444</v>
      </c>
      <c r="B14" s="150"/>
      <c r="C14" s="12"/>
      <c r="D14" s="151"/>
      <c r="E14" s="14"/>
      <c r="F14" s="14"/>
      <c r="G14" s="14"/>
      <c r="H14" s="14"/>
      <c r="I14" s="14"/>
      <c r="J14" s="14"/>
    </row>
    <row r="15" spans="1:19" s="13" customFormat="1" ht="12" x14ac:dyDescent="0.2">
      <c r="A15" s="150" t="s">
        <v>445</v>
      </c>
      <c r="B15" s="150"/>
      <c r="C15" s="12"/>
      <c r="D15" s="151"/>
      <c r="E15" s="14"/>
      <c r="F15" s="14"/>
      <c r="G15" s="14"/>
      <c r="H15" s="14"/>
      <c r="I15" s="14"/>
      <c r="J15" s="14"/>
    </row>
    <row r="16" spans="1:19" s="13" customFormat="1" ht="12" x14ac:dyDescent="0.2">
      <c r="A16" s="150" t="s">
        <v>446</v>
      </c>
      <c r="B16" s="150"/>
      <c r="C16" s="12"/>
      <c r="D16" s="151"/>
      <c r="E16" s="14"/>
      <c r="F16" s="14"/>
      <c r="G16" s="14"/>
      <c r="H16" s="14"/>
      <c r="I16" s="14"/>
      <c r="J16" s="14"/>
    </row>
    <row r="17" spans="1:10" s="13" customFormat="1" ht="12" x14ac:dyDescent="0.2">
      <c r="A17" s="150" t="s">
        <v>447</v>
      </c>
      <c r="B17" s="150"/>
      <c r="C17" s="12"/>
      <c r="D17" s="151"/>
      <c r="E17" s="14"/>
      <c r="F17" s="14"/>
      <c r="G17" s="14"/>
      <c r="H17" s="14"/>
      <c r="I17" s="14"/>
      <c r="J17" s="14"/>
    </row>
    <row r="18" spans="1:10" s="13" customFormat="1" ht="12" x14ac:dyDescent="0.2">
      <c r="A18" s="150" t="s">
        <v>448</v>
      </c>
      <c r="B18" s="150"/>
      <c r="C18" s="12"/>
      <c r="D18" s="151"/>
      <c r="E18" s="14"/>
      <c r="F18" s="14"/>
      <c r="G18" s="14"/>
      <c r="H18" s="14"/>
      <c r="I18" s="14"/>
      <c r="J18" s="14"/>
    </row>
    <row r="19" spans="1:10" s="13" customFormat="1" ht="12" x14ac:dyDescent="0.2">
      <c r="A19" s="150" t="s">
        <v>449</v>
      </c>
      <c r="B19" s="150"/>
      <c r="C19" s="12"/>
      <c r="D19" s="151"/>
      <c r="E19" s="14"/>
      <c r="F19" s="14"/>
      <c r="G19" s="14"/>
      <c r="H19" s="14"/>
      <c r="I19" s="14"/>
      <c r="J19" s="14"/>
    </row>
    <row r="20" spans="1:10" s="13" customFormat="1" ht="12" x14ac:dyDescent="0.2">
      <c r="A20" s="150" t="s">
        <v>450</v>
      </c>
      <c r="B20" s="150"/>
      <c r="C20" s="12"/>
      <c r="D20" s="151"/>
      <c r="E20" s="14"/>
      <c r="F20" s="14"/>
      <c r="G20" s="14"/>
      <c r="H20" s="14"/>
      <c r="I20" s="14"/>
      <c r="J20" s="14"/>
    </row>
    <row r="21" spans="1:10" s="13" customFormat="1" ht="22.5" customHeight="1" x14ac:dyDescent="0.2">
      <c r="A21" s="9" t="s">
        <v>109</v>
      </c>
      <c r="B21" s="1"/>
      <c r="C21" s="1"/>
      <c r="D21" s="1"/>
      <c r="E21" s="1"/>
      <c r="F21" s="1"/>
      <c r="G21" s="1"/>
      <c r="H21" s="1"/>
      <c r="I21" s="1"/>
      <c r="J21" s="1"/>
    </row>
    <row r="22" spans="1:10" s="10" customFormat="1" x14ac:dyDescent="0.2">
      <c r="A22" s="150" t="s">
        <v>100</v>
      </c>
      <c r="B22" s="150" t="s">
        <v>26</v>
      </c>
      <c r="C22" s="12"/>
      <c r="D22" s="13"/>
      <c r="E22" s="21" t="s">
        <v>101</v>
      </c>
      <c r="F22" s="13"/>
      <c r="G22" s="13"/>
      <c r="H22" s="13"/>
      <c r="I22" s="13"/>
      <c r="J22" s="150" t="s">
        <v>141</v>
      </c>
    </row>
    <row r="23" spans="1:10" s="13" customFormat="1" ht="12" x14ac:dyDescent="0.2">
      <c r="A23" s="150" t="s">
        <v>117</v>
      </c>
      <c r="B23" s="150" t="s">
        <v>312</v>
      </c>
      <c r="C23" s="12"/>
      <c r="D23" s="151"/>
      <c r="E23" s="14"/>
      <c r="F23" s="14"/>
      <c r="G23" s="14"/>
      <c r="H23" s="14"/>
      <c r="I23" s="14"/>
      <c r="J23" s="14">
        <v>0.13</v>
      </c>
    </row>
    <row r="24" spans="1:10" s="13" customFormat="1" ht="12" x14ac:dyDescent="0.2">
      <c r="A24" s="150" t="s">
        <v>118</v>
      </c>
      <c r="B24" s="150"/>
      <c r="C24" s="12"/>
      <c r="D24" s="151"/>
      <c r="E24" s="14"/>
      <c r="F24" s="14"/>
      <c r="G24" s="14"/>
      <c r="H24" s="14"/>
      <c r="I24" s="14"/>
      <c r="J24" s="14"/>
    </row>
    <row r="25" spans="1:10" s="13" customFormat="1" ht="12" x14ac:dyDescent="0.2">
      <c r="A25" s="150" t="s">
        <v>119</v>
      </c>
      <c r="B25" s="150"/>
      <c r="C25" s="12"/>
      <c r="D25" s="151"/>
      <c r="E25" s="14"/>
      <c r="F25" s="14"/>
      <c r="G25" s="14"/>
      <c r="H25" s="14"/>
      <c r="I25" s="14"/>
      <c r="J25" s="14"/>
    </row>
    <row r="26" spans="1:10" s="13" customFormat="1" ht="12" x14ac:dyDescent="0.2">
      <c r="A26" s="150" t="s">
        <v>120</v>
      </c>
      <c r="B26" s="150"/>
      <c r="C26" s="12"/>
      <c r="D26" s="151"/>
      <c r="E26" s="14"/>
      <c r="F26" s="14"/>
      <c r="G26" s="14"/>
      <c r="H26" s="14"/>
      <c r="I26" s="14"/>
      <c r="J26" s="14"/>
    </row>
    <row r="27" spans="1:10" s="13" customFormat="1" ht="12" x14ac:dyDescent="0.2">
      <c r="A27" s="150" t="s">
        <v>121</v>
      </c>
      <c r="B27" s="150"/>
      <c r="C27" s="12"/>
      <c r="D27" s="151"/>
      <c r="E27" s="14"/>
      <c r="F27" s="14"/>
      <c r="G27" s="14"/>
      <c r="H27" s="14"/>
      <c r="I27" s="14"/>
      <c r="J27" s="14"/>
    </row>
    <row r="28" spans="1:10" s="13" customFormat="1" ht="12" x14ac:dyDescent="0.2">
      <c r="A28" s="150" t="s">
        <v>122</v>
      </c>
      <c r="B28" s="150"/>
      <c r="C28" s="12"/>
      <c r="D28" s="151"/>
      <c r="E28" s="14"/>
      <c r="F28" s="14"/>
      <c r="G28" s="14"/>
      <c r="H28" s="14"/>
      <c r="I28" s="14"/>
      <c r="J28" s="14"/>
    </row>
    <row r="29" spans="1:10" s="13" customFormat="1" ht="12" x14ac:dyDescent="0.2">
      <c r="A29" s="150" t="s">
        <v>451</v>
      </c>
      <c r="B29" s="150"/>
      <c r="C29" s="12"/>
      <c r="D29" s="151"/>
      <c r="E29" s="14"/>
      <c r="F29" s="14"/>
      <c r="G29" s="14"/>
      <c r="H29" s="14"/>
      <c r="I29" s="14"/>
      <c r="J29" s="14"/>
    </row>
    <row r="30" spans="1:10" s="13" customFormat="1" ht="12" x14ac:dyDescent="0.2">
      <c r="A30" s="150" t="s">
        <v>452</v>
      </c>
      <c r="B30" s="150"/>
      <c r="C30" s="12"/>
      <c r="D30" s="151"/>
      <c r="E30" s="14"/>
      <c r="F30" s="14"/>
      <c r="G30" s="14"/>
      <c r="H30" s="14"/>
      <c r="I30" s="14"/>
      <c r="J30" s="14"/>
    </row>
    <row r="31" spans="1:10" s="13" customFormat="1" ht="21.95" customHeight="1" x14ac:dyDescent="0.2">
      <c r="A31" s="9" t="s">
        <v>110</v>
      </c>
      <c r="B31" s="1"/>
      <c r="C31" s="1"/>
      <c r="D31" s="1"/>
      <c r="E31" s="1"/>
      <c r="F31" s="1"/>
      <c r="G31" s="1"/>
      <c r="H31" s="1"/>
      <c r="I31" s="1"/>
      <c r="J31" s="1"/>
    </row>
    <row r="32" spans="1:10" s="13" customFormat="1" ht="12" x14ac:dyDescent="0.2">
      <c r="A32" s="150" t="s">
        <v>100</v>
      </c>
      <c r="B32" s="150" t="s">
        <v>26</v>
      </c>
      <c r="C32" s="12"/>
      <c r="E32" s="21" t="s">
        <v>101</v>
      </c>
      <c r="J32" s="150" t="s">
        <v>141</v>
      </c>
    </row>
    <row r="33" spans="1:10" s="13" customFormat="1" ht="12" x14ac:dyDescent="0.2">
      <c r="A33" s="150" t="s">
        <v>123</v>
      </c>
      <c r="B33" s="150" t="s">
        <v>313</v>
      </c>
      <c r="C33" s="12"/>
      <c r="D33" s="151"/>
      <c r="E33" s="14"/>
      <c r="F33" s="14"/>
      <c r="G33" s="14"/>
      <c r="H33" s="14"/>
      <c r="I33" s="14"/>
      <c r="J33" s="14">
        <v>0.3</v>
      </c>
    </row>
    <row r="34" spans="1:10" s="13" customFormat="1" ht="12" x14ac:dyDescent="0.2">
      <c r="A34" s="150" t="s">
        <v>124</v>
      </c>
      <c r="B34" s="150"/>
      <c r="C34" s="12"/>
      <c r="D34" s="151"/>
      <c r="E34" s="14"/>
      <c r="F34" s="14"/>
      <c r="G34" s="14"/>
      <c r="H34" s="14"/>
      <c r="I34" s="14"/>
      <c r="J34" s="14"/>
    </row>
    <row r="35" spans="1:10" s="13" customFormat="1" ht="12" x14ac:dyDescent="0.2">
      <c r="A35" s="150" t="s">
        <v>125</v>
      </c>
      <c r="B35" s="150"/>
      <c r="C35" s="12"/>
      <c r="D35" s="151"/>
      <c r="E35" s="14"/>
      <c r="F35" s="14"/>
      <c r="G35" s="14"/>
      <c r="H35" s="14"/>
      <c r="I35" s="14"/>
      <c r="J35" s="14"/>
    </row>
    <row r="36" spans="1:10" s="13" customFormat="1" ht="12" x14ac:dyDescent="0.2">
      <c r="A36" s="150" t="s">
        <v>126</v>
      </c>
      <c r="B36" s="150"/>
      <c r="C36" s="12"/>
      <c r="D36" s="151"/>
      <c r="E36" s="14"/>
      <c r="F36" s="14"/>
      <c r="G36" s="14"/>
      <c r="H36" s="14"/>
      <c r="I36" s="14"/>
      <c r="J36" s="14"/>
    </row>
    <row r="37" spans="1:10" s="10" customFormat="1" x14ac:dyDescent="0.2">
      <c r="A37" s="150" t="s">
        <v>127</v>
      </c>
      <c r="B37" s="150"/>
      <c r="C37" s="12"/>
      <c r="D37" s="151"/>
      <c r="E37" s="14"/>
      <c r="F37" s="14"/>
      <c r="G37" s="14"/>
      <c r="H37" s="14"/>
      <c r="I37" s="14"/>
      <c r="J37" s="14"/>
    </row>
    <row r="38" spans="1:10" s="10" customFormat="1" x14ac:dyDescent="0.2">
      <c r="A38" s="150" t="s">
        <v>128</v>
      </c>
      <c r="B38" s="150"/>
      <c r="C38" s="12"/>
      <c r="D38" s="151"/>
      <c r="E38" s="14"/>
      <c r="F38" s="14"/>
      <c r="G38" s="14"/>
      <c r="H38" s="14"/>
      <c r="I38" s="14"/>
      <c r="J38" s="14"/>
    </row>
    <row r="39" spans="1:10" s="10" customFormat="1" x14ac:dyDescent="0.2">
      <c r="A39" s="150" t="s">
        <v>453</v>
      </c>
      <c r="B39" s="150"/>
      <c r="C39" s="12"/>
      <c r="D39" s="151"/>
      <c r="E39" s="14"/>
      <c r="F39" s="14"/>
      <c r="G39" s="14"/>
      <c r="H39" s="14"/>
      <c r="I39" s="14"/>
      <c r="J39" s="14"/>
    </row>
    <row r="40" spans="1:10" s="13" customFormat="1" ht="12" x14ac:dyDescent="0.2">
      <c r="A40" s="150" t="s">
        <v>454</v>
      </c>
      <c r="B40" s="150"/>
      <c r="C40" s="12"/>
      <c r="D40" s="151"/>
      <c r="E40" s="14"/>
      <c r="F40" s="14"/>
      <c r="G40" s="14"/>
      <c r="H40" s="14"/>
      <c r="I40" s="14"/>
      <c r="J40" s="14"/>
    </row>
    <row r="41" spans="1:10" s="13" customFormat="1" ht="18.75" customHeight="1" x14ac:dyDescent="0.2">
      <c r="A41" s="9" t="s">
        <v>111</v>
      </c>
      <c r="B41" s="1"/>
      <c r="C41" s="1"/>
      <c r="D41" s="1"/>
      <c r="E41" s="1"/>
      <c r="F41" s="1"/>
      <c r="G41" s="1"/>
      <c r="H41" s="1"/>
      <c r="I41" s="1"/>
      <c r="J41" s="1"/>
    </row>
    <row r="42" spans="1:10" s="13" customFormat="1" ht="12" x14ac:dyDescent="0.2">
      <c r="A42" s="150" t="s">
        <v>100</v>
      </c>
      <c r="B42" s="150" t="s">
        <v>26</v>
      </c>
      <c r="C42" s="12"/>
      <c r="E42" s="21" t="s">
        <v>101</v>
      </c>
      <c r="J42" s="150" t="s">
        <v>141</v>
      </c>
    </row>
    <row r="43" spans="1:10" s="13" customFormat="1" ht="12" x14ac:dyDescent="0.2">
      <c r="A43" s="150" t="s">
        <v>116</v>
      </c>
      <c r="B43" s="150" t="s">
        <v>314</v>
      </c>
      <c r="C43" s="12"/>
      <c r="D43" s="151"/>
      <c r="E43" s="14"/>
      <c r="F43" s="14"/>
      <c r="G43" s="14"/>
      <c r="H43" s="14"/>
      <c r="I43" s="14"/>
      <c r="J43" s="14">
        <v>0.91</v>
      </c>
    </row>
    <row r="44" spans="1:10" s="13" customFormat="1" ht="12" x14ac:dyDescent="0.2">
      <c r="A44" s="150" t="s">
        <v>129</v>
      </c>
      <c r="B44" s="150"/>
      <c r="C44" s="12"/>
      <c r="D44" s="151"/>
      <c r="E44" s="14"/>
      <c r="F44" s="14"/>
      <c r="G44" s="14"/>
      <c r="H44" s="14"/>
      <c r="I44" s="14"/>
      <c r="J44" s="14"/>
    </row>
    <row r="45" spans="1:10" s="13" customFormat="1" ht="12" x14ac:dyDescent="0.2">
      <c r="A45" s="150" t="s">
        <v>130</v>
      </c>
      <c r="B45" s="150"/>
      <c r="C45" s="12"/>
      <c r="D45" s="151"/>
      <c r="E45" s="14"/>
      <c r="F45" s="14"/>
      <c r="G45" s="14"/>
      <c r="H45" s="14"/>
      <c r="I45" s="14"/>
      <c r="J45" s="14"/>
    </row>
    <row r="46" spans="1:10" s="13" customFormat="1" ht="12" x14ac:dyDescent="0.2">
      <c r="A46" s="150" t="s">
        <v>131</v>
      </c>
      <c r="B46" s="150"/>
      <c r="C46" s="12"/>
      <c r="D46" s="151"/>
      <c r="E46" s="14"/>
      <c r="F46" s="14"/>
      <c r="G46" s="14"/>
      <c r="H46" s="14"/>
      <c r="I46" s="14"/>
      <c r="J46" s="14"/>
    </row>
    <row r="47" spans="1:10" s="13" customFormat="1" ht="12" x14ac:dyDescent="0.2">
      <c r="A47" s="150" t="s">
        <v>132</v>
      </c>
      <c r="B47" s="150"/>
      <c r="C47" s="12"/>
      <c r="D47" s="151"/>
      <c r="E47" s="14"/>
      <c r="F47" s="14"/>
      <c r="G47" s="14"/>
      <c r="H47" s="14"/>
      <c r="I47" s="14"/>
      <c r="J47" s="14"/>
    </row>
    <row r="48" spans="1:10" s="13" customFormat="1" ht="12" x14ac:dyDescent="0.2">
      <c r="A48" s="150" t="s">
        <v>133</v>
      </c>
      <c r="B48" s="150"/>
      <c r="C48" s="12"/>
      <c r="D48" s="151"/>
      <c r="E48" s="14"/>
      <c r="F48" s="14"/>
      <c r="G48" s="14"/>
      <c r="H48" s="14"/>
      <c r="I48" s="14"/>
      <c r="J48" s="14"/>
    </row>
    <row r="49" spans="1:11" s="13" customFormat="1" ht="12" x14ac:dyDescent="0.2">
      <c r="A49" s="150" t="s">
        <v>455</v>
      </c>
      <c r="B49" s="150"/>
      <c r="C49" s="12"/>
      <c r="D49" s="151"/>
      <c r="E49" s="14"/>
      <c r="F49" s="14"/>
      <c r="G49" s="14"/>
      <c r="H49" s="14"/>
      <c r="I49" s="14"/>
      <c r="J49" s="14"/>
    </row>
    <row r="50" spans="1:11" s="13" customFormat="1" ht="12" x14ac:dyDescent="0.2">
      <c r="A50" s="150" t="s">
        <v>456</v>
      </c>
      <c r="B50" s="150"/>
      <c r="C50" s="12"/>
      <c r="D50" s="151"/>
      <c r="E50" s="14"/>
      <c r="F50" s="14"/>
      <c r="G50" s="14"/>
      <c r="H50" s="14"/>
      <c r="I50" s="14"/>
      <c r="J50" s="14"/>
    </row>
    <row r="51" spans="1:11" s="13" customFormat="1" ht="12" x14ac:dyDescent="0.2">
      <c r="A51" s="150" t="s">
        <v>457</v>
      </c>
      <c r="B51" s="150"/>
      <c r="C51" s="12"/>
      <c r="D51" s="151"/>
      <c r="E51" s="14"/>
      <c r="F51" s="14"/>
      <c r="G51" s="14"/>
      <c r="H51" s="14"/>
      <c r="I51" s="14"/>
      <c r="J51" s="14"/>
    </row>
    <row r="52" spans="1:11" s="13" customFormat="1" ht="12" x14ac:dyDescent="0.2">
      <c r="A52" s="150" t="s">
        <v>458</v>
      </c>
      <c r="B52" s="150"/>
      <c r="C52" s="12"/>
      <c r="D52" s="151"/>
      <c r="E52" s="14"/>
      <c r="F52" s="14"/>
      <c r="G52" s="14"/>
      <c r="H52" s="14"/>
      <c r="I52" s="14"/>
      <c r="J52" s="14"/>
    </row>
    <row r="53" spans="1:11" s="13" customFormat="1" ht="12" x14ac:dyDescent="0.2">
      <c r="A53" s="150" t="s">
        <v>459</v>
      </c>
      <c r="B53" s="150"/>
      <c r="C53" s="12"/>
      <c r="D53" s="151"/>
      <c r="E53" s="14"/>
      <c r="F53" s="14"/>
      <c r="G53" s="14"/>
      <c r="H53" s="14"/>
      <c r="I53" s="14"/>
      <c r="J53" s="14"/>
    </row>
    <row r="54" spans="1:11" s="13" customFormat="1" ht="12" x14ac:dyDescent="0.2">
      <c r="A54" s="150" t="s">
        <v>460</v>
      </c>
      <c r="B54" s="150"/>
      <c r="C54" s="12"/>
      <c r="D54" s="151"/>
      <c r="E54" s="14"/>
      <c r="F54" s="14"/>
      <c r="G54" s="14"/>
      <c r="H54" s="14"/>
      <c r="I54" s="14"/>
      <c r="J54" s="14"/>
    </row>
    <row r="55" spans="1:11" s="13" customFormat="1" ht="12" x14ac:dyDescent="0.2">
      <c r="A55" s="150" t="s">
        <v>461</v>
      </c>
      <c r="B55" s="150"/>
      <c r="C55" s="12"/>
      <c r="D55" s="151"/>
      <c r="E55" s="14"/>
      <c r="F55" s="14"/>
      <c r="G55" s="14"/>
      <c r="H55" s="14"/>
      <c r="I55" s="14"/>
      <c r="J55" s="14"/>
    </row>
    <row r="56" spans="1:11" s="13" customFormat="1" ht="12" x14ac:dyDescent="0.2">
      <c r="A56" s="150" t="s">
        <v>462</v>
      </c>
      <c r="B56" s="150"/>
      <c r="C56" s="12"/>
      <c r="D56" s="151"/>
      <c r="E56" s="14"/>
      <c r="F56" s="14"/>
      <c r="G56" s="14"/>
      <c r="H56" s="14"/>
      <c r="I56" s="14"/>
      <c r="J56" s="14"/>
    </row>
    <row r="57" spans="1:11" s="13" customFormat="1" ht="12" x14ac:dyDescent="0.2">
      <c r="A57" s="150" t="s">
        <v>463</v>
      </c>
      <c r="B57" s="150"/>
      <c r="C57" s="12"/>
      <c r="D57" s="151"/>
      <c r="E57" s="14"/>
      <c r="F57" s="14"/>
      <c r="G57" s="14"/>
      <c r="H57" s="14"/>
      <c r="I57" s="14"/>
      <c r="J57" s="14"/>
    </row>
    <row r="58" spans="1:11" s="13" customFormat="1" ht="12" x14ac:dyDescent="0.2">
      <c r="A58" s="150" t="s">
        <v>464</v>
      </c>
      <c r="B58" s="150"/>
      <c r="C58" s="12"/>
      <c r="D58" s="151"/>
      <c r="E58" s="14"/>
      <c r="F58" s="14"/>
      <c r="G58" s="14"/>
      <c r="H58" s="14"/>
      <c r="I58" s="14"/>
      <c r="J58" s="14"/>
    </row>
    <row r="59" spans="1:11" s="13" customFormat="1" x14ac:dyDescent="0.2">
      <c r="A59" s="150" t="s">
        <v>465</v>
      </c>
      <c r="B59" s="150"/>
      <c r="C59" s="12"/>
      <c r="D59" s="151"/>
      <c r="E59" s="14"/>
      <c r="F59" s="14"/>
      <c r="G59" s="14"/>
      <c r="H59" s="14"/>
      <c r="I59" s="14"/>
      <c r="J59" s="14"/>
      <c r="K59" s="10"/>
    </row>
    <row r="60" spans="1:11" s="13" customFormat="1" x14ac:dyDescent="0.2">
      <c r="A60" s="150" t="s">
        <v>466</v>
      </c>
      <c r="B60" s="150"/>
      <c r="C60" s="12"/>
      <c r="D60" s="151"/>
      <c r="E60" s="14"/>
      <c r="F60" s="14"/>
      <c r="G60" s="14"/>
      <c r="H60" s="14"/>
      <c r="I60" s="14"/>
      <c r="J60" s="14"/>
      <c r="K60" s="10"/>
    </row>
    <row r="61" spans="1:11" s="13" customFormat="1" x14ac:dyDescent="0.2">
      <c r="A61" s="150" t="s">
        <v>467</v>
      </c>
      <c r="B61" s="150"/>
      <c r="C61" s="12"/>
      <c r="D61" s="151"/>
      <c r="E61" s="14"/>
      <c r="F61" s="14"/>
      <c r="G61" s="14"/>
      <c r="H61" s="14"/>
      <c r="I61" s="14"/>
      <c r="J61" s="14"/>
      <c r="K61" s="10"/>
    </row>
    <row r="62" spans="1:11" s="13" customFormat="1" ht="12" x14ac:dyDescent="0.2">
      <c r="A62" s="150" t="s">
        <v>468</v>
      </c>
      <c r="B62" s="150"/>
      <c r="C62" s="12"/>
      <c r="D62" s="151"/>
      <c r="E62" s="14"/>
      <c r="F62" s="14"/>
      <c r="G62" s="14"/>
      <c r="H62" s="14"/>
      <c r="I62" s="14"/>
      <c r="J62" s="14"/>
    </row>
    <row r="63" spans="1:11" ht="21.95" customHeight="1" x14ac:dyDescent="0.2">
      <c r="A63" s="9" t="s">
        <v>112</v>
      </c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">
      <c r="A64" s="150" t="s">
        <v>100</v>
      </c>
      <c r="B64" s="150" t="s">
        <v>26</v>
      </c>
      <c r="C64" s="12"/>
      <c r="D64" s="13"/>
      <c r="E64" s="21" t="s">
        <v>101</v>
      </c>
      <c r="F64" s="13"/>
      <c r="G64" s="13"/>
      <c r="H64" s="13"/>
      <c r="I64" s="13"/>
      <c r="J64" s="150" t="s">
        <v>140</v>
      </c>
    </row>
    <row r="65" spans="1:10" x14ac:dyDescent="0.2">
      <c r="A65" s="150" t="s">
        <v>134</v>
      </c>
      <c r="B65" s="150" t="s">
        <v>315</v>
      </c>
      <c r="C65" s="12"/>
      <c r="D65" s="151"/>
      <c r="E65" s="14"/>
      <c r="F65" s="14"/>
      <c r="G65" s="14"/>
      <c r="H65" s="14"/>
      <c r="I65" s="14"/>
      <c r="J65" s="14">
        <v>0.1</v>
      </c>
    </row>
    <row r="66" spans="1:10" x14ac:dyDescent="0.2">
      <c r="A66" s="150" t="s">
        <v>135</v>
      </c>
      <c r="B66" s="150"/>
      <c r="C66" s="12"/>
      <c r="D66" s="151"/>
      <c r="E66" s="14"/>
      <c r="F66" s="14"/>
      <c r="G66" s="14"/>
      <c r="H66" s="14"/>
      <c r="I66" s="14"/>
      <c r="J66" s="14">
        <v>0.08</v>
      </c>
    </row>
    <row r="67" spans="1:10" x14ac:dyDescent="0.2">
      <c r="A67" s="150" t="s">
        <v>136</v>
      </c>
      <c r="B67" s="150"/>
      <c r="C67" s="12"/>
      <c r="D67" s="151"/>
      <c r="E67" s="14"/>
      <c r="F67" s="14"/>
      <c r="G67" s="14"/>
      <c r="H67" s="14"/>
      <c r="I67" s="14"/>
      <c r="J67" s="14">
        <v>0.24</v>
      </c>
    </row>
    <row r="68" spans="1:10" x14ac:dyDescent="0.2">
      <c r="A68" s="150" t="s">
        <v>137</v>
      </c>
      <c r="B68" s="150"/>
      <c r="C68" s="12"/>
      <c r="D68" s="151"/>
      <c r="E68" s="14"/>
      <c r="F68" s="14"/>
      <c r="G68" s="14"/>
      <c r="H68" s="14"/>
      <c r="I68" s="14"/>
      <c r="J68" s="14"/>
    </row>
    <row r="69" spans="1:10" x14ac:dyDescent="0.2">
      <c r="A69" s="150" t="s">
        <v>138</v>
      </c>
      <c r="B69" s="150"/>
      <c r="C69" s="12"/>
      <c r="D69" s="151"/>
      <c r="E69" s="14"/>
      <c r="F69" s="14"/>
      <c r="G69" s="14"/>
      <c r="H69" s="14"/>
      <c r="I69" s="14"/>
      <c r="J69" s="14"/>
    </row>
    <row r="70" spans="1:10" x14ac:dyDescent="0.2">
      <c r="A70" s="150" t="s">
        <v>139</v>
      </c>
      <c r="B70" s="150"/>
      <c r="C70" s="12"/>
      <c r="D70" s="151"/>
      <c r="E70" s="14"/>
      <c r="F70" s="14"/>
      <c r="G70" s="14"/>
      <c r="H70" s="14"/>
      <c r="I70" s="14"/>
      <c r="J70" s="14"/>
    </row>
    <row r="71" spans="1:10" x14ac:dyDescent="0.2">
      <c r="A71" s="150" t="s">
        <v>326</v>
      </c>
      <c r="B71" s="150"/>
      <c r="C71" s="12"/>
      <c r="D71" s="151"/>
      <c r="E71" s="14"/>
      <c r="F71" s="14"/>
      <c r="G71" s="14"/>
      <c r="H71" s="14"/>
      <c r="I71" s="14"/>
      <c r="J71" s="14"/>
    </row>
    <row r="72" spans="1:10" x14ac:dyDescent="0.2">
      <c r="A72" s="150" t="s">
        <v>327</v>
      </c>
      <c r="B72" s="150"/>
      <c r="C72" s="12"/>
      <c r="D72" s="151"/>
      <c r="E72" s="14"/>
      <c r="F72" s="14"/>
      <c r="G72" s="14"/>
      <c r="H72" s="14"/>
      <c r="I72" s="14"/>
      <c r="J72" s="14"/>
    </row>
    <row r="73" spans="1:10" ht="15" customHeight="1" x14ac:dyDescent="0.2">
      <c r="A73" s="150" t="s">
        <v>328</v>
      </c>
      <c r="B73" s="150"/>
      <c r="C73" s="12"/>
      <c r="D73" s="151"/>
      <c r="E73" s="14"/>
      <c r="F73" s="14"/>
      <c r="G73" s="14"/>
      <c r="H73" s="14"/>
      <c r="I73" s="14"/>
      <c r="J73" s="14"/>
    </row>
    <row r="74" spans="1:10" x14ac:dyDescent="0.2">
      <c r="A74" s="150" t="s">
        <v>329</v>
      </c>
      <c r="B74" s="150"/>
      <c r="C74" s="12"/>
      <c r="D74" s="151"/>
      <c r="E74" s="14"/>
      <c r="F74" s="14"/>
      <c r="G74" s="14"/>
      <c r="H74" s="14"/>
      <c r="I74" s="14"/>
      <c r="J74" s="14"/>
    </row>
    <row r="75" spans="1:10" ht="15" customHeight="1" x14ac:dyDescent="0.2">
      <c r="A75" s="150" t="s">
        <v>330</v>
      </c>
      <c r="B75" s="150"/>
      <c r="C75" s="12"/>
      <c r="D75" s="151"/>
      <c r="E75" s="14"/>
      <c r="F75" s="14"/>
      <c r="G75" s="14"/>
      <c r="H75" s="14"/>
      <c r="I75" s="14"/>
      <c r="J75" s="14"/>
    </row>
    <row r="76" spans="1:10" x14ac:dyDescent="0.2">
      <c r="A76" s="150" t="s">
        <v>331</v>
      </c>
      <c r="B76" s="150"/>
      <c r="C76" s="12"/>
      <c r="D76" s="151"/>
      <c r="E76" s="14"/>
      <c r="F76" s="14"/>
      <c r="G76" s="14"/>
      <c r="H76" s="14"/>
      <c r="I76" s="14"/>
      <c r="J76" s="14"/>
    </row>
    <row r="77" spans="1:10" ht="15" customHeight="1" x14ac:dyDescent="0.2">
      <c r="A77" s="150" t="s">
        <v>332</v>
      </c>
      <c r="B77" s="150"/>
      <c r="C77" s="12"/>
      <c r="D77" s="151"/>
      <c r="E77" s="14"/>
      <c r="F77" s="14"/>
      <c r="G77" s="14"/>
      <c r="H77" s="14"/>
      <c r="I77" s="14"/>
      <c r="J77" s="14"/>
    </row>
    <row r="78" spans="1:10" x14ac:dyDescent="0.2">
      <c r="A78" s="150" t="s">
        <v>333</v>
      </c>
      <c r="B78" s="150"/>
      <c r="C78" s="12"/>
      <c r="D78" s="151"/>
      <c r="E78" s="14"/>
      <c r="F78" s="14"/>
      <c r="G78" s="14"/>
      <c r="H78" s="14"/>
      <c r="I78" s="14"/>
      <c r="J78" s="14"/>
    </row>
    <row r="79" spans="1:10" ht="15" customHeight="1" x14ac:dyDescent="0.2">
      <c r="A79" s="150" t="s">
        <v>334</v>
      </c>
      <c r="B79" s="150"/>
      <c r="C79" s="12"/>
      <c r="D79" s="151"/>
      <c r="E79" s="14"/>
      <c r="F79" s="14"/>
      <c r="G79" s="14"/>
      <c r="H79" s="14"/>
      <c r="I79" s="14"/>
      <c r="J79" s="14"/>
    </row>
    <row r="80" spans="1:10" ht="21.95" customHeight="1" x14ac:dyDescent="0.2"/>
    <row r="81" ht="21.95" customHeight="1" x14ac:dyDescent="0.2"/>
  </sheetData>
  <sheetProtection formatCells="0" formatColumns="0" formatRows="0" insertColumns="0" insertRows="0" deleteColumns="0" deleteRows="0"/>
  <phoneticPr fontId="2" type="noConversion"/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384.201&amp;C&amp;8Données du projet&amp;R&amp;8Page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AC9B1-3196-471B-A0B6-CE3217678352}">
  <sheetPr codeName="Feuil16">
    <tabColor theme="5" tint="0.79998168889431442"/>
  </sheetPr>
  <dimension ref="A1:AG63"/>
  <sheetViews>
    <sheetView showGridLines="0" zoomScaleNormal="100" zoomScaleSheetLayoutView="75" workbookViewId="0">
      <selection activeCell="N30" sqref="N30"/>
    </sheetView>
  </sheetViews>
  <sheetFormatPr baseColWidth="10" defaultRowHeight="18" x14ac:dyDescent="0.25"/>
  <cols>
    <col min="1" max="1" width="4.5703125" style="28" customWidth="1"/>
    <col min="2" max="2" width="5.28515625" style="28" customWidth="1"/>
    <col min="3" max="6" width="6.140625" style="28" customWidth="1"/>
    <col min="7" max="7" width="7.28515625" style="28" customWidth="1"/>
    <col min="8" max="8" width="6.140625" style="28" customWidth="1"/>
    <col min="9" max="9" width="7" style="28" customWidth="1"/>
    <col min="10" max="15" width="6.7109375" style="28" customWidth="1"/>
    <col min="16" max="16" width="6.85546875" style="28" customWidth="1"/>
    <col min="17" max="17" width="7" style="28" customWidth="1"/>
    <col min="18" max="18" width="21.28515625" style="28" bestFit="1" customWidth="1"/>
    <col min="19" max="19" width="21.28515625" style="28" customWidth="1"/>
    <col min="20" max="23" width="11.42578125" style="28"/>
    <col min="24" max="24" width="41.28515625" style="28" customWidth="1"/>
    <col min="25" max="29" width="11.42578125" style="28"/>
    <col min="30" max="30" width="32" style="28" hidden="1" customWidth="1"/>
    <col min="31" max="32" width="0" style="28" hidden="1" customWidth="1"/>
    <col min="33" max="33" width="47.28515625" style="28" hidden="1" customWidth="1"/>
    <col min="34" max="16384" width="11.42578125" style="28"/>
  </cols>
  <sheetData>
    <row r="1" spans="2:19" x14ac:dyDescent="0.25">
      <c r="B1" s="168" t="s">
        <v>289</v>
      </c>
    </row>
    <row r="2" spans="2:19" s="20" customFormat="1" ht="18.75" customHeight="1" x14ac:dyDescent="0.25">
      <c r="B2" s="374" t="s">
        <v>310</v>
      </c>
      <c r="C2" s="155"/>
      <c r="D2" s="90"/>
      <c r="E2" s="155"/>
      <c r="F2" s="155"/>
      <c r="G2" s="155"/>
      <c r="H2" s="155"/>
      <c r="I2" s="114"/>
      <c r="J2" s="114"/>
      <c r="K2" s="90"/>
      <c r="L2" s="90"/>
      <c r="M2" s="90"/>
      <c r="N2" s="90"/>
      <c r="O2" s="90"/>
      <c r="P2" s="66"/>
      <c r="Q2" s="66"/>
      <c r="R2" s="66"/>
      <c r="S2" s="66"/>
    </row>
    <row r="3" spans="2:19" s="20" customFormat="1" ht="18.75" customHeight="1" x14ac:dyDescent="0.2">
      <c r="B3" s="116"/>
      <c r="C3" s="155"/>
      <c r="D3" s="90"/>
      <c r="E3" s="155"/>
      <c r="F3" s="155"/>
      <c r="G3" s="155"/>
      <c r="H3" s="155"/>
      <c r="I3" s="114"/>
      <c r="J3" s="114"/>
      <c r="K3" s="90"/>
      <c r="L3" s="90"/>
      <c r="M3" s="90"/>
      <c r="N3" s="90"/>
      <c r="O3" s="90"/>
      <c r="P3" s="66"/>
      <c r="Q3" s="66"/>
      <c r="R3" s="66"/>
      <c r="S3" s="66"/>
    </row>
    <row r="4" spans="2:19" x14ac:dyDescent="0.25">
      <c r="B4" s="129" t="s">
        <v>65</v>
      </c>
      <c r="C4" s="130"/>
      <c r="D4" s="130"/>
      <c r="E4" s="130"/>
      <c r="F4" s="130"/>
      <c r="G4" s="130"/>
      <c r="H4" s="115"/>
      <c r="I4" s="115"/>
      <c r="J4" s="115"/>
      <c r="K4" s="115"/>
      <c r="L4" s="115"/>
      <c r="M4" s="131" t="s">
        <v>71</v>
      </c>
      <c r="N4" s="66"/>
      <c r="O4" s="118"/>
      <c r="P4" s="118"/>
      <c r="Q4" s="118"/>
      <c r="R4" s="118"/>
      <c r="S4" s="118"/>
    </row>
    <row r="5" spans="2:19" ht="15.75" customHeight="1" x14ac:dyDescent="0.25">
      <c r="B5" s="71" t="s">
        <v>66</v>
      </c>
      <c r="C5" s="115"/>
      <c r="D5" s="115"/>
      <c r="E5" s="115"/>
      <c r="F5" s="115"/>
      <c r="G5" s="115"/>
      <c r="H5" s="115"/>
      <c r="I5" s="115"/>
      <c r="J5" s="115"/>
      <c r="K5" s="115"/>
      <c r="L5" s="115"/>
      <c r="M5" s="121">
        <v>0</v>
      </c>
      <c r="N5" s="66"/>
      <c r="O5" s="118"/>
      <c r="P5" s="118"/>
      <c r="Q5" s="118"/>
      <c r="R5" s="118"/>
      <c r="S5" s="118"/>
    </row>
    <row r="6" spans="2:19" ht="15.75" customHeight="1" x14ac:dyDescent="0.25">
      <c r="B6" s="71" t="s">
        <v>67</v>
      </c>
      <c r="C6" s="115"/>
      <c r="D6" s="115"/>
      <c r="E6" s="115"/>
      <c r="F6" s="115"/>
      <c r="G6" s="115"/>
      <c r="H6" s="115"/>
      <c r="I6" s="115"/>
      <c r="J6" s="115"/>
      <c r="K6" s="115"/>
      <c r="L6" s="115"/>
      <c r="M6" s="121">
        <v>0.5</v>
      </c>
      <c r="N6" s="66"/>
      <c r="O6" s="118"/>
      <c r="P6" s="118"/>
      <c r="Q6" s="118"/>
      <c r="R6" s="118"/>
      <c r="S6" s="118"/>
    </row>
    <row r="7" spans="2:19" ht="15.75" customHeight="1" x14ac:dyDescent="0.25">
      <c r="B7" s="71" t="s">
        <v>68</v>
      </c>
      <c r="C7" s="115"/>
      <c r="D7" s="115"/>
      <c r="E7" s="115"/>
      <c r="F7" s="115"/>
      <c r="G7" s="115"/>
      <c r="H7" s="115"/>
      <c r="I7" s="115"/>
      <c r="J7" s="115"/>
      <c r="K7" s="115"/>
      <c r="L7" s="115"/>
      <c r="M7" s="121">
        <v>1</v>
      </c>
      <c r="N7" s="66"/>
      <c r="O7" s="118"/>
      <c r="P7" s="118"/>
      <c r="Q7" s="118"/>
      <c r="R7" s="118"/>
      <c r="S7" s="118"/>
    </row>
    <row r="8" spans="2:19" ht="15" customHeight="1" x14ac:dyDescent="0.25">
      <c r="B8" s="71" t="s">
        <v>69</v>
      </c>
      <c r="C8" s="115"/>
      <c r="D8" s="115"/>
      <c r="E8" s="115"/>
      <c r="F8" s="115"/>
      <c r="G8" s="115"/>
      <c r="H8" s="115"/>
      <c r="I8" s="115"/>
      <c r="J8" s="115"/>
      <c r="K8" s="115"/>
      <c r="L8" s="115"/>
      <c r="M8" s="121">
        <v>5</v>
      </c>
      <c r="N8" s="66"/>
      <c r="O8" s="118"/>
      <c r="P8" s="118"/>
      <c r="Q8" s="118"/>
      <c r="R8" s="118"/>
      <c r="S8" s="118"/>
    </row>
    <row r="9" spans="2:19" ht="15" customHeight="1" x14ac:dyDescent="0.25">
      <c r="B9" s="71" t="s">
        <v>70</v>
      </c>
      <c r="C9" s="115"/>
      <c r="D9" s="115"/>
      <c r="E9" s="115"/>
      <c r="F9" s="115"/>
      <c r="G9" s="115"/>
      <c r="H9" s="115"/>
      <c r="I9" s="115"/>
      <c r="J9" s="115"/>
      <c r="K9" s="115"/>
      <c r="L9" s="115"/>
      <c r="M9" s="121">
        <v>10</v>
      </c>
      <c r="N9" s="66"/>
      <c r="O9" s="118"/>
      <c r="P9" s="118"/>
      <c r="Q9" s="118"/>
      <c r="R9" s="118"/>
      <c r="S9" s="118"/>
    </row>
    <row r="10" spans="2:19" x14ac:dyDescent="0.25"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</row>
    <row r="11" spans="2:19" x14ac:dyDescent="0.25">
      <c r="B11" s="119"/>
      <c r="C11" s="120"/>
      <c r="D11" s="120"/>
      <c r="E11" s="120"/>
      <c r="F11" s="120"/>
      <c r="G11" s="115" t="s">
        <v>64</v>
      </c>
      <c r="H11" s="115"/>
      <c r="I11" s="115"/>
      <c r="J11" s="115"/>
      <c r="K11" s="72"/>
      <c r="L11" s="66"/>
      <c r="M11" s="66"/>
      <c r="N11" s="118"/>
      <c r="O11" s="118"/>
      <c r="P11" s="118"/>
      <c r="Q11" s="118"/>
      <c r="R11" s="118"/>
      <c r="S11" s="118"/>
    </row>
    <row r="12" spans="2:19" x14ac:dyDescent="0.25">
      <c r="B12" s="71"/>
      <c r="C12" s="120"/>
      <c r="D12" s="120"/>
      <c r="E12" s="120"/>
      <c r="F12" s="120"/>
      <c r="G12" s="121">
        <v>0</v>
      </c>
      <c r="H12" s="121">
        <v>0.5</v>
      </c>
      <c r="I12" s="121">
        <v>1</v>
      </c>
      <c r="J12" s="121">
        <v>5</v>
      </c>
      <c r="K12" s="72">
        <v>10</v>
      </c>
      <c r="L12" s="66"/>
      <c r="M12" s="118"/>
      <c r="N12" s="118"/>
      <c r="O12" s="118"/>
      <c r="P12" s="118"/>
      <c r="Q12" s="118"/>
      <c r="R12" s="118"/>
      <c r="S12" s="118"/>
    </row>
    <row r="13" spans="2:19" ht="18.75" x14ac:dyDescent="0.3">
      <c r="B13" s="122" t="s">
        <v>50</v>
      </c>
      <c r="C13" s="123"/>
      <c r="D13" s="123"/>
      <c r="E13" s="123"/>
      <c r="F13" s="124"/>
      <c r="G13" s="125"/>
      <c r="H13" s="125"/>
      <c r="I13" s="125"/>
      <c r="J13" s="125"/>
      <c r="K13" s="111"/>
      <c r="L13" s="66"/>
      <c r="M13" s="118"/>
      <c r="N13" s="118"/>
      <c r="O13" s="118"/>
      <c r="P13" s="118"/>
      <c r="Q13" s="118"/>
      <c r="R13" s="118"/>
      <c r="S13" s="118"/>
    </row>
    <row r="14" spans="2:19" ht="14.25" customHeight="1" x14ac:dyDescent="0.25">
      <c r="B14" s="104" t="s">
        <v>51</v>
      </c>
      <c r="C14" s="90"/>
      <c r="D14" s="90"/>
      <c r="E14" s="90"/>
      <c r="F14" s="90"/>
      <c r="G14" s="126">
        <v>1</v>
      </c>
      <c r="H14" s="126">
        <v>1</v>
      </c>
      <c r="I14" s="126">
        <v>1</v>
      </c>
      <c r="J14" s="126">
        <v>1</v>
      </c>
      <c r="K14" s="102">
        <v>1</v>
      </c>
      <c r="L14" s="66"/>
      <c r="M14" s="118"/>
      <c r="N14" s="118"/>
      <c r="O14" s="118"/>
      <c r="P14" s="118"/>
      <c r="Q14" s="118"/>
      <c r="R14" s="118"/>
      <c r="S14" s="118"/>
    </row>
    <row r="15" spans="2:19" ht="13.5" customHeight="1" x14ac:dyDescent="0.25">
      <c r="B15" s="104" t="s">
        <v>52</v>
      </c>
      <c r="C15" s="90"/>
      <c r="D15" s="90"/>
      <c r="E15" s="90"/>
      <c r="F15" s="90"/>
      <c r="G15" s="126">
        <v>0.9</v>
      </c>
      <c r="H15" s="126">
        <v>0.9</v>
      </c>
      <c r="I15" s="126">
        <v>0.9</v>
      </c>
      <c r="J15" s="126">
        <v>1</v>
      </c>
      <c r="K15" s="102">
        <v>1</v>
      </c>
      <c r="L15" s="66"/>
      <c r="M15" s="118"/>
      <c r="N15" s="118"/>
      <c r="O15" s="118"/>
      <c r="P15" s="118"/>
      <c r="Q15" s="118"/>
      <c r="R15" s="118"/>
      <c r="S15" s="118"/>
    </row>
    <row r="16" spans="2:19" ht="13.5" customHeight="1" x14ac:dyDescent="0.25">
      <c r="B16" s="104" t="s">
        <v>53</v>
      </c>
      <c r="C16" s="90"/>
      <c r="D16" s="90"/>
      <c r="E16" s="90"/>
      <c r="F16" s="90"/>
      <c r="G16" s="126">
        <v>0.8</v>
      </c>
      <c r="H16" s="126">
        <v>0.8</v>
      </c>
      <c r="I16" s="126">
        <v>0.9</v>
      </c>
      <c r="J16" s="126">
        <v>0.9</v>
      </c>
      <c r="K16" s="102">
        <v>0.9</v>
      </c>
      <c r="L16" s="66"/>
      <c r="M16" s="118"/>
      <c r="N16" s="118"/>
      <c r="O16" s="118"/>
      <c r="P16" s="118"/>
      <c r="Q16" s="118"/>
      <c r="R16" s="118"/>
      <c r="S16" s="118"/>
    </row>
    <row r="17" spans="2:19" ht="12.75" customHeight="1" x14ac:dyDescent="0.25">
      <c r="B17" s="112" t="s">
        <v>54</v>
      </c>
      <c r="C17" s="106"/>
      <c r="D17" s="106"/>
      <c r="E17" s="106"/>
      <c r="F17" s="106"/>
      <c r="G17" s="105">
        <v>0.7</v>
      </c>
      <c r="H17" s="105">
        <v>0.7</v>
      </c>
      <c r="I17" s="105">
        <v>0.8</v>
      </c>
      <c r="J17" s="105">
        <v>0.9</v>
      </c>
      <c r="K17" s="113">
        <v>0.9</v>
      </c>
      <c r="L17" s="66"/>
      <c r="M17" s="118"/>
      <c r="N17" s="118"/>
      <c r="O17" s="118"/>
      <c r="P17" s="118"/>
      <c r="Q17" s="118"/>
      <c r="R17" s="118"/>
      <c r="S17" s="118"/>
    </row>
    <row r="18" spans="2:19" ht="16.5" customHeight="1" x14ac:dyDescent="0.3">
      <c r="B18" s="122" t="s">
        <v>55</v>
      </c>
      <c r="C18" s="123"/>
      <c r="D18" s="123"/>
      <c r="E18" s="123"/>
      <c r="F18" s="124"/>
      <c r="G18" s="125"/>
      <c r="H18" s="125"/>
      <c r="I18" s="125"/>
      <c r="J18" s="125"/>
      <c r="K18" s="111"/>
      <c r="L18" s="66"/>
      <c r="M18" s="118"/>
      <c r="N18" s="118"/>
      <c r="O18" s="118"/>
      <c r="P18" s="118"/>
      <c r="Q18" s="118"/>
      <c r="R18" s="118"/>
      <c r="S18" s="118"/>
    </row>
    <row r="19" spans="2:19" ht="15" customHeight="1" x14ac:dyDescent="0.25">
      <c r="B19" s="104" t="s">
        <v>51</v>
      </c>
      <c r="C19" s="127"/>
      <c r="D19" s="127"/>
      <c r="E19" s="127"/>
      <c r="F19" s="127"/>
      <c r="G19" s="126">
        <v>0.8</v>
      </c>
      <c r="H19" s="126">
        <v>0.8</v>
      </c>
      <c r="I19" s="126">
        <v>0.8</v>
      </c>
      <c r="J19" s="126">
        <v>0.9</v>
      </c>
      <c r="K19" s="102">
        <v>0.9</v>
      </c>
      <c r="L19" s="66"/>
      <c r="M19" s="118"/>
      <c r="N19" s="118"/>
      <c r="O19" s="118"/>
      <c r="P19" s="118"/>
      <c r="Q19" s="118"/>
      <c r="R19" s="118"/>
      <c r="S19" s="118"/>
    </row>
    <row r="20" spans="2:19" ht="14.25" customHeight="1" x14ac:dyDescent="0.25">
      <c r="B20" s="104" t="s">
        <v>52</v>
      </c>
      <c r="C20" s="127"/>
      <c r="D20" s="127"/>
      <c r="E20" s="127"/>
      <c r="F20" s="127"/>
      <c r="G20" s="126">
        <v>0.7</v>
      </c>
      <c r="H20" s="126">
        <v>0.8</v>
      </c>
      <c r="I20" s="126">
        <v>0.8</v>
      </c>
      <c r="J20" s="126">
        <v>0.9</v>
      </c>
      <c r="K20" s="102">
        <v>0.9</v>
      </c>
      <c r="L20" s="66"/>
      <c r="M20" s="118"/>
      <c r="N20" s="118"/>
      <c r="O20" s="118"/>
      <c r="P20" s="118"/>
      <c r="Q20" s="118"/>
      <c r="R20" s="118"/>
      <c r="S20" s="118"/>
    </row>
    <row r="21" spans="2:19" ht="12.75" customHeight="1" x14ac:dyDescent="0.25">
      <c r="B21" s="104" t="s">
        <v>53</v>
      </c>
      <c r="C21" s="127"/>
      <c r="D21" s="127"/>
      <c r="E21" s="127"/>
      <c r="F21" s="127"/>
      <c r="G21" s="126">
        <v>0.7</v>
      </c>
      <c r="H21" s="126">
        <v>0.7</v>
      </c>
      <c r="I21" s="126">
        <v>0.7</v>
      </c>
      <c r="J21" s="126">
        <v>0.9</v>
      </c>
      <c r="K21" s="102">
        <v>0.9</v>
      </c>
      <c r="L21" s="66"/>
      <c r="M21" s="118"/>
      <c r="N21" s="118"/>
      <c r="O21" s="118"/>
      <c r="P21" s="118"/>
      <c r="Q21" s="118"/>
      <c r="R21" s="118"/>
      <c r="S21" s="118"/>
    </row>
    <row r="22" spans="2:19" ht="13.5" customHeight="1" x14ac:dyDescent="0.25">
      <c r="B22" s="112" t="s">
        <v>54</v>
      </c>
      <c r="C22" s="128"/>
      <c r="D22" s="128"/>
      <c r="E22" s="128"/>
      <c r="F22" s="128"/>
      <c r="G22" s="105">
        <v>0.5</v>
      </c>
      <c r="H22" s="105">
        <v>0.6</v>
      </c>
      <c r="I22" s="105">
        <v>0.6</v>
      </c>
      <c r="J22" s="105">
        <v>0.8</v>
      </c>
      <c r="K22" s="113">
        <v>0.9</v>
      </c>
      <c r="L22" s="66"/>
      <c r="M22" s="118"/>
      <c r="N22" s="118"/>
      <c r="O22" s="118"/>
      <c r="P22" s="118"/>
      <c r="Q22" s="118"/>
      <c r="R22" s="118"/>
      <c r="S22" s="118"/>
    </row>
    <row r="23" spans="2:19" ht="14.25" customHeight="1" x14ac:dyDescent="0.3">
      <c r="B23" s="122" t="s">
        <v>56</v>
      </c>
      <c r="C23" s="123"/>
      <c r="D23" s="123"/>
      <c r="E23" s="123"/>
      <c r="F23" s="124"/>
      <c r="G23" s="125"/>
      <c r="H23" s="125"/>
      <c r="I23" s="125"/>
      <c r="J23" s="125"/>
      <c r="K23" s="111"/>
      <c r="L23" s="66"/>
      <c r="M23" s="118"/>
      <c r="N23" s="118"/>
      <c r="O23" s="118"/>
      <c r="P23" s="118"/>
      <c r="Q23" s="118"/>
      <c r="R23" s="118"/>
      <c r="S23" s="118"/>
    </row>
    <row r="24" spans="2:19" ht="12" customHeight="1" x14ac:dyDescent="0.25">
      <c r="B24" s="104" t="s">
        <v>51</v>
      </c>
      <c r="C24" s="127"/>
      <c r="D24" s="127"/>
      <c r="E24" s="127"/>
      <c r="F24" s="127"/>
      <c r="G24" s="126">
        <v>0.5</v>
      </c>
      <c r="H24" s="126">
        <v>0.6</v>
      </c>
      <c r="I24" s="126">
        <v>0.7</v>
      </c>
      <c r="J24" s="126">
        <v>0.9</v>
      </c>
      <c r="K24" s="102">
        <v>0.9</v>
      </c>
      <c r="L24" s="66"/>
      <c r="M24" s="118"/>
      <c r="N24" s="118"/>
      <c r="O24" s="118"/>
      <c r="P24" s="118"/>
      <c r="Q24" s="118"/>
      <c r="R24" s="118"/>
      <c r="S24" s="118"/>
    </row>
    <row r="25" spans="2:19" ht="12.75" customHeight="1" x14ac:dyDescent="0.25">
      <c r="B25" s="104" t="s">
        <v>52</v>
      </c>
      <c r="C25" s="127"/>
      <c r="D25" s="127"/>
      <c r="E25" s="127"/>
      <c r="F25" s="127"/>
      <c r="G25" s="126">
        <v>0.5</v>
      </c>
      <c r="H25" s="126">
        <v>0.6</v>
      </c>
      <c r="I25" s="126">
        <v>0.6</v>
      </c>
      <c r="J25" s="126">
        <v>0.8</v>
      </c>
      <c r="K25" s="102">
        <v>0.9</v>
      </c>
      <c r="L25" s="66"/>
      <c r="M25" s="118"/>
      <c r="N25" s="118"/>
      <c r="O25" s="118"/>
      <c r="P25" s="118"/>
      <c r="Q25" s="118"/>
      <c r="R25" s="118"/>
      <c r="S25" s="118"/>
    </row>
    <row r="26" spans="2:19" ht="12" customHeight="1" x14ac:dyDescent="0.25">
      <c r="B26" s="104" t="s">
        <v>53</v>
      </c>
      <c r="C26" s="127"/>
      <c r="D26" s="127"/>
      <c r="E26" s="127"/>
      <c r="F26" s="127"/>
      <c r="G26" s="126">
        <v>0.4</v>
      </c>
      <c r="H26" s="126">
        <v>0.5</v>
      </c>
      <c r="I26" s="126">
        <v>0.6</v>
      </c>
      <c r="J26" s="126">
        <v>0.8</v>
      </c>
      <c r="K26" s="102">
        <v>0.9</v>
      </c>
      <c r="L26" s="66"/>
      <c r="M26" s="118"/>
      <c r="N26" s="118"/>
      <c r="O26" s="118"/>
      <c r="P26" s="118"/>
      <c r="Q26" s="118"/>
      <c r="R26" s="118"/>
      <c r="S26" s="118"/>
    </row>
    <row r="27" spans="2:19" ht="12.75" customHeight="1" x14ac:dyDescent="0.25">
      <c r="B27" s="112" t="s">
        <v>54</v>
      </c>
      <c r="C27" s="128"/>
      <c r="D27" s="128"/>
      <c r="E27" s="128"/>
      <c r="F27" s="128"/>
      <c r="G27" s="105">
        <v>0.3</v>
      </c>
      <c r="H27" s="105">
        <v>0.4</v>
      </c>
      <c r="I27" s="105">
        <v>0.5</v>
      </c>
      <c r="J27" s="105">
        <v>0.8</v>
      </c>
      <c r="K27" s="113">
        <v>0.9</v>
      </c>
      <c r="L27" s="66"/>
      <c r="M27" s="118"/>
      <c r="N27" s="118"/>
      <c r="O27" s="118"/>
      <c r="P27" s="118"/>
      <c r="Q27" s="118"/>
      <c r="R27" s="118"/>
      <c r="S27" s="118"/>
    </row>
    <row r="28" spans="2:19" x14ac:dyDescent="0.25">
      <c r="B28" s="122" t="s">
        <v>57</v>
      </c>
      <c r="C28" s="124"/>
      <c r="D28" s="124"/>
      <c r="E28" s="124"/>
      <c r="F28" s="124"/>
      <c r="G28" s="125"/>
      <c r="H28" s="125"/>
      <c r="I28" s="125"/>
      <c r="J28" s="125"/>
      <c r="K28" s="111"/>
      <c r="L28" s="66"/>
      <c r="M28" s="118"/>
      <c r="N28" s="118"/>
      <c r="O28" s="118"/>
      <c r="P28" s="118"/>
      <c r="Q28" s="118"/>
      <c r="R28" s="118"/>
      <c r="S28" s="118"/>
    </row>
    <row r="29" spans="2:19" ht="12.75" customHeight="1" x14ac:dyDescent="0.25">
      <c r="B29" s="112" t="s">
        <v>58</v>
      </c>
      <c r="C29" s="128"/>
      <c r="D29" s="128"/>
      <c r="E29" s="128"/>
      <c r="F29" s="128"/>
      <c r="G29" s="105">
        <v>0.9</v>
      </c>
      <c r="H29" s="105">
        <v>0.9</v>
      </c>
      <c r="I29" s="105">
        <v>0.9</v>
      </c>
      <c r="J29" s="105">
        <v>0.9</v>
      </c>
      <c r="K29" s="113">
        <v>0.9</v>
      </c>
      <c r="L29" s="66"/>
      <c r="M29" s="118"/>
      <c r="N29" s="118"/>
      <c r="O29" s="118"/>
      <c r="P29" s="118"/>
      <c r="Q29" s="118"/>
      <c r="R29" s="118"/>
      <c r="S29" s="118"/>
    </row>
    <row r="30" spans="2:19" ht="13.5" customHeight="1" x14ac:dyDescent="0.3">
      <c r="B30" s="122" t="s">
        <v>59</v>
      </c>
      <c r="C30" s="123"/>
      <c r="D30" s="123"/>
      <c r="E30" s="123"/>
      <c r="F30" s="124"/>
      <c r="G30" s="125"/>
      <c r="H30" s="125"/>
      <c r="I30" s="125"/>
      <c r="J30" s="125"/>
      <c r="K30" s="111"/>
      <c r="L30" s="66"/>
      <c r="M30" s="118"/>
      <c r="N30" s="118"/>
      <c r="O30" s="118"/>
      <c r="P30" s="118"/>
      <c r="Q30" s="118"/>
      <c r="R30" s="118"/>
      <c r="S30" s="118"/>
    </row>
    <row r="31" spans="2:19" ht="14.25" customHeight="1" x14ac:dyDescent="0.25">
      <c r="B31" s="104" t="s">
        <v>60</v>
      </c>
      <c r="C31" s="127"/>
      <c r="D31" s="127"/>
      <c r="E31" s="127"/>
      <c r="F31" s="127"/>
      <c r="G31" s="126">
        <v>1</v>
      </c>
      <c r="H31" s="126">
        <v>1</v>
      </c>
      <c r="I31" s="126">
        <v>1</v>
      </c>
      <c r="J31" s="126">
        <v>1</v>
      </c>
      <c r="K31" s="102">
        <v>1</v>
      </c>
      <c r="L31" s="66"/>
      <c r="M31" s="118"/>
      <c r="N31" s="118"/>
      <c r="O31" s="118"/>
      <c r="P31" s="118"/>
      <c r="Q31" s="118"/>
      <c r="R31" s="118"/>
      <c r="S31" s="118"/>
    </row>
    <row r="32" spans="2:19" ht="16.5" customHeight="1" x14ac:dyDescent="0.25">
      <c r="B32" s="104" t="s">
        <v>61</v>
      </c>
      <c r="C32" s="127"/>
      <c r="D32" s="127"/>
      <c r="E32" s="127"/>
      <c r="F32" s="127"/>
      <c r="G32" s="126">
        <v>0.9</v>
      </c>
      <c r="H32" s="126">
        <v>0.9</v>
      </c>
      <c r="I32" s="126">
        <v>0.9</v>
      </c>
      <c r="J32" s="126">
        <v>1</v>
      </c>
      <c r="K32" s="102">
        <v>1</v>
      </c>
      <c r="L32" s="66"/>
      <c r="M32" s="118"/>
      <c r="N32" s="118"/>
      <c r="O32" s="118"/>
      <c r="P32" s="118"/>
      <c r="Q32" s="118"/>
      <c r="R32" s="118"/>
      <c r="S32" s="118"/>
    </row>
    <row r="33" spans="1:19" ht="14.25" customHeight="1" x14ac:dyDescent="0.25">
      <c r="B33" s="104" t="s">
        <v>62</v>
      </c>
      <c r="C33" s="127"/>
      <c r="D33" s="127"/>
      <c r="E33" s="127"/>
      <c r="F33" s="127"/>
      <c r="G33" s="126">
        <v>0.8</v>
      </c>
      <c r="H33" s="126">
        <v>0.9</v>
      </c>
      <c r="I33" s="126">
        <v>0.9</v>
      </c>
      <c r="J33" s="126">
        <v>0.9</v>
      </c>
      <c r="K33" s="102">
        <v>1</v>
      </c>
      <c r="L33" s="66"/>
      <c r="M33" s="118"/>
      <c r="N33" s="118"/>
      <c r="O33" s="118"/>
      <c r="P33" s="118"/>
      <c r="Q33" s="118"/>
      <c r="R33" s="118"/>
      <c r="S33" s="118"/>
    </row>
    <row r="34" spans="1:19" ht="14.25" customHeight="1" x14ac:dyDescent="0.25">
      <c r="B34" s="112" t="s">
        <v>63</v>
      </c>
      <c r="C34" s="128"/>
      <c r="D34" s="128"/>
      <c r="E34" s="128"/>
      <c r="F34" s="128"/>
      <c r="G34" s="105">
        <v>0.8</v>
      </c>
      <c r="H34" s="105">
        <v>0.8</v>
      </c>
      <c r="I34" s="105">
        <v>0.9</v>
      </c>
      <c r="J34" s="105">
        <v>0.9</v>
      </c>
      <c r="K34" s="113">
        <v>1</v>
      </c>
      <c r="L34" s="66"/>
      <c r="M34" s="118"/>
      <c r="N34" s="118"/>
      <c r="O34" s="118"/>
      <c r="P34" s="118"/>
      <c r="Q34" s="118"/>
      <c r="R34" s="118"/>
      <c r="S34" s="118"/>
    </row>
    <row r="35" spans="1:19" ht="14.25" customHeight="1" x14ac:dyDescent="0.25">
      <c r="B35" s="90"/>
      <c r="C35" s="127"/>
      <c r="D35" s="127"/>
      <c r="E35" s="127"/>
      <c r="F35" s="127"/>
      <c r="G35" s="90"/>
      <c r="H35" s="90"/>
      <c r="I35" s="90"/>
      <c r="J35" s="90"/>
      <c r="K35" s="90"/>
      <c r="L35" s="66"/>
      <c r="M35" s="118"/>
      <c r="N35" s="118"/>
      <c r="O35" s="118"/>
      <c r="P35" s="118"/>
      <c r="Q35" s="118"/>
      <c r="R35" s="118"/>
      <c r="S35" s="118"/>
    </row>
    <row r="36" spans="1:19" x14ac:dyDescent="0.25">
      <c r="B36" s="375" t="s">
        <v>311</v>
      </c>
      <c r="C36" s="132"/>
      <c r="D36" s="132"/>
      <c r="E36" s="132"/>
      <c r="F36" s="132"/>
      <c r="G36" s="132"/>
      <c r="H36" s="132"/>
      <c r="I36" s="132"/>
      <c r="J36" s="132"/>
      <c r="K36" s="132"/>
      <c r="L36" s="132"/>
      <c r="M36" s="132"/>
      <c r="N36" s="132"/>
      <c r="O36" s="118"/>
      <c r="P36" s="118"/>
      <c r="Q36" s="118"/>
      <c r="R36" s="118"/>
      <c r="S36" s="118"/>
    </row>
    <row r="37" spans="1:19" ht="13.5" customHeight="1" x14ac:dyDescent="0.25">
      <c r="B37" s="110"/>
      <c r="C37" s="89"/>
      <c r="D37" s="89" t="s">
        <v>77</v>
      </c>
      <c r="E37" s="89"/>
      <c r="F37" s="111"/>
      <c r="G37" s="71"/>
      <c r="H37" s="115"/>
      <c r="I37" s="115"/>
      <c r="J37" s="115" t="s">
        <v>78</v>
      </c>
      <c r="K37" s="115"/>
      <c r="L37" s="115"/>
      <c r="M37" s="115"/>
      <c r="N37" s="115"/>
      <c r="O37" s="133"/>
      <c r="P37" s="118"/>
      <c r="Q37" s="118"/>
      <c r="R37" s="118"/>
      <c r="S37" s="118"/>
    </row>
    <row r="38" spans="1:19" ht="12" customHeight="1" x14ac:dyDescent="0.25">
      <c r="B38" s="112"/>
      <c r="C38" s="106"/>
      <c r="D38" s="127"/>
      <c r="E38" s="90"/>
      <c r="F38" s="134"/>
      <c r="G38" s="110"/>
      <c r="H38" s="89" t="s">
        <v>92</v>
      </c>
      <c r="I38" s="111"/>
      <c r="J38" s="110" t="s">
        <v>93</v>
      </c>
      <c r="K38" s="89"/>
      <c r="L38" s="111"/>
      <c r="M38" s="110"/>
      <c r="N38" s="89" t="s">
        <v>94</v>
      </c>
      <c r="O38" s="135"/>
      <c r="P38" s="118"/>
      <c r="Q38" s="66"/>
      <c r="R38" s="118"/>
      <c r="S38" s="118"/>
    </row>
    <row r="39" spans="1:19" x14ac:dyDescent="0.25">
      <c r="B39" s="136" t="s">
        <v>72</v>
      </c>
      <c r="C39" s="111"/>
      <c r="D39" s="110" t="s">
        <v>74</v>
      </c>
      <c r="E39" s="89" t="s">
        <v>75</v>
      </c>
      <c r="F39" s="137" t="s">
        <v>76</v>
      </c>
      <c r="G39" s="138" t="s">
        <v>74</v>
      </c>
      <c r="H39" s="139" t="s">
        <v>75</v>
      </c>
      <c r="I39" s="140" t="s">
        <v>76</v>
      </c>
      <c r="J39" s="138" t="s">
        <v>74</v>
      </c>
      <c r="K39" s="139" t="s">
        <v>75</v>
      </c>
      <c r="L39" s="140" t="s">
        <v>76</v>
      </c>
      <c r="M39" s="138" t="s">
        <v>74</v>
      </c>
      <c r="N39" s="139" t="s">
        <v>75</v>
      </c>
      <c r="O39" s="140" t="s">
        <v>76</v>
      </c>
      <c r="P39" s="141"/>
      <c r="Q39" s="141"/>
      <c r="R39" s="141"/>
      <c r="S39" s="141"/>
    </row>
    <row r="40" spans="1:19" ht="12" customHeight="1" x14ac:dyDescent="0.25">
      <c r="B40" s="112" t="s">
        <v>305</v>
      </c>
      <c r="C40" s="113"/>
      <c r="D40" s="112"/>
      <c r="E40" s="106"/>
      <c r="F40" s="113"/>
      <c r="G40" s="112"/>
      <c r="H40" s="106"/>
      <c r="I40" s="113"/>
      <c r="J40" s="112"/>
      <c r="K40" s="106"/>
      <c r="L40" s="113"/>
      <c r="M40" s="112"/>
      <c r="N40" s="106"/>
      <c r="O40" s="142"/>
      <c r="P40" s="118"/>
      <c r="Q40" s="118"/>
      <c r="R40" s="118"/>
      <c r="S40" s="118"/>
    </row>
    <row r="41" spans="1:19" x14ac:dyDescent="0.25">
      <c r="A41" s="664" t="s">
        <v>73</v>
      </c>
      <c r="B41" s="110" t="s">
        <v>79</v>
      </c>
      <c r="C41" s="111"/>
      <c r="D41" s="110">
        <v>0.95</v>
      </c>
      <c r="E41" s="89">
        <v>0.93</v>
      </c>
      <c r="F41" s="111">
        <v>0.91</v>
      </c>
      <c r="G41" s="104">
        <v>0.73</v>
      </c>
      <c r="H41" s="90">
        <v>0.65</v>
      </c>
      <c r="I41" s="102">
        <v>0.56999999999999995</v>
      </c>
      <c r="J41" s="104">
        <v>0.6</v>
      </c>
      <c r="K41" s="90">
        <v>0.51</v>
      </c>
      <c r="L41" s="102">
        <v>0.42</v>
      </c>
      <c r="M41" s="104">
        <v>0.48</v>
      </c>
      <c r="N41" s="90">
        <v>0.39</v>
      </c>
      <c r="O41" s="102">
        <v>0.3</v>
      </c>
      <c r="P41" s="118"/>
      <c r="Q41" s="118"/>
      <c r="R41" s="118"/>
      <c r="S41" s="118"/>
    </row>
    <row r="42" spans="1:19" x14ac:dyDescent="0.25">
      <c r="A42" s="664"/>
      <c r="B42" s="104" t="s">
        <v>80</v>
      </c>
      <c r="C42" s="102"/>
      <c r="D42" s="104">
        <v>0.91</v>
      </c>
      <c r="E42" s="90">
        <v>0.87</v>
      </c>
      <c r="F42" s="102">
        <v>0.83</v>
      </c>
      <c r="G42" s="104">
        <v>0.72</v>
      </c>
      <c r="H42" s="90">
        <v>0.63</v>
      </c>
      <c r="I42" s="102">
        <v>0.54</v>
      </c>
      <c r="J42" s="104">
        <v>0.6</v>
      </c>
      <c r="K42" s="90">
        <v>0.5</v>
      </c>
      <c r="L42" s="102">
        <v>0.4</v>
      </c>
      <c r="M42" s="104">
        <v>0.47</v>
      </c>
      <c r="N42" s="90">
        <v>0.38</v>
      </c>
      <c r="O42" s="102">
        <v>0.28999999999999998</v>
      </c>
      <c r="P42" s="118"/>
      <c r="Q42" s="118"/>
      <c r="R42" s="118"/>
      <c r="S42" s="118"/>
    </row>
    <row r="43" spans="1:19" x14ac:dyDescent="0.25">
      <c r="A43" s="664"/>
      <c r="B43" s="104" t="s">
        <v>81</v>
      </c>
      <c r="C43" s="102"/>
      <c r="D43" s="104">
        <v>0.86</v>
      </c>
      <c r="E43" s="90">
        <v>0.81</v>
      </c>
      <c r="F43" s="102">
        <v>0.76</v>
      </c>
      <c r="G43" s="104">
        <v>0.7</v>
      </c>
      <c r="H43" s="90">
        <v>0.61</v>
      </c>
      <c r="I43" s="102">
        <v>0.52</v>
      </c>
      <c r="J43" s="104">
        <v>0.59</v>
      </c>
      <c r="K43" s="90">
        <v>0.49</v>
      </c>
      <c r="L43" s="102">
        <v>0.39</v>
      </c>
      <c r="M43" s="104">
        <v>0.45</v>
      </c>
      <c r="N43" s="90">
        <v>0.37</v>
      </c>
      <c r="O43" s="102">
        <v>0.28999999999999998</v>
      </c>
      <c r="P43" s="118"/>
      <c r="Q43" s="118"/>
      <c r="R43" s="118"/>
      <c r="S43" s="118"/>
    </row>
    <row r="44" spans="1:19" x14ac:dyDescent="0.25">
      <c r="A44" s="664"/>
      <c r="B44" s="104" t="s">
        <v>82</v>
      </c>
      <c r="C44" s="102"/>
      <c r="D44" s="104">
        <v>0.8</v>
      </c>
      <c r="E44" s="90">
        <v>0.72</v>
      </c>
      <c r="F44" s="102">
        <v>0.64</v>
      </c>
      <c r="G44" s="104">
        <v>0.68</v>
      </c>
      <c r="H44" s="90">
        <v>0.57999999999999996</v>
      </c>
      <c r="I44" s="102">
        <v>0.48</v>
      </c>
      <c r="J44" s="104">
        <v>0.55000000000000004</v>
      </c>
      <c r="K44" s="90">
        <v>0.46</v>
      </c>
      <c r="L44" s="102">
        <v>0.37</v>
      </c>
      <c r="M44" s="104">
        <v>0.44</v>
      </c>
      <c r="N44" s="90">
        <v>0.36</v>
      </c>
      <c r="O44" s="102">
        <v>0.27</v>
      </c>
      <c r="P44" s="118"/>
      <c r="Q44" s="118"/>
      <c r="R44" s="118"/>
      <c r="S44" s="118"/>
    </row>
    <row r="45" spans="1:19" x14ac:dyDescent="0.25">
      <c r="A45" s="664"/>
      <c r="B45" s="112" t="s">
        <v>83</v>
      </c>
      <c r="C45" s="113"/>
      <c r="D45" s="112">
        <v>0.74</v>
      </c>
      <c r="E45" s="106">
        <v>0.65</v>
      </c>
      <c r="F45" s="113">
        <v>0.56000000000000005</v>
      </c>
      <c r="G45" s="112">
        <v>0.66</v>
      </c>
      <c r="H45" s="106">
        <v>0.55000000000000004</v>
      </c>
      <c r="I45" s="113">
        <v>0.44</v>
      </c>
      <c r="J45" s="112">
        <v>0.53</v>
      </c>
      <c r="K45" s="106">
        <v>0.44</v>
      </c>
      <c r="L45" s="113">
        <v>0.35</v>
      </c>
      <c r="M45" s="112">
        <v>0.42</v>
      </c>
      <c r="N45" s="106">
        <v>0.34</v>
      </c>
      <c r="O45" s="113">
        <v>0.26</v>
      </c>
      <c r="P45" s="118"/>
      <c r="Q45" s="118"/>
      <c r="R45" s="118"/>
      <c r="S45" s="118"/>
    </row>
    <row r="46" spans="1:19" x14ac:dyDescent="0.25">
      <c r="B46" s="66" t="s">
        <v>84</v>
      </c>
      <c r="C46" s="66" t="s">
        <v>385</v>
      </c>
      <c r="D46" s="66"/>
      <c r="E46" s="66"/>
      <c r="F46" s="66"/>
      <c r="G46" s="66"/>
      <c r="H46" s="66"/>
      <c r="I46" s="66"/>
      <c r="J46" s="66"/>
      <c r="K46" s="66"/>
      <c r="L46" s="66"/>
      <c r="M46" s="66"/>
      <c r="N46" s="66"/>
      <c r="O46" s="118"/>
      <c r="P46" s="118"/>
      <c r="Q46" s="118"/>
      <c r="R46" s="118"/>
      <c r="S46" s="118"/>
    </row>
    <row r="47" spans="1:19" x14ac:dyDescent="0.25">
      <c r="B47" s="143" t="s">
        <v>85</v>
      </c>
      <c r="C47" s="66" t="s">
        <v>86</v>
      </c>
      <c r="D47" s="66"/>
      <c r="E47" s="66"/>
      <c r="F47" s="66"/>
      <c r="G47" s="66"/>
      <c r="H47" s="66"/>
      <c r="I47" s="66"/>
      <c r="J47" s="66"/>
      <c r="K47" s="66"/>
      <c r="L47" s="66"/>
      <c r="M47" s="66"/>
      <c r="N47" s="66"/>
      <c r="O47" s="118"/>
      <c r="P47" s="118"/>
      <c r="Q47" s="118"/>
      <c r="R47" s="118"/>
      <c r="S47" s="118"/>
    </row>
    <row r="48" spans="1:19" ht="15" customHeight="1" x14ac:dyDescent="0.25">
      <c r="B48" s="66"/>
      <c r="C48" s="66" t="s">
        <v>87</v>
      </c>
      <c r="D48" s="66"/>
      <c r="E48" s="66"/>
      <c r="F48" s="66"/>
      <c r="G48" s="66"/>
      <c r="H48" s="66"/>
      <c r="I48" s="66"/>
      <c r="J48" s="66"/>
      <c r="K48" s="66"/>
      <c r="L48" s="66"/>
      <c r="M48" s="66"/>
      <c r="N48" s="66"/>
      <c r="O48" s="118"/>
      <c r="P48" s="118"/>
      <c r="Q48" s="118"/>
      <c r="R48" s="118"/>
      <c r="S48" s="118"/>
    </row>
    <row r="49" spans="2:19" x14ac:dyDescent="0.25">
      <c r="B49" s="66"/>
      <c r="C49" s="66"/>
      <c r="D49" s="66"/>
      <c r="E49" s="66"/>
      <c r="F49" s="66"/>
      <c r="G49" s="66"/>
      <c r="H49" s="66"/>
      <c r="I49" s="66"/>
      <c r="J49" s="66"/>
      <c r="K49" s="66"/>
      <c r="L49" s="66"/>
      <c r="M49" s="66"/>
      <c r="N49" s="66"/>
      <c r="O49" s="118"/>
      <c r="P49" s="118"/>
      <c r="Q49" s="118"/>
      <c r="R49" s="118"/>
      <c r="S49" s="118"/>
    </row>
    <row r="50" spans="2:19" x14ac:dyDescent="0.25">
      <c r="B50" s="66"/>
      <c r="C50" s="66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118"/>
      <c r="P50" s="118"/>
      <c r="Q50" s="118"/>
      <c r="R50" s="118"/>
      <c r="S50" s="118"/>
    </row>
    <row r="51" spans="2:19" x14ac:dyDescent="0.25">
      <c r="B51" s="66"/>
      <c r="C51" s="66"/>
      <c r="D51" s="66"/>
      <c r="E51" s="66"/>
      <c r="F51" s="66"/>
      <c r="G51" s="66"/>
      <c r="H51" s="66"/>
      <c r="I51" s="66"/>
      <c r="J51" s="66"/>
      <c r="K51" s="66"/>
      <c r="L51" s="66"/>
      <c r="M51" s="66"/>
      <c r="N51" s="66"/>
      <c r="O51" s="118"/>
      <c r="P51" s="118"/>
      <c r="Q51" s="118"/>
      <c r="R51" s="118"/>
      <c r="S51" s="118"/>
    </row>
    <row r="52" spans="2:19" x14ac:dyDescent="0.25">
      <c r="B52" s="6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118"/>
      <c r="P52" s="118"/>
      <c r="Q52" s="118"/>
      <c r="R52" s="118"/>
      <c r="S52" s="118"/>
    </row>
    <row r="53" spans="2:19" x14ac:dyDescent="0.25">
      <c r="B53" s="66"/>
      <c r="C53" s="66"/>
      <c r="D53" s="66"/>
      <c r="E53" s="66"/>
      <c r="F53" s="66"/>
      <c r="G53" s="66"/>
      <c r="H53" s="66"/>
      <c r="I53" s="66"/>
      <c r="J53" s="66"/>
      <c r="K53" s="66"/>
      <c r="L53" s="66"/>
      <c r="M53" s="66"/>
      <c r="N53" s="66"/>
      <c r="O53" s="118"/>
      <c r="P53" s="118"/>
      <c r="Q53" s="118"/>
      <c r="R53" s="118"/>
      <c r="S53" s="118"/>
    </row>
    <row r="54" spans="2:19" x14ac:dyDescent="0.25">
      <c r="B54" s="6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118"/>
      <c r="P54" s="118"/>
      <c r="Q54" s="118"/>
      <c r="R54" s="118"/>
      <c r="S54" s="118"/>
    </row>
    <row r="55" spans="2:19" x14ac:dyDescent="0.25">
      <c r="B55" s="66"/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118"/>
      <c r="P55" s="118"/>
      <c r="Q55" s="118"/>
      <c r="R55" s="118"/>
      <c r="S55" s="118"/>
    </row>
    <row r="56" spans="2:19" x14ac:dyDescent="0.25">
      <c r="B56" s="118"/>
      <c r="C56" s="118"/>
      <c r="D56" s="143"/>
      <c r="E56" s="66"/>
      <c r="F56" s="118"/>
      <c r="G56" s="118"/>
      <c r="H56" s="118"/>
      <c r="I56" s="143"/>
      <c r="J56" s="66"/>
      <c r="K56" s="118"/>
      <c r="L56" s="118"/>
      <c r="M56" s="118"/>
      <c r="N56" s="118"/>
      <c r="O56" s="118"/>
      <c r="P56" s="118"/>
      <c r="Q56" s="118"/>
      <c r="R56" s="118"/>
      <c r="S56" s="118"/>
    </row>
    <row r="57" spans="2:19" x14ac:dyDescent="0.25">
      <c r="B57" s="118"/>
      <c r="C57" s="118"/>
      <c r="D57" s="118"/>
      <c r="E57" s="118"/>
      <c r="F57" s="118"/>
      <c r="G57" s="118"/>
      <c r="H57" s="118"/>
      <c r="I57" s="118"/>
      <c r="J57" s="118"/>
      <c r="K57" s="118"/>
      <c r="L57" s="118"/>
      <c r="M57" s="118"/>
      <c r="N57" s="118"/>
      <c r="O57" s="118"/>
      <c r="P57" s="118"/>
      <c r="Q57" s="118"/>
      <c r="R57" s="118"/>
      <c r="S57" s="118"/>
    </row>
    <row r="58" spans="2:19" x14ac:dyDescent="0.25">
      <c r="B58" s="118"/>
      <c r="C58" s="118"/>
      <c r="D58" s="118"/>
      <c r="E58" s="118"/>
      <c r="F58" s="118"/>
      <c r="G58" s="118"/>
      <c r="H58" s="118"/>
      <c r="I58" s="118"/>
      <c r="J58" s="118"/>
      <c r="K58" s="118"/>
      <c r="L58" s="118"/>
      <c r="M58" s="118"/>
      <c r="N58" s="118"/>
      <c r="O58" s="118"/>
      <c r="P58" s="118"/>
      <c r="Q58" s="118"/>
      <c r="R58" s="118"/>
      <c r="S58" s="118"/>
    </row>
    <row r="59" spans="2:19" x14ac:dyDescent="0.25">
      <c r="B59" s="118"/>
      <c r="C59" s="118"/>
      <c r="D59" s="118"/>
      <c r="E59" s="118"/>
      <c r="F59" s="118"/>
      <c r="G59" s="118"/>
      <c r="H59" s="118"/>
      <c r="I59" s="118"/>
      <c r="J59" s="118"/>
      <c r="K59" s="118"/>
      <c r="L59" s="118"/>
      <c r="M59" s="118"/>
      <c r="N59" s="118"/>
      <c r="O59" s="118"/>
      <c r="P59" s="118"/>
      <c r="Q59" s="118"/>
      <c r="R59" s="118"/>
      <c r="S59" s="118"/>
    </row>
    <row r="60" spans="2:19" x14ac:dyDescent="0.25">
      <c r="B60" s="118"/>
      <c r="C60" s="118"/>
      <c r="D60" s="118"/>
      <c r="E60" s="118"/>
      <c r="F60" s="118"/>
      <c r="G60" s="118"/>
      <c r="H60" s="118"/>
      <c r="I60" s="118"/>
      <c r="J60" s="118"/>
      <c r="K60" s="118"/>
      <c r="L60" s="118"/>
      <c r="M60" s="118"/>
      <c r="N60" s="118"/>
      <c r="O60" s="118"/>
      <c r="P60" s="118"/>
      <c r="Q60" s="118"/>
      <c r="R60" s="118"/>
      <c r="S60" s="118"/>
    </row>
    <row r="61" spans="2:19" x14ac:dyDescent="0.25">
      <c r="B61" s="118"/>
      <c r="C61" s="118"/>
      <c r="D61" s="118"/>
      <c r="E61" s="118"/>
      <c r="F61" s="118"/>
      <c r="G61" s="118"/>
      <c r="H61" s="118"/>
      <c r="I61" s="118"/>
      <c r="J61" s="118"/>
      <c r="K61" s="118"/>
      <c r="L61" s="118"/>
      <c r="M61" s="118"/>
      <c r="N61" s="118"/>
      <c r="O61" s="118"/>
      <c r="P61" s="118"/>
      <c r="Q61" s="118"/>
      <c r="R61" s="118"/>
      <c r="S61" s="118"/>
    </row>
    <row r="62" spans="2:19" x14ac:dyDescent="0.25">
      <c r="B62" s="118"/>
      <c r="C62" s="118"/>
      <c r="D62" s="118"/>
      <c r="E62" s="118"/>
      <c r="F62" s="118"/>
      <c r="G62" s="118"/>
      <c r="H62" s="118"/>
      <c r="I62" s="118"/>
      <c r="J62" s="118"/>
      <c r="K62" s="118"/>
      <c r="L62" s="118"/>
      <c r="M62" s="118"/>
      <c r="N62" s="118"/>
      <c r="O62" s="118"/>
      <c r="P62" s="118"/>
      <c r="Q62" s="118"/>
      <c r="R62" s="118"/>
      <c r="S62" s="118"/>
    </row>
    <row r="63" spans="2:19" x14ac:dyDescent="0.25">
      <c r="B63" s="118"/>
      <c r="C63" s="118"/>
      <c r="D63" s="118"/>
      <c r="E63" s="118"/>
      <c r="F63" s="118"/>
      <c r="G63" s="118"/>
      <c r="H63" s="118"/>
      <c r="I63" s="118"/>
      <c r="J63" s="118"/>
      <c r="K63" s="118"/>
      <c r="L63" s="118"/>
      <c r="M63" s="118"/>
      <c r="N63" s="118"/>
      <c r="O63" s="118"/>
      <c r="P63" s="118"/>
      <c r="Q63" s="118"/>
      <c r="R63" s="118"/>
      <c r="S63" s="118"/>
    </row>
  </sheetData>
  <sheetProtection selectLockedCells="1"/>
  <mergeCells count="1">
    <mergeCell ref="A41:A45"/>
  </mergeCells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384.201&amp;C&amp;8Bases du projet&amp;R&amp;8Page &amp;P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2C9A3-4187-48B9-9F65-FBBE31BD57F2}">
  <sheetPr codeName="Feuil8">
    <tabColor theme="5" tint="0.79998168889431442"/>
    <pageSetUpPr fitToPage="1"/>
  </sheetPr>
  <dimension ref="A1:BB127"/>
  <sheetViews>
    <sheetView showGridLines="0" zoomScaleNormal="100" zoomScaleSheetLayoutView="100" workbookViewId="0">
      <selection activeCell="V37" sqref="V37"/>
    </sheetView>
  </sheetViews>
  <sheetFormatPr baseColWidth="10" defaultRowHeight="12.75" x14ac:dyDescent="0.2"/>
  <cols>
    <col min="1" max="1" width="0.7109375" style="15" customWidth="1"/>
    <col min="2" max="3" width="6.140625" style="15" customWidth="1"/>
    <col min="4" max="5" width="9.42578125" style="15" customWidth="1"/>
    <col min="6" max="6" width="6.140625" style="15" customWidth="1"/>
    <col min="7" max="7" width="6.42578125" style="15" customWidth="1"/>
    <col min="8" max="8" width="6.7109375" style="15" customWidth="1"/>
    <col min="9" max="9" width="6.140625" style="15" customWidth="1"/>
    <col min="10" max="10" width="7.140625" style="15" customWidth="1"/>
    <col min="11" max="11" width="6.140625" style="15" customWidth="1"/>
    <col min="12" max="12" width="6.5703125" style="15" customWidth="1"/>
    <col min="13" max="14" width="6.140625" style="15" customWidth="1"/>
    <col min="15" max="15" width="7.140625" style="15" customWidth="1"/>
    <col min="16" max="16" width="9.140625" style="15" bestFit="1" customWidth="1"/>
    <col min="17" max="17" width="7" style="15" bestFit="1" customWidth="1"/>
    <col min="18" max="20" width="6.140625" style="15" customWidth="1"/>
    <col min="21" max="22" width="11.28515625" style="15" bestFit="1" customWidth="1"/>
    <col min="23" max="23" width="9.5703125" style="15" customWidth="1"/>
    <col min="24" max="24" width="13.85546875" style="15" customWidth="1"/>
    <col min="25" max="26" width="8.140625" style="15" customWidth="1"/>
    <col min="27" max="34" width="11.42578125" style="15"/>
    <col min="35" max="60" width="7.7109375" style="15" customWidth="1"/>
    <col min="61" max="16384" width="11.42578125" style="15"/>
  </cols>
  <sheetData>
    <row r="1" spans="1:54" s="30" customFormat="1" ht="14.25" customHeight="1" x14ac:dyDescent="0.2">
      <c r="A1" s="63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32"/>
    </row>
    <row r="2" spans="1:54" s="30" customFormat="1" ht="24.75" customHeight="1" x14ac:dyDescent="0.2">
      <c r="A2" s="63"/>
      <c r="B2" s="264" t="s">
        <v>44</v>
      </c>
      <c r="C2" s="265"/>
      <c r="D2" s="265"/>
      <c r="E2" s="266" t="s">
        <v>320</v>
      </c>
      <c r="F2" s="266"/>
      <c r="G2" s="417"/>
      <c r="H2" s="417"/>
      <c r="I2" s="31"/>
      <c r="J2" s="266" t="s">
        <v>34</v>
      </c>
      <c r="K2" s="267"/>
      <c r="L2" s="417"/>
      <c r="M2" s="417"/>
      <c r="N2" s="417"/>
      <c r="O2" s="268"/>
      <c r="P2" s="268"/>
      <c r="Q2" s="269"/>
      <c r="R2" s="32"/>
    </row>
    <row r="3" spans="1:54" s="30" customFormat="1" ht="15" x14ac:dyDescent="0.2">
      <c r="A3" s="63"/>
      <c r="B3" s="274"/>
      <c r="C3" s="275"/>
      <c r="D3" s="275"/>
      <c r="E3" s="276"/>
      <c r="F3" s="276"/>
      <c r="H3" s="277"/>
      <c r="J3" s="276"/>
      <c r="K3" s="278"/>
      <c r="L3" s="279"/>
      <c r="M3" s="279"/>
      <c r="N3" s="279"/>
      <c r="O3" s="279"/>
      <c r="P3" s="279"/>
      <c r="Q3" s="278"/>
      <c r="R3" s="32"/>
    </row>
    <row r="4" spans="1:54" s="30" customFormat="1" ht="14.25" x14ac:dyDescent="0.2">
      <c r="A4" s="63"/>
      <c r="B4" s="361" t="s">
        <v>255</v>
      </c>
      <c r="C4" s="573"/>
      <c r="D4" s="573"/>
      <c r="E4" s="574" t="str">
        <f>Donnéesdebase!F15</f>
        <v>Sélectionner</v>
      </c>
      <c r="F4" s="575"/>
      <c r="G4" s="575"/>
      <c r="H4" s="576" t="str">
        <f>E4&amp;" "&amp;I4</f>
        <v>Sélectionner Local chauffé, pas de mur extérieur</v>
      </c>
      <c r="I4" s="755" t="s">
        <v>257</v>
      </c>
      <c r="J4" s="755"/>
      <c r="K4" s="755"/>
      <c r="L4" s="755"/>
      <c r="M4" s="755"/>
      <c r="N4" s="755"/>
      <c r="O4" s="755"/>
      <c r="P4" s="755"/>
      <c r="Q4" s="756"/>
      <c r="R4" s="32"/>
      <c r="AU4" s="20" t="s">
        <v>198</v>
      </c>
    </row>
    <row r="5" spans="1:54" s="30" customFormat="1" ht="14.25" x14ac:dyDescent="0.2">
      <c r="A5" s="63"/>
      <c r="B5" s="366" t="s">
        <v>284</v>
      </c>
      <c r="C5" s="234"/>
      <c r="D5" s="234"/>
      <c r="E5" s="65"/>
      <c r="F5" s="260"/>
      <c r="G5" s="260"/>
      <c r="H5" s="260"/>
      <c r="I5" s="757" t="s">
        <v>276</v>
      </c>
      <c r="J5" s="757"/>
      <c r="K5" s="757"/>
      <c r="L5" s="757"/>
      <c r="M5" s="757"/>
      <c r="N5" s="757"/>
      <c r="O5" s="757"/>
      <c r="P5" s="757"/>
      <c r="Q5" s="758"/>
      <c r="AM5" s="6" t="s">
        <v>267</v>
      </c>
      <c r="AO5" s="20"/>
      <c r="AP5" s="29"/>
      <c r="AQ5" s="20"/>
      <c r="AR5" s="20">
        <v>0</v>
      </c>
      <c r="AS5" s="20">
        <v>0</v>
      </c>
      <c r="AT5" s="644"/>
      <c r="AU5" s="20" t="s">
        <v>257</v>
      </c>
      <c r="AW5" s="644"/>
      <c r="AX5" s="644"/>
      <c r="AY5" s="644"/>
      <c r="AZ5" s="644"/>
      <c r="BA5" s="644"/>
      <c r="BB5" s="644"/>
    </row>
    <row r="6" spans="1:54" s="29" customFormat="1" ht="14.25" x14ac:dyDescent="0.2">
      <c r="A6" s="64"/>
      <c r="B6" s="358"/>
      <c r="C6" s="65"/>
      <c r="D6" s="65"/>
      <c r="E6" s="65"/>
      <c r="F6" s="359"/>
      <c r="G6" s="65"/>
      <c r="H6" s="65"/>
      <c r="I6" s="65"/>
      <c r="J6" s="65"/>
      <c r="K6" s="65"/>
      <c r="L6" s="65"/>
      <c r="M6" s="359"/>
      <c r="N6" s="65"/>
      <c r="O6" s="359"/>
      <c r="P6" s="360"/>
      <c r="Q6" s="65"/>
      <c r="R6" s="33"/>
      <c r="AM6" s="29" t="s">
        <v>268</v>
      </c>
      <c r="AN6" s="30"/>
      <c r="AO6" s="20"/>
      <c r="AQ6" s="20"/>
      <c r="AR6" s="20"/>
      <c r="AS6" s="20">
        <v>0.05</v>
      </c>
      <c r="AT6" s="644"/>
      <c r="AU6" s="20" t="s">
        <v>258</v>
      </c>
      <c r="AW6" s="644"/>
      <c r="AX6" s="644"/>
      <c r="AY6" s="644"/>
      <c r="AZ6" s="644"/>
      <c r="BA6" s="644"/>
      <c r="BB6" s="644"/>
    </row>
    <row r="7" spans="1:54" s="29" customFormat="1" ht="14.25" x14ac:dyDescent="0.2">
      <c r="A7" s="64"/>
      <c r="B7" s="578" t="s">
        <v>470</v>
      </c>
      <c r="C7" s="587"/>
      <c r="D7" s="588"/>
      <c r="F7" s="70" t="s">
        <v>471</v>
      </c>
      <c r="G7" s="68"/>
      <c r="H7" s="68"/>
      <c r="I7" s="68"/>
      <c r="J7" s="68"/>
      <c r="K7" s="555"/>
      <c r="L7" s="556"/>
      <c r="M7" s="70" t="s">
        <v>37</v>
      </c>
      <c r="N7" s="68"/>
      <c r="O7" s="68"/>
      <c r="P7" s="68"/>
      <c r="Q7" s="69"/>
      <c r="R7" s="33"/>
      <c r="AM7" s="29" t="s">
        <v>269</v>
      </c>
      <c r="AN7" s="30"/>
      <c r="AO7" s="20"/>
      <c r="AQ7" s="20"/>
      <c r="AS7" s="29">
        <v>0</v>
      </c>
      <c r="AT7" s="644"/>
      <c r="AU7" s="20" t="s">
        <v>259</v>
      </c>
      <c r="AV7" s="20"/>
      <c r="AW7" s="644"/>
      <c r="AX7" s="644"/>
      <c r="AY7" s="644"/>
      <c r="AZ7" s="644"/>
      <c r="BA7" s="644"/>
      <c r="BB7" s="644"/>
    </row>
    <row r="8" spans="1:54" s="29" customFormat="1" ht="15.75" x14ac:dyDescent="0.3">
      <c r="A8" s="64"/>
      <c r="B8" s="589" t="s">
        <v>472</v>
      </c>
      <c r="C8" s="590"/>
      <c r="D8" s="575"/>
      <c r="E8" s="591">
        <v>18</v>
      </c>
      <c r="F8" s="584" t="s">
        <v>4</v>
      </c>
      <c r="G8" s="648" t="s">
        <v>16</v>
      </c>
      <c r="H8" s="669" t="s">
        <v>88</v>
      </c>
      <c r="I8" s="670"/>
      <c r="J8" s="671"/>
      <c r="K8" s="421" t="s">
        <v>48</v>
      </c>
      <c r="L8" s="554" t="s">
        <v>49</v>
      </c>
      <c r="M8" s="420" t="s">
        <v>0</v>
      </c>
      <c r="N8" s="421" t="s">
        <v>7</v>
      </c>
      <c r="O8" s="421" t="s">
        <v>1</v>
      </c>
      <c r="P8" s="421" t="s">
        <v>8</v>
      </c>
      <c r="Q8" s="422" t="s">
        <v>22</v>
      </c>
      <c r="R8" s="33"/>
      <c r="AM8" s="29" t="s">
        <v>270</v>
      </c>
      <c r="AN8" s="30"/>
      <c r="AO8" s="20"/>
      <c r="AP8" s="20"/>
      <c r="AQ8" s="20"/>
      <c r="AR8" s="20"/>
      <c r="AS8" s="20">
        <v>0.02</v>
      </c>
      <c r="AT8" s="644">
        <v>0</v>
      </c>
      <c r="AU8" s="644">
        <v>0</v>
      </c>
      <c r="AV8" s="644"/>
      <c r="AW8" s="644"/>
      <c r="AX8" s="644"/>
      <c r="AY8" s="644"/>
      <c r="AZ8" s="644"/>
      <c r="BA8" s="644"/>
      <c r="BB8" s="644"/>
    </row>
    <row r="9" spans="1:54" s="29" customFormat="1" ht="12.75" customHeight="1" x14ac:dyDescent="0.2">
      <c r="A9" s="64"/>
      <c r="B9" s="592" t="s">
        <v>473</v>
      </c>
      <c r="C9" s="593"/>
      <c r="D9" s="593"/>
      <c r="E9" s="594">
        <v>19</v>
      </c>
      <c r="F9" s="585" t="s">
        <v>4</v>
      </c>
      <c r="G9" s="649" t="s">
        <v>4</v>
      </c>
      <c r="H9" s="672" t="s">
        <v>8</v>
      </c>
      <c r="I9" s="673"/>
      <c r="J9" s="674"/>
      <c r="K9" s="83" t="s">
        <v>5</v>
      </c>
      <c r="L9" s="83" t="s">
        <v>4</v>
      </c>
      <c r="M9" s="82" t="s">
        <v>3</v>
      </c>
      <c r="N9" s="83" t="s">
        <v>3</v>
      </c>
      <c r="O9" s="83" t="s">
        <v>10</v>
      </c>
      <c r="P9" s="83" t="s">
        <v>3</v>
      </c>
      <c r="Q9" s="84" t="s">
        <v>11</v>
      </c>
      <c r="AM9" s="29" t="s">
        <v>271</v>
      </c>
      <c r="AN9" s="30"/>
      <c r="AO9" s="20"/>
      <c r="AP9" s="6"/>
      <c r="AQ9" s="20"/>
      <c r="AR9" s="6"/>
      <c r="AS9" s="20">
        <v>0.03</v>
      </c>
      <c r="AT9" s="644"/>
      <c r="AU9" s="644"/>
      <c r="AV9" s="644"/>
      <c r="AW9" s="644"/>
      <c r="AX9" s="644"/>
      <c r="AY9" s="644"/>
      <c r="AZ9" s="644" t="s">
        <v>256</v>
      </c>
      <c r="BA9" s="644" t="s">
        <v>2</v>
      </c>
      <c r="BB9" s="644"/>
    </row>
    <row r="10" spans="1:54" s="29" customFormat="1" ht="12.75" customHeight="1" x14ac:dyDescent="0.2">
      <c r="A10" s="64"/>
      <c r="B10" s="592" t="s">
        <v>474</v>
      </c>
      <c r="C10" s="80"/>
      <c r="D10" s="593"/>
      <c r="E10" s="594">
        <v>20</v>
      </c>
      <c r="F10" s="586" t="s">
        <v>4</v>
      </c>
      <c r="G10" s="650">
        <f>Donnéesdebase!L12</f>
        <v>-10</v>
      </c>
      <c r="H10" s="675" t="str">
        <f>Donnéesdebase!K25</f>
        <v>T &gt; 200h</v>
      </c>
      <c r="I10" s="676"/>
      <c r="J10" s="677"/>
      <c r="K10" s="579">
        <f>Donnéesdebase!K26</f>
        <v>0</v>
      </c>
      <c r="L10" s="580">
        <f>IF(ISNUMBER(G10),G10+K10,G10)</f>
        <v>-10</v>
      </c>
      <c r="M10" s="581">
        <v>3.98</v>
      </c>
      <c r="N10" s="582">
        <v>3.7549999999999999</v>
      </c>
      <c r="O10" s="582">
        <v>14.94</v>
      </c>
      <c r="P10" s="580">
        <v>2.82</v>
      </c>
      <c r="Q10" s="583">
        <f>O10*P10</f>
        <v>42.130799999999994</v>
      </c>
      <c r="AM10" s="29" t="s">
        <v>272</v>
      </c>
      <c r="AN10" s="30"/>
      <c r="AO10" s="20"/>
      <c r="AP10" s="20"/>
      <c r="AQ10" s="20"/>
      <c r="AR10" s="20"/>
      <c r="AS10" s="20">
        <v>0</v>
      </c>
      <c r="AT10" s="644"/>
      <c r="AU10" s="644" t="s">
        <v>275</v>
      </c>
      <c r="AV10" s="644"/>
      <c r="AW10" s="644"/>
      <c r="AX10" s="644"/>
      <c r="AY10" s="644"/>
      <c r="AZ10" s="644" t="s">
        <v>296</v>
      </c>
      <c r="BA10" s="644">
        <v>1</v>
      </c>
      <c r="BB10" s="644"/>
    </row>
    <row r="11" spans="1:54" s="29" customFormat="1" ht="14.25" x14ac:dyDescent="0.2">
      <c r="A11" s="64"/>
      <c r="B11" s="595" t="s">
        <v>476</v>
      </c>
      <c r="C11" s="596"/>
      <c r="D11" s="596"/>
      <c r="E11" s="597">
        <f>+L10</f>
        <v>-10</v>
      </c>
      <c r="F11" s="318"/>
      <c r="G11" s="386"/>
      <c r="H11" s="6"/>
      <c r="I11" s="387"/>
      <c r="J11" s="318"/>
      <c r="K11" s="318"/>
      <c r="L11" s="318"/>
      <c r="M11" s="318"/>
      <c r="N11" s="318"/>
      <c r="O11" s="318"/>
      <c r="P11" s="101"/>
      <c r="Q11" s="101"/>
      <c r="AM11" s="29" t="s">
        <v>273</v>
      </c>
      <c r="AN11" s="30"/>
      <c r="AO11" s="20"/>
      <c r="AP11" s="6"/>
      <c r="AQ11" s="20"/>
      <c r="AR11" s="6"/>
      <c r="AS11" s="20">
        <v>0.01</v>
      </c>
      <c r="AT11" s="644"/>
      <c r="AU11" s="644" t="s">
        <v>256</v>
      </c>
      <c r="AV11" s="644"/>
      <c r="AW11" s="644"/>
      <c r="AX11" s="644"/>
      <c r="AY11" s="644"/>
      <c r="AZ11" s="644" t="s">
        <v>295</v>
      </c>
      <c r="BA11" s="645" t="s">
        <v>7</v>
      </c>
      <c r="BB11" s="644"/>
    </row>
    <row r="12" spans="1:54" s="20" customFormat="1" ht="14.25" x14ac:dyDescent="0.2">
      <c r="A12" s="66"/>
      <c r="B12" s="99"/>
      <c r="C12" s="99"/>
      <c r="D12" s="99"/>
      <c r="E12" s="99"/>
      <c r="F12" s="99"/>
      <c r="G12" s="99"/>
      <c r="H12" s="99"/>
      <c r="I12" s="99"/>
      <c r="J12" s="99"/>
      <c r="K12" s="99"/>
      <c r="L12" s="99"/>
      <c r="M12" s="99"/>
      <c r="N12" s="99"/>
      <c r="O12" s="99"/>
      <c r="P12" s="99"/>
      <c r="Q12" s="99"/>
      <c r="AM12" s="29" t="s">
        <v>274</v>
      </c>
      <c r="AN12" s="30"/>
      <c r="AR12" s="30"/>
      <c r="AS12" s="20">
        <v>0.02</v>
      </c>
      <c r="AT12" s="644"/>
      <c r="AU12" s="644" t="s">
        <v>276</v>
      </c>
      <c r="AV12" s="644">
        <v>1</v>
      </c>
      <c r="AW12" s="644"/>
      <c r="AX12" s="644"/>
      <c r="AY12" s="644"/>
      <c r="AZ12" s="644" t="s">
        <v>301</v>
      </c>
      <c r="BA12" s="645" t="s">
        <v>484</v>
      </c>
      <c r="BB12" s="644"/>
    </row>
    <row r="13" spans="1:54" s="6" customFormat="1" ht="12" customHeight="1" x14ac:dyDescent="0.2">
      <c r="A13" s="66"/>
      <c r="B13" s="570" t="s">
        <v>291</v>
      </c>
      <c r="C13" s="571"/>
      <c r="D13" s="571"/>
      <c r="E13" s="571"/>
      <c r="F13" s="571"/>
      <c r="G13" s="571"/>
      <c r="H13" s="571"/>
      <c r="I13" s="571"/>
      <c r="J13" s="571"/>
      <c r="K13" s="571"/>
      <c r="L13" s="571"/>
      <c r="M13" s="571"/>
      <c r="N13" s="571"/>
      <c r="O13" s="571"/>
      <c r="P13" s="571"/>
      <c r="Q13" s="572"/>
      <c r="AM13" s="644"/>
      <c r="AN13" s="644"/>
      <c r="AO13" s="644"/>
      <c r="AP13" s="644"/>
      <c r="AQ13" s="644"/>
      <c r="AR13" s="644"/>
      <c r="AS13" s="644"/>
      <c r="AT13" s="644"/>
      <c r="AU13" s="644" t="s">
        <v>277</v>
      </c>
      <c r="AV13" s="644">
        <v>1.3</v>
      </c>
      <c r="AW13" s="644"/>
      <c r="AX13" s="644"/>
      <c r="AY13" s="644"/>
      <c r="AZ13" s="644" t="s">
        <v>297</v>
      </c>
      <c r="BA13" s="645" t="s">
        <v>7</v>
      </c>
      <c r="BB13" s="644"/>
    </row>
    <row r="14" spans="1:54" s="20" customFormat="1" ht="24" x14ac:dyDescent="0.2">
      <c r="B14" s="272" t="s">
        <v>32</v>
      </c>
      <c r="C14" s="259" t="s">
        <v>14</v>
      </c>
      <c r="D14" s="751" t="s">
        <v>33</v>
      </c>
      <c r="E14" s="700"/>
      <c r="F14" s="699" t="s">
        <v>293</v>
      </c>
      <c r="G14" s="700"/>
      <c r="H14" s="701"/>
      <c r="I14" s="699" t="s">
        <v>478</v>
      </c>
      <c r="J14" s="700"/>
      <c r="K14" s="701"/>
      <c r="L14" s="284" t="s">
        <v>7</v>
      </c>
      <c r="M14" s="259" t="s">
        <v>13</v>
      </c>
      <c r="N14" s="259" t="s">
        <v>322</v>
      </c>
      <c r="O14" s="259" t="s">
        <v>1</v>
      </c>
      <c r="P14" s="281" t="s">
        <v>302</v>
      </c>
      <c r="Q14" s="626" t="s">
        <v>17</v>
      </c>
      <c r="AM14" s="644" t="s">
        <v>256</v>
      </c>
      <c r="AN14" s="644"/>
      <c r="AO14" s="644"/>
      <c r="AP14" s="644"/>
      <c r="AQ14" s="644"/>
      <c r="AR14" s="644"/>
      <c r="AS14" s="644">
        <v>0</v>
      </c>
      <c r="AT14" s="644"/>
      <c r="AU14" s="644" t="s">
        <v>278</v>
      </c>
      <c r="AV14" s="644">
        <v>1.4</v>
      </c>
      <c r="AW14" s="644"/>
      <c r="AX14" s="644"/>
      <c r="AY14" s="644"/>
      <c r="AZ14" s="644"/>
      <c r="BA14" s="644"/>
      <c r="BB14" s="644"/>
    </row>
    <row r="15" spans="1:54" s="8" customFormat="1" x14ac:dyDescent="0.2">
      <c r="B15" s="273" t="s">
        <v>2</v>
      </c>
      <c r="C15" s="256"/>
      <c r="D15" s="257"/>
      <c r="E15" s="256"/>
      <c r="F15" s="256"/>
      <c r="G15" s="258"/>
      <c r="H15" s="258"/>
      <c r="I15" s="7"/>
      <c r="J15" s="7"/>
      <c r="K15" s="7"/>
      <c r="L15" s="254" t="s">
        <v>3</v>
      </c>
      <c r="M15" s="254" t="s">
        <v>3</v>
      </c>
      <c r="N15" s="256" t="s">
        <v>321</v>
      </c>
      <c r="O15" s="254" t="s">
        <v>89</v>
      </c>
      <c r="P15" s="282" t="s">
        <v>303</v>
      </c>
      <c r="Q15" s="624" t="s">
        <v>6</v>
      </c>
      <c r="AM15" s="644" t="s">
        <v>206</v>
      </c>
      <c r="AN15" s="644"/>
      <c r="AO15" s="644"/>
      <c r="AP15" s="644"/>
      <c r="AQ15" s="644"/>
      <c r="AR15" s="644"/>
      <c r="AS15" s="644">
        <v>1</v>
      </c>
      <c r="AT15" s="644"/>
      <c r="AU15" s="644" t="s">
        <v>279</v>
      </c>
      <c r="AV15" s="644">
        <v>1.6</v>
      </c>
      <c r="AW15" s="644"/>
      <c r="AX15" s="644"/>
      <c r="AY15" s="644"/>
      <c r="AZ15" s="644"/>
      <c r="BA15" s="644"/>
      <c r="BB15" s="644"/>
    </row>
    <row r="16" spans="1:54" s="6" customFormat="1" ht="12" x14ac:dyDescent="0.2">
      <c r="B16" s="384" t="s">
        <v>102</v>
      </c>
      <c r="C16" s="46" t="s">
        <v>98</v>
      </c>
      <c r="D16" s="60" t="str">
        <f>IF(ISNA(VLOOKUP(B16,BibliothèqueProjet!$A$6:$J$70,2,FALSE)) = TRUE, "", VLOOKUP(B16,BibliothèqueProjet!$A$6:$J$20,2,FALSE))</f>
        <v>Murs Extérieur</v>
      </c>
      <c r="E16" s="44"/>
      <c r="F16" s="696" t="s">
        <v>296</v>
      </c>
      <c r="G16" s="697"/>
      <c r="H16" s="698"/>
      <c r="I16" s="696" t="s">
        <v>476</v>
      </c>
      <c r="J16" s="697"/>
      <c r="K16" s="698"/>
      <c r="L16" s="296">
        <v>3.89</v>
      </c>
      <c r="M16" s="297">
        <v>3.4849999999999999</v>
      </c>
      <c r="N16" s="298">
        <v>6.35</v>
      </c>
      <c r="O16" s="47">
        <f t="shared" ref="O16:O21" si="0">(L16*M16)-N16</f>
        <v>7.2066499999999998</v>
      </c>
      <c r="P16" s="283">
        <f>IF(B16&lt;&gt;0,VLOOKUP(B16,BibliothèqueProjet!$A$5:$J$20,10,FALSE),"")</f>
        <v>0.15</v>
      </c>
      <c r="Q16" s="251">
        <f>IF(P16&lt;&gt;"",O16*P16,"")</f>
        <v>1.0809974999999998</v>
      </c>
      <c r="AM16" s="644" t="s">
        <v>207</v>
      </c>
      <c r="AN16" s="644"/>
      <c r="AO16" s="644"/>
      <c r="AP16" s="644"/>
      <c r="AQ16" s="644"/>
      <c r="AR16" s="644"/>
      <c r="AS16" s="644">
        <v>0.5</v>
      </c>
      <c r="AT16" s="644"/>
      <c r="AU16" s="644" t="s">
        <v>280</v>
      </c>
      <c r="AV16" s="644">
        <v>1.7</v>
      </c>
      <c r="AW16" s="644"/>
      <c r="AX16" s="644"/>
      <c r="AY16" s="644"/>
      <c r="AZ16" s="644"/>
      <c r="BA16" s="644"/>
      <c r="BB16" s="644"/>
    </row>
    <row r="17" spans="2:54" s="6" customFormat="1" ht="14.25" customHeight="1" x14ac:dyDescent="0.2">
      <c r="B17" s="385"/>
      <c r="C17" s="49"/>
      <c r="D17" s="60" t="str">
        <f>IF(ISNA(VLOOKUP(B17,BibliothèqueProjet!$A$6:$J$70,2,FALSE)) = TRUE, "", VLOOKUP(B17,BibliothèqueProjet!$A$6:$J$20,2,FALSE))</f>
        <v/>
      </c>
      <c r="E17" s="50"/>
      <c r="F17" s="702" t="s">
        <v>256</v>
      </c>
      <c r="G17" s="703"/>
      <c r="H17" s="704"/>
      <c r="I17" s="702" t="s">
        <v>472</v>
      </c>
      <c r="J17" s="703"/>
      <c r="K17" s="704"/>
      <c r="L17" s="299"/>
      <c r="M17" s="300"/>
      <c r="N17" s="301"/>
      <c r="O17" s="47">
        <f t="shared" si="0"/>
        <v>0</v>
      </c>
      <c r="P17" s="283" t="str">
        <f>IF(B17&lt;&gt;0,VLOOKUP(B17,BibliothèqueProjet!$A$5:$J$20,10,FALSE),"")</f>
        <v/>
      </c>
      <c r="Q17" s="251">
        <v>10</v>
      </c>
      <c r="AM17" s="644" t="s">
        <v>208</v>
      </c>
      <c r="AN17" s="644"/>
      <c r="AO17" s="644"/>
      <c r="AP17" s="644"/>
      <c r="AQ17" s="644"/>
      <c r="AR17" s="644"/>
      <c r="AS17" s="644">
        <v>0.3</v>
      </c>
      <c r="AT17" s="644"/>
      <c r="AU17" s="644" t="s">
        <v>281</v>
      </c>
      <c r="AV17" s="644">
        <v>1.8</v>
      </c>
      <c r="AW17" s="644"/>
      <c r="AX17" s="644"/>
      <c r="AY17" s="644"/>
      <c r="AZ17" s="644"/>
      <c r="BA17" s="644"/>
      <c r="BB17" s="644"/>
    </row>
    <row r="18" spans="2:54" s="6" customFormat="1" ht="12.75" customHeight="1" x14ac:dyDescent="0.2">
      <c r="B18" s="385"/>
      <c r="C18" s="46"/>
      <c r="D18" s="60" t="str">
        <f>IF(ISNA(VLOOKUP(B18,BibliothèqueProjet!$A$6:$J$70,2,FALSE)) = TRUE, "", VLOOKUP(B18,BibliothèqueProjet!$A$6:$J$20,2,FALSE))</f>
        <v/>
      </c>
      <c r="E18" s="44"/>
      <c r="F18" s="702" t="s">
        <v>256</v>
      </c>
      <c r="G18" s="703"/>
      <c r="H18" s="704"/>
      <c r="I18" s="702" t="s">
        <v>472</v>
      </c>
      <c r="J18" s="703"/>
      <c r="K18" s="704"/>
      <c r="L18" s="296"/>
      <c r="M18" s="297"/>
      <c r="N18" s="298"/>
      <c r="O18" s="47">
        <f t="shared" si="0"/>
        <v>0</v>
      </c>
      <c r="P18" s="283" t="str">
        <f>IF(B18&lt;&gt;0,VLOOKUP(B18,BibliothèqueProjet!$A$5:$J$20,10,FALSE),"")</f>
        <v/>
      </c>
      <c r="Q18" s="251">
        <v>20</v>
      </c>
      <c r="AM18" s="644"/>
      <c r="AN18" s="644"/>
      <c r="AO18" s="644"/>
      <c r="AP18" s="644"/>
      <c r="AQ18" s="644"/>
      <c r="AR18" s="644"/>
      <c r="AS18" s="644">
        <v>0.1</v>
      </c>
      <c r="AT18" s="644"/>
      <c r="AU18" s="644" t="s">
        <v>282</v>
      </c>
      <c r="AV18" s="644">
        <v>2</v>
      </c>
      <c r="AW18" s="644"/>
      <c r="AX18" s="644"/>
      <c r="AY18" s="644"/>
      <c r="AZ18" s="644"/>
      <c r="BA18" s="644"/>
      <c r="BB18" s="644"/>
    </row>
    <row r="19" spans="2:54" s="6" customFormat="1" ht="12" x14ac:dyDescent="0.2">
      <c r="B19" s="385"/>
      <c r="C19" s="46"/>
      <c r="D19" s="60" t="str">
        <f>IF(ISNA(VLOOKUP(B19,BibliothèqueProjet!$A$6:$J$70,2,FALSE)) = TRUE, "", VLOOKUP(B19,BibliothèqueProjet!$A$6:$J$20,2,FALSE))</f>
        <v/>
      </c>
      <c r="E19" s="44"/>
      <c r="F19" s="702" t="s">
        <v>256</v>
      </c>
      <c r="G19" s="703"/>
      <c r="H19" s="704"/>
      <c r="I19" s="702" t="s">
        <v>474</v>
      </c>
      <c r="J19" s="703"/>
      <c r="K19" s="704"/>
      <c r="L19" s="296"/>
      <c r="M19" s="297"/>
      <c r="N19" s="298"/>
      <c r="O19" s="47">
        <f t="shared" si="0"/>
        <v>0</v>
      </c>
      <c r="P19" s="283" t="str">
        <f>IF(B19&lt;&gt;0,VLOOKUP(B19,BibliothèqueProjet!$A$5:$J$20,10,FALSE),"")</f>
        <v/>
      </c>
      <c r="Q19" s="251">
        <v>5</v>
      </c>
      <c r="AM19" s="644"/>
      <c r="AN19" s="644"/>
      <c r="AO19" s="644"/>
      <c r="AP19" s="644"/>
      <c r="AQ19" s="644"/>
      <c r="AR19" s="644"/>
      <c r="AS19" s="644"/>
      <c r="AT19" s="644"/>
      <c r="AU19" s="644" t="s">
        <v>283</v>
      </c>
      <c r="AV19" s="644">
        <v>2.2000000000000002</v>
      </c>
      <c r="AW19" s="644"/>
      <c r="AX19" s="644"/>
      <c r="AY19" s="644"/>
      <c r="AZ19" s="644"/>
      <c r="BA19" s="644"/>
      <c r="BB19" s="644"/>
    </row>
    <row r="20" spans="2:54" s="6" customFormat="1" ht="12.75" customHeight="1" x14ac:dyDescent="0.2">
      <c r="B20" s="385"/>
      <c r="C20" s="46"/>
      <c r="D20" s="60" t="str">
        <f>IF(ISNA(VLOOKUP(B20,BibliothèqueProjet!$A$6:$J$70,2,FALSE)) = TRUE, "", VLOOKUP(B20,BibliothèqueProjet!$A$6:$J$20,2,FALSE))</f>
        <v/>
      </c>
      <c r="E20" s="44"/>
      <c r="F20" s="702" t="s">
        <v>256</v>
      </c>
      <c r="G20" s="703"/>
      <c r="H20" s="704"/>
      <c r="I20" s="702" t="s">
        <v>256</v>
      </c>
      <c r="J20" s="703"/>
      <c r="K20" s="704"/>
      <c r="L20" s="296"/>
      <c r="M20" s="297"/>
      <c r="N20" s="298"/>
      <c r="O20" s="47">
        <f t="shared" si="0"/>
        <v>0</v>
      </c>
      <c r="P20" s="283" t="str">
        <f>IF(B20&lt;&gt;0,VLOOKUP(B20,BibliothèqueProjet!$A$5:$J$20,10,FALSE),"")</f>
        <v/>
      </c>
      <c r="Q20" s="251" t="str">
        <f>IF(P20&lt;&gt;"",O20*P20,"")</f>
        <v/>
      </c>
      <c r="AM20" s="644"/>
      <c r="AN20" s="644"/>
      <c r="AO20" s="644"/>
      <c r="AP20" s="644"/>
      <c r="AQ20" s="644"/>
      <c r="AR20" s="644"/>
      <c r="AS20" s="644"/>
      <c r="AT20" s="644"/>
      <c r="AU20" s="644"/>
      <c r="AV20" s="644"/>
      <c r="AW20" s="644"/>
      <c r="AX20" s="644"/>
      <c r="AY20" s="644"/>
      <c r="AZ20" s="644"/>
      <c r="BA20" s="644"/>
      <c r="BB20" s="644"/>
    </row>
    <row r="21" spans="2:54" s="6" customFormat="1" ht="12" customHeight="1" x14ac:dyDescent="0.2">
      <c r="B21" s="598"/>
      <c r="C21" s="599"/>
      <c r="D21" s="600" t="str">
        <f>IF(ISNA(VLOOKUP(B21,BibliothèqueProjet!$A$6:$J$70,2,FALSE)) = TRUE, "", VLOOKUP(B21,BibliothèqueProjet!$A$6:$J$20,2,FALSE))</f>
        <v/>
      </c>
      <c r="E21" s="19"/>
      <c r="F21" s="693" t="s">
        <v>256</v>
      </c>
      <c r="G21" s="694"/>
      <c r="H21" s="695"/>
      <c r="I21" s="693" t="s">
        <v>256</v>
      </c>
      <c r="J21" s="694"/>
      <c r="K21" s="695"/>
      <c r="L21" s="601"/>
      <c r="M21" s="602"/>
      <c r="N21" s="603"/>
      <c r="O21" s="604">
        <f t="shared" si="0"/>
        <v>0</v>
      </c>
      <c r="P21" s="605" t="str">
        <f>IF(B21&lt;&gt;0,VLOOKUP(B21,BibliothèqueProjet!$A$5:$J$20,10,FALSE),"")</f>
        <v/>
      </c>
      <c r="Q21" s="627" t="str">
        <f>IF(P21&lt;&gt;"",O21*P21,"")</f>
        <v/>
      </c>
      <c r="AL21" s="10"/>
      <c r="AM21" s="644" t="s">
        <v>198</v>
      </c>
      <c r="AN21" s="644" t="s">
        <v>198</v>
      </c>
      <c r="AO21" s="644" t="s">
        <v>198</v>
      </c>
      <c r="AP21" s="644" t="s">
        <v>198</v>
      </c>
      <c r="AQ21" s="646"/>
      <c r="AR21" s="646" t="s">
        <v>211</v>
      </c>
      <c r="AS21" s="644" t="s">
        <v>212</v>
      </c>
      <c r="AT21" s="646"/>
      <c r="AU21" s="644" t="s">
        <v>198</v>
      </c>
      <c r="AV21" s="644"/>
      <c r="AW21" s="644"/>
      <c r="AX21" s="644"/>
      <c r="AY21" s="644"/>
      <c r="AZ21" s="644"/>
      <c r="BA21" s="644"/>
      <c r="BB21" s="644"/>
    </row>
    <row r="22" spans="2:54" s="6" customFormat="1" ht="15" x14ac:dyDescent="0.25">
      <c r="B22" s="606" t="s">
        <v>95</v>
      </c>
      <c r="C22" s="208"/>
      <c r="D22" s="607"/>
      <c r="E22" s="587"/>
      <c r="F22" s="587"/>
      <c r="G22" s="587"/>
      <c r="H22" s="608"/>
      <c r="I22" s="208"/>
      <c r="J22" s="208"/>
      <c r="K22" s="208"/>
      <c r="L22" s="139"/>
      <c r="M22" s="609"/>
      <c r="N22" s="589" t="s">
        <v>472</v>
      </c>
      <c r="O22" s="615"/>
      <c r="P22" s="616"/>
      <c r="Q22" s="617">
        <f ca="1">+SUMIF(I16:Q21,N22,Q16:Q21)</f>
        <v>30</v>
      </c>
      <c r="AL22" s="1"/>
      <c r="AM22" s="644" t="s">
        <v>215</v>
      </c>
      <c r="AN22" s="644" t="s">
        <v>215</v>
      </c>
      <c r="AO22" s="646" t="s">
        <v>211</v>
      </c>
      <c r="AP22" s="644"/>
      <c r="AQ22" s="644"/>
      <c r="AR22" s="644" t="s">
        <v>198</v>
      </c>
      <c r="AS22" s="644" t="s">
        <v>220</v>
      </c>
      <c r="AT22" s="646"/>
      <c r="AU22" s="644" t="s">
        <v>253</v>
      </c>
      <c r="AV22" s="644"/>
      <c r="AW22" s="646"/>
      <c r="AX22" s="646"/>
      <c r="AY22" s="646"/>
      <c r="AZ22" s="646"/>
      <c r="BA22" s="644"/>
      <c r="BB22" s="644"/>
    </row>
    <row r="23" spans="2:54" s="6" customFormat="1" ht="15" x14ac:dyDescent="0.25">
      <c r="B23" s="610"/>
      <c r="C23" s="5"/>
      <c r="D23" s="246"/>
      <c r="E23" s="91"/>
      <c r="F23" s="91"/>
      <c r="G23" s="91"/>
      <c r="H23" s="100"/>
      <c r="I23" s="5"/>
      <c r="J23" s="5"/>
      <c r="K23" s="5"/>
      <c r="L23" s="101"/>
      <c r="M23" s="247"/>
      <c r="N23" s="592" t="s">
        <v>473</v>
      </c>
      <c r="O23" s="164"/>
      <c r="P23" s="618"/>
      <c r="Q23" s="619">
        <f ca="1">+SUMIF(I16:Q21,N23,Q16:Q21)</f>
        <v>0</v>
      </c>
      <c r="AL23" s="1"/>
      <c r="AM23" s="646" t="s">
        <v>217</v>
      </c>
      <c r="AN23" s="646" t="s">
        <v>217</v>
      </c>
      <c r="AO23" s="646" t="s">
        <v>212</v>
      </c>
      <c r="AP23" s="646"/>
      <c r="AQ23" s="646"/>
      <c r="AR23" s="646" t="s">
        <v>214</v>
      </c>
      <c r="AS23" s="644"/>
      <c r="AT23" s="646"/>
      <c r="AU23" s="644" t="s">
        <v>254</v>
      </c>
      <c r="AV23" s="644"/>
      <c r="AW23" s="646"/>
      <c r="AX23" s="646"/>
      <c r="AY23" s="646"/>
      <c r="AZ23" s="646"/>
      <c r="BA23" s="644"/>
      <c r="BB23" s="644"/>
    </row>
    <row r="24" spans="2:54" s="6" customFormat="1" ht="15" x14ac:dyDescent="0.25">
      <c r="B24" s="610"/>
      <c r="C24" s="5"/>
      <c r="D24" s="246"/>
      <c r="E24" s="91"/>
      <c r="F24" s="91"/>
      <c r="G24" s="91"/>
      <c r="H24" s="100"/>
      <c r="I24" s="5"/>
      <c r="J24" s="5"/>
      <c r="K24" s="5"/>
      <c r="L24" s="101"/>
      <c r="M24" s="247"/>
      <c r="N24" s="592" t="s">
        <v>474</v>
      </c>
      <c r="O24" s="164"/>
      <c r="P24" s="618"/>
      <c r="Q24" s="619">
        <f ca="1">+SUMIF(I16:Q21,N24,Q16:Q21)</f>
        <v>5</v>
      </c>
      <c r="AL24" s="1"/>
      <c r="AM24" s="644" t="s">
        <v>216</v>
      </c>
      <c r="AN24" s="644" t="s">
        <v>216</v>
      </c>
      <c r="AO24" s="644"/>
      <c r="AP24" s="646"/>
      <c r="AQ24" s="646"/>
      <c r="AR24" s="644" t="s">
        <v>219</v>
      </c>
      <c r="AS24" s="646"/>
      <c r="AT24" s="646"/>
      <c r="AU24" s="644"/>
      <c r="AV24" s="644"/>
      <c r="AW24" s="646"/>
      <c r="AX24" s="646"/>
      <c r="AY24" s="646"/>
      <c r="AZ24" s="646"/>
      <c r="BA24" s="644"/>
      <c r="BB24" s="644"/>
    </row>
    <row r="25" spans="2:54" s="20" customFormat="1" ht="15" x14ac:dyDescent="0.25">
      <c r="B25" s="611"/>
      <c r="C25" s="177"/>
      <c r="D25" s="612"/>
      <c r="E25" s="86"/>
      <c r="F25" s="86"/>
      <c r="G25" s="86"/>
      <c r="H25" s="613"/>
      <c r="I25" s="227"/>
      <c r="J25" s="227"/>
      <c r="K25" s="227"/>
      <c r="L25" s="103"/>
      <c r="M25" s="614"/>
      <c r="N25" s="595" t="s">
        <v>476</v>
      </c>
      <c r="O25" s="620"/>
      <c r="P25" s="621"/>
      <c r="Q25" s="622">
        <f ca="1">+SUMIF(I16:Q21,N25,Q16:Q21)</f>
        <v>1.0809974999999998</v>
      </c>
      <c r="AM25" s="644"/>
      <c r="AN25" s="644"/>
      <c r="AO25" s="644"/>
      <c r="AP25" s="646"/>
      <c r="AQ25" s="646"/>
      <c r="AR25" s="646"/>
      <c r="AS25" s="646"/>
      <c r="AT25" s="646"/>
      <c r="AU25" s="644"/>
      <c r="AV25" s="644"/>
      <c r="AW25" s="646"/>
      <c r="AX25" s="646"/>
      <c r="AY25" s="646"/>
      <c r="AZ25" s="646"/>
      <c r="BA25" s="644"/>
      <c r="BB25" s="644"/>
    </row>
    <row r="26" spans="2:54" s="20" customFormat="1" ht="12" x14ac:dyDescent="0.2"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18"/>
      <c r="P26" s="18"/>
      <c r="AM26" s="644"/>
      <c r="AN26" s="644"/>
      <c r="AO26" s="644"/>
      <c r="AP26" s="646"/>
      <c r="AQ26" s="646"/>
      <c r="AR26" s="646"/>
      <c r="AS26" s="646"/>
      <c r="AT26" s="646"/>
      <c r="AU26" s="644"/>
      <c r="AV26" s="644"/>
      <c r="AW26" s="646"/>
      <c r="AX26" s="646"/>
      <c r="AY26" s="646"/>
      <c r="AZ26" s="646"/>
      <c r="BA26" s="644"/>
      <c r="BB26" s="644"/>
    </row>
    <row r="27" spans="2:54" s="20" customFormat="1" x14ac:dyDescent="0.2">
      <c r="B27" s="332" t="s">
        <v>309</v>
      </c>
      <c r="C27" s="333"/>
      <c r="D27" s="333"/>
      <c r="E27" s="333"/>
      <c r="F27" s="333"/>
      <c r="G27" s="333"/>
      <c r="H27" s="333"/>
      <c r="I27" s="333"/>
      <c r="J27" s="333"/>
      <c r="K27" s="333"/>
      <c r="L27" s="333"/>
      <c r="M27" s="333"/>
      <c r="N27" s="333"/>
      <c r="O27" s="333"/>
      <c r="P27" s="333"/>
      <c r="Q27" s="333"/>
      <c r="AM27" s="644"/>
      <c r="AN27" s="644"/>
      <c r="AO27" s="644"/>
      <c r="AP27" s="646"/>
      <c r="AQ27" s="646" t="s">
        <v>214</v>
      </c>
      <c r="AR27" s="644" t="s">
        <v>219</v>
      </c>
      <c r="AS27" s="646"/>
      <c r="AT27" s="646" t="s">
        <v>220</v>
      </c>
      <c r="AU27" s="644"/>
      <c r="AV27" s="644"/>
      <c r="AW27" s="646"/>
      <c r="AX27" s="646"/>
      <c r="AY27" s="646"/>
      <c r="AZ27" s="646"/>
      <c r="BA27" s="644"/>
      <c r="BB27" s="644"/>
    </row>
    <row r="28" spans="2:54" s="20" customFormat="1" ht="12" customHeight="1" x14ac:dyDescent="0.2">
      <c r="B28" s="326" t="s">
        <v>32</v>
      </c>
      <c r="C28" s="327" t="s">
        <v>14</v>
      </c>
      <c r="D28" s="729" t="s">
        <v>33</v>
      </c>
      <c r="E28" s="730"/>
      <c r="F28" s="731" t="s">
        <v>293</v>
      </c>
      <c r="G28" s="730"/>
      <c r="H28" s="732"/>
      <c r="I28" s="699" t="s">
        <v>478</v>
      </c>
      <c r="J28" s="700"/>
      <c r="K28" s="701"/>
      <c r="L28" s="328" t="s">
        <v>7</v>
      </c>
      <c r="M28" s="327" t="s">
        <v>13</v>
      </c>
      <c r="N28" s="327" t="s">
        <v>304</v>
      </c>
      <c r="O28" s="327" t="s">
        <v>1</v>
      </c>
      <c r="P28" s="329" t="s">
        <v>302</v>
      </c>
      <c r="Q28" s="330" t="s">
        <v>17</v>
      </c>
      <c r="AM28" s="644" t="s">
        <v>198</v>
      </c>
      <c r="AN28" s="644"/>
      <c r="AO28" s="644"/>
      <c r="AP28" s="646" t="s">
        <v>215</v>
      </c>
      <c r="AQ28" s="646">
        <v>4</v>
      </c>
      <c r="AR28" s="646">
        <v>2</v>
      </c>
      <c r="AS28" s="646"/>
      <c r="AT28" s="646">
        <v>0.1</v>
      </c>
      <c r="AU28" s="644"/>
      <c r="AV28" s="644"/>
      <c r="AW28" s="646"/>
      <c r="AX28" s="646"/>
      <c r="AY28" s="646"/>
      <c r="AZ28" s="646"/>
      <c r="BA28" s="644"/>
      <c r="BB28" s="644"/>
    </row>
    <row r="29" spans="2:54" s="20" customFormat="1" ht="12" customHeight="1" x14ac:dyDescent="0.2">
      <c r="B29" s="273" t="s">
        <v>2</v>
      </c>
      <c r="C29" s="256"/>
      <c r="D29" s="257"/>
      <c r="E29" s="256"/>
      <c r="F29" s="256"/>
      <c r="G29" s="258"/>
      <c r="H29" s="258"/>
      <c r="L29" s="254" t="s">
        <v>3</v>
      </c>
      <c r="M29" s="254" t="s">
        <v>3</v>
      </c>
      <c r="N29" s="253" t="s">
        <v>2</v>
      </c>
      <c r="O29" s="254" t="s">
        <v>89</v>
      </c>
      <c r="P29" s="282" t="s">
        <v>303</v>
      </c>
      <c r="Q29" s="255" t="s">
        <v>6</v>
      </c>
      <c r="AM29" s="644" t="s">
        <v>223</v>
      </c>
      <c r="AN29" s="644"/>
      <c r="AO29" s="644"/>
      <c r="AP29" s="646" t="s">
        <v>217</v>
      </c>
      <c r="AQ29" s="646">
        <v>7</v>
      </c>
      <c r="AR29" s="646">
        <v>4</v>
      </c>
      <c r="AS29" s="646"/>
      <c r="AT29" s="646"/>
      <c r="AU29" s="644"/>
      <c r="AV29" s="644"/>
      <c r="AW29" s="644"/>
      <c r="AX29" s="644"/>
      <c r="AY29" s="644"/>
      <c r="AZ29" s="644"/>
      <c r="BA29" s="644"/>
      <c r="BB29" s="644"/>
    </row>
    <row r="30" spans="2:54" s="20" customFormat="1" ht="12" customHeight="1" x14ac:dyDescent="0.2">
      <c r="B30" s="382" t="s">
        <v>116</v>
      </c>
      <c r="C30" s="46" t="s">
        <v>98</v>
      </c>
      <c r="D30" s="60" t="str">
        <f>IF(ISNA(VLOOKUP(B30,BibliothèqueProjet!$A$43:$J$62,2,FALSE)) = TRUE, "", VLOOKUP(B30,BibliothèqueProjet!$A$43:$J$62,2,FALSE))</f>
        <v>Double vitrage 4/16/4</v>
      </c>
      <c r="E30" s="44"/>
      <c r="F30" s="752" t="s">
        <v>256</v>
      </c>
      <c r="G30" s="753"/>
      <c r="H30" s="754"/>
      <c r="I30" s="696" t="s">
        <v>472</v>
      </c>
      <c r="J30" s="697"/>
      <c r="K30" s="698"/>
      <c r="L30" s="323">
        <v>2.75</v>
      </c>
      <c r="M30" s="464">
        <v>2.31</v>
      </c>
      <c r="N30" s="324">
        <v>1</v>
      </c>
      <c r="O30" s="441">
        <f>+L30*M30*N30</f>
        <v>6.3525</v>
      </c>
      <c r="P30" s="441">
        <f>IF(B30&lt;&gt;0,VLOOKUP(B30,BibliothèqueProjet!$A$5:$J$70,10,FALSE),"")</f>
        <v>0.91</v>
      </c>
      <c r="Q30" s="563">
        <f>IF(P30&lt;&gt;"",N30*O30*P30,"")</f>
        <v>5.7807750000000002</v>
      </c>
      <c r="AM30" s="644" t="s">
        <v>224</v>
      </c>
      <c r="AN30" s="646"/>
      <c r="AO30" s="646"/>
      <c r="AP30" s="646" t="s">
        <v>216</v>
      </c>
      <c r="AQ30" s="646">
        <v>10</v>
      </c>
      <c r="AR30" s="646">
        <v>5</v>
      </c>
      <c r="AS30" s="646"/>
      <c r="AT30" s="646"/>
      <c r="AU30" s="644"/>
      <c r="AV30" s="644"/>
      <c r="AW30" s="644"/>
      <c r="AX30" s="644"/>
      <c r="AY30" s="644"/>
      <c r="AZ30" s="644"/>
      <c r="BA30" s="644"/>
      <c r="BB30" s="644"/>
    </row>
    <row r="31" spans="2:54" s="6" customFormat="1" ht="12.75" customHeight="1" x14ac:dyDescent="0.2">
      <c r="B31" s="382"/>
      <c r="C31" s="46"/>
      <c r="D31" s="60" t="str">
        <f>IF(ISNA(VLOOKUP(B31,BibliothèqueProjet!$A$43:$J$62,2,FALSE)) = TRUE, "", VLOOKUP(B31,BibliothèqueProjet!$A$43:$J$62,2,FALSE))</f>
        <v/>
      </c>
      <c r="E31" s="44"/>
      <c r="F31" s="745" t="s">
        <v>256</v>
      </c>
      <c r="G31" s="746"/>
      <c r="H31" s="747"/>
      <c r="I31" s="702" t="s">
        <v>472</v>
      </c>
      <c r="J31" s="703"/>
      <c r="K31" s="704"/>
      <c r="L31" s="323"/>
      <c r="M31" s="464"/>
      <c r="N31" s="324"/>
      <c r="O31" s="442">
        <f t="shared" ref="O31:O36" si="1">+L31*M31*N31</f>
        <v>0</v>
      </c>
      <c r="P31" s="442" t="str">
        <f>IF(B31&lt;&gt;0,VLOOKUP(B31,BibliothèqueProjet!$A$5:$J$70,10,FALSE),"")</f>
        <v/>
      </c>
      <c r="Q31" s="460" t="str">
        <f t="shared" ref="Q31:Q39" si="2">IF(P31&lt;&gt;"",N31*O31*P31,"")</f>
        <v/>
      </c>
      <c r="AM31" s="644"/>
      <c r="AN31" s="646"/>
      <c r="AO31" s="646"/>
      <c r="AP31" s="644"/>
      <c r="AQ31" s="644"/>
      <c r="AR31" s="644"/>
      <c r="AS31" s="644"/>
      <c r="AT31" s="646"/>
      <c r="AU31" s="644"/>
      <c r="AV31" s="644"/>
      <c r="AW31" s="644"/>
      <c r="AX31" s="644"/>
      <c r="AY31" s="644"/>
      <c r="AZ31" s="644"/>
      <c r="BA31" s="644"/>
      <c r="BB31" s="644"/>
    </row>
    <row r="32" spans="2:54" s="20" customFormat="1" ht="12" x14ac:dyDescent="0.2">
      <c r="B32" s="382"/>
      <c r="C32" s="46"/>
      <c r="D32" s="60" t="str">
        <f>IF(ISNA(VLOOKUP(B32,BibliothèqueProjet!$A$43:$J$62,2,FALSE)) = TRUE, "", VLOOKUP(B32,BibliothèqueProjet!$A$43:$J$62,2,FALSE))</f>
        <v/>
      </c>
      <c r="E32" s="44"/>
      <c r="F32" s="745" t="s">
        <v>256</v>
      </c>
      <c r="G32" s="746"/>
      <c r="H32" s="747"/>
      <c r="I32" s="702" t="s">
        <v>472</v>
      </c>
      <c r="J32" s="703"/>
      <c r="K32" s="704"/>
      <c r="L32" s="323"/>
      <c r="M32" s="464"/>
      <c r="N32" s="324"/>
      <c r="O32" s="442">
        <f t="shared" si="1"/>
        <v>0</v>
      </c>
      <c r="P32" s="442" t="str">
        <f>IF(B32&lt;&gt;0,VLOOKUP(B32,BibliothèqueProjet!$A$5:$J$70,10,FALSE),"")</f>
        <v/>
      </c>
      <c r="Q32" s="460" t="str">
        <f t="shared" si="2"/>
        <v/>
      </c>
      <c r="AM32" s="644"/>
      <c r="AN32" s="646"/>
      <c r="AO32" s="646"/>
      <c r="AP32" s="644"/>
      <c r="AQ32" s="644"/>
      <c r="AR32" s="644"/>
      <c r="AS32" s="644"/>
      <c r="AT32" s="646"/>
      <c r="AU32" s="644"/>
      <c r="AV32" s="644"/>
      <c r="AW32" s="644"/>
      <c r="AX32" s="644"/>
      <c r="AY32" s="644"/>
      <c r="AZ32" s="644"/>
      <c r="BA32" s="644"/>
      <c r="BB32" s="644"/>
    </row>
    <row r="33" spans="1:54" s="20" customFormat="1" ht="12" x14ac:dyDescent="0.2">
      <c r="B33" s="382"/>
      <c r="C33" s="46"/>
      <c r="D33" s="60" t="str">
        <f>IF(ISNA(VLOOKUP(B33,BibliothèqueProjet!$A$43:$J$62,2,FALSE)) = TRUE, "", VLOOKUP(B33,BibliothèqueProjet!$A$43:$J$62,2,FALSE))</f>
        <v/>
      </c>
      <c r="E33" s="44"/>
      <c r="F33" s="745" t="s">
        <v>256</v>
      </c>
      <c r="G33" s="746"/>
      <c r="H33" s="747"/>
      <c r="I33" s="702" t="s">
        <v>472</v>
      </c>
      <c r="J33" s="703"/>
      <c r="K33" s="704"/>
      <c r="L33" s="323"/>
      <c r="M33" s="464"/>
      <c r="N33" s="324"/>
      <c r="O33" s="442">
        <f t="shared" si="1"/>
        <v>0</v>
      </c>
      <c r="P33" s="442" t="str">
        <f>IF(B33&lt;&gt;0,VLOOKUP(B33,BibliothèqueProjet!$A$5:$J$70,10,FALSE),"")</f>
        <v/>
      </c>
      <c r="Q33" s="460" t="str">
        <f t="shared" si="2"/>
        <v/>
      </c>
      <c r="AM33" s="644" t="s">
        <v>256</v>
      </c>
      <c r="AN33" s="644" t="s">
        <v>256</v>
      </c>
      <c r="AO33" s="644"/>
      <c r="AP33" s="644"/>
      <c r="AQ33" s="644"/>
      <c r="AR33" s="644"/>
      <c r="AS33" s="644"/>
      <c r="AT33" s="646"/>
      <c r="AU33" s="644"/>
      <c r="AV33" s="644"/>
      <c r="AW33" s="644"/>
      <c r="AX33" s="644"/>
      <c r="AY33" s="644"/>
      <c r="AZ33" s="644"/>
      <c r="BA33" s="644"/>
      <c r="BB33" s="644"/>
    </row>
    <row r="34" spans="1:54" s="20" customFormat="1" ht="12" x14ac:dyDescent="0.2">
      <c r="B34" s="382"/>
      <c r="C34" s="46"/>
      <c r="D34" s="60" t="str">
        <f>IF(ISNA(VLOOKUP(B34,BibliothèqueProjet!$A$43:$J$62,2,FALSE)) = TRUE, "", VLOOKUP(B34,BibliothèqueProjet!$A$43:$J$62,2,FALSE))</f>
        <v/>
      </c>
      <c r="E34" s="44"/>
      <c r="F34" s="745" t="s">
        <v>256</v>
      </c>
      <c r="G34" s="746"/>
      <c r="H34" s="747"/>
      <c r="I34" s="702" t="s">
        <v>474</v>
      </c>
      <c r="J34" s="703"/>
      <c r="K34" s="704"/>
      <c r="L34" s="323"/>
      <c r="M34" s="464"/>
      <c r="N34" s="324"/>
      <c r="O34" s="442">
        <f t="shared" si="1"/>
        <v>0</v>
      </c>
      <c r="P34" s="442" t="str">
        <f>IF(B34&lt;&gt;0,VLOOKUP(B34,BibliothèqueProjet!$A$5:$J$70,10,FALSE),"")</f>
        <v/>
      </c>
      <c r="Q34" s="460" t="str">
        <f t="shared" si="2"/>
        <v/>
      </c>
      <c r="AM34" s="644" t="s">
        <v>296</v>
      </c>
      <c r="AN34" s="644" t="s">
        <v>472</v>
      </c>
      <c r="AO34" s="644"/>
      <c r="AP34" s="644"/>
      <c r="AQ34" s="644"/>
      <c r="AR34" s="644"/>
      <c r="AS34" s="644"/>
      <c r="AT34" s="644"/>
      <c r="AU34" s="644"/>
      <c r="AV34" s="644"/>
      <c r="AW34" s="644"/>
      <c r="AX34" s="644"/>
      <c r="AY34" s="644"/>
      <c r="AZ34" s="644"/>
      <c r="BA34" s="644"/>
      <c r="BB34" s="644"/>
    </row>
    <row r="35" spans="1:54" s="20" customFormat="1" ht="12" x14ac:dyDescent="0.2">
      <c r="B35" s="382"/>
      <c r="C35" s="46"/>
      <c r="D35" s="60" t="str">
        <f>IF(ISNA(VLOOKUP(B35,BibliothèqueProjet!$A$43:$J$62,2,FALSE)) = TRUE, "", VLOOKUP(B35,BibliothèqueProjet!$A$43:$J$62,2,FALSE))</f>
        <v/>
      </c>
      <c r="E35" s="44"/>
      <c r="F35" s="745" t="s">
        <v>256</v>
      </c>
      <c r="G35" s="746"/>
      <c r="H35" s="747"/>
      <c r="I35" s="702" t="s">
        <v>256</v>
      </c>
      <c r="J35" s="703"/>
      <c r="K35" s="704"/>
      <c r="L35" s="323"/>
      <c r="M35" s="464"/>
      <c r="N35" s="324"/>
      <c r="O35" s="442">
        <f t="shared" si="1"/>
        <v>0</v>
      </c>
      <c r="P35" s="442" t="str">
        <f>IF(B35&lt;&gt;0,VLOOKUP(B35,BibliothèqueProjet!$A$5:$J$70,10,FALSE),"")</f>
        <v/>
      </c>
      <c r="Q35" s="460" t="str">
        <f t="shared" si="2"/>
        <v/>
      </c>
      <c r="AM35" s="644" t="s">
        <v>477</v>
      </c>
      <c r="AN35" s="644" t="s">
        <v>473</v>
      </c>
      <c r="AO35" s="644"/>
      <c r="AP35" s="644"/>
      <c r="AQ35" s="644"/>
      <c r="AR35" s="644"/>
      <c r="AS35" s="644"/>
      <c r="AT35" s="644"/>
      <c r="AU35" s="644"/>
      <c r="AV35" s="644"/>
      <c r="AW35" s="644"/>
      <c r="AX35" s="644"/>
      <c r="AY35" s="644"/>
      <c r="AZ35" s="644"/>
      <c r="BA35" s="644"/>
      <c r="BB35" s="644"/>
    </row>
    <row r="36" spans="1:54" s="20" customFormat="1" ht="12" x14ac:dyDescent="0.2">
      <c r="B36" s="382"/>
      <c r="C36" s="46"/>
      <c r="D36" s="60" t="str">
        <f>IF(ISNA(VLOOKUP(B36,BibliothèqueProjet!$A$43:$J$62,2,FALSE)) = TRUE, "", VLOOKUP(B36,BibliothèqueProjet!$A$43:$J$62,2,FALSE))</f>
        <v/>
      </c>
      <c r="E36" s="44"/>
      <c r="F36" s="745" t="s">
        <v>256</v>
      </c>
      <c r="G36" s="746"/>
      <c r="H36" s="747"/>
      <c r="I36" s="693" t="s">
        <v>256</v>
      </c>
      <c r="J36" s="694"/>
      <c r="K36" s="695"/>
      <c r="L36" s="323"/>
      <c r="M36" s="464"/>
      <c r="N36" s="324"/>
      <c r="O36" s="442">
        <f t="shared" si="1"/>
        <v>0</v>
      </c>
      <c r="P36" s="442" t="str">
        <f>IF(B36&lt;&gt;0,VLOOKUP(B36,BibliothèqueProjet!$A$5:$J$70,10,FALSE),"")</f>
        <v/>
      </c>
      <c r="Q36" s="460" t="str">
        <f t="shared" si="2"/>
        <v/>
      </c>
      <c r="AM36" s="644"/>
      <c r="AN36" s="644" t="s">
        <v>474</v>
      </c>
      <c r="AO36" s="644"/>
      <c r="AP36" s="644"/>
      <c r="AQ36" s="644"/>
      <c r="AR36" s="644"/>
      <c r="AS36" s="644"/>
      <c r="AT36" s="644"/>
      <c r="AU36" s="644"/>
      <c r="AV36" s="644"/>
      <c r="AW36" s="644"/>
      <c r="AX36" s="644"/>
      <c r="AY36" s="644"/>
      <c r="AZ36" s="644"/>
      <c r="BA36" s="644"/>
      <c r="BB36" s="644"/>
    </row>
    <row r="37" spans="1:54" s="20" customFormat="1" ht="12" x14ac:dyDescent="0.2">
      <c r="B37" s="383"/>
      <c r="C37" s="49"/>
      <c r="D37" s="60" t="str">
        <f>IF(ISNA(VLOOKUP(B37,BibliothèqueProjet!$A$6:$J$70,2,FALSE)) = TRUE, "", VLOOKUP(B37,BibliothèqueProjet!$A$6:$J$70,2,FALSE))</f>
        <v/>
      </c>
      <c r="E37" s="50"/>
      <c r="F37" s="745" t="s">
        <v>256</v>
      </c>
      <c r="G37" s="746"/>
      <c r="H37" s="747"/>
      <c r="I37" s="693" t="s">
        <v>256</v>
      </c>
      <c r="J37" s="694"/>
      <c r="K37" s="695"/>
      <c r="L37" s="325"/>
      <c r="M37" s="465"/>
      <c r="N37" s="324"/>
      <c r="O37" s="442">
        <f>+L37*M37*N37</f>
        <v>0</v>
      </c>
      <c r="P37" s="442" t="str">
        <f>IF(B37&lt;&gt;0,VLOOKUP(B37,BibliothèqueProjet!$A$5:$J$70,10,FALSE),"")</f>
        <v/>
      </c>
      <c r="Q37" s="460" t="str">
        <f t="shared" si="2"/>
        <v/>
      </c>
      <c r="AM37" s="644"/>
      <c r="AN37" s="644" t="s">
        <v>476</v>
      </c>
      <c r="AO37" s="644"/>
      <c r="AP37" s="644"/>
      <c r="AQ37" s="644"/>
      <c r="AR37" s="644"/>
      <c r="AS37" s="644"/>
      <c r="AT37" s="644"/>
      <c r="AU37" s="644"/>
      <c r="AV37" s="644"/>
      <c r="AW37" s="644"/>
      <c r="AX37" s="644"/>
      <c r="AY37" s="644"/>
      <c r="AZ37" s="644"/>
      <c r="BA37" s="644"/>
      <c r="BB37" s="644"/>
    </row>
    <row r="38" spans="1:54" s="20" customFormat="1" ht="12" x14ac:dyDescent="0.2">
      <c r="B38" s="383"/>
      <c r="C38" s="46"/>
      <c r="D38" s="60" t="str">
        <f>IF(ISNA(VLOOKUP(B38,BibliothèqueProjet!$A$6:$J$70,2,FALSE)) = TRUE, "", VLOOKUP(B38,BibliothèqueProjet!$A$6:$J$70,2,FALSE))</f>
        <v/>
      </c>
      <c r="E38" s="44"/>
      <c r="F38" s="745" t="s">
        <v>256</v>
      </c>
      <c r="G38" s="746"/>
      <c r="H38" s="747"/>
      <c r="I38" s="693" t="s">
        <v>256</v>
      </c>
      <c r="J38" s="694"/>
      <c r="K38" s="695"/>
      <c r="L38" s="323"/>
      <c r="M38" s="464"/>
      <c r="N38" s="324"/>
      <c r="O38" s="442">
        <f>+L38*M38*N38</f>
        <v>0</v>
      </c>
      <c r="P38" s="442" t="str">
        <f>IF(B38&lt;&gt;0,VLOOKUP(B38,BibliothèqueProjet!$A$5:$J$70,10,FALSE),"")</f>
        <v/>
      </c>
      <c r="Q38" s="460" t="str">
        <f t="shared" si="2"/>
        <v/>
      </c>
      <c r="AM38" s="644"/>
      <c r="AN38" s="644"/>
      <c r="AO38" s="644"/>
      <c r="AP38" s="644"/>
      <c r="AQ38" s="644"/>
      <c r="AR38" s="644"/>
      <c r="AS38" s="644"/>
      <c r="AT38" s="644"/>
      <c r="AU38" s="644"/>
      <c r="AV38" s="644"/>
      <c r="AW38" s="644"/>
      <c r="AX38" s="644"/>
      <c r="AY38" s="644"/>
      <c r="AZ38" s="644"/>
      <c r="BA38" s="644"/>
      <c r="BB38" s="644"/>
    </row>
    <row r="39" spans="1:54" s="20" customFormat="1" ht="12" x14ac:dyDescent="0.2">
      <c r="B39" s="383"/>
      <c r="C39" s="49"/>
      <c r="D39" s="60" t="str">
        <f>IF(ISNA(VLOOKUP(B39,BibliothèqueProjet!$A$6:$J$70,2,FALSE)) = TRUE, "", VLOOKUP(B39,BibliothèqueProjet!$A$6:$J$70,2,FALSE))</f>
        <v/>
      </c>
      <c r="E39" s="44"/>
      <c r="F39" s="748" t="s">
        <v>256</v>
      </c>
      <c r="G39" s="749"/>
      <c r="H39" s="750"/>
      <c r="I39" s="693" t="s">
        <v>256</v>
      </c>
      <c r="J39" s="694"/>
      <c r="K39" s="695"/>
      <c r="L39" s="323"/>
      <c r="M39" s="464"/>
      <c r="N39" s="324"/>
      <c r="O39" s="443">
        <f>+L39*M39*N39</f>
        <v>0</v>
      </c>
      <c r="P39" s="443" t="str">
        <f>IF(B39&lt;&gt;0,VLOOKUP(B39,BibliothèqueProjet!$A$5:$J$70,10,FALSE),"")</f>
        <v/>
      </c>
      <c r="Q39" s="567" t="str">
        <f t="shared" si="2"/>
        <v/>
      </c>
      <c r="AM39" s="644"/>
      <c r="AN39" s="644"/>
      <c r="AO39" s="644"/>
      <c r="AP39" s="644"/>
      <c r="AQ39" s="644"/>
      <c r="AR39" s="644"/>
      <c r="AS39" s="644"/>
      <c r="AT39" s="644"/>
      <c r="AU39" s="644"/>
      <c r="AV39" s="644"/>
      <c r="AW39" s="644"/>
      <c r="AX39" s="644"/>
      <c r="AY39" s="644"/>
      <c r="AZ39" s="644"/>
      <c r="BA39" s="644"/>
      <c r="BB39" s="644"/>
    </row>
    <row r="40" spans="1:54" s="20" customFormat="1" ht="15" x14ac:dyDescent="0.25">
      <c r="B40" s="606" t="s">
        <v>95</v>
      </c>
      <c r="C40" s="208"/>
      <c r="D40" s="607"/>
      <c r="E40" s="587"/>
      <c r="F40" s="587"/>
      <c r="G40" s="587"/>
      <c r="H40" s="608"/>
      <c r="I40" s="208"/>
      <c r="J40" s="208"/>
      <c r="K40" s="208"/>
      <c r="L40" s="139"/>
      <c r="M40" s="609"/>
      <c r="N40" s="589" t="s">
        <v>472</v>
      </c>
      <c r="O40" s="615"/>
      <c r="P40" s="616"/>
      <c r="Q40" s="617">
        <f ca="1">+SUMIF(I30:Q39,N40,Q30:Q39)</f>
        <v>5.7807750000000002</v>
      </c>
      <c r="AM40" s="644"/>
      <c r="AN40" s="644"/>
      <c r="AO40" s="644"/>
      <c r="AP40" s="644"/>
      <c r="AQ40" s="644"/>
      <c r="AR40" s="644"/>
      <c r="AS40" s="644"/>
      <c r="AT40" s="644"/>
      <c r="AU40" s="644"/>
      <c r="AV40" s="644"/>
      <c r="AW40" s="644"/>
      <c r="AX40" s="644"/>
      <c r="AY40" s="644"/>
      <c r="AZ40" s="644"/>
      <c r="BA40" s="644"/>
      <c r="BB40" s="644"/>
    </row>
    <row r="41" spans="1:54" s="8" customFormat="1" ht="15" x14ac:dyDescent="0.25">
      <c r="A41" s="20"/>
      <c r="B41" s="610"/>
      <c r="C41" s="5"/>
      <c r="D41" s="246"/>
      <c r="E41" s="91"/>
      <c r="F41" s="91"/>
      <c r="G41" s="91"/>
      <c r="H41" s="100"/>
      <c r="I41" s="5"/>
      <c r="J41" s="5"/>
      <c r="K41" s="5"/>
      <c r="L41" s="101"/>
      <c r="M41" s="247"/>
      <c r="N41" s="592" t="s">
        <v>473</v>
      </c>
      <c r="O41" s="164"/>
      <c r="P41" s="618"/>
      <c r="Q41" s="619">
        <f ca="1">+SUMIF(I31:Q39,N41,Q31:Q39)</f>
        <v>0</v>
      </c>
      <c r="AM41" s="644"/>
      <c r="AN41" s="644"/>
      <c r="AO41" s="644" t="s">
        <v>256</v>
      </c>
      <c r="AP41" s="644"/>
      <c r="AQ41" s="644"/>
      <c r="AR41" s="644"/>
      <c r="AS41" s="644"/>
      <c r="AT41" s="644"/>
      <c r="AU41" s="644"/>
      <c r="AV41" s="644"/>
      <c r="AW41" s="644"/>
      <c r="AX41" s="644"/>
      <c r="AY41" s="644"/>
      <c r="AZ41" s="644"/>
      <c r="BA41" s="644"/>
      <c r="BB41" s="644"/>
    </row>
    <row r="42" spans="1:54" s="20" customFormat="1" ht="15" x14ac:dyDescent="0.25">
      <c r="B42" s="610"/>
      <c r="C42" s="5"/>
      <c r="D42" s="246"/>
      <c r="E42" s="91"/>
      <c r="F42" s="91"/>
      <c r="G42" s="91"/>
      <c r="H42" s="100"/>
      <c r="I42" s="5"/>
      <c r="J42" s="5"/>
      <c r="K42" s="5"/>
      <c r="L42" s="101"/>
      <c r="M42" s="247"/>
      <c r="N42" s="592" t="s">
        <v>474</v>
      </c>
      <c r="O42" s="164"/>
      <c r="P42" s="618"/>
      <c r="Q42" s="619">
        <f ca="1">+SUMIF(I30:Q39,N42,Q30:Q39)</f>
        <v>0</v>
      </c>
      <c r="AM42" s="644"/>
      <c r="AN42" s="644"/>
      <c r="AO42" s="644" t="s">
        <v>296</v>
      </c>
      <c r="AP42" s="644"/>
      <c r="AQ42" s="644"/>
      <c r="AR42" s="644"/>
      <c r="AS42" s="644"/>
      <c r="AT42" s="644"/>
      <c r="AU42" s="644"/>
      <c r="AV42" s="644"/>
      <c r="AW42" s="644"/>
      <c r="AX42" s="644"/>
      <c r="AY42" s="644"/>
      <c r="AZ42" s="644"/>
      <c r="BA42" s="644"/>
      <c r="BB42" s="644"/>
    </row>
    <row r="43" spans="1:54" s="6" customFormat="1" ht="12.75" customHeight="1" x14ac:dyDescent="0.25">
      <c r="A43" s="20"/>
      <c r="B43" s="611"/>
      <c r="C43" s="177"/>
      <c r="D43" s="612"/>
      <c r="E43" s="86"/>
      <c r="F43" s="86"/>
      <c r="G43" s="86"/>
      <c r="H43" s="613"/>
      <c r="I43" s="227"/>
      <c r="J43" s="227"/>
      <c r="K43" s="227"/>
      <c r="L43" s="103"/>
      <c r="M43" s="614"/>
      <c r="N43" s="595" t="s">
        <v>476</v>
      </c>
      <c r="O43" s="620"/>
      <c r="P43" s="621"/>
      <c r="Q43" s="622">
        <f ca="1">+SUMIF(I30:Q39,N43,Q30:Q39)</f>
        <v>0</v>
      </c>
      <c r="AM43" s="644"/>
      <c r="AN43" s="644"/>
      <c r="AO43" s="644" t="s">
        <v>295</v>
      </c>
      <c r="AP43" s="644"/>
      <c r="AQ43" s="644"/>
      <c r="AR43" s="644"/>
      <c r="AS43" s="644"/>
      <c r="AT43" s="644"/>
      <c r="AU43" s="644"/>
      <c r="AV43" s="644"/>
      <c r="AW43" s="644"/>
      <c r="AX43" s="644"/>
      <c r="AY43" s="644"/>
      <c r="AZ43" s="644"/>
      <c r="BA43" s="644"/>
      <c r="BB43" s="644"/>
    </row>
    <row r="44" spans="1:54" s="20" customFormat="1" ht="15" x14ac:dyDescent="0.25">
      <c r="B44" s="245"/>
      <c r="C44" s="91"/>
      <c r="D44" s="246"/>
      <c r="E44" s="91"/>
      <c r="F44" s="91"/>
      <c r="G44" s="91"/>
      <c r="H44" s="100"/>
      <c r="L44" s="101"/>
      <c r="M44" s="247"/>
      <c r="N44" s="100"/>
      <c r="O44" s="101"/>
      <c r="P44" s="577"/>
      <c r="AF44" s="39"/>
      <c r="AM44" s="644"/>
      <c r="AN44" s="644"/>
      <c r="AO44" s="644" t="s">
        <v>485</v>
      </c>
      <c r="AP44" s="644"/>
      <c r="AQ44" s="644"/>
      <c r="AR44" s="644"/>
      <c r="AS44" s="644"/>
      <c r="AT44" s="644"/>
      <c r="AU44" s="644"/>
      <c r="AV44" s="644"/>
      <c r="AW44" s="644"/>
      <c r="AX44" s="644"/>
      <c r="AY44" s="644"/>
      <c r="AZ44" s="644"/>
      <c r="BA44" s="644"/>
      <c r="BB44" s="644"/>
    </row>
    <row r="45" spans="1:54" s="20" customFormat="1" x14ac:dyDescent="0.2">
      <c r="B45" s="99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40"/>
      <c r="P45" s="40"/>
      <c r="AF45" s="39"/>
      <c r="AM45" s="644"/>
      <c r="AN45" s="644"/>
      <c r="AO45" s="644" t="s">
        <v>297</v>
      </c>
      <c r="AP45" s="646"/>
      <c r="AQ45" s="646"/>
      <c r="AR45" s="646"/>
      <c r="AS45" s="646"/>
      <c r="AT45" s="646"/>
      <c r="AU45" s="644"/>
      <c r="AV45" s="644"/>
      <c r="AW45" s="646"/>
      <c r="AX45" s="646"/>
      <c r="AY45" s="646"/>
      <c r="AZ45" s="646"/>
      <c r="BA45" s="644"/>
      <c r="BB45" s="644"/>
    </row>
    <row r="46" spans="1:54" s="20" customFormat="1" x14ac:dyDescent="0.2">
      <c r="B46" s="335" t="s">
        <v>292</v>
      </c>
      <c r="C46" s="336"/>
      <c r="D46" s="336"/>
      <c r="E46" s="336"/>
      <c r="F46" s="336"/>
      <c r="G46" s="336"/>
      <c r="H46" s="336"/>
      <c r="I46" s="336"/>
      <c r="J46" s="336"/>
      <c r="K46" s="336"/>
      <c r="L46" s="336"/>
      <c r="M46" s="336"/>
      <c r="N46" s="336"/>
      <c r="O46" s="336"/>
      <c r="P46" s="336"/>
      <c r="Q46" s="337"/>
      <c r="AF46" s="39"/>
      <c r="AM46" s="644"/>
      <c r="AN46" s="647"/>
      <c r="AO46" s="644"/>
      <c r="AP46" s="644"/>
      <c r="AQ46" s="644"/>
      <c r="AR46" s="644"/>
      <c r="AS46" s="644"/>
      <c r="AT46" s="644"/>
      <c r="AU46" s="644"/>
      <c r="AV46" s="644"/>
      <c r="AW46" s="644"/>
      <c r="AX46" s="644"/>
      <c r="AY46" s="644"/>
      <c r="AZ46" s="644"/>
      <c r="BA46" s="644"/>
      <c r="BB46" s="644"/>
    </row>
    <row r="47" spans="1:54" s="20" customFormat="1" ht="24" x14ac:dyDescent="0.2">
      <c r="B47" s="326" t="s">
        <v>32</v>
      </c>
      <c r="C47" s="327" t="s">
        <v>14</v>
      </c>
      <c r="D47" s="729" t="s">
        <v>33</v>
      </c>
      <c r="E47" s="730"/>
      <c r="F47" s="731" t="s">
        <v>293</v>
      </c>
      <c r="G47" s="730"/>
      <c r="H47" s="732"/>
      <c r="I47" s="699" t="s">
        <v>478</v>
      </c>
      <c r="J47" s="700"/>
      <c r="K47" s="701"/>
      <c r="L47" s="328" t="s">
        <v>7</v>
      </c>
      <c r="M47" s="327" t="s">
        <v>13</v>
      </c>
      <c r="N47" s="259" t="s">
        <v>322</v>
      </c>
      <c r="O47" s="327" t="s">
        <v>1</v>
      </c>
      <c r="P47" s="329" t="s">
        <v>302</v>
      </c>
      <c r="Q47" s="623" t="s">
        <v>17</v>
      </c>
      <c r="AF47" s="39"/>
      <c r="AM47" s="644"/>
      <c r="AN47" s="644"/>
      <c r="AO47" s="644"/>
      <c r="AP47" s="644"/>
      <c r="AQ47" s="644"/>
      <c r="AR47" s="644"/>
      <c r="AS47" s="644"/>
      <c r="AT47" s="644"/>
      <c r="AU47" s="644"/>
      <c r="AV47" s="644"/>
      <c r="AW47" s="644"/>
      <c r="AX47" s="644"/>
      <c r="AY47" s="644"/>
      <c r="AZ47" s="644"/>
      <c r="BA47" s="644"/>
      <c r="BB47" s="644"/>
    </row>
    <row r="48" spans="1:54" s="20" customFormat="1" ht="12" x14ac:dyDescent="0.2">
      <c r="B48" s="273" t="s">
        <v>2</v>
      </c>
      <c r="C48" s="256"/>
      <c r="D48" s="257"/>
      <c r="E48" s="256"/>
      <c r="F48" s="256"/>
      <c r="G48" s="258"/>
      <c r="H48" s="258"/>
      <c r="I48" s="21"/>
      <c r="J48" s="21"/>
      <c r="K48" s="21"/>
      <c r="L48" s="254" t="s">
        <v>3</v>
      </c>
      <c r="M48" s="254" t="s">
        <v>3</v>
      </c>
      <c r="N48" s="256" t="s">
        <v>321</v>
      </c>
      <c r="O48" s="254" t="s">
        <v>89</v>
      </c>
      <c r="P48" s="282" t="s">
        <v>303</v>
      </c>
      <c r="Q48" s="624" t="s">
        <v>6</v>
      </c>
      <c r="AF48" s="39"/>
      <c r="AM48" s="644"/>
      <c r="AN48" s="644"/>
      <c r="AO48" s="644"/>
      <c r="AP48" s="644"/>
      <c r="AQ48" s="644"/>
      <c r="AR48" s="644"/>
      <c r="AS48" s="644"/>
      <c r="AT48" s="644"/>
      <c r="AU48" s="644"/>
      <c r="AV48" s="644"/>
      <c r="AW48" s="644"/>
      <c r="AX48" s="644"/>
      <c r="AY48" s="644"/>
      <c r="AZ48" s="644"/>
      <c r="BA48" s="644"/>
      <c r="BB48" s="644"/>
    </row>
    <row r="49" spans="2:54" s="20" customFormat="1" ht="12" x14ac:dyDescent="0.2">
      <c r="B49" s="380" t="s">
        <v>123</v>
      </c>
      <c r="C49" s="46" t="s">
        <v>98</v>
      </c>
      <c r="D49" s="60" t="str">
        <f>IF(ISNA(VLOOKUP(B49,BibliothèqueProjet!$A$6:$J$70,2,FALSE)) = TRUE, "", VLOOKUP(B49,BibliothèqueProjet!$A$6:$J$70,2,FALSE))</f>
        <v>Planchers bas</v>
      </c>
      <c r="E49" s="44"/>
      <c r="F49" s="736" t="s">
        <v>297</v>
      </c>
      <c r="G49" s="737"/>
      <c r="H49" s="738"/>
      <c r="I49" s="736" t="s">
        <v>472</v>
      </c>
      <c r="J49" s="737"/>
      <c r="K49" s="738"/>
      <c r="L49" s="302"/>
      <c r="M49" s="303"/>
      <c r="N49" s="304"/>
      <c r="O49" s="453">
        <f>(L49*M49)-N49</f>
        <v>0</v>
      </c>
      <c r="P49" s="307">
        <f>IF(B49&lt;&gt;0,VLOOKUP(B49,BibliothèqueProjet!$A$5:$J$70,10,FALSE),"")</f>
        <v>0.3</v>
      </c>
      <c r="Q49" s="625">
        <f>IF(P49&lt;&gt;"",O49*P49,"")</f>
        <v>0</v>
      </c>
      <c r="AF49" s="39"/>
      <c r="AM49" s="644"/>
      <c r="AN49" s="644"/>
      <c r="AO49" s="644"/>
      <c r="AP49" s="644"/>
      <c r="AQ49" s="644"/>
      <c r="AR49" s="644"/>
      <c r="AS49" s="644"/>
      <c r="AT49" s="644"/>
      <c r="AU49" s="644"/>
      <c r="AV49" s="644"/>
      <c r="AW49" s="644"/>
      <c r="AX49" s="644"/>
      <c r="AY49" s="644"/>
      <c r="AZ49" s="644"/>
      <c r="BA49" s="644"/>
      <c r="BB49" s="644"/>
    </row>
    <row r="50" spans="2:54" s="20" customFormat="1" ht="12" x14ac:dyDescent="0.2">
      <c r="B50" s="381"/>
      <c r="C50" s="49"/>
      <c r="D50" s="60" t="str">
        <f>IF(ISNA(VLOOKUP(B50,BibliothèqueProjet!$A$6:$J$70,2,FALSE)) = TRUE, "", VLOOKUP(B50,BibliothèqueProjet!$A$6:$J$70,2,FALSE))</f>
        <v/>
      </c>
      <c r="E50" s="50"/>
      <c r="F50" s="739" t="s">
        <v>256</v>
      </c>
      <c r="G50" s="740"/>
      <c r="H50" s="741"/>
      <c r="I50" s="739" t="s">
        <v>472</v>
      </c>
      <c r="J50" s="740"/>
      <c r="K50" s="741"/>
      <c r="L50" s="305"/>
      <c r="M50" s="306"/>
      <c r="N50" s="304"/>
      <c r="O50" s="453">
        <f>(L50*M50)-N50</f>
        <v>0</v>
      </c>
      <c r="P50" s="280" t="str">
        <f>IF(B50&lt;&gt;0,VLOOKUP(B50,BibliothèqueProjet!$A$5:$J$70,10,FALSE),"")</f>
        <v/>
      </c>
      <c r="Q50" s="625" t="str">
        <f>IF(P50&lt;&gt;"",O50*P50,"")</f>
        <v/>
      </c>
      <c r="AM50" s="644"/>
      <c r="AN50" s="644"/>
      <c r="AO50" s="644"/>
      <c r="AP50" s="644"/>
      <c r="AQ50" s="644"/>
      <c r="AR50" s="644"/>
      <c r="AS50" s="644"/>
      <c r="AT50" s="644"/>
      <c r="AU50" s="644"/>
      <c r="AV50" s="644"/>
      <c r="AW50" s="644"/>
      <c r="AX50" s="644"/>
      <c r="AY50" s="644"/>
      <c r="AZ50" s="644"/>
      <c r="BA50" s="644"/>
      <c r="BB50" s="644"/>
    </row>
    <row r="51" spans="2:54" s="20" customFormat="1" ht="12" x14ac:dyDescent="0.2">
      <c r="B51" s="381"/>
      <c r="C51" s="46"/>
      <c r="D51" s="60" t="str">
        <f>IF(ISNA(VLOOKUP(B51,BibliothèqueProjet!$A$6:$J$70,2,FALSE)) = TRUE, "", VLOOKUP(B51,BibliothèqueProjet!$A$6:$J$70,2,FALSE))</f>
        <v/>
      </c>
      <c r="E51" s="44"/>
      <c r="F51" s="739" t="s">
        <v>256</v>
      </c>
      <c r="G51" s="740"/>
      <c r="H51" s="741"/>
      <c r="I51" s="739" t="s">
        <v>472</v>
      </c>
      <c r="J51" s="740"/>
      <c r="K51" s="741"/>
      <c r="L51" s="302"/>
      <c r="M51" s="303"/>
      <c r="N51" s="304"/>
      <c r="O51" s="453">
        <f>(L51*M51)-N51</f>
        <v>0</v>
      </c>
      <c r="P51" s="280" t="str">
        <f>IF(B51&lt;&gt;0,VLOOKUP(B51,BibliothèqueProjet!$A$5:$J$70,10,FALSE),"")</f>
        <v/>
      </c>
      <c r="Q51" s="625" t="str">
        <f>IF(P51&lt;&gt;"",O51*P51,"")</f>
        <v/>
      </c>
      <c r="AF51" s="39"/>
      <c r="AM51" s="644"/>
      <c r="AN51" s="644"/>
      <c r="AO51" s="644"/>
      <c r="AP51" s="644"/>
      <c r="AQ51" s="644"/>
      <c r="AR51" s="644"/>
      <c r="AS51" s="644"/>
      <c r="AT51" s="644"/>
      <c r="AU51" s="644"/>
      <c r="AV51" s="644"/>
      <c r="AW51" s="644"/>
      <c r="AX51" s="644"/>
      <c r="AY51" s="644"/>
      <c r="AZ51" s="644"/>
      <c r="BA51" s="644"/>
      <c r="BB51" s="644"/>
    </row>
    <row r="52" spans="2:54" s="8" customFormat="1" x14ac:dyDescent="0.2">
      <c r="B52" s="381"/>
      <c r="C52" s="49"/>
      <c r="D52" s="60" t="str">
        <f>IF(ISNA(VLOOKUP(B52,BibliothèqueProjet!$A$6:$J$70,2,FALSE)) = TRUE, "", VLOOKUP(B52,BibliothèqueProjet!$A$6:$J$70,2,FALSE))</f>
        <v/>
      </c>
      <c r="E52" s="44"/>
      <c r="F52" s="742" t="s">
        <v>256</v>
      </c>
      <c r="G52" s="743"/>
      <c r="H52" s="744"/>
      <c r="I52" s="742" t="s">
        <v>472</v>
      </c>
      <c r="J52" s="743"/>
      <c r="K52" s="744"/>
      <c r="L52" s="302"/>
      <c r="M52" s="303"/>
      <c r="N52" s="304"/>
      <c r="O52" s="453">
        <f>(L52*M52)-N52</f>
        <v>0</v>
      </c>
      <c r="P52" s="280" t="str">
        <f>IF(B52&lt;&gt;0,VLOOKUP(B52,BibliothèqueProjet!$A$5:$J$70,10,FALSE),"")</f>
        <v/>
      </c>
      <c r="Q52" s="625" t="str">
        <f>IF(P52&lt;&gt;"",O52*P52,"")</f>
        <v/>
      </c>
      <c r="AF52" s="29"/>
      <c r="AM52" s="644"/>
      <c r="AN52" s="644"/>
      <c r="AO52" s="644"/>
      <c r="AP52" s="644"/>
      <c r="AQ52" s="644"/>
      <c r="AR52" s="644"/>
      <c r="AS52" s="644"/>
      <c r="AT52" s="644"/>
      <c r="AU52" s="644"/>
      <c r="AV52" s="644"/>
      <c r="AW52" s="644"/>
      <c r="AX52" s="644"/>
      <c r="AY52" s="644"/>
      <c r="AZ52" s="644"/>
      <c r="BA52" s="644"/>
      <c r="BB52" s="644"/>
    </row>
    <row r="53" spans="2:54" s="6" customFormat="1" ht="15" x14ac:dyDescent="0.25">
      <c r="B53" s="606" t="s">
        <v>95</v>
      </c>
      <c r="C53" s="208"/>
      <c r="D53" s="607"/>
      <c r="E53" s="587"/>
      <c r="F53" s="587"/>
      <c r="G53" s="587"/>
      <c r="H53" s="608"/>
      <c r="I53" s="208"/>
      <c r="J53" s="208"/>
      <c r="K53" s="208"/>
      <c r="L53" s="139"/>
      <c r="M53" s="609"/>
      <c r="N53" s="589" t="s">
        <v>472</v>
      </c>
      <c r="O53" s="615"/>
      <c r="P53" s="616"/>
      <c r="Q53" s="617">
        <f ca="1">+SUMIF($I$49:$Q$52,N53,$Q$49:$Q$52)</f>
        <v>0</v>
      </c>
      <c r="AF53" s="39"/>
      <c r="AM53" s="20"/>
      <c r="AN53" s="20"/>
      <c r="AO53" s="20"/>
      <c r="AP53" s="20"/>
      <c r="AQ53" s="20"/>
      <c r="AR53" s="20"/>
      <c r="AS53" s="20"/>
      <c r="AT53" s="20"/>
      <c r="AU53" s="20"/>
      <c r="AV53" s="20"/>
      <c r="AW53" s="20"/>
      <c r="AX53" s="20"/>
      <c r="AY53" s="20"/>
      <c r="AZ53" s="20"/>
      <c r="BA53" s="20"/>
      <c r="BB53" s="20"/>
    </row>
    <row r="54" spans="2:54" s="20" customFormat="1" ht="15" x14ac:dyDescent="0.25">
      <c r="B54" s="610"/>
      <c r="C54" s="5"/>
      <c r="D54" s="246"/>
      <c r="E54" s="91"/>
      <c r="F54" s="91"/>
      <c r="G54" s="91"/>
      <c r="H54" s="100"/>
      <c r="I54" s="5"/>
      <c r="J54" s="5"/>
      <c r="K54" s="5"/>
      <c r="L54" s="101"/>
      <c r="M54" s="247"/>
      <c r="N54" s="592" t="s">
        <v>473</v>
      </c>
      <c r="O54" s="164"/>
      <c r="P54" s="618"/>
      <c r="Q54" s="619">
        <f ca="1">+SUMIF($I$49:$Q$52,N54,$Q$49:$Q$52)</f>
        <v>0</v>
      </c>
      <c r="AF54" s="10"/>
      <c r="AI54" s="1"/>
      <c r="AJ54" s="7"/>
    </row>
    <row r="55" spans="2:54" s="20" customFormat="1" ht="15" x14ac:dyDescent="0.25">
      <c r="B55" s="610"/>
      <c r="C55" s="5"/>
      <c r="D55" s="246"/>
      <c r="E55" s="91"/>
      <c r="F55" s="91"/>
      <c r="G55" s="91"/>
      <c r="H55" s="100"/>
      <c r="I55" s="5"/>
      <c r="J55" s="5"/>
      <c r="K55" s="5"/>
      <c r="L55" s="101"/>
      <c r="M55" s="247"/>
      <c r="N55" s="592" t="s">
        <v>474</v>
      </c>
      <c r="O55" s="164"/>
      <c r="P55" s="618"/>
      <c r="Q55" s="619">
        <f ca="1">+SUMIF($I$49:$Q$52,N55,$Q$49:$Q$52)</f>
        <v>0</v>
      </c>
      <c r="AF55" s="39"/>
      <c r="AI55" s="1"/>
      <c r="AJ55" s="7"/>
      <c r="AM55" s="8"/>
      <c r="AN55" s="8"/>
      <c r="AO55" s="8"/>
      <c r="AP55" s="6"/>
      <c r="AR55" s="8"/>
      <c r="AS55" s="29"/>
      <c r="AT55" s="29"/>
      <c r="AU55" s="29"/>
      <c r="AV55" s="29"/>
      <c r="AW55" s="8"/>
      <c r="AX55" s="8"/>
      <c r="AY55" s="8"/>
      <c r="AZ55" s="8"/>
      <c r="BA55" s="8"/>
      <c r="BB55" s="8"/>
    </row>
    <row r="56" spans="2:54" s="20" customFormat="1" ht="15" x14ac:dyDescent="0.25">
      <c r="B56" s="611"/>
      <c r="C56" s="177"/>
      <c r="D56" s="612"/>
      <c r="E56" s="86"/>
      <c r="F56" s="86"/>
      <c r="G56" s="86"/>
      <c r="H56" s="613"/>
      <c r="I56" s="227"/>
      <c r="J56" s="227"/>
      <c r="K56" s="227"/>
      <c r="L56" s="103"/>
      <c r="M56" s="614"/>
      <c r="N56" s="595" t="s">
        <v>476</v>
      </c>
      <c r="O56" s="620"/>
      <c r="P56" s="621"/>
      <c r="Q56" s="622">
        <f ca="1">+SUMIF($I$49:$Q$52,N56,$Q$49:$Q$52)</f>
        <v>0</v>
      </c>
      <c r="AF56" s="39"/>
      <c r="AG56" s="21"/>
      <c r="AH56" s="21"/>
      <c r="AI56" s="1"/>
      <c r="AJ56" s="7"/>
      <c r="AM56" s="6"/>
      <c r="AN56" s="6"/>
      <c r="AO56" s="6"/>
      <c r="AR56" s="5"/>
      <c r="AS56" s="5"/>
      <c r="AT56" s="5"/>
      <c r="AU56" s="5"/>
      <c r="AV56" s="5"/>
      <c r="AW56" s="6"/>
      <c r="AX56" s="6"/>
      <c r="AY56" s="6"/>
      <c r="AZ56" s="6"/>
      <c r="BA56" s="6"/>
      <c r="BB56" s="6"/>
    </row>
    <row r="57" spans="2:54" s="20" customFormat="1" ht="12" customHeight="1" x14ac:dyDescent="0.2">
      <c r="AF57" s="39"/>
      <c r="AG57" s="19"/>
      <c r="AH57" s="21"/>
      <c r="AM57" s="19"/>
      <c r="AN57" s="5"/>
      <c r="AO57" s="5"/>
      <c r="AR57" s="21"/>
      <c r="AS57" s="21"/>
      <c r="AT57" s="21"/>
      <c r="AU57" s="21"/>
      <c r="AV57" s="21"/>
    </row>
    <row r="58" spans="2:54" s="20" customFormat="1" ht="12" customHeight="1" x14ac:dyDescent="0.2">
      <c r="B58" s="15"/>
      <c r="C58" s="15"/>
      <c r="D58" s="15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8"/>
      <c r="P58" s="18"/>
      <c r="AF58" s="39"/>
      <c r="AG58" s="19"/>
      <c r="AH58" s="21"/>
      <c r="AM58" s="54"/>
      <c r="AN58" s="5"/>
      <c r="AO58" s="5"/>
    </row>
    <row r="59" spans="2:54" s="6" customFormat="1" ht="12.75" customHeight="1" x14ac:dyDescent="0.2">
      <c r="B59" s="341" t="s">
        <v>308</v>
      </c>
      <c r="C59" s="342"/>
      <c r="D59" s="342"/>
      <c r="E59" s="342"/>
      <c r="F59" s="342"/>
      <c r="G59" s="342"/>
      <c r="H59" s="342"/>
      <c r="I59" s="342"/>
      <c r="J59" s="342"/>
      <c r="K59" s="342"/>
      <c r="L59" s="342"/>
      <c r="M59" s="342"/>
      <c r="N59" s="342"/>
      <c r="O59" s="342"/>
      <c r="P59" s="342"/>
      <c r="Q59" s="343"/>
      <c r="AF59" s="45"/>
      <c r="AG59" s="42"/>
      <c r="AM59" s="21"/>
      <c r="AN59" s="5"/>
      <c r="AO59" s="5"/>
      <c r="AP59" s="20"/>
      <c r="AQ59" s="20"/>
      <c r="AR59" s="20"/>
      <c r="AS59" s="20"/>
      <c r="AT59" s="20"/>
      <c r="AU59" s="20"/>
      <c r="AV59" s="20"/>
      <c r="AW59" s="20"/>
      <c r="AX59" s="20"/>
      <c r="AY59" s="20"/>
      <c r="AZ59" s="20"/>
      <c r="BA59" s="20"/>
      <c r="BB59" s="20"/>
    </row>
    <row r="60" spans="2:54" s="20" customFormat="1" ht="24" x14ac:dyDescent="0.2">
      <c r="B60" s="326" t="s">
        <v>32</v>
      </c>
      <c r="C60" s="327" t="s">
        <v>14</v>
      </c>
      <c r="D60" s="729" t="s">
        <v>33</v>
      </c>
      <c r="E60" s="730"/>
      <c r="F60" s="731" t="s">
        <v>293</v>
      </c>
      <c r="G60" s="730"/>
      <c r="H60" s="732"/>
      <c r="I60" s="699" t="s">
        <v>478</v>
      </c>
      <c r="J60" s="700"/>
      <c r="K60" s="701"/>
      <c r="L60" s="328" t="s">
        <v>7</v>
      </c>
      <c r="M60" s="327" t="s">
        <v>13</v>
      </c>
      <c r="N60" s="259" t="s">
        <v>322</v>
      </c>
      <c r="O60" s="327" t="s">
        <v>1</v>
      </c>
      <c r="P60" s="329" t="s">
        <v>302</v>
      </c>
      <c r="Q60" s="623" t="s">
        <v>17</v>
      </c>
      <c r="AF60" s="39"/>
      <c r="AO60" s="5"/>
    </row>
    <row r="61" spans="2:54" s="20" customFormat="1" ht="12" x14ac:dyDescent="0.2">
      <c r="B61" s="273" t="s">
        <v>2</v>
      </c>
      <c r="C61" s="256"/>
      <c r="D61" s="257"/>
      <c r="E61" s="256"/>
      <c r="F61" s="256"/>
      <c r="G61" s="258"/>
      <c r="H61" s="258"/>
      <c r="I61" s="21"/>
      <c r="J61" s="21"/>
      <c r="K61" s="21"/>
      <c r="L61" s="254" t="s">
        <v>3</v>
      </c>
      <c r="M61" s="254" t="s">
        <v>3</v>
      </c>
      <c r="N61" s="256" t="s">
        <v>321</v>
      </c>
      <c r="O61" s="254" t="s">
        <v>89</v>
      </c>
      <c r="P61" s="282" t="s">
        <v>303</v>
      </c>
      <c r="Q61" s="624" t="s">
        <v>6</v>
      </c>
      <c r="AF61" s="39"/>
      <c r="AO61" s="5"/>
    </row>
    <row r="62" spans="2:54" s="20" customFormat="1" ht="12" x14ac:dyDescent="0.2">
      <c r="B62" s="378" t="s">
        <v>117</v>
      </c>
      <c r="C62" s="46" t="s">
        <v>98</v>
      </c>
      <c r="D62" s="60" t="str">
        <f>IF(ISNA(VLOOKUP(B62,BibliothèqueProjet!$A$6:$J$70,2,FALSE)) = TRUE, "", VLOOKUP(B62,BibliothèqueProjet!$A$6:$J$70,2,FALSE))</f>
        <v>Toiture végétalisée</v>
      </c>
      <c r="E62" s="44"/>
      <c r="F62" s="733" t="s">
        <v>296</v>
      </c>
      <c r="G62" s="734"/>
      <c r="H62" s="735"/>
      <c r="I62" s="733" t="s">
        <v>472</v>
      </c>
      <c r="J62" s="734"/>
      <c r="K62" s="735"/>
      <c r="L62" s="236">
        <v>3.89</v>
      </c>
      <c r="M62" s="462">
        <v>4.45</v>
      </c>
      <c r="N62" s="292">
        <f>(H62*L62*M62)-N67</f>
        <v>0</v>
      </c>
      <c r="O62" s="450">
        <f>+L62*M62-N62</f>
        <v>17.310500000000001</v>
      </c>
      <c r="P62" s="307">
        <f>IF(B62&lt;&gt;0,VLOOKUP(B62,BibliothèqueProjet!$A$5:$J$70,10,FALSE),"")</f>
        <v>0.13</v>
      </c>
      <c r="Q62" s="564">
        <f>IF(P62&lt;&gt;"",O62*P62,"")</f>
        <v>2.2503650000000004</v>
      </c>
      <c r="AF62" s="39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</row>
    <row r="63" spans="2:54" s="20" customFormat="1" ht="12" x14ac:dyDescent="0.2">
      <c r="B63" s="378"/>
      <c r="C63" s="46"/>
      <c r="D63" s="60" t="str">
        <f>IF(ISNA(VLOOKUP(B63,BibliothèqueProjet!$A$6:$J$70,2,FALSE)) = TRUE, "", VLOOKUP(B63,BibliothèqueProjet!$A$6:$J$70,2,FALSE))</f>
        <v/>
      </c>
      <c r="E63" s="44"/>
      <c r="F63" s="690" t="s">
        <v>256</v>
      </c>
      <c r="G63" s="691"/>
      <c r="H63" s="692"/>
      <c r="I63" s="690" t="s">
        <v>472</v>
      </c>
      <c r="J63" s="691"/>
      <c r="K63" s="692"/>
      <c r="L63" s="236"/>
      <c r="M63" s="462"/>
      <c r="N63" s="292"/>
      <c r="O63" s="451">
        <f t="shared" ref="O63:O69" si="3">+L63*M63-N63</f>
        <v>0</v>
      </c>
      <c r="P63" s="280" t="str">
        <f>IF(B63&lt;&gt;0,VLOOKUP(B63,BibliothèqueProjet!$A$5:$J$70,10,FALSE),"")</f>
        <v/>
      </c>
      <c r="Q63" s="108" t="str">
        <f t="shared" ref="Q63:Q69" si="4">IF(P63&lt;&gt;"",O63*P63,"")</f>
        <v/>
      </c>
    </row>
    <row r="64" spans="2:54" s="20" customFormat="1" ht="12" x14ac:dyDescent="0.2">
      <c r="B64" s="378"/>
      <c r="C64" s="46"/>
      <c r="D64" s="60" t="str">
        <f>IF(ISNA(VLOOKUP(B64,BibliothèqueProjet!$A$6:$J$70,2,FALSE)) = TRUE, "", VLOOKUP(B64,BibliothèqueProjet!$A$6:$J$70,2,FALSE))</f>
        <v/>
      </c>
      <c r="E64" s="44"/>
      <c r="F64" s="690" t="s">
        <v>256</v>
      </c>
      <c r="G64" s="691"/>
      <c r="H64" s="692"/>
      <c r="I64" s="690" t="s">
        <v>473</v>
      </c>
      <c r="J64" s="691"/>
      <c r="K64" s="692"/>
      <c r="L64" s="236"/>
      <c r="M64" s="462"/>
      <c r="N64" s="292"/>
      <c r="O64" s="451">
        <f t="shared" si="3"/>
        <v>0</v>
      </c>
      <c r="P64" s="280" t="str">
        <f>IF(B64&lt;&gt;0,VLOOKUP(B64,BibliothèqueProjet!$A$5:$J$70,10,FALSE),"")</f>
        <v/>
      </c>
      <c r="Q64" s="108" t="str">
        <f t="shared" si="4"/>
        <v/>
      </c>
    </row>
    <row r="65" spans="1:54" x14ac:dyDescent="0.2">
      <c r="B65" s="378"/>
      <c r="C65" s="46"/>
      <c r="D65" s="60" t="str">
        <f>IF(ISNA(VLOOKUP(B65,BibliothèqueProjet!$A$6:$J$70,2,FALSE)) = TRUE, "", VLOOKUP(B65,BibliothèqueProjet!$A$6:$J$70,2,FALSE))</f>
        <v/>
      </c>
      <c r="E65" s="44"/>
      <c r="F65" s="690" t="s">
        <v>256</v>
      </c>
      <c r="G65" s="691"/>
      <c r="H65" s="692"/>
      <c r="I65" s="690" t="s">
        <v>474</v>
      </c>
      <c r="J65" s="691"/>
      <c r="K65" s="692"/>
      <c r="L65" s="236"/>
      <c r="M65" s="462"/>
      <c r="N65" s="292"/>
      <c r="O65" s="451">
        <f t="shared" si="3"/>
        <v>0</v>
      </c>
      <c r="P65" s="280" t="str">
        <f>IF(B65&lt;&gt;0,VLOOKUP(B65,BibliothèqueProjet!$A$5:$J$70,10,FALSE),"")</f>
        <v/>
      </c>
      <c r="Q65" s="108" t="str">
        <f t="shared" si="4"/>
        <v/>
      </c>
      <c r="AM65" s="20"/>
      <c r="AN65" s="20"/>
      <c r="AO65" s="20"/>
      <c r="AP65" s="20"/>
      <c r="AQ65" s="20"/>
      <c r="AR65" s="20"/>
      <c r="AS65" s="20"/>
      <c r="AT65" s="20"/>
      <c r="AU65" s="20"/>
      <c r="AV65" s="20"/>
      <c r="AW65" s="20"/>
      <c r="AX65" s="20"/>
      <c r="AY65" s="20"/>
      <c r="AZ65" s="20"/>
      <c r="BA65" s="20"/>
      <c r="BB65" s="20"/>
    </row>
    <row r="66" spans="1:54" s="8" customFormat="1" x14ac:dyDescent="0.2">
      <c r="B66" s="378"/>
      <c r="C66" s="46"/>
      <c r="D66" s="60" t="str">
        <f>IF(ISNA(VLOOKUP(B66,BibliothèqueProjet!$A$6:$J$70,2,FALSE)) = TRUE, "", VLOOKUP(B66,BibliothèqueProjet!$A$6:$J$70,2,FALSE))</f>
        <v/>
      </c>
      <c r="E66" s="44"/>
      <c r="F66" s="690" t="s">
        <v>256</v>
      </c>
      <c r="G66" s="691"/>
      <c r="H66" s="692"/>
      <c r="I66" s="690" t="s">
        <v>475</v>
      </c>
      <c r="J66" s="691"/>
      <c r="K66" s="692"/>
      <c r="L66" s="236"/>
      <c r="M66" s="462"/>
      <c r="N66" s="292"/>
      <c r="O66" s="451">
        <f t="shared" si="3"/>
        <v>0</v>
      </c>
      <c r="P66" s="280" t="str">
        <f>IF(B66&lt;&gt;0,VLOOKUP(B66,BibliothèqueProjet!$A$5:$J$70,10,FALSE),"")</f>
        <v/>
      </c>
      <c r="Q66" s="108" t="str">
        <f t="shared" si="4"/>
        <v/>
      </c>
      <c r="AF66" s="29"/>
      <c r="AG66" s="6"/>
      <c r="AH66" s="6"/>
      <c r="AI66" s="6"/>
      <c r="AJ66" s="6"/>
      <c r="AM66" s="20"/>
      <c r="AN66" s="20"/>
      <c r="AO66" s="20"/>
      <c r="AP66" s="20"/>
      <c r="AQ66" s="20"/>
      <c r="AR66" s="20"/>
      <c r="AS66" s="20"/>
      <c r="AT66" s="20"/>
      <c r="AU66" s="20"/>
      <c r="AV66" s="20"/>
      <c r="AW66" s="20"/>
      <c r="AX66" s="20"/>
      <c r="AY66" s="20"/>
      <c r="AZ66" s="20"/>
      <c r="BA66" s="20"/>
      <c r="BB66" s="20"/>
    </row>
    <row r="67" spans="1:54" s="8" customFormat="1" x14ac:dyDescent="0.2">
      <c r="B67" s="379"/>
      <c r="C67" s="49"/>
      <c r="D67" s="60" t="str">
        <f>IF(ISNA(VLOOKUP(B67,BibliothèqueProjet!$A$6:$J$70,2,FALSE)) = TRUE, "", VLOOKUP(B67,BibliothèqueProjet!$A$6:$J$70,2,FALSE))</f>
        <v/>
      </c>
      <c r="E67" s="50"/>
      <c r="F67" s="690" t="s">
        <v>256</v>
      </c>
      <c r="G67" s="691"/>
      <c r="H67" s="692"/>
      <c r="I67" s="690" t="s">
        <v>479</v>
      </c>
      <c r="J67" s="691"/>
      <c r="K67" s="692"/>
      <c r="L67" s="235"/>
      <c r="M67" s="463"/>
      <c r="N67" s="292"/>
      <c r="O67" s="451">
        <f t="shared" si="3"/>
        <v>0</v>
      </c>
      <c r="P67" s="280" t="str">
        <f>IF(B67&lt;&gt;0,VLOOKUP(B67,BibliothèqueProjet!$A$5:$J$70,10,FALSE),"")</f>
        <v/>
      </c>
      <c r="Q67" s="108" t="str">
        <f t="shared" si="4"/>
        <v/>
      </c>
      <c r="AF67" s="29"/>
      <c r="AG67" s="6"/>
      <c r="AH67" s="6"/>
      <c r="AI67" s="6"/>
      <c r="AJ67" s="6"/>
      <c r="AM67" s="20"/>
      <c r="AN67" s="20"/>
      <c r="AO67" s="20"/>
      <c r="AP67" s="20"/>
      <c r="AQ67" s="20"/>
      <c r="AR67" s="20"/>
      <c r="AS67" s="20"/>
      <c r="AT67" s="20"/>
      <c r="AU67" s="20"/>
      <c r="AV67" s="20"/>
      <c r="AW67" s="20"/>
      <c r="AX67" s="20"/>
      <c r="AY67" s="20"/>
      <c r="AZ67" s="20"/>
      <c r="BA67" s="20"/>
      <c r="BB67" s="20"/>
    </row>
    <row r="68" spans="1:54" s="8" customFormat="1" x14ac:dyDescent="0.2">
      <c r="B68" s="379"/>
      <c r="C68" s="46"/>
      <c r="D68" s="60" t="str">
        <f>IF(ISNA(VLOOKUP(B68,BibliothèqueProjet!$A$6:$J$70,2,FALSE)) = TRUE, "", VLOOKUP(B68,BibliothèqueProjet!$A$6:$J$70,2,FALSE))</f>
        <v/>
      </c>
      <c r="E68" s="44"/>
      <c r="F68" s="690" t="s">
        <v>256</v>
      </c>
      <c r="G68" s="691"/>
      <c r="H68" s="692"/>
      <c r="I68" s="690" t="s">
        <v>480</v>
      </c>
      <c r="J68" s="691"/>
      <c r="K68" s="692"/>
      <c r="L68" s="236"/>
      <c r="M68" s="462"/>
      <c r="N68" s="292"/>
      <c r="O68" s="451">
        <f t="shared" si="3"/>
        <v>0</v>
      </c>
      <c r="P68" s="280" t="str">
        <f>IF(B68&lt;&gt;0,VLOOKUP(B68,BibliothèqueProjet!$A$5:$J$70,10,FALSE),"")</f>
        <v/>
      </c>
      <c r="Q68" s="108" t="str">
        <f t="shared" si="4"/>
        <v/>
      </c>
      <c r="AF68" s="29"/>
      <c r="AG68" s="6"/>
      <c r="AH68" s="6"/>
      <c r="AI68" s="6"/>
      <c r="AJ68" s="6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  <c r="AZ68" s="15"/>
      <c r="BA68" s="15"/>
      <c r="BB68" s="15"/>
    </row>
    <row r="69" spans="1:54" s="8" customFormat="1" x14ac:dyDescent="0.2">
      <c r="B69" s="379"/>
      <c r="C69" s="49"/>
      <c r="D69" s="60" t="str">
        <f>IF(ISNA(VLOOKUP(B69,BibliothèqueProjet!$A$6:$J$70,2,FALSE)) = TRUE, "", VLOOKUP(B69,BibliothèqueProjet!$A$6:$J$70,2,FALSE))</f>
        <v/>
      </c>
      <c r="E69" s="44"/>
      <c r="F69" s="726" t="s">
        <v>256</v>
      </c>
      <c r="G69" s="727"/>
      <c r="H69" s="728"/>
      <c r="I69" s="726" t="s">
        <v>481</v>
      </c>
      <c r="J69" s="727"/>
      <c r="K69" s="728"/>
      <c r="L69" s="236"/>
      <c r="M69" s="462"/>
      <c r="N69" s="292"/>
      <c r="O69" s="452">
        <f t="shared" si="3"/>
        <v>0</v>
      </c>
      <c r="P69" s="569" t="str">
        <f>IF(B69&lt;&gt;0,VLOOKUP(B69,BibliothèqueProjet!$A$5:$J$70,10,FALSE),"")</f>
        <v/>
      </c>
      <c r="Q69" s="568" t="str">
        <f t="shared" si="4"/>
        <v/>
      </c>
      <c r="AF69" s="29"/>
      <c r="AG69" s="6"/>
      <c r="AH69" s="6"/>
      <c r="AI69" s="6"/>
      <c r="AJ69" s="6"/>
      <c r="AM69" s="6"/>
      <c r="AN69" s="6"/>
      <c r="AP69" s="6"/>
      <c r="AQ69" s="20"/>
      <c r="AS69" s="29"/>
      <c r="AT69" s="29"/>
      <c r="AU69" s="29"/>
      <c r="AV69" s="29"/>
    </row>
    <row r="70" spans="1:54" s="8" customFormat="1" ht="15" x14ac:dyDescent="0.25">
      <c r="B70" s="606" t="s">
        <v>95</v>
      </c>
      <c r="C70" s="208"/>
      <c r="D70" s="607"/>
      <c r="E70" s="587"/>
      <c r="F70" s="587"/>
      <c r="G70" s="587"/>
      <c r="H70" s="608"/>
      <c r="I70" s="208"/>
      <c r="J70" s="208"/>
      <c r="K70" s="208"/>
      <c r="L70" s="139"/>
      <c r="M70" s="609"/>
      <c r="N70" s="589" t="s">
        <v>472</v>
      </c>
      <c r="O70" s="615"/>
      <c r="P70" s="616"/>
      <c r="Q70" s="617">
        <f ca="1">+SUMIF($I$62:$Q$69,N70,$Q$62:$Q$69)</f>
        <v>2.2503650000000004</v>
      </c>
      <c r="AF70" s="29"/>
      <c r="AG70" s="6"/>
      <c r="AH70" s="6"/>
      <c r="AI70" s="6"/>
      <c r="AJ70" s="6"/>
      <c r="AM70" s="6"/>
      <c r="AN70" s="6"/>
      <c r="AP70" s="6"/>
      <c r="AQ70" s="20"/>
      <c r="AS70" s="29"/>
      <c r="AT70" s="29"/>
      <c r="AU70" s="29"/>
      <c r="AV70" s="29"/>
    </row>
    <row r="71" spans="1:54" s="8" customFormat="1" ht="15" x14ac:dyDescent="0.25">
      <c r="B71" s="610"/>
      <c r="C71" s="5"/>
      <c r="D71" s="246"/>
      <c r="E71" s="91"/>
      <c r="F71" s="91"/>
      <c r="G71" s="91"/>
      <c r="H71" s="100"/>
      <c r="I71" s="5"/>
      <c r="J71" s="5"/>
      <c r="K71" s="5"/>
      <c r="L71" s="101"/>
      <c r="M71" s="247"/>
      <c r="N71" s="592" t="s">
        <v>473</v>
      </c>
      <c r="O71" s="164"/>
      <c r="P71" s="618"/>
      <c r="Q71" s="619">
        <f ca="1">+SUMIF($I$62:$Q$69,N71,$Q$62:$Q$69)</f>
        <v>0</v>
      </c>
      <c r="AF71" s="29"/>
      <c r="AG71" s="6"/>
      <c r="AH71" s="6"/>
      <c r="AI71" s="6"/>
      <c r="AJ71" s="6"/>
      <c r="AM71" s="6"/>
      <c r="AN71" s="6"/>
      <c r="AP71" s="6"/>
      <c r="AQ71" s="20"/>
      <c r="AS71" s="29"/>
      <c r="AT71" s="29"/>
      <c r="AU71" s="29"/>
      <c r="AV71" s="29"/>
    </row>
    <row r="72" spans="1:54" s="8" customFormat="1" ht="15" x14ac:dyDescent="0.25">
      <c r="B72" s="610"/>
      <c r="C72" s="5"/>
      <c r="D72" s="246"/>
      <c r="E72" s="91"/>
      <c r="F72" s="91"/>
      <c r="G72" s="91"/>
      <c r="H72" s="100"/>
      <c r="I72" s="5"/>
      <c r="J72" s="5"/>
      <c r="K72" s="5"/>
      <c r="L72" s="101"/>
      <c r="M72" s="247"/>
      <c r="N72" s="592" t="s">
        <v>474</v>
      </c>
      <c r="O72" s="164"/>
      <c r="P72" s="618"/>
      <c r="Q72" s="619">
        <f ca="1">+SUMIF($I$62:$Q$69,N72,$Q$62:$Q$69)</f>
        <v>0</v>
      </c>
      <c r="AF72" s="29"/>
      <c r="AG72" s="6"/>
      <c r="AH72" s="6"/>
      <c r="AI72" s="6"/>
      <c r="AJ72" s="6"/>
      <c r="AM72" s="6"/>
      <c r="AN72" s="6"/>
      <c r="AP72" s="6"/>
      <c r="AQ72" s="20"/>
      <c r="AS72" s="29"/>
      <c r="AT72" s="29"/>
      <c r="AU72" s="29"/>
      <c r="AV72" s="29"/>
    </row>
    <row r="73" spans="1:54" s="6" customFormat="1" ht="15" x14ac:dyDescent="0.25">
      <c r="B73" s="611"/>
      <c r="C73" s="177"/>
      <c r="D73" s="612"/>
      <c r="E73" s="86"/>
      <c r="F73" s="86"/>
      <c r="G73" s="86"/>
      <c r="H73" s="613"/>
      <c r="I73" s="227"/>
      <c r="J73" s="227"/>
      <c r="K73" s="227"/>
      <c r="L73" s="103"/>
      <c r="M73" s="614"/>
      <c r="N73" s="595" t="s">
        <v>476</v>
      </c>
      <c r="O73" s="620"/>
      <c r="P73" s="621"/>
      <c r="Q73" s="622">
        <f ca="1">+SUMIF($I$62:$Q$69,N73,$Q$62:$Q$69)</f>
        <v>0</v>
      </c>
      <c r="AF73" s="39"/>
      <c r="AG73" s="20"/>
      <c r="AH73" s="20"/>
      <c r="AI73" s="1"/>
      <c r="AJ73" s="1"/>
      <c r="AO73" s="8"/>
      <c r="AQ73" s="20"/>
      <c r="AR73" s="8"/>
      <c r="AS73" s="29"/>
      <c r="AT73" s="29"/>
      <c r="AU73" s="29"/>
      <c r="AV73" s="29"/>
      <c r="AW73" s="8"/>
      <c r="AX73" s="8"/>
      <c r="AY73" s="8"/>
      <c r="AZ73" s="8"/>
      <c r="BA73" s="8"/>
      <c r="BB73" s="8"/>
    </row>
    <row r="74" spans="1:54" s="20" customFormat="1" ht="13.5" customHeight="1" x14ac:dyDescent="0.25">
      <c r="B74" s="245"/>
      <c r="C74" s="91"/>
      <c r="D74" s="246"/>
      <c r="E74" s="91"/>
      <c r="F74" s="91"/>
      <c r="G74" s="91"/>
      <c r="H74" s="100"/>
      <c r="I74" s="101"/>
      <c r="J74" s="247"/>
      <c r="K74" s="100"/>
      <c r="L74" s="101"/>
      <c r="M74" s="248"/>
      <c r="N74" s="249"/>
      <c r="O74" s="18"/>
      <c r="P74" s="18"/>
      <c r="Q74" s="8"/>
      <c r="AF74" s="10"/>
      <c r="AI74" s="1"/>
      <c r="AJ74" s="7"/>
      <c r="AM74" s="6"/>
      <c r="AN74" s="6"/>
      <c r="AO74" s="8"/>
      <c r="AP74" s="6"/>
      <c r="AR74" s="8"/>
      <c r="AS74" s="29"/>
      <c r="AT74" s="29"/>
      <c r="AU74" s="29"/>
      <c r="AV74" s="29"/>
      <c r="AW74" s="8"/>
      <c r="AX74" s="8"/>
      <c r="AY74" s="8"/>
      <c r="AZ74" s="8"/>
      <c r="BA74" s="8"/>
      <c r="BB74" s="8"/>
    </row>
    <row r="75" spans="1:54" s="20" customFormat="1" x14ac:dyDescent="0.2">
      <c r="B75" s="338" t="s">
        <v>299</v>
      </c>
      <c r="C75" s="339"/>
      <c r="D75" s="339"/>
      <c r="E75" s="339"/>
      <c r="F75" s="339"/>
      <c r="G75" s="339"/>
      <c r="H75" s="339"/>
      <c r="I75" s="339"/>
      <c r="J75" s="339"/>
      <c r="K75" s="339"/>
      <c r="L75" s="339"/>
      <c r="M75" s="339"/>
      <c r="N75" s="339"/>
      <c r="O75" s="339"/>
      <c r="P75" s="339"/>
      <c r="Q75" s="340"/>
      <c r="AF75" s="39"/>
      <c r="AI75" s="1"/>
      <c r="AJ75" s="7"/>
      <c r="AM75" s="6"/>
      <c r="AN75" s="6"/>
      <c r="AO75" s="8"/>
      <c r="AP75" s="6"/>
      <c r="AR75" s="8"/>
      <c r="AS75" s="29"/>
      <c r="AT75" s="29"/>
      <c r="AU75" s="29"/>
      <c r="AV75" s="29"/>
      <c r="AW75" s="8"/>
      <c r="AX75" s="8"/>
      <c r="AY75" s="8"/>
      <c r="AZ75" s="8"/>
      <c r="BA75" s="8"/>
      <c r="BB75" s="8"/>
    </row>
    <row r="76" spans="1:54" s="20" customFormat="1" ht="15" x14ac:dyDescent="0.2">
      <c r="B76" s="326" t="s">
        <v>32</v>
      </c>
      <c r="C76" s="327" t="s">
        <v>14</v>
      </c>
      <c r="D76" s="729" t="s">
        <v>33</v>
      </c>
      <c r="E76" s="730"/>
      <c r="F76" s="731" t="s">
        <v>293</v>
      </c>
      <c r="G76" s="730"/>
      <c r="H76" s="732"/>
      <c r="I76" s="699" t="s">
        <v>478</v>
      </c>
      <c r="J76" s="700"/>
      <c r="K76" s="701"/>
      <c r="L76" s="21"/>
      <c r="M76" s="21"/>
      <c r="N76" s="21"/>
      <c r="O76" s="328" t="s">
        <v>0</v>
      </c>
      <c r="P76" s="329" t="s">
        <v>302</v>
      </c>
      <c r="Q76" s="623" t="s">
        <v>17</v>
      </c>
      <c r="AF76" s="39"/>
      <c r="AG76" s="21"/>
      <c r="AH76" s="21"/>
      <c r="AI76" s="1"/>
      <c r="AJ76" s="7"/>
      <c r="AN76" s="5"/>
      <c r="AO76" s="21"/>
      <c r="AR76" s="5"/>
      <c r="AS76" s="5"/>
      <c r="AT76" s="5"/>
      <c r="AU76" s="5"/>
      <c r="AV76" s="5"/>
      <c r="AW76" s="6"/>
      <c r="AX76" s="6"/>
      <c r="AY76" s="6"/>
      <c r="AZ76" s="6"/>
      <c r="BA76" s="6"/>
      <c r="BB76" s="6"/>
    </row>
    <row r="77" spans="1:54" s="20" customFormat="1" ht="12" x14ac:dyDescent="0.2">
      <c r="B77" s="273" t="s">
        <v>2</v>
      </c>
      <c r="C77" s="256"/>
      <c r="D77" s="257"/>
      <c r="E77" s="256"/>
      <c r="F77" s="256"/>
      <c r="G77" s="258"/>
      <c r="H77" s="258"/>
      <c r="I77" s="21"/>
      <c r="J77" s="21"/>
      <c r="K77" s="21"/>
      <c r="L77" s="21"/>
      <c r="M77" s="21"/>
      <c r="N77" s="21"/>
      <c r="O77" s="256" t="s">
        <v>3</v>
      </c>
      <c r="P77" s="282" t="s">
        <v>303</v>
      </c>
      <c r="Q77" s="624" t="s">
        <v>6</v>
      </c>
      <c r="R77" s="18"/>
      <c r="AH77" s="39"/>
      <c r="AI77" s="19"/>
      <c r="AJ77" s="21"/>
      <c r="AM77" s="19"/>
      <c r="AN77" s="5"/>
      <c r="AO77" s="5"/>
      <c r="AR77" s="21"/>
      <c r="AS77" s="21"/>
      <c r="AT77" s="21"/>
      <c r="AU77" s="21"/>
      <c r="AV77" s="21"/>
    </row>
    <row r="78" spans="1:54" s="20" customFormat="1" ht="12" customHeight="1" x14ac:dyDescent="0.2">
      <c r="A78" s="6"/>
      <c r="B78" s="376" t="s">
        <v>134</v>
      </c>
      <c r="C78" s="46" t="s">
        <v>98</v>
      </c>
      <c r="D78" s="60" t="str">
        <f>IF(ISNA(VLOOKUP(B78,BibliothèqueProjet!$A$6:$J$70,2,FALSE)) = TRUE, "", VLOOKUP(B78,BibliothèqueProjet!$A$6:$J$70,2,FALSE))</f>
        <v>Linéique</v>
      </c>
      <c r="E78" s="44"/>
      <c r="F78" s="723" t="s">
        <v>296</v>
      </c>
      <c r="G78" s="724"/>
      <c r="H78" s="725"/>
      <c r="I78" s="723" t="s">
        <v>472</v>
      </c>
      <c r="J78" s="724"/>
      <c r="K78" s="725"/>
      <c r="L78" s="21"/>
      <c r="M78" s="21"/>
      <c r="N78" s="21"/>
      <c r="O78" s="454">
        <v>2.75</v>
      </c>
      <c r="P78" s="562">
        <f>IF(B78&lt;&gt;0,VLOOKUP(B78,BibliothèqueProjet!$A$5:$J$70,10,FALSE),"")</f>
        <v>0.1</v>
      </c>
      <c r="Q78" s="564">
        <f>IF(P78&lt;&gt;"",P78*O78,"")</f>
        <v>0.27500000000000002</v>
      </c>
      <c r="R78" s="18"/>
      <c r="AH78" s="39"/>
      <c r="AI78" s="19"/>
      <c r="AJ78" s="21"/>
      <c r="AM78" s="54"/>
      <c r="AN78" s="5"/>
      <c r="AO78" s="5"/>
    </row>
    <row r="79" spans="1:54" s="6" customFormat="1" ht="12.75" customHeight="1" x14ac:dyDescent="0.2">
      <c r="A79" s="20"/>
      <c r="B79" s="376"/>
      <c r="C79" s="46"/>
      <c r="D79" s="60" t="str">
        <f>IF(ISNA(VLOOKUP(B79,BibliothèqueProjet!$A$6:$J$70,2,FALSE)) = TRUE, "", VLOOKUP(B79,BibliothèqueProjet!$A$6:$J$70,2,FALSE))</f>
        <v/>
      </c>
      <c r="E79" s="44"/>
      <c r="F79" s="682" t="s">
        <v>256</v>
      </c>
      <c r="G79" s="683"/>
      <c r="H79" s="684"/>
      <c r="I79" s="682" t="s">
        <v>472</v>
      </c>
      <c r="J79" s="683"/>
      <c r="K79" s="684"/>
      <c r="L79" s="5"/>
      <c r="M79" s="5"/>
      <c r="N79" s="5"/>
      <c r="O79" s="560"/>
      <c r="P79" s="565" t="str">
        <f>IF(B79&lt;&gt;0,VLOOKUP(B79,BibliothèqueProjet!$A$5:$J$70,10,FALSE),"")</f>
        <v/>
      </c>
      <c r="Q79" s="108" t="str">
        <f t="shared" ref="Q79:Q87" si="5">IF(P79&lt;&gt;"",P79*O79,"")</f>
        <v/>
      </c>
      <c r="R79" s="43"/>
      <c r="AH79" s="45"/>
      <c r="AI79" s="42"/>
      <c r="AM79" s="21"/>
      <c r="AN79" s="5"/>
      <c r="AO79" s="5"/>
      <c r="AP79" s="20"/>
      <c r="AQ79" s="20"/>
      <c r="AR79" s="20"/>
      <c r="AS79" s="20"/>
      <c r="AT79" s="20"/>
      <c r="AU79" s="20"/>
      <c r="AV79" s="20"/>
      <c r="AW79" s="20"/>
      <c r="AX79" s="20"/>
      <c r="AY79" s="20"/>
      <c r="AZ79" s="20"/>
      <c r="BA79" s="20"/>
      <c r="BB79" s="20"/>
    </row>
    <row r="80" spans="1:54" s="20" customFormat="1" x14ac:dyDescent="0.2">
      <c r="B80" s="376"/>
      <c r="C80" s="46"/>
      <c r="D80" s="60" t="str">
        <f>IF(ISNA(VLOOKUP(B80,BibliothèqueProjet!$A$6:$J$70,2,FALSE)) = TRUE, "", VLOOKUP(B80,BibliothèqueProjet!$A$6:$J$70,2,FALSE))</f>
        <v/>
      </c>
      <c r="E80" s="44"/>
      <c r="F80" s="682" t="s">
        <v>256</v>
      </c>
      <c r="G80" s="683"/>
      <c r="H80" s="684"/>
      <c r="I80" s="682" t="s">
        <v>473</v>
      </c>
      <c r="J80" s="683"/>
      <c r="K80" s="684"/>
      <c r="L80" s="21"/>
      <c r="M80" s="21"/>
      <c r="N80" s="21"/>
      <c r="O80" s="560"/>
      <c r="P80" s="565" t="str">
        <f>IF(B80&lt;&gt;0,VLOOKUP(B80,BibliothèqueProjet!$A$5:$J$70,10,FALSE),"")</f>
        <v/>
      </c>
      <c r="Q80" s="108" t="str">
        <f t="shared" si="5"/>
        <v/>
      </c>
      <c r="R80" s="18"/>
      <c r="AH80" s="39"/>
      <c r="AO80" s="5"/>
    </row>
    <row r="81" spans="1:54" s="20" customFormat="1" x14ac:dyDescent="0.2">
      <c r="B81" s="376"/>
      <c r="C81" s="46"/>
      <c r="D81" s="60" t="str">
        <f>IF(ISNA(VLOOKUP(B81,BibliothèqueProjet!$A$6:$J$70,2,FALSE)) = TRUE, "", VLOOKUP(B81,BibliothèqueProjet!$A$6:$J$70,2,FALSE))</f>
        <v/>
      </c>
      <c r="E81" s="44"/>
      <c r="F81" s="682" t="s">
        <v>256</v>
      </c>
      <c r="G81" s="683"/>
      <c r="H81" s="684"/>
      <c r="I81" s="682" t="s">
        <v>474</v>
      </c>
      <c r="J81" s="683"/>
      <c r="K81" s="684"/>
      <c r="L81" s="21"/>
      <c r="M81" s="21"/>
      <c r="N81" s="21"/>
      <c r="O81" s="560"/>
      <c r="P81" s="565" t="str">
        <f>IF(B81&lt;&gt;0,VLOOKUP(B81,BibliothèqueProjet!$A$5:$J$70,10,FALSE),"")</f>
        <v/>
      </c>
      <c r="Q81" s="108" t="str">
        <f t="shared" si="5"/>
        <v/>
      </c>
      <c r="R81" s="18"/>
      <c r="AH81" s="39"/>
      <c r="AO81" s="5"/>
    </row>
    <row r="82" spans="1:54" s="20" customFormat="1" x14ac:dyDescent="0.2">
      <c r="B82" s="376"/>
      <c r="C82" s="46"/>
      <c r="D82" s="60" t="str">
        <f>IF(ISNA(VLOOKUP(B82,BibliothèqueProjet!$A$6:$J$70,2,FALSE)) = TRUE, "", VLOOKUP(B82,BibliothèqueProjet!$A$6:$J$70,2,FALSE))</f>
        <v/>
      </c>
      <c r="E82" s="44"/>
      <c r="F82" s="682" t="s">
        <v>256</v>
      </c>
      <c r="G82" s="683"/>
      <c r="H82" s="684"/>
      <c r="I82" s="682" t="s">
        <v>475</v>
      </c>
      <c r="J82" s="683"/>
      <c r="K82" s="684"/>
      <c r="L82" s="21"/>
      <c r="M82" s="21"/>
      <c r="N82" s="21"/>
      <c r="O82" s="560"/>
      <c r="P82" s="565" t="str">
        <f>IF(B82&lt;&gt;0,VLOOKUP(B82,BibliothèqueProjet!$A$5:$J$70,10,FALSE),"")</f>
        <v/>
      </c>
      <c r="Q82" s="108" t="str">
        <f t="shared" si="5"/>
        <v/>
      </c>
      <c r="R82" s="18"/>
      <c r="AH82" s="39" t="s">
        <v>290</v>
      </c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</row>
    <row r="83" spans="1:54" s="20" customFormat="1" x14ac:dyDescent="0.2">
      <c r="B83" s="376"/>
      <c r="C83" s="46"/>
      <c r="D83" s="60" t="str">
        <f>IF(ISNA(VLOOKUP(B83,BibliothèqueProjet!$A$6:$J$70,2,FALSE)) = TRUE, "", VLOOKUP(B83,BibliothèqueProjet!$A$6:$J$70,2,FALSE))</f>
        <v/>
      </c>
      <c r="E83" s="44"/>
      <c r="F83" s="682" t="s">
        <v>256</v>
      </c>
      <c r="G83" s="683"/>
      <c r="H83" s="684"/>
      <c r="I83" s="682" t="s">
        <v>479</v>
      </c>
      <c r="J83" s="683"/>
      <c r="K83" s="684"/>
      <c r="L83" s="21"/>
      <c r="M83" s="21"/>
      <c r="N83" s="21"/>
      <c r="O83" s="560"/>
      <c r="P83" s="565" t="str">
        <f>IF(B83&lt;&gt;0,VLOOKUP(B83,BibliothèqueProjet!$A$5:$J$70,10,FALSE),"")</f>
        <v/>
      </c>
      <c r="Q83" s="108" t="str">
        <f t="shared" si="5"/>
        <v/>
      </c>
      <c r="R83" s="18"/>
      <c r="AH83" s="39"/>
    </row>
    <row r="84" spans="1:54" s="20" customFormat="1" x14ac:dyDescent="0.2">
      <c r="B84" s="376"/>
      <c r="C84" s="46"/>
      <c r="D84" s="60" t="str">
        <f>IF(ISNA(VLOOKUP(B84,BibliothèqueProjet!$A$6:$J$70,2,FALSE)) = TRUE, "", VLOOKUP(B84,BibliothèqueProjet!$A$6:$J$70,2,FALSE))</f>
        <v/>
      </c>
      <c r="E84" s="44"/>
      <c r="F84" s="682" t="s">
        <v>256</v>
      </c>
      <c r="G84" s="683"/>
      <c r="H84" s="684"/>
      <c r="I84" s="682" t="s">
        <v>480</v>
      </c>
      <c r="J84" s="683"/>
      <c r="K84" s="684"/>
      <c r="L84" s="21"/>
      <c r="M84" s="21"/>
      <c r="N84" s="21"/>
      <c r="O84" s="560"/>
      <c r="P84" s="565" t="str">
        <f>IF(B84&lt;&gt;0,VLOOKUP(B84,BibliothèqueProjet!$A$5:$J$70,10,FALSE),"")</f>
        <v/>
      </c>
      <c r="Q84" s="108" t="str">
        <f t="shared" si="5"/>
        <v/>
      </c>
      <c r="R84" s="18"/>
    </row>
    <row r="85" spans="1:54" s="20" customFormat="1" x14ac:dyDescent="0.2">
      <c r="B85" s="377"/>
      <c r="C85" s="49"/>
      <c r="D85" s="60" t="str">
        <f>IF(ISNA(VLOOKUP(B85,BibliothèqueProjet!$A$6:$J$70,2,FALSE)) = TRUE, "", VLOOKUP(B85,BibliothèqueProjet!$A$6:$J$70,2,FALSE))</f>
        <v/>
      </c>
      <c r="E85" s="50"/>
      <c r="F85" s="682" t="s">
        <v>256</v>
      </c>
      <c r="G85" s="683"/>
      <c r="H85" s="684"/>
      <c r="I85" s="682" t="s">
        <v>481</v>
      </c>
      <c r="J85" s="683"/>
      <c r="K85" s="684"/>
      <c r="L85" s="21"/>
      <c r="M85" s="21"/>
      <c r="N85" s="21"/>
      <c r="O85" s="455"/>
      <c r="P85" s="565" t="str">
        <f>IF(B85&lt;&gt;0,VLOOKUP(B85,BibliothèqueProjet!$A$5:$J$70,10,FALSE),"")</f>
        <v/>
      </c>
      <c r="Q85" s="108" t="str">
        <f t="shared" si="5"/>
        <v/>
      </c>
      <c r="R85" s="52"/>
    </row>
    <row r="86" spans="1:54" s="20" customFormat="1" x14ac:dyDescent="0.2">
      <c r="A86" s="8"/>
      <c r="B86" s="377"/>
      <c r="C86" s="46"/>
      <c r="D86" s="60" t="str">
        <f>IF(ISNA(VLOOKUP(B86,BibliothèqueProjet!$A$6:$J$70,2,FALSE)) = TRUE, "", VLOOKUP(B86,BibliothèqueProjet!$A$6:$J$70,2,FALSE))</f>
        <v/>
      </c>
      <c r="E86" s="44"/>
      <c r="F86" s="682" t="s">
        <v>256</v>
      </c>
      <c r="G86" s="683"/>
      <c r="H86" s="684"/>
      <c r="I86" s="682" t="s">
        <v>482</v>
      </c>
      <c r="J86" s="683"/>
      <c r="K86" s="684"/>
      <c r="L86" s="21"/>
      <c r="M86" s="21"/>
      <c r="N86" s="21"/>
      <c r="O86" s="455"/>
      <c r="P86" s="565" t="str">
        <f>IF(B86&lt;&gt;0,VLOOKUP(B86,BibliothèqueProjet!$A$5:$J$70,10,FALSE),"")</f>
        <v/>
      </c>
      <c r="Q86" s="108" t="str">
        <f t="shared" si="5"/>
        <v/>
      </c>
      <c r="R86" s="52"/>
    </row>
    <row r="87" spans="1:54" s="8" customFormat="1" x14ac:dyDescent="0.2">
      <c r="A87" s="6"/>
      <c r="B87" s="377"/>
      <c r="C87" s="49"/>
      <c r="D87" s="60" t="str">
        <f>IF(ISNA(VLOOKUP(B87,BibliothèqueProjet!$A$6:$J$70,2,FALSE)) = TRUE, "", VLOOKUP(B87,BibliothèqueProjet!$A$6:$J$70,2,FALSE))</f>
        <v/>
      </c>
      <c r="E87" s="44"/>
      <c r="F87" s="685" t="s">
        <v>256</v>
      </c>
      <c r="G87" s="686"/>
      <c r="H87" s="687"/>
      <c r="I87" s="685" t="s">
        <v>483</v>
      </c>
      <c r="J87" s="686"/>
      <c r="K87" s="687"/>
      <c r="L87" s="7"/>
      <c r="M87" s="7"/>
      <c r="N87" s="7"/>
      <c r="O87" s="455"/>
      <c r="P87" s="566" t="str">
        <f>IF(B87&lt;&gt;0,VLOOKUP(B87,BibliothèqueProjet!$A$5:$J$70,10,FALSE),"")</f>
        <v/>
      </c>
      <c r="Q87" s="568" t="str">
        <f t="shared" si="5"/>
        <v/>
      </c>
      <c r="R87" s="40"/>
      <c r="AH87" s="29"/>
      <c r="AI87" s="6"/>
      <c r="AJ87" s="6"/>
      <c r="AM87" s="20"/>
      <c r="AN87" s="20"/>
      <c r="AO87" s="20"/>
      <c r="AP87" s="20"/>
      <c r="AQ87" s="20"/>
      <c r="AR87" s="20"/>
      <c r="AS87" s="20"/>
      <c r="AT87" s="20"/>
      <c r="AU87" s="20"/>
      <c r="AV87" s="20"/>
      <c r="AW87" s="20"/>
      <c r="AX87" s="20"/>
      <c r="AY87" s="20"/>
      <c r="AZ87" s="20"/>
      <c r="BA87" s="20"/>
      <c r="BB87" s="20"/>
    </row>
    <row r="88" spans="1:54" s="6" customFormat="1" ht="15" x14ac:dyDescent="0.25">
      <c r="A88" s="20"/>
      <c r="B88" s="606" t="s">
        <v>95</v>
      </c>
      <c r="C88" s="208"/>
      <c r="D88" s="607"/>
      <c r="E88" s="587"/>
      <c r="F88" s="587"/>
      <c r="G88" s="587"/>
      <c r="H88" s="608"/>
      <c r="I88" s="208"/>
      <c r="J88" s="208"/>
      <c r="K88" s="208"/>
      <c r="L88" s="139"/>
      <c r="M88" s="609"/>
      <c r="N88" s="589" t="s">
        <v>472</v>
      </c>
      <c r="O88" s="615"/>
      <c r="P88" s="616"/>
      <c r="Q88" s="617">
        <f ca="1">+SUMIF($I$62:$Q$69,N88,$Q$62:$Q$69)</f>
        <v>2.2503650000000004</v>
      </c>
      <c r="R88" s="43"/>
      <c r="AH88" s="39"/>
      <c r="AI88" s="20"/>
      <c r="AJ88" s="20"/>
      <c r="AK88" s="1"/>
      <c r="AL88" s="1"/>
      <c r="AM88" s="20"/>
      <c r="AN88" s="20"/>
      <c r="AO88" s="20"/>
      <c r="AP88" s="20"/>
      <c r="AQ88" s="20"/>
      <c r="AR88" s="20"/>
      <c r="AS88" s="20"/>
      <c r="AT88" s="20"/>
      <c r="AU88" s="20"/>
      <c r="AV88" s="20"/>
      <c r="AW88" s="20"/>
      <c r="AX88" s="20"/>
      <c r="AY88" s="20"/>
      <c r="AZ88" s="20"/>
      <c r="BA88" s="20"/>
      <c r="BB88" s="20"/>
    </row>
    <row r="89" spans="1:54" s="20" customFormat="1" ht="13.5" customHeight="1" x14ac:dyDescent="0.25">
      <c r="B89" s="610"/>
      <c r="C89" s="5"/>
      <c r="D89" s="246"/>
      <c r="E89" s="91"/>
      <c r="F89" s="91"/>
      <c r="G89" s="91"/>
      <c r="H89" s="100"/>
      <c r="I89" s="5"/>
      <c r="J89" s="5"/>
      <c r="K89" s="5"/>
      <c r="L89" s="101"/>
      <c r="M89" s="247"/>
      <c r="N89" s="592" t="s">
        <v>473</v>
      </c>
      <c r="O89" s="164"/>
      <c r="P89" s="618"/>
      <c r="Q89" s="619">
        <f ca="1">+SUMIF($I$62:$Q$69,N89,$Q$62:$Q$69)</f>
        <v>0</v>
      </c>
      <c r="R89" s="18"/>
      <c r="AH89" s="10"/>
      <c r="AK89" s="1"/>
      <c r="AL89" s="7"/>
    </row>
    <row r="90" spans="1:54" s="20" customFormat="1" ht="15" x14ac:dyDescent="0.25">
      <c r="B90" s="610"/>
      <c r="C90" s="5"/>
      <c r="D90" s="246"/>
      <c r="E90" s="91"/>
      <c r="F90" s="91"/>
      <c r="G90" s="91"/>
      <c r="H90" s="100"/>
      <c r="I90" s="5"/>
      <c r="J90" s="5"/>
      <c r="K90" s="5"/>
      <c r="L90" s="101"/>
      <c r="M90" s="247"/>
      <c r="N90" s="592" t="s">
        <v>474</v>
      </c>
      <c r="O90" s="164"/>
      <c r="P90" s="618"/>
      <c r="Q90" s="619">
        <f ca="1">+SUMIF($I$62:$Q$69,N90,$Q$62:$Q$69)</f>
        <v>0</v>
      </c>
      <c r="R90" s="18"/>
      <c r="AH90" s="39"/>
      <c r="AK90" s="1"/>
      <c r="AL90" s="7"/>
      <c r="AM90" s="6"/>
      <c r="AN90" s="6"/>
      <c r="AO90" s="8"/>
      <c r="AP90" s="6"/>
      <c r="AR90" s="8"/>
      <c r="AS90" s="29"/>
      <c r="AT90" s="29"/>
      <c r="AU90" s="29"/>
      <c r="AV90" s="29"/>
      <c r="AW90" s="8"/>
      <c r="AX90" s="8"/>
      <c r="AY90" s="8"/>
      <c r="AZ90" s="8"/>
      <c r="BA90" s="8"/>
      <c r="BB90" s="8"/>
    </row>
    <row r="91" spans="1:54" s="20" customFormat="1" ht="15" x14ac:dyDescent="0.25">
      <c r="B91" s="611"/>
      <c r="C91" s="177"/>
      <c r="D91" s="612"/>
      <c r="E91" s="86"/>
      <c r="F91" s="86"/>
      <c r="G91" s="86"/>
      <c r="H91" s="613"/>
      <c r="I91" s="227"/>
      <c r="J91" s="227"/>
      <c r="K91" s="227"/>
      <c r="L91" s="103"/>
      <c r="M91" s="614"/>
      <c r="N91" s="595" t="s">
        <v>476</v>
      </c>
      <c r="O91" s="620"/>
      <c r="P91" s="621"/>
      <c r="Q91" s="622">
        <f ca="1">+SUMIF($I$62:$Q$69,N91,$Q$62:$Q$69)</f>
        <v>0</v>
      </c>
      <c r="R91" s="18"/>
      <c r="AH91" s="39"/>
      <c r="AI91" s="21"/>
      <c r="AJ91" s="21"/>
      <c r="AK91" s="1"/>
      <c r="AL91" s="7"/>
      <c r="AN91" s="5"/>
      <c r="AO91" s="21"/>
      <c r="AR91" s="5"/>
      <c r="AS91" s="5"/>
      <c r="AT91" s="5"/>
      <c r="AU91" s="5"/>
      <c r="AV91" s="5"/>
      <c r="AW91" s="6"/>
      <c r="AX91" s="6"/>
      <c r="AY91" s="6"/>
      <c r="AZ91" s="6"/>
      <c r="BA91" s="6"/>
      <c r="BB91" s="6"/>
    </row>
    <row r="92" spans="1:54" s="20" customFormat="1" ht="12" customHeight="1" x14ac:dyDescent="0.2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18"/>
      <c r="AH92" s="39"/>
      <c r="AI92" s="19"/>
      <c r="AJ92" s="21"/>
      <c r="AM92" s="19"/>
      <c r="AN92" s="5"/>
      <c r="AO92" s="5"/>
      <c r="AR92" s="21"/>
      <c r="AS92" s="21"/>
      <c r="AT92" s="21"/>
      <c r="AU92" s="21"/>
      <c r="AV92" s="21"/>
    </row>
    <row r="93" spans="1:54" s="20" customFormat="1" ht="12" x14ac:dyDescent="0.2">
      <c r="A93" s="6"/>
      <c r="B93" s="245"/>
      <c r="C93" s="91"/>
      <c r="D93" s="246"/>
      <c r="E93" s="91"/>
      <c r="F93" s="91"/>
      <c r="G93" s="91"/>
      <c r="H93" s="100"/>
      <c r="I93" s="101"/>
      <c r="J93" s="247"/>
      <c r="K93" s="100"/>
      <c r="L93" s="101"/>
      <c r="M93" s="101"/>
      <c r="N93" s="101"/>
      <c r="R93" s="18"/>
      <c r="AH93" s="39"/>
      <c r="AI93" s="19"/>
      <c r="AJ93" s="21"/>
      <c r="AM93" s="54"/>
      <c r="AN93" s="5"/>
      <c r="AO93" s="5"/>
    </row>
    <row r="94" spans="1:54" s="6" customFormat="1" x14ac:dyDescent="0.2">
      <c r="A94" s="20"/>
      <c r="B94" s="344" t="s">
        <v>38</v>
      </c>
      <c r="C94" s="345"/>
      <c r="D94" s="345"/>
      <c r="E94" s="345"/>
      <c r="F94" s="345"/>
      <c r="G94" s="345"/>
      <c r="H94" s="345"/>
      <c r="I94" s="345"/>
      <c r="J94" s="345"/>
      <c r="K94" s="345"/>
      <c r="L94" s="345"/>
      <c r="M94" s="345"/>
      <c r="N94" s="345"/>
      <c r="O94" s="345"/>
      <c r="P94" s="345"/>
      <c r="Q94" s="346"/>
      <c r="R94" s="43"/>
      <c r="AH94" s="45"/>
      <c r="AI94" s="42"/>
      <c r="AM94" s="21"/>
      <c r="AN94" s="5"/>
      <c r="AO94" s="5"/>
      <c r="AP94" s="20"/>
      <c r="AQ94" s="20"/>
      <c r="AR94" s="20"/>
      <c r="AS94" s="20"/>
      <c r="AT94" s="20"/>
      <c r="AU94" s="20"/>
      <c r="AV94" s="20"/>
      <c r="AW94" s="20"/>
      <c r="AX94" s="20"/>
      <c r="AY94" s="20"/>
      <c r="AZ94" s="20"/>
      <c r="BA94" s="20"/>
      <c r="BB94" s="20"/>
    </row>
    <row r="95" spans="1:54" s="20" customFormat="1" x14ac:dyDescent="0.2">
      <c r="B95" s="368" t="s">
        <v>252</v>
      </c>
      <c r="C95" s="369"/>
      <c r="D95" s="369"/>
      <c r="E95" s="369"/>
      <c r="F95" s="369"/>
      <c r="G95" s="369"/>
      <c r="H95" s="184"/>
      <c r="I95" s="184"/>
      <c r="J95" s="184"/>
      <c r="K95" s="369"/>
      <c r="L95" s="369"/>
      <c r="M95" s="369"/>
      <c r="N95" s="369"/>
      <c r="O95" s="688" t="s">
        <v>253</v>
      </c>
      <c r="P95" s="688"/>
      <c r="Q95" s="689"/>
      <c r="R95" s="18"/>
      <c r="AH95" s="39"/>
      <c r="AO95" s="5"/>
    </row>
    <row r="96" spans="1:54" s="20" customFormat="1" x14ac:dyDescent="0.2">
      <c r="B96" s="288" t="s">
        <v>210</v>
      </c>
      <c r="C96" s="289"/>
      <c r="D96" s="289"/>
      <c r="E96" s="290"/>
      <c r="F96" s="290"/>
      <c r="G96" s="290"/>
      <c r="H96" s="151"/>
      <c r="I96" s="151"/>
      <c r="J96" s="151"/>
      <c r="K96" s="153"/>
      <c r="L96" s="153"/>
      <c r="M96" s="153"/>
      <c r="N96" s="153"/>
      <c r="O96" s="678" t="s">
        <v>212</v>
      </c>
      <c r="P96" s="678"/>
      <c r="Q96" s="679"/>
      <c r="R96" s="18"/>
      <c r="AH96" s="39"/>
      <c r="AO96" s="5"/>
    </row>
    <row r="97" spans="1:54" s="20" customFormat="1" x14ac:dyDescent="0.2">
      <c r="B97" s="291" t="s">
        <v>146</v>
      </c>
      <c r="C97" s="289"/>
      <c r="D97" s="289"/>
      <c r="E97" s="289"/>
      <c r="F97" s="289"/>
      <c r="G97" s="289"/>
      <c r="H97" s="151"/>
      <c r="I97" s="151"/>
      <c r="J97" s="151"/>
      <c r="K97" s="153"/>
      <c r="L97" s="153"/>
      <c r="M97" s="153"/>
      <c r="N97" s="153"/>
      <c r="O97" s="678" t="s">
        <v>220</v>
      </c>
      <c r="P97" s="678"/>
      <c r="Q97" s="679"/>
      <c r="R97" s="18"/>
      <c r="AH97" s="39" t="s">
        <v>290</v>
      </c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</row>
    <row r="98" spans="1:54" s="20" customFormat="1" x14ac:dyDescent="0.2">
      <c r="B98" s="291" t="s">
        <v>222</v>
      </c>
      <c r="C98" s="289"/>
      <c r="D98" s="289"/>
      <c r="E98" s="289"/>
      <c r="F98" s="289"/>
      <c r="G98" s="289"/>
      <c r="H98" s="151"/>
      <c r="I98" s="151"/>
      <c r="J98" s="151"/>
      <c r="K98" s="153"/>
      <c r="L98" s="153"/>
      <c r="M98" s="153"/>
      <c r="N98" s="153"/>
      <c r="O98" s="678" t="s">
        <v>223</v>
      </c>
      <c r="P98" s="678"/>
      <c r="Q98" s="679"/>
      <c r="R98" s="18"/>
      <c r="AH98" s="39"/>
    </row>
    <row r="99" spans="1:54" s="20" customFormat="1" x14ac:dyDescent="0.2">
      <c r="B99" s="370" t="s">
        <v>213</v>
      </c>
      <c r="C99" s="371"/>
      <c r="D99" s="371"/>
      <c r="E99" s="371"/>
      <c r="F99" s="371"/>
      <c r="G99" s="371"/>
      <c r="H99" s="372"/>
      <c r="I99" s="372"/>
      <c r="J99" s="372"/>
      <c r="K99" s="373"/>
      <c r="L99" s="373"/>
      <c r="M99" s="373"/>
      <c r="N99" s="373"/>
      <c r="O99" s="680" t="s">
        <v>220</v>
      </c>
      <c r="P99" s="680"/>
      <c r="Q99" s="681"/>
      <c r="R99" s="18"/>
    </row>
    <row r="100" spans="1:54" s="20" customFormat="1" ht="16.5" customHeight="1" x14ac:dyDescent="0.2">
      <c r="B100" s="24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82"/>
      <c r="P100" s="182"/>
      <c r="Q100" s="244"/>
      <c r="R100" s="52"/>
    </row>
    <row r="101" spans="1:54" s="20" customFormat="1" ht="16.5" customHeight="1" x14ac:dyDescent="0.2">
      <c r="A101" s="15"/>
      <c r="B101" s="242" t="s">
        <v>225</v>
      </c>
      <c r="C101" s="182"/>
      <c r="D101" s="182"/>
      <c r="E101" s="243"/>
      <c r="F101" s="179"/>
      <c r="G101" s="242" t="s">
        <v>226</v>
      </c>
      <c r="H101" s="182"/>
      <c r="I101" s="182"/>
      <c r="J101" s="182"/>
      <c r="K101" s="182"/>
      <c r="L101" s="182"/>
      <c r="M101" s="182"/>
      <c r="N101" s="182"/>
      <c r="O101" s="21"/>
      <c r="P101" s="21"/>
      <c r="Q101" s="444"/>
      <c r="R101" s="52"/>
    </row>
    <row r="102" spans="1:54" ht="15" customHeight="1" x14ac:dyDescent="0.2">
      <c r="B102" s="180"/>
      <c r="C102" s="21"/>
      <c r="D102" s="21"/>
      <c r="E102" s="21"/>
      <c r="F102" s="179"/>
      <c r="G102" s="180"/>
      <c r="H102" s="21"/>
      <c r="I102" s="21"/>
      <c r="J102" s="445"/>
      <c r="K102" s="632"/>
      <c r="L102" s="633"/>
      <c r="M102" s="633"/>
      <c r="N102" s="633"/>
      <c r="O102" s="633"/>
      <c r="P102" s="633"/>
      <c r="Q102" s="634"/>
      <c r="AM102" s="20"/>
      <c r="AN102" s="20"/>
      <c r="AO102" s="20"/>
      <c r="AP102" s="20"/>
      <c r="AQ102" s="20"/>
      <c r="AR102" s="20"/>
      <c r="AS102" s="20"/>
      <c r="AT102" s="20"/>
      <c r="AU102" s="20"/>
      <c r="AV102" s="20"/>
      <c r="AW102" s="20"/>
      <c r="AX102" s="20"/>
      <c r="AY102" s="20"/>
      <c r="AZ102" s="20"/>
      <c r="BA102" s="20"/>
      <c r="BB102" s="20"/>
    </row>
    <row r="103" spans="1:54" x14ac:dyDescent="0.2">
      <c r="B103" s="180" t="s">
        <v>45</v>
      </c>
      <c r="C103" s="21"/>
      <c r="D103" s="21"/>
      <c r="E103" s="21"/>
      <c r="F103" s="179"/>
      <c r="G103" s="316" t="s">
        <v>227</v>
      </c>
      <c r="H103" s="214"/>
      <c r="I103" s="447"/>
      <c r="J103" s="448"/>
      <c r="K103" s="635"/>
      <c r="L103" s="636"/>
      <c r="M103" s="636"/>
      <c r="N103" s="636"/>
      <c r="O103" s="636"/>
      <c r="P103" s="636"/>
      <c r="Q103" s="637"/>
      <c r="AM103" s="20"/>
      <c r="AN103" s="20"/>
      <c r="AO103" s="20"/>
      <c r="AP103" s="20"/>
      <c r="AQ103" s="20"/>
      <c r="AR103" s="20"/>
      <c r="AS103" s="20"/>
      <c r="AT103" s="20"/>
      <c r="AU103" s="20"/>
      <c r="AV103" s="20"/>
      <c r="AW103" s="20"/>
      <c r="AX103" s="20"/>
      <c r="AY103" s="20"/>
      <c r="AZ103" s="20"/>
      <c r="BA103" s="20"/>
      <c r="BB103" s="20"/>
    </row>
    <row r="104" spans="1:54" ht="15" x14ac:dyDescent="0.3">
      <c r="B104" s="542" t="s">
        <v>229</v>
      </c>
      <c r="C104" s="186" t="s">
        <v>230</v>
      </c>
      <c r="D104" s="187" t="s">
        <v>230</v>
      </c>
      <c r="E104" s="188" t="s">
        <v>231</v>
      </c>
      <c r="F104" s="179"/>
      <c r="G104" s="189" t="s">
        <v>232</v>
      </c>
      <c r="H104" s="543" t="s">
        <v>233</v>
      </c>
      <c r="I104" s="543" t="s">
        <v>234</v>
      </c>
      <c r="J104" s="544" t="s">
        <v>235</v>
      </c>
      <c r="K104" s="635"/>
      <c r="L104" s="636"/>
      <c r="M104" s="636"/>
      <c r="N104" s="636"/>
      <c r="O104" s="636"/>
      <c r="P104" s="636"/>
      <c r="Q104" s="637"/>
      <c r="AM104" s="20"/>
      <c r="AN104" s="20"/>
      <c r="AO104" s="20"/>
      <c r="AP104" s="20"/>
      <c r="AQ104" s="20"/>
      <c r="AR104" s="20"/>
      <c r="AS104" s="20"/>
      <c r="AT104" s="20"/>
      <c r="AU104" s="20"/>
      <c r="AV104" s="20"/>
      <c r="AW104" s="20"/>
      <c r="AX104" s="20"/>
      <c r="AY104" s="20"/>
      <c r="AZ104" s="20"/>
      <c r="BA104" s="20"/>
      <c r="BB104" s="20"/>
    </row>
    <row r="105" spans="1:54" x14ac:dyDescent="0.2">
      <c r="B105" s="545" t="s">
        <v>238</v>
      </c>
      <c r="C105" s="194" t="s">
        <v>2</v>
      </c>
      <c r="D105" s="195" t="s">
        <v>2</v>
      </c>
      <c r="E105" s="55" t="s">
        <v>12</v>
      </c>
      <c r="F105" s="183"/>
      <c r="G105" s="545" t="s">
        <v>4</v>
      </c>
      <c r="H105" s="195" t="s">
        <v>2</v>
      </c>
      <c r="I105" s="546" t="s">
        <v>12</v>
      </c>
      <c r="J105" s="547" t="s">
        <v>12</v>
      </c>
      <c r="K105" s="635"/>
      <c r="L105" s="636"/>
      <c r="M105" s="636"/>
      <c r="N105" s="636"/>
      <c r="O105" s="636"/>
      <c r="P105" s="636"/>
      <c r="Q105" s="637"/>
    </row>
    <row r="106" spans="1:54" x14ac:dyDescent="0.2">
      <c r="B106" s="203">
        <f>IF(O96="Neuve",0,IF(AND(O95="Naturelle",O97="Villas"),VLOOKUP(O99,AP27:AQ30,2,FALSE),VLOOKUP(O99,AP27:AR30,3,FALSE)))</f>
        <v>0</v>
      </c>
      <c r="C106" s="204">
        <f>IF(B106=0,0,VLOOKUP(H4,AM5:AS12,7,FALSE))</f>
        <v>0</v>
      </c>
      <c r="D106" s="204">
        <f>IF(B106=0,0,VLOOKUP(I5,AU11:AV16,2,FALSE))</f>
        <v>0</v>
      </c>
      <c r="E106" s="56">
        <f>D106*2*B106*C106</f>
        <v>0</v>
      </c>
      <c r="F106" s="179"/>
      <c r="G106" s="548"/>
      <c r="H106" s="549"/>
      <c r="I106" s="347">
        <v>30</v>
      </c>
      <c r="J106" s="550">
        <f>I106</f>
        <v>30</v>
      </c>
      <c r="K106" s="635"/>
      <c r="L106" s="636"/>
      <c r="M106" s="636"/>
      <c r="N106" s="636"/>
      <c r="O106" s="636"/>
      <c r="P106" s="636"/>
      <c r="Q106" s="637"/>
    </row>
    <row r="107" spans="1:54" x14ac:dyDescent="0.2">
      <c r="B107" s="207" t="s">
        <v>239</v>
      </c>
      <c r="C107" s="208"/>
      <c r="D107" s="207"/>
      <c r="E107" s="209"/>
      <c r="F107" s="179"/>
      <c r="G107" s="717" t="s">
        <v>240</v>
      </c>
      <c r="H107" s="718"/>
      <c r="I107" s="718"/>
      <c r="J107" s="719"/>
      <c r="K107" s="635"/>
      <c r="L107" s="636"/>
      <c r="M107" s="636"/>
      <c r="N107" s="636"/>
      <c r="O107" s="636"/>
      <c r="P107" s="636"/>
      <c r="Q107" s="637"/>
    </row>
    <row r="108" spans="1:54" ht="15" x14ac:dyDescent="0.3">
      <c r="B108" s="542" t="s">
        <v>241</v>
      </c>
      <c r="C108" s="216" t="s">
        <v>242</v>
      </c>
      <c r="D108" s="180"/>
      <c r="E108" s="181"/>
      <c r="F108" s="179"/>
      <c r="G108" s="720" t="s">
        <v>243</v>
      </c>
      <c r="H108" s="721"/>
      <c r="I108" s="721"/>
      <c r="J108" s="722"/>
      <c r="K108" s="635"/>
      <c r="L108" s="636"/>
      <c r="M108" s="636"/>
      <c r="N108" s="636"/>
      <c r="O108" s="636"/>
      <c r="P108" s="636"/>
      <c r="Q108" s="637"/>
    </row>
    <row r="109" spans="1:54" x14ac:dyDescent="0.2">
      <c r="B109" s="545" t="s">
        <v>238</v>
      </c>
      <c r="C109" s="217" t="s">
        <v>12</v>
      </c>
      <c r="D109" s="180"/>
      <c r="E109" s="181"/>
      <c r="F109" s="179"/>
      <c r="G109" s="711" t="s">
        <v>12</v>
      </c>
      <c r="H109" s="712"/>
      <c r="I109" s="712"/>
      <c r="J109" s="713"/>
      <c r="K109" s="635"/>
      <c r="L109" s="636"/>
      <c r="M109" s="636"/>
      <c r="N109" s="636"/>
      <c r="O109" s="636"/>
      <c r="P109" s="636"/>
      <c r="Q109" s="637"/>
    </row>
    <row r="110" spans="1:54" x14ac:dyDescent="0.2">
      <c r="B110" s="548">
        <v>0.3</v>
      </c>
      <c r="C110" s="223">
        <f>+B110*Q10</f>
        <v>12.639239999999997</v>
      </c>
      <c r="D110" s="176"/>
      <c r="E110" s="178"/>
      <c r="F110" s="179"/>
      <c r="G110" s="714">
        <f>(Donnéesdebase!K30-Donnéesdebase!K29)/ListingLocaux!K50*CalculTLocauxnonchauffés!Q10</f>
        <v>0</v>
      </c>
      <c r="H110" s="715"/>
      <c r="I110" s="715"/>
      <c r="J110" s="716"/>
      <c r="K110" s="635"/>
      <c r="L110" s="636"/>
      <c r="M110" s="636"/>
      <c r="N110" s="636"/>
      <c r="O110" s="636"/>
      <c r="P110" s="636"/>
      <c r="Q110" s="637"/>
    </row>
    <row r="111" spans="1:54" ht="15" x14ac:dyDescent="0.3">
      <c r="B111" s="207" t="s">
        <v>245</v>
      </c>
      <c r="C111" s="209"/>
      <c r="D111" s="209"/>
      <c r="E111" s="215"/>
      <c r="F111" s="180"/>
      <c r="G111" s="21"/>
      <c r="H111" s="21"/>
      <c r="I111" s="21"/>
      <c r="J111" s="53"/>
      <c r="K111" s="705" t="s">
        <v>246</v>
      </c>
      <c r="L111" s="706"/>
      <c r="M111" s="706"/>
      <c r="N111" s="706"/>
      <c r="O111" s="707"/>
      <c r="P111" s="639" t="s">
        <v>249</v>
      </c>
      <c r="Q111" s="639" t="s">
        <v>250</v>
      </c>
    </row>
    <row r="112" spans="1:54" ht="15" x14ac:dyDescent="0.3">
      <c r="B112" s="542" t="s">
        <v>247</v>
      </c>
      <c r="C112" s="544" t="s">
        <v>248</v>
      </c>
      <c r="D112" s="5"/>
      <c r="E112" s="228"/>
      <c r="F112" s="218"/>
      <c r="G112" s="53"/>
      <c r="H112" s="5"/>
      <c r="I112" s="5"/>
      <c r="J112" s="21"/>
      <c r="K112" s="708"/>
      <c r="L112" s="709"/>
      <c r="M112" s="709"/>
      <c r="N112" s="709"/>
      <c r="O112" s="710"/>
      <c r="P112" s="640" t="s">
        <v>19</v>
      </c>
      <c r="Q112" s="640" t="s">
        <v>6</v>
      </c>
    </row>
    <row r="113" spans="2:17" x14ac:dyDescent="0.2">
      <c r="B113" s="545" t="s">
        <v>12</v>
      </c>
      <c r="C113" s="547" t="s">
        <v>12</v>
      </c>
      <c r="D113" s="41"/>
      <c r="E113" s="308"/>
      <c r="F113" s="311"/>
      <c r="G113" s="41"/>
      <c r="H113" s="41"/>
      <c r="I113" s="312"/>
      <c r="J113" s="21"/>
      <c r="K113" s="320"/>
      <c r="L113" s="318"/>
      <c r="M113" s="27"/>
      <c r="N113" s="23"/>
      <c r="O113" s="638"/>
      <c r="P113" s="641">
        <f>+(1220-(0.14*Altitude))/3600</f>
        <v>0.32127222222222218</v>
      </c>
      <c r="Q113" s="641">
        <f>+P113*C114</f>
        <v>10.991712240666665</v>
      </c>
    </row>
    <row r="114" spans="2:17" x14ac:dyDescent="0.2">
      <c r="B114" s="551">
        <f>0.1*Q10+I106+P109+G110</f>
        <v>34.213079999999998</v>
      </c>
      <c r="C114" s="310">
        <f>IF(O95="Naturelle",MAX(C110,E106),0.1*Q10+J106+Q109+G110)</f>
        <v>34.213079999999998</v>
      </c>
      <c r="D114" s="230"/>
      <c r="E114" s="309"/>
      <c r="F114" s="357"/>
      <c r="G114" s="231"/>
      <c r="H114" s="231"/>
      <c r="I114" s="231"/>
      <c r="J114" s="227"/>
      <c r="K114" s="237"/>
      <c r="L114" s="232"/>
      <c r="M114" s="232"/>
      <c r="N114" s="232"/>
      <c r="O114" s="240"/>
      <c r="P114" s="642"/>
      <c r="Q114" s="643"/>
    </row>
    <row r="116" spans="2:17" x14ac:dyDescent="0.2">
      <c r="B116" s="435" t="s">
        <v>469</v>
      </c>
      <c r="C116" s="436"/>
      <c r="D116" s="436"/>
      <c r="E116" s="436"/>
      <c r="F116" s="436"/>
      <c r="G116" s="436"/>
      <c r="H116" s="436"/>
      <c r="I116" s="436"/>
      <c r="J116" s="436"/>
      <c r="K116" s="436"/>
      <c r="L116" s="436"/>
      <c r="M116" s="436"/>
      <c r="N116" s="436"/>
      <c r="O116" s="436"/>
      <c r="P116" s="436"/>
      <c r="Q116" s="437"/>
    </row>
    <row r="117" spans="2:17" x14ac:dyDescent="0.2">
      <c r="B117" s="238"/>
      <c r="C117" s="27"/>
      <c r="D117" s="27"/>
      <c r="E117" s="27"/>
      <c r="F117" s="27"/>
      <c r="G117" s="27"/>
      <c r="H117" s="27"/>
      <c r="I117" s="27"/>
      <c r="J117" s="27"/>
      <c r="K117" s="21"/>
      <c r="L117" s="27"/>
      <c r="M117" s="27"/>
      <c r="N117" s="5"/>
      <c r="O117" s="23"/>
      <c r="P117" s="665">
        <f ca="1">+(E11*(Q25+Q43+Q56+Q73+Q91+Q113)+E8*(Q22+Q40+Q53+Q70+Q88)+E9*(Q23+Q41+Q54+Q71+Q89)+E10*(Q24+Q42+Q55+Q72+Q90))/((Q25+Q43+Q56+Q73+Q91+Q113)+(Q22+Q40+Q53+Q70+Q88)+(Q23+Q41+Q54+Q71+Q89)+(Q24+Q42+Q55+Q72+Q90))</f>
        <v>12.280527172729736</v>
      </c>
      <c r="Q117" s="666"/>
    </row>
    <row r="118" spans="2:17" x14ac:dyDescent="0.2">
      <c r="B118" s="237"/>
      <c r="C118" s="232"/>
      <c r="D118" s="177"/>
      <c r="E118" s="232"/>
      <c r="F118" s="232"/>
      <c r="G118" s="232"/>
      <c r="H118" s="232"/>
      <c r="I118" s="232"/>
      <c r="J118" s="232"/>
      <c r="K118" s="232"/>
      <c r="L118" s="232"/>
      <c r="M118" s="177"/>
      <c r="N118" s="239"/>
      <c r="O118" s="239"/>
      <c r="P118" s="667"/>
      <c r="Q118" s="668"/>
    </row>
    <row r="119" spans="2:17" x14ac:dyDescent="0.2">
      <c r="B119" s="20"/>
      <c r="C119" s="20"/>
      <c r="D119" s="20"/>
      <c r="E119" s="20"/>
      <c r="F119" s="20"/>
      <c r="G119" s="20"/>
      <c r="H119" s="20"/>
      <c r="I119" s="20"/>
      <c r="J119" s="20"/>
      <c r="K119" s="20"/>
      <c r="L119" s="20"/>
      <c r="M119" s="20"/>
      <c r="N119" s="20"/>
    </row>
    <row r="120" spans="2:17" x14ac:dyDescent="0.2">
      <c r="B120" s="20"/>
      <c r="C120" s="20"/>
      <c r="D120" s="20"/>
      <c r="E120" s="20"/>
    </row>
    <row r="121" spans="2:17" x14ac:dyDescent="0.2">
      <c r="B121" s="20"/>
      <c r="C121" s="20"/>
      <c r="D121" s="20"/>
      <c r="E121" s="20"/>
    </row>
    <row r="122" spans="2:17" x14ac:dyDescent="0.2">
      <c r="B122" s="20"/>
      <c r="C122" s="20"/>
      <c r="D122" s="20"/>
      <c r="E122" s="20"/>
    </row>
    <row r="123" spans="2:17" x14ac:dyDescent="0.2">
      <c r="B123" s="20"/>
      <c r="C123" s="20"/>
      <c r="D123" s="20"/>
      <c r="E123" s="20"/>
    </row>
    <row r="124" spans="2:17" x14ac:dyDescent="0.2">
      <c r="B124" s="20"/>
      <c r="C124" s="20"/>
      <c r="D124" s="20"/>
      <c r="E124" s="20"/>
    </row>
    <row r="125" spans="2:17" x14ac:dyDescent="0.2">
      <c r="B125" s="20"/>
      <c r="C125" s="20"/>
      <c r="D125" s="20"/>
      <c r="E125" s="20"/>
    </row>
    <row r="126" spans="2:17" x14ac:dyDescent="0.2">
      <c r="B126" s="20"/>
      <c r="C126" s="20"/>
      <c r="D126" s="20"/>
      <c r="E126" s="20"/>
    </row>
    <row r="127" spans="2:17" x14ac:dyDescent="0.2">
      <c r="B127" s="20"/>
      <c r="C127" s="20"/>
      <c r="D127" s="20"/>
      <c r="E127" s="20"/>
    </row>
  </sheetData>
  <sheetProtection selectLockedCells="1"/>
  <protectedRanges>
    <protectedRange sqref="B49:G52 B30:G39 B62:G69 B78:G87 O78:P87 L30:P39 L62:P69 L49:P52 L16:P21 B16:G21 I16:J21 I30:J39 I49:J52 I62:J69 I78:J87" name="Plage3"/>
    <protectedRange sqref="K10:Q10 I11:O11 G10:H10 F11:G11" name="Plage1"/>
  </protectedRanges>
  <dataConsolidate link="1"/>
  <mergeCells count="107">
    <mergeCell ref="I4:Q4"/>
    <mergeCell ref="I5:Q5"/>
    <mergeCell ref="F16:H16"/>
    <mergeCell ref="F17:H17"/>
    <mergeCell ref="F18:H18"/>
    <mergeCell ref="F19:H19"/>
    <mergeCell ref="F20:H20"/>
    <mergeCell ref="I20:K20"/>
    <mergeCell ref="I21:K21"/>
    <mergeCell ref="I14:K14"/>
    <mergeCell ref="I16:K16"/>
    <mergeCell ref="I17:K17"/>
    <mergeCell ref="I18:K18"/>
    <mergeCell ref="I19:K19"/>
    <mergeCell ref="D14:E14"/>
    <mergeCell ref="F14:H14"/>
    <mergeCell ref="F31:H31"/>
    <mergeCell ref="F32:H32"/>
    <mergeCell ref="F33:H33"/>
    <mergeCell ref="F34:H34"/>
    <mergeCell ref="F35:H35"/>
    <mergeCell ref="F36:H36"/>
    <mergeCell ref="F21:H21"/>
    <mergeCell ref="D28:E28"/>
    <mergeCell ref="F28:H28"/>
    <mergeCell ref="F30:H30"/>
    <mergeCell ref="F49:H49"/>
    <mergeCell ref="F50:H50"/>
    <mergeCell ref="F51:H51"/>
    <mergeCell ref="F52:H52"/>
    <mergeCell ref="D60:E60"/>
    <mergeCell ref="F60:H60"/>
    <mergeCell ref="I49:K49"/>
    <mergeCell ref="I50:K50"/>
    <mergeCell ref="F37:H37"/>
    <mergeCell ref="F38:H38"/>
    <mergeCell ref="F39:H39"/>
    <mergeCell ref="D47:E47"/>
    <mergeCell ref="F47:H47"/>
    <mergeCell ref="I51:K51"/>
    <mergeCell ref="I52:K52"/>
    <mergeCell ref="I60:K60"/>
    <mergeCell ref="I76:K76"/>
    <mergeCell ref="I78:K78"/>
    <mergeCell ref="I79:K79"/>
    <mergeCell ref="F67:H67"/>
    <mergeCell ref="F68:H68"/>
    <mergeCell ref="F69:H69"/>
    <mergeCell ref="D76:E76"/>
    <mergeCell ref="F76:H76"/>
    <mergeCell ref="F62:H62"/>
    <mergeCell ref="F63:H63"/>
    <mergeCell ref="F64:H64"/>
    <mergeCell ref="F65:H65"/>
    <mergeCell ref="F66:H66"/>
    <mergeCell ref="F78:H78"/>
    <mergeCell ref="F79:H79"/>
    <mergeCell ref="I69:K69"/>
    <mergeCell ref="I62:K62"/>
    <mergeCell ref="I47:K47"/>
    <mergeCell ref="I28:K28"/>
    <mergeCell ref="I31:K31"/>
    <mergeCell ref="I32:K32"/>
    <mergeCell ref="I33:K33"/>
    <mergeCell ref="I34:K34"/>
    <mergeCell ref="I35:K35"/>
    <mergeCell ref="K111:O112"/>
    <mergeCell ref="G109:J109"/>
    <mergeCell ref="G110:J110"/>
    <mergeCell ref="G107:J107"/>
    <mergeCell ref="G108:J108"/>
    <mergeCell ref="I80:K80"/>
    <mergeCell ref="I81:K81"/>
    <mergeCell ref="I82:K82"/>
    <mergeCell ref="I83:K83"/>
    <mergeCell ref="F83:H83"/>
    <mergeCell ref="F84:H84"/>
    <mergeCell ref="F85:H85"/>
    <mergeCell ref="F86:H86"/>
    <mergeCell ref="F87:H87"/>
    <mergeCell ref="F80:H80"/>
    <mergeCell ref="F81:H81"/>
    <mergeCell ref="F82:H82"/>
    <mergeCell ref="P117:Q118"/>
    <mergeCell ref="H8:J8"/>
    <mergeCell ref="H9:J9"/>
    <mergeCell ref="H10:J10"/>
    <mergeCell ref="O97:Q97"/>
    <mergeCell ref="O98:Q98"/>
    <mergeCell ref="O99:Q99"/>
    <mergeCell ref="I84:K84"/>
    <mergeCell ref="I85:K85"/>
    <mergeCell ref="I86:K86"/>
    <mergeCell ref="I87:K87"/>
    <mergeCell ref="O95:Q95"/>
    <mergeCell ref="O96:Q96"/>
    <mergeCell ref="I63:K63"/>
    <mergeCell ref="I64:K64"/>
    <mergeCell ref="I65:K65"/>
    <mergeCell ref="I66:K66"/>
    <mergeCell ref="I67:K67"/>
    <mergeCell ref="I68:K68"/>
    <mergeCell ref="I36:K36"/>
    <mergeCell ref="I37:K37"/>
    <mergeCell ref="I38:K38"/>
    <mergeCell ref="I39:K39"/>
    <mergeCell ref="I30:K30"/>
  </mergeCells>
  <phoneticPr fontId="2" type="noConversion"/>
  <conditionalFormatting sqref="B114">
    <cfRule type="cellIs" dxfId="3" priority="1" stopIfTrue="1" operator="lessThan">
      <formula>#REF!</formula>
    </cfRule>
    <cfRule type="cellIs" dxfId="2" priority="2" stopIfTrue="1" operator="greaterThanOrEqual">
      <formula>#REF!</formula>
    </cfRule>
  </conditionalFormatting>
  <dataValidations count="15">
    <dataValidation type="list" allowBlank="1" showInputMessage="1" showErrorMessage="1" sqref="B62:B69" xr:uid="{F6713E17-B129-462A-8C47-3063AA0CC55E}">
      <formula1>Toitures</formula1>
    </dataValidation>
    <dataValidation type="list" allowBlank="1" showInputMessage="1" showErrorMessage="1" sqref="B30:B39" xr:uid="{85AF7CFE-4E2A-4016-8AA3-53B7E718FB07}">
      <formula1>Menuiseries</formula1>
    </dataValidation>
    <dataValidation type="list" allowBlank="1" showInputMessage="1" showErrorMessage="1" sqref="B78:B87" xr:uid="{7879F423-45D2-46FC-B288-DA81F7FB1A04}">
      <formula1>Ponts</formula1>
    </dataValidation>
    <dataValidation type="list" allowBlank="1" showInputMessage="1" showErrorMessage="1" sqref="B16:B21" xr:uid="{00AB4E8A-6D01-4F03-9DE2-AEB37BE57698}">
      <formula1>Murs</formula1>
    </dataValidation>
    <dataValidation type="list" allowBlank="1" showInputMessage="1" showErrorMessage="1" sqref="I4" xr:uid="{25B0D628-05E1-4EA5-BE96-6923B7868EAD}">
      <formula1>$AU$4:$AU$7</formula1>
    </dataValidation>
    <dataValidation type="list" allowBlank="1" showInputMessage="1" showErrorMessage="1" sqref="F30:F39 F49:F52 F62:F69 F78:F87" xr:uid="{5A74F77C-A841-45D6-8BC1-1A3CBABCF782}">
      <formula1>Contact</formula1>
    </dataValidation>
    <dataValidation type="list" allowBlank="1" showInputMessage="1" showErrorMessage="1" sqref="I5" xr:uid="{A0B41DC5-32BA-4700-BDDB-58AA22908082}">
      <formula1>$AU$11:$AU$16</formula1>
    </dataValidation>
    <dataValidation type="list" allowBlank="1" showInputMessage="1" showErrorMessage="1" sqref="O99:Q99" xr:uid="{B9D92617-D963-43FF-A54F-F306203DBC47}">
      <formula1>INDIRECT($O$97)</formula1>
    </dataValidation>
    <dataValidation type="list" allowBlank="1" showInputMessage="1" showErrorMessage="1" sqref="B49:B52" xr:uid="{54D316E3-98CE-419E-BCAE-CA3414AC8C2F}">
      <formula1>planchers</formula1>
    </dataValidation>
    <dataValidation type="list" allowBlank="1" showInputMessage="1" showErrorMessage="1" sqref="O95:Q95" xr:uid="{ED02D8B8-BEC4-4641-A055-2BE70A6A55AE}">
      <formula1>$AU$21:$AU$23</formula1>
    </dataValidation>
    <dataValidation type="list" allowBlank="1" showInputMessage="1" showErrorMessage="1" sqref="O96:Q96" xr:uid="{4ED7819A-50E2-4B08-ACC0-F3D5E128769B}">
      <formula1>$AO$21:$AO$23</formula1>
    </dataValidation>
    <dataValidation type="list" allowBlank="1" showInputMessage="1" showErrorMessage="1" sqref="O97:Q97" xr:uid="{FB52CE36-C31E-49D2-80DF-94325DDC208F}">
      <formula1>INDIRECT($O$96)</formula1>
    </dataValidation>
    <dataValidation type="list" allowBlank="1" showInputMessage="1" showErrorMessage="1" sqref="O98:Q98" xr:uid="{7E2C44A0-0659-4D85-962C-3643BF53A44D}">
      <formula1>$AM$28:$AM$30</formula1>
    </dataValidation>
    <dataValidation type="list" allowBlank="1" showInputMessage="1" showErrorMessage="1" sqref="F16:H21" xr:uid="{BC367CD4-E9A2-461C-AF7F-4820BA45131A}">
      <formula1>$AM$33:$AM$35</formula1>
    </dataValidation>
    <dataValidation type="list" allowBlank="1" showInputMessage="1" showErrorMessage="1" sqref="I16:K21 I78:K87 I62:K69 I49:K52 I30:K39" xr:uid="{60D2B92C-ADF4-484A-B5A3-7B9C244B59B9}">
      <formula1>$AN$33:$AN$37</formula1>
    </dataValidation>
  </dataValidations>
  <pageMargins left="0.78740157480314965" right="0.19685039370078741" top="0.62992125984251968" bottom="0.62992125984251968" header="0.51181102362204722" footer="0.51181102362204722"/>
  <pageSetup paperSize="9" scale="78" orientation="portrait" r:id="rId1"/>
  <headerFooter alignWithMargins="0">
    <oddHeader xml:space="preserve">&amp;R
</oddHeader>
    <oddFooter>&amp;L&amp;8Formulaire de calcul SIA 384.201&amp;C&amp;8Fiche du local&amp;R&amp;8Page &amp;P</oddFooter>
  </headerFooter>
  <ignoredErrors>
    <ignoredError sqref="F10:Q89 B11:E105 P113:Q113 Q90:Q91 B107:E123 B106 D106:E106" unlockedFormula="1"/>
  </ignoredError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>
    <tabColor theme="9" tint="0.79998168889431442"/>
  </sheetPr>
  <dimension ref="A1:S57"/>
  <sheetViews>
    <sheetView showGridLines="0" tabSelected="1" zoomScaleNormal="100" zoomScaleSheetLayoutView="100" workbookViewId="0">
      <selection activeCell="Q29" sqref="Q29"/>
    </sheetView>
  </sheetViews>
  <sheetFormatPr baseColWidth="10" defaultRowHeight="12.75" x14ac:dyDescent="0.2"/>
  <cols>
    <col min="1" max="1" width="8.140625" style="15" customWidth="1"/>
    <col min="2" max="2" width="4.85546875" style="15" customWidth="1"/>
    <col min="3" max="3" width="11.7109375" style="15" bestFit="1" customWidth="1"/>
    <col min="4" max="4" width="11.42578125" style="15" bestFit="1" customWidth="1"/>
    <col min="5" max="6" width="8.140625" style="15" customWidth="1"/>
    <col min="7" max="7" width="9.7109375" style="15" bestFit="1" customWidth="1"/>
    <col min="8" max="8" width="8.42578125" style="15" customWidth="1"/>
    <col min="9" max="22" width="8.140625" style="15" customWidth="1"/>
    <col min="23" max="16384" width="11.42578125" style="15"/>
  </cols>
  <sheetData>
    <row r="1" spans="1:19" s="10" customFormat="1" ht="18.75" customHeight="1" x14ac:dyDescent="0.2">
      <c r="A1" s="9" t="s">
        <v>142</v>
      </c>
      <c r="B1" s="9"/>
      <c r="C1" s="9" t="s">
        <v>26</v>
      </c>
      <c r="D1" s="9" t="s">
        <v>143</v>
      </c>
      <c r="F1" s="1"/>
      <c r="G1" s="759" t="s">
        <v>37</v>
      </c>
      <c r="H1" s="759"/>
      <c r="I1" s="759"/>
      <c r="J1" s="759"/>
      <c r="K1" s="759"/>
      <c r="L1" s="175" t="s">
        <v>221</v>
      </c>
      <c r="M1" s="175"/>
      <c r="N1" s="175"/>
      <c r="O1" s="175"/>
      <c r="P1" s="175"/>
      <c r="Q1" s="1"/>
      <c r="R1" s="1"/>
      <c r="S1" s="1"/>
    </row>
    <row r="2" spans="1:19" s="10" customFormat="1" x14ac:dyDescent="0.2">
      <c r="A2" s="9"/>
      <c r="B2" s="9"/>
      <c r="C2" s="9"/>
      <c r="D2" s="9"/>
      <c r="F2" s="1"/>
      <c r="G2" s="807" t="s">
        <v>489</v>
      </c>
      <c r="H2" s="807" t="s">
        <v>490</v>
      </c>
      <c r="I2" s="807" t="s">
        <v>491</v>
      </c>
      <c r="J2" s="807" t="s">
        <v>492</v>
      </c>
      <c r="K2" s="807" t="s">
        <v>493</v>
      </c>
      <c r="L2" s="175"/>
      <c r="M2" s="175"/>
      <c r="N2" s="175"/>
      <c r="O2" s="175"/>
      <c r="P2" s="175"/>
      <c r="Q2" s="1"/>
      <c r="R2" s="1"/>
      <c r="S2" s="1"/>
    </row>
    <row r="3" spans="1:19" s="10" customFormat="1" x14ac:dyDescent="0.2">
      <c r="A3" s="9"/>
      <c r="B3" s="9"/>
      <c r="C3" s="9"/>
      <c r="D3" s="9"/>
      <c r="F3" s="1"/>
      <c r="G3" s="421" t="s">
        <v>0</v>
      </c>
      <c r="H3" s="421" t="s">
        <v>7</v>
      </c>
      <c r="I3" s="421" t="s">
        <v>1</v>
      </c>
      <c r="J3" s="421" t="s">
        <v>8</v>
      </c>
      <c r="K3" s="421" t="s">
        <v>22</v>
      </c>
      <c r="L3" s="175"/>
      <c r="M3" s="175"/>
      <c r="N3" s="175"/>
      <c r="O3" s="175"/>
      <c r="P3" s="175"/>
      <c r="Q3" s="1"/>
      <c r="R3" s="1"/>
      <c r="S3" s="1"/>
    </row>
    <row r="4" spans="1:19" s="10" customFormat="1" x14ac:dyDescent="0.2">
      <c r="A4" s="9"/>
      <c r="B4" s="9"/>
      <c r="C4" s="9"/>
      <c r="D4" s="9"/>
      <c r="F4" s="1"/>
      <c r="G4" s="808" t="s">
        <v>3</v>
      </c>
      <c r="H4" s="808" t="s">
        <v>3</v>
      </c>
      <c r="I4" s="808" t="s">
        <v>321</v>
      </c>
      <c r="J4" s="808" t="s">
        <v>3</v>
      </c>
      <c r="K4" s="808" t="s">
        <v>494</v>
      </c>
      <c r="L4" s="175"/>
      <c r="M4" s="175"/>
      <c r="N4" s="175"/>
      <c r="O4" s="175"/>
      <c r="P4" s="175"/>
      <c r="Q4" s="1"/>
      <c r="R4" s="1"/>
      <c r="S4" s="1"/>
    </row>
    <row r="5" spans="1:19" s="13" customFormat="1" x14ac:dyDescent="0.2">
      <c r="A5" s="151" t="s">
        <v>144</v>
      </c>
      <c r="B5" s="151"/>
      <c r="C5" s="151" t="s">
        <v>145</v>
      </c>
      <c r="D5" s="651" t="s">
        <v>382</v>
      </c>
      <c r="E5" s="151"/>
      <c r="F5" s="151"/>
      <c r="G5" s="322">
        <v>2</v>
      </c>
      <c r="H5" s="322">
        <v>4</v>
      </c>
      <c r="I5" s="14">
        <f>H5*G5</f>
        <v>8</v>
      </c>
      <c r="J5" s="322">
        <v>2.5</v>
      </c>
      <c r="K5" s="14">
        <f>I5*J5</f>
        <v>20</v>
      </c>
      <c r="L5" s="13">
        <f>K5/SUM(K5:K49)</f>
        <v>1</v>
      </c>
    </row>
    <row r="6" spans="1:19" s="13" customFormat="1" x14ac:dyDescent="0.2">
      <c r="A6" s="151" t="s">
        <v>144</v>
      </c>
      <c r="B6" s="151"/>
      <c r="C6" s="151" t="s">
        <v>383</v>
      </c>
      <c r="D6" s="651" t="s">
        <v>384</v>
      </c>
      <c r="F6" s="14"/>
      <c r="G6" s="14">
        <v>8</v>
      </c>
      <c r="H6" s="14">
        <v>12</v>
      </c>
      <c r="I6" s="14">
        <v>20</v>
      </c>
      <c r="J6" s="14"/>
      <c r="K6" s="14"/>
    </row>
    <row r="7" spans="1:19" s="13" customFormat="1" x14ac:dyDescent="0.2">
      <c r="A7" s="151" t="s">
        <v>488</v>
      </c>
      <c r="B7" s="151"/>
      <c r="C7" s="151" t="s">
        <v>487</v>
      </c>
      <c r="D7" s="651" t="s">
        <v>486</v>
      </c>
      <c r="E7" s="151"/>
      <c r="F7" s="14"/>
      <c r="G7" s="14">
        <v>1</v>
      </c>
      <c r="H7" s="14">
        <v>6</v>
      </c>
      <c r="I7" s="14">
        <v>30</v>
      </c>
      <c r="J7" s="14"/>
      <c r="K7" s="14"/>
    </row>
    <row r="8" spans="1:19" s="13" customFormat="1" x14ac:dyDescent="0.2">
      <c r="A8" s="151" t="s">
        <v>495</v>
      </c>
      <c r="B8" s="151"/>
      <c r="C8" s="151" t="s">
        <v>496</v>
      </c>
      <c r="D8" s="651" t="s">
        <v>497</v>
      </c>
      <c r="E8" s="151"/>
      <c r="F8" s="14"/>
      <c r="G8" s="14"/>
      <c r="H8" s="14"/>
      <c r="I8" s="14">
        <v>40</v>
      </c>
      <c r="J8" s="14"/>
      <c r="K8" s="14"/>
    </row>
    <row r="9" spans="1:19" s="13" customFormat="1" x14ac:dyDescent="0.2">
      <c r="A9" s="151" t="s">
        <v>498</v>
      </c>
      <c r="B9" s="151"/>
      <c r="C9" s="151" t="s">
        <v>499</v>
      </c>
      <c r="D9" s="651" t="s">
        <v>500</v>
      </c>
      <c r="E9" s="14"/>
      <c r="F9" s="14"/>
      <c r="G9" s="14"/>
      <c r="H9" s="14"/>
      <c r="I9" s="14">
        <v>50</v>
      </c>
      <c r="J9" s="14"/>
      <c r="K9" s="14"/>
    </row>
    <row r="10" spans="1:19" s="13" customFormat="1" ht="12" x14ac:dyDescent="0.2">
      <c r="A10" s="151"/>
      <c r="B10" s="151"/>
      <c r="C10" s="14"/>
      <c r="D10" s="151"/>
      <c r="E10" s="14"/>
      <c r="F10" s="14"/>
      <c r="G10" s="14"/>
      <c r="H10" s="14"/>
      <c r="I10" s="14"/>
      <c r="J10" s="14"/>
      <c r="K10" s="14"/>
    </row>
    <row r="11" spans="1:19" s="13" customFormat="1" ht="12" x14ac:dyDescent="0.2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</row>
    <row r="12" spans="1:19" s="13" customFormat="1" x14ac:dyDescent="0.2">
      <c r="A12" s="152"/>
      <c r="B12" s="153"/>
      <c r="C12" s="153"/>
      <c r="D12" s="153"/>
      <c r="E12" s="153"/>
      <c r="F12" s="153"/>
      <c r="G12" s="153"/>
      <c r="H12" s="153"/>
      <c r="I12" s="153"/>
      <c r="J12" s="153"/>
      <c r="K12" s="14"/>
    </row>
    <row r="13" spans="1:19" s="10" customFormat="1" x14ac:dyDescent="0.2">
      <c r="A13" s="151"/>
      <c r="B13" s="151"/>
      <c r="C13" s="14"/>
      <c r="D13" s="14"/>
      <c r="E13" s="151"/>
      <c r="F13" s="14"/>
      <c r="G13" s="14"/>
      <c r="H13" s="14"/>
      <c r="I13" s="14"/>
      <c r="J13" s="151"/>
      <c r="K13" s="153"/>
    </row>
    <row r="14" spans="1:19" s="13" customFormat="1" ht="12" x14ac:dyDescent="0.2">
      <c r="A14" s="151"/>
      <c r="B14" s="151"/>
      <c r="C14" s="14"/>
      <c r="D14" s="151"/>
      <c r="E14" s="14"/>
      <c r="F14" s="14"/>
      <c r="G14" s="14"/>
      <c r="H14" s="14"/>
      <c r="I14" s="14"/>
      <c r="J14" s="14"/>
      <c r="K14" s="14"/>
    </row>
    <row r="15" spans="1:19" s="13" customFormat="1" ht="12" x14ac:dyDescent="0.2">
      <c r="A15" s="151"/>
      <c r="B15" s="151"/>
      <c r="C15" s="14"/>
      <c r="D15" s="151"/>
      <c r="E15" s="14"/>
      <c r="F15" s="14"/>
      <c r="G15" s="14"/>
      <c r="H15" s="14"/>
      <c r="I15" s="14"/>
      <c r="J15" s="14"/>
      <c r="K15" s="14"/>
    </row>
    <row r="16" spans="1:19" s="13" customFormat="1" ht="12" x14ac:dyDescent="0.2">
      <c r="A16" s="151"/>
      <c r="B16" s="151"/>
      <c r="C16" s="14"/>
      <c r="D16" s="151"/>
      <c r="E16" s="14"/>
      <c r="F16" s="14"/>
      <c r="G16" s="14"/>
      <c r="H16" s="14"/>
      <c r="I16" s="14"/>
      <c r="J16" s="14"/>
      <c r="K16" s="14"/>
    </row>
    <row r="17" spans="1:11" s="13" customFormat="1" ht="12" x14ac:dyDescent="0.2">
      <c r="A17" s="151"/>
      <c r="B17" s="151"/>
      <c r="C17" s="14"/>
      <c r="D17" s="151"/>
      <c r="E17" s="14"/>
      <c r="F17" s="14"/>
      <c r="G17" s="14"/>
      <c r="H17" s="14"/>
      <c r="I17" s="14"/>
      <c r="J17" s="14"/>
      <c r="K17" s="14"/>
    </row>
    <row r="18" spans="1:11" s="13" customFormat="1" ht="12" x14ac:dyDescent="0.2">
      <c r="A18" s="151"/>
      <c r="B18" s="151"/>
      <c r="C18" s="14"/>
      <c r="D18" s="151"/>
      <c r="E18" s="14"/>
      <c r="F18" s="14"/>
      <c r="G18" s="14"/>
      <c r="H18" s="14"/>
      <c r="I18" s="14"/>
      <c r="J18" s="14"/>
      <c r="K18" s="14"/>
    </row>
    <row r="19" spans="1:11" s="13" customFormat="1" ht="12" x14ac:dyDescent="0.2">
      <c r="A19" s="151"/>
      <c r="B19" s="151"/>
      <c r="C19" s="14"/>
      <c r="D19" s="151"/>
      <c r="E19" s="14"/>
      <c r="F19" s="14"/>
      <c r="G19" s="14"/>
      <c r="H19" s="14"/>
      <c r="I19" s="14"/>
      <c r="J19" s="14"/>
      <c r="K19" s="14"/>
    </row>
    <row r="20" spans="1:11" s="10" customFormat="1" x14ac:dyDescent="0.2">
      <c r="A20" s="152"/>
      <c r="B20" s="153"/>
      <c r="C20" s="153"/>
      <c r="D20" s="153"/>
      <c r="E20" s="153"/>
      <c r="F20" s="153"/>
      <c r="G20" s="153"/>
      <c r="H20" s="153"/>
      <c r="I20" s="153"/>
      <c r="J20" s="153"/>
      <c r="K20" s="153"/>
    </row>
    <row r="21" spans="1:11" s="13" customFormat="1" x14ac:dyDescent="0.2">
      <c r="A21" s="152"/>
      <c r="B21" s="153"/>
      <c r="C21" s="153"/>
      <c r="D21" s="153"/>
      <c r="E21" s="153"/>
      <c r="F21" s="153"/>
      <c r="G21" s="153"/>
      <c r="H21" s="153"/>
      <c r="I21" s="153"/>
      <c r="J21" s="153"/>
      <c r="K21" s="14"/>
    </row>
    <row r="22" spans="1:11" s="13" customFormat="1" ht="12" x14ac:dyDescent="0.2">
      <c r="A22" s="151"/>
      <c r="B22" s="151"/>
      <c r="C22" s="14"/>
      <c r="D22" s="14"/>
      <c r="E22" s="151"/>
      <c r="F22" s="14"/>
      <c r="G22" s="14"/>
      <c r="H22" s="14"/>
      <c r="I22" s="14"/>
      <c r="J22" s="151"/>
      <c r="K22" s="14"/>
    </row>
    <row r="23" spans="1:11" s="13" customFormat="1" ht="12" x14ac:dyDescent="0.2">
      <c r="A23" s="151"/>
      <c r="B23" s="151"/>
      <c r="C23" s="14"/>
      <c r="D23" s="151"/>
      <c r="E23" s="14"/>
      <c r="F23" s="14"/>
      <c r="G23" s="14"/>
      <c r="H23" s="14"/>
      <c r="I23" s="14"/>
      <c r="J23" s="14"/>
      <c r="K23" s="14"/>
    </row>
    <row r="24" spans="1:11" s="13" customFormat="1" ht="12" x14ac:dyDescent="0.2">
      <c r="A24" s="151"/>
      <c r="B24" s="151"/>
      <c r="C24" s="14"/>
      <c r="D24" s="151"/>
      <c r="E24" s="14"/>
      <c r="F24" s="14"/>
      <c r="G24" s="14"/>
      <c r="H24" s="14"/>
      <c r="I24" s="14"/>
      <c r="J24" s="14"/>
      <c r="K24" s="14"/>
    </row>
    <row r="25" spans="1:11" s="13" customFormat="1" ht="12" x14ac:dyDescent="0.2">
      <c r="A25" s="151"/>
      <c r="B25" s="151"/>
      <c r="C25" s="14"/>
      <c r="D25" s="151"/>
      <c r="E25" s="14"/>
      <c r="F25" s="14"/>
      <c r="G25" s="14"/>
      <c r="H25" s="14"/>
      <c r="I25" s="14"/>
      <c r="J25" s="14"/>
      <c r="K25" s="14"/>
    </row>
    <row r="26" spans="1:11" s="13" customFormat="1" ht="12" x14ac:dyDescent="0.2">
      <c r="A26" s="151"/>
      <c r="B26" s="151"/>
      <c r="C26" s="14"/>
      <c r="D26" s="151"/>
      <c r="E26" s="14"/>
      <c r="F26" s="14"/>
      <c r="G26" s="14"/>
      <c r="H26" s="14"/>
      <c r="I26" s="14"/>
      <c r="J26" s="14"/>
      <c r="K26" s="14"/>
    </row>
    <row r="27" spans="1:11" s="10" customFormat="1" x14ac:dyDescent="0.2">
      <c r="A27" s="151"/>
      <c r="B27" s="151"/>
      <c r="C27" s="14"/>
      <c r="D27" s="151"/>
      <c r="E27" s="14"/>
      <c r="F27" s="14"/>
      <c r="G27" s="14"/>
      <c r="H27" s="14"/>
      <c r="I27" s="14"/>
      <c r="J27" s="14"/>
      <c r="K27" s="153"/>
    </row>
    <row r="28" spans="1:11" s="13" customFormat="1" ht="12" x14ac:dyDescent="0.2">
      <c r="A28" s="151"/>
      <c r="B28" s="151"/>
      <c r="C28" s="14"/>
      <c r="D28" s="151"/>
      <c r="E28" s="14"/>
      <c r="F28" s="14"/>
      <c r="G28" s="14"/>
      <c r="H28" s="14"/>
      <c r="I28" s="14"/>
      <c r="J28" s="14"/>
      <c r="K28" s="14"/>
    </row>
    <row r="29" spans="1:11" s="13" customFormat="1" ht="12" x14ac:dyDescent="0.2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</row>
    <row r="30" spans="1:11" s="13" customFormat="1" x14ac:dyDescent="0.2">
      <c r="A30" s="152"/>
      <c r="B30" s="153"/>
      <c r="C30" s="153"/>
      <c r="D30" s="153"/>
      <c r="E30" s="153"/>
      <c r="F30" s="153"/>
      <c r="G30" s="153"/>
      <c r="H30" s="153"/>
      <c r="I30" s="153"/>
      <c r="J30" s="153"/>
      <c r="K30" s="14"/>
    </row>
    <row r="31" spans="1:11" s="13" customFormat="1" ht="12" x14ac:dyDescent="0.2">
      <c r="A31" s="151"/>
      <c r="B31" s="151"/>
      <c r="C31" s="14"/>
      <c r="D31" s="14"/>
      <c r="E31" s="151"/>
      <c r="F31" s="14"/>
      <c r="G31" s="14"/>
      <c r="H31" s="14"/>
      <c r="I31" s="14"/>
      <c r="J31" s="151"/>
      <c r="K31" s="14"/>
    </row>
    <row r="32" spans="1:11" s="13" customFormat="1" ht="12" x14ac:dyDescent="0.2">
      <c r="A32" s="151"/>
      <c r="B32" s="151"/>
      <c r="C32" s="14"/>
      <c r="D32" s="151"/>
      <c r="E32" s="14"/>
      <c r="F32" s="14"/>
      <c r="G32" s="14"/>
      <c r="H32" s="14"/>
      <c r="I32" s="14"/>
      <c r="J32" s="14"/>
      <c r="K32" s="14"/>
    </row>
    <row r="33" spans="1:11" s="13" customFormat="1" ht="12" x14ac:dyDescent="0.2">
      <c r="A33" s="151"/>
      <c r="B33" s="151"/>
      <c r="C33" s="14"/>
      <c r="D33" s="151"/>
      <c r="E33" s="14"/>
      <c r="F33" s="14"/>
      <c r="G33" s="14"/>
      <c r="H33" s="14"/>
      <c r="I33" s="14"/>
      <c r="J33" s="14"/>
      <c r="K33" s="14"/>
    </row>
    <row r="34" spans="1:11" s="13" customFormat="1" ht="12" x14ac:dyDescent="0.2">
      <c r="A34" s="151"/>
      <c r="B34" s="151"/>
      <c r="C34" s="14"/>
      <c r="D34" s="151"/>
      <c r="E34" s="14"/>
      <c r="F34" s="14"/>
      <c r="G34" s="14"/>
      <c r="H34" s="14"/>
      <c r="I34" s="14"/>
      <c r="J34" s="14"/>
      <c r="K34" s="14"/>
    </row>
    <row r="35" spans="1:11" s="13" customFormat="1" ht="12" x14ac:dyDescent="0.2">
      <c r="A35" s="151"/>
      <c r="B35" s="151"/>
      <c r="C35" s="14"/>
      <c r="D35" s="151"/>
      <c r="E35" s="14"/>
      <c r="F35" s="14"/>
      <c r="G35" s="14"/>
      <c r="H35" s="14"/>
      <c r="I35" s="14"/>
      <c r="J35" s="14"/>
      <c r="K35" s="14"/>
    </row>
    <row r="36" spans="1:11" s="13" customFormat="1" x14ac:dyDescent="0.2">
      <c r="A36" s="151"/>
      <c r="B36" s="151"/>
      <c r="C36" s="14"/>
      <c r="D36" s="151"/>
      <c r="E36" s="14"/>
      <c r="F36" s="14"/>
      <c r="G36" s="14"/>
      <c r="H36" s="14"/>
      <c r="I36" s="14"/>
      <c r="J36" s="14"/>
      <c r="K36" s="153"/>
    </row>
    <row r="37" spans="1:11" s="13" customFormat="1" ht="12" x14ac:dyDescent="0.2">
      <c r="A37" s="151"/>
      <c r="B37" s="151"/>
      <c r="C37" s="14"/>
      <c r="D37" s="151"/>
      <c r="E37" s="14"/>
      <c r="F37" s="14"/>
      <c r="G37" s="14"/>
      <c r="H37" s="14"/>
      <c r="I37" s="14"/>
      <c r="J37" s="14"/>
      <c r="K37" s="14"/>
    </row>
    <row r="38" spans="1:11" s="13" customFormat="1" x14ac:dyDescent="0.2">
      <c r="A38" s="14"/>
      <c r="B38" s="14"/>
      <c r="C38" s="14"/>
      <c r="D38" s="154"/>
      <c r="E38" s="14"/>
      <c r="F38" s="14"/>
      <c r="G38" s="14"/>
      <c r="H38" s="14"/>
      <c r="I38" s="14"/>
      <c r="J38" s="14"/>
      <c r="K38" s="14"/>
    </row>
    <row r="39" spans="1:11" x14ac:dyDescent="0.2">
      <c r="A39" s="152"/>
      <c r="B39" s="153"/>
      <c r="C39" s="153"/>
      <c r="D39" s="153"/>
      <c r="E39" s="153"/>
      <c r="F39" s="153"/>
      <c r="G39" s="153"/>
      <c r="H39" s="153"/>
      <c r="I39" s="153"/>
      <c r="J39" s="153"/>
      <c r="K39" s="154"/>
    </row>
    <row r="40" spans="1:11" x14ac:dyDescent="0.2">
      <c r="A40" s="151"/>
      <c r="B40" s="151"/>
      <c r="C40" s="14"/>
      <c r="D40" s="14"/>
      <c r="E40" s="151"/>
      <c r="F40" s="14"/>
      <c r="G40" s="14"/>
      <c r="H40" s="14"/>
      <c r="I40" s="14"/>
      <c r="J40" s="151"/>
      <c r="K40" s="154"/>
    </row>
    <row r="41" spans="1:11" x14ac:dyDescent="0.2">
      <c r="A41" s="151"/>
      <c r="B41" s="151"/>
      <c r="C41" s="14"/>
      <c r="D41" s="151"/>
      <c r="E41" s="14"/>
      <c r="F41" s="14"/>
      <c r="G41" s="14"/>
      <c r="H41" s="14"/>
      <c r="I41" s="14"/>
      <c r="J41" s="14"/>
      <c r="K41" s="154"/>
    </row>
    <row r="42" spans="1:11" x14ac:dyDescent="0.2">
      <c r="A42" s="151"/>
      <c r="B42" s="151"/>
      <c r="C42" s="14"/>
      <c r="D42" s="151"/>
      <c r="E42" s="14"/>
      <c r="F42" s="14"/>
      <c r="G42" s="14"/>
      <c r="H42" s="14"/>
      <c r="I42" s="14"/>
      <c r="J42" s="14"/>
      <c r="K42" s="154"/>
    </row>
    <row r="43" spans="1:11" x14ac:dyDescent="0.2">
      <c r="A43" s="151"/>
      <c r="B43" s="151"/>
      <c r="C43" s="14"/>
      <c r="D43" s="151"/>
      <c r="E43" s="14"/>
      <c r="F43" s="14"/>
      <c r="G43" s="14"/>
      <c r="H43" s="14"/>
      <c r="I43" s="14"/>
      <c r="J43" s="14"/>
      <c r="K43" s="154"/>
    </row>
    <row r="44" spans="1:11" x14ac:dyDescent="0.2">
      <c r="A44" s="151"/>
      <c r="B44" s="151"/>
      <c r="C44" s="14"/>
      <c r="D44" s="151"/>
      <c r="E44" s="14"/>
      <c r="F44" s="14"/>
      <c r="G44" s="14"/>
      <c r="H44" s="14"/>
      <c r="I44" s="14"/>
      <c r="J44" s="14"/>
      <c r="K44" s="154"/>
    </row>
    <row r="45" spans="1:11" x14ac:dyDescent="0.2">
      <c r="A45" s="151"/>
      <c r="B45" s="151"/>
      <c r="C45" s="14"/>
      <c r="D45" s="151"/>
      <c r="E45" s="14"/>
      <c r="F45" s="14"/>
      <c r="G45" s="14"/>
      <c r="H45" s="14"/>
      <c r="I45" s="14"/>
      <c r="J45" s="14"/>
      <c r="K45" s="154"/>
    </row>
    <row r="46" spans="1:11" x14ac:dyDescent="0.2">
      <c r="A46" s="151"/>
      <c r="B46" s="151"/>
      <c r="C46" s="14"/>
      <c r="D46" s="151"/>
      <c r="E46" s="14"/>
      <c r="F46" s="14"/>
      <c r="G46" s="14"/>
      <c r="H46" s="14"/>
      <c r="I46" s="14"/>
      <c r="J46" s="14"/>
      <c r="K46" s="154"/>
    </row>
    <row r="47" spans="1:11" x14ac:dyDescent="0.2">
      <c r="A47" s="154"/>
      <c r="B47" s="154"/>
      <c r="C47" s="154"/>
      <c r="D47" s="154"/>
      <c r="E47" s="154"/>
      <c r="F47" s="154"/>
      <c r="G47" s="154"/>
      <c r="H47" s="154"/>
      <c r="I47" s="154"/>
      <c r="J47" s="154"/>
      <c r="K47" s="154"/>
    </row>
    <row r="48" spans="1:11" x14ac:dyDescent="0.2">
      <c r="A48" s="154"/>
      <c r="B48" s="154"/>
      <c r="C48" s="154"/>
      <c r="D48" s="154"/>
      <c r="E48" s="154"/>
      <c r="F48" s="154"/>
      <c r="G48" s="154"/>
      <c r="H48" s="154"/>
      <c r="I48" s="154"/>
      <c r="J48" s="154"/>
      <c r="K48" s="154"/>
    </row>
    <row r="49" spans="1:11" x14ac:dyDescent="0.2">
      <c r="A49" s="154"/>
      <c r="B49" s="154"/>
      <c r="C49" s="154"/>
      <c r="D49" s="154"/>
      <c r="E49" s="154"/>
      <c r="F49" s="154"/>
      <c r="G49" s="154"/>
      <c r="H49" s="154"/>
      <c r="I49" s="154"/>
      <c r="J49" s="154"/>
      <c r="K49" s="154"/>
    </row>
    <row r="50" spans="1:11" x14ac:dyDescent="0.2">
      <c r="K50" s="15">
        <f>SUM(K5:K49)</f>
        <v>20</v>
      </c>
    </row>
    <row r="52" spans="1:11" ht="21.95" customHeight="1" x14ac:dyDescent="0.2"/>
    <row r="53" spans="1:11" ht="21.95" customHeight="1" x14ac:dyDescent="0.2"/>
    <row r="54" spans="1:11" ht="21.95" customHeight="1" x14ac:dyDescent="0.2"/>
    <row r="55" spans="1:11" ht="21.95" customHeight="1" x14ac:dyDescent="0.2"/>
    <row r="56" spans="1:11" ht="21.95" customHeight="1" x14ac:dyDescent="0.2"/>
    <row r="57" spans="1:11" ht="21.95" customHeight="1" x14ac:dyDescent="0.2"/>
  </sheetData>
  <sheetProtection formatCells="0" formatColumns="0" formatRows="0" insertColumns="0" insertRows="0" deleteColumns="0" deleteRows="0"/>
  <mergeCells count="1">
    <mergeCell ref="G1:K1"/>
  </mergeCells>
  <hyperlinks>
    <hyperlink ref="D5" location="'Br1'!A1" display="Br1" xr:uid="{1155097E-D92C-40EB-887F-2C75573B268D}"/>
    <hyperlink ref="D6" location="'ff'!A1" display="ff" xr:uid="{3AD67EAE-8D38-41CB-9D7E-2AD995DC7AFF}"/>
    <hyperlink ref="D7" location="'tt'!A1" display="tt" xr:uid="{03BE70F2-360F-465C-A52A-67EBE013ED2C}"/>
    <hyperlink ref="D8" location="'theehe'!A1" display="theehe" xr:uid="{3CA35478-035E-4539-9EA9-6877B1147F71}"/>
    <hyperlink ref="D9" location="'gkjk'!A1" display="gkjk" xr:uid="{BF454AAE-3E96-4F64-84D4-2B915B6C3DDF}"/>
  </hyperlinks>
  <pageMargins left="0.78740157480314965" right="0.39370078740157483" top="0.62992125984251968" bottom="0.62992125984251968" header="0.51181102362204722" footer="0.51181102362204722"/>
  <pageSetup paperSize="9" orientation="portrait" r:id="rId1"/>
  <headerFooter alignWithMargins="0">
    <oddHeader xml:space="preserve">&amp;R
</oddHeader>
    <oddFooter>&amp;L&amp;8Formulaire de calcul SIA 384.201&amp;C&amp;8Données du projet&amp;R&amp;8Page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6" r:id="rId4" name="Button 4">
              <controlPr defaultSize="0" print="0" autoFill="0" autoPict="0" macro="[0]!Feuil12.CreerFeuilles">
                <anchor moveWithCells="1" sizeWithCells="1">
                  <from>
                    <xdr:col>16</xdr:col>
                    <xdr:colOff>9525</xdr:colOff>
                    <xdr:row>3</xdr:row>
                    <xdr:rowOff>85725</xdr:rowOff>
                  </from>
                  <to>
                    <xdr:col>18</xdr:col>
                    <xdr:colOff>219075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7" r:id="rId5" name="Button 5">
              <controlPr defaultSize="0" print="0" autoFill="0" autoPict="0" macro="[0]!Feuil12.SupprFeuilles">
                <anchor moveWithCells="1" sizeWithCells="1">
                  <from>
                    <xdr:col>15</xdr:col>
                    <xdr:colOff>533400</xdr:colOff>
                    <xdr:row>7</xdr:row>
                    <xdr:rowOff>57150</xdr:rowOff>
                  </from>
                  <to>
                    <xdr:col>18</xdr:col>
                    <xdr:colOff>171450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>
    <tabColor theme="9" tint="0.79998168889431442"/>
    <pageSetUpPr fitToPage="1"/>
  </sheetPr>
  <dimension ref="A1:BA132"/>
  <sheetViews>
    <sheetView showGridLines="0" zoomScaleNormal="100" zoomScaleSheetLayoutView="100" workbookViewId="0">
      <selection activeCell="O138" sqref="O138"/>
    </sheetView>
  </sheetViews>
  <sheetFormatPr baseColWidth="10" defaultRowHeight="12.75" x14ac:dyDescent="0.2"/>
  <cols>
    <col min="1" max="1" width="0.7109375" style="15" customWidth="1"/>
    <col min="2" max="3" width="6.140625" style="15" customWidth="1"/>
    <col min="4" max="5" width="9.42578125" style="15" customWidth="1"/>
    <col min="6" max="6" width="6.140625" style="15" customWidth="1"/>
    <col min="7" max="9" width="6" style="15" customWidth="1"/>
    <col min="10" max="10" width="7.140625" style="15" customWidth="1"/>
    <col min="11" max="11" width="6.140625" style="15" customWidth="1"/>
    <col min="12" max="12" width="6.5703125" style="15" customWidth="1"/>
    <col min="13" max="14" width="6.140625" style="15" customWidth="1"/>
    <col min="15" max="15" width="7.140625" style="15" customWidth="1"/>
    <col min="16" max="16" width="9.140625" style="15" bestFit="1" customWidth="1"/>
    <col min="17" max="17" width="7" style="15" bestFit="1" customWidth="1"/>
    <col min="18" max="20" width="6.140625" style="15" customWidth="1"/>
    <col min="21" max="22" width="11.28515625" style="15" bestFit="1" customWidth="1"/>
    <col min="23" max="23" width="9.5703125" style="15" customWidth="1"/>
    <col min="24" max="24" width="13.85546875" style="15" customWidth="1"/>
    <col min="25" max="26" width="8.140625" style="15" customWidth="1"/>
    <col min="27" max="34" width="11.42578125" style="15"/>
    <col min="35" max="60" width="7.7109375" style="15" customWidth="1"/>
    <col min="61" max="16384" width="11.42578125" style="15"/>
  </cols>
  <sheetData>
    <row r="1" spans="1:53" s="30" customFormat="1" ht="14.25" customHeight="1" x14ac:dyDescent="0.2">
      <c r="A1" s="63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32"/>
    </row>
    <row r="2" spans="1:53" s="30" customFormat="1" ht="24.75" customHeight="1" x14ac:dyDescent="0.2">
      <c r="A2" s="63"/>
      <c r="B2" s="264" t="s">
        <v>44</v>
      </c>
      <c r="C2" s="265"/>
      <c r="D2" s="265"/>
      <c r="E2" s="266" t="s">
        <v>320</v>
      </c>
      <c r="F2" s="266"/>
      <c r="G2" s="417"/>
      <c r="H2" s="417"/>
      <c r="I2" s="31"/>
      <c r="J2" s="266" t="s">
        <v>34</v>
      </c>
      <c r="K2" s="267"/>
      <c r="L2" s="417"/>
      <c r="M2" s="417"/>
      <c r="N2" s="417"/>
      <c r="O2" s="268"/>
      <c r="P2" s="268"/>
      <c r="Q2" s="269"/>
      <c r="R2" s="32"/>
      <c r="AM2" s="29"/>
    </row>
    <row r="3" spans="1:53" s="30" customFormat="1" ht="15" x14ac:dyDescent="0.2">
      <c r="A3" s="63"/>
      <c r="B3" s="274"/>
      <c r="C3" s="275"/>
      <c r="D3" s="275"/>
      <c r="E3" s="276"/>
      <c r="F3" s="276"/>
      <c r="H3" s="277"/>
      <c r="J3" s="276"/>
      <c r="K3" s="278"/>
      <c r="L3" s="279"/>
      <c r="M3" s="279"/>
      <c r="N3" s="279"/>
      <c r="O3" s="279"/>
      <c r="P3" s="279"/>
      <c r="Q3" s="278"/>
      <c r="R3" s="32"/>
      <c r="AM3" s="6"/>
    </row>
    <row r="4" spans="1:53" s="30" customFormat="1" ht="14.25" x14ac:dyDescent="0.2">
      <c r="A4" s="63"/>
      <c r="B4" s="361" t="s">
        <v>146</v>
      </c>
      <c r="C4" s="362"/>
      <c r="D4" s="362"/>
      <c r="E4" s="363"/>
      <c r="F4" s="364"/>
      <c r="G4" s="364"/>
      <c r="H4" s="364"/>
      <c r="I4" s="364"/>
      <c r="J4" s="364"/>
      <c r="K4" s="364"/>
      <c r="L4" s="364"/>
      <c r="M4" s="364"/>
      <c r="N4" s="779" t="s">
        <v>197</v>
      </c>
      <c r="O4" s="779"/>
      <c r="P4" s="779"/>
      <c r="Q4" s="780"/>
      <c r="R4" s="32"/>
      <c r="AU4" s="20" t="s">
        <v>198</v>
      </c>
    </row>
    <row r="5" spans="1:53" s="30" customFormat="1" ht="14.25" x14ac:dyDescent="0.2">
      <c r="A5" s="63"/>
      <c r="B5" s="365" t="s">
        <v>298</v>
      </c>
      <c r="C5" s="261"/>
      <c r="D5" s="261"/>
      <c r="E5" s="261"/>
      <c r="F5" s="261"/>
      <c r="G5" s="261"/>
      <c r="H5" s="261"/>
      <c r="I5" s="261"/>
      <c r="J5" s="261"/>
      <c r="K5" s="261"/>
      <c r="L5" s="261"/>
      <c r="M5" s="261"/>
      <c r="N5" s="783" t="s">
        <v>192</v>
      </c>
      <c r="O5" s="783"/>
      <c r="P5" s="783"/>
      <c r="Q5" s="784"/>
      <c r="R5" s="32"/>
      <c r="AM5" s="6" t="s">
        <v>267</v>
      </c>
      <c r="AO5" s="20"/>
      <c r="AP5" s="29"/>
      <c r="AQ5" s="20"/>
      <c r="AR5" s="20">
        <v>0</v>
      </c>
      <c r="AS5" s="20">
        <v>0</v>
      </c>
      <c r="AU5" s="20" t="s">
        <v>257</v>
      </c>
    </row>
    <row r="6" spans="1:53" s="29" customFormat="1" ht="14.25" x14ac:dyDescent="0.2">
      <c r="A6" s="64"/>
      <c r="B6" s="365" t="s">
        <v>255</v>
      </c>
      <c r="C6" s="262"/>
      <c r="D6" s="262"/>
      <c r="E6" s="270" t="str">
        <f>Donnéesdebase!F15</f>
        <v>Sélectionner</v>
      </c>
      <c r="F6" s="263"/>
      <c r="G6" s="263"/>
      <c r="H6" s="367" t="str">
        <f>E6&amp;" "&amp;I6</f>
        <v>Sélectionner Local chauffé, pas de mur extérieur</v>
      </c>
      <c r="I6" s="766" t="s">
        <v>257</v>
      </c>
      <c r="J6" s="766"/>
      <c r="K6" s="766"/>
      <c r="L6" s="766"/>
      <c r="M6" s="766"/>
      <c r="N6" s="766"/>
      <c r="O6" s="766"/>
      <c r="P6" s="766"/>
      <c r="Q6" s="767"/>
      <c r="R6" s="33"/>
      <c r="AM6" s="29" t="s">
        <v>268</v>
      </c>
      <c r="AN6" s="30"/>
      <c r="AO6" s="20"/>
      <c r="AQ6" s="20"/>
      <c r="AR6" s="20"/>
      <c r="AS6" s="20">
        <v>0.05</v>
      </c>
      <c r="AU6" s="20" t="s">
        <v>258</v>
      </c>
    </row>
    <row r="7" spans="1:53" s="29" customFormat="1" ht="14.25" x14ac:dyDescent="0.2">
      <c r="A7" s="64"/>
      <c r="B7" s="366" t="s">
        <v>284</v>
      </c>
      <c r="C7" s="234"/>
      <c r="D7" s="234"/>
      <c r="E7" s="65"/>
      <c r="F7" s="260"/>
      <c r="G7" s="260"/>
      <c r="H7" s="260"/>
      <c r="I7" s="757" t="s">
        <v>276</v>
      </c>
      <c r="J7" s="757"/>
      <c r="K7" s="757"/>
      <c r="L7" s="757"/>
      <c r="M7" s="757"/>
      <c r="N7" s="757"/>
      <c r="O7" s="757"/>
      <c r="P7" s="757"/>
      <c r="Q7" s="758"/>
      <c r="R7" s="33"/>
      <c r="AM7" s="29" t="s">
        <v>269</v>
      </c>
      <c r="AN7" s="30"/>
      <c r="AO7" s="20"/>
      <c r="AQ7" s="20"/>
      <c r="AS7" s="29">
        <v>0</v>
      </c>
      <c r="AT7" s="20"/>
      <c r="AU7" s="20" t="s">
        <v>259</v>
      </c>
      <c r="AV7" s="20"/>
      <c r="AW7" s="20"/>
      <c r="AX7" s="20"/>
      <c r="AY7" s="20"/>
      <c r="AZ7" s="20"/>
    </row>
    <row r="8" spans="1:53" s="29" customFormat="1" ht="14.25" x14ac:dyDescent="0.2">
      <c r="A8" s="64"/>
      <c r="B8" s="358"/>
      <c r="C8" s="65"/>
      <c r="D8" s="65"/>
      <c r="E8" s="65"/>
      <c r="F8" s="359"/>
      <c r="G8" s="65"/>
      <c r="H8" s="65"/>
      <c r="I8" s="65"/>
      <c r="J8" s="65"/>
      <c r="K8" s="65"/>
      <c r="L8" s="65"/>
      <c r="M8" s="359"/>
      <c r="N8" s="65"/>
      <c r="O8" s="359"/>
      <c r="P8" s="360"/>
      <c r="Q8" s="65"/>
      <c r="R8" s="33"/>
      <c r="AM8" s="29" t="s">
        <v>270</v>
      </c>
      <c r="AN8" s="30"/>
      <c r="AO8" s="20"/>
      <c r="AP8" s="20"/>
      <c r="AQ8" s="20"/>
      <c r="AR8" s="20"/>
      <c r="AS8" s="20">
        <v>0.02</v>
      </c>
      <c r="AT8" s="20">
        <v>0</v>
      </c>
      <c r="AU8" s="20">
        <v>0</v>
      </c>
      <c r="AV8" s="20"/>
      <c r="AW8" s="20"/>
      <c r="AX8" s="20"/>
      <c r="AY8" s="20"/>
      <c r="AZ8" s="20"/>
    </row>
    <row r="9" spans="1:53" s="29" customFormat="1" ht="14.25" x14ac:dyDescent="0.2">
      <c r="A9" s="64"/>
      <c r="B9" s="67" t="s">
        <v>35</v>
      </c>
      <c r="C9" s="68"/>
      <c r="D9" s="69"/>
      <c r="E9" s="70" t="s">
        <v>36</v>
      </c>
      <c r="F9" s="68"/>
      <c r="G9" s="68"/>
      <c r="H9" s="68"/>
      <c r="I9" s="68"/>
      <c r="J9" s="68"/>
      <c r="K9" s="555"/>
      <c r="L9" s="556"/>
      <c r="M9" s="70" t="s">
        <v>37</v>
      </c>
      <c r="N9" s="68"/>
      <c r="O9" s="68"/>
      <c r="P9" s="68"/>
      <c r="Q9" s="69"/>
      <c r="AM9" s="29" t="s">
        <v>271</v>
      </c>
      <c r="AN9" s="30"/>
      <c r="AO9" s="20"/>
      <c r="AP9" s="6"/>
      <c r="AQ9" s="20"/>
      <c r="AR9" s="6"/>
      <c r="AS9" s="20">
        <v>0.03</v>
      </c>
      <c r="AV9" s="20"/>
      <c r="AW9" s="20"/>
      <c r="AX9" s="20"/>
      <c r="AY9" s="20"/>
      <c r="AZ9" s="20" t="s">
        <v>256</v>
      </c>
      <c r="BA9" s="6" t="s">
        <v>2</v>
      </c>
    </row>
    <row r="10" spans="1:53" s="29" customFormat="1" ht="15.75" x14ac:dyDescent="0.3">
      <c r="A10" s="64"/>
      <c r="B10" s="74"/>
      <c r="C10" s="75"/>
      <c r="D10" s="76"/>
      <c r="E10" s="77" t="s">
        <v>21</v>
      </c>
      <c r="F10" s="78" t="s">
        <v>16</v>
      </c>
      <c r="G10" s="770" t="s">
        <v>88</v>
      </c>
      <c r="H10" s="771"/>
      <c r="I10" s="771"/>
      <c r="J10" s="772"/>
      <c r="K10" s="421" t="s">
        <v>48</v>
      </c>
      <c r="L10" s="554" t="s">
        <v>49</v>
      </c>
      <c r="M10" s="420" t="s">
        <v>0</v>
      </c>
      <c r="N10" s="421" t="s">
        <v>7</v>
      </c>
      <c r="O10" s="421" t="s">
        <v>1</v>
      </c>
      <c r="P10" s="421" t="s">
        <v>8</v>
      </c>
      <c r="Q10" s="422" t="s">
        <v>22</v>
      </c>
      <c r="AM10" s="29" t="s">
        <v>272</v>
      </c>
      <c r="AN10" s="30"/>
      <c r="AO10" s="20"/>
      <c r="AP10" s="20"/>
      <c r="AQ10" s="20"/>
      <c r="AR10" s="20"/>
      <c r="AS10" s="20">
        <v>0</v>
      </c>
      <c r="AU10" s="6" t="s">
        <v>275</v>
      </c>
      <c r="AV10" s="20"/>
      <c r="AW10" s="20"/>
      <c r="AX10" s="20"/>
      <c r="AY10" s="6"/>
      <c r="AZ10" s="424" t="s">
        <v>296</v>
      </c>
      <c r="BA10" s="424">
        <v>1</v>
      </c>
    </row>
    <row r="11" spans="1:53" s="29" customFormat="1" ht="14.25" x14ac:dyDescent="0.2">
      <c r="A11" s="64"/>
      <c r="B11" s="79"/>
      <c r="C11" s="80"/>
      <c r="D11" s="81"/>
      <c r="E11" s="82" t="s">
        <v>4</v>
      </c>
      <c r="F11" s="83" t="s">
        <v>4</v>
      </c>
      <c r="G11" s="773" t="s">
        <v>8</v>
      </c>
      <c r="H11" s="774"/>
      <c r="I11" s="774"/>
      <c r="J11" s="775"/>
      <c r="K11" s="83" t="s">
        <v>5</v>
      </c>
      <c r="L11" s="83" t="s">
        <v>4</v>
      </c>
      <c r="M11" s="82" t="s">
        <v>3</v>
      </c>
      <c r="N11" s="83" t="s">
        <v>3</v>
      </c>
      <c r="O11" s="83" t="s">
        <v>10</v>
      </c>
      <c r="P11" s="83" t="s">
        <v>3</v>
      </c>
      <c r="Q11" s="84" t="s">
        <v>11</v>
      </c>
      <c r="AM11" s="29" t="s">
        <v>273</v>
      </c>
      <c r="AN11" s="30"/>
      <c r="AO11" s="20"/>
      <c r="AP11" s="6"/>
      <c r="AQ11" s="20"/>
      <c r="AR11" s="6"/>
      <c r="AS11" s="20">
        <v>0.01</v>
      </c>
      <c r="AU11" s="6" t="s">
        <v>256</v>
      </c>
      <c r="AY11" s="6"/>
      <c r="AZ11" s="424" t="s">
        <v>295</v>
      </c>
      <c r="BA11" s="423" t="s">
        <v>7</v>
      </c>
    </row>
    <row r="12" spans="1:53" s="20" customFormat="1" ht="15" x14ac:dyDescent="0.2">
      <c r="A12" s="66"/>
      <c r="B12" s="87"/>
      <c r="C12" s="86"/>
      <c r="D12" s="88"/>
      <c r="E12" s="37">
        <f>VLOOKUP(N5,DonnéT!C10:D43,2,FALSE)</f>
        <v>18</v>
      </c>
      <c r="F12" s="26">
        <f>Donnéesdebase!L12</f>
        <v>-10</v>
      </c>
      <c r="G12" s="776" t="str">
        <f>Donnéesdebase!K25</f>
        <v>T &gt; 200h</v>
      </c>
      <c r="H12" s="777"/>
      <c r="I12" s="777"/>
      <c r="J12" s="778"/>
      <c r="K12" s="173">
        <f>Donnéesdebase!K26</f>
        <v>0</v>
      </c>
      <c r="L12" s="26">
        <f>IF(ISNUMBER(F12),F12+K12,F12)</f>
        <v>-10</v>
      </c>
      <c r="M12" s="809">
        <v>3.98</v>
      </c>
      <c r="N12" s="810">
        <v>3.7549999999999999</v>
      </c>
      <c r="O12" s="810">
        <f>M12*N12</f>
        <v>14.944899999999999</v>
      </c>
      <c r="P12" s="810">
        <v>2.82</v>
      </c>
      <c r="Q12" s="811">
        <f>O12*P12</f>
        <v>42.144617999999994</v>
      </c>
      <c r="AM12" s="29" t="s">
        <v>274</v>
      </c>
      <c r="AN12" s="30"/>
      <c r="AR12" s="30"/>
      <c r="AS12" s="20">
        <v>0.02</v>
      </c>
      <c r="AU12" s="6" t="s">
        <v>276</v>
      </c>
      <c r="AV12" s="29">
        <v>1</v>
      </c>
      <c r="AY12" s="6"/>
      <c r="AZ12" s="424" t="s">
        <v>301</v>
      </c>
      <c r="BA12" s="423" t="s">
        <v>323</v>
      </c>
    </row>
    <row r="13" spans="1:53" s="6" customFormat="1" ht="12" customHeight="1" x14ac:dyDescent="0.2">
      <c r="A13" s="66"/>
      <c r="B13" s="91"/>
      <c r="C13" s="91"/>
      <c r="D13" s="91"/>
      <c r="E13" s="318"/>
      <c r="F13" s="318"/>
      <c r="G13" s="386"/>
      <c r="I13" s="387"/>
      <c r="J13" s="318"/>
      <c r="K13" s="318"/>
      <c r="L13" s="318"/>
      <c r="M13" s="318"/>
      <c r="N13" s="318"/>
      <c r="O13" s="318"/>
      <c r="P13" s="101"/>
      <c r="Q13" s="101"/>
      <c r="AU13" s="6" t="s">
        <v>277</v>
      </c>
      <c r="AV13" s="20">
        <v>1.3</v>
      </c>
      <c r="AZ13" s="424" t="s">
        <v>297</v>
      </c>
      <c r="BA13" s="423" t="s">
        <v>7</v>
      </c>
    </row>
    <row r="14" spans="1:53" s="20" customFormat="1" ht="14.25" customHeight="1" x14ac:dyDescent="0.2">
      <c r="A14" s="73"/>
      <c r="B14" s="781" t="s">
        <v>324</v>
      </c>
      <c r="C14" s="781"/>
      <c r="D14" s="781"/>
      <c r="E14" s="781"/>
      <c r="F14" s="781"/>
      <c r="G14" s="781"/>
      <c r="H14" s="781"/>
      <c r="I14" s="781"/>
      <c r="J14" s="781"/>
      <c r="K14" s="781"/>
      <c r="L14" s="781"/>
      <c r="M14" s="781"/>
      <c r="N14" s="781"/>
      <c r="O14" s="781"/>
      <c r="P14" s="781"/>
      <c r="Q14" s="781"/>
      <c r="AM14" s="29" t="s">
        <v>256</v>
      </c>
      <c r="AP14" s="30"/>
      <c r="AQ14" s="30"/>
      <c r="AR14" s="30"/>
      <c r="AS14" s="30">
        <v>0</v>
      </c>
      <c r="AU14" s="6" t="s">
        <v>278</v>
      </c>
      <c r="AV14" s="6">
        <v>1.4</v>
      </c>
    </row>
    <row r="15" spans="1:53" s="6" customFormat="1" ht="14.25" customHeight="1" x14ac:dyDescent="0.2">
      <c r="A15" s="20"/>
      <c r="B15" s="287" t="s">
        <v>306</v>
      </c>
      <c r="C15" s="285"/>
      <c r="D15" s="285"/>
      <c r="E15" s="285"/>
      <c r="F15" s="285"/>
      <c r="G15" s="285"/>
      <c r="H15" s="285"/>
      <c r="I15" s="354"/>
      <c r="J15" s="286"/>
      <c r="K15" s="286"/>
      <c r="L15" s="286"/>
      <c r="M15" s="286"/>
      <c r="N15" s="286"/>
      <c r="O15" s="286"/>
      <c r="P15" s="286"/>
      <c r="Q15" s="390"/>
      <c r="AM15" s="29" t="s">
        <v>206</v>
      </c>
      <c r="AN15" s="29"/>
      <c r="AO15" s="29"/>
      <c r="AP15" s="29"/>
      <c r="AQ15" s="29"/>
      <c r="AR15" s="29"/>
      <c r="AS15" s="29">
        <v>1</v>
      </c>
      <c r="AU15" s="6" t="s">
        <v>279</v>
      </c>
      <c r="AV15" s="20">
        <v>1.6</v>
      </c>
    </row>
    <row r="16" spans="1:53" s="20" customFormat="1" ht="13.5" customHeight="1" x14ac:dyDescent="0.25">
      <c r="B16" s="370" t="s">
        <v>307</v>
      </c>
      <c r="C16" s="388"/>
      <c r="D16" s="388"/>
      <c r="E16" s="388"/>
      <c r="F16" s="388"/>
      <c r="G16" s="388"/>
      <c r="H16" s="389" t="s">
        <v>91</v>
      </c>
      <c r="I16" s="85">
        <f>IF(I15="",1,(E12-I15)/(E12-L12))</f>
        <v>1</v>
      </c>
      <c r="J16" s="388"/>
      <c r="K16" s="388"/>
      <c r="L16" s="388"/>
      <c r="M16" s="388"/>
      <c r="N16" s="388"/>
      <c r="O16" s="388"/>
      <c r="P16" s="388"/>
      <c r="Q16" s="391"/>
      <c r="R16" s="38"/>
      <c r="AM16" s="29" t="s">
        <v>207</v>
      </c>
      <c r="AN16" s="29"/>
      <c r="AO16" s="29"/>
      <c r="AP16" s="29"/>
      <c r="AQ16" s="29"/>
      <c r="AR16" s="29"/>
      <c r="AS16" s="29">
        <v>0.5</v>
      </c>
      <c r="AU16" s="6" t="s">
        <v>280</v>
      </c>
      <c r="AV16" s="6">
        <v>1.7</v>
      </c>
      <c r="AX16" s="30"/>
      <c r="AY16" s="30"/>
      <c r="AZ16" s="30"/>
    </row>
    <row r="17" spans="2:52" s="20" customFormat="1" ht="12" x14ac:dyDescent="0.2">
      <c r="B17" s="99"/>
      <c r="C17" s="99"/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18"/>
      <c r="AM17" s="29" t="s">
        <v>208</v>
      </c>
      <c r="AS17" s="20">
        <v>0.3</v>
      </c>
      <c r="AU17" s="6" t="s">
        <v>281</v>
      </c>
      <c r="AV17" s="20">
        <v>1.8</v>
      </c>
      <c r="AX17" s="29"/>
      <c r="AY17" s="29"/>
      <c r="AZ17" s="29"/>
    </row>
    <row r="18" spans="2:52" s="8" customFormat="1" x14ac:dyDescent="0.2">
      <c r="B18" s="293" t="s">
        <v>291</v>
      </c>
      <c r="C18" s="294"/>
      <c r="D18" s="294"/>
      <c r="E18" s="294"/>
      <c r="F18" s="294"/>
      <c r="G18" s="294"/>
      <c r="H18" s="294"/>
      <c r="I18" s="294"/>
      <c r="J18" s="294"/>
      <c r="K18" s="294"/>
      <c r="L18" s="294"/>
      <c r="M18" s="294"/>
      <c r="N18" s="294"/>
      <c r="O18" s="294"/>
      <c r="P18" s="294"/>
      <c r="Q18" s="295"/>
      <c r="R18" s="40"/>
      <c r="AM18" s="29" t="s">
        <v>209</v>
      </c>
      <c r="AN18" s="6"/>
      <c r="AO18" s="6"/>
      <c r="AP18" s="6"/>
      <c r="AQ18" s="6"/>
      <c r="AR18" s="6"/>
      <c r="AS18" s="6">
        <v>0.1</v>
      </c>
      <c r="AU18" s="6" t="s">
        <v>282</v>
      </c>
      <c r="AV18" s="20">
        <v>2</v>
      </c>
      <c r="AX18" s="29"/>
      <c r="AY18" s="29"/>
      <c r="AZ18" s="29"/>
    </row>
    <row r="19" spans="2:52" s="6" customFormat="1" ht="22.5" customHeight="1" x14ac:dyDescent="0.2">
      <c r="B19" s="272" t="s">
        <v>32</v>
      </c>
      <c r="C19" s="259" t="s">
        <v>14</v>
      </c>
      <c r="D19" s="751" t="s">
        <v>33</v>
      </c>
      <c r="E19" s="700"/>
      <c r="F19" s="699" t="s">
        <v>293</v>
      </c>
      <c r="G19" s="700"/>
      <c r="H19" s="701"/>
      <c r="I19" s="284" t="s">
        <v>7</v>
      </c>
      <c r="J19" s="259" t="s">
        <v>13</v>
      </c>
      <c r="K19" s="259" t="s">
        <v>322</v>
      </c>
      <c r="L19" s="259" t="s">
        <v>1</v>
      </c>
      <c r="M19" s="751" t="s">
        <v>294</v>
      </c>
      <c r="N19" s="782"/>
      <c r="O19" s="281" t="s">
        <v>302</v>
      </c>
      <c r="P19" s="252" t="s">
        <v>17</v>
      </c>
      <c r="Q19" s="271" t="s">
        <v>18</v>
      </c>
      <c r="R19" s="5"/>
      <c r="AU19" s="6" t="s">
        <v>283</v>
      </c>
      <c r="AV19" s="8">
        <v>2.2000000000000002</v>
      </c>
      <c r="AX19" s="20"/>
      <c r="AY19" s="20"/>
      <c r="AZ19" s="20"/>
    </row>
    <row r="20" spans="2:52" s="6" customFormat="1" ht="14.25" customHeight="1" x14ac:dyDescent="0.2">
      <c r="B20" s="273" t="s">
        <v>2</v>
      </c>
      <c r="C20" s="256"/>
      <c r="D20" s="257"/>
      <c r="E20" s="256"/>
      <c r="F20" s="256"/>
      <c r="G20" s="258"/>
      <c r="H20" s="258"/>
      <c r="I20" s="254" t="s">
        <v>3</v>
      </c>
      <c r="J20" s="254" t="s">
        <v>3</v>
      </c>
      <c r="K20" s="256" t="s">
        <v>321</v>
      </c>
      <c r="L20" s="254" t="s">
        <v>89</v>
      </c>
      <c r="M20" s="763" t="s">
        <v>7</v>
      </c>
      <c r="N20" s="763"/>
      <c r="O20" s="282" t="s">
        <v>303</v>
      </c>
      <c r="P20" s="255" t="s">
        <v>6</v>
      </c>
      <c r="Q20" s="461" t="s">
        <v>251</v>
      </c>
      <c r="R20" s="42"/>
      <c r="AM20" s="5"/>
      <c r="AN20" s="5"/>
    </row>
    <row r="21" spans="2:52" s="6" customFormat="1" ht="12.75" customHeight="1" x14ac:dyDescent="0.2">
      <c r="B21" s="384" t="s">
        <v>102</v>
      </c>
      <c r="C21" s="46" t="s">
        <v>98</v>
      </c>
      <c r="D21" s="60" t="str">
        <f>IF(ISNA(VLOOKUP(B21,BibliothèqueProjet!$A$6:$J$70,2,FALSE)) = TRUE, "", VLOOKUP(B21,BibliothèqueProjet!$A$6:$J$20,2,FALSE))</f>
        <v>Murs Extérieur</v>
      </c>
      <c r="E21" s="44"/>
      <c r="F21" s="696" t="s">
        <v>301</v>
      </c>
      <c r="G21" s="697"/>
      <c r="H21" s="698"/>
      <c r="I21" s="296">
        <v>3.89</v>
      </c>
      <c r="J21" s="297">
        <v>3.4849999999999999</v>
      </c>
      <c r="K21" s="298">
        <v>6.35</v>
      </c>
      <c r="L21" s="47">
        <f t="shared" ref="L21:L26" si="0">(I21*J21)-K21</f>
        <v>7.2066499999999998</v>
      </c>
      <c r="M21" s="47" t="str">
        <f t="shared" ref="M21:M26" si="1">VLOOKUP(F21,$AZ$9:$BA$13,2,FALSE)</f>
        <v>fij</v>
      </c>
      <c r="N21" s="419">
        <v>1</v>
      </c>
      <c r="O21" s="283">
        <f>IF(B21&lt;&gt;0,VLOOKUP(B21,BibliothèqueProjet!$A$5:$J$20,10,FALSE),"")</f>
        <v>0.15</v>
      </c>
      <c r="P21" s="459">
        <f t="shared" ref="P21:P26" si="2">IF(O21&lt;&gt;"",L21*N21*O21,"")</f>
        <v>1.0809974999999998</v>
      </c>
      <c r="Q21" s="251">
        <f t="shared" ref="Q21:Q26" si="3">IF(P21&lt;&gt;"",P21*($E$12-$L$12),"")</f>
        <v>30.267929999999996</v>
      </c>
      <c r="R21" s="42"/>
      <c r="AM21" s="10" t="s">
        <v>198</v>
      </c>
      <c r="AN21" s="10" t="s">
        <v>198</v>
      </c>
      <c r="AO21" s="10" t="s">
        <v>198</v>
      </c>
      <c r="AP21" s="10" t="s">
        <v>198</v>
      </c>
      <c r="AQ21" s="7"/>
      <c r="AR21" s="1" t="s">
        <v>211</v>
      </c>
      <c r="AS21" s="1" t="s">
        <v>212</v>
      </c>
      <c r="AT21" s="7"/>
      <c r="AU21" s="10" t="s">
        <v>198</v>
      </c>
      <c r="AV21" s="20"/>
      <c r="AW21" s="20"/>
      <c r="AX21" s="20"/>
      <c r="AY21" s="20"/>
      <c r="AZ21" s="20"/>
    </row>
    <row r="22" spans="2:52" s="6" customFormat="1" x14ac:dyDescent="0.2">
      <c r="B22" s="385"/>
      <c r="C22" s="49"/>
      <c r="D22" s="60" t="str">
        <f>IF(ISNA(VLOOKUP(B22,BibliothèqueProjet!$A$6:$J$70,2,FALSE)) = TRUE, "", VLOOKUP(B22,BibliothèqueProjet!$A$6:$J$20,2,FALSE))</f>
        <v/>
      </c>
      <c r="E22" s="50"/>
      <c r="F22" s="702" t="s">
        <v>256</v>
      </c>
      <c r="G22" s="703"/>
      <c r="H22" s="704"/>
      <c r="I22" s="299"/>
      <c r="J22" s="300"/>
      <c r="K22" s="301"/>
      <c r="L22" s="47">
        <f t="shared" si="0"/>
        <v>0</v>
      </c>
      <c r="M22" s="47" t="str">
        <f t="shared" si="1"/>
        <v>-</v>
      </c>
      <c r="N22" s="418"/>
      <c r="O22" s="283" t="str">
        <f>IF(B22&lt;&gt;0,VLOOKUP(B22,BibliothèqueProjet!$A$5:$J$20,10,FALSE),"")</f>
        <v/>
      </c>
      <c r="P22" s="459" t="str">
        <f t="shared" si="2"/>
        <v/>
      </c>
      <c r="Q22" s="251" t="str">
        <f t="shared" si="3"/>
        <v/>
      </c>
      <c r="R22" s="42"/>
      <c r="AM22" s="1" t="s">
        <v>215</v>
      </c>
      <c r="AN22" s="1" t="s">
        <v>215</v>
      </c>
      <c r="AO22" s="1" t="s">
        <v>211</v>
      </c>
      <c r="AP22" s="8"/>
      <c r="AQ22" s="8"/>
      <c r="AR22" s="10" t="s">
        <v>198</v>
      </c>
      <c r="AS22" s="174" t="s">
        <v>220</v>
      </c>
      <c r="AT22" s="7"/>
      <c r="AU22" s="20" t="s">
        <v>253</v>
      </c>
      <c r="AV22" s="20"/>
      <c r="AW22" s="5"/>
      <c r="AX22" s="5"/>
      <c r="AY22" s="5"/>
      <c r="AZ22" s="23"/>
    </row>
    <row r="23" spans="2:52" s="6" customFormat="1" ht="12.75" customHeight="1" x14ac:dyDescent="0.2">
      <c r="B23" s="385"/>
      <c r="C23" s="46"/>
      <c r="D23" s="60" t="str">
        <f>IF(ISNA(VLOOKUP(B23,BibliothèqueProjet!$A$6:$J$70,2,FALSE)) = TRUE, "", VLOOKUP(B23,BibliothèqueProjet!$A$6:$J$20,2,FALSE))</f>
        <v/>
      </c>
      <c r="E23" s="44"/>
      <c r="F23" s="702" t="s">
        <v>256</v>
      </c>
      <c r="G23" s="703"/>
      <c r="H23" s="704"/>
      <c r="I23" s="296"/>
      <c r="J23" s="297"/>
      <c r="K23" s="298"/>
      <c r="L23" s="47">
        <f t="shared" si="0"/>
        <v>0</v>
      </c>
      <c r="M23" s="47" t="str">
        <f t="shared" si="1"/>
        <v>-</v>
      </c>
      <c r="N23" s="418"/>
      <c r="O23" s="283" t="str">
        <f>IF(B23&lt;&gt;0,VLOOKUP(B23,BibliothèqueProjet!$A$5:$J$20,10,FALSE),"")</f>
        <v/>
      </c>
      <c r="P23" s="459" t="str">
        <f t="shared" si="2"/>
        <v/>
      </c>
      <c r="Q23" s="251" t="str">
        <f t="shared" si="3"/>
        <v/>
      </c>
      <c r="R23" s="42"/>
      <c r="AM23" s="1" t="s">
        <v>217</v>
      </c>
      <c r="AN23" s="1" t="s">
        <v>217</v>
      </c>
      <c r="AO23" s="1" t="s">
        <v>212</v>
      </c>
      <c r="AP23" s="1"/>
      <c r="AQ23" s="7"/>
      <c r="AR23" s="1" t="s">
        <v>214</v>
      </c>
      <c r="AS23" s="7"/>
      <c r="AT23" s="7"/>
      <c r="AU23" s="20" t="s">
        <v>254</v>
      </c>
      <c r="AV23" s="20"/>
      <c r="AW23" s="5"/>
      <c r="AX23" s="5"/>
      <c r="AY23" s="5"/>
      <c r="AZ23" s="23"/>
    </row>
    <row r="24" spans="2:52" s="6" customFormat="1" ht="12" customHeight="1" x14ac:dyDescent="0.2">
      <c r="B24" s="385"/>
      <c r="C24" s="46"/>
      <c r="D24" s="60" t="str">
        <f>IF(ISNA(VLOOKUP(B24,BibliothèqueProjet!$A$6:$J$70,2,FALSE)) = TRUE, "", VLOOKUP(B24,BibliothèqueProjet!$A$6:$J$20,2,FALSE))</f>
        <v/>
      </c>
      <c r="E24" s="44"/>
      <c r="F24" s="702" t="s">
        <v>256</v>
      </c>
      <c r="G24" s="703"/>
      <c r="H24" s="704"/>
      <c r="I24" s="296"/>
      <c r="J24" s="297"/>
      <c r="K24" s="298"/>
      <c r="L24" s="47">
        <f t="shared" si="0"/>
        <v>0</v>
      </c>
      <c r="M24" s="47" t="str">
        <f t="shared" si="1"/>
        <v>-</v>
      </c>
      <c r="N24" s="418"/>
      <c r="O24" s="283" t="str">
        <f>IF(B24&lt;&gt;0,VLOOKUP(B24,BibliothèqueProjet!$A$5:$J$20,10,FALSE),"")</f>
        <v/>
      </c>
      <c r="P24" s="459" t="str">
        <f t="shared" si="2"/>
        <v/>
      </c>
      <c r="Q24" s="251" t="str">
        <f t="shared" si="3"/>
        <v/>
      </c>
      <c r="R24" s="42"/>
      <c r="AM24" s="1" t="s">
        <v>216</v>
      </c>
      <c r="AN24" s="1" t="s">
        <v>216</v>
      </c>
      <c r="AO24" s="20"/>
      <c r="AP24" s="1"/>
      <c r="AQ24" s="7"/>
      <c r="AR24" s="20" t="s">
        <v>219</v>
      </c>
      <c r="AS24" s="7"/>
      <c r="AT24" s="7"/>
      <c r="AU24" s="20"/>
      <c r="AV24" s="20"/>
      <c r="AW24" s="5"/>
      <c r="AX24" s="5"/>
      <c r="AY24" s="5"/>
      <c r="AZ24" s="23"/>
    </row>
    <row r="25" spans="2:52" s="6" customFormat="1" ht="12" customHeight="1" x14ac:dyDescent="0.2">
      <c r="B25" s="385"/>
      <c r="C25" s="46"/>
      <c r="D25" s="60" t="str">
        <f>IF(ISNA(VLOOKUP(B25,BibliothèqueProjet!$A$6:$J$70,2,FALSE)) = TRUE, "", VLOOKUP(B25,BibliothèqueProjet!$A$6:$J$20,2,FALSE))</f>
        <v/>
      </c>
      <c r="E25" s="44"/>
      <c r="F25" s="702" t="s">
        <v>256</v>
      </c>
      <c r="G25" s="703"/>
      <c r="H25" s="704"/>
      <c r="I25" s="296"/>
      <c r="J25" s="297"/>
      <c r="K25" s="298"/>
      <c r="L25" s="47">
        <f t="shared" si="0"/>
        <v>0</v>
      </c>
      <c r="M25" s="47" t="str">
        <f t="shared" si="1"/>
        <v>-</v>
      </c>
      <c r="N25" s="418"/>
      <c r="O25" s="283" t="str">
        <f>IF(B25&lt;&gt;0,VLOOKUP(B25,BibliothèqueProjet!$A$5:$J$20,10,FALSE),"")</f>
        <v/>
      </c>
      <c r="P25" s="459" t="str">
        <f t="shared" si="2"/>
        <v/>
      </c>
      <c r="Q25" s="251" t="str">
        <f t="shared" si="3"/>
        <v/>
      </c>
      <c r="R25" s="42"/>
      <c r="AM25" s="39"/>
      <c r="AN25" s="20"/>
      <c r="AO25" s="20"/>
      <c r="AP25" s="1"/>
      <c r="AQ25" s="1"/>
      <c r="AR25" s="1"/>
      <c r="AS25" s="1"/>
      <c r="AT25" s="7"/>
      <c r="AU25" s="20"/>
      <c r="AV25" s="20"/>
      <c r="AW25" s="5"/>
      <c r="AX25" s="5"/>
      <c r="AY25" s="5"/>
      <c r="AZ25" s="5"/>
    </row>
    <row r="26" spans="2:52" s="6" customFormat="1" ht="12" customHeight="1" x14ac:dyDescent="0.2">
      <c r="B26" s="385"/>
      <c r="C26" s="49"/>
      <c r="D26" s="60" t="str">
        <f>IF(ISNA(VLOOKUP(B26,BibliothèqueProjet!$A$6:$J$70,2,FALSE)) = TRUE, "", VLOOKUP(B26,BibliothèqueProjet!$A$6:$J$20,2,FALSE))</f>
        <v/>
      </c>
      <c r="E26" s="44"/>
      <c r="F26" s="785" t="s">
        <v>256</v>
      </c>
      <c r="G26" s="786"/>
      <c r="H26" s="787"/>
      <c r="I26" s="296"/>
      <c r="J26" s="297"/>
      <c r="K26" s="298"/>
      <c r="L26" s="47">
        <f t="shared" si="0"/>
        <v>0</v>
      </c>
      <c r="M26" s="47" t="str">
        <f t="shared" si="1"/>
        <v>-</v>
      </c>
      <c r="N26" s="418"/>
      <c r="O26" s="283" t="str">
        <f>IF(B26&lt;&gt;0,VLOOKUP(B26,BibliothèqueProjet!$A$5:$J$20,10,FALSE),"")</f>
        <v/>
      </c>
      <c r="P26" s="459" t="str">
        <f t="shared" si="2"/>
        <v/>
      </c>
      <c r="Q26" s="251" t="str">
        <f t="shared" si="3"/>
        <v/>
      </c>
      <c r="AM26" s="39"/>
      <c r="AN26" s="20"/>
      <c r="AO26" s="20"/>
      <c r="AP26" s="1"/>
      <c r="AQ26" s="1"/>
      <c r="AR26" s="1"/>
      <c r="AS26" s="1"/>
      <c r="AT26" s="7"/>
      <c r="AU26" s="20"/>
      <c r="AV26" s="20"/>
      <c r="AW26" s="5"/>
      <c r="AX26" s="5"/>
      <c r="AY26" s="5"/>
      <c r="AZ26" s="5"/>
    </row>
    <row r="27" spans="2:52" s="6" customFormat="1" ht="15" x14ac:dyDescent="0.25">
      <c r="B27" s="92" t="s">
        <v>95</v>
      </c>
      <c r="C27" s="68"/>
      <c r="D27" s="93"/>
      <c r="E27" s="68"/>
      <c r="F27" s="68"/>
      <c r="G27" s="68"/>
      <c r="H27" s="94"/>
      <c r="I27" s="95"/>
      <c r="J27" s="96"/>
      <c r="K27" s="94"/>
      <c r="L27" s="95"/>
      <c r="M27" s="95"/>
      <c r="N27" s="97"/>
      <c r="O27" s="98" t="s">
        <v>9</v>
      </c>
      <c r="P27" s="353">
        <f>SUM(P21:P26)</f>
        <v>1.0809974999999998</v>
      </c>
      <c r="Q27" s="353">
        <f>SUM(Q21:Q26)</f>
        <v>30.267929999999996</v>
      </c>
      <c r="R27" s="43"/>
      <c r="AM27" s="39"/>
      <c r="AN27" s="20"/>
      <c r="AO27" s="20"/>
      <c r="AP27" s="1"/>
      <c r="AQ27" s="1" t="s">
        <v>214</v>
      </c>
      <c r="AR27" s="20" t="s">
        <v>219</v>
      </c>
      <c r="AS27" s="5"/>
      <c r="AT27" s="21" t="s">
        <v>218</v>
      </c>
      <c r="AU27" s="20"/>
      <c r="AV27" s="20"/>
      <c r="AW27" s="5"/>
      <c r="AX27" s="5"/>
      <c r="AY27" s="5"/>
      <c r="AZ27" s="5"/>
    </row>
    <row r="28" spans="2:52" s="20" customFormat="1" x14ac:dyDescent="0.2"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18"/>
      <c r="AM28" s="10" t="s">
        <v>198</v>
      </c>
      <c r="AP28" s="1" t="s">
        <v>215</v>
      </c>
      <c r="AQ28" s="7">
        <v>4</v>
      </c>
      <c r="AR28" s="19">
        <v>2</v>
      </c>
      <c r="AS28" s="5"/>
      <c r="AT28" s="5">
        <v>0.1</v>
      </c>
      <c r="AW28" s="21"/>
      <c r="AX28" s="21"/>
      <c r="AY28" s="21"/>
      <c r="AZ28" s="21"/>
    </row>
    <row r="29" spans="2:52" s="20" customFormat="1" x14ac:dyDescent="0.2">
      <c r="B29" s="332" t="s">
        <v>309</v>
      </c>
      <c r="C29" s="333"/>
      <c r="D29" s="333"/>
      <c r="E29" s="333"/>
      <c r="F29" s="333"/>
      <c r="G29" s="333"/>
      <c r="H29" s="333"/>
      <c r="I29" s="333"/>
      <c r="J29" s="333"/>
      <c r="K29" s="333"/>
      <c r="L29" s="333"/>
      <c r="M29" s="333"/>
      <c r="N29" s="333"/>
      <c r="O29" s="333"/>
      <c r="P29" s="333"/>
      <c r="Q29" s="334"/>
      <c r="R29" s="18"/>
      <c r="AM29" s="39" t="s">
        <v>223</v>
      </c>
      <c r="AP29" s="1" t="s">
        <v>217</v>
      </c>
      <c r="AQ29" s="7">
        <v>7</v>
      </c>
      <c r="AR29" s="54">
        <v>4</v>
      </c>
      <c r="AS29" s="5"/>
      <c r="AT29" s="5"/>
    </row>
    <row r="30" spans="2:52" s="20" customFormat="1" ht="22.5" customHeight="1" x14ac:dyDescent="0.2">
      <c r="B30" s="326" t="s">
        <v>32</v>
      </c>
      <c r="C30" s="327" t="s">
        <v>14</v>
      </c>
      <c r="D30" s="729" t="s">
        <v>33</v>
      </c>
      <c r="E30" s="730"/>
      <c r="F30" s="731" t="s">
        <v>293</v>
      </c>
      <c r="G30" s="730"/>
      <c r="H30" s="732"/>
      <c r="I30" s="328" t="s">
        <v>7</v>
      </c>
      <c r="J30" s="327" t="s">
        <v>13</v>
      </c>
      <c r="K30" s="327" t="s">
        <v>304</v>
      </c>
      <c r="L30" s="327" t="s">
        <v>1</v>
      </c>
      <c r="M30" s="729" t="s">
        <v>294</v>
      </c>
      <c r="N30" s="760"/>
      <c r="O30" s="329" t="s">
        <v>302</v>
      </c>
      <c r="P30" s="330" t="s">
        <v>17</v>
      </c>
      <c r="Q30" s="331" t="s">
        <v>18</v>
      </c>
      <c r="R30" s="18"/>
      <c r="AM30" s="39" t="s">
        <v>224</v>
      </c>
      <c r="AN30" s="21"/>
      <c r="AO30" s="21"/>
      <c r="AP30" s="1" t="s">
        <v>216</v>
      </c>
      <c r="AQ30" s="7">
        <v>10</v>
      </c>
      <c r="AR30" s="21">
        <v>5</v>
      </c>
      <c r="AS30" s="5"/>
      <c r="AT30" s="5"/>
    </row>
    <row r="31" spans="2:52" s="20" customFormat="1" ht="12" customHeight="1" x14ac:dyDescent="0.2">
      <c r="B31" s="273" t="s">
        <v>2</v>
      </c>
      <c r="C31" s="256"/>
      <c r="D31" s="257"/>
      <c r="E31" s="256"/>
      <c r="F31" s="256"/>
      <c r="G31" s="258"/>
      <c r="H31" s="258"/>
      <c r="I31" s="254" t="s">
        <v>3</v>
      </c>
      <c r="J31" s="254" t="s">
        <v>3</v>
      </c>
      <c r="K31" s="253" t="s">
        <v>2</v>
      </c>
      <c r="L31" s="254" t="s">
        <v>89</v>
      </c>
      <c r="M31" s="763" t="s">
        <v>7</v>
      </c>
      <c r="N31" s="763"/>
      <c r="O31" s="282" t="s">
        <v>303</v>
      </c>
      <c r="P31" s="255" t="s">
        <v>6</v>
      </c>
      <c r="Q31" s="461" t="s">
        <v>251</v>
      </c>
      <c r="R31" s="18"/>
      <c r="AM31" s="39"/>
      <c r="AN31" s="19"/>
      <c r="AO31" s="21"/>
      <c r="AT31" s="5"/>
    </row>
    <row r="32" spans="2:52" s="20" customFormat="1" ht="12" customHeight="1" x14ac:dyDescent="0.2">
      <c r="B32" s="382" t="s">
        <v>116</v>
      </c>
      <c r="C32" s="46" t="s">
        <v>98</v>
      </c>
      <c r="D32" s="60" t="str">
        <f>IF(ISNA(VLOOKUP(B32,BibliothèqueProjet!$A$43:$J$62,2,FALSE)) = TRUE, "", VLOOKUP(B32,BibliothèqueProjet!$A$43:$J$62,2,FALSE))</f>
        <v>Double vitrage 4/16/4</v>
      </c>
      <c r="E32" s="44"/>
      <c r="F32" s="752" t="s">
        <v>256</v>
      </c>
      <c r="G32" s="753"/>
      <c r="H32" s="754"/>
      <c r="I32" s="323">
        <v>2.75</v>
      </c>
      <c r="J32" s="464">
        <v>2.31</v>
      </c>
      <c r="K32" s="324">
        <v>1</v>
      </c>
      <c r="L32" s="441">
        <f>+I32*J32*K32</f>
        <v>6.3525</v>
      </c>
      <c r="M32" s="438" t="str">
        <f>VLOOKUP(F32,$AZ$9:$BA$13,2,FALSE)</f>
        <v>-</v>
      </c>
      <c r="N32" s="425">
        <v>1</v>
      </c>
      <c r="O32" s="441">
        <f>IF(B32&lt;&gt;0,VLOOKUP(B32,BibliothèqueProjet!$A$5:$J$70,10,FALSE),"")</f>
        <v>0.91</v>
      </c>
      <c r="P32" s="563">
        <f>IF(O32&lt;&gt;"",K32*L32*O32*N32,"")</f>
        <v>5.7807750000000002</v>
      </c>
      <c r="Q32" s="564">
        <f>IF(P32&lt;&gt;"",P32*($E$12-$L$12),"")</f>
        <v>161.86170000000001</v>
      </c>
      <c r="R32" s="18"/>
      <c r="AM32" s="39"/>
      <c r="AN32" s="19"/>
      <c r="AO32" s="21"/>
      <c r="AT32" s="5"/>
    </row>
    <row r="33" spans="1:52" s="20" customFormat="1" ht="12" customHeight="1" x14ac:dyDescent="0.2">
      <c r="B33" s="382"/>
      <c r="C33" s="46"/>
      <c r="D33" s="60" t="str">
        <f>IF(ISNA(VLOOKUP(B33,BibliothèqueProjet!$A$43:$J$62,2,FALSE)) = TRUE, "", VLOOKUP(B33,BibliothèqueProjet!$A$43:$J$62,2,FALSE))</f>
        <v/>
      </c>
      <c r="E33" s="44"/>
      <c r="F33" s="745" t="s">
        <v>256</v>
      </c>
      <c r="G33" s="746"/>
      <c r="H33" s="747"/>
      <c r="I33" s="323"/>
      <c r="J33" s="464"/>
      <c r="K33" s="324"/>
      <c r="L33" s="442">
        <f t="shared" ref="L33:L38" si="4">+I33*J33*K33</f>
        <v>0</v>
      </c>
      <c r="M33" s="439" t="str">
        <f t="shared" ref="M33:M38" si="5">VLOOKUP(F33,$AZ$9:$BA$13,2,FALSE)</f>
        <v>-</v>
      </c>
      <c r="N33" s="426"/>
      <c r="O33" s="442" t="str">
        <f>IF(B33&lt;&gt;0,VLOOKUP(B33,BibliothèqueProjet!$A$5:$J$70,10,FALSE),"")</f>
        <v/>
      </c>
      <c r="P33" s="460" t="str">
        <f>IF(O33&lt;&gt;"",K33*L33*O33*N33,"")</f>
        <v/>
      </c>
      <c r="Q33" s="108" t="str">
        <f t="shared" ref="Q33:Q41" si="6">IF(P33&lt;&gt;"",P33*($E$12-$L$12),"")</f>
        <v/>
      </c>
      <c r="R33" s="18"/>
      <c r="AM33" s="39"/>
      <c r="AN33" s="19"/>
      <c r="AO33" s="21"/>
      <c r="AT33" s="5"/>
    </row>
    <row r="34" spans="1:52" s="6" customFormat="1" ht="12.75" customHeight="1" x14ac:dyDescent="0.2">
      <c r="B34" s="382"/>
      <c r="C34" s="46"/>
      <c r="D34" s="60" t="str">
        <f>IF(ISNA(VLOOKUP(B34,BibliothèqueProjet!$A$43:$J$62,2,FALSE)) = TRUE, "", VLOOKUP(B34,BibliothèqueProjet!$A$43:$J$62,2,FALSE))</f>
        <v/>
      </c>
      <c r="E34" s="44"/>
      <c r="F34" s="745" t="s">
        <v>256</v>
      </c>
      <c r="G34" s="746"/>
      <c r="H34" s="747"/>
      <c r="I34" s="323"/>
      <c r="J34" s="464"/>
      <c r="K34" s="324"/>
      <c r="L34" s="442">
        <f t="shared" si="4"/>
        <v>0</v>
      </c>
      <c r="M34" s="439" t="str">
        <f t="shared" si="5"/>
        <v>-</v>
      </c>
      <c r="N34" s="426"/>
      <c r="O34" s="442" t="str">
        <f>IF(B34&lt;&gt;0,VLOOKUP(B34,BibliothèqueProjet!$A$5:$J$70,10,FALSE),"")</f>
        <v/>
      </c>
      <c r="P34" s="460" t="str">
        <f t="shared" ref="P34:P41" si="7">IF(O34&lt;&gt;"",K34*L34*O34*N34,"")</f>
        <v/>
      </c>
      <c r="Q34" s="108" t="str">
        <f t="shared" si="6"/>
        <v/>
      </c>
      <c r="R34" s="43"/>
      <c r="AM34" s="45"/>
      <c r="AN34" s="42"/>
    </row>
    <row r="35" spans="1:52" s="20" customFormat="1" x14ac:dyDescent="0.2">
      <c r="B35" s="382"/>
      <c r="C35" s="46"/>
      <c r="D35" s="60" t="str">
        <f>IF(ISNA(VLOOKUP(B35,BibliothèqueProjet!$A$43:$J$62,2,FALSE)) = TRUE, "", VLOOKUP(B35,BibliothèqueProjet!$A$43:$J$62,2,FALSE))</f>
        <v/>
      </c>
      <c r="E35" s="44"/>
      <c r="F35" s="745" t="s">
        <v>256</v>
      </c>
      <c r="G35" s="746"/>
      <c r="H35" s="747"/>
      <c r="I35" s="323"/>
      <c r="J35" s="464"/>
      <c r="K35" s="324"/>
      <c r="L35" s="442">
        <f t="shared" si="4"/>
        <v>0</v>
      </c>
      <c r="M35" s="439" t="str">
        <f t="shared" si="5"/>
        <v>-</v>
      </c>
      <c r="N35" s="426"/>
      <c r="O35" s="442" t="str">
        <f>IF(B35&lt;&gt;0,VLOOKUP(B35,BibliothèqueProjet!$A$5:$J$70,10,FALSE),"")</f>
        <v/>
      </c>
      <c r="P35" s="460" t="str">
        <f t="shared" si="7"/>
        <v/>
      </c>
      <c r="Q35" s="108" t="str">
        <f t="shared" si="6"/>
        <v/>
      </c>
      <c r="R35" s="18"/>
      <c r="AM35" s="39"/>
    </row>
    <row r="36" spans="1:52" s="20" customFormat="1" x14ac:dyDescent="0.2">
      <c r="B36" s="382"/>
      <c r="C36" s="46"/>
      <c r="D36" s="60" t="str">
        <f>IF(ISNA(VLOOKUP(B36,BibliothèqueProjet!$A$43:$J$62,2,FALSE)) = TRUE, "", VLOOKUP(B36,BibliothèqueProjet!$A$43:$J$62,2,FALSE))</f>
        <v/>
      </c>
      <c r="E36" s="44"/>
      <c r="F36" s="745" t="s">
        <v>256</v>
      </c>
      <c r="G36" s="746"/>
      <c r="H36" s="747"/>
      <c r="I36" s="323"/>
      <c r="J36" s="464"/>
      <c r="K36" s="324"/>
      <c r="L36" s="442">
        <f t="shared" si="4"/>
        <v>0</v>
      </c>
      <c r="M36" s="439" t="str">
        <f t="shared" si="5"/>
        <v>-</v>
      </c>
      <c r="N36" s="426"/>
      <c r="O36" s="442" t="str">
        <f>IF(B36&lt;&gt;0,VLOOKUP(B36,BibliothèqueProjet!$A$5:$J$70,10,FALSE),"")</f>
        <v/>
      </c>
      <c r="P36" s="460" t="str">
        <f t="shared" si="7"/>
        <v/>
      </c>
      <c r="Q36" s="108" t="str">
        <f t="shared" si="6"/>
        <v/>
      </c>
      <c r="R36" s="18"/>
      <c r="AM36" s="39"/>
    </row>
    <row r="37" spans="1:52" s="20" customFormat="1" x14ac:dyDescent="0.2">
      <c r="B37" s="382"/>
      <c r="C37" s="46"/>
      <c r="D37" s="60" t="str">
        <f>IF(ISNA(VLOOKUP(B37,BibliothèqueProjet!$A$43:$J$62,2,FALSE)) = TRUE, "", VLOOKUP(B37,BibliothèqueProjet!$A$43:$J$62,2,FALSE))</f>
        <v/>
      </c>
      <c r="E37" s="44"/>
      <c r="F37" s="745" t="s">
        <v>256</v>
      </c>
      <c r="G37" s="746"/>
      <c r="H37" s="747"/>
      <c r="I37" s="323"/>
      <c r="J37" s="464"/>
      <c r="K37" s="324"/>
      <c r="L37" s="442">
        <f t="shared" si="4"/>
        <v>0</v>
      </c>
      <c r="M37" s="439" t="str">
        <f t="shared" si="5"/>
        <v>-</v>
      </c>
      <c r="N37" s="426"/>
      <c r="O37" s="442" t="str">
        <f>IF(B37&lt;&gt;0,VLOOKUP(B37,BibliothèqueProjet!$A$5:$J$70,10,FALSE),"")</f>
        <v/>
      </c>
      <c r="P37" s="460" t="str">
        <f t="shared" si="7"/>
        <v/>
      </c>
      <c r="Q37" s="108" t="str">
        <f t="shared" si="6"/>
        <v/>
      </c>
      <c r="R37" s="18"/>
      <c r="AM37" s="39"/>
    </row>
    <row r="38" spans="1:52" s="20" customFormat="1" x14ac:dyDescent="0.2">
      <c r="B38" s="382"/>
      <c r="C38" s="46"/>
      <c r="D38" s="60" t="str">
        <f>IF(ISNA(VLOOKUP(B38,BibliothèqueProjet!$A$43:$J$62,2,FALSE)) = TRUE, "", VLOOKUP(B38,BibliothèqueProjet!$A$43:$J$62,2,FALSE))</f>
        <v/>
      </c>
      <c r="E38" s="44"/>
      <c r="F38" s="745" t="s">
        <v>256</v>
      </c>
      <c r="G38" s="746"/>
      <c r="H38" s="747"/>
      <c r="I38" s="323"/>
      <c r="J38" s="464"/>
      <c r="K38" s="324"/>
      <c r="L38" s="442">
        <f t="shared" si="4"/>
        <v>0</v>
      </c>
      <c r="M38" s="439" t="str">
        <f t="shared" si="5"/>
        <v>-</v>
      </c>
      <c r="N38" s="426"/>
      <c r="O38" s="442" t="str">
        <f>IF(B38&lt;&gt;0,VLOOKUP(B38,BibliothèqueProjet!$A$5:$J$70,10,FALSE),"")</f>
        <v/>
      </c>
      <c r="P38" s="460" t="str">
        <f t="shared" si="7"/>
        <v/>
      </c>
      <c r="Q38" s="108" t="str">
        <f t="shared" si="6"/>
        <v/>
      </c>
      <c r="R38" s="18"/>
      <c r="AM38" s="39"/>
    </row>
    <row r="39" spans="1:52" s="20" customFormat="1" x14ac:dyDescent="0.2">
      <c r="B39" s="383"/>
      <c r="C39" s="49"/>
      <c r="D39" s="60" t="str">
        <f>IF(ISNA(VLOOKUP(B39,BibliothèqueProjet!$A$6:$J$70,2,FALSE)) = TRUE, "", VLOOKUP(B39,BibliothèqueProjet!$A$6:$J$70,2,FALSE))</f>
        <v/>
      </c>
      <c r="E39" s="50"/>
      <c r="F39" s="745" t="s">
        <v>256</v>
      </c>
      <c r="G39" s="746"/>
      <c r="H39" s="747"/>
      <c r="I39" s="325"/>
      <c r="J39" s="465"/>
      <c r="K39" s="324"/>
      <c r="L39" s="442">
        <f>+I39*J39*K39</f>
        <v>0</v>
      </c>
      <c r="M39" s="439" t="str">
        <f>VLOOKUP(F39,$AZ$9:$BA$13,2,FALSE)</f>
        <v>-</v>
      </c>
      <c r="N39" s="426"/>
      <c r="O39" s="442" t="str">
        <f>IF(B39&lt;&gt;0,VLOOKUP(B39,BibliothèqueProjet!$A$5:$J$70,10,FALSE),"")</f>
        <v/>
      </c>
      <c r="P39" s="460" t="str">
        <f t="shared" si="7"/>
        <v/>
      </c>
      <c r="Q39" s="108" t="str">
        <f t="shared" si="6"/>
        <v/>
      </c>
      <c r="R39" s="18"/>
    </row>
    <row r="40" spans="1:52" s="20" customFormat="1" x14ac:dyDescent="0.2">
      <c r="B40" s="383"/>
      <c r="C40" s="46"/>
      <c r="D40" s="60" t="str">
        <f>IF(ISNA(VLOOKUP(B40,BibliothèqueProjet!$A$6:$J$70,2,FALSE)) = TRUE, "", VLOOKUP(B40,BibliothèqueProjet!$A$6:$J$70,2,FALSE))</f>
        <v/>
      </c>
      <c r="E40" s="44"/>
      <c r="F40" s="745" t="s">
        <v>256</v>
      </c>
      <c r="G40" s="746"/>
      <c r="H40" s="747"/>
      <c r="I40" s="323"/>
      <c r="J40" s="464"/>
      <c r="K40" s="324"/>
      <c r="L40" s="442">
        <f>+I40*J40*K40</f>
        <v>0</v>
      </c>
      <c r="M40" s="439" t="str">
        <f>VLOOKUP(F40,$AZ$9:$BA$13,2,FALSE)</f>
        <v>-</v>
      </c>
      <c r="N40" s="426"/>
      <c r="O40" s="442" t="str">
        <f>IF(B40&lt;&gt;0,VLOOKUP(B40,BibliothèqueProjet!$A$5:$J$70,10,FALSE),"")</f>
        <v/>
      </c>
      <c r="P40" s="460" t="str">
        <f t="shared" si="7"/>
        <v/>
      </c>
      <c r="Q40" s="108" t="str">
        <f t="shared" si="6"/>
        <v/>
      </c>
      <c r="R40" s="52"/>
    </row>
    <row r="41" spans="1:52" s="20" customFormat="1" x14ac:dyDescent="0.2">
      <c r="B41" s="383"/>
      <c r="C41" s="49"/>
      <c r="D41" s="60" t="str">
        <f>IF(ISNA(VLOOKUP(B41,BibliothèqueProjet!$A$6:$J$70,2,FALSE)) = TRUE, "", VLOOKUP(B41,BibliothèqueProjet!$A$6:$J$70,2,FALSE))</f>
        <v/>
      </c>
      <c r="E41" s="44"/>
      <c r="F41" s="748" t="s">
        <v>256</v>
      </c>
      <c r="G41" s="749"/>
      <c r="H41" s="750"/>
      <c r="I41" s="323"/>
      <c r="J41" s="464"/>
      <c r="K41" s="324"/>
      <c r="L41" s="443">
        <f>+I41*J41*K41</f>
        <v>0</v>
      </c>
      <c r="M41" s="440" t="str">
        <f>VLOOKUP(F41,$AZ$9:$BA$13,2,FALSE)</f>
        <v>-</v>
      </c>
      <c r="N41" s="427"/>
      <c r="O41" s="443" t="str">
        <f>IF(B41&lt;&gt;0,VLOOKUP(B41,BibliothèqueProjet!$A$5:$J$70,10,FALSE),"")</f>
        <v/>
      </c>
      <c r="P41" s="567" t="str">
        <f t="shared" si="7"/>
        <v/>
      </c>
      <c r="Q41" s="568" t="str">
        <f t="shared" si="6"/>
        <v/>
      </c>
      <c r="R41" s="39"/>
      <c r="AO41" s="20" t="s">
        <v>256</v>
      </c>
    </row>
    <row r="42" spans="1:52" s="20" customFormat="1" ht="15" x14ac:dyDescent="0.25">
      <c r="B42" s="92" t="s">
        <v>95</v>
      </c>
      <c r="C42" s="68"/>
      <c r="D42" s="93"/>
      <c r="E42" s="68"/>
      <c r="F42" s="68"/>
      <c r="G42" s="68"/>
      <c r="H42" s="94"/>
      <c r="I42" s="95"/>
      <c r="J42" s="96"/>
      <c r="K42" s="94"/>
      <c r="L42" s="95"/>
      <c r="M42" s="95"/>
      <c r="N42" s="97"/>
      <c r="O42" s="98" t="s">
        <v>9</v>
      </c>
      <c r="P42" s="353">
        <f>SUM(P32:P41)</f>
        <v>5.7807750000000002</v>
      </c>
      <c r="Q42" s="353">
        <f>SUM(Q32:Q41)</f>
        <v>161.86170000000001</v>
      </c>
      <c r="R42" s="39"/>
      <c r="AO42" s="20" t="s">
        <v>296</v>
      </c>
    </row>
    <row r="43" spans="1:52" s="20" customFormat="1" ht="12" x14ac:dyDescent="0.2"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39"/>
      <c r="AO43" s="20" t="s">
        <v>295</v>
      </c>
    </row>
    <row r="44" spans="1:52" s="8" customFormat="1" x14ac:dyDescent="0.2">
      <c r="A44" s="20"/>
      <c r="B44" s="335" t="s">
        <v>292</v>
      </c>
      <c r="C44" s="336"/>
      <c r="D44" s="336"/>
      <c r="E44" s="336"/>
      <c r="F44" s="336"/>
      <c r="G44" s="336"/>
      <c r="H44" s="336"/>
      <c r="I44" s="336"/>
      <c r="J44" s="336"/>
      <c r="K44" s="336"/>
      <c r="L44" s="336"/>
      <c r="M44" s="336"/>
      <c r="N44" s="336"/>
      <c r="O44" s="336"/>
      <c r="P44" s="336"/>
      <c r="Q44" s="337"/>
      <c r="R44" s="40"/>
      <c r="AM44" s="29"/>
      <c r="AN44" s="6"/>
      <c r="AO44" s="20" t="s">
        <v>300</v>
      </c>
      <c r="AP44" s="6"/>
      <c r="AQ44" s="6"/>
      <c r="AR44" s="6"/>
      <c r="AS44" s="6"/>
      <c r="AU44" s="6"/>
      <c r="AV44" s="20"/>
      <c r="AX44" s="29"/>
      <c r="AY44" s="29"/>
      <c r="AZ44" s="29"/>
    </row>
    <row r="45" spans="1:52" s="20" customFormat="1" ht="24" x14ac:dyDescent="0.2">
      <c r="B45" s="326" t="s">
        <v>32</v>
      </c>
      <c r="C45" s="327" t="s">
        <v>14</v>
      </c>
      <c r="D45" s="729" t="s">
        <v>33</v>
      </c>
      <c r="E45" s="730"/>
      <c r="F45" s="731" t="s">
        <v>293</v>
      </c>
      <c r="G45" s="730"/>
      <c r="H45" s="732"/>
      <c r="I45" s="328" t="s">
        <v>7</v>
      </c>
      <c r="J45" s="327" t="s">
        <v>13</v>
      </c>
      <c r="K45" s="259" t="s">
        <v>322</v>
      </c>
      <c r="L45" s="327" t="s">
        <v>1</v>
      </c>
      <c r="M45" s="729" t="s">
        <v>294</v>
      </c>
      <c r="N45" s="760"/>
      <c r="O45" s="329" t="s">
        <v>302</v>
      </c>
      <c r="P45" s="330" t="s">
        <v>17</v>
      </c>
      <c r="Q45" s="331" t="s">
        <v>18</v>
      </c>
      <c r="R45" s="18"/>
      <c r="AM45" s="10"/>
      <c r="AO45" s="20" t="s">
        <v>297</v>
      </c>
      <c r="AP45" s="1"/>
      <c r="AQ45" s="7"/>
      <c r="AR45" s="19"/>
      <c r="AS45" s="5"/>
      <c r="AT45" s="5"/>
      <c r="AW45" s="21"/>
      <c r="AX45" s="21"/>
      <c r="AY45" s="21"/>
      <c r="AZ45" s="21"/>
    </row>
    <row r="46" spans="1:52" s="6" customFormat="1" ht="12.75" customHeight="1" x14ac:dyDescent="0.2">
      <c r="A46" s="20"/>
      <c r="B46" s="273" t="s">
        <v>2</v>
      </c>
      <c r="C46" s="256"/>
      <c r="D46" s="257"/>
      <c r="E46" s="256"/>
      <c r="F46" s="256"/>
      <c r="G46" s="258"/>
      <c r="H46" s="258"/>
      <c r="I46" s="254" t="s">
        <v>3</v>
      </c>
      <c r="J46" s="254" t="s">
        <v>3</v>
      </c>
      <c r="K46" s="256" t="s">
        <v>321</v>
      </c>
      <c r="L46" s="254" t="s">
        <v>89</v>
      </c>
      <c r="M46" s="763" t="s">
        <v>7</v>
      </c>
      <c r="N46" s="763"/>
      <c r="O46" s="282" t="s">
        <v>303</v>
      </c>
      <c r="P46" s="255" t="s">
        <v>6</v>
      </c>
      <c r="Q46" s="461" t="s">
        <v>251</v>
      </c>
      <c r="R46" s="43"/>
      <c r="AM46" s="45"/>
      <c r="AN46" s="42"/>
    </row>
    <row r="47" spans="1:52" s="20" customFormat="1" x14ac:dyDescent="0.2">
      <c r="B47" s="380" t="s">
        <v>123</v>
      </c>
      <c r="C47" s="46" t="s">
        <v>98</v>
      </c>
      <c r="D47" s="60" t="str">
        <f>IF(ISNA(VLOOKUP(B47,BibliothèqueProjet!$A$6:$J$70,2,FALSE)) = TRUE, "", VLOOKUP(B47,BibliothèqueProjet!$A$6:$J$70,2,FALSE))</f>
        <v>Planchers bas</v>
      </c>
      <c r="E47" s="44"/>
      <c r="F47" s="736" t="s">
        <v>297</v>
      </c>
      <c r="G47" s="737"/>
      <c r="H47" s="738"/>
      <c r="I47" s="302"/>
      <c r="J47" s="303"/>
      <c r="K47" s="304"/>
      <c r="L47" s="453">
        <f>(I47*J47)-K47</f>
        <v>0</v>
      </c>
      <c r="M47" s="438" t="str">
        <f>VLOOKUP(F47,$AZ$9:$BA$13,2,FALSE)</f>
        <v>b</v>
      </c>
      <c r="N47" s="428"/>
      <c r="O47" s="307">
        <f>IF(B47&lt;&gt;0,VLOOKUP(B47,BibliothèqueProjet!$A$5:$J$70,10,FALSE),"")</f>
        <v>0.3</v>
      </c>
      <c r="P47" s="107">
        <f>IF(O47&lt;&gt;"",L47*O47*N47,"")</f>
        <v>0</v>
      </c>
      <c r="Q47" s="108">
        <f>IF(P47&lt;&gt;"",P47*($E$12-$L$12),"")</f>
        <v>0</v>
      </c>
      <c r="R47" s="18"/>
      <c r="AH47" s="39"/>
    </row>
    <row r="48" spans="1:52" s="20" customFormat="1" x14ac:dyDescent="0.2">
      <c r="B48" s="381"/>
      <c r="C48" s="49"/>
      <c r="D48" s="60" t="str">
        <f>IF(ISNA(VLOOKUP(B48,BibliothèqueProjet!$A$6:$J$70,2,FALSE)) = TRUE, "", VLOOKUP(B48,BibliothèqueProjet!$A$6:$J$70,2,FALSE))</f>
        <v/>
      </c>
      <c r="E48" s="50"/>
      <c r="F48" s="739" t="s">
        <v>256</v>
      </c>
      <c r="G48" s="740"/>
      <c r="H48" s="741"/>
      <c r="I48" s="305"/>
      <c r="J48" s="306"/>
      <c r="K48" s="304"/>
      <c r="L48" s="453">
        <f>(I48*J48)-K48</f>
        <v>0</v>
      </c>
      <c r="M48" s="439" t="str">
        <f>VLOOKUP(F48,$AZ$9:$BA$13,2,FALSE)</f>
        <v>-</v>
      </c>
      <c r="N48" s="429"/>
      <c r="O48" s="280" t="str">
        <f>IF(B48&lt;&gt;0,VLOOKUP(B48,BibliothèqueProjet!$A$5:$J$70,10,FALSE),"")</f>
        <v/>
      </c>
      <c r="P48" s="107" t="str">
        <f>IF(O48&lt;&gt;"",L48*O48*N48,"")</f>
        <v/>
      </c>
      <c r="Q48" s="108" t="str">
        <f>IF(P48&lt;&gt;"",P48*($E$12-$L$12),"")</f>
        <v/>
      </c>
      <c r="R48" s="18"/>
      <c r="AH48" s="39"/>
    </row>
    <row r="49" spans="2:48" s="20" customFormat="1" x14ac:dyDescent="0.2">
      <c r="B49" s="381"/>
      <c r="C49" s="46"/>
      <c r="D49" s="60" t="str">
        <f>IF(ISNA(VLOOKUP(B49,BibliothèqueProjet!$A$6:$J$70,2,FALSE)) = TRUE, "", VLOOKUP(B49,BibliothèqueProjet!$A$6:$J$70,2,FALSE))</f>
        <v/>
      </c>
      <c r="E49" s="44"/>
      <c r="F49" s="739" t="s">
        <v>256</v>
      </c>
      <c r="G49" s="740"/>
      <c r="H49" s="741"/>
      <c r="I49" s="302"/>
      <c r="J49" s="303"/>
      <c r="K49" s="304"/>
      <c r="L49" s="453">
        <f>(I49*J49)-K49</f>
        <v>0</v>
      </c>
      <c r="M49" s="439" t="str">
        <f>VLOOKUP(F49,$AZ$9:$BA$13,2,FALSE)</f>
        <v>-</v>
      </c>
      <c r="N49" s="429"/>
      <c r="O49" s="280" t="str">
        <f>IF(B49&lt;&gt;0,VLOOKUP(B49,BibliothèqueProjet!$A$5:$J$70,10,FALSE),"")</f>
        <v/>
      </c>
      <c r="P49" s="107" t="str">
        <f>IF(O49&lt;&gt;"",L49*O49*N49,"")</f>
        <v/>
      </c>
      <c r="Q49" s="108" t="str">
        <f>IF(P49&lt;&gt;"",P49*($E$12-$L$12),"")</f>
        <v/>
      </c>
      <c r="R49" s="18"/>
      <c r="AH49" s="39"/>
    </row>
    <row r="50" spans="2:48" s="20" customFormat="1" ht="12" customHeight="1" x14ac:dyDescent="0.2">
      <c r="B50" s="381"/>
      <c r="C50" s="49"/>
      <c r="D50" s="60" t="str">
        <f>IF(ISNA(VLOOKUP(B50,BibliothèqueProjet!$A$6:$J$70,2,FALSE)) = TRUE, "", VLOOKUP(B50,BibliothèqueProjet!$A$6:$J$70,2,FALSE))</f>
        <v/>
      </c>
      <c r="E50" s="44"/>
      <c r="F50" s="742" t="s">
        <v>256</v>
      </c>
      <c r="G50" s="743"/>
      <c r="H50" s="744"/>
      <c r="I50" s="302"/>
      <c r="J50" s="303"/>
      <c r="K50" s="304"/>
      <c r="L50" s="453">
        <f>(I50*J50)-K50</f>
        <v>0</v>
      </c>
      <c r="M50" s="440" t="str">
        <f>VLOOKUP(F50,$AZ$9:$BA$13,2,FALSE)</f>
        <v>-</v>
      </c>
      <c r="N50" s="430"/>
      <c r="O50" s="280" t="str">
        <f>IF(B50&lt;&gt;0,VLOOKUP(B50,BibliothèqueProjet!$A$5:$J$70,10,FALSE),"")</f>
        <v/>
      </c>
      <c r="P50" s="107" t="str">
        <f>IF(O50&lt;&gt;"",L50*O50*N50,"")</f>
        <v/>
      </c>
      <c r="Q50" s="108" t="str">
        <f>IF(P50&lt;&gt;"",P50*($E$12-$L$12),"")</f>
        <v/>
      </c>
      <c r="R50" s="18"/>
      <c r="AH50" s="39"/>
    </row>
    <row r="51" spans="2:48" s="20" customFormat="1" ht="15" x14ac:dyDescent="0.25">
      <c r="B51" s="92" t="s">
        <v>95</v>
      </c>
      <c r="C51" s="68"/>
      <c r="D51" s="93"/>
      <c r="E51" s="68"/>
      <c r="F51" s="68"/>
      <c r="G51" s="68"/>
      <c r="H51" s="94"/>
      <c r="I51" s="95"/>
      <c r="J51" s="96"/>
      <c r="K51" s="94"/>
      <c r="L51" s="95"/>
      <c r="M51" s="103"/>
      <c r="N51" s="97"/>
      <c r="O51" s="98" t="s">
        <v>9</v>
      </c>
      <c r="P51" s="353">
        <f>SUM(P47:P50)</f>
        <v>0</v>
      </c>
      <c r="Q51" s="353">
        <f>SUM(Q47:Q50)</f>
        <v>0</v>
      </c>
      <c r="R51" s="18"/>
      <c r="AH51" s="39"/>
    </row>
    <row r="52" spans="2:48" s="20" customFormat="1" x14ac:dyDescent="0.2">
      <c r="B52" s="15"/>
      <c r="C52" s="15"/>
      <c r="D52" s="15"/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8"/>
      <c r="AH52" s="39"/>
    </row>
    <row r="53" spans="2:48" s="20" customFormat="1" x14ac:dyDescent="0.2">
      <c r="B53" s="341" t="s">
        <v>308</v>
      </c>
      <c r="C53" s="342"/>
      <c r="D53" s="342"/>
      <c r="E53" s="342"/>
      <c r="F53" s="342"/>
      <c r="G53" s="342"/>
      <c r="H53" s="342"/>
      <c r="I53" s="342"/>
      <c r="J53" s="342"/>
      <c r="K53" s="342"/>
      <c r="L53" s="342"/>
      <c r="M53" s="342"/>
      <c r="N53" s="342"/>
      <c r="O53" s="342"/>
      <c r="P53" s="342"/>
      <c r="Q53" s="343"/>
      <c r="R53" s="18"/>
    </row>
    <row r="54" spans="2:48" s="20" customFormat="1" ht="24" x14ac:dyDescent="0.2">
      <c r="B54" s="326" t="s">
        <v>32</v>
      </c>
      <c r="C54" s="327" t="s">
        <v>14</v>
      </c>
      <c r="D54" s="729" t="s">
        <v>33</v>
      </c>
      <c r="E54" s="730"/>
      <c r="F54" s="731" t="s">
        <v>293</v>
      </c>
      <c r="G54" s="730"/>
      <c r="H54" s="732"/>
      <c r="I54" s="328" t="s">
        <v>7</v>
      </c>
      <c r="J54" s="327" t="s">
        <v>13</v>
      </c>
      <c r="K54" s="259" t="s">
        <v>322</v>
      </c>
      <c r="L54" s="327" t="s">
        <v>1</v>
      </c>
      <c r="M54" s="729" t="s">
        <v>294</v>
      </c>
      <c r="N54" s="760"/>
      <c r="O54" s="329" t="s">
        <v>302</v>
      </c>
      <c r="P54" s="330" t="s">
        <v>17</v>
      </c>
      <c r="Q54" s="331" t="s">
        <v>18</v>
      </c>
      <c r="R54" s="39"/>
      <c r="AH54" s="39"/>
    </row>
    <row r="55" spans="2:48" s="8" customFormat="1" x14ac:dyDescent="0.2">
      <c r="B55" s="273" t="s">
        <v>2</v>
      </c>
      <c r="C55" s="256"/>
      <c r="D55" s="257"/>
      <c r="E55" s="256"/>
      <c r="F55" s="256"/>
      <c r="G55" s="258"/>
      <c r="H55" s="258"/>
      <c r="I55" s="254" t="s">
        <v>3</v>
      </c>
      <c r="J55" s="254" t="s">
        <v>3</v>
      </c>
      <c r="K55" s="256" t="s">
        <v>321</v>
      </c>
      <c r="L55" s="254" t="s">
        <v>89</v>
      </c>
      <c r="M55" s="763" t="s">
        <v>7</v>
      </c>
      <c r="N55" s="763"/>
      <c r="O55" s="282" t="s">
        <v>303</v>
      </c>
      <c r="P55" s="255" t="s">
        <v>6</v>
      </c>
      <c r="Q55" s="461" t="s">
        <v>251</v>
      </c>
      <c r="R55" s="40"/>
      <c r="AH55" s="29"/>
      <c r="AP55" s="6"/>
      <c r="AQ55" s="20"/>
      <c r="AS55" s="29"/>
      <c r="AT55" s="29"/>
      <c r="AU55" s="29"/>
      <c r="AV55" s="29"/>
    </row>
    <row r="56" spans="2:48" s="6" customFormat="1" x14ac:dyDescent="0.2">
      <c r="B56" s="378" t="s">
        <v>117</v>
      </c>
      <c r="C56" s="46" t="s">
        <v>98</v>
      </c>
      <c r="D56" s="60" t="str">
        <f>IF(ISNA(VLOOKUP(B56,BibliothèqueProjet!$A$6:$J$70,2,FALSE)) = TRUE, "", VLOOKUP(B56,BibliothèqueProjet!$A$6:$J$70,2,FALSE))</f>
        <v>Toiture végétalisée</v>
      </c>
      <c r="E56" s="44"/>
      <c r="F56" s="733" t="s">
        <v>296</v>
      </c>
      <c r="G56" s="734"/>
      <c r="H56" s="735"/>
      <c r="I56" s="236">
        <v>3.89</v>
      </c>
      <c r="J56" s="462">
        <v>4.45</v>
      </c>
      <c r="K56" s="292">
        <f>(H56*I56*J56)-K61</f>
        <v>0</v>
      </c>
      <c r="L56" s="450">
        <f t="shared" ref="L56:L63" si="8">+I56*J56-K56</f>
        <v>17.310500000000001</v>
      </c>
      <c r="M56" s="438">
        <f t="shared" ref="M56:M63" si="9">VLOOKUP(F56,$AZ$9:$BA$13,2,FALSE)</f>
        <v>1</v>
      </c>
      <c r="N56" s="431">
        <v>1</v>
      </c>
      <c r="O56" s="307">
        <f>IF(B56&lt;&gt;0,VLOOKUP(B56,BibliothèqueProjet!$A$5:$J$70,10,FALSE),"")</f>
        <v>0.13</v>
      </c>
      <c r="P56" s="563">
        <f>IF(O56&lt;&gt;"",L56*O56*N56,"")</f>
        <v>2.2503650000000004</v>
      </c>
      <c r="Q56" s="564">
        <f>IF(P56&lt;&gt;"",P56*($E$12-$L$12),"")</f>
        <v>63.010220000000011</v>
      </c>
      <c r="R56" s="43"/>
      <c r="AH56" s="39"/>
      <c r="AP56" s="20"/>
      <c r="AQ56" s="20"/>
      <c r="AR56" s="5"/>
      <c r="AS56" s="5"/>
      <c r="AT56" s="5"/>
      <c r="AU56" s="5"/>
      <c r="AV56" s="5"/>
    </row>
    <row r="57" spans="2:48" s="20" customFormat="1" x14ac:dyDescent="0.2">
      <c r="B57" s="378"/>
      <c r="C57" s="46"/>
      <c r="D57" s="60" t="str">
        <f>IF(ISNA(VLOOKUP(B57,BibliothèqueProjet!$A$6:$J$70,2,FALSE)) = TRUE, "", VLOOKUP(B57,BibliothèqueProjet!$A$6:$J$70,2,FALSE))</f>
        <v/>
      </c>
      <c r="E57" s="44"/>
      <c r="F57" s="690" t="s">
        <v>256</v>
      </c>
      <c r="G57" s="691"/>
      <c r="H57" s="692"/>
      <c r="I57" s="236"/>
      <c r="J57" s="462"/>
      <c r="K57" s="292"/>
      <c r="L57" s="451">
        <f t="shared" si="8"/>
        <v>0</v>
      </c>
      <c r="M57" s="439" t="str">
        <f t="shared" si="9"/>
        <v>-</v>
      </c>
      <c r="N57" s="559"/>
      <c r="O57" s="280" t="str">
        <f>IF(B57&lt;&gt;0,VLOOKUP(B57,BibliothèqueProjet!$A$5:$J$70,10,FALSE),"")</f>
        <v/>
      </c>
      <c r="P57" s="460" t="str">
        <f t="shared" ref="P57:P63" si="10">IF(O57&lt;&gt;"",L57*O57*N57,"")</f>
        <v/>
      </c>
      <c r="Q57" s="108" t="str">
        <f t="shared" ref="Q57:Q63" si="11">IF(P57&lt;&gt;"",P57*($E$12-$L$12),"")</f>
        <v/>
      </c>
      <c r="R57" s="18"/>
      <c r="AH57" s="10"/>
      <c r="AK57" s="1"/>
      <c r="AL57" s="7"/>
      <c r="AM57" s="19"/>
      <c r="AN57" s="5"/>
      <c r="AO57" s="5"/>
      <c r="AR57" s="21"/>
      <c r="AS57" s="21"/>
      <c r="AT57" s="21"/>
      <c r="AU57" s="21"/>
      <c r="AV57" s="21"/>
    </row>
    <row r="58" spans="2:48" s="20" customFormat="1" x14ac:dyDescent="0.2">
      <c r="B58" s="378"/>
      <c r="C58" s="46"/>
      <c r="D58" s="60" t="str">
        <f>IF(ISNA(VLOOKUP(B58,BibliothèqueProjet!$A$6:$J$70,2,FALSE)) = TRUE, "", VLOOKUP(B58,BibliothèqueProjet!$A$6:$J$70,2,FALSE))</f>
        <v/>
      </c>
      <c r="E58" s="44"/>
      <c r="F58" s="690" t="s">
        <v>256</v>
      </c>
      <c r="G58" s="691"/>
      <c r="H58" s="692"/>
      <c r="I58" s="236"/>
      <c r="J58" s="462"/>
      <c r="K58" s="292"/>
      <c r="L58" s="451">
        <f t="shared" si="8"/>
        <v>0</v>
      </c>
      <c r="M58" s="439" t="str">
        <f t="shared" si="9"/>
        <v>-</v>
      </c>
      <c r="N58" s="559"/>
      <c r="O58" s="280" t="str">
        <f>IF(B58&lt;&gt;0,VLOOKUP(B58,BibliothèqueProjet!$A$5:$J$70,10,FALSE),"")</f>
        <v/>
      </c>
      <c r="P58" s="460" t="str">
        <f t="shared" si="10"/>
        <v/>
      </c>
      <c r="Q58" s="108" t="str">
        <f t="shared" si="11"/>
        <v/>
      </c>
      <c r="R58" s="18"/>
      <c r="AH58" s="39"/>
      <c r="AK58" s="1"/>
      <c r="AL58" s="7"/>
      <c r="AM58" s="54"/>
      <c r="AN58" s="5"/>
      <c r="AO58" s="5"/>
    </row>
    <row r="59" spans="2:48" s="20" customFormat="1" x14ac:dyDescent="0.2">
      <c r="B59" s="378"/>
      <c r="C59" s="46"/>
      <c r="D59" s="60" t="str">
        <f>IF(ISNA(VLOOKUP(B59,BibliothèqueProjet!$A$6:$J$70,2,FALSE)) = TRUE, "", VLOOKUP(B59,BibliothèqueProjet!$A$6:$J$70,2,FALSE))</f>
        <v/>
      </c>
      <c r="E59" s="44"/>
      <c r="F59" s="690" t="s">
        <v>256</v>
      </c>
      <c r="G59" s="691"/>
      <c r="H59" s="692"/>
      <c r="I59" s="236"/>
      <c r="J59" s="462"/>
      <c r="K59" s="292"/>
      <c r="L59" s="451">
        <f t="shared" si="8"/>
        <v>0</v>
      </c>
      <c r="M59" s="439" t="str">
        <f t="shared" si="9"/>
        <v>-</v>
      </c>
      <c r="N59" s="559"/>
      <c r="O59" s="280" t="str">
        <f>IF(B59&lt;&gt;0,VLOOKUP(B59,BibliothèqueProjet!$A$5:$J$70,10,FALSE),"")</f>
        <v/>
      </c>
      <c r="P59" s="460" t="str">
        <f t="shared" si="10"/>
        <v/>
      </c>
      <c r="Q59" s="108" t="str">
        <f t="shared" si="11"/>
        <v/>
      </c>
      <c r="R59" s="18"/>
      <c r="AH59" s="39"/>
      <c r="AI59" s="21"/>
      <c r="AJ59" s="21"/>
      <c r="AK59" s="1"/>
      <c r="AL59" s="7"/>
      <c r="AM59" s="21"/>
      <c r="AN59" s="5"/>
      <c r="AO59" s="5"/>
    </row>
    <row r="60" spans="2:48" s="20" customFormat="1" ht="12" customHeight="1" x14ac:dyDescent="0.2">
      <c r="B60" s="378"/>
      <c r="C60" s="46"/>
      <c r="D60" s="60" t="str">
        <f>IF(ISNA(VLOOKUP(B60,BibliothèqueProjet!$A$6:$J$70,2,FALSE)) = TRUE, "", VLOOKUP(B60,BibliothèqueProjet!$A$6:$J$70,2,FALSE))</f>
        <v/>
      </c>
      <c r="E60" s="44"/>
      <c r="F60" s="690" t="s">
        <v>256</v>
      </c>
      <c r="G60" s="691"/>
      <c r="H60" s="692"/>
      <c r="I60" s="236"/>
      <c r="J60" s="462"/>
      <c r="K60" s="292"/>
      <c r="L60" s="451">
        <f t="shared" si="8"/>
        <v>0</v>
      </c>
      <c r="M60" s="439" t="str">
        <f t="shared" si="9"/>
        <v>-</v>
      </c>
      <c r="N60" s="559"/>
      <c r="O60" s="280" t="str">
        <f>IF(B60&lt;&gt;0,VLOOKUP(B60,BibliothèqueProjet!$A$5:$J$70,10,FALSE),"")</f>
        <v/>
      </c>
      <c r="P60" s="460" t="str">
        <f t="shared" si="10"/>
        <v/>
      </c>
      <c r="Q60" s="108" t="str">
        <f t="shared" si="11"/>
        <v/>
      </c>
      <c r="R60" s="18"/>
      <c r="AH60" s="39"/>
      <c r="AI60" s="19"/>
      <c r="AJ60" s="21"/>
      <c r="AO60" s="5"/>
    </row>
    <row r="61" spans="2:48" s="20" customFormat="1" ht="12" customHeight="1" x14ac:dyDescent="0.2">
      <c r="B61" s="379"/>
      <c r="C61" s="49"/>
      <c r="D61" s="60" t="str">
        <f>IF(ISNA(VLOOKUP(B61,BibliothèqueProjet!$A$6:$J$70,2,FALSE)) = TRUE, "", VLOOKUP(B61,BibliothèqueProjet!$A$6:$J$70,2,FALSE))</f>
        <v/>
      </c>
      <c r="E61" s="50"/>
      <c r="F61" s="690" t="s">
        <v>256</v>
      </c>
      <c r="G61" s="691"/>
      <c r="H61" s="692"/>
      <c r="I61" s="235"/>
      <c r="J61" s="463"/>
      <c r="K61" s="292"/>
      <c r="L61" s="451">
        <f t="shared" si="8"/>
        <v>0</v>
      </c>
      <c r="M61" s="439" t="str">
        <f t="shared" si="9"/>
        <v>-</v>
      </c>
      <c r="N61" s="432"/>
      <c r="O61" s="280" t="str">
        <f>IF(B61&lt;&gt;0,VLOOKUP(B61,BibliothèqueProjet!$A$5:$J$70,10,FALSE),"")</f>
        <v/>
      </c>
      <c r="P61" s="460" t="str">
        <f t="shared" si="10"/>
        <v/>
      </c>
      <c r="Q61" s="108" t="str">
        <f t="shared" si="11"/>
        <v/>
      </c>
      <c r="R61" s="18"/>
      <c r="AH61" s="39"/>
      <c r="AI61" s="19"/>
      <c r="AJ61" s="21"/>
      <c r="AO61" s="5"/>
    </row>
    <row r="62" spans="2:48" s="6" customFormat="1" ht="12.75" customHeight="1" x14ac:dyDescent="0.2">
      <c r="B62" s="379"/>
      <c r="C62" s="46"/>
      <c r="D62" s="60" t="str">
        <f>IF(ISNA(VLOOKUP(B62,BibliothèqueProjet!$A$6:$J$70,2,FALSE)) = TRUE, "", VLOOKUP(B62,BibliothèqueProjet!$A$6:$J$70,2,FALSE))</f>
        <v/>
      </c>
      <c r="E62" s="44"/>
      <c r="F62" s="690" t="s">
        <v>256</v>
      </c>
      <c r="G62" s="691"/>
      <c r="H62" s="692"/>
      <c r="I62" s="236"/>
      <c r="J62" s="462"/>
      <c r="K62" s="292"/>
      <c r="L62" s="451">
        <f t="shared" si="8"/>
        <v>0</v>
      </c>
      <c r="M62" s="439" t="str">
        <f t="shared" si="9"/>
        <v>-</v>
      </c>
      <c r="N62" s="432"/>
      <c r="O62" s="280" t="str">
        <f>IF(B62&lt;&gt;0,VLOOKUP(B62,BibliothèqueProjet!$A$5:$J$70,10,FALSE),"")</f>
        <v/>
      </c>
      <c r="P62" s="460" t="str">
        <f t="shared" si="10"/>
        <v/>
      </c>
      <c r="Q62" s="108" t="str">
        <f t="shared" si="11"/>
        <v/>
      </c>
      <c r="R62" s="43"/>
      <c r="AH62" s="45"/>
      <c r="AI62" s="42"/>
    </row>
    <row r="63" spans="2:48" s="20" customFormat="1" x14ac:dyDescent="0.2">
      <c r="B63" s="379"/>
      <c r="C63" s="49"/>
      <c r="D63" s="60" t="str">
        <f>IF(ISNA(VLOOKUP(B63,BibliothèqueProjet!$A$6:$J$70,2,FALSE)) = TRUE, "", VLOOKUP(B63,BibliothèqueProjet!$A$6:$J$70,2,FALSE))</f>
        <v/>
      </c>
      <c r="E63" s="44"/>
      <c r="F63" s="726" t="s">
        <v>256</v>
      </c>
      <c r="G63" s="727"/>
      <c r="H63" s="728"/>
      <c r="I63" s="236"/>
      <c r="J63" s="462"/>
      <c r="K63" s="292"/>
      <c r="L63" s="452">
        <f t="shared" si="8"/>
        <v>0</v>
      </c>
      <c r="M63" s="440" t="str">
        <f t="shared" si="9"/>
        <v>-</v>
      </c>
      <c r="N63" s="433"/>
      <c r="O63" s="569" t="str">
        <f>IF(B63&lt;&gt;0,VLOOKUP(B63,BibliothèqueProjet!$A$5:$J$70,10,FALSE),"")</f>
        <v/>
      </c>
      <c r="P63" s="567" t="str">
        <f t="shared" si="10"/>
        <v/>
      </c>
      <c r="Q63" s="568" t="str">
        <f t="shared" si="11"/>
        <v/>
      </c>
      <c r="R63" s="18"/>
      <c r="AH63" s="39"/>
    </row>
    <row r="64" spans="2:48" s="20" customFormat="1" ht="15" x14ac:dyDescent="0.25">
      <c r="B64" s="92" t="s">
        <v>95</v>
      </c>
      <c r="C64" s="68"/>
      <c r="D64" s="93"/>
      <c r="E64" s="68"/>
      <c r="F64" s="68"/>
      <c r="G64" s="68"/>
      <c r="H64" s="94"/>
      <c r="I64" s="95"/>
      <c r="J64" s="96"/>
      <c r="K64" s="94"/>
      <c r="L64" s="95"/>
      <c r="M64" s="103"/>
      <c r="N64" s="97"/>
      <c r="O64" s="98" t="s">
        <v>9</v>
      </c>
      <c r="P64" s="353">
        <f>SUM(P56:P63)</f>
        <v>2.2503650000000004</v>
      </c>
      <c r="Q64" s="353">
        <f>SUM(Q56:Q63)</f>
        <v>63.010220000000011</v>
      </c>
      <c r="R64" s="18"/>
      <c r="AH64" s="39"/>
    </row>
    <row r="65" spans="2:48" s="20" customFormat="1" ht="15" x14ac:dyDescent="0.25">
      <c r="B65" s="245"/>
      <c r="C65" s="91"/>
      <c r="D65" s="246"/>
      <c r="E65" s="91"/>
      <c r="F65" s="91"/>
      <c r="G65" s="91"/>
      <c r="H65" s="100"/>
      <c r="I65" s="101"/>
      <c r="J65" s="247"/>
      <c r="K65" s="100"/>
      <c r="L65" s="101"/>
      <c r="M65" s="101"/>
      <c r="N65" s="101"/>
      <c r="O65" s="248"/>
      <c r="P65" s="249"/>
      <c r="Q65" s="250"/>
      <c r="R65" s="18"/>
      <c r="AH65" s="39"/>
    </row>
    <row r="66" spans="2:48" s="20" customFormat="1" x14ac:dyDescent="0.2">
      <c r="B66" s="338" t="s">
        <v>299</v>
      </c>
      <c r="C66" s="339"/>
      <c r="D66" s="339"/>
      <c r="E66" s="339"/>
      <c r="F66" s="339"/>
      <c r="G66" s="339"/>
      <c r="H66" s="339"/>
      <c r="I66" s="339"/>
      <c r="J66" s="339"/>
      <c r="K66" s="339"/>
      <c r="L66" s="339"/>
      <c r="M66" s="339"/>
      <c r="N66" s="339"/>
      <c r="O66" s="339"/>
      <c r="P66" s="339"/>
      <c r="Q66" s="340"/>
      <c r="R66" s="18"/>
    </row>
    <row r="67" spans="2:48" s="20" customFormat="1" ht="28.5" customHeight="1" x14ac:dyDescent="0.2">
      <c r="B67" s="326" t="s">
        <v>32</v>
      </c>
      <c r="C67" s="327" t="s">
        <v>14</v>
      </c>
      <c r="D67" s="729" t="s">
        <v>33</v>
      </c>
      <c r="E67" s="730"/>
      <c r="F67" s="731" t="s">
        <v>293</v>
      </c>
      <c r="G67" s="730"/>
      <c r="H67" s="732"/>
      <c r="I67" s="328"/>
      <c r="J67" s="327"/>
      <c r="K67" s="327"/>
      <c r="L67" s="328" t="s">
        <v>0</v>
      </c>
      <c r="M67" s="729" t="s">
        <v>294</v>
      </c>
      <c r="N67" s="760"/>
      <c r="O67" s="329" t="s">
        <v>302</v>
      </c>
      <c r="P67" s="330" t="s">
        <v>17</v>
      </c>
      <c r="Q67" s="331" t="s">
        <v>18</v>
      </c>
      <c r="R67" s="52"/>
    </row>
    <row r="68" spans="2:48" x14ac:dyDescent="0.2">
      <c r="B68" s="273" t="s">
        <v>2</v>
      </c>
      <c r="C68" s="256"/>
      <c r="D68" s="257"/>
      <c r="E68" s="256"/>
      <c r="F68" s="256"/>
      <c r="G68" s="258"/>
      <c r="H68" s="258"/>
      <c r="I68" s="254"/>
      <c r="J68" s="254"/>
      <c r="K68" s="253"/>
      <c r="L68" s="256" t="s">
        <v>3</v>
      </c>
      <c r="M68" s="763" t="s">
        <v>7</v>
      </c>
      <c r="N68" s="763"/>
      <c r="O68" s="282" t="s">
        <v>303</v>
      </c>
      <c r="P68" s="255" t="s">
        <v>6</v>
      </c>
      <c r="Q68" s="461" t="s">
        <v>251</v>
      </c>
    </row>
    <row r="69" spans="2:48" s="8" customFormat="1" x14ac:dyDescent="0.2">
      <c r="B69" s="376" t="s">
        <v>134</v>
      </c>
      <c r="C69" s="46" t="s">
        <v>98</v>
      </c>
      <c r="D69" s="60" t="str">
        <f>IF(ISNA(VLOOKUP(B69,BibliothèqueProjet!$A$6:$J$70,2,FALSE)) = TRUE, "", VLOOKUP(B69,BibliothèqueProjet!$A$6:$J$70,2,FALSE))</f>
        <v>Linéique</v>
      </c>
      <c r="E69" s="44"/>
      <c r="F69" s="723" t="s">
        <v>296</v>
      </c>
      <c r="G69" s="724"/>
      <c r="H69" s="725"/>
      <c r="I69" s="48"/>
      <c r="J69" s="57"/>
      <c r="K69" s="47"/>
      <c r="L69" s="454">
        <v>2.75</v>
      </c>
      <c r="M69" s="438">
        <f>VLOOKUP(F69,$AZ$9:$BA$13,2,FALSE)</f>
        <v>1</v>
      </c>
      <c r="N69" s="456">
        <v>1</v>
      </c>
      <c r="O69" s="562">
        <f>IF(B69&lt;&gt;0,VLOOKUP(B69,BibliothèqueProjet!$A$5:$J$70,10,FALSE),"")</f>
        <v>0.1</v>
      </c>
      <c r="P69" s="563">
        <f>IF(O69&lt;&gt;"",O69*L69*N69,"")</f>
        <v>0.27500000000000002</v>
      </c>
      <c r="Q69" s="564">
        <f>IF(P69&lt;&gt;"",P69*($E$12-$L$12),"")</f>
        <v>7.7000000000000011</v>
      </c>
      <c r="R69" s="40"/>
      <c r="AH69" s="29"/>
      <c r="AI69" s="6"/>
      <c r="AJ69" s="6"/>
      <c r="AK69" s="6"/>
      <c r="AL69" s="6"/>
      <c r="AM69" s="6"/>
      <c r="AN69" s="6"/>
      <c r="AP69" s="6"/>
      <c r="AQ69" s="20"/>
      <c r="AS69" s="29"/>
      <c r="AT69" s="29"/>
      <c r="AU69" s="29"/>
      <c r="AV69" s="29"/>
    </row>
    <row r="70" spans="2:48" s="8" customFormat="1" x14ac:dyDescent="0.2">
      <c r="B70" s="376"/>
      <c r="C70" s="46"/>
      <c r="D70" s="60" t="str">
        <f>IF(ISNA(VLOOKUP(B70,BibliothèqueProjet!$A$6:$J$70,2,FALSE)) = TRUE, "", VLOOKUP(B70,BibliothèqueProjet!$A$6:$J$70,2,FALSE))</f>
        <v/>
      </c>
      <c r="E70" s="44"/>
      <c r="F70" s="682" t="s">
        <v>256</v>
      </c>
      <c r="G70" s="683"/>
      <c r="H70" s="684"/>
      <c r="I70" s="48"/>
      <c r="J70" s="57"/>
      <c r="K70" s="47"/>
      <c r="L70" s="560"/>
      <c r="M70" s="439" t="str">
        <f t="shared" ref="M70:M75" si="12">VLOOKUP(F70,$AZ$9:$BA$13,2,FALSE)</f>
        <v>-</v>
      </c>
      <c r="N70" s="561"/>
      <c r="O70" s="565" t="str">
        <f>IF(B70&lt;&gt;0,VLOOKUP(B70,BibliothèqueProjet!$A$5:$J$70,10,FALSE),"")</f>
        <v/>
      </c>
      <c r="P70" s="460" t="str">
        <f t="shared" ref="P70:P78" si="13">IF(O70&lt;&gt;"",O70*L70*N70,"")</f>
        <v/>
      </c>
      <c r="Q70" s="108" t="str">
        <f t="shared" ref="Q70:Q78" si="14">IF(P70&lt;&gt;"",P70*($E$12-$L$12),"")</f>
        <v/>
      </c>
      <c r="R70" s="40"/>
      <c r="AH70" s="29"/>
      <c r="AI70" s="6"/>
      <c r="AJ70" s="6"/>
      <c r="AK70" s="6"/>
      <c r="AL70" s="6"/>
      <c r="AM70" s="6"/>
      <c r="AN70" s="6"/>
      <c r="AP70" s="6"/>
      <c r="AQ70" s="20"/>
      <c r="AS70" s="29"/>
      <c r="AT70" s="29"/>
      <c r="AU70" s="29"/>
      <c r="AV70" s="29"/>
    </row>
    <row r="71" spans="2:48" s="8" customFormat="1" x14ac:dyDescent="0.2">
      <c r="B71" s="376"/>
      <c r="C71" s="46"/>
      <c r="D71" s="60" t="str">
        <f>IF(ISNA(VLOOKUP(B71,BibliothèqueProjet!$A$6:$J$70,2,FALSE)) = TRUE, "", VLOOKUP(B71,BibliothèqueProjet!$A$6:$J$70,2,FALSE))</f>
        <v/>
      </c>
      <c r="E71" s="44"/>
      <c r="F71" s="682" t="s">
        <v>256</v>
      </c>
      <c r="G71" s="683"/>
      <c r="H71" s="684"/>
      <c r="I71" s="48"/>
      <c r="J71" s="57"/>
      <c r="K71" s="47"/>
      <c r="L71" s="560"/>
      <c r="M71" s="439" t="str">
        <f t="shared" si="12"/>
        <v>-</v>
      </c>
      <c r="N71" s="561"/>
      <c r="O71" s="565" t="str">
        <f>IF(B71&lt;&gt;0,VLOOKUP(B71,BibliothèqueProjet!$A$5:$J$70,10,FALSE),"")</f>
        <v/>
      </c>
      <c r="P71" s="460" t="str">
        <f t="shared" si="13"/>
        <v/>
      </c>
      <c r="Q71" s="108" t="str">
        <f t="shared" si="14"/>
        <v/>
      </c>
      <c r="R71" s="40"/>
      <c r="AH71" s="29"/>
      <c r="AI71" s="6"/>
      <c r="AJ71" s="6"/>
      <c r="AK71" s="6"/>
      <c r="AL71" s="6"/>
      <c r="AM71" s="6"/>
      <c r="AN71" s="6"/>
      <c r="AP71" s="6"/>
      <c r="AQ71" s="20"/>
      <c r="AS71" s="29"/>
      <c r="AT71" s="29"/>
      <c r="AU71" s="29"/>
      <c r="AV71" s="29"/>
    </row>
    <row r="72" spans="2:48" s="8" customFormat="1" x14ac:dyDescent="0.2">
      <c r="B72" s="376"/>
      <c r="C72" s="46"/>
      <c r="D72" s="60" t="str">
        <f>IF(ISNA(VLOOKUP(B72,BibliothèqueProjet!$A$6:$J$70,2,FALSE)) = TRUE, "", VLOOKUP(B72,BibliothèqueProjet!$A$6:$J$70,2,FALSE))</f>
        <v/>
      </c>
      <c r="E72" s="44"/>
      <c r="F72" s="682" t="s">
        <v>256</v>
      </c>
      <c r="G72" s="683"/>
      <c r="H72" s="684"/>
      <c r="I72" s="48"/>
      <c r="J72" s="57"/>
      <c r="K72" s="47"/>
      <c r="L72" s="560"/>
      <c r="M72" s="439" t="str">
        <f t="shared" si="12"/>
        <v>-</v>
      </c>
      <c r="N72" s="561"/>
      <c r="O72" s="565" t="str">
        <f>IF(B72&lt;&gt;0,VLOOKUP(B72,BibliothèqueProjet!$A$5:$J$70,10,FALSE),"")</f>
        <v/>
      </c>
      <c r="P72" s="460" t="str">
        <f t="shared" si="13"/>
        <v/>
      </c>
      <c r="Q72" s="108" t="str">
        <f t="shared" si="14"/>
        <v/>
      </c>
      <c r="R72" s="40"/>
      <c r="AH72" s="29"/>
      <c r="AI72" s="6"/>
      <c r="AJ72" s="6"/>
      <c r="AK72" s="6"/>
      <c r="AL72" s="6"/>
      <c r="AM72" s="6"/>
      <c r="AN72" s="6"/>
      <c r="AP72" s="6"/>
      <c r="AQ72" s="20"/>
      <c r="AS72" s="29"/>
      <c r="AT72" s="29"/>
      <c r="AU72" s="29"/>
      <c r="AV72" s="29"/>
    </row>
    <row r="73" spans="2:48" s="8" customFormat="1" x14ac:dyDescent="0.2">
      <c r="B73" s="376"/>
      <c r="C73" s="46"/>
      <c r="D73" s="60" t="str">
        <f>IF(ISNA(VLOOKUP(B73,BibliothèqueProjet!$A$6:$J$70,2,FALSE)) = TRUE, "", VLOOKUP(B73,BibliothèqueProjet!$A$6:$J$70,2,FALSE))</f>
        <v/>
      </c>
      <c r="E73" s="44"/>
      <c r="F73" s="682" t="s">
        <v>256</v>
      </c>
      <c r="G73" s="683"/>
      <c r="H73" s="684"/>
      <c r="I73" s="48"/>
      <c r="J73" s="57"/>
      <c r="K73" s="47"/>
      <c r="L73" s="560"/>
      <c r="M73" s="439" t="str">
        <f t="shared" si="12"/>
        <v>-</v>
      </c>
      <c r="N73" s="561"/>
      <c r="O73" s="565" t="str">
        <f>IF(B73&lt;&gt;0,VLOOKUP(B73,BibliothèqueProjet!$A$5:$J$70,10,FALSE),"")</f>
        <v/>
      </c>
      <c r="P73" s="460" t="str">
        <f t="shared" si="13"/>
        <v/>
      </c>
      <c r="Q73" s="108" t="str">
        <f t="shared" si="14"/>
        <v/>
      </c>
      <c r="R73" s="40"/>
      <c r="AH73" s="29"/>
      <c r="AI73" s="6"/>
      <c r="AJ73" s="6"/>
      <c r="AK73" s="6"/>
      <c r="AL73" s="6"/>
      <c r="AM73" s="6"/>
      <c r="AN73" s="6"/>
      <c r="AP73" s="6"/>
      <c r="AQ73" s="20"/>
      <c r="AS73" s="29"/>
      <c r="AT73" s="29"/>
      <c r="AU73" s="29"/>
      <c r="AV73" s="29"/>
    </row>
    <row r="74" spans="2:48" s="8" customFormat="1" x14ac:dyDescent="0.2">
      <c r="B74" s="376"/>
      <c r="C74" s="46"/>
      <c r="D74" s="60" t="str">
        <f>IF(ISNA(VLOOKUP(B74,BibliothèqueProjet!$A$6:$J$70,2,FALSE)) = TRUE, "", VLOOKUP(B74,BibliothèqueProjet!$A$6:$J$70,2,FALSE))</f>
        <v/>
      </c>
      <c r="E74" s="44"/>
      <c r="F74" s="682" t="s">
        <v>256</v>
      </c>
      <c r="G74" s="683"/>
      <c r="H74" s="684"/>
      <c r="I74" s="48"/>
      <c r="J74" s="57"/>
      <c r="K74" s="47"/>
      <c r="L74" s="560"/>
      <c r="M74" s="439" t="str">
        <f t="shared" si="12"/>
        <v>-</v>
      </c>
      <c r="N74" s="561"/>
      <c r="O74" s="565" t="str">
        <f>IF(B74&lt;&gt;0,VLOOKUP(B74,BibliothèqueProjet!$A$5:$J$70,10,FALSE),"")</f>
        <v/>
      </c>
      <c r="P74" s="460" t="str">
        <f t="shared" si="13"/>
        <v/>
      </c>
      <c r="Q74" s="108" t="str">
        <f t="shared" si="14"/>
        <v/>
      </c>
      <c r="R74" s="40"/>
      <c r="AH74" s="29"/>
      <c r="AI74" s="6"/>
      <c r="AJ74" s="6"/>
      <c r="AK74" s="6"/>
      <c r="AL74" s="6"/>
      <c r="AM74" s="6"/>
      <c r="AN74" s="6"/>
      <c r="AP74" s="6"/>
      <c r="AQ74" s="20"/>
      <c r="AS74" s="29"/>
      <c r="AT74" s="29"/>
      <c r="AU74" s="29"/>
      <c r="AV74" s="29"/>
    </row>
    <row r="75" spans="2:48" s="8" customFormat="1" x14ac:dyDescent="0.2">
      <c r="B75" s="376"/>
      <c r="C75" s="46"/>
      <c r="D75" s="60" t="str">
        <f>IF(ISNA(VLOOKUP(B75,BibliothèqueProjet!$A$6:$J$70,2,FALSE)) = TRUE, "", VLOOKUP(B75,BibliothèqueProjet!$A$6:$J$70,2,FALSE))</f>
        <v/>
      </c>
      <c r="E75" s="44"/>
      <c r="F75" s="682" t="s">
        <v>256</v>
      </c>
      <c r="G75" s="683"/>
      <c r="H75" s="684"/>
      <c r="I75" s="48"/>
      <c r="J75" s="57"/>
      <c r="K75" s="47"/>
      <c r="L75" s="560"/>
      <c r="M75" s="439" t="str">
        <f t="shared" si="12"/>
        <v>-</v>
      </c>
      <c r="N75" s="561"/>
      <c r="O75" s="565" t="str">
        <f>IF(B75&lt;&gt;0,VLOOKUP(B75,BibliothèqueProjet!$A$5:$J$70,10,FALSE),"")</f>
        <v/>
      </c>
      <c r="P75" s="460" t="str">
        <f t="shared" si="13"/>
        <v/>
      </c>
      <c r="Q75" s="108" t="str">
        <f t="shared" si="14"/>
        <v/>
      </c>
      <c r="R75" s="40"/>
      <c r="AH75" s="29"/>
      <c r="AI75" s="6"/>
      <c r="AJ75" s="6"/>
      <c r="AK75" s="6"/>
      <c r="AL75" s="6"/>
      <c r="AM75" s="6"/>
      <c r="AN75" s="6"/>
      <c r="AP75" s="6"/>
      <c r="AQ75" s="20"/>
      <c r="AS75" s="29"/>
      <c r="AT75" s="29"/>
      <c r="AU75" s="29"/>
      <c r="AV75" s="29"/>
    </row>
    <row r="76" spans="2:48" s="6" customFormat="1" x14ac:dyDescent="0.2">
      <c r="B76" s="377"/>
      <c r="C76" s="49"/>
      <c r="D76" s="60" t="str">
        <f>IF(ISNA(VLOOKUP(B76,BibliothèqueProjet!$A$6:$J$70,2,FALSE)) = TRUE, "", VLOOKUP(B76,BibliothèqueProjet!$A$6:$J$70,2,FALSE))</f>
        <v/>
      </c>
      <c r="E76" s="50"/>
      <c r="F76" s="682" t="s">
        <v>256</v>
      </c>
      <c r="G76" s="683"/>
      <c r="H76" s="684"/>
      <c r="I76" s="34"/>
      <c r="J76" s="58"/>
      <c r="K76" s="47"/>
      <c r="L76" s="455"/>
      <c r="M76" s="439" t="str">
        <f>VLOOKUP(F76,$AZ$9:$BA$13,2,FALSE)</f>
        <v>-</v>
      </c>
      <c r="N76" s="457"/>
      <c r="O76" s="565" t="str">
        <f>IF(B76&lt;&gt;0,VLOOKUP(B76,BibliothèqueProjet!$A$5:$J$70,10,FALSE),"")</f>
        <v/>
      </c>
      <c r="P76" s="460" t="str">
        <f t="shared" si="13"/>
        <v/>
      </c>
      <c r="Q76" s="108" t="str">
        <f t="shared" si="14"/>
        <v/>
      </c>
      <c r="R76" s="43"/>
      <c r="AH76" s="39"/>
      <c r="AI76" s="20"/>
      <c r="AJ76" s="20"/>
      <c r="AK76" s="1"/>
      <c r="AL76" s="1"/>
      <c r="AM76" s="20"/>
      <c r="AN76" s="5"/>
      <c r="AO76" s="21"/>
      <c r="AP76" s="20"/>
      <c r="AQ76" s="20"/>
      <c r="AR76" s="5"/>
      <c r="AS76" s="5"/>
      <c r="AT76" s="5"/>
      <c r="AU76" s="5"/>
      <c r="AV76" s="5"/>
    </row>
    <row r="77" spans="2:48" s="20" customFormat="1" ht="13.5" customHeight="1" x14ac:dyDescent="0.2">
      <c r="B77" s="377"/>
      <c r="C77" s="46"/>
      <c r="D77" s="60" t="str">
        <f>IF(ISNA(VLOOKUP(B77,BibliothèqueProjet!$A$6:$J$70,2,FALSE)) = TRUE, "", VLOOKUP(B77,BibliothèqueProjet!$A$6:$J$70,2,FALSE))</f>
        <v/>
      </c>
      <c r="E77" s="44"/>
      <c r="F77" s="682" t="s">
        <v>256</v>
      </c>
      <c r="G77" s="683"/>
      <c r="H77" s="684"/>
      <c r="I77" s="48"/>
      <c r="J77" s="57"/>
      <c r="K77" s="47"/>
      <c r="L77" s="455"/>
      <c r="M77" s="439" t="str">
        <f>VLOOKUP(F77,$AZ$9:$BA$13,2,FALSE)</f>
        <v>-</v>
      </c>
      <c r="N77" s="457"/>
      <c r="O77" s="565" t="str">
        <f>IF(B77&lt;&gt;0,VLOOKUP(B77,BibliothèqueProjet!$A$5:$J$70,10,FALSE),"")</f>
        <v/>
      </c>
      <c r="P77" s="460" t="str">
        <f t="shared" si="13"/>
        <v/>
      </c>
      <c r="Q77" s="108" t="str">
        <f t="shared" si="14"/>
        <v/>
      </c>
      <c r="R77" s="18"/>
      <c r="AH77" s="10"/>
      <c r="AK77" s="1"/>
      <c r="AL77" s="7"/>
      <c r="AM77" s="19"/>
      <c r="AN77" s="5"/>
      <c r="AO77" s="5"/>
      <c r="AR77" s="21"/>
      <c r="AS77" s="21"/>
      <c r="AT77" s="21"/>
      <c r="AU77" s="21"/>
      <c r="AV77" s="21"/>
    </row>
    <row r="78" spans="2:48" s="20" customFormat="1" x14ac:dyDescent="0.2">
      <c r="B78" s="377"/>
      <c r="C78" s="49"/>
      <c r="D78" s="60" t="str">
        <f>IF(ISNA(VLOOKUP(B78,BibliothèqueProjet!$A$6:$J$70,2,FALSE)) = TRUE, "", VLOOKUP(B78,BibliothèqueProjet!$A$6:$J$70,2,FALSE))</f>
        <v/>
      </c>
      <c r="E78" s="44"/>
      <c r="F78" s="685" t="s">
        <v>256</v>
      </c>
      <c r="G78" s="686"/>
      <c r="H78" s="687"/>
      <c r="I78" s="48"/>
      <c r="J78" s="57"/>
      <c r="K78" s="47"/>
      <c r="L78" s="455"/>
      <c r="M78" s="440" t="str">
        <f>VLOOKUP(F78,$AZ$9:$BA$13,2,FALSE)</f>
        <v>-</v>
      </c>
      <c r="N78" s="458" t="str">
        <f>IF(B78&lt;&gt;0,VLOOKUP(B78,BibliothèqueProjet!$A$5:$J$70,10,FALSE),"")</f>
        <v/>
      </c>
      <c r="O78" s="566" t="str">
        <f>IF(B78&lt;&gt;0,VLOOKUP(B78,BibliothèqueProjet!$A$5:$J$70,10,FALSE),"")</f>
        <v/>
      </c>
      <c r="P78" s="567" t="str">
        <f t="shared" si="13"/>
        <v/>
      </c>
      <c r="Q78" s="568" t="str">
        <f t="shared" si="14"/>
        <v/>
      </c>
      <c r="R78" s="18"/>
      <c r="AH78" s="39"/>
      <c r="AK78" s="1"/>
      <c r="AL78" s="7"/>
      <c r="AM78" s="54"/>
      <c r="AN78" s="5"/>
      <c r="AO78" s="5"/>
    </row>
    <row r="79" spans="2:48" s="20" customFormat="1" ht="15" x14ac:dyDescent="0.25">
      <c r="B79" s="92" t="s">
        <v>95</v>
      </c>
      <c r="C79" s="68"/>
      <c r="D79" s="93"/>
      <c r="E79" s="68"/>
      <c r="F79" s="68"/>
      <c r="G79" s="68"/>
      <c r="H79" s="94"/>
      <c r="I79" s="95"/>
      <c r="J79" s="96"/>
      <c r="K79" s="94"/>
      <c r="L79" s="95"/>
      <c r="M79" s="95"/>
      <c r="N79" s="97"/>
      <c r="O79" s="98" t="s">
        <v>9</v>
      </c>
      <c r="P79" s="353">
        <f>SUM(P69:P78)</f>
        <v>0.27500000000000002</v>
      </c>
      <c r="Q79" s="353">
        <f>SUM(Q69:Q78)</f>
        <v>7.7000000000000011</v>
      </c>
      <c r="R79" s="18"/>
      <c r="AH79" s="39"/>
      <c r="AI79" s="21"/>
      <c r="AJ79" s="21"/>
      <c r="AK79" s="1"/>
      <c r="AL79" s="7"/>
      <c r="AM79" s="21"/>
      <c r="AN79" s="5"/>
      <c r="AO79" s="5"/>
    </row>
    <row r="80" spans="2:48" s="20" customFormat="1" ht="12" x14ac:dyDescent="0.2">
      <c r="B80" s="245"/>
      <c r="C80" s="91"/>
      <c r="D80" s="246"/>
      <c r="E80" s="91"/>
      <c r="F80" s="91"/>
      <c r="G80" s="91"/>
      <c r="H80" s="100"/>
      <c r="I80" s="101"/>
      <c r="J80" s="247"/>
      <c r="K80" s="100"/>
      <c r="L80" s="101"/>
      <c r="M80" s="101"/>
      <c r="N80" s="101"/>
      <c r="O80" s="101"/>
      <c r="P80" s="249"/>
      <c r="Q80" s="250"/>
      <c r="R80" s="18"/>
      <c r="AH80" s="39"/>
      <c r="AI80" s="19"/>
      <c r="AJ80" s="21"/>
      <c r="AO80" s="5"/>
    </row>
    <row r="81" spans="1:48" s="20" customFormat="1" ht="12" customHeight="1" x14ac:dyDescent="0.2">
      <c r="A81" s="6"/>
      <c r="B81" s="344" t="s">
        <v>38</v>
      </c>
      <c r="C81" s="345"/>
      <c r="D81" s="345"/>
      <c r="E81" s="345"/>
      <c r="F81" s="345"/>
      <c r="G81" s="345"/>
      <c r="H81" s="345"/>
      <c r="I81" s="345"/>
      <c r="J81" s="345"/>
      <c r="K81" s="345"/>
      <c r="L81" s="345"/>
      <c r="M81" s="345"/>
      <c r="N81" s="345"/>
      <c r="O81" s="345"/>
      <c r="P81" s="345"/>
      <c r="Q81" s="346"/>
      <c r="R81" s="18"/>
      <c r="AH81" s="39"/>
      <c r="AI81" s="19"/>
      <c r="AJ81" s="21"/>
      <c r="AO81" s="5"/>
    </row>
    <row r="82" spans="1:48" s="6" customFormat="1" ht="12.75" customHeight="1" x14ac:dyDescent="0.2">
      <c r="A82" s="20"/>
      <c r="B82" s="368" t="s">
        <v>252</v>
      </c>
      <c r="C82" s="369"/>
      <c r="D82" s="369"/>
      <c r="E82" s="369"/>
      <c r="F82" s="369"/>
      <c r="G82" s="369"/>
      <c r="H82" s="184"/>
      <c r="I82" s="184"/>
      <c r="J82" s="184"/>
      <c r="K82" s="369"/>
      <c r="L82" s="369"/>
      <c r="M82" s="369"/>
      <c r="N82" s="369"/>
      <c r="O82" s="768" t="s">
        <v>253</v>
      </c>
      <c r="P82" s="768"/>
      <c r="Q82" s="769"/>
      <c r="R82" s="43"/>
      <c r="AH82" s="45"/>
      <c r="AI82" s="42"/>
    </row>
    <row r="83" spans="1:48" s="20" customFormat="1" x14ac:dyDescent="0.2">
      <c r="B83" s="288" t="s">
        <v>210</v>
      </c>
      <c r="C83" s="289"/>
      <c r="D83" s="289"/>
      <c r="E83" s="290"/>
      <c r="F83" s="290"/>
      <c r="G83" s="290"/>
      <c r="H83" s="151"/>
      <c r="I83" s="151"/>
      <c r="J83" s="151"/>
      <c r="K83" s="153"/>
      <c r="L83" s="153"/>
      <c r="M83" s="153"/>
      <c r="N83" s="153"/>
      <c r="O83" s="764" t="s">
        <v>212</v>
      </c>
      <c r="P83" s="764"/>
      <c r="Q83" s="765"/>
      <c r="R83" s="18"/>
      <c r="AH83" s="39"/>
    </row>
    <row r="84" spans="1:48" s="20" customFormat="1" x14ac:dyDescent="0.2">
      <c r="B84" s="291" t="s">
        <v>146</v>
      </c>
      <c r="C84" s="289"/>
      <c r="D84" s="289"/>
      <c r="E84" s="289"/>
      <c r="F84" s="289"/>
      <c r="G84" s="289"/>
      <c r="H84" s="151"/>
      <c r="I84" s="151"/>
      <c r="J84" s="151"/>
      <c r="K84" s="153"/>
      <c r="L84" s="153"/>
      <c r="M84" s="153"/>
      <c r="N84" s="153"/>
      <c r="O84" s="764" t="s">
        <v>220</v>
      </c>
      <c r="P84" s="764"/>
      <c r="Q84" s="765"/>
      <c r="R84" s="18"/>
      <c r="AH84" s="39"/>
    </row>
    <row r="85" spans="1:48" s="20" customFormat="1" x14ac:dyDescent="0.2">
      <c r="B85" s="291" t="s">
        <v>222</v>
      </c>
      <c r="C85" s="289"/>
      <c r="D85" s="289"/>
      <c r="E85" s="289"/>
      <c r="F85" s="289"/>
      <c r="G85" s="289"/>
      <c r="H85" s="151"/>
      <c r="I85" s="151"/>
      <c r="J85" s="151"/>
      <c r="K85" s="153"/>
      <c r="L85" s="153"/>
      <c r="M85" s="153"/>
      <c r="N85" s="153"/>
      <c r="O85" s="764" t="s">
        <v>223</v>
      </c>
      <c r="P85" s="764"/>
      <c r="Q85" s="765"/>
      <c r="R85" s="18"/>
      <c r="AH85" s="39" t="s">
        <v>290</v>
      </c>
    </row>
    <row r="86" spans="1:48" s="20" customFormat="1" x14ac:dyDescent="0.2">
      <c r="B86" s="370" t="s">
        <v>213</v>
      </c>
      <c r="C86" s="371"/>
      <c r="D86" s="371"/>
      <c r="E86" s="371"/>
      <c r="F86" s="371"/>
      <c r="G86" s="371"/>
      <c r="H86" s="372"/>
      <c r="I86" s="372"/>
      <c r="J86" s="372"/>
      <c r="K86" s="373"/>
      <c r="L86" s="373"/>
      <c r="M86" s="373"/>
      <c r="N86" s="373"/>
      <c r="O86" s="761" t="s">
        <v>220</v>
      </c>
      <c r="P86" s="761"/>
      <c r="Q86" s="762"/>
      <c r="R86" s="18"/>
      <c r="AH86" s="39"/>
    </row>
    <row r="87" spans="1:48" s="20" customFormat="1" x14ac:dyDescent="0.2">
      <c r="B87" s="24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355"/>
      <c r="R87" s="18"/>
    </row>
    <row r="88" spans="1:48" s="20" customFormat="1" ht="12" x14ac:dyDescent="0.2">
      <c r="B88" s="242" t="s">
        <v>225</v>
      </c>
      <c r="C88" s="182"/>
      <c r="D88" s="182"/>
      <c r="E88" s="243"/>
      <c r="F88" s="179"/>
      <c r="G88" s="242" t="s">
        <v>226</v>
      </c>
      <c r="H88" s="182"/>
      <c r="I88" s="182"/>
      <c r="J88" s="182"/>
      <c r="K88" s="182"/>
      <c r="L88" s="182"/>
      <c r="M88" s="182"/>
      <c r="N88" s="182"/>
      <c r="O88" s="182"/>
      <c r="P88" s="182"/>
      <c r="Q88" s="244"/>
      <c r="R88" s="52"/>
    </row>
    <row r="89" spans="1:48" s="20" customFormat="1" ht="16.5" customHeight="1" x14ac:dyDescent="0.3">
      <c r="A89" s="8"/>
      <c r="B89" s="180"/>
      <c r="C89" s="21"/>
      <c r="D89" s="21"/>
      <c r="E89" s="21"/>
      <c r="F89" s="179"/>
      <c r="G89" s="180" t="s">
        <v>325</v>
      </c>
      <c r="H89" s="21"/>
      <c r="I89" s="21"/>
      <c r="J89" s="445">
        <v>0</v>
      </c>
      <c r="K89" s="446" t="s">
        <v>232</v>
      </c>
      <c r="L89" s="445">
        <f>+J89*E12</f>
        <v>0</v>
      </c>
      <c r="M89" s="21"/>
      <c r="N89" s="21"/>
      <c r="O89" s="21"/>
      <c r="P89" s="21"/>
      <c r="Q89" s="444"/>
      <c r="R89" s="52"/>
    </row>
    <row r="90" spans="1:48" s="8" customFormat="1" x14ac:dyDescent="0.2">
      <c r="A90" s="6"/>
      <c r="B90" s="180" t="s">
        <v>45</v>
      </c>
      <c r="C90" s="21"/>
      <c r="D90" s="21"/>
      <c r="E90" s="21"/>
      <c r="F90" s="179"/>
      <c r="G90" s="316" t="s">
        <v>227</v>
      </c>
      <c r="H90" s="214"/>
      <c r="I90" s="447"/>
      <c r="J90" s="448"/>
      <c r="K90" s="316" t="s">
        <v>228</v>
      </c>
      <c r="L90" s="184"/>
      <c r="M90" s="184"/>
      <c r="N90" s="184"/>
      <c r="O90" s="184"/>
      <c r="P90" s="184"/>
      <c r="Q90" s="449"/>
      <c r="R90" s="40"/>
      <c r="AH90" s="29"/>
      <c r="AI90" s="6"/>
      <c r="AJ90" s="6"/>
      <c r="AK90" s="6"/>
      <c r="AL90" s="6"/>
      <c r="AM90" s="6"/>
      <c r="AN90" s="6"/>
      <c r="AP90" s="6"/>
      <c r="AQ90" s="20"/>
      <c r="AS90" s="29"/>
      <c r="AT90" s="29"/>
      <c r="AU90" s="29"/>
      <c r="AV90" s="29"/>
    </row>
    <row r="91" spans="1:48" s="6" customFormat="1" ht="15" x14ac:dyDescent="0.3">
      <c r="A91" s="20"/>
      <c r="B91" s="185" t="s">
        <v>229</v>
      </c>
      <c r="C91" s="186" t="s">
        <v>230</v>
      </c>
      <c r="D91" s="187" t="s">
        <v>230</v>
      </c>
      <c r="E91" s="188" t="s">
        <v>231</v>
      </c>
      <c r="F91" s="179"/>
      <c r="G91" s="189" t="s">
        <v>232</v>
      </c>
      <c r="H91" s="190" t="s">
        <v>233</v>
      </c>
      <c r="I91" s="190" t="s">
        <v>234</v>
      </c>
      <c r="J91" s="191" t="s">
        <v>235</v>
      </c>
      <c r="K91" s="192" t="s">
        <v>26</v>
      </c>
      <c r="L91" s="151"/>
      <c r="M91" s="193"/>
      <c r="N91" s="187" t="s">
        <v>236</v>
      </c>
      <c r="O91" s="190" t="s">
        <v>237</v>
      </c>
      <c r="P91" s="190" t="s">
        <v>234</v>
      </c>
      <c r="Q91" s="191" t="s">
        <v>235</v>
      </c>
      <c r="R91" s="43"/>
      <c r="AH91" s="39"/>
      <c r="AI91" s="20"/>
      <c r="AJ91" s="20"/>
      <c r="AK91" s="1"/>
      <c r="AL91" s="1"/>
      <c r="AM91" s="20"/>
      <c r="AN91" s="5"/>
      <c r="AO91" s="21"/>
      <c r="AP91" s="20"/>
      <c r="AQ91" s="20"/>
      <c r="AR91" s="5"/>
      <c r="AS91" s="5"/>
      <c r="AT91" s="5"/>
      <c r="AU91" s="5"/>
      <c r="AV91" s="5"/>
    </row>
    <row r="92" spans="1:48" s="20" customFormat="1" ht="13.5" customHeight="1" x14ac:dyDescent="0.2">
      <c r="B92" s="35" t="s">
        <v>238</v>
      </c>
      <c r="C92" s="194" t="s">
        <v>2</v>
      </c>
      <c r="D92" s="195" t="s">
        <v>2</v>
      </c>
      <c r="E92" s="55" t="s">
        <v>12</v>
      </c>
      <c r="F92" s="183"/>
      <c r="G92" s="35" t="s">
        <v>4</v>
      </c>
      <c r="H92" s="195" t="s">
        <v>2</v>
      </c>
      <c r="I92" s="196" t="s">
        <v>12</v>
      </c>
      <c r="J92" s="36" t="s">
        <v>12</v>
      </c>
      <c r="K92" s="197"/>
      <c r="L92" s="198"/>
      <c r="M92" s="199"/>
      <c r="N92" s="200" t="s">
        <v>4</v>
      </c>
      <c r="O92" s="201" t="s">
        <v>2</v>
      </c>
      <c r="P92" s="200" t="s">
        <v>12</v>
      </c>
      <c r="Q92" s="202" t="s">
        <v>12</v>
      </c>
      <c r="R92" s="18"/>
      <c r="AH92" s="10"/>
      <c r="AK92" s="1"/>
      <c r="AL92" s="7"/>
      <c r="AM92" s="19"/>
      <c r="AN92" s="5"/>
      <c r="AO92" s="5"/>
      <c r="AR92" s="21"/>
      <c r="AS92" s="21"/>
      <c r="AT92" s="21"/>
      <c r="AU92" s="21"/>
      <c r="AV92" s="21"/>
    </row>
    <row r="93" spans="1:48" s="20" customFormat="1" x14ac:dyDescent="0.2">
      <c r="B93" s="203">
        <f>IF(O83="Neuve",0,IF(AND(O82="Naturelle",O84="Villas"),VLOOKUP(O86,AP27:AQ30,2,FALSE),VLOOKUP(O86,AP27:AR30,3,FALSE)))</f>
        <v>0</v>
      </c>
      <c r="C93" s="204">
        <f>IF(B93=0,0,VLOOKUP(H6,AM5:AS12,7,FALSE))</f>
        <v>0</v>
      </c>
      <c r="D93" s="204">
        <f>IF(B93=0,0,VLOOKUP(I7,AU11:AV19,2,FALSE))</f>
        <v>0</v>
      </c>
      <c r="E93" s="56">
        <f>D93*2*B93*C93</f>
        <v>0</v>
      </c>
      <c r="F93" s="179"/>
      <c r="G93" s="37">
        <f>IF(J89=0,F12,L89)</f>
        <v>-10</v>
      </c>
      <c r="H93" s="26">
        <f>(E12-G93)/(E12-F12)</f>
        <v>1</v>
      </c>
      <c r="I93" s="347">
        <v>0</v>
      </c>
      <c r="J93" s="25">
        <f>+I93*H93</f>
        <v>0</v>
      </c>
      <c r="K93" s="205"/>
      <c r="L93" s="151"/>
      <c r="M93" s="193"/>
      <c r="N93" s="628">
        <v>0</v>
      </c>
      <c r="O93" s="51">
        <f>(E12-N93)/(E12-F12)</f>
        <v>0.6428571428571429</v>
      </c>
      <c r="P93" s="348">
        <v>0</v>
      </c>
      <c r="Q93" s="206">
        <f>+P93*O93</f>
        <v>0</v>
      </c>
      <c r="R93" s="18"/>
      <c r="AH93" s="39"/>
      <c r="AK93" s="1"/>
      <c r="AL93" s="7"/>
      <c r="AM93" s="54"/>
      <c r="AN93" s="5"/>
      <c r="AO93" s="5"/>
    </row>
    <row r="94" spans="1:48" s="20" customFormat="1" x14ac:dyDescent="0.2">
      <c r="B94" s="207" t="s">
        <v>239</v>
      </c>
      <c r="C94" s="208"/>
      <c r="D94" s="207"/>
      <c r="E94" s="209"/>
      <c r="F94" s="179"/>
      <c r="G94" s="717" t="s">
        <v>240</v>
      </c>
      <c r="H94" s="718"/>
      <c r="I94" s="718"/>
      <c r="J94" s="719"/>
      <c r="K94" s="210"/>
      <c r="L94" s="211"/>
      <c r="M94" s="212"/>
      <c r="N94" s="629"/>
      <c r="O94" s="62"/>
      <c r="P94" s="349"/>
      <c r="Q94" s="213"/>
      <c r="R94" s="18"/>
      <c r="AH94" s="39"/>
      <c r="AI94" s="21"/>
      <c r="AJ94" s="21"/>
      <c r="AK94" s="1"/>
      <c r="AL94" s="7"/>
      <c r="AM94" s="21"/>
      <c r="AN94" s="5"/>
      <c r="AO94" s="5"/>
    </row>
    <row r="95" spans="1:48" s="20" customFormat="1" ht="12" customHeight="1" x14ac:dyDescent="0.3">
      <c r="B95" s="185" t="s">
        <v>241</v>
      </c>
      <c r="C95" s="216" t="s">
        <v>242</v>
      </c>
      <c r="D95" s="180"/>
      <c r="E95" s="181"/>
      <c r="F95" s="179"/>
      <c r="G95" s="720" t="s">
        <v>243</v>
      </c>
      <c r="H95" s="721"/>
      <c r="I95" s="721"/>
      <c r="J95" s="722"/>
      <c r="K95" s="631"/>
      <c r="L95" s="151"/>
      <c r="M95" s="193"/>
      <c r="N95" s="628"/>
      <c r="O95" s="51"/>
      <c r="P95" s="348"/>
      <c r="Q95" s="206"/>
      <c r="R95" s="18"/>
      <c r="AH95" s="39"/>
      <c r="AI95" s="19"/>
      <c r="AJ95" s="21"/>
      <c r="AO95" s="5"/>
    </row>
    <row r="96" spans="1:48" s="20" customFormat="1" ht="12" x14ac:dyDescent="0.2">
      <c r="A96" s="6"/>
      <c r="B96" s="35" t="s">
        <v>238</v>
      </c>
      <c r="C96" s="217" t="s">
        <v>12</v>
      </c>
      <c r="D96" s="180"/>
      <c r="E96" s="181"/>
      <c r="F96" s="179"/>
      <c r="G96" s="711" t="s">
        <v>12</v>
      </c>
      <c r="H96" s="712"/>
      <c r="I96" s="712"/>
      <c r="J96" s="713"/>
      <c r="K96" s="219"/>
      <c r="L96" s="177"/>
      <c r="M96" s="220"/>
      <c r="N96" s="630"/>
      <c r="O96" s="221"/>
      <c r="P96" s="350"/>
      <c r="Q96" s="222"/>
      <c r="R96" s="18"/>
      <c r="AH96" s="39"/>
      <c r="AI96" s="19"/>
      <c r="AJ96" s="21"/>
      <c r="AO96" s="5"/>
    </row>
    <row r="97" spans="1:35" s="6" customFormat="1" ht="15" x14ac:dyDescent="0.25">
      <c r="A97" s="20"/>
      <c r="B97" s="37">
        <v>0.3</v>
      </c>
      <c r="C97" s="223">
        <f>+B97*Q12</f>
        <v>12.643385399999998</v>
      </c>
      <c r="D97" s="176"/>
      <c r="E97" s="178"/>
      <c r="F97" s="179"/>
      <c r="G97" s="714">
        <f>(Donnéesdebase!K30-Donnéesdebase!K29)*ModeleFicheLocal!Q12/ListingLocaux!K50</f>
        <v>0</v>
      </c>
      <c r="H97" s="715"/>
      <c r="I97" s="715"/>
      <c r="J97" s="716"/>
      <c r="K97" s="224" t="s">
        <v>244</v>
      </c>
      <c r="L97" s="224"/>
      <c r="M97" s="224"/>
      <c r="N97" s="224"/>
      <c r="O97" s="225" t="s">
        <v>9</v>
      </c>
      <c r="P97" s="226">
        <f>+SUM(P93:P96)</f>
        <v>0</v>
      </c>
      <c r="Q97" s="226">
        <f>+SUM(Q93:Q96)</f>
        <v>0</v>
      </c>
      <c r="R97" s="43"/>
      <c r="AH97" s="45"/>
      <c r="AI97" s="42"/>
    </row>
    <row r="98" spans="1:35" s="20" customFormat="1" ht="12" x14ac:dyDescent="0.2">
      <c r="B98" s="207" t="s">
        <v>245</v>
      </c>
      <c r="C98" s="209"/>
      <c r="D98" s="209"/>
      <c r="E98" s="215"/>
      <c r="F98" s="180"/>
      <c r="G98" s="21"/>
      <c r="H98" s="21"/>
      <c r="I98" s="21"/>
      <c r="J98" s="53"/>
      <c r="K98" s="316" t="s">
        <v>246</v>
      </c>
      <c r="L98" s="184"/>
      <c r="M98" s="184"/>
      <c r="N98" s="184"/>
      <c r="O98" s="184"/>
      <c r="P98" s="184"/>
      <c r="Q98" s="356"/>
      <c r="R98" s="18"/>
      <c r="AH98" s="39"/>
    </row>
    <row r="99" spans="1:35" s="20" customFormat="1" ht="15" x14ac:dyDescent="0.3">
      <c r="B99" s="185" t="s">
        <v>247</v>
      </c>
      <c r="C99" s="191" t="s">
        <v>248</v>
      </c>
      <c r="D99" s="5"/>
      <c r="E99" s="228"/>
      <c r="F99" s="218"/>
      <c r="G99" s="53"/>
      <c r="H99" s="5"/>
      <c r="I99" s="5"/>
      <c r="J99" s="21"/>
      <c r="K99" s="317"/>
      <c r="L99" s="318"/>
      <c r="M99" s="21"/>
      <c r="N99" s="319"/>
      <c r="O99" s="313" t="s">
        <v>249</v>
      </c>
      <c r="P99" s="314" t="s">
        <v>250</v>
      </c>
      <c r="Q99" s="315" t="s">
        <v>23</v>
      </c>
      <c r="R99" s="18"/>
      <c r="AH99" s="39"/>
    </row>
    <row r="100" spans="1:35" s="20" customFormat="1" x14ac:dyDescent="0.2">
      <c r="B100" s="35" t="s">
        <v>12</v>
      </c>
      <c r="C100" s="36" t="s">
        <v>12</v>
      </c>
      <c r="D100" s="41"/>
      <c r="E100" s="308"/>
      <c r="F100" s="311"/>
      <c r="G100" s="41"/>
      <c r="H100" s="41"/>
      <c r="I100" s="312"/>
      <c r="J100" s="21"/>
      <c r="K100" s="320"/>
      <c r="L100" s="318"/>
      <c r="M100" s="27"/>
      <c r="N100" s="23"/>
      <c r="O100" s="35" t="s">
        <v>19</v>
      </c>
      <c r="P100" s="196" t="s">
        <v>6</v>
      </c>
      <c r="Q100" s="36" t="s">
        <v>251</v>
      </c>
      <c r="R100" s="18"/>
      <c r="AH100" s="39" t="s">
        <v>290</v>
      </c>
    </row>
    <row r="101" spans="1:35" s="20" customFormat="1" ht="12" x14ac:dyDescent="0.2">
      <c r="B101" s="551">
        <f>0.1*Q12+I93+P97+G97</f>
        <v>4.2144617999999996</v>
      </c>
      <c r="C101" s="310">
        <f>IF(O82="Naturelle",MAX(C97,E93),0.1*Q12+J93+Q97+G97)</f>
        <v>4.2144617999999996</v>
      </c>
      <c r="D101" s="230"/>
      <c r="E101" s="309"/>
      <c r="F101" s="357"/>
      <c r="G101" s="231"/>
      <c r="H101" s="231"/>
      <c r="I101" s="231"/>
      <c r="J101" s="227"/>
      <c r="K101" s="237"/>
      <c r="L101" s="232"/>
      <c r="M101" s="232"/>
      <c r="N101" s="233"/>
      <c r="O101" s="37">
        <f>+(1220-(0.14*Altitude))/3600</f>
        <v>0.32127222222222218</v>
      </c>
      <c r="P101" s="26">
        <f>+O101*C101</f>
        <v>1.3539895079566664</v>
      </c>
      <c r="Q101" s="415">
        <f>+P101*(E12-L12)</f>
        <v>37.911706222786663</v>
      </c>
      <c r="R101" s="18"/>
      <c r="AH101" s="39"/>
    </row>
    <row r="102" spans="1:35" s="20" customFormat="1" ht="17.25" customHeight="1" x14ac:dyDescent="0.2">
      <c r="B102" s="15"/>
      <c r="C102" s="15"/>
      <c r="D102" s="15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8"/>
    </row>
    <row r="103" spans="1:35" s="20" customFormat="1" ht="16.5" customHeight="1" x14ac:dyDescent="0.3">
      <c r="B103" s="435" t="s">
        <v>39</v>
      </c>
      <c r="C103" s="436"/>
      <c r="D103" s="436"/>
      <c r="E103" s="436"/>
      <c r="F103" s="436"/>
      <c r="G103" s="436"/>
      <c r="H103" s="436"/>
      <c r="I103" s="436"/>
      <c r="J103" s="436"/>
      <c r="K103" s="436"/>
      <c r="L103" s="436"/>
      <c r="M103" s="436"/>
      <c r="N103" s="436"/>
      <c r="O103" s="437"/>
      <c r="P103" s="61" t="s">
        <v>288</v>
      </c>
      <c r="Q103" s="434" t="s">
        <v>15</v>
      </c>
      <c r="R103" s="52"/>
    </row>
    <row r="104" spans="1:35" s="20" customFormat="1" ht="16.5" customHeight="1" x14ac:dyDescent="0.2">
      <c r="A104" s="15"/>
      <c r="B104" s="238"/>
      <c r="C104" s="27"/>
      <c r="D104" s="27"/>
      <c r="E104" s="27"/>
      <c r="F104" s="27"/>
      <c r="G104" s="27"/>
      <c r="H104" s="27"/>
      <c r="I104" s="27"/>
      <c r="J104" s="27"/>
      <c r="L104" s="27"/>
      <c r="M104" s="27"/>
      <c r="N104" s="5"/>
      <c r="O104" s="229"/>
      <c r="P104" s="35" t="s">
        <v>6</v>
      </c>
      <c r="Q104" s="36" t="s">
        <v>251</v>
      </c>
      <c r="R104" s="52"/>
    </row>
    <row r="105" spans="1:35" x14ac:dyDescent="0.2">
      <c r="B105" s="237"/>
      <c r="C105" s="232"/>
      <c r="D105" s="177"/>
      <c r="E105" s="232"/>
      <c r="F105" s="232"/>
      <c r="G105" s="232"/>
      <c r="H105" s="232"/>
      <c r="I105" s="232"/>
      <c r="J105" s="232"/>
      <c r="K105" s="232"/>
      <c r="L105" s="232"/>
      <c r="M105" s="177"/>
      <c r="N105" s="239"/>
      <c r="O105" s="240"/>
      <c r="P105" s="351">
        <f>+P101+P79+P64+P51+P42+P27</f>
        <v>10.741127007956667</v>
      </c>
      <c r="Q105" s="352">
        <f>+(Q101+Q79+Q64+Q51+Q42+Q27)</f>
        <v>300.75155622278669</v>
      </c>
    </row>
    <row r="106" spans="1:35" x14ac:dyDescent="0.2"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20"/>
      <c r="M106" s="20"/>
      <c r="N106" s="20"/>
      <c r="O106" s="20"/>
      <c r="P106" s="20"/>
      <c r="Q106" s="20"/>
    </row>
    <row r="107" spans="1:35" x14ac:dyDescent="0.2">
      <c r="B107" s="20" t="s">
        <v>319</v>
      </c>
      <c r="C107" s="20"/>
      <c r="D107" s="20"/>
      <c r="E107" s="20"/>
    </row>
    <row r="108" spans="1:35" x14ac:dyDescent="0.2">
      <c r="B108" s="392" t="s">
        <v>77</v>
      </c>
      <c r="C108" s="393"/>
      <c r="D108" s="394"/>
      <c r="E108" s="395">
        <f>+Q27</f>
        <v>30.267929999999996</v>
      </c>
    </row>
    <row r="109" spans="1:35" x14ac:dyDescent="0.2">
      <c r="B109" s="396" t="s">
        <v>316</v>
      </c>
      <c r="C109" s="397"/>
      <c r="D109" s="398"/>
      <c r="E109" s="399">
        <f>+Q42</f>
        <v>161.86170000000001</v>
      </c>
    </row>
    <row r="110" spans="1:35" x14ac:dyDescent="0.2">
      <c r="B110" s="400" t="s">
        <v>110</v>
      </c>
      <c r="C110" s="401"/>
      <c r="D110" s="402"/>
      <c r="E110" s="403">
        <f>+Q51</f>
        <v>0</v>
      </c>
    </row>
    <row r="111" spans="1:35" x14ac:dyDescent="0.2">
      <c r="B111" s="404" t="s">
        <v>57</v>
      </c>
      <c r="C111" s="405"/>
      <c r="D111" s="406"/>
      <c r="E111" s="407">
        <f>+Q64</f>
        <v>63.010220000000011</v>
      </c>
    </row>
    <row r="112" spans="1:35" x14ac:dyDescent="0.2">
      <c r="B112" s="408" t="s">
        <v>317</v>
      </c>
      <c r="C112" s="409"/>
      <c r="D112" s="410"/>
      <c r="E112" s="411">
        <f>+Q79</f>
        <v>7.7000000000000011</v>
      </c>
    </row>
    <row r="113" spans="2:5" x14ac:dyDescent="0.2">
      <c r="B113" s="412" t="s">
        <v>318</v>
      </c>
      <c r="C113" s="413"/>
      <c r="D113" s="414"/>
      <c r="E113" s="416">
        <f>+Q101</f>
        <v>37.911706222786663</v>
      </c>
    </row>
    <row r="130" spans="2:18" ht="15" x14ac:dyDescent="0.3">
      <c r="B130" s="812" t="s">
        <v>359</v>
      </c>
      <c r="C130" s="816" t="s">
        <v>26</v>
      </c>
      <c r="D130" s="813"/>
      <c r="E130" s="813"/>
      <c r="F130" s="813"/>
      <c r="G130" s="813"/>
      <c r="H130" s="813"/>
      <c r="I130" s="814"/>
      <c r="J130" s="817" t="s">
        <v>1</v>
      </c>
      <c r="K130" s="817" t="s">
        <v>501</v>
      </c>
      <c r="L130" s="817" t="s">
        <v>502</v>
      </c>
      <c r="M130" s="818" t="s">
        <v>361</v>
      </c>
      <c r="N130" s="818" t="s">
        <v>362</v>
      </c>
      <c r="O130" s="818" t="s">
        <v>363</v>
      </c>
      <c r="P130" s="819" t="s">
        <v>364</v>
      </c>
      <c r="Q130" s="819" t="s">
        <v>247</v>
      </c>
      <c r="R130" s="819" t="s">
        <v>365</v>
      </c>
    </row>
    <row r="131" spans="2:18" x14ac:dyDescent="0.2">
      <c r="B131" s="815"/>
      <c r="C131" s="815"/>
      <c r="D131" s="815"/>
      <c r="E131" s="815"/>
      <c r="F131" s="815"/>
      <c r="G131" s="815"/>
      <c r="H131" s="815"/>
      <c r="I131" s="815"/>
      <c r="J131" s="820" t="s">
        <v>89</v>
      </c>
      <c r="K131" s="820" t="s">
        <v>4</v>
      </c>
      <c r="L131" s="820" t="s">
        <v>4</v>
      </c>
      <c r="M131" s="820" t="s">
        <v>251</v>
      </c>
      <c r="N131" s="820" t="s">
        <v>251</v>
      </c>
      <c r="O131" s="820" t="s">
        <v>251</v>
      </c>
      <c r="P131" s="820" t="s">
        <v>503</v>
      </c>
      <c r="Q131" s="820" t="s">
        <v>504</v>
      </c>
      <c r="R131" s="820" t="s">
        <v>505</v>
      </c>
    </row>
    <row r="132" spans="2:18" x14ac:dyDescent="0.2">
      <c r="B132" s="815">
        <f>+G2</f>
        <v>0</v>
      </c>
      <c r="C132" s="815">
        <f>+L2</f>
        <v>0</v>
      </c>
      <c r="D132" s="815"/>
      <c r="E132" s="815"/>
      <c r="F132" s="815"/>
      <c r="G132" s="815"/>
      <c r="H132" s="815"/>
      <c r="I132" s="815"/>
      <c r="J132" s="820">
        <f>+O12</f>
        <v>14.944899999999999</v>
      </c>
      <c r="K132" s="820">
        <f>+E12</f>
        <v>18</v>
      </c>
      <c r="L132" s="820">
        <f>+L12</f>
        <v>-10</v>
      </c>
      <c r="M132" s="821">
        <f>+Q27+Q42+Q51+Q64+Q79</f>
        <v>262.83985000000001</v>
      </c>
      <c r="N132" s="822">
        <f>+Q101</f>
        <v>37.911706222786663</v>
      </c>
      <c r="O132" s="823">
        <f>+Q105</f>
        <v>300.75155622278669</v>
      </c>
      <c r="P132" s="820">
        <f>+O132/J132</f>
        <v>20.12402600370606</v>
      </c>
      <c r="Q132" s="821">
        <f>+B101</f>
        <v>4.2144617999999996</v>
      </c>
      <c r="R132" s="820">
        <f>+Q132/J132</f>
        <v>0.28199999999999997</v>
      </c>
    </row>
  </sheetData>
  <sheetProtection selectLockedCells="1"/>
  <protectedRanges>
    <protectedRange sqref="O47:O50 B47:G50 B21:G26 I21:O26 I47:M50 B32:G41 I32:M41 B56:G63 B69:G78 I69:O78 I56:M63 O56:O63 O32:O41" name="Plage3"/>
    <protectedRange sqref="I15" name="Plage2"/>
    <protectedRange sqref="I13:O14 H14 K12:Q12 E12:G14" name="Plage1"/>
  </protectedRanges>
  <dataConsolidate link="1"/>
  <mergeCells count="75">
    <mergeCell ref="G97:J97"/>
    <mergeCell ref="G94:J94"/>
    <mergeCell ref="D30:E30"/>
    <mergeCell ref="F30:H30"/>
    <mergeCell ref="F32:H32"/>
    <mergeCell ref="F39:H39"/>
    <mergeCell ref="F40:H40"/>
    <mergeCell ref="F41:H41"/>
    <mergeCell ref="D67:E67"/>
    <mergeCell ref="F67:H67"/>
    <mergeCell ref="F56:H56"/>
    <mergeCell ref="F61:H61"/>
    <mergeCell ref="F62:H62"/>
    <mergeCell ref="D54:E54"/>
    <mergeCell ref="F48:H48"/>
    <mergeCell ref="F49:H49"/>
    <mergeCell ref="F63:H63"/>
    <mergeCell ref="F50:H50"/>
    <mergeCell ref="G96:J96"/>
    <mergeCell ref="N4:Q4"/>
    <mergeCell ref="F19:H19"/>
    <mergeCell ref="F21:H21"/>
    <mergeCell ref="F22:H22"/>
    <mergeCell ref="F23:H23"/>
    <mergeCell ref="B14:Q14"/>
    <mergeCell ref="M19:N19"/>
    <mergeCell ref="N5:Q5"/>
    <mergeCell ref="D19:E19"/>
    <mergeCell ref="F26:H26"/>
    <mergeCell ref="F24:H24"/>
    <mergeCell ref="F25:H25"/>
    <mergeCell ref="D45:E45"/>
    <mergeCell ref="G95:J95"/>
    <mergeCell ref="F77:H77"/>
    <mergeCell ref="F78:H78"/>
    <mergeCell ref="M67:N67"/>
    <mergeCell ref="M68:N68"/>
    <mergeCell ref="F69:H69"/>
    <mergeCell ref="F76:H76"/>
    <mergeCell ref="F70:H70"/>
    <mergeCell ref="F71:H71"/>
    <mergeCell ref="F72:H72"/>
    <mergeCell ref="F73:H73"/>
    <mergeCell ref="F74:H74"/>
    <mergeCell ref="F75:H75"/>
    <mergeCell ref="O86:Q86"/>
    <mergeCell ref="M20:N20"/>
    <mergeCell ref="O85:Q85"/>
    <mergeCell ref="I6:Q6"/>
    <mergeCell ref="I7:Q7"/>
    <mergeCell ref="M46:N46"/>
    <mergeCell ref="M30:N30"/>
    <mergeCell ref="M31:N31"/>
    <mergeCell ref="M54:N54"/>
    <mergeCell ref="M55:N55"/>
    <mergeCell ref="O83:Q83"/>
    <mergeCell ref="O84:Q84"/>
    <mergeCell ref="O82:Q82"/>
    <mergeCell ref="G10:J10"/>
    <mergeCell ref="G11:J11"/>
    <mergeCell ref="G12:J12"/>
    <mergeCell ref="F58:H58"/>
    <mergeCell ref="F59:H59"/>
    <mergeCell ref="F60:H60"/>
    <mergeCell ref="F45:H45"/>
    <mergeCell ref="M45:N45"/>
    <mergeCell ref="F47:H47"/>
    <mergeCell ref="F54:H54"/>
    <mergeCell ref="F38:H38"/>
    <mergeCell ref="F57:H57"/>
    <mergeCell ref="F33:H33"/>
    <mergeCell ref="F34:H34"/>
    <mergeCell ref="F35:H35"/>
    <mergeCell ref="F36:H36"/>
    <mergeCell ref="F37:H37"/>
  </mergeCells>
  <phoneticPr fontId="2" type="noConversion"/>
  <conditionalFormatting sqref="B101">
    <cfRule type="cellIs" dxfId="1" priority="1" stopIfTrue="1" operator="lessThan">
      <formula>#REF!</formula>
    </cfRule>
    <cfRule type="cellIs" dxfId="0" priority="2" stopIfTrue="1" operator="greaterThanOrEqual">
      <formula>#REF!</formula>
    </cfRule>
  </conditionalFormatting>
  <dataValidations count="15">
    <dataValidation type="list" allowBlank="1" showInputMessage="1" showErrorMessage="1" sqref="O84:Q84" xr:uid="{00000000-0002-0000-0500-000004000000}">
      <formula1>INDIRECT($O$83)</formula1>
    </dataValidation>
    <dataValidation type="list" allowBlank="1" showInputMessage="1" showErrorMessage="1" sqref="O86:Q86" xr:uid="{00000000-0002-0000-0500-000007000000}">
      <formula1>INDIRECT($O$84)</formula1>
    </dataValidation>
    <dataValidation type="list" allowBlank="1" showInputMessage="1" showErrorMessage="1" sqref="F21:F26 F47:F50 F56:F63 F32:F41 F69:F78" xr:uid="{14C6F541-4114-49A1-9CC4-1E9B83DCDC33}">
      <formula1>Contact</formula1>
    </dataValidation>
    <dataValidation type="list" allowBlank="1" showInputMessage="1" showErrorMessage="1" sqref="N4" xr:uid="{00000000-0002-0000-0500-000003000000}">
      <formula1>Bâtiments</formula1>
    </dataValidation>
    <dataValidation type="list" allowBlank="1" showInputMessage="1" showErrorMessage="1" sqref="N5:Q5" xr:uid="{00000000-0002-0000-0500-000002000000}">
      <formula1>INDIRECT($N$4)</formula1>
    </dataValidation>
    <dataValidation type="list" allowBlank="1" showInputMessage="1" showErrorMessage="1" sqref="I7" xr:uid="{00000000-0002-0000-0500-000009000000}">
      <formula1>$AU$11:$AU$19</formula1>
    </dataValidation>
    <dataValidation type="list" allowBlank="1" showInputMessage="1" showErrorMessage="1" sqref="O83:Q83" xr:uid="{00000000-0002-0000-0500-000005000000}">
      <formula1>$AO$21:$AO$23</formula1>
    </dataValidation>
    <dataValidation type="list" allowBlank="1" showInputMessage="1" showErrorMessage="1" sqref="O85:Q85" xr:uid="{00000000-0002-0000-0500-000006000000}">
      <formula1>$AM$28:$AM$30</formula1>
    </dataValidation>
    <dataValidation type="list" allowBlank="1" showInputMessage="1" showErrorMessage="1" sqref="O82:Q82" xr:uid="{00000000-0002-0000-0500-000008000000}">
      <formula1>$AU$21:$AU$23</formula1>
    </dataValidation>
    <dataValidation type="list" allowBlank="1" showInputMessage="1" showErrorMessage="1" sqref="B21:B26" xr:uid="{AAA28546-27F8-4436-937C-E8C3F9136EFE}">
      <formula1>Murs</formula1>
    </dataValidation>
    <dataValidation type="list" allowBlank="1" showInputMessage="1" showErrorMessage="1" sqref="B47:B50" xr:uid="{7147DBB6-3EBB-4F4D-A316-3278257933A7}">
      <formula1>planchers</formula1>
    </dataValidation>
    <dataValidation type="list" allowBlank="1" showInputMessage="1" showErrorMessage="1" sqref="B69:B78" xr:uid="{8AE59807-A112-4A90-932A-2CC61453C467}">
      <formula1>Ponts</formula1>
    </dataValidation>
    <dataValidation type="list" allowBlank="1" showInputMessage="1" showErrorMessage="1" sqref="B32:B41" xr:uid="{17710AF6-8217-4580-8C62-E729BBD9B67C}">
      <formula1>Menuiseries</formula1>
    </dataValidation>
    <dataValidation type="list" allowBlank="1" showInputMessage="1" showErrorMessage="1" sqref="B56:B63" xr:uid="{D581FFC2-05FE-41D7-992E-AFD1AD33CAD1}">
      <formula1>Toitures</formula1>
    </dataValidation>
    <dataValidation type="list" allowBlank="1" showInputMessage="1" showErrorMessage="1" sqref="I6:Q6" xr:uid="{00000000-0002-0000-0500-000000000000}">
      <formula1>$AU$4:$AU$7</formula1>
    </dataValidation>
  </dataValidations>
  <pageMargins left="0.78740157480314965" right="0.19685039370078741" top="0.62992125984251968" bottom="0.62992125984251968" header="0.51181102362204722" footer="0.51181102362204722"/>
  <pageSetup paperSize="9" scale="78" orientation="portrait" r:id="rId1"/>
  <headerFooter alignWithMargins="0">
    <oddHeader xml:space="preserve">&amp;R
</oddHeader>
    <oddFooter>&amp;L&amp;8Formulaire de calcul SIA 384.201&amp;C&amp;8Fiche du local&amp;R&amp;8Page &amp;P</oddFooter>
  </headerFooter>
  <ignoredErrors>
    <ignoredError sqref="E108:E113 O33:O41 L33:N41 P64:Q64 O61:O63 M57:O60 M61:N63 O70:O78 M69:N78 O69 D70:D75 D69 L56:L63 D56:D63 D32:D41 L21:L26 L32:O32 K12:N12 F12 O21 H6 L42:L50 M21 M56 M47:M50 M51:N54 M42:N45 K63 O56 K56 N48:O50 O47 K41 M22:O26 P27 P42 P51 P79:Q79 O101 P97 C97 B93:E93 D76:D78 D47:D50 D21:D26 B1:Q5 B28:Q31 B21:C26 E21:K21 B55:Q55 B47:C50 E48:K50 B80:Q92 B76:C78 E76:L78 B94:Q96 F93:Q93 B98:Q100 B97 D97:O97 Q97 B102:Q105 B101:N101 P101:Q101 B79:O79 B51:L51 Q51 B46:K46 B42:K42 Q42 B27:O27 Q27 E22:K26 P22:Q26 B41:C41 P41:Q41 E47:K47 P47:Q47 P48:Q50 B57:C62 B56:C56 P56:Q56 B65:Q68 B63:C63 P63:Q63 B43:K45 O43:Q45 O42 B52:L54 O52:Q54 O51 N47 N56 N21 M46:Q46 B7:Q11 B6:G6 I6:Q6 P21:Q21 B13:Q20 B12:D12 G12:J12 B33:C40 B32:C32 P32:Q32 E41:J41 E33:K40 E32:K32 E57:K62 E56:J56 E63:J63 P57:Q60 B70:C75 B69:C69 E69:L69 E70:L75 P69:Q69 P76:Q78 P70:Q75 P61:Q62 B64:O64 P33:Q40 P12:Q12" unlockedFormula="1"/>
  </ignoredErrors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8FC2F-3DE3-45EE-974B-A524DEE73E48}">
  <sheetPr codeName="Feuil2">
    <tabColor theme="9" tint="0.79998168889431442"/>
    <pageSetUpPr fitToPage="1"/>
  </sheetPr>
  <dimension ref="A1:Y21"/>
  <sheetViews>
    <sheetView showGridLines="0" showZeros="0" zoomScaleNormal="100" zoomScaleSheetLayoutView="100" workbookViewId="0">
      <selection activeCell="S36" sqref="S36"/>
    </sheetView>
  </sheetViews>
  <sheetFormatPr baseColWidth="10" defaultRowHeight="12.75" x14ac:dyDescent="0.2"/>
  <cols>
    <col min="1" max="5" width="5.85546875" style="509" customWidth="1"/>
    <col min="6" max="6" width="6.7109375" style="509" customWidth="1"/>
    <col min="7" max="7" width="6.28515625" style="509" customWidth="1"/>
    <col min="8" max="10" width="5.85546875" style="509" customWidth="1"/>
    <col min="11" max="13" width="6" style="509" customWidth="1"/>
    <col min="14" max="14" width="6.42578125" style="509" customWidth="1"/>
    <col min="15" max="16" width="6" style="509" customWidth="1"/>
    <col min="17" max="17" width="6.5703125" style="509" customWidth="1"/>
    <col min="18" max="18" width="6.42578125" style="509" customWidth="1"/>
    <col min="19" max="23" width="5.85546875" style="509" customWidth="1"/>
    <col min="24" max="24" width="5.28515625" style="509" customWidth="1"/>
    <col min="25" max="256" width="11.42578125" style="509"/>
    <col min="257" max="261" width="5.85546875" style="509" customWidth="1"/>
    <col min="262" max="262" width="6.7109375" style="509" customWidth="1"/>
    <col min="263" max="263" width="6.28515625" style="509" customWidth="1"/>
    <col min="264" max="266" width="5.85546875" style="509" customWidth="1"/>
    <col min="267" max="269" width="6" style="509" customWidth="1"/>
    <col min="270" max="270" width="6.42578125" style="509" customWidth="1"/>
    <col min="271" max="272" width="6" style="509" customWidth="1"/>
    <col min="273" max="273" width="6.5703125" style="509" customWidth="1"/>
    <col min="274" max="274" width="6.42578125" style="509" customWidth="1"/>
    <col min="275" max="279" width="5.85546875" style="509" customWidth="1"/>
    <col min="280" max="280" width="5.28515625" style="509" customWidth="1"/>
    <col min="281" max="512" width="11.42578125" style="509"/>
    <col min="513" max="517" width="5.85546875" style="509" customWidth="1"/>
    <col min="518" max="518" width="6.7109375" style="509" customWidth="1"/>
    <col min="519" max="519" width="6.28515625" style="509" customWidth="1"/>
    <col min="520" max="522" width="5.85546875" style="509" customWidth="1"/>
    <col min="523" max="525" width="6" style="509" customWidth="1"/>
    <col min="526" max="526" width="6.42578125" style="509" customWidth="1"/>
    <col min="527" max="528" width="6" style="509" customWidth="1"/>
    <col min="529" max="529" width="6.5703125" style="509" customWidth="1"/>
    <col min="530" max="530" width="6.42578125" style="509" customWidth="1"/>
    <col min="531" max="535" width="5.85546875" style="509" customWidth="1"/>
    <col min="536" max="536" width="5.28515625" style="509" customWidth="1"/>
    <col min="537" max="768" width="11.42578125" style="509"/>
    <col min="769" max="773" width="5.85546875" style="509" customWidth="1"/>
    <col min="774" max="774" width="6.7109375" style="509" customWidth="1"/>
    <col min="775" max="775" width="6.28515625" style="509" customWidth="1"/>
    <col min="776" max="778" width="5.85546875" style="509" customWidth="1"/>
    <col min="779" max="781" width="6" style="509" customWidth="1"/>
    <col min="782" max="782" width="6.42578125" style="509" customWidth="1"/>
    <col min="783" max="784" width="6" style="509" customWidth="1"/>
    <col min="785" max="785" width="6.5703125" style="509" customWidth="1"/>
    <col min="786" max="786" width="6.42578125" style="509" customWidth="1"/>
    <col min="787" max="791" width="5.85546875" style="509" customWidth="1"/>
    <col min="792" max="792" width="5.28515625" style="509" customWidth="1"/>
    <col min="793" max="1024" width="11.42578125" style="509"/>
    <col min="1025" max="1029" width="5.85546875" style="509" customWidth="1"/>
    <col min="1030" max="1030" width="6.7109375" style="509" customWidth="1"/>
    <col min="1031" max="1031" width="6.28515625" style="509" customWidth="1"/>
    <col min="1032" max="1034" width="5.85546875" style="509" customWidth="1"/>
    <col min="1035" max="1037" width="6" style="509" customWidth="1"/>
    <col min="1038" max="1038" width="6.42578125" style="509" customWidth="1"/>
    <col min="1039" max="1040" width="6" style="509" customWidth="1"/>
    <col min="1041" max="1041" width="6.5703125" style="509" customWidth="1"/>
    <col min="1042" max="1042" width="6.42578125" style="509" customWidth="1"/>
    <col min="1043" max="1047" width="5.85546875" style="509" customWidth="1"/>
    <col min="1048" max="1048" width="5.28515625" style="509" customWidth="1"/>
    <col min="1049" max="1280" width="11.42578125" style="509"/>
    <col min="1281" max="1285" width="5.85546875" style="509" customWidth="1"/>
    <col min="1286" max="1286" width="6.7109375" style="509" customWidth="1"/>
    <col min="1287" max="1287" width="6.28515625" style="509" customWidth="1"/>
    <col min="1288" max="1290" width="5.85546875" style="509" customWidth="1"/>
    <col min="1291" max="1293" width="6" style="509" customWidth="1"/>
    <col min="1294" max="1294" width="6.42578125" style="509" customWidth="1"/>
    <col min="1295" max="1296" width="6" style="509" customWidth="1"/>
    <col min="1297" max="1297" width="6.5703125" style="509" customWidth="1"/>
    <col min="1298" max="1298" width="6.42578125" style="509" customWidth="1"/>
    <col min="1299" max="1303" width="5.85546875" style="509" customWidth="1"/>
    <col min="1304" max="1304" width="5.28515625" style="509" customWidth="1"/>
    <col min="1305" max="1536" width="11.42578125" style="509"/>
    <col min="1537" max="1541" width="5.85546875" style="509" customWidth="1"/>
    <col min="1542" max="1542" width="6.7109375" style="509" customWidth="1"/>
    <col min="1543" max="1543" width="6.28515625" style="509" customWidth="1"/>
    <col min="1544" max="1546" width="5.85546875" style="509" customWidth="1"/>
    <col min="1547" max="1549" width="6" style="509" customWidth="1"/>
    <col min="1550" max="1550" width="6.42578125" style="509" customWidth="1"/>
    <col min="1551" max="1552" width="6" style="509" customWidth="1"/>
    <col min="1553" max="1553" width="6.5703125" style="509" customWidth="1"/>
    <col min="1554" max="1554" width="6.42578125" style="509" customWidth="1"/>
    <col min="1555" max="1559" width="5.85546875" style="509" customWidth="1"/>
    <col min="1560" max="1560" width="5.28515625" style="509" customWidth="1"/>
    <col min="1561" max="1792" width="11.42578125" style="509"/>
    <col min="1793" max="1797" width="5.85546875" style="509" customWidth="1"/>
    <col min="1798" max="1798" width="6.7109375" style="509" customWidth="1"/>
    <col min="1799" max="1799" width="6.28515625" style="509" customWidth="1"/>
    <col min="1800" max="1802" width="5.85546875" style="509" customWidth="1"/>
    <col min="1803" max="1805" width="6" style="509" customWidth="1"/>
    <col min="1806" max="1806" width="6.42578125" style="509" customWidth="1"/>
    <col min="1807" max="1808" width="6" style="509" customWidth="1"/>
    <col min="1809" max="1809" width="6.5703125" style="509" customWidth="1"/>
    <col min="1810" max="1810" width="6.42578125" style="509" customWidth="1"/>
    <col min="1811" max="1815" width="5.85546875" style="509" customWidth="1"/>
    <col min="1816" max="1816" width="5.28515625" style="509" customWidth="1"/>
    <col min="1817" max="2048" width="11.42578125" style="509"/>
    <col min="2049" max="2053" width="5.85546875" style="509" customWidth="1"/>
    <col min="2054" max="2054" width="6.7109375" style="509" customWidth="1"/>
    <col min="2055" max="2055" width="6.28515625" style="509" customWidth="1"/>
    <col min="2056" max="2058" width="5.85546875" style="509" customWidth="1"/>
    <col min="2059" max="2061" width="6" style="509" customWidth="1"/>
    <col min="2062" max="2062" width="6.42578125" style="509" customWidth="1"/>
    <col min="2063" max="2064" width="6" style="509" customWidth="1"/>
    <col min="2065" max="2065" width="6.5703125" style="509" customWidth="1"/>
    <col min="2066" max="2066" width="6.42578125" style="509" customWidth="1"/>
    <col min="2067" max="2071" width="5.85546875" style="509" customWidth="1"/>
    <col min="2072" max="2072" width="5.28515625" style="509" customWidth="1"/>
    <col min="2073" max="2304" width="11.42578125" style="509"/>
    <col min="2305" max="2309" width="5.85546875" style="509" customWidth="1"/>
    <col min="2310" max="2310" width="6.7109375" style="509" customWidth="1"/>
    <col min="2311" max="2311" width="6.28515625" style="509" customWidth="1"/>
    <col min="2312" max="2314" width="5.85546875" style="509" customWidth="1"/>
    <col min="2315" max="2317" width="6" style="509" customWidth="1"/>
    <col min="2318" max="2318" width="6.42578125" style="509" customWidth="1"/>
    <col min="2319" max="2320" width="6" style="509" customWidth="1"/>
    <col min="2321" max="2321" width="6.5703125" style="509" customWidth="1"/>
    <col min="2322" max="2322" width="6.42578125" style="509" customWidth="1"/>
    <col min="2323" max="2327" width="5.85546875" style="509" customWidth="1"/>
    <col min="2328" max="2328" width="5.28515625" style="509" customWidth="1"/>
    <col min="2329" max="2560" width="11.42578125" style="509"/>
    <col min="2561" max="2565" width="5.85546875" style="509" customWidth="1"/>
    <col min="2566" max="2566" width="6.7109375" style="509" customWidth="1"/>
    <col min="2567" max="2567" width="6.28515625" style="509" customWidth="1"/>
    <col min="2568" max="2570" width="5.85546875" style="509" customWidth="1"/>
    <col min="2571" max="2573" width="6" style="509" customWidth="1"/>
    <col min="2574" max="2574" width="6.42578125" style="509" customWidth="1"/>
    <col min="2575" max="2576" width="6" style="509" customWidth="1"/>
    <col min="2577" max="2577" width="6.5703125" style="509" customWidth="1"/>
    <col min="2578" max="2578" width="6.42578125" style="509" customWidth="1"/>
    <col min="2579" max="2583" width="5.85546875" style="509" customWidth="1"/>
    <col min="2584" max="2584" width="5.28515625" style="509" customWidth="1"/>
    <col min="2585" max="2816" width="11.42578125" style="509"/>
    <col min="2817" max="2821" width="5.85546875" style="509" customWidth="1"/>
    <col min="2822" max="2822" width="6.7109375" style="509" customWidth="1"/>
    <col min="2823" max="2823" width="6.28515625" style="509" customWidth="1"/>
    <col min="2824" max="2826" width="5.85546875" style="509" customWidth="1"/>
    <col min="2827" max="2829" width="6" style="509" customWidth="1"/>
    <col min="2830" max="2830" width="6.42578125" style="509" customWidth="1"/>
    <col min="2831" max="2832" width="6" style="509" customWidth="1"/>
    <col min="2833" max="2833" width="6.5703125" style="509" customWidth="1"/>
    <col min="2834" max="2834" width="6.42578125" style="509" customWidth="1"/>
    <col min="2835" max="2839" width="5.85546875" style="509" customWidth="1"/>
    <col min="2840" max="2840" width="5.28515625" style="509" customWidth="1"/>
    <col min="2841" max="3072" width="11.42578125" style="509"/>
    <col min="3073" max="3077" width="5.85546875" style="509" customWidth="1"/>
    <col min="3078" max="3078" width="6.7109375" style="509" customWidth="1"/>
    <col min="3079" max="3079" width="6.28515625" style="509" customWidth="1"/>
    <col min="3080" max="3082" width="5.85546875" style="509" customWidth="1"/>
    <col min="3083" max="3085" width="6" style="509" customWidth="1"/>
    <col min="3086" max="3086" width="6.42578125" style="509" customWidth="1"/>
    <col min="3087" max="3088" width="6" style="509" customWidth="1"/>
    <col min="3089" max="3089" width="6.5703125" style="509" customWidth="1"/>
    <col min="3090" max="3090" width="6.42578125" style="509" customWidth="1"/>
    <col min="3091" max="3095" width="5.85546875" style="509" customWidth="1"/>
    <col min="3096" max="3096" width="5.28515625" style="509" customWidth="1"/>
    <col min="3097" max="3328" width="11.42578125" style="509"/>
    <col min="3329" max="3333" width="5.85546875" style="509" customWidth="1"/>
    <col min="3334" max="3334" width="6.7109375" style="509" customWidth="1"/>
    <col min="3335" max="3335" width="6.28515625" style="509" customWidth="1"/>
    <col min="3336" max="3338" width="5.85546875" style="509" customWidth="1"/>
    <col min="3339" max="3341" width="6" style="509" customWidth="1"/>
    <col min="3342" max="3342" width="6.42578125" style="509" customWidth="1"/>
    <col min="3343" max="3344" width="6" style="509" customWidth="1"/>
    <col min="3345" max="3345" width="6.5703125" style="509" customWidth="1"/>
    <col min="3346" max="3346" width="6.42578125" style="509" customWidth="1"/>
    <col min="3347" max="3351" width="5.85546875" style="509" customWidth="1"/>
    <col min="3352" max="3352" width="5.28515625" style="509" customWidth="1"/>
    <col min="3353" max="3584" width="11.42578125" style="509"/>
    <col min="3585" max="3589" width="5.85546875" style="509" customWidth="1"/>
    <col min="3590" max="3590" width="6.7109375" style="509" customWidth="1"/>
    <col min="3591" max="3591" width="6.28515625" style="509" customWidth="1"/>
    <col min="3592" max="3594" width="5.85546875" style="509" customWidth="1"/>
    <col min="3595" max="3597" width="6" style="509" customWidth="1"/>
    <col min="3598" max="3598" width="6.42578125" style="509" customWidth="1"/>
    <col min="3599" max="3600" width="6" style="509" customWidth="1"/>
    <col min="3601" max="3601" width="6.5703125" style="509" customWidth="1"/>
    <col min="3602" max="3602" width="6.42578125" style="509" customWidth="1"/>
    <col min="3603" max="3607" width="5.85546875" style="509" customWidth="1"/>
    <col min="3608" max="3608" width="5.28515625" style="509" customWidth="1"/>
    <col min="3609" max="3840" width="11.42578125" style="509"/>
    <col min="3841" max="3845" width="5.85546875" style="509" customWidth="1"/>
    <col min="3846" max="3846" width="6.7109375" style="509" customWidth="1"/>
    <col min="3847" max="3847" width="6.28515625" style="509" customWidth="1"/>
    <col min="3848" max="3850" width="5.85546875" style="509" customWidth="1"/>
    <col min="3851" max="3853" width="6" style="509" customWidth="1"/>
    <col min="3854" max="3854" width="6.42578125" style="509" customWidth="1"/>
    <col min="3855" max="3856" width="6" style="509" customWidth="1"/>
    <col min="3857" max="3857" width="6.5703125" style="509" customWidth="1"/>
    <col min="3858" max="3858" width="6.42578125" style="509" customWidth="1"/>
    <col min="3859" max="3863" width="5.85546875" style="509" customWidth="1"/>
    <col min="3864" max="3864" width="5.28515625" style="509" customWidth="1"/>
    <col min="3865" max="4096" width="11.42578125" style="509"/>
    <col min="4097" max="4101" width="5.85546875" style="509" customWidth="1"/>
    <col min="4102" max="4102" width="6.7109375" style="509" customWidth="1"/>
    <col min="4103" max="4103" width="6.28515625" style="509" customWidth="1"/>
    <col min="4104" max="4106" width="5.85546875" style="509" customWidth="1"/>
    <col min="4107" max="4109" width="6" style="509" customWidth="1"/>
    <col min="4110" max="4110" width="6.42578125" style="509" customWidth="1"/>
    <col min="4111" max="4112" width="6" style="509" customWidth="1"/>
    <col min="4113" max="4113" width="6.5703125" style="509" customWidth="1"/>
    <col min="4114" max="4114" width="6.42578125" style="509" customWidth="1"/>
    <col min="4115" max="4119" width="5.85546875" style="509" customWidth="1"/>
    <col min="4120" max="4120" width="5.28515625" style="509" customWidth="1"/>
    <col min="4121" max="4352" width="11.42578125" style="509"/>
    <col min="4353" max="4357" width="5.85546875" style="509" customWidth="1"/>
    <col min="4358" max="4358" width="6.7109375" style="509" customWidth="1"/>
    <col min="4359" max="4359" width="6.28515625" style="509" customWidth="1"/>
    <col min="4360" max="4362" width="5.85546875" style="509" customWidth="1"/>
    <col min="4363" max="4365" width="6" style="509" customWidth="1"/>
    <col min="4366" max="4366" width="6.42578125" style="509" customWidth="1"/>
    <col min="4367" max="4368" width="6" style="509" customWidth="1"/>
    <col min="4369" max="4369" width="6.5703125" style="509" customWidth="1"/>
    <col min="4370" max="4370" width="6.42578125" style="509" customWidth="1"/>
    <col min="4371" max="4375" width="5.85546875" style="509" customWidth="1"/>
    <col min="4376" max="4376" width="5.28515625" style="509" customWidth="1"/>
    <col min="4377" max="4608" width="11.42578125" style="509"/>
    <col min="4609" max="4613" width="5.85546875" style="509" customWidth="1"/>
    <col min="4614" max="4614" width="6.7109375" style="509" customWidth="1"/>
    <col min="4615" max="4615" width="6.28515625" style="509" customWidth="1"/>
    <col min="4616" max="4618" width="5.85546875" style="509" customWidth="1"/>
    <col min="4619" max="4621" width="6" style="509" customWidth="1"/>
    <col min="4622" max="4622" width="6.42578125" style="509" customWidth="1"/>
    <col min="4623" max="4624" width="6" style="509" customWidth="1"/>
    <col min="4625" max="4625" width="6.5703125" style="509" customWidth="1"/>
    <col min="4626" max="4626" width="6.42578125" style="509" customWidth="1"/>
    <col min="4627" max="4631" width="5.85546875" style="509" customWidth="1"/>
    <col min="4632" max="4632" width="5.28515625" style="509" customWidth="1"/>
    <col min="4633" max="4864" width="11.42578125" style="509"/>
    <col min="4865" max="4869" width="5.85546875" style="509" customWidth="1"/>
    <col min="4870" max="4870" width="6.7109375" style="509" customWidth="1"/>
    <col min="4871" max="4871" width="6.28515625" style="509" customWidth="1"/>
    <col min="4872" max="4874" width="5.85546875" style="509" customWidth="1"/>
    <col min="4875" max="4877" width="6" style="509" customWidth="1"/>
    <col min="4878" max="4878" width="6.42578125" style="509" customWidth="1"/>
    <col min="4879" max="4880" width="6" style="509" customWidth="1"/>
    <col min="4881" max="4881" width="6.5703125" style="509" customWidth="1"/>
    <col min="4882" max="4882" width="6.42578125" style="509" customWidth="1"/>
    <col min="4883" max="4887" width="5.85546875" style="509" customWidth="1"/>
    <col min="4888" max="4888" width="5.28515625" style="509" customWidth="1"/>
    <col min="4889" max="5120" width="11.42578125" style="509"/>
    <col min="5121" max="5125" width="5.85546875" style="509" customWidth="1"/>
    <col min="5126" max="5126" width="6.7109375" style="509" customWidth="1"/>
    <col min="5127" max="5127" width="6.28515625" style="509" customWidth="1"/>
    <col min="5128" max="5130" width="5.85546875" style="509" customWidth="1"/>
    <col min="5131" max="5133" width="6" style="509" customWidth="1"/>
    <col min="5134" max="5134" width="6.42578125" style="509" customWidth="1"/>
    <col min="5135" max="5136" width="6" style="509" customWidth="1"/>
    <col min="5137" max="5137" width="6.5703125" style="509" customWidth="1"/>
    <col min="5138" max="5138" width="6.42578125" style="509" customWidth="1"/>
    <col min="5139" max="5143" width="5.85546875" style="509" customWidth="1"/>
    <col min="5144" max="5144" width="5.28515625" style="509" customWidth="1"/>
    <col min="5145" max="5376" width="11.42578125" style="509"/>
    <col min="5377" max="5381" width="5.85546875" style="509" customWidth="1"/>
    <col min="5382" max="5382" width="6.7109375" style="509" customWidth="1"/>
    <col min="5383" max="5383" width="6.28515625" style="509" customWidth="1"/>
    <col min="5384" max="5386" width="5.85546875" style="509" customWidth="1"/>
    <col min="5387" max="5389" width="6" style="509" customWidth="1"/>
    <col min="5390" max="5390" width="6.42578125" style="509" customWidth="1"/>
    <col min="5391" max="5392" width="6" style="509" customWidth="1"/>
    <col min="5393" max="5393" width="6.5703125" style="509" customWidth="1"/>
    <col min="5394" max="5394" width="6.42578125" style="509" customWidth="1"/>
    <col min="5395" max="5399" width="5.85546875" style="509" customWidth="1"/>
    <col min="5400" max="5400" width="5.28515625" style="509" customWidth="1"/>
    <col min="5401" max="5632" width="11.42578125" style="509"/>
    <col min="5633" max="5637" width="5.85546875" style="509" customWidth="1"/>
    <col min="5638" max="5638" width="6.7109375" style="509" customWidth="1"/>
    <col min="5639" max="5639" width="6.28515625" style="509" customWidth="1"/>
    <col min="5640" max="5642" width="5.85546875" style="509" customWidth="1"/>
    <col min="5643" max="5645" width="6" style="509" customWidth="1"/>
    <col min="5646" max="5646" width="6.42578125" style="509" customWidth="1"/>
    <col min="5647" max="5648" width="6" style="509" customWidth="1"/>
    <col min="5649" max="5649" width="6.5703125" style="509" customWidth="1"/>
    <col min="5650" max="5650" width="6.42578125" style="509" customWidth="1"/>
    <col min="5651" max="5655" width="5.85546875" style="509" customWidth="1"/>
    <col min="5656" max="5656" width="5.28515625" style="509" customWidth="1"/>
    <col min="5657" max="5888" width="11.42578125" style="509"/>
    <col min="5889" max="5893" width="5.85546875" style="509" customWidth="1"/>
    <col min="5894" max="5894" width="6.7109375" style="509" customWidth="1"/>
    <col min="5895" max="5895" width="6.28515625" style="509" customWidth="1"/>
    <col min="5896" max="5898" width="5.85546875" style="509" customWidth="1"/>
    <col min="5899" max="5901" width="6" style="509" customWidth="1"/>
    <col min="5902" max="5902" width="6.42578125" style="509" customWidth="1"/>
    <col min="5903" max="5904" width="6" style="509" customWidth="1"/>
    <col min="5905" max="5905" width="6.5703125" style="509" customWidth="1"/>
    <col min="5906" max="5906" width="6.42578125" style="509" customWidth="1"/>
    <col min="5907" max="5911" width="5.85546875" style="509" customWidth="1"/>
    <col min="5912" max="5912" width="5.28515625" style="509" customWidth="1"/>
    <col min="5913" max="6144" width="11.42578125" style="509"/>
    <col min="6145" max="6149" width="5.85546875" style="509" customWidth="1"/>
    <col min="6150" max="6150" width="6.7109375" style="509" customWidth="1"/>
    <col min="6151" max="6151" width="6.28515625" style="509" customWidth="1"/>
    <col min="6152" max="6154" width="5.85546875" style="509" customWidth="1"/>
    <col min="6155" max="6157" width="6" style="509" customWidth="1"/>
    <col min="6158" max="6158" width="6.42578125" style="509" customWidth="1"/>
    <col min="6159" max="6160" width="6" style="509" customWidth="1"/>
    <col min="6161" max="6161" width="6.5703125" style="509" customWidth="1"/>
    <col min="6162" max="6162" width="6.42578125" style="509" customWidth="1"/>
    <col min="6163" max="6167" width="5.85546875" style="509" customWidth="1"/>
    <col min="6168" max="6168" width="5.28515625" style="509" customWidth="1"/>
    <col min="6169" max="6400" width="11.42578125" style="509"/>
    <col min="6401" max="6405" width="5.85546875" style="509" customWidth="1"/>
    <col min="6406" max="6406" width="6.7109375" style="509" customWidth="1"/>
    <col min="6407" max="6407" width="6.28515625" style="509" customWidth="1"/>
    <col min="6408" max="6410" width="5.85546875" style="509" customWidth="1"/>
    <col min="6411" max="6413" width="6" style="509" customWidth="1"/>
    <col min="6414" max="6414" width="6.42578125" style="509" customWidth="1"/>
    <col min="6415" max="6416" width="6" style="509" customWidth="1"/>
    <col min="6417" max="6417" width="6.5703125" style="509" customWidth="1"/>
    <col min="6418" max="6418" width="6.42578125" style="509" customWidth="1"/>
    <col min="6419" max="6423" width="5.85546875" style="509" customWidth="1"/>
    <col min="6424" max="6424" width="5.28515625" style="509" customWidth="1"/>
    <col min="6425" max="6656" width="11.42578125" style="509"/>
    <col min="6657" max="6661" width="5.85546875" style="509" customWidth="1"/>
    <col min="6662" max="6662" width="6.7109375" style="509" customWidth="1"/>
    <col min="6663" max="6663" width="6.28515625" style="509" customWidth="1"/>
    <col min="6664" max="6666" width="5.85546875" style="509" customWidth="1"/>
    <col min="6667" max="6669" width="6" style="509" customWidth="1"/>
    <col min="6670" max="6670" width="6.42578125" style="509" customWidth="1"/>
    <col min="6671" max="6672" width="6" style="509" customWidth="1"/>
    <col min="6673" max="6673" width="6.5703125" style="509" customWidth="1"/>
    <col min="6674" max="6674" width="6.42578125" style="509" customWidth="1"/>
    <col min="6675" max="6679" width="5.85546875" style="509" customWidth="1"/>
    <col min="6680" max="6680" width="5.28515625" style="509" customWidth="1"/>
    <col min="6681" max="6912" width="11.42578125" style="509"/>
    <col min="6913" max="6917" width="5.85546875" style="509" customWidth="1"/>
    <col min="6918" max="6918" width="6.7109375" style="509" customWidth="1"/>
    <col min="6919" max="6919" width="6.28515625" style="509" customWidth="1"/>
    <col min="6920" max="6922" width="5.85546875" style="509" customWidth="1"/>
    <col min="6923" max="6925" width="6" style="509" customWidth="1"/>
    <col min="6926" max="6926" width="6.42578125" style="509" customWidth="1"/>
    <col min="6927" max="6928" width="6" style="509" customWidth="1"/>
    <col min="6929" max="6929" width="6.5703125" style="509" customWidth="1"/>
    <col min="6930" max="6930" width="6.42578125" style="509" customWidth="1"/>
    <col min="6931" max="6935" width="5.85546875" style="509" customWidth="1"/>
    <col min="6936" max="6936" width="5.28515625" style="509" customWidth="1"/>
    <col min="6937" max="7168" width="11.42578125" style="509"/>
    <col min="7169" max="7173" width="5.85546875" style="509" customWidth="1"/>
    <col min="7174" max="7174" width="6.7109375" style="509" customWidth="1"/>
    <col min="7175" max="7175" width="6.28515625" style="509" customWidth="1"/>
    <col min="7176" max="7178" width="5.85546875" style="509" customWidth="1"/>
    <col min="7179" max="7181" width="6" style="509" customWidth="1"/>
    <col min="7182" max="7182" width="6.42578125" style="509" customWidth="1"/>
    <col min="7183" max="7184" width="6" style="509" customWidth="1"/>
    <col min="7185" max="7185" width="6.5703125" style="509" customWidth="1"/>
    <col min="7186" max="7186" width="6.42578125" style="509" customWidth="1"/>
    <col min="7187" max="7191" width="5.85546875" style="509" customWidth="1"/>
    <col min="7192" max="7192" width="5.28515625" style="509" customWidth="1"/>
    <col min="7193" max="7424" width="11.42578125" style="509"/>
    <col min="7425" max="7429" width="5.85546875" style="509" customWidth="1"/>
    <col min="7430" max="7430" width="6.7109375" style="509" customWidth="1"/>
    <col min="7431" max="7431" width="6.28515625" style="509" customWidth="1"/>
    <col min="7432" max="7434" width="5.85546875" style="509" customWidth="1"/>
    <col min="7435" max="7437" width="6" style="509" customWidth="1"/>
    <col min="7438" max="7438" width="6.42578125" style="509" customWidth="1"/>
    <col min="7439" max="7440" width="6" style="509" customWidth="1"/>
    <col min="7441" max="7441" width="6.5703125" style="509" customWidth="1"/>
    <col min="7442" max="7442" width="6.42578125" style="509" customWidth="1"/>
    <col min="7443" max="7447" width="5.85546875" style="509" customWidth="1"/>
    <col min="7448" max="7448" width="5.28515625" style="509" customWidth="1"/>
    <col min="7449" max="7680" width="11.42578125" style="509"/>
    <col min="7681" max="7685" width="5.85546875" style="509" customWidth="1"/>
    <col min="7686" max="7686" width="6.7109375" style="509" customWidth="1"/>
    <col min="7687" max="7687" width="6.28515625" style="509" customWidth="1"/>
    <col min="7688" max="7690" width="5.85546875" style="509" customWidth="1"/>
    <col min="7691" max="7693" width="6" style="509" customWidth="1"/>
    <col min="7694" max="7694" width="6.42578125" style="509" customWidth="1"/>
    <col min="7695" max="7696" width="6" style="509" customWidth="1"/>
    <col min="7697" max="7697" width="6.5703125" style="509" customWidth="1"/>
    <col min="7698" max="7698" width="6.42578125" style="509" customWidth="1"/>
    <col min="7699" max="7703" width="5.85546875" style="509" customWidth="1"/>
    <col min="7704" max="7704" width="5.28515625" style="509" customWidth="1"/>
    <col min="7705" max="7936" width="11.42578125" style="509"/>
    <col min="7937" max="7941" width="5.85546875" style="509" customWidth="1"/>
    <col min="7942" max="7942" width="6.7109375" style="509" customWidth="1"/>
    <col min="7943" max="7943" width="6.28515625" style="509" customWidth="1"/>
    <col min="7944" max="7946" width="5.85546875" style="509" customWidth="1"/>
    <col min="7947" max="7949" width="6" style="509" customWidth="1"/>
    <col min="7950" max="7950" width="6.42578125" style="509" customWidth="1"/>
    <col min="7951" max="7952" width="6" style="509" customWidth="1"/>
    <col min="7953" max="7953" width="6.5703125" style="509" customWidth="1"/>
    <col min="7954" max="7954" width="6.42578125" style="509" customWidth="1"/>
    <col min="7955" max="7959" width="5.85546875" style="509" customWidth="1"/>
    <col min="7960" max="7960" width="5.28515625" style="509" customWidth="1"/>
    <col min="7961" max="8192" width="11.42578125" style="509"/>
    <col min="8193" max="8197" width="5.85546875" style="509" customWidth="1"/>
    <col min="8198" max="8198" width="6.7109375" style="509" customWidth="1"/>
    <col min="8199" max="8199" width="6.28515625" style="509" customWidth="1"/>
    <col min="8200" max="8202" width="5.85546875" style="509" customWidth="1"/>
    <col min="8203" max="8205" width="6" style="509" customWidth="1"/>
    <col min="8206" max="8206" width="6.42578125" style="509" customWidth="1"/>
    <col min="8207" max="8208" width="6" style="509" customWidth="1"/>
    <col min="8209" max="8209" width="6.5703125" style="509" customWidth="1"/>
    <col min="8210" max="8210" width="6.42578125" style="509" customWidth="1"/>
    <col min="8211" max="8215" width="5.85546875" style="509" customWidth="1"/>
    <col min="8216" max="8216" width="5.28515625" style="509" customWidth="1"/>
    <col min="8217" max="8448" width="11.42578125" style="509"/>
    <col min="8449" max="8453" width="5.85546875" style="509" customWidth="1"/>
    <col min="8454" max="8454" width="6.7109375" style="509" customWidth="1"/>
    <col min="8455" max="8455" width="6.28515625" style="509" customWidth="1"/>
    <col min="8456" max="8458" width="5.85546875" style="509" customWidth="1"/>
    <col min="8459" max="8461" width="6" style="509" customWidth="1"/>
    <col min="8462" max="8462" width="6.42578125" style="509" customWidth="1"/>
    <col min="8463" max="8464" width="6" style="509" customWidth="1"/>
    <col min="8465" max="8465" width="6.5703125" style="509" customWidth="1"/>
    <col min="8466" max="8466" width="6.42578125" style="509" customWidth="1"/>
    <col min="8467" max="8471" width="5.85546875" style="509" customWidth="1"/>
    <col min="8472" max="8472" width="5.28515625" style="509" customWidth="1"/>
    <col min="8473" max="8704" width="11.42578125" style="509"/>
    <col min="8705" max="8709" width="5.85546875" style="509" customWidth="1"/>
    <col min="8710" max="8710" width="6.7109375" style="509" customWidth="1"/>
    <col min="8711" max="8711" width="6.28515625" style="509" customWidth="1"/>
    <col min="8712" max="8714" width="5.85546875" style="509" customWidth="1"/>
    <col min="8715" max="8717" width="6" style="509" customWidth="1"/>
    <col min="8718" max="8718" width="6.42578125" style="509" customWidth="1"/>
    <col min="8719" max="8720" width="6" style="509" customWidth="1"/>
    <col min="8721" max="8721" width="6.5703125" style="509" customWidth="1"/>
    <col min="8722" max="8722" width="6.42578125" style="509" customWidth="1"/>
    <col min="8723" max="8727" width="5.85546875" style="509" customWidth="1"/>
    <col min="8728" max="8728" width="5.28515625" style="509" customWidth="1"/>
    <col min="8729" max="8960" width="11.42578125" style="509"/>
    <col min="8961" max="8965" width="5.85546875" style="509" customWidth="1"/>
    <col min="8966" max="8966" width="6.7109375" style="509" customWidth="1"/>
    <col min="8967" max="8967" width="6.28515625" style="509" customWidth="1"/>
    <col min="8968" max="8970" width="5.85546875" style="509" customWidth="1"/>
    <col min="8971" max="8973" width="6" style="509" customWidth="1"/>
    <col min="8974" max="8974" width="6.42578125" style="509" customWidth="1"/>
    <col min="8975" max="8976" width="6" style="509" customWidth="1"/>
    <col min="8977" max="8977" width="6.5703125" style="509" customWidth="1"/>
    <col min="8978" max="8978" width="6.42578125" style="509" customWidth="1"/>
    <col min="8979" max="8983" width="5.85546875" style="509" customWidth="1"/>
    <col min="8984" max="8984" width="5.28515625" style="509" customWidth="1"/>
    <col min="8985" max="9216" width="11.42578125" style="509"/>
    <col min="9217" max="9221" width="5.85546875" style="509" customWidth="1"/>
    <col min="9222" max="9222" width="6.7109375" style="509" customWidth="1"/>
    <col min="9223" max="9223" width="6.28515625" style="509" customWidth="1"/>
    <col min="9224" max="9226" width="5.85546875" style="509" customWidth="1"/>
    <col min="9227" max="9229" width="6" style="509" customWidth="1"/>
    <col min="9230" max="9230" width="6.42578125" style="509" customWidth="1"/>
    <col min="9231" max="9232" width="6" style="509" customWidth="1"/>
    <col min="9233" max="9233" width="6.5703125" style="509" customWidth="1"/>
    <col min="9234" max="9234" width="6.42578125" style="509" customWidth="1"/>
    <col min="9235" max="9239" width="5.85546875" style="509" customWidth="1"/>
    <col min="9240" max="9240" width="5.28515625" style="509" customWidth="1"/>
    <col min="9241" max="9472" width="11.42578125" style="509"/>
    <col min="9473" max="9477" width="5.85546875" style="509" customWidth="1"/>
    <col min="9478" max="9478" width="6.7109375" style="509" customWidth="1"/>
    <col min="9479" max="9479" width="6.28515625" style="509" customWidth="1"/>
    <col min="9480" max="9482" width="5.85546875" style="509" customWidth="1"/>
    <col min="9483" max="9485" width="6" style="509" customWidth="1"/>
    <col min="9486" max="9486" width="6.42578125" style="509" customWidth="1"/>
    <col min="9487" max="9488" width="6" style="509" customWidth="1"/>
    <col min="9489" max="9489" width="6.5703125" style="509" customWidth="1"/>
    <col min="9490" max="9490" width="6.42578125" style="509" customWidth="1"/>
    <col min="9491" max="9495" width="5.85546875" style="509" customWidth="1"/>
    <col min="9496" max="9496" width="5.28515625" style="509" customWidth="1"/>
    <col min="9497" max="9728" width="11.42578125" style="509"/>
    <col min="9729" max="9733" width="5.85546875" style="509" customWidth="1"/>
    <col min="9734" max="9734" width="6.7109375" style="509" customWidth="1"/>
    <col min="9735" max="9735" width="6.28515625" style="509" customWidth="1"/>
    <col min="9736" max="9738" width="5.85546875" style="509" customWidth="1"/>
    <col min="9739" max="9741" width="6" style="509" customWidth="1"/>
    <col min="9742" max="9742" width="6.42578125" style="509" customWidth="1"/>
    <col min="9743" max="9744" width="6" style="509" customWidth="1"/>
    <col min="9745" max="9745" width="6.5703125" style="509" customWidth="1"/>
    <col min="9746" max="9746" width="6.42578125" style="509" customWidth="1"/>
    <col min="9747" max="9751" width="5.85546875" style="509" customWidth="1"/>
    <col min="9752" max="9752" width="5.28515625" style="509" customWidth="1"/>
    <col min="9753" max="9984" width="11.42578125" style="509"/>
    <col min="9985" max="9989" width="5.85546875" style="509" customWidth="1"/>
    <col min="9990" max="9990" width="6.7109375" style="509" customWidth="1"/>
    <col min="9991" max="9991" width="6.28515625" style="509" customWidth="1"/>
    <col min="9992" max="9994" width="5.85546875" style="509" customWidth="1"/>
    <col min="9995" max="9997" width="6" style="509" customWidth="1"/>
    <col min="9998" max="9998" width="6.42578125" style="509" customWidth="1"/>
    <col min="9999" max="10000" width="6" style="509" customWidth="1"/>
    <col min="10001" max="10001" width="6.5703125" style="509" customWidth="1"/>
    <col min="10002" max="10002" width="6.42578125" style="509" customWidth="1"/>
    <col min="10003" max="10007" width="5.85546875" style="509" customWidth="1"/>
    <col min="10008" max="10008" width="5.28515625" style="509" customWidth="1"/>
    <col min="10009" max="10240" width="11.42578125" style="509"/>
    <col min="10241" max="10245" width="5.85546875" style="509" customWidth="1"/>
    <col min="10246" max="10246" width="6.7109375" style="509" customWidth="1"/>
    <col min="10247" max="10247" width="6.28515625" style="509" customWidth="1"/>
    <col min="10248" max="10250" width="5.85546875" style="509" customWidth="1"/>
    <col min="10251" max="10253" width="6" style="509" customWidth="1"/>
    <col min="10254" max="10254" width="6.42578125" style="509" customWidth="1"/>
    <col min="10255" max="10256" width="6" style="509" customWidth="1"/>
    <col min="10257" max="10257" width="6.5703125" style="509" customWidth="1"/>
    <col min="10258" max="10258" width="6.42578125" style="509" customWidth="1"/>
    <col min="10259" max="10263" width="5.85546875" style="509" customWidth="1"/>
    <col min="10264" max="10264" width="5.28515625" style="509" customWidth="1"/>
    <col min="10265" max="10496" width="11.42578125" style="509"/>
    <col min="10497" max="10501" width="5.85546875" style="509" customWidth="1"/>
    <col min="10502" max="10502" width="6.7109375" style="509" customWidth="1"/>
    <col min="10503" max="10503" width="6.28515625" style="509" customWidth="1"/>
    <col min="10504" max="10506" width="5.85546875" style="509" customWidth="1"/>
    <col min="10507" max="10509" width="6" style="509" customWidth="1"/>
    <col min="10510" max="10510" width="6.42578125" style="509" customWidth="1"/>
    <col min="10511" max="10512" width="6" style="509" customWidth="1"/>
    <col min="10513" max="10513" width="6.5703125" style="509" customWidth="1"/>
    <col min="10514" max="10514" width="6.42578125" style="509" customWidth="1"/>
    <col min="10515" max="10519" width="5.85546875" style="509" customWidth="1"/>
    <col min="10520" max="10520" width="5.28515625" style="509" customWidth="1"/>
    <col min="10521" max="10752" width="11.42578125" style="509"/>
    <col min="10753" max="10757" width="5.85546875" style="509" customWidth="1"/>
    <col min="10758" max="10758" width="6.7109375" style="509" customWidth="1"/>
    <col min="10759" max="10759" width="6.28515625" style="509" customWidth="1"/>
    <col min="10760" max="10762" width="5.85546875" style="509" customWidth="1"/>
    <col min="10763" max="10765" width="6" style="509" customWidth="1"/>
    <col min="10766" max="10766" width="6.42578125" style="509" customWidth="1"/>
    <col min="10767" max="10768" width="6" style="509" customWidth="1"/>
    <col min="10769" max="10769" width="6.5703125" style="509" customWidth="1"/>
    <col min="10770" max="10770" width="6.42578125" style="509" customWidth="1"/>
    <col min="10771" max="10775" width="5.85546875" style="509" customWidth="1"/>
    <col min="10776" max="10776" width="5.28515625" style="509" customWidth="1"/>
    <col min="10777" max="11008" width="11.42578125" style="509"/>
    <col min="11009" max="11013" width="5.85546875" style="509" customWidth="1"/>
    <col min="11014" max="11014" width="6.7109375" style="509" customWidth="1"/>
    <col min="11015" max="11015" width="6.28515625" style="509" customWidth="1"/>
    <col min="11016" max="11018" width="5.85546875" style="509" customWidth="1"/>
    <col min="11019" max="11021" width="6" style="509" customWidth="1"/>
    <col min="11022" max="11022" width="6.42578125" style="509" customWidth="1"/>
    <col min="11023" max="11024" width="6" style="509" customWidth="1"/>
    <col min="11025" max="11025" width="6.5703125" style="509" customWidth="1"/>
    <col min="11026" max="11026" width="6.42578125" style="509" customWidth="1"/>
    <col min="11027" max="11031" width="5.85546875" style="509" customWidth="1"/>
    <col min="11032" max="11032" width="5.28515625" style="509" customWidth="1"/>
    <col min="11033" max="11264" width="11.42578125" style="509"/>
    <col min="11265" max="11269" width="5.85546875" style="509" customWidth="1"/>
    <col min="11270" max="11270" width="6.7109375" style="509" customWidth="1"/>
    <col min="11271" max="11271" width="6.28515625" style="509" customWidth="1"/>
    <col min="11272" max="11274" width="5.85546875" style="509" customWidth="1"/>
    <col min="11275" max="11277" width="6" style="509" customWidth="1"/>
    <col min="11278" max="11278" width="6.42578125" style="509" customWidth="1"/>
    <col min="11279" max="11280" width="6" style="509" customWidth="1"/>
    <col min="11281" max="11281" width="6.5703125" style="509" customWidth="1"/>
    <col min="11282" max="11282" width="6.42578125" style="509" customWidth="1"/>
    <col min="11283" max="11287" width="5.85546875" style="509" customWidth="1"/>
    <col min="11288" max="11288" width="5.28515625" style="509" customWidth="1"/>
    <col min="11289" max="11520" width="11.42578125" style="509"/>
    <col min="11521" max="11525" width="5.85546875" style="509" customWidth="1"/>
    <col min="11526" max="11526" width="6.7109375" style="509" customWidth="1"/>
    <col min="11527" max="11527" width="6.28515625" style="509" customWidth="1"/>
    <col min="11528" max="11530" width="5.85546875" style="509" customWidth="1"/>
    <col min="11531" max="11533" width="6" style="509" customWidth="1"/>
    <col min="11534" max="11534" width="6.42578125" style="509" customWidth="1"/>
    <col min="11535" max="11536" width="6" style="509" customWidth="1"/>
    <col min="11537" max="11537" width="6.5703125" style="509" customWidth="1"/>
    <col min="11538" max="11538" width="6.42578125" style="509" customWidth="1"/>
    <col min="11539" max="11543" width="5.85546875" style="509" customWidth="1"/>
    <col min="11544" max="11544" width="5.28515625" style="509" customWidth="1"/>
    <col min="11545" max="11776" width="11.42578125" style="509"/>
    <col min="11777" max="11781" width="5.85546875" style="509" customWidth="1"/>
    <col min="11782" max="11782" width="6.7109375" style="509" customWidth="1"/>
    <col min="11783" max="11783" width="6.28515625" style="509" customWidth="1"/>
    <col min="11784" max="11786" width="5.85546875" style="509" customWidth="1"/>
    <col min="11787" max="11789" width="6" style="509" customWidth="1"/>
    <col min="11790" max="11790" width="6.42578125" style="509" customWidth="1"/>
    <col min="11791" max="11792" width="6" style="509" customWidth="1"/>
    <col min="11793" max="11793" width="6.5703125" style="509" customWidth="1"/>
    <col min="11794" max="11794" width="6.42578125" style="509" customWidth="1"/>
    <col min="11795" max="11799" width="5.85546875" style="509" customWidth="1"/>
    <col min="11800" max="11800" width="5.28515625" style="509" customWidth="1"/>
    <col min="11801" max="12032" width="11.42578125" style="509"/>
    <col min="12033" max="12037" width="5.85546875" style="509" customWidth="1"/>
    <col min="12038" max="12038" width="6.7109375" style="509" customWidth="1"/>
    <col min="12039" max="12039" width="6.28515625" style="509" customWidth="1"/>
    <col min="12040" max="12042" width="5.85546875" style="509" customWidth="1"/>
    <col min="12043" max="12045" width="6" style="509" customWidth="1"/>
    <col min="12046" max="12046" width="6.42578125" style="509" customWidth="1"/>
    <col min="12047" max="12048" width="6" style="509" customWidth="1"/>
    <col min="12049" max="12049" width="6.5703125" style="509" customWidth="1"/>
    <col min="12050" max="12050" width="6.42578125" style="509" customWidth="1"/>
    <col min="12051" max="12055" width="5.85546875" style="509" customWidth="1"/>
    <col min="12056" max="12056" width="5.28515625" style="509" customWidth="1"/>
    <col min="12057" max="12288" width="11.42578125" style="509"/>
    <col min="12289" max="12293" width="5.85546875" style="509" customWidth="1"/>
    <col min="12294" max="12294" width="6.7109375" style="509" customWidth="1"/>
    <col min="12295" max="12295" width="6.28515625" style="509" customWidth="1"/>
    <col min="12296" max="12298" width="5.85546875" style="509" customWidth="1"/>
    <col min="12299" max="12301" width="6" style="509" customWidth="1"/>
    <col min="12302" max="12302" width="6.42578125" style="509" customWidth="1"/>
    <col min="12303" max="12304" width="6" style="509" customWidth="1"/>
    <col min="12305" max="12305" width="6.5703125" style="509" customWidth="1"/>
    <col min="12306" max="12306" width="6.42578125" style="509" customWidth="1"/>
    <col min="12307" max="12311" width="5.85546875" style="509" customWidth="1"/>
    <col min="12312" max="12312" width="5.28515625" style="509" customWidth="1"/>
    <col min="12313" max="12544" width="11.42578125" style="509"/>
    <col min="12545" max="12549" width="5.85546875" style="509" customWidth="1"/>
    <col min="12550" max="12550" width="6.7109375" style="509" customWidth="1"/>
    <col min="12551" max="12551" width="6.28515625" style="509" customWidth="1"/>
    <col min="12552" max="12554" width="5.85546875" style="509" customWidth="1"/>
    <col min="12555" max="12557" width="6" style="509" customWidth="1"/>
    <col min="12558" max="12558" width="6.42578125" style="509" customWidth="1"/>
    <col min="12559" max="12560" width="6" style="509" customWidth="1"/>
    <col min="12561" max="12561" width="6.5703125" style="509" customWidth="1"/>
    <col min="12562" max="12562" width="6.42578125" style="509" customWidth="1"/>
    <col min="12563" max="12567" width="5.85546875" style="509" customWidth="1"/>
    <col min="12568" max="12568" width="5.28515625" style="509" customWidth="1"/>
    <col min="12569" max="12800" width="11.42578125" style="509"/>
    <col min="12801" max="12805" width="5.85546875" style="509" customWidth="1"/>
    <col min="12806" max="12806" width="6.7109375" style="509" customWidth="1"/>
    <col min="12807" max="12807" width="6.28515625" style="509" customWidth="1"/>
    <col min="12808" max="12810" width="5.85546875" style="509" customWidth="1"/>
    <col min="12811" max="12813" width="6" style="509" customWidth="1"/>
    <col min="12814" max="12814" width="6.42578125" style="509" customWidth="1"/>
    <col min="12815" max="12816" width="6" style="509" customWidth="1"/>
    <col min="12817" max="12817" width="6.5703125" style="509" customWidth="1"/>
    <col min="12818" max="12818" width="6.42578125" style="509" customWidth="1"/>
    <col min="12819" max="12823" width="5.85546875" style="509" customWidth="1"/>
    <col min="12824" max="12824" width="5.28515625" style="509" customWidth="1"/>
    <col min="12825" max="13056" width="11.42578125" style="509"/>
    <col min="13057" max="13061" width="5.85546875" style="509" customWidth="1"/>
    <col min="13062" max="13062" width="6.7109375" style="509" customWidth="1"/>
    <col min="13063" max="13063" width="6.28515625" style="509" customWidth="1"/>
    <col min="13064" max="13066" width="5.85546875" style="509" customWidth="1"/>
    <col min="13067" max="13069" width="6" style="509" customWidth="1"/>
    <col min="13070" max="13070" width="6.42578125" style="509" customWidth="1"/>
    <col min="13071" max="13072" width="6" style="509" customWidth="1"/>
    <col min="13073" max="13073" width="6.5703125" style="509" customWidth="1"/>
    <col min="13074" max="13074" width="6.42578125" style="509" customWidth="1"/>
    <col min="13075" max="13079" width="5.85546875" style="509" customWidth="1"/>
    <col min="13080" max="13080" width="5.28515625" style="509" customWidth="1"/>
    <col min="13081" max="13312" width="11.42578125" style="509"/>
    <col min="13313" max="13317" width="5.85546875" style="509" customWidth="1"/>
    <col min="13318" max="13318" width="6.7109375" style="509" customWidth="1"/>
    <col min="13319" max="13319" width="6.28515625" style="509" customWidth="1"/>
    <col min="13320" max="13322" width="5.85546875" style="509" customWidth="1"/>
    <col min="13323" max="13325" width="6" style="509" customWidth="1"/>
    <col min="13326" max="13326" width="6.42578125" style="509" customWidth="1"/>
    <col min="13327" max="13328" width="6" style="509" customWidth="1"/>
    <col min="13329" max="13329" width="6.5703125" style="509" customWidth="1"/>
    <col min="13330" max="13330" width="6.42578125" style="509" customWidth="1"/>
    <col min="13331" max="13335" width="5.85546875" style="509" customWidth="1"/>
    <col min="13336" max="13336" width="5.28515625" style="509" customWidth="1"/>
    <col min="13337" max="13568" width="11.42578125" style="509"/>
    <col min="13569" max="13573" width="5.85546875" style="509" customWidth="1"/>
    <col min="13574" max="13574" width="6.7109375" style="509" customWidth="1"/>
    <col min="13575" max="13575" width="6.28515625" style="509" customWidth="1"/>
    <col min="13576" max="13578" width="5.85546875" style="509" customWidth="1"/>
    <col min="13579" max="13581" width="6" style="509" customWidth="1"/>
    <col min="13582" max="13582" width="6.42578125" style="509" customWidth="1"/>
    <col min="13583" max="13584" width="6" style="509" customWidth="1"/>
    <col min="13585" max="13585" width="6.5703125" style="509" customWidth="1"/>
    <col min="13586" max="13586" width="6.42578125" style="509" customWidth="1"/>
    <col min="13587" max="13591" width="5.85546875" style="509" customWidth="1"/>
    <col min="13592" max="13592" width="5.28515625" style="509" customWidth="1"/>
    <col min="13593" max="13824" width="11.42578125" style="509"/>
    <col min="13825" max="13829" width="5.85546875" style="509" customWidth="1"/>
    <col min="13830" max="13830" width="6.7109375" style="509" customWidth="1"/>
    <col min="13831" max="13831" width="6.28515625" style="509" customWidth="1"/>
    <col min="13832" max="13834" width="5.85546875" style="509" customWidth="1"/>
    <col min="13835" max="13837" width="6" style="509" customWidth="1"/>
    <col min="13838" max="13838" width="6.42578125" style="509" customWidth="1"/>
    <col min="13839" max="13840" width="6" style="509" customWidth="1"/>
    <col min="13841" max="13841" width="6.5703125" style="509" customWidth="1"/>
    <col min="13842" max="13842" width="6.42578125" style="509" customWidth="1"/>
    <col min="13843" max="13847" width="5.85546875" style="509" customWidth="1"/>
    <col min="13848" max="13848" width="5.28515625" style="509" customWidth="1"/>
    <col min="13849" max="14080" width="11.42578125" style="509"/>
    <col min="14081" max="14085" width="5.85546875" style="509" customWidth="1"/>
    <col min="14086" max="14086" width="6.7109375" style="509" customWidth="1"/>
    <col min="14087" max="14087" width="6.28515625" style="509" customWidth="1"/>
    <col min="14088" max="14090" width="5.85546875" style="509" customWidth="1"/>
    <col min="14091" max="14093" width="6" style="509" customWidth="1"/>
    <col min="14094" max="14094" width="6.42578125" style="509" customWidth="1"/>
    <col min="14095" max="14096" width="6" style="509" customWidth="1"/>
    <col min="14097" max="14097" width="6.5703125" style="509" customWidth="1"/>
    <col min="14098" max="14098" width="6.42578125" style="509" customWidth="1"/>
    <col min="14099" max="14103" width="5.85546875" style="509" customWidth="1"/>
    <col min="14104" max="14104" width="5.28515625" style="509" customWidth="1"/>
    <col min="14105" max="14336" width="11.42578125" style="509"/>
    <col min="14337" max="14341" width="5.85546875" style="509" customWidth="1"/>
    <col min="14342" max="14342" width="6.7109375" style="509" customWidth="1"/>
    <col min="14343" max="14343" width="6.28515625" style="509" customWidth="1"/>
    <col min="14344" max="14346" width="5.85546875" style="509" customWidth="1"/>
    <col min="14347" max="14349" width="6" style="509" customWidth="1"/>
    <col min="14350" max="14350" width="6.42578125" style="509" customWidth="1"/>
    <col min="14351" max="14352" width="6" style="509" customWidth="1"/>
    <col min="14353" max="14353" width="6.5703125" style="509" customWidth="1"/>
    <col min="14354" max="14354" width="6.42578125" style="509" customWidth="1"/>
    <col min="14355" max="14359" width="5.85546875" style="509" customWidth="1"/>
    <col min="14360" max="14360" width="5.28515625" style="509" customWidth="1"/>
    <col min="14361" max="14592" width="11.42578125" style="509"/>
    <col min="14593" max="14597" width="5.85546875" style="509" customWidth="1"/>
    <col min="14598" max="14598" width="6.7109375" style="509" customWidth="1"/>
    <col min="14599" max="14599" width="6.28515625" style="509" customWidth="1"/>
    <col min="14600" max="14602" width="5.85546875" style="509" customWidth="1"/>
    <col min="14603" max="14605" width="6" style="509" customWidth="1"/>
    <col min="14606" max="14606" width="6.42578125" style="509" customWidth="1"/>
    <col min="14607" max="14608" width="6" style="509" customWidth="1"/>
    <col min="14609" max="14609" width="6.5703125" style="509" customWidth="1"/>
    <col min="14610" max="14610" width="6.42578125" style="509" customWidth="1"/>
    <col min="14611" max="14615" width="5.85546875" style="509" customWidth="1"/>
    <col min="14616" max="14616" width="5.28515625" style="509" customWidth="1"/>
    <col min="14617" max="14848" width="11.42578125" style="509"/>
    <col min="14849" max="14853" width="5.85546875" style="509" customWidth="1"/>
    <col min="14854" max="14854" width="6.7109375" style="509" customWidth="1"/>
    <col min="14855" max="14855" width="6.28515625" style="509" customWidth="1"/>
    <col min="14856" max="14858" width="5.85546875" style="509" customWidth="1"/>
    <col min="14859" max="14861" width="6" style="509" customWidth="1"/>
    <col min="14862" max="14862" width="6.42578125" style="509" customWidth="1"/>
    <col min="14863" max="14864" width="6" style="509" customWidth="1"/>
    <col min="14865" max="14865" width="6.5703125" style="509" customWidth="1"/>
    <col min="14866" max="14866" width="6.42578125" style="509" customWidth="1"/>
    <col min="14867" max="14871" width="5.85546875" style="509" customWidth="1"/>
    <col min="14872" max="14872" width="5.28515625" style="509" customWidth="1"/>
    <col min="14873" max="15104" width="11.42578125" style="509"/>
    <col min="15105" max="15109" width="5.85546875" style="509" customWidth="1"/>
    <col min="15110" max="15110" width="6.7109375" style="509" customWidth="1"/>
    <col min="15111" max="15111" width="6.28515625" style="509" customWidth="1"/>
    <col min="15112" max="15114" width="5.85546875" style="509" customWidth="1"/>
    <col min="15115" max="15117" width="6" style="509" customWidth="1"/>
    <col min="15118" max="15118" width="6.42578125" style="509" customWidth="1"/>
    <col min="15119" max="15120" width="6" style="509" customWidth="1"/>
    <col min="15121" max="15121" width="6.5703125" style="509" customWidth="1"/>
    <col min="15122" max="15122" width="6.42578125" style="509" customWidth="1"/>
    <col min="15123" max="15127" width="5.85546875" style="509" customWidth="1"/>
    <col min="15128" max="15128" width="5.28515625" style="509" customWidth="1"/>
    <col min="15129" max="15360" width="11.42578125" style="509"/>
    <col min="15361" max="15365" width="5.85546875" style="509" customWidth="1"/>
    <col min="15366" max="15366" width="6.7109375" style="509" customWidth="1"/>
    <col min="15367" max="15367" width="6.28515625" style="509" customWidth="1"/>
    <col min="15368" max="15370" width="5.85546875" style="509" customWidth="1"/>
    <col min="15371" max="15373" width="6" style="509" customWidth="1"/>
    <col min="15374" max="15374" width="6.42578125" style="509" customWidth="1"/>
    <col min="15375" max="15376" width="6" style="509" customWidth="1"/>
    <col min="15377" max="15377" width="6.5703125" style="509" customWidth="1"/>
    <col min="15378" max="15378" width="6.42578125" style="509" customWidth="1"/>
    <col min="15379" max="15383" width="5.85546875" style="509" customWidth="1"/>
    <col min="15384" max="15384" width="5.28515625" style="509" customWidth="1"/>
    <col min="15385" max="15616" width="11.42578125" style="509"/>
    <col min="15617" max="15621" width="5.85546875" style="509" customWidth="1"/>
    <col min="15622" max="15622" width="6.7109375" style="509" customWidth="1"/>
    <col min="15623" max="15623" width="6.28515625" style="509" customWidth="1"/>
    <col min="15624" max="15626" width="5.85546875" style="509" customWidth="1"/>
    <col min="15627" max="15629" width="6" style="509" customWidth="1"/>
    <col min="15630" max="15630" width="6.42578125" style="509" customWidth="1"/>
    <col min="15631" max="15632" width="6" style="509" customWidth="1"/>
    <col min="15633" max="15633" width="6.5703125" style="509" customWidth="1"/>
    <col min="15634" max="15634" width="6.42578125" style="509" customWidth="1"/>
    <col min="15635" max="15639" width="5.85546875" style="509" customWidth="1"/>
    <col min="15640" max="15640" width="5.28515625" style="509" customWidth="1"/>
    <col min="15641" max="15872" width="11.42578125" style="509"/>
    <col min="15873" max="15877" width="5.85546875" style="509" customWidth="1"/>
    <col min="15878" max="15878" width="6.7109375" style="509" customWidth="1"/>
    <col min="15879" max="15879" width="6.28515625" style="509" customWidth="1"/>
    <col min="15880" max="15882" width="5.85546875" style="509" customWidth="1"/>
    <col min="15883" max="15885" width="6" style="509" customWidth="1"/>
    <col min="15886" max="15886" width="6.42578125" style="509" customWidth="1"/>
    <col min="15887" max="15888" width="6" style="509" customWidth="1"/>
    <col min="15889" max="15889" width="6.5703125" style="509" customWidth="1"/>
    <col min="15890" max="15890" width="6.42578125" style="509" customWidth="1"/>
    <col min="15891" max="15895" width="5.85546875" style="509" customWidth="1"/>
    <col min="15896" max="15896" width="5.28515625" style="509" customWidth="1"/>
    <col min="15897" max="16128" width="11.42578125" style="509"/>
    <col min="16129" max="16133" width="5.85546875" style="509" customWidth="1"/>
    <col min="16134" max="16134" width="6.7109375" style="509" customWidth="1"/>
    <col min="16135" max="16135" width="6.28515625" style="509" customWidth="1"/>
    <col min="16136" max="16138" width="5.85546875" style="509" customWidth="1"/>
    <col min="16139" max="16141" width="6" style="509" customWidth="1"/>
    <col min="16142" max="16142" width="6.42578125" style="509" customWidth="1"/>
    <col min="16143" max="16144" width="6" style="509" customWidth="1"/>
    <col min="16145" max="16145" width="6.5703125" style="509" customWidth="1"/>
    <col min="16146" max="16146" width="6.42578125" style="509" customWidth="1"/>
    <col min="16147" max="16151" width="5.85546875" style="509" customWidth="1"/>
    <col min="16152" max="16152" width="5.28515625" style="509" customWidth="1"/>
    <col min="16153" max="16384" width="11.42578125" style="509"/>
  </cols>
  <sheetData>
    <row r="1" spans="1:25" s="471" customFormat="1" ht="15.75" x14ac:dyDescent="0.25">
      <c r="A1" s="466" t="s">
        <v>335</v>
      </c>
      <c r="B1" s="467"/>
      <c r="C1" s="467"/>
      <c r="D1" s="467"/>
      <c r="E1" s="467"/>
      <c r="F1" s="467"/>
      <c r="G1" s="467"/>
      <c r="H1" s="467"/>
      <c r="I1" s="467"/>
      <c r="J1" s="468"/>
      <c r="K1" s="467"/>
      <c r="L1" s="469"/>
      <c r="M1" s="469"/>
      <c r="N1" s="469"/>
      <c r="O1" s="469"/>
      <c r="P1" s="469"/>
      <c r="Q1" s="470"/>
    </row>
    <row r="2" spans="1:25" s="478" customFormat="1" ht="13.5" customHeight="1" x14ac:dyDescent="0.2">
      <c r="A2" s="472" t="s">
        <v>336</v>
      </c>
      <c r="B2" s="473"/>
      <c r="C2" s="473"/>
      <c r="D2" s="473" t="s">
        <v>337</v>
      </c>
      <c r="E2" s="473"/>
      <c r="F2" s="473" t="s">
        <v>338</v>
      </c>
      <c r="G2" s="473"/>
      <c r="H2" s="474" t="s">
        <v>339</v>
      </c>
      <c r="I2" s="473"/>
      <c r="J2" s="474" t="s">
        <v>340</v>
      </c>
      <c r="K2" s="473"/>
      <c r="L2" s="473"/>
      <c r="M2" s="475"/>
      <c r="N2" s="475" t="s">
        <v>341</v>
      </c>
      <c r="O2" s="474" t="s">
        <v>342</v>
      </c>
      <c r="P2" s="476"/>
      <c r="Q2" s="477"/>
    </row>
    <row r="3" spans="1:25" s="478" customFormat="1" ht="11.25" x14ac:dyDescent="0.2">
      <c r="A3" s="479"/>
      <c r="B3" s="480"/>
      <c r="C3" s="480"/>
      <c r="D3" s="480" t="s">
        <v>343</v>
      </c>
      <c r="E3" s="480"/>
      <c r="F3" s="481" t="s">
        <v>344</v>
      </c>
      <c r="G3" s="480"/>
      <c r="H3" s="481" t="s">
        <v>345</v>
      </c>
      <c r="I3" s="480"/>
      <c r="J3" s="480" t="s">
        <v>346</v>
      </c>
      <c r="K3" s="480"/>
      <c r="L3" s="480"/>
      <c r="M3" s="482"/>
      <c r="N3" s="482" t="s">
        <v>347</v>
      </c>
      <c r="O3" s="481" t="s">
        <v>348</v>
      </c>
      <c r="P3" s="480"/>
      <c r="Q3" s="483"/>
    </row>
    <row r="4" spans="1:25" s="478" customFormat="1" ht="12" x14ac:dyDescent="0.2">
      <c r="A4" s="484" t="s">
        <v>349</v>
      </c>
      <c r="B4" s="485"/>
      <c r="C4" s="485"/>
      <c r="D4" s="485"/>
      <c r="E4" s="485"/>
      <c r="F4" s="485"/>
      <c r="G4" s="485"/>
      <c r="H4" s="485"/>
      <c r="I4" s="485"/>
      <c r="J4" s="485"/>
      <c r="K4" s="485"/>
    </row>
    <row r="5" spans="1:25" s="489" customFormat="1" ht="12" x14ac:dyDescent="0.2">
      <c r="A5" s="472"/>
      <c r="B5" s="473"/>
      <c r="C5" s="473"/>
      <c r="D5" s="473"/>
      <c r="E5" s="473"/>
      <c r="F5" s="473"/>
      <c r="G5" s="473"/>
      <c r="H5" s="473"/>
      <c r="I5" s="486" t="s">
        <v>350</v>
      </c>
      <c r="J5" s="486" t="s">
        <v>351</v>
      </c>
      <c r="K5" s="487" t="s">
        <v>352</v>
      </c>
      <c r="L5" s="488" t="s">
        <v>353</v>
      </c>
      <c r="M5" s="486" t="s">
        <v>354</v>
      </c>
      <c r="N5" s="486" t="s">
        <v>355</v>
      </c>
      <c r="O5" s="486" t="s">
        <v>356</v>
      </c>
      <c r="P5" s="486" t="s">
        <v>357</v>
      </c>
      <c r="Q5" s="487" t="s">
        <v>358</v>
      </c>
      <c r="S5" s="478"/>
      <c r="Y5" s="478"/>
    </row>
    <row r="6" spans="1:25" s="489" customFormat="1" ht="15" x14ac:dyDescent="0.3">
      <c r="A6" s="490" t="s">
        <v>359</v>
      </c>
      <c r="B6" s="491" t="s">
        <v>26</v>
      </c>
      <c r="C6" s="492"/>
      <c r="D6" s="492"/>
      <c r="E6" s="492"/>
      <c r="F6" s="492"/>
      <c r="G6" s="492"/>
      <c r="H6" s="492"/>
      <c r="I6" s="493" t="s">
        <v>1</v>
      </c>
      <c r="J6" s="494" t="s">
        <v>360</v>
      </c>
      <c r="K6" s="494" t="s">
        <v>49</v>
      </c>
      <c r="L6" s="494" t="s">
        <v>361</v>
      </c>
      <c r="M6" s="494" t="s">
        <v>362</v>
      </c>
      <c r="N6" s="494" t="s">
        <v>363</v>
      </c>
      <c r="O6" s="495" t="s">
        <v>364</v>
      </c>
      <c r="P6" s="495" t="s">
        <v>247</v>
      </c>
      <c r="Q6" s="496" t="s">
        <v>365</v>
      </c>
      <c r="S6" s="478"/>
    </row>
    <row r="7" spans="1:25" s="489" customFormat="1" ht="13.5" x14ac:dyDescent="0.2">
      <c r="A7" s="497"/>
      <c r="B7" s="498"/>
      <c r="C7" s="499"/>
      <c r="D7" s="499"/>
      <c r="E7" s="499"/>
      <c r="F7" s="499"/>
      <c r="G7" s="499"/>
      <c r="H7" s="499"/>
      <c r="I7" s="500" t="s">
        <v>366</v>
      </c>
      <c r="J7" s="501" t="s">
        <v>4</v>
      </c>
      <c r="K7" s="501" t="s">
        <v>4</v>
      </c>
      <c r="L7" s="501" t="s">
        <v>251</v>
      </c>
      <c r="M7" s="501" t="s">
        <v>251</v>
      </c>
      <c r="N7" s="501" t="s">
        <v>251</v>
      </c>
      <c r="O7" s="501" t="s">
        <v>367</v>
      </c>
      <c r="P7" s="501" t="s">
        <v>368</v>
      </c>
      <c r="Q7" s="502" t="s">
        <v>369</v>
      </c>
    </row>
    <row r="8" spans="1:25" ht="18.75" customHeight="1" x14ac:dyDescent="0.2">
      <c r="A8" s="503"/>
      <c r="B8" s="504"/>
      <c r="C8" s="505"/>
      <c r="D8" s="505"/>
      <c r="E8" s="505"/>
      <c r="F8" s="505"/>
      <c r="G8" s="505"/>
      <c r="H8" s="505"/>
      <c r="I8" s="506"/>
      <c r="J8" s="506"/>
      <c r="K8" s="506"/>
      <c r="L8" s="506"/>
      <c r="M8" s="507"/>
      <c r="N8" s="507"/>
      <c r="O8" s="507"/>
      <c r="P8" s="507"/>
      <c r="Q8" s="508"/>
    </row>
    <row r="9" spans="1:25" ht="18.75" customHeight="1" x14ac:dyDescent="0.2">
      <c r="A9" s="510"/>
      <c r="B9" s="511"/>
      <c r="C9" s="512"/>
      <c r="D9" s="512"/>
      <c r="E9" s="512"/>
      <c r="F9" s="512"/>
      <c r="G9" s="512"/>
      <c r="H9" s="512"/>
      <c r="I9" s="513"/>
      <c r="J9" s="513"/>
      <c r="K9" s="513"/>
      <c r="L9" s="513"/>
      <c r="M9" s="513"/>
      <c r="N9" s="513"/>
      <c r="O9" s="513"/>
      <c r="P9" s="513"/>
      <c r="Q9" s="514"/>
    </row>
    <row r="10" spans="1:25" ht="18.75" customHeight="1" x14ac:dyDescent="0.2">
      <c r="A10" s="515"/>
      <c r="B10" s="516"/>
      <c r="C10" s="517"/>
      <c r="D10" s="517"/>
      <c r="E10" s="517"/>
      <c r="F10" s="517"/>
      <c r="G10" s="517"/>
      <c r="H10" s="517"/>
      <c r="I10" s="518"/>
      <c r="J10" s="518"/>
      <c r="K10" s="518"/>
      <c r="L10" s="518"/>
      <c r="M10" s="518"/>
      <c r="N10" s="518"/>
      <c r="O10" s="518"/>
      <c r="P10" s="518"/>
      <c r="Q10" s="519"/>
    </row>
    <row r="11" spans="1:25" ht="18.75" customHeight="1" x14ac:dyDescent="0.2">
      <c r="A11" s="520" t="s">
        <v>31</v>
      </c>
      <c r="B11" s="521"/>
      <c r="C11" s="521"/>
      <c r="D11" s="521"/>
      <c r="E11" s="521"/>
      <c r="F11" s="521"/>
      <c r="G11" s="521"/>
      <c r="H11" s="522"/>
      <c r="I11" s="523">
        <f>SUM(I8:I10)</f>
        <v>0</v>
      </c>
      <c r="J11" s="523"/>
      <c r="K11" s="523"/>
      <c r="L11" s="523">
        <f>SUM(L8:L10)</f>
        <v>0</v>
      </c>
      <c r="M11" s="523">
        <f>SUM(M8:M10)</f>
        <v>0</v>
      </c>
      <c r="N11" s="523">
        <f>SUM(N8:N10)</f>
        <v>0</v>
      </c>
      <c r="O11" s="523">
        <f>IF(I11=0,0,N11/I11)</f>
        <v>0</v>
      </c>
      <c r="P11" s="523">
        <f>SUM(P8:P10)</f>
        <v>0</v>
      </c>
      <c r="Q11" s="524">
        <f>IF(I11=0,0,P11/I11)</f>
        <v>0</v>
      </c>
    </row>
    <row r="12" spans="1:25" ht="18.75" customHeight="1" x14ac:dyDescent="0.2">
      <c r="A12" s="489"/>
      <c r="H12" s="525"/>
      <c r="I12" s="526"/>
      <c r="L12" s="525"/>
      <c r="M12" s="526"/>
      <c r="N12" s="526"/>
      <c r="O12" s="526"/>
      <c r="P12" s="526"/>
      <c r="Q12" s="526"/>
    </row>
    <row r="13" spans="1:25" ht="15" x14ac:dyDescent="0.25">
      <c r="A13" s="527" t="s">
        <v>370</v>
      </c>
      <c r="B13" s="528"/>
      <c r="C13" s="528"/>
      <c r="D13" s="528"/>
      <c r="E13" s="528"/>
      <c r="F13" s="528"/>
      <c r="G13" s="528"/>
      <c r="H13" s="528"/>
      <c r="I13" s="528"/>
      <c r="J13" s="528"/>
      <c r="K13" s="528"/>
      <c r="L13" s="528"/>
      <c r="M13" s="529"/>
      <c r="N13" s="528"/>
      <c r="O13" s="528"/>
      <c r="P13" s="528"/>
      <c r="Q13" s="530"/>
      <c r="R13" s="531"/>
    </row>
    <row r="14" spans="1:25" s="531" customFormat="1" ht="14.25" x14ac:dyDescent="0.2">
      <c r="A14" s="532" t="s">
        <v>371</v>
      </c>
      <c r="B14" s="521"/>
      <c r="C14" s="521"/>
      <c r="D14" s="521"/>
      <c r="E14" s="521"/>
      <c r="F14" s="532" t="s">
        <v>246</v>
      </c>
      <c r="G14" s="521"/>
      <c r="H14" s="521"/>
      <c r="I14" s="468"/>
      <c r="J14" s="521"/>
      <c r="K14" s="468"/>
      <c r="N14" s="533" t="s">
        <v>372</v>
      </c>
      <c r="O14" s="521"/>
      <c r="P14" s="521"/>
      <c r="Q14" s="534"/>
    </row>
    <row r="15" spans="1:25" x14ac:dyDescent="0.2">
      <c r="A15" s="798" t="s">
        <v>373</v>
      </c>
      <c r="B15" s="799"/>
      <c r="C15" s="468"/>
      <c r="D15" s="468"/>
      <c r="E15" s="468"/>
      <c r="F15" s="798" t="s">
        <v>374</v>
      </c>
      <c r="G15" s="800"/>
      <c r="H15" s="798" t="s">
        <v>375</v>
      </c>
      <c r="I15" s="799"/>
      <c r="K15" s="468"/>
      <c r="L15" s="468"/>
      <c r="M15" s="535"/>
      <c r="N15" s="798" t="s">
        <v>376</v>
      </c>
      <c r="O15" s="801"/>
      <c r="P15" s="468"/>
      <c r="Q15" s="535"/>
    </row>
    <row r="16" spans="1:25" ht="27" customHeight="1" x14ac:dyDescent="0.3">
      <c r="A16" s="802" t="s">
        <v>377</v>
      </c>
      <c r="B16" s="803"/>
      <c r="C16" s="489"/>
      <c r="D16" s="489"/>
      <c r="E16" s="489"/>
      <c r="F16" s="804" t="s">
        <v>378</v>
      </c>
      <c r="G16" s="805"/>
      <c r="H16" s="802" t="s">
        <v>379</v>
      </c>
      <c r="I16" s="803"/>
      <c r="K16" s="489"/>
      <c r="M16" s="536"/>
      <c r="N16" s="802" t="s">
        <v>15</v>
      </c>
      <c r="O16" s="806"/>
      <c r="P16" s="489"/>
      <c r="Q16" s="537"/>
    </row>
    <row r="17" spans="1:17" x14ac:dyDescent="0.2">
      <c r="A17" s="788" t="s">
        <v>251</v>
      </c>
      <c r="B17" s="789"/>
      <c r="C17" s="489"/>
      <c r="D17" s="489"/>
      <c r="E17" s="489"/>
      <c r="F17" s="790" t="s">
        <v>2</v>
      </c>
      <c r="G17" s="791"/>
      <c r="H17" s="788" t="s">
        <v>251</v>
      </c>
      <c r="I17" s="789"/>
      <c r="K17" s="489"/>
      <c r="M17" s="536"/>
      <c r="N17" s="788" t="s">
        <v>251</v>
      </c>
      <c r="O17" s="792"/>
      <c r="P17" s="489"/>
      <c r="Q17" s="537"/>
    </row>
    <row r="18" spans="1:17" ht="18.75" customHeight="1" x14ac:dyDescent="0.2">
      <c r="A18" s="793">
        <f>L11</f>
        <v>0</v>
      </c>
      <c r="B18" s="794"/>
      <c r="C18" s="479" t="s">
        <v>380</v>
      </c>
      <c r="D18" s="538"/>
      <c r="E18" s="538"/>
      <c r="F18" s="795"/>
      <c r="G18" s="796"/>
      <c r="H18" s="793">
        <f>M11*GebLuft</f>
        <v>0</v>
      </c>
      <c r="I18" s="794"/>
      <c r="J18" s="480" t="s">
        <v>381</v>
      </c>
      <c r="K18" s="538"/>
      <c r="L18" s="538"/>
      <c r="M18" s="539"/>
      <c r="N18" s="793">
        <f>A18+H18</f>
        <v>0</v>
      </c>
      <c r="O18" s="797"/>
      <c r="P18" s="480" t="str">
        <f>N15&amp;"="&amp;A15&amp;"+"&amp;H15</f>
        <v>G04=G01+G03</v>
      </c>
      <c r="Q18" s="539"/>
    </row>
    <row r="19" spans="1:17" x14ac:dyDescent="0.2">
      <c r="D19" s="540"/>
      <c r="E19" s="540"/>
      <c r="F19" s="540"/>
      <c r="G19" s="540"/>
      <c r="H19" s="540"/>
      <c r="I19" s="540"/>
      <c r="J19" s="540"/>
      <c r="K19" s="540"/>
    </row>
    <row r="20" spans="1:17" ht="12.75" customHeight="1" x14ac:dyDescent="0.2">
      <c r="D20" s="540"/>
      <c r="E20" s="540"/>
      <c r="F20" s="540"/>
      <c r="G20" s="540"/>
      <c r="H20" s="541"/>
      <c r="I20" s="540"/>
      <c r="J20" s="540"/>
      <c r="K20" s="540"/>
    </row>
    <row r="21" spans="1:17" x14ac:dyDescent="0.2">
      <c r="D21" s="540"/>
      <c r="E21" s="540"/>
      <c r="F21" s="540"/>
      <c r="G21" s="540"/>
      <c r="H21" s="541"/>
      <c r="I21" s="540"/>
      <c r="J21" s="540"/>
      <c r="K21" s="540"/>
    </row>
  </sheetData>
  <sheetProtection formatCells="0" formatColumns="0" formatRows="0" insertColumns="0" insertRows="0" deleteColumns="0" deleteRows="0" sort="0"/>
  <mergeCells count="16">
    <mergeCell ref="A15:B15"/>
    <mergeCell ref="F15:G15"/>
    <mergeCell ref="H15:I15"/>
    <mergeCell ref="N15:O15"/>
    <mergeCell ref="A16:B16"/>
    <mergeCell ref="F16:G16"/>
    <mergeCell ref="H16:I16"/>
    <mergeCell ref="N16:O16"/>
    <mergeCell ref="A17:B17"/>
    <mergeCell ref="F17:G17"/>
    <mergeCell ref="H17:I17"/>
    <mergeCell ref="N17:O17"/>
    <mergeCell ref="A18:B18"/>
    <mergeCell ref="F18:G18"/>
    <mergeCell ref="H18:I18"/>
    <mergeCell ref="N18:O18"/>
  </mergeCells>
  <pageMargins left="0.78740157480314965" right="0.39370078740157483" top="0.62992125984251968" bottom="0.62992125984251968" header="0.51181102362204722" footer="0.51181102362204722"/>
  <pageSetup paperSize="9" scale="89" orientation="portrait" r:id="rId1"/>
  <headerFooter alignWithMargins="0">
    <oddHeader xml:space="preserve">&amp;R
</oddHeader>
    <oddFooter>&amp;L&amp;8Formulaire de calcul SIA 384.201&amp;C&amp;8Récapitulation&amp;R&amp;8Page &amp;P</oddFooter>
  </headerFooter>
  <rowBreaks count="1" manualBreakCount="1">
    <brk id="7" max="16" man="1"/>
  </rowBreaks>
  <colBreaks count="1" manualBreakCount="1">
    <brk id="11" max="18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69</vt:i4>
      </vt:variant>
    </vt:vector>
  </HeadingPairs>
  <TitlesOfParts>
    <vt:vector size="78" baseType="lpstr">
      <vt:lpstr>DonnéT</vt:lpstr>
      <vt:lpstr>Donnéesprojet</vt:lpstr>
      <vt:lpstr>Donnéesdebase</vt:lpstr>
      <vt:lpstr>BibliothèqueProjet</vt:lpstr>
      <vt:lpstr>CoeffBsollocauxNonChauff</vt:lpstr>
      <vt:lpstr>CalculTLocauxnonchauffés</vt:lpstr>
      <vt:lpstr>ListingLocaux</vt:lpstr>
      <vt:lpstr>ModeleFicheLocal</vt:lpstr>
      <vt:lpstr>Synthèse</vt:lpstr>
      <vt:lpstr>DonnéT!Administration</vt:lpstr>
      <vt:lpstr>BibliothèqueProjet!AdresseBauherr</vt:lpstr>
      <vt:lpstr>ListingLocaux!AdresseBauherr</vt:lpstr>
      <vt:lpstr>AdresseBauherr</vt:lpstr>
      <vt:lpstr>BibliothèqueProjet!AdresseObjekt</vt:lpstr>
      <vt:lpstr>AdresseObjekt</vt:lpstr>
      <vt:lpstr>BibliothèqueProjet!AdresseVerfasser</vt:lpstr>
      <vt:lpstr>ListingLocaux!AdresseVerfasser</vt:lpstr>
      <vt:lpstr>AdresseVerfasser</vt:lpstr>
      <vt:lpstr>BibliothèqueProjet!AdresseVerfasserWaermedaemProj</vt:lpstr>
      <vt:lpstr>ListingLocaux!AdresseVerfasserWaermedaemProj</vt:lpstr>
      <vt:lpstr>AdresseVerfasserWaermedaemProj</vt:lpstr>
      <vt:lpstr>DonnéT!Affectations_accessoires</vt:lpstr>
      <vt:lpstr>Altitude</vt:lpstr>
      <vt:lpstr>CalculTLocauxnonchauffés!Ancienne</vt:lpstr>
      <vt:lpstr>Ancienne</vt:lpstr>
      <vt:lpstr>CalculTLocauxnonchauffés!AUtres_constructions</vt:lpstr>
      <vt:lpstr>AUtres_constructions</vt:lpstr>
      <vt:lpstr>DonnéT!Batiment</vt:lpstr>
      <vt:lpstr>DonnéT!Batiments</vt:lpstr>
      <vt:lpstr>DonnéT!Bâtiments</vt:lpstr>
      <vt:lpstr>CalculTLocauxnonchauffés!Brandzeichen</vt:lpstr>
      <vt:lpstr>ModeleFicheLocal!Brandzeichen</vt:lpstr>
      <vt:lpstr>Donnéesdebase!BrandzeichenProjektGrundlagen</vt:lpstr>
      <vt:lpstr>Synthèse!BrandzeichenZusammenfassung</vt:lpstr>
      <vt:lpstr>DonnéT!Commerces</vt:lpstr>
      <vt:lpstr>CalculTLocauxnonchauffés!Contact</vt:lpstr>
      <vt:lpstr>Contact</vt:lpstr>
      <vt:lpstr>BibliothèqueProjet!Datum</vt:lpstr>
      <vt:lpstr>ListingLocaux!Datum</vt:lpstr>
      <vt:lpstr>Datum</vt:lpstr>
      <vt:lpstr>DonnéT!Dépôts</vt:lpstr>
      <vt:lpstr>DonnéT!Ecoles</vt:lpstr>
      <vt:lpstr>Synthèse!GebGleichzeitigkeit</vt:lpstr>
      <vt:lpstr>Synthèse!GebLuft</vt:lpstr>
      <vt:lpstr>Donnéesdebase!GrundlagenKlima</vt:lpstr>
      <vt:lpstr>DonnéT!Habitat</vt:lpstr>
      <vt:lpstr>DonnéT!Hôpitaux</vt:lpstr>
      <vt:lpstr>DonnéT!Hôtel</vt:lpstr>
      <vt:lpstr>DonnéT!Industrie</vt:lpstr>
      <vt:lpstr>DonnéT!Installations_sportives</vt:lpstr>
      <vt:lpstr>DonnéT!Lieux_de_rassemblement</vt:lpstr>
      <vt:lpstr>DonnéT!Local</vt:lpstr>
      <vt:lpstr>Menuiseries</vt:lpstr>
      <vt:lpstr>Murs</vt:lpstr>
      <vt:lpstr>CalculTLocauxnonchauffés!Neuve</vt:lpstr>
      <vt:lpstr>Neuve</vt:lpstr>
      <vt:lpstr>DonnéT!Piscines_couvertes</vt:lpstr>
      <vt:lpstr>planchers</vt:lpstr>
      <vt:lpstr>Ponts</vt:lpstr>
      <vt:lpstr>CalculTLocauxnonchauffés!RaumBez</vt:lpstr>
      <vt:lpstr>ModeleFicheLocal!RaumBez</vt:lpstr>
      <vt:lpstr>CalculTLocauxnonchauffés!RaumDaten</vt:lpstr>
      <vt:lpstr>ModeleFicheLocal!RaumDaten</vt:lpstr>
      <vt:lpstr>CalculTLocauxnonchauffés!RaumKbz</vt:lpstr>
      <vt:lpstr>ModeleFicheLocal!RaumKbz</vt:lpstr>
      <vt:lpstr>DonnéT!Restauration</vt:lpstr>
      <vt:lpstr>CalculTLocauxnonchauffés!Sans_influence</vt:lpstr>
      <vt:lpstr>Sans_influence</vt:lpstr>
      <vt:lpstr>DonnéT!Selectionner</vt:lpstr>
      <vt:lpstr>Synthèse!SummeGeb</vt:lpstr>
      <vt:lpstr>Toitures</vt:lpstr>
      <vt:lpstr>DonnéT!Vide</vt:lpstr>
      <vt:lpstr>CalculTLocauxnonchauffés!Villas</vt:lpstr>
      <vt:lpstr>Villas</vt:lpstr>
      <vt:lpstr>CalculTLocauxnonchauffés!Zone_d_impression</vt:lpstr>
      <vt:lpstr>ModeleFicheLocal!Zone_d_impression</vt:lpstr>
      <vt:lpstr>Synthèse!Zone_d_impression</vt:lpstr>
      <vt:lpstr>Synthèse!ZusRaum</vt:lpstr>
    </vt:vector>
  </TitlesOfParts>
  <Company>HTA Luzern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Formulaire: SIA 384.201</dc:title>
  <dc:creator>Utilisateur</dc:creator>
  <cp:lastModifiedBy>Utilisateur</cp:lastModifiedBy>
  <cp:lastPrinted>2009-02-25T07:28:44Z</cp:lastPrinted>
  <dcterms:created xsi:type="dcterms:W3CDTF">2003-02-03T10:02:26Z</dcterms:created>
  <dcterms:modified xsi:type="dcterms:W3CDTF">2020-01-27T14:33:47Z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422389820</vt:i4>
  </property>
  <property fmtid="{D5CDD505-2E9C-101B-9397-08002B2CF9AE}" pid="3" name="_EmailSubject">
    <vt:lpwstr>Formular 384.201 franz</vt:lpwstr>
  </property>
  <property fmtid="{D5CDD505-2E9C-101B-9397-08002B2CF9AE}" pid="4" name="_AuthorEmail">
    <vt:lpwstr>roland.aeberli@sia.ch</vt:lpwstr>
  </property>
  <property fmtid="{D5CDD505-2E9C-101B-9397-08002B2CF9AE}" pid="5" name="_AuthorEmailDisplayName">
    <vt:lpwstr>Roland Aeberli</vt:lpwstr>
  </property>
  <property fmtid="{D5CDD505-2E9C-101B-9397-08002B2CF9AE}" pid="6" name="_PreviousAdHocReviewCycleID">
    <vt:i4>1861486816</vt:i4>
  </property>
  <property fmtid="{D5CDD505-2E9C-101B-9397-08002B2CF9AE}" pid="7" name="_ReviewingToolsShownOnce">
    <vt:lpwstr/>
  </property>
</Properties>
</file>