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FORMATION\"/>
    </mc:Choice>
  </mc:AlternateContent>
  <xr:revisionPtr revIDLastSave="0" documentId="13_ncr:1_{7C602B87-6E8F-49B3-8B0D-24F79F353496}" xr6:coauthVersionLast="44" xr6:coauthVersionMax="44" xr10:uidLastSave="{00000000-0000-0000-0000-000000000000}"/>
  <bookViews>
    <workbookView xWindow="-110" yWindow="-110" windowWidth="19420" windowHeight="11020" activeTab="2" xr2:uid="{00000000-000D-0000-FFFF-FFFF00000000}"/>
  </bookViews>
  <sheets>
    <sheet name="Codes" sheetId="1" r:id="rId1"/>
    <sheet name="MàJ" sheetId="5" r:id="rId2"/>
    <sheet name="Données" sheetId="2" r:id="rId3"/>
    <sheet name="TCD_FINAL" sheetId="3" r:id="rId4"/>
    <sheet name="TB_FINAL" sheetId="4" r:id="rId5"/>
  </sheets>
  <definedNames>
    <definedName name="ANNEE">Codes!$A$5:$A$10</definedName>
    <definedName name="Articulation_Politiques_Sectorielles">Codes!$X$44:$X$52</definedName>
    <definedName name="Cadre_Suivi_PNSR2">Codes!$V$44:$V$45</definedName>
    <definedName name="Capacités_Dialogue">Codes!$L$22:$L$25</definedName>
    <definedName name="Déconcentration_DR">Codes!$T$62:$T$63</definedName>
    <definedName name="Dialogue_Coordination">Codes!$L$44:$L$47</definedName>
    <definedName name="Financement_PASANAD">Codes!$R$44:$R$45</definedName>
    <definedName name="Gouvernance_SAN">Codes!$T$44:$T$48</definedName>
    <definedName name="NIVEAU">Codes!$E$5:$E$7</definedName>
    <definedName name="OBJECTFS_GLOBAUX">Codes!$J$15</definedName>
    <definedName name="Objectif_Global">Codes!$T$15:$T$17</definedName>
    <definedName name="OBJECTIF_SPECIFIQUE">Codes!$J$22</definedName>
    <definedName name="Objectifs__Globaux">Codes!$L$15</definedName>
    <definedName name="PA__Déconcentration">Codes!$T$62:$T$63</definedName>
    <definedName name="PA_Déconcentration">Codes!$T$27:$T$30</definedName>
    <definedName name="PA_Elevage">Codes!$T$33:$T$35</definedName>
    <definedName name="PA_Irrigation">Codes!$T$38:$T$39</definedName>
    <definedName name="PA_PNSAN">Codes!$T$22:$T$23</definedName>
    <definedName name="PA_SNDDAI">Codes!$V$62:$V$65</definedName>
    <definedName name="PNSAN_Politiques_Sectorielles">Codes!$Z$62:$Z$64</definedName>
    <definedName name="Programmation_performante">Codes!$P$44:$P$47</definedName>
    <definedName name="Renforcement_Ressources_Humaines">Codes!$Z$44</definedName>
    <definedName name="RESULTATS">Codes!$J$44:$J$47</definedName>
    <definedName name="SISEV_opérationnel">Codes!$X$55:$X$56</definedName>
    <definedName name="SSE_AT_PASANAD_opérationnel">Codes!$T$55:$T$57</definedName>
    <definedName name="SSE_PASANAD_opérationnel">Codes!$V$55:$V$57</definedName>
    <definedName name="SSE_PNSAN_opérationnel">Codes!$Z$55:$Z$56</definedName>
    <definedName name="STATUT">Codes!$C$5:$C$6</definedName>
    <definedName name="Stratégie_Petits_Eleveurs">Codes!$X$62:$X$68</definedName>
    <definedName name="Stratégie_validée">Codes!$X$63:$X$68</definedName>
    <definedName name="Suivi_Evaluation_performant">Codes!$N$44:$N$47</definedName>
    <definedName name="Tranches_Fixes">Codes!$T$71:$T$72</definedName>
    <definedName name="Tranches_Variables">Codes!$V$71:$V$73</definedName>
    <definedName name="UNITE">Codes!$G$5:$G$7</definedName>
    <definedName name="_xlnm.Print_Area" localSheetId="4">TB_FINAL!$A$1:$O$179</definedName>
  </definedNames>
  <calcPr calcId="191029"/>
  <pivotCaches>
    <pivotCache cacheId="1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5" l="1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K37" i="2" l="1"/>
  <c r="N129" i="4" l="1"/>
  <c r="M80" i="4"/>
  <c r="M85" i="4"/>
  <c r="M135" i="4"/>
  <c r="M146" i="4"/>
  <c r="K43" i="4"/>
  <c r="M168" i="4"/>
  <c r="M104" i="4"/>
  <c r="M72" i="4"/>
  <c r="M108" i="4"/>
  <c r="K48" i="4"/>
  <c r="M71" i="4"/>
  <c r="M136" i="4"/>
  <c r="M114" i="4"/>
  <c r="M163" i="4"/>
  <c r="M140" i="4"/>
  <c r="M134" i="4"/>
  <c r="M81" i="4"/>
  <c r="M76" i="4"/>
  <c r="M141" i="4"/>
  <c r="M82" i="4"/>
  <c r="M130" i="4"/>
  <c r="M131" i="4"/>
  <c r="M117" i="4"/>
  <c r="M87" i="4"/>
  <c r="M169" i="4"/>
  <c r="M77" i="4"/>
  <c r="M83" i="4"/>
  <c r="M164" i="4"/>
  <c r="M105" i="4"/>
  <c r="M145" i="4"/>
  <c r="M84" i="4"/>
  <c r="M73" i="4"/>
  <c r="K53" i="4"/>
  <c r="M149" i="4"/>
  <c r="M109" i="4"/>
  <c r="K44" i="4"/>
  <c r="M144" i="4"/>
  <c r="K54" i="4"/>
  <c r="M70" i="4"/>
  <c r="M91" i="4"/>
  <c r="M113" i="4"/>
  <c r="M110" i="4"/>
  <c r="M167" i="4"/>
  <c r="M150" i="4"/>
  <c r="K14" i="4"/>
  <c r="K49" i="4"/>
  <c r="M137" i="4"/>
  <c r="M86" i="4"/>
  <c r="M143" i="4"/>
  <c r="M118" i="4"/>
  <c r="K45" i="4"/>
  <c r="K50" i="4"/>
  <c r="M142" i="4"/>
  <c r="K16" i="4"/>
  <c r="M88" i="4"/>
  <c r="K42" i="4"/>
  <c r="M103" i="4"/>
  <c r="M151" i="4"/>
  <c r="M69" i="4"/>
  <c r="K15" i="4"/>
  <c r="G10" i="4" l="1"/>
  <c r="H10" i="4"/>
  <c r="I10" i="4"/>
  <c r="J10" i="4"/>
  <c r="F10" i="4"/>
  <c r="G88" i="4"/>
  <c r="H103" i="4"/>
  <c r="H104" i="4"/>
  <c r="H50" i="4"/>
  <c r="M16" i="4"/>
  <c r="M38" i="4"/>
  <c r="H109" i="4"/>
  <c r="M43" i="4"/>
  <c r="H42" i="4"/>
  <c r="H91" i="4"/>
  <c r="H83" i="4"/>
  <c r="H76" i="4"/>
  <c r="H16" i="4"/>
  <c r="M42" i="4"/>
  <c r="H87" i="4"/>
  <c r="M48" i="4"/>
  <c r="F84" i="4"/>
  <c r="H38" i="4"/>
  <c r="M39" i="4"/>
  <c r="H70" i="4"/>
  <c r="H14" i="4"/>
  <c r="H71" i="4"/>
  <c r="M45" i="4"/>
  <c r="H118" i="4"/>
  <c r="H110" i="4"/>
  <c r="G140" i="4"/>
  <c r="M50" i="4"/>
  <c r="I42" i="4"/>
  <c r="H82" i="4"/>
  <c r="J49" i="4"/>
  <c r="H117" i="4"/>
  <c r="I38" i="4"/>
  <c r="H43" i="4"/>
  <c r="M14" i="4"/>
  <c r="M54" i="4"/>
  <c r="H73" i="4"/>
  <c r="H80" i="4"/>
  <c r="H54" i="4"/>
  <c r="I72" i="4"/>
  <c r="M53" i="4"/>
  <c r="M49" i="4"/>
  <c r="M15" i="4"/>
  <c r="M44" i="4"/>
  <c r="I45" i="4"/>
  <c r="H69" i="4"/>
  <c r="H88" i="4"/>
  <c r="I16" i="4"/>
  <c r="H108" i="4"/>
  <c r="H86" i="4"/>
  <c r="H39" i="4"/>
  <c r="H44" i="4"/>
  <c r="H45" i="4"/>
  <c r="H85" i="4"/>
  <c r="I48" i="4"/>
  <c r="H72" i="4"/>
  <c r="F19" i="4" l="1"/>
  <c r="J20" i="4"/>
  <c r="H20" i="4"/>
  <c r="G20" i="4"/>
  <c r="I20" i="4"/>
  <c r="F20" i="4"/>
  <c r="H22" i="4"/>
  <c r="F22" i="4"/>
  <c r="G22" i="4"/>
  <c r="I22" i="4"/>
  <c r="J22" i="4"/>
  <c r="H21" i="4"/>
  <c r="F21" i="4"/>
  <c r="J21" i="4"/>
  <c r="I21" i="4"/>
  <c r="G21" i="4"/>
  <c r="H84" i="4"/>
  <c r="I149" i="4"/>
  <c r="F142" i="4"/>
  <c r="I71" i="4"/>
  <c r="F14" i="4"/>
  <c r="J118" i="4"/>
  <c r="H164" i="4"/>
  <c r="G85" i="4"/>
  <c r="J146" i="4"/>
  <c r="G144" i="4"/>
  <c r="J110" i="4"/>
  <c r="J38" i="4"/>
  <c r="F114" i="4"/>
  <c r="H151" i="4"/>
  <c r="I163" i="4"/>
  <c r="J103" i="4"/>
  <c r="I103" i="4"/>
  <c r="I114" i="4"/>
  <c r="J44" i="4"/>
  <c r="H135" i="4"/>
  <c r="J144" i="4"/>
  <c r="G137" i="4"/>
  <c r="I85" i="4"/>
  <c r="F167" i="4"/>
  <c r="G91" i="4"/>
  <c r="I134" i="4"/>
  <c r="G136" i="4"/>
  <c r="F110" i="4"/>
  <c r="I105" i="4"/>
  <c r="G71" i="4"/>
  <c r="J42" i="4"/>
  <c r="H113" i="4"/>
  <c r="I169" i="4"/>
  <c r="F15" i="4"/>
  <c r="F49" i="4"/>
  <c r="F137" i="4"/>
  <c r="J140" i="4"/>
  <c r="G143" i="4"/>
  <c r="H143" i="4"/>
  <c r="F144" i="4"/>
  <c r="F104" i="4"/>
  <c r="G38" i="4"/>
  <c r="I82" i="4"/>
  <c r="J70" i="4"/>
  <c r="I110" i="4"/>
  <c r="I140" i="4"/>
  <c r="I49" i="4"/>
  <c r="I70" i="4"/>
  <c r="F77" i="4"/>
  <c r="I150" i="4"/>
  <c r="G114" i="4"/>
  <c r="F42" i="4"/>
  <c r="H163" i="4"/>
  <c r="J151" i="4"/>
  <c r="F80" i="4"/>
  <c r="H142" i="4"/>
  <c r="J81" i="4"/>
  <c r="J137" i="4"/>
  <c r="G145" i="4"/>
  <c r="F163" i="4"/>
  <c r="J83" i="4"/>
  <c r="H105" i="4"/>
  <c r="F71" i="4"/>
  <c r="G164" i="4"/>
  <c r="H169" i="4"/>
  <c r="I80" i="4"/>
  <c r="F140" i="4"/>
  <c r="J163" i="4"/>
  <c r="I117" i="4"/>
  <c r="F135" i="4"/>
  <c r="J131" i="4"/>
  <c r="J150" i="4"/>
  <c r="F86" i="4"/>
  <c r="G72" i="4"/>
  <c r="H145" i="4"/>
  <c r="I14" i="4"/>
  <c r="I54" i="4"/>
  <c r="F108" i="4"/>
  <c r="G45" i="4"/>
  <c r="J50" i="4"/>
  <c r="H150" i="4"/>
  <c r="J169" i="4"/>
  <c r="I143" i="4"/>
  <c r="F50" i="4"/>
  <c r="F73" i="4"/>
  <c r="F69" i="4"/>
  <c r="J73" i="4"/>
  <c r="F117" i="4"/>
  <c r="J164" i="4"/>
  <c r="J77" i="4"/>
  <c r="I145" i="4"/>
  <c r="G117" i="4"/>
  <c r="I87" i="4"/>
  <c r="F39" i="4"/>
  <c r="I130" i="4"/>
  <c r="H15" i="4"/>
  <c r="J82" i="4"/>
  <c r="H144" i="4"/>
  <c r="F44" i="4"/>
  <c r="F88" i="4"/>
  <c r="G150" i="4"/>
  <c r="J91" i="4"/>
  <c r="H131" i="4"/>
  <c r="G49" i="4"/>
  <c r="G42" i="4"/>
  <c r="H49" i="4"/>
  <c r="F149" i="4"/>
  <c r="F130" i="4"/>
  <c r="G105" i="4"/>
  <c r="H134" i="4"/>
  <c r="J109" i="4"/>
  <c r="F134" i="4"/>
  <c r="I118" i="4"/>
  <c r="I109" i="4"/>
  <c r="I86" i="4"/>
  <c r="H77" i="4"/>
  <c r="F103" i="4"/>
  <c r="F48" i="4"/>
  <c r="F131" i="4"/>
  <c r="G103" i="4"/>
  <c r="G54" i="4"/>
  <c r="I77" i="4"/>
  <c r="F105" i="4"/>
  <c r="J45" i="4"/>
  <c r="G146" i="4"/>
  <c r="H81" i="4"/>
  <c r="J71" i="4"/>
  <c r="F45" i="4"/>
  <c r="F136" i="4"/>
  <c r="J105" i="4"/>
  <c r="G70" i="4"/>
  <c r="G130" i="4"/>
  <c r="J86" i="4"/>
  <c r="F85" i="4"/>
  <c r="I69" i="4"/>
  <c r="G80" i="4"/>
  <c r="I108" i="4"/>
  <c r="I137" i="4"/>
  <c r="H137" i="4"/>
  <c r="J88" i="4"/>
  <c r="G39" i="4"/>
  <c r="F81" i="4"/>
  <c r="G15" i="4"/>
  <c r="F54" i="4"/>
  <c r="H136" i="4"/>
  <c r="H141" i="4"/>
  <c r="J136" i="4"/>
  <c r="F72" i="4"/>
  <c r="G50" i="4"/>
  <c r="G134" i="4"/>
  <c r="J85" i="4"/>
  <c r="F70" i="4"/>
  <c r="G169" i="4"/>
  <c r="I142" i="4"/>
  <c r="G109" i="4"/>
  <c r="F38" i="4"/>
  <c r="I104" i="4"/>
  <c r="F168" i="4"/>
  <c r="I167" i="4"/>
  <c r="J69" i="4"/>
  <c r="F151" i="4"/>
  <c r="G108" i="4"/>
  <c r="J16" i="4"/>
  <c r="J114" i="4"/>
  <c r="J168" i="4"/>
  <c r="G69" i="4"/>
  <c r="I44" i="4"/>
  <c r="J39" i="4"/>
  <c r="I135" i="4"/>
  <c r="I53" i="4"/>
  <c r="I39" i="4"/>
  <c r="I136" i="4"/>
  <c r="I151" i="4"/>
  <c r="J130" i="4"/>
  <c r="F143" i="4"/>
  <c r="G76" i="4"/>
  <c r="H140" i="4"/>
  <c r="F43" i="4"/>
  <c r="G86" i="4"/>
  <c r="I144" i="4"/>
  <c r="I141" i="4"/>
  <c r="I164" i="4"/>
  <c r="G82" i="4"/>
  <c r="F76" i="4"/>
  <c r="H53" i="4"/>
  <c r="J143" i="4"/>
  <c r="J15" i="4"/>
  <c r="G151" i="4"/>
  <c r="I81" i="4"/>
  <c r="G135" i="4"/>
  <c r="G104" i="4"/>
  <c r="J167" i="4"/>
  <c r="G48" i="4"/>
  <c r="J80" i="4"/>
  <c r="J72" i="4"/>
  <c r="G44" i="4"/>
  <c r="J149" i="4"/>
  <c r="I91" i="4"/>
  <c r="G141" i="4"/>
  <c r="F16" i="4"/>
  <c r="H167" i="4"/>
  <c r="G118" i="4"/>
  <c r="F150" i="4"/>
  <c r="J141" i="4"/>
  <c r="F109" i="4"/>
  <c r="F91" i="4"/>
  <c r="J48" i="4"/>
  <c r="J113" i="4"/>
  <c r="F53" i="4"/>
  <c r="G168" i="4"/>
  <c r="I84" i="4"/>
  <c r="I113" i="4"/>
  <c r="H130" i="4"/>
  <c r="J54" i="4"/>
  <c r="G43" i="4"/>
  <c r="G131" i="4"/>
  <c r="F164" i="4"/>
  <c r="F113" i="4"/>
  <c r="I88" i="4"/>
  <c r="J87" i="4"/>
  <c r="I15" i="4"/>
  <c r="H146" i="4"/>
  <c r="J76" i="4"/>
  <c r="F83" i="4"/>
  <c r="J43" i="4"/>
  <c r="I146" i="4"/>
  <c r="H168" i="4"/>
  <c r="I76" i="4"/>
  <c r="H48" i="4"/>
  <c r="I73" i="4"/>
  <c r="F82" i="4"/>
  <c r="F146" i="4"/>
  <c r="J135" i="4"/>
  <c r="G53" i="4"/>
  <c r="I83" i="4"/>
  <c r="H149" i="4"/>
  <c r="J145" i="4"/>
  <c r="I168" i="4"/>
  <c r="F169" i="4"/>
  <c r="G77" i="4"/>
  <c r="F141" i="4"/>
  <c r="G87" i="4"/>
  <c r="I131" i="4"/>
  <c r="J117" i="4"/>
  <c r="G73" i="4"/>
  <c r="J53" i="4"/>
  <c r="G163" i="4"/>
  <c r="G83" i="4"/>
  <c r="J134" i="4"/>
  <c r="G149" i="4"/>
  <c r="G167" i="4"/>
  <c r="G16" i="4"/>
  <c r="G113" i="4"/>
  <c r="G142" i="4"/>
  <c r="F87" i="4"/>
  <c r="G81" i="4"/>
  <c r="G84" i="4"/>
  <c r="J142" i="4"/>
  <c r="F145" i="4"/>
  <c r="J14" i="4"/>
  <c r="I43" i="4"/>
  <c r="G110" i="4"/>
  <c r="J108" i="4"/>
  <c r="F118" i="4"/>
  <c r="H114" i="4"/>
  <c r="I50" i="4"/>
  <c r="J84" i="4"/>
  <c r="J104" i="4"/>
  <c r="G14" i="4"/>
  <c r="K82" i="4" l="1"/>
  <c r="N82" i="4" s="1"/>
  <c r="N14" i="4"/>
  <c r="K85" i="4"/>
  <c r="N85" i="4" s="1"/>
  <c r="N54" i="4"/>
  <c r="K105" i="4"/>
  <c r="N105" i="4" s="1"/>
  <c r="K69" i="4"/>
  <c r="N69" i="4" s="1"/>
  <c r="K145" i="4"/>
  <c r="N145" i="4" s="1"/>
  <c r="K108" i="4"/>
  <c r="N108" i="4" s="1"/>
  <c r="K135" i="4"/>
  <c r="N135" i="4" s="1"/>
  <c r="N45" i="4"/>
  <c r="K103" i="4"/>
  <c r="N103" i="4" s="1"/>
  <c r="K91" i="4"/>
  <c r="N91" i="4" s="1"/>
  <c r="N43" i="4"/>
  <c r="K146" i="4"/>
  <c r="N146" i="4" s="1"/>
  <c r="K70" i="4"/>
  <c r="N70" i="4" s="1"/>
  <c r="N44" i="4"/>
  <c r="K141" i="4"/>
  <c r="N141" i="4" s="1"/>
  <c r="N151" i="4"/>
  <c r="K87" i="4"/>
  <c r="N87" i="4" s="1"/>
  <c r="K130" i="4"/>
  <c r="N130" i="4" s="1"/>
  <c r="K167" i="4"/>
  <c r="N167" i="4" s="1"/>
  <c r="K136" i="4"/>
  <c r="N136" i="4" s="1"/>
  <c r="K80" i="4"/>
  <c r="N80" i="4" s="1"/>
  <c r="K169" i="4"/>
  <c r="N169" i="4" s="1"/>
  <c r="K142" i="4"/>
  <c r="N142" i="4" s="1"/>
  <c r="K118" i="4"/>
  <c r="N118" i="4" s="1"/>
  <c r="K140" i="4"/>
  <c r="N140" i="4" s="1"/>
  <c r="K88" i="4"/>
  <c r="N88" i="4" s="1"/>
  <c r="K134" i="4"/>
  <c r="N134" i="4" s="1"/>
  <c r="K110" i="4"/>
  <c r="N110" i="4" s="1"/>
  <c r="N15" i="4"/>
  <c r="K164" i="4"/>
  <c r="N164" i="4" s="1"/>
  <c r="K137" i="4"/>
  <c r="N137" i="4" s="1"/>
  <c r="K39" i="4"/>
  <c r="N39" i="4" s="1"/>
  <c r="K86" i="4"/>
  <c r="N86" i="4" s="1"/>
  <c r="N16" i="4"/>
  <c r="K114" i="4"/>
  <c r="N114" i="4" s="1"/>
  <c r="K81" i="4"/>
  <c r="N81" i="4" s="1"/>
  <c r="K117" i="4"/>
  <c r="N117" i="4" s="1"/>
  <c r="K84" i="4"/>
  <c r="N84" i="4" s="1"/>
  <c r="K38" i="4"/>
  <c r="N38" i="4" s="1"/>
  <c r="N42" i="4"/>
  <c r="K77" i="4"/>
  <c r="N77" i="4" s="1"/>
  <c r="K109" i="4"/>
  <c r="N109" i="4" s="1"/>
  <c r="N53" i="4"/>
  <c r="N49" i="4"/>
  <c r="K131" i="4"/>
  <c r="N131" i="4" s="1"/>
  <c r="K76" i="4"/>
  <c r="N76" i="4" s="1"/>
  <c r="K149" i="4"/>
  <c r="N149" i="4" s="1"/>
  <c r="K72" i="4"/>
  <c r="N72" i="4" s="1"/>
  <c r="K163" i="4"/>
  <c r="N163" i="4" s="1"/>
  <c r="N71" i="4"/>
  <c r="K144" i="4"/>
  <c r="N144" i="4" s="1"/>
  <c r="K168" i="4"/>
  <c r="N168" i="4" s="1"/>
  <c r="K83" i="4"/>
  <c r="N83" i="4" s="1"/>
  <c r="K143" i="4"/>
  <c r="N143" i="4" s="1"/>
  <c r="K104" i="4"/>
  <c r="N104" i="4" s="1"/>
  <c r="K113" i="4"/>
  <c r="N113" i="4" s="1"/>
  <c r="N150" i="4"/>
  <c r="N73" i="4"/>
  <c r="N50" i="4"/>
  <c r="N48" i="4"/>
</calcChain>
</file>

<file path=xl/sharedStrings.xml><?xml version="1.0" encoding="utf-8"?>
<sst xmlns="http://schemas.openxmlformats.org/spreadsheetml/2006/main" count="2008" uniqueCount="130">
  <si>
    <t>Généraux</t>
  </si>
  <si>
    <t>ANNEE</t>
  </si>
  <si>
    <t>N°</t>
  </si>
  <si>
    <t>STATUT</t>
  </si>
  <si>
    <t>NIVEAU</t>
  </si>
  <si>
    <t>OBJECTFS_GLOBAUX</t>
  </si>
  <si>
    <t>OBJECTIF_SPECIFIQUE</t>
  </si>
  <si>
    <t>RESULTATS</t>
  </si>
  <si>
    <t>Sous Niveau</t>
  </si>
  <si>
    <t>1 - OBJECTIFS_GLOBAUX</t>
  </si>
  <si>
    <t>2 - OBJECTIF_SPECIFIQUE</t>
  </si>
  <si>
    <t>3 - RESULTATS</t>
  </si>
  <si>
    <t>Sous sous niveau</t>
  </si>
  <si>
    <t>Objectifs__Globaux</t>
  </si>
  <si>
    <t>Objectif_Global</t>
  </si>
  <si>
    <t>Gouvernance_SAN</t>
  </si>
  <si>
    <t>I.20 : Stock physique de sécurité alimentaire</t>
  </si>
  <si>
    <t>INDICATEURS</t>
  </si>
  <si>
    <t>SOUS-NIVEAU</t>
  </si>
  <si>
    <t>SOUS-SOUS NIVEAU</t>
  </si>
  <si>
    <t>VALEUR</t>
  </si>
  <si>
    <t>Programmé</t>
  </si>
  <si>
    <t>Réalisé</t>
  </si>
  <si>
    <t>AT-PASANAD</t>
  </si>
  <si>
    <t>Unité</t>
  </si>
  <si>
    <t/>
  </si>
  <si>
    <t>FINAL</t>
  </si>
  <si>
    <t>%</t>
  </si>
  <si>
    <t>TABLEAU DE BORD "RESULTAT"</t>
  </si>
  <si>
    <t>Réalisé par année / Objectif fin PASANAD</t>
  </si>
  <si>
    <t>Auto</t>
  </si>
  <si>
    <t>MFC unité</t>
  </si>
  <si>
    <t>Étiquettes de lignes</t>
  </si>
  <si>
    <t>TCD_01 : Programmé</t>
  </si>
  <si>
    <t>TCD_02 : Réalisé</t>
  </si>
  <si>
    <t>Dialogue_Coordination</t>
  </si>
  <si>
    <t>Réunion CT-CNSA</t>
  </si>
  <si>
    <t>Plan de réponse(PRSPV) élaboré</t>
  </si>
  <si>
    <t>Plan de réponse(PRSPV) : % financé</t>
  </si>
  <si>
    <t>Coordination/Suivi PRSPV : CR du CT-CNSA</t>
  </si>
  <si>
    <t>Cadre_Suivi_PNSR2</t>
  </si>
  <si>
    <t>Articulation_Politiques_Sectorielles</t>
  </si>
  <si>
    <t>Réunion organisée par SP/CPSA</t>
  </si>
  <si>
    <t xml:space="preserve">Rapport de Suivi </t>
  </si>
  <si>
    <t>Renforcement_Ressources_Humaines</t>
  </si>
  <si>
    <t>Session appuyées (MAAH, MRAH)</t>
  </si>
  <si>
    <t>Suivi_Evaluation_performant</t>
  </si>
  <si>
    <t>SSE_PASANAD_opérationnel</t>
  </si>
  <si>
    <t>SSE_AT_PASANAD_opérationnel</t>
  </si>
  <si>
    <t>SISEV_opérationnel</t>
  </si>
  <si>
    <t>SSE_PNSAN_opérationnel</t>
  </si>
  <si>
    <t>Programmation_performante</t>
  </si>
  <si>
    <t>PA_Déconcentration</t>
  </si>
  <si>
    <t>PA_SNDDAI</t>
  </si>
  <si>
    <t>Stratégie_Petits_Eleveurs</t>
  </si>
  <si>
    <t>PNSAN_Politiques_Sectorielles</t>
  </si>
  <si>
    <t>Tranches_Variables</t>
  </si>
  <si>
    <t>Tranches_Fixes</t>
  </si>
  <si>
    <t>Financement_PASANAD</t>
  </si>
  <si>
    <t>Capacités_Dialogue</t>
  </si>
  <si>
    <t>PA_PNSAN</t>
  </si>
  <si>
    <t>I.26 - Enquête annuelle SMART réalisée</t>
  </si>
  <si>
    <t>I.8 : Taux d'exécution du budget d'investissement du secteur rural</t>
  </si>
  <si>
    <t>I.3 : Budget du secteur rural / Budget de l'Etat</t>
  </si>
  <si>
    <t>PA_Elevage</t>
  </si>
  <si>
    <t>PA_Irrigation</t>
  </si>
  <si>
    <t>Montant prévu</t>
  </si>
  <si>
    <t>Montant décaissé</t>
  </si>
  <si>
    <t>Montant demandé</t>
  </si>
  <si>
    <t>PA "Déconcentration" MAAH validé</t>
  </si>
  <si>
    <t>PA "Déconcentration" MRAH validé</t>
  </si>
  <si>
    <t>PA "SNDDAI" validée</t>
  </si>
  <si>
    <t>Evaluation SNDDAI 2004-2015</t>
  </si>
  <si>
    <t>Elaboration SNDDAI 2016-2025</t>
  </si>
  <si>
    <t>PA SNDDAI 2016-2025</t>
  </si>
  <si>
    <t>Stratégie validée</t>
  </si>
  <si>
    <t>Plan d'action validé</t>
  </si>
  <si>
    <t>Inventaire-bilan petits éleveurs</t>
  </si>
  <si>
    <t>Estimation régionalisée des besoins</t>
  </si>
  <si>
    <t>SAP des crises alimentaires animales.</t>
  </si>
  <si>
    <t>Système de subvention ciblée</t>
  </si>
  <si>
    <t>PA PNSAN validé</t>
  </si>
  <si>
    <t>SSE : Approuvé.</t>
  </si>
  <si>
    <t>Manuel de procédures : Approuvé</t>
  </si>
  <si>
    <t>Tableau de bord annuel PASANAD</t>
  </si>
  <si>
    <t>Tableau de bord annuel TV de l'ABS</t>
  </si>
  <si>
    <t xml:space="preserve">Tableau de bord Final </t>
  </si>
  <si>
    <t>TB Réalisation annuel (semestres)</t>
  </si>
  <si>
    <t xml:space="preserve">TB Réalisation Final </t>
  </si>
  <si>
    <t>TB Résultat Final</t>
  </si>
  <si>
    <t>PA "Déconcentration" MAAH approuvé</t>
  </si>
  <si>
    <t>PA "Déconcentration" MAAH - Budget</t>
  </si>
  <si>
    <t>PA "Déconcentration" MRAH approuvé</t>
  </si>
  <si>
    <t>PA "Déconcentration" MRAH - Budget</t>
  </si>
  <si>
    <t>PA "SNDDAI" approuvé</t>
  </si>
  <si>
    <t>PA "SNDDAI" - Budget</t>
  </si>
  <si>
    <t>Stratégie "Elevage" approuvée</t>
  </si>
  <si>
    <t>PA "Elevage" approuvé</t>
  </si>
  <si>
    <t>PA "Elevage" - Budget</t>
  </si>
  <si>
    <t xml:space="preserve"> I.11 : Budget MRAH / Budget du secteur rural (T III + T V)</t>
  </si>
  <si>
    <t xml:space="preserve">Système équipements et d’intrants </t>
  </si>
  <si>
    <t>% Budget annuel MAAH approuvé MINEFID</t>
  </si>
  <si>
    <t>% Budget annuel MRAH approuvé MINEFID</t>
  </si>
  <si>
    <t>OBJECTF_SPECIFIQUE</t>
  </si>
  <si>
    <t>Graphiques</t>
  </si>
  <si>
    <t>Nbr.</t>
  </si>
  <si>
    <t>I.5.1 : Dépenses de fonctionnement DR / dépenses de fonctionnement MAAH</t>
  </si>
  <si>
    <t>I.5.2 : Dépenses de fonctionnement DR / dépenses de fonctionnement MRAH</t>
  </si>
  <si>
    <t>Déconcentration_DR</t>
  </si>
  <si>
    <t>I.19.1 : Taux de couverture MNC (volaille)</t>
  </si>
  <si>
    <t>I.19.2 : Taux de couverture PPR (petits ruminants)</t>
  </si>
  <si>
    <t>I.16 : Femmes parmi les attributaires des surfaces aménagées</t>
  </si>
  <si>
    <t>ha</t>
  </si>
  <si>
    <t>Tonne</t>
  </si>
  <si>
    <t>FCFA</t>
  </si>
  <si>
    <t>Utilisateurs</t>
  </si>
  <si>
    <t>Connexion</t>
  </si>
  <si>
    <t>UNITE</t>
  </si>
  <si>
    <t>Somme de VALEUR</t>
  </si>
  <si>
    <t>I.6 - Prévalence de malnutrition chronique chez les enfants &lt; 5 ans</t>
  </si>
  <si>
    <t>I.12 - Personnes vulnérable à l'insécurité alimentaire</t>
  </si>
  <si>
    <t>I.13 - Ménages vulnérables</t>
  </si>
  <si>
    <t>I.4 - Statut Traduction de la PNSAN dans le PNSR2</t>
  </si>
  <si>
    <t>Étiquettes de colonnes</t>
  </si>
  <si>
    <t>Filtre = Programmé</t>
  </si>
  <si>
    <t>Filtre = Réalisé</t>
  </si>
  <si>
    <t>Objectif</t>
  </si>
  <si>
    <t>TOTAL</t>
  </si>
  <si>
    <t>I.15 : Surface cumulée aménagéee/réhabilitées</t>
  </si>
  <si>
    <t>CFA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</si>
</sst>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_€_-;\-* #,##0.00\ _€_-;_-* &quot;-&quot;??\ _€_-;_-@_-"/>
    <numFmt numFmtId="165" formatCode="0.0%"/>
    <numFmt numFmtId="166" formatCode="#,##0_ ;\-#,##0\ "/>
    <numFmt numFmtId="167" formatCode="_-* #,##0\ _€_-;\-* #,##0\ _€_-;_-* &quot;-&quot;??\ _€_-;_-@_-"/>
    <numFmt numFmtId="168" formatCode="_-* #,##0.0\ _€_-;\-* #,##0.0\ _€_-;_-* &quot;-&quot;??\ _€_-;_-@_-"/>
    <numFmt numFmtId="169" formatCode="0.0"/>
    <numFmt numFmtId="170" formatCode="#,##0.0_ ;\-#,##0.0\ "/>
    <numFmt numFmtId="171" formatCode="#,##0.00_ ;\-#,##0.00\ "/>
  </numFmts>
  <fonts count="55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4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rgb="FFFF0000"/>
      <name val="Arial"/>
      <family val="2"/>
    </font>
    <font>
      <i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FF0000"/>
      <name val="Arial"/>
      <family val="2"/>
    </font>
    <font>
      <b/>
      <u/>
      <sz val="16"/>
      <name val="Calibri"/>
      <family val="2"/>
      <scheme val="minor"/>
    </font>
    <font>
      <b/>
      <u/>
      <sz val="18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i/>
      <sz val="14"/>
      <name val="Arial"/>
      <family val="2"/>
    </font>
    <font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11"/>
      <color rgb="FFFF0000"/>
      <name val="Arial"/>
      <family val="2"/>
    </font>
    <font>
      <sz val="14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b/>
      <sz val="16"/>
      <color theme="0" tint="-0.249977111117893"/>
      <name val="Calibri"/>
      <family val="2"/>
      <scheme val="minor"/>
    </font>
    <font>
      <sz val="14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17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theme="4" tint="0.3999755851924192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theme="4" tint="0.39997558519241921"/>
      </right>
      <top/>
      <bottom style="hair">
        <color indexed="64"/>
      </bottom>
      <diagonal/>
    </border>
    <border>
      <left style="thin">
        <color indexed="64"/>
      </left>
      <right style="thin">
        <color theme="4" tint="0.3999755851924192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theme="4" tint="0.39997558519241921"/>
      </right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theme="4" tint="0.39997558519241921"/>
      </right>
      <top/>
      <bottom style="thin">
        <color indexed="64"/>
      </bottom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hair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theme="4" tint="0.39997558519241921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theme="4" tint="0.39997558519241921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4" tint="0.39997558519241921"/>
      </right>
      <top/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theme="4" tint="0.39997558519241921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double">
        <color auto="1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double">
        <color auto="1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thin">
        <color theme="4" tint="0.39997558519241921"/>
      </right>
      <top style="hair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14">
    <xf numFmtId="0" fontId="0" fillId="0" borderId="0" xfId="0"/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Border="1" applyAlignment="1">
      <alignment vertical="center"/>
    </xf>
    <xf numFmtId="0" fontId="10" fillId="0" borderId="0" xfId="0" applyFont="1" applyFill="1" applyAlignment="1">
      <alignment horizontal="center" vertical="center"/>
    </xf>
    <xf numFmtId="0" fontId="0" fillId="0" borderId="0" xfId="0" applyBorder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65" fontId="0" fillId="0" borderId="0" xfId="2" applyNumberFormat="1" applyFont="1" applyAlignment="1">
      <alignment vertical="center"/>
    </xf>
    <xf numFmtId="0" fontId="0" fillId="0" borderId="9" xfId="0" applyBorder="1" applyAlignment="1">
      <alignment vertical="center"/>
    </xf>
    <xf numFmtId="0" fontId="17" fillId="10" borderId="14" xfId="0" applyFont="1" applyFill="1" applyBorder="1" applyAlignment="1">
      <alignment vertical="center"/>
    </xf>
    <xf numFmtId="0" fontId="18" fillId="10" borderId="0" xfId="0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9" xfId="0" applyFill="1" applyBorder="1" applyAlignment="1">
      <alignment vertical="center"/>
    </xf>
    <xf numFmtId="0" fontId="20" fillId="0" borderId="18" xfId="0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8" xfId="0" applyBorder="1" applyAlignment="1">
      <alignment vertical="center"/>
    </xf>
    <xf numFmtId="0" fontId="6" fillId="0" borderId="20" xfId="0" applyFont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166" fontId="25" fillId="0" borderId="20" xfId="1" applyNumberFormat="1" applyFont="1" applyBorder="1" applyAlignment="1">
      <alignment horizontal="right" vertical="center"/>
    </xf>
    <xf numFmtId="166" fontId="25" fillId="0" borderId="24" xfId="1" applyNumberFormat="1" applyFont="1" applyBorder="1" applyAlignment="1">
      <alignment horizontal="right" vertical="center"/>
    </xf>
    <xf numFmtId="0" fontId="19" fillId="0" borderId="15" xfId="0" applyFont="1" applyBorder="1" applyAlignment="1">
      <alignment vertical="center"/>
    </xf>
    <xf numFmtId="166" fontId="6" fillId="0" borderId="9" xfId="1" applyNumberFormat="1" applyFont="1" applyFill="1" applyBorder="1" applyAlignment="1">
      <alignment horizontal="right" vertical="center"/>
    </xf>
    <xf numFmtId="0" fontId="21" fillId="0" borderId="15" xfId="0" applyFont="1" applyBorder="1" applyAlignment="1">
      <alignment vertical="center"/>
    </xf>
    <xf numFmtId="0" fontId="0" fillId="11" borderId="0" xfId="0" applyFill="1"/>
    <xf numFmtId="0" fontId="27" fillId="0" borderId="15" xfId="0" applyFont="1" applyBorder="1" applyAlignment="1">
      <alignment vertical="center"/>
    </xf>
    <xf numFmtId="0" fontId="27" fillId="0" borderId="26" xfId="0" applyFont="1" applyBorder="1" applyAlignment="1">
      <alignment vertical="center"/>
    </xf>
    <xf numFmtId="0" fontId="29" fillId="0" borderId="15" xfId="0" applyFont="1" applyBorder="1" applyAlignment="1">
      <alignment vertical="center"/>
    </xf>
    <xf numFmtId="0" fontId="30" fillId="0" borderId="26" xfId="0" applyFont="1" applyBorder="1" applyAlignment="1">
      <alignment vertical="center"/>
    </xf>
    <xf numFmtId="0" fontId="0" fillId="11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3" fillId="12" borderId="0" xfId="0" applyFont="1" applyFill="1"/>
    <xf numFmtId="0" fontId="19" fillId="10" borderId="17" xfId="0" applyFont="1" applyFill="1" applyBorder="1" applyAlignment="1">
      <alignment vertical="center"/>
    </xf>
    <xf numFmtId="0" fontId="28" fillId="0" borderId="28" xfId="0" applyFont="1" applyBorder="1" applyAlignment="1">
      <alignment vertical="center"/>
    </xf>
    <xf numFmtId="0" fontId="31" fillId="0" borderId="28" xfId="0" applyFon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19" xfId="0" applyFont="1" applyBorder="1" applyAlignment="1">
      <alignment vertical="center"/>
    </xf>
    <xf numFmtId="166" fontId="25" fillId="0" borderId="19" xfId="1" applyNumberFormat="1" applyFont="1" applyBorder="1" applyAlignment="1">
      <alignment horizontal="right" vertical="center"/>
    </xf>
    <xf numFmtId="166" fontId="25" fillId="0" borderId="23" xfId="1" applyNumberFormat="1" applyFont="1" applyBorder="1" applyAlignment="1">
      <alignment horizontal="right" vertical="center"/>
    </xf>
    <xf numFmtId="0" fontId="16" fillId="0" borderId="30" xfId="0" applyFont="1" applyFill="1" applyBorder="1" applyAlignment="1">
      <alignment horizontal="center" vertical="center"/>
    </xf>
    <xf numFmtId="0" fontId="22" fillId="0" borderId="31" xfId="0" applyFont="1" applyFill="1" applyBorder="1" applyAlignment="1">
      <alignment horizontal="center" vertical="center"/>
    </xf>
    <xf numFmtId="0" fontId="24" fillId="0" borderId="31" xfId="0" applyFont="1" applyBorder="1" applyAlignment="1">
      <alignment horizontal="center" vertical="center"/>
    </xf>
    <xf numFmtId="0" fontId="32" fillId="0" borderId="32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166" fontId="26" fillId="0" borderId="33" xfId="1" applyNumberFormat="1" applyFont="1" applyBorder="1" applyAlignment="1">
      <alignment horizontal="right" vertical="center"/>
    </xf>
    <xf numFmtId="166" fontId="26" fillId="0" borderId="34" xfId="1" applyNumberFormat="1" applyFont="1" applyBorder="1" applyAlignment="1">
      <alignment horizontal="right" vertical="center"/>
    </xf>
    <xf numFmtId="0" fontId="6" fillId="0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3" borderId="0" xfId="0" applyFont="1" applyFill="1" applyAlignment="1">
      <alignment vertical="center"/>
    </xf>
    <xf numFmtId="0" fontId="33" fillId="0" borderId="5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center" vertical="center"/>
    </xf>
    <xf numFmtId="0" fontId="34" fillId="3" borderId="0" xfId="0" applyFont="1" applyFill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Fill="1" applyAlignment="1">
      <alignment vertical="center"/>
    </xf>
    <xf numFmtId="0" fontId="34" fillId="0" borderId="2" xfId="0" applyFont="1" applyFill="1" applyBorder="1" applyAlignment="1">
      <alignment horizontal="left" vertical="center"/>
    </xf>
    <xf numFmtId="0" fontId="34" fillId="0" borderId="2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4" fillId="0" borderId="2" xfId="0" applyFont="1" applyFill="1" applyBorder="1" applyAlignment="1">
      <alignment vertical="center"/>
    </xf>
    <xf numFmtId="0" fontId="35" fillId="0" borderId="0" xfId="0" applyFont="1" applyBorder="1" applyAlignment="1">
      <alignment horizontal="left" vertical="center" wrapText="1"/>
    </xf>
    <xf numFmtId="0" fontId="0" fillId="0" borderId="0" xfId="0" applyFont="1" applyFill="1" applyBorder="1" applyAlignment="1">
      <alignment vertical="center"/>
    </xf>
    <xf numFmtId="0" fontId="34" fillId="0" borderId="2" xfId="0" applyFont="1" applyBorder="1" applyAlignment="1">
      <alignment vertical="center"/>
    </xf>
    <xf numFmtId="0" fontId="34" fillId="0" borderId="2" xfId="0" applyFont="1" applyBorder="1" applyAlignment="1">
      <alignment horizontal="center" vertical="center"/>
    </xf>
    <xf numFmtId="0" fontId="29" fillId="0" borderId="5" xfId="0" applyFont="1" applyFill="1" applyBorder="1" applyAlignment="1">
      <alignment horizontal="left" vertical="center" wrapText="1"/>
    </xf>
    <xf numFmtId="0" fontId="35" fillId="0" borderId="0" xfId="0" applyFont="1" applyFill="1" applyBorder="1" applyAlignment="1">
      <alignment horizontal="left" vertical="center" wrapText="1"/>
    </xf>
    <xf numFmtId="0" fontId="29" fillId="0" borderId="0" xfId="0" applyFont="1" applyAlignment="1">
      <alignment vertical="center"/>
    </xf>
    <xf numFmtId="0" fontId="29" fillId="0" borderId="0" xfId="0" applyFont="1" applyFill="1" applyAlignment="1">
      <alignment vertical="center"/>
    </xf>
    <xf numFmtId="0" fontId="2" fillId="5" borderId="0" xfId="0" applyFont="1" applyFill="1" applyAlignment="1">
      <alignment horizontal="center" vertical="center"/>
    </xf>
    <xf numFmtId="0" fontId="34" fillId="0" borderId="2" xfId="0" applyFont="1" applyBorder="1" applyAlignment="1">
      <alignment horizontal="left" vertical="center"/>
    </xf>
    <xf numFmtId="0" fontId="29" fillId="0" borderId="0" xfId="0" applyFont="1" applyAlignment="1">
      <alignment vertical="center" wrapText="1"/>
    </xf>
    <xf numFmtId="0" fontId="36" fillId="0" borderId="0" xfId="0" applyFont="1" applyAlignment="1">
      <alignment horizontal="left" vertical="center"/>
    </xf>
    <xf numFmtId="0" fontId="34" fillId="0" borderId="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29" fillId="0" borderId="0" xfId="0" applyFont="1" applyBorder="1" applyAlignment="1">
      <alignment horizontal="left" vertical="center" wrapText="1"/>
    </xf>
    <xf numFmtId="0" fontId="34" fillId="0" borderId="4" xfId="0" applyFont="1" applyFill="1" applyBorder="1" applyAlignment="1">
      <alignment horizontal="left" vertical="center"/>
    </xf>
    <xf numFmtId="0" fontId="29" fillId="0" borderId="3" xfId="0" applyFont="1" applyFill="1" applyBorder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5" xfId="0" applyFont="1" applyFill="1" applyBorder="1" applyAlignment="1">
      <alignment vertical="center"/>
    </xf>
    <xf numFmtId="0" fontId="0" fillId="0" borderId="5" xfId="0" applyFont="1" applyFill="1" applyBorder="1" applyAlignment="1">
      <alignment horizontal="left" vertical="center" wrapText="1"/>
    </xf>
    <xf numFmtId="0" fontId="4" fillId="0" borderId="17" xfId="0" applyFont="1" applyFill="1" applyBorder="1" applyAlignment="1">
      <alignment horizontal="left" vertical="center" wrapText="1"/>
    </xf>
    <xf numFmtId="0" fontId="30" fillId="0" borderId="0" xfId="0" applyFont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vertical="center" wrapText="1"/>
    </xf>
    <xf numFmtId="166" fontId="26" fillId="0" borderId="0" xfId="1" applyNumberFormat="1" applyFont="1" applyBorder="1" applyAlignment="1">
      <alignment horizontal="right" vertical="center"/>
    </xf>
    <xf numFmtId="0" fontId="28" fillId="0" borderId="28" xfId="0" applyFont="1" applyFill="1" applyBorder="1" applyAlignment="1">
      <alignment vertical="center"/>
    </xf>
    <xf numFmtId="0" fontId="30" fillId="0" borderId="26" xfId="0" applyFont="1" applyFill="1" applyBorder="1" applyAlignment="1">
      <alignment vertical="center"/>
    </xf>
    <xf numFmtId="0" fontId="0" fillId="0" borderId="0" xfId="0" applyFill="1"/>
    <xf numFmtId="0" fontId="19" fillId="0" borderId="0" xfId="0" applyFont="1" applyBorder="1" applyAlignment="1">
      <alignment vertical="center"/>
    </xf>
    <xf numFmtId="0" fontId="36" fillId="0" borderId="0" xfId="0" applyFont="1" applyBorder="1" applyAlignment="1">
      <alignment horizontal="left" vertical="center"/>
    </xf>
    <xf numFmtId="0" fontId="32" fillId="0" borderId="0" xfId="0" applyFont="1" applyBorder="1" applyAlignment="1">
      <alignment horizontal="center" vertical="center"/>
    </xf>
    <xf numFmtId="167" fontId="33" fillId="0" borderId="0" xfId="1" applyNumberFormat="1" applyFont="1" applyBorder="1" applyAlignment="1">
      <alignment horizontal="right" vertical="center"/>
    </xf>
    <xf numFmtId="167" fontId="25" fillId="0" borderId="0" xfId="1" applyNumberFormat="1" applyFont="1" applyBorder="1" applyAlignment="1">
      <alignment horizontal="right" vertical="center"/>
    </xf>
    <xf numFmtId="166" fontId="6" fillId="0" borderId="0" xfId="1" applyNumberFormat="1" applyFont="1" applyFill="1" applyBorder="1" applyAlignment="1">
      <alignment horizontal="right" vertical="center"/>
    </xf>
    <xf numFmtId="0" fontId="0" fillId="0" borderId="35" xfId="0" applyBorder="1" applyAlignment="1">
      <alignment vertical="center"/>
    </xf>
    <xf numFmtId="0" fontId="19" fillId="0" borderId="36" xfId="0" applyFont="1" applyBorder="1" applyAlignment="1">
      <alignment vertical="center"/>
    </xf>
    <xf numFmtId="0" fontId="32" fillId="0" borderId="37" xfId="0" applyFont="1" applyBorder="1" applyAlignment="1">
      <alignment horizontal="center" vertical="center"/>
    </xf>
    <xf numFmtId="167" fontId="33" fillId="0" borderId="38" xfId="1" applyNumberFormat="1" applyFont="1" applyBorder="1" applyAlignment="1">
      <alignment horizontal="right" vertical="center"/>
    </xf>
    <xf numFmtId="167" fontId="25" fillId="0" borderId="39" xfId="1" applyNumberFormat="1" applyFont="1" applyBorder="1" applyAlignment="1">
      <alignment horizontal="right" vertical="center"/>
    </xf>
    <xf numFmtId="0" fontId="37" fillId="0" borderId="26" xfId="0" applyFont="1" applyBorder="1" applyAlignment="1">
      <alignment vertical="center"/>
    </xf>
    <xf numFmtId="0" fontId="36" fillId="0" borderId="42" xfId="0" applyFont="1" applyBorder="1" applyAlignment="1">
      <alignment horizontal="left" vertical="center"/>
    </xf>
    <xf numFmtId="0" fontId="39" fillId="0" borderId="0" xfId="0" applyFont="1" applyBorder="1" applyAlignment="1">
      <alignment horizontal="left" vertical="center"/>
    </xf>
    <xf numFmtId="0" fontId="19" fillId="0" borderId="6" xfId="0" applyFont="1" applyBorder="1" applyAlignment="1">
      <alignment vertical="center"/>
    </xf>
    <xf numFmtId="0" fontId="19" fillId="0" borderId="7" xfId="0" applyFont="1" applyBorder="1" applyAlignment="1">
      <alignment vertical="center"/>
    </xf>
    <xf numFmtId="0" fontId="36" fillId="0" borderId="7" xfId="0" applyFont="1" applyBorder="1" applyAlignment="1">
      <alignment horizontal="left" vertical="center"/>
    </xf>
    <xf numFmtId="0" fontId="32" fillId="0" borderId="7" xfId="0" applyFont="1" applyBorder="1" applyAlignment="1">
      <alignment horizontal="center" vertical="center"/>
    </xf>
    <xf numFmtId="167" fontId="33" fillId="0" borderId="7" xfId="1" applyNumberFormat="1" applyFont="1" applyBorder="1" applyAlignment="1">
      <alignment horizontal="right" vertical="center"/>
    </xf>
    <xf numFmtId="167" fontId="25" fillId="0" borderId="7" xfId="1" applyNumberFormat="1" applyFont="1" applyBorder="1" applyAlignment="1">
      <alignment horizontal="right" vertical="center"/>
    </xf>
    <xf numFmtId="166" fontId="6" fillId="0" borderId="7" xfId="1" applyNumberFormat="1" applyFont="1" applyFill="1" applyBorder="1" applyAlignment="1">
      <alignment horizontal="right" vertical="center"/>
    </xf>
    <xf numFmtId="0" fontId="19" fillId="0" borderId="14" xfId="0" applyFont="1" applyBorder="1" applyAlignment="1">
      <alignment vertical="center"/>
    </xf>
    <xf numFmtId="0" fontId="19" fillId="0" borderId="11" xfId="0" applyFont="1" applyBorder="1" applyAlignment="1">
      <alignment vertical="center"/>
    </xf>
    <xf numFmtId="0" fontId="19" fillId="0" borderId="12" xfId="0" applyFont="1" applyBorder="1" applyAlignment="1">
      <alignment vertical="center"/>
    </xf>
    <xf numFmtId="0" fontId="36" fillId="0" borderId="12" xfId="0" applyFont="1" applyBorder="1" applyAlignment="1">
      <alignment horizontal="left" vertical="center"/>
    </xf>
    <xf numFmtId="0" fontId="32" fillId="0" borderId="12" xfId="0" applyFont="1" applyBorder="1" applyAlignment="1">
      <alignment horizontal="center" vertical="center"/>
    </xf>
    <xf numFmtId="167" fontId="33" fillId="0" borderId="12" xfId="1" applyNumberFormat="1" applyFont="1" applyBorder="1" applyAlignment="1">
      <alignment horizontal="right" vertical="center"/>
    </xf>
    <xf numFmtId="167" fontId="25" fillId="0" borderId="12" xfId="1" applyNumberFormat="1" applyFont="1" applyBorder="1" applyAlignment="1">
      <alignment horizontal="right" vertical="center"/>
    </xf>
    <xf numFmtId="166" fontId="6" fillId="0" borderId="12" xfId="1" applyNumberFormat="1" applyFont="1" applyFill="1" applyBorder="1" applyAlignment="1">
      <alignment horizontal="right" vertical="center"/>
    </xf>
    <xf numFmtId="166" fontId="26" fillId="0" borderId="12" xfId="1" applyNumberFormat="1" applyFont="1" applyBorder="1" applyAlignment="1">
      <alignment horizontal="right" vertical="center"/>
    </xf>
    <xf numFmtId="0" fontId="6" fillId="0" borderId="43" xfId="0" applyFont="1" applyFill="1" applyBorder="1" applyAlignment="1">
      <alignment vertical="center"/>
    </xf>
    <xf numFmtId="0" fontId="38" fillId="0" borderId="44" xfId="0" applyFont="1" applyFill="1" applyBorder="1" applyAlignment="1">
      <alignment horizontal="left" vertical="center" wrapText="1"/>
    </xf>
    <xf numFmtId="0" fontId="6" fillId="0" borderId="45" xfId="0" applyFont="1" applyFill="1" applyBorder="1" applyAlignment="1">
      <alignment vertical="center"/>
    </xf>
    <xf numFmtId="0" fontId="6" fillId="0" borderId="46" xfId="0" applyFont="1" applyFill="1" applyBorder="1" applyAlignment="1">
      <alignment vertical="center"/>
    </xf>
    <xf numFmtId="0" fontId="38" fillId="0" borderId="47" xfId="0" applyFont="1" applyFill="1" applyBorder="1" applyAlignment="1">
      <alignment horizontal="left" vertical="center" wrapText="1"/>
    </xf>
    <xf numFmtId="0" fontId="24" fillId="0" borderId="48" xfId="0" applyFont="1" applyBorder="1" applyAlignment="1">
      <alignment horizontal="center" vertical="center"/>
    </xf>
    <xf numFmtId="166" fontId="25" fillId="0" borderId="49" xfId="1" applyNumberFormat="1" applyFont="1" applyBorder="1" applyAlignment="1">
      <alignment horizontal="right" vertical="center"/>
    </xf>
    <xf numFmtId="166" fontId="25" fillId="0" borderId="50" xfId="1" applyNumberFormat="1" applyFont="1" applyBorder="1" applyAlignment="1">
      <alignment horizontal="right" vertical="center"/>
    </xf>
    <xf numFmtId="166" fontId="26" fillId="0" borderId="51" xfId="1" applyNumberFormat="1" applyFont="1" applyBorder="1" applyAlignment="1">
      <alignment horizontal="right" vertical="center"/>
    </xf>
    <xf numFmtId="0" fontId="23" fillId="0" borderId="25" xfId="0" applyFont="1" applyFill="1" applyBorder="1" applyAlignment="1">
      <alignment vertical="center" wrapText="1"/>
    </xf>
    <xf numFmtId="0" fontId="30" fillId="0" borderId="15" xfId="0" applyFont="1" applyBorder="1" applyAlignment="1">
      <alignment vertical="center"/>
    </xf>
    <xf numFmtId="0" fontId="30" fillId="0" borderId="50" xfId="0" applyFont="1" applyBorder="1" applyAlignment="1">
      <alignment vertical="center"/>
    </xf>
    <xf numFmtId="0" fontId="37" fillId="0" borderId="15" xfId="0" applyFont="1" applyBorder="1" applyAlignment="1">
      <alignment vertical="center"/>
    </xf>
    <xf numFmtId="0" fontId="0" fillId="0" borderId="15" xfId="0" applyBorder="1"/>
    <xf numFmtId="0" fontId="38" fillId="0" borderId="53" xfId="0" applyFont="1" applyFill="1" applyBorder="1" applyAlignment="1">
      <alignment horizontal="left" vertical="center" wrapText="1"/>
    </xf>
    <xf numFmtId="0" fontId="31" fillId="0" borderId="54" xfId="0" applyFont="1" applyFill="1" applyBorder="1" applyAlignment="1">
      <alignment vertical="center"/>
    </xf>
    <xf numFmtId="0" fontId="24" fillId="0" borderId="30" xfId="0" applyFont="1" applyBorder="1" applyAlignment="1">
      <alignment horizontal="center" vertical="center"/>
    </xf>
    <xf numFmtId="166" fontId="25" fillId="0" borderId="5" xfId="1" applyNumberFormat="1" applyFont="1" applyBorder="1" applyAlignment="1">
      <alignment horizontal="right" vertical="center"/>
    </xf>
    <xf numFmtId="166" fontId="25" fillId="0" borderId="15" xfId="1" applyNumberFormat="1" applyFont="1" applyBorder="1" applyAlignment="1">
      <alignment horizontal="right" vertical="center"/>
    </xf>
    <xf numFmtId="0" fontId="0" fillId="0" borderId="0" xfId="0" applyBorder="1"/>
    <xf numFmtId="165" fontId="25" fillId="0" borderId="5" xfId="2" applyNumberFormat="1" applyFont="1" applyBorder="1" applyAlignment="1">
      <alignment horizontal="right" vertical="center"/>
    </xf>
    <xf numFmtId="165" fontId="25" fillId="0" borderId="15" xfId="2" applyNumberFormat="1" applyFont="1" applyBorder="1" applyAlignment="1">
      <alignment horizontal="right" vertical="center"/>
    </xf>
    <xf numFmtId="0" fontId="38" fillId="0" borderId="55" xfId="0" applyFont="1" applyFill="1" applyBorder="1" applyAlignment="1">
      <alignment horizontal="left" vertical="center" wrapText="1"/>
    </xf>
    <xf numFmtId="0" fontId="38" fillId="0" borderId="56" xfId="0" applyFont="1" applyFill="1" applyBorder="1" applyAlignment="1">
      <alignment horizontal="left" vertical="center" wrapText="1"/>
    </xf>
    <xf numFmtId="0" fontId="38" fillId="0" borderId="57" xfId="0" applyFont="1" applyFill="1" applyBorder="1" applyAlignment="1">
      <alignment horizontal="left" vertical="center" wrapText="1"/>
    </xf>
    <xf numFmtId="0" fontId="38" fillId="0" borderId="61" xfId="0" applyFont="1" applyFill="1" applyBorder="1" applyAlignment="1">
      <alignment horizontal="left" vertical="center" wrapText="1"/>
    </xf>
    <xf numFmtId="0" fontId="38" fillId="0" borderId="62" xfId="0" applyFont="1" applyFill="1" applyBorder="1" applyAlignment="1">
      <alignment horizontal="left" vertical="center" wrapText="1"/>
    </xf>
    <xf numFmtId="167" fontId="33" fillId="0" borderId="59" xfId="1" applyNumberFormat="1" applyFont="1" applyBorder="1" applyAlignment="1">
      <alignment horizontal="right" vertical="center"/>
    </xf>
    <xf numFmtId="167" fontId="25" fillId="0" borderId="60" xfId="1" applyNumberFormat="1" applyFont="1" applyBorder="1" applyAlignment="1">
      <alignment horizontal="right" vertical="center"/>
    </xf>
    <xf numFmtId="0" fontId="4" fillId="0" borderId="63" xfId="0" applyFont="1" applyFill="1" applyBorder="1" applyAlignment="1">
      <alignment horizontal="left" vertical="center" wrapText="1"/>
    </xf>
    <xf numFmtId="0" fontId="6" fillId="0" borderId="0" xfId="0" applyFont="1" applyBorder="1" applyAlignment="1">
      <alignment vertical="center"/>
    </xf>
    <xf numFmtId="0" fontId="6" fillId="0" borderId="36" xfId="0" applyFont="1" applyBorder="1" applyAlignment="1">
      <alignment vertical="center"/>
    </xf>
    <xf numFmtId="0" fontId="38" fillId="0" borderId="64" xfId="0" applyFont="1" applyFill="1" applyBorder="1" applyAlignment="1">
      <alignment horizontal="left" vertical="center" wrapText="1"/>
    </xf>
    <xf numFmtId="0" fontId="6" fillId="0" borderId="31" xfId="0" applyFont="1" applyBorder="1" applyAlignment="1">
      <alignment vertical="center"/>
    </xf>
    <xf numFmtId="0" fontId="28" fillId="0" borderId="22" xfId="0" applyFont="1" applyFill="1" applyBorder="1" applyAlignment="1">
      <alignment vertical="center"/>
    </xf>
    <xf numFmtId="0" fontId="0" fillId="0" borderId="66" xfId="0" applyFont="1" applyFill="1" applyBorder="1" applyAlignment="1">
      <alignment vertical="center"/>
    </xf>
    <xf numFmtId="0" fontId="0" fillId="0" borderId="66" xfId="0" applyFont="1" applyBorder="1" applyAlignment="1">
      <alignment vertical="center"/>
    </xf>
    <xf numFmtId="0" fontId="38" fillId="0" borderId="68" xfId="0" applyFont="1" applyFill="1" applyBorder="1" applyAlignment="1">
      <alignment horizontal="left" vertical="center" wrapText="1"/>
    </xf>
    <xf numFmtId="0" fontId="24" fillId="0" borderId="69" xfId="0" applyFont="1" applyBorder="1" applyAlignment="1">
      <alignment horizontal="center" vertical="center"/>
    </xf>
    <xf numFmtId="166" fontId="25" fillId="0" borderId="70" xfId="1" applyNumberFormat="1" applyFont="1" applyBorder="1" applyAlignment="1">
      <alignment horizontal="right" vertical="center"/>
    </xf>
    <xf numFmtId="166" fontId="25" fillId="0" borderId="36" xfId="1" applyNumberFormat="1" applyFont="1" applyBorder="1" applyAlignment="1">
      <alignment horizontal="right" vertical="center"/>
    </xf>
    <xf numFmtId="0" fontId="28" fillId="0" borderId="17" xfId="0" applyFont="1" applyFill="1" applyBorder="1" applyAlignment="1">
      <alignment vertical="center"/>
    </xf>
    <xf numFmtId="0" fontId="22" fillId="0" borderId="30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38" fillId="0" borderId="71" xfId="0" applyFont="1" applyFill="1" applyBorder="1" applyAlignment="1">
      <alignment horizontal="left" vertical="center" wrapText="1"/>
    </xf>
    <xf numFmtId="0" fontId="28" fillId="0" borderId="52" xfId="0" applyFont="1" applyFill="1" applyBorder="1" applyAlignment="1">
      <alignment vertical="center"/>
    </xf>
    <xf numFmtId="0" fontId="6" fillId="0" borderId="49" xfId="0" applyFont="1" applyBorder="1" applyAlignment="1">
      <alignment vertical="center"/>
    </xf>
    <xf numFmtId="0" fontId="6" fillId="0" borderId="50" xfId="0" applyFont="1" applyBorder="1" applyAlignment="1">
      <alignment vertical="center"/>
    </xf>
    <xf numFmtId="0" fontId="6" fillId="0" borderId="67" xfId="0" applyFont="1" applyBorder="1" applyAlignment="1">
      <alignment vertical="center"/>
    </xf>
    <xf numFmtId="0" fontId="6" fillId="0" borderId="52" xfId="0" applyFont="1" applyBorder="1" applyAlignment="1">
      <alignment vertical="center"/>
    </xf>
    <xf numFmtId="0" fontId="27" fillId="0" borderId="0" xfId="0" applyFont="1" applyBorder="1" applyAlignment="1">
      <alignment vertical="center"/>
    </xf>
    <xf numFmtId="0" fontId="20" fillId="0" borderId="35" xfId="0" applyFont="1" applyBorder="1" applyAlignment="1">
      <alignment vertical="center"/>
    </xf>
    <xf numFmtId="0" fontId="27" fillId="0" borderId="36" xfId="0" applyFont="1" applyBorder="1" applyAlignment="1">
      <alignment vertical="center"/>
    </xf>
    <xf numFmtId="0" fontId="6" fillId="0" borderId="72" xfId="0" applyFont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32" fillId="0" borderId="31" xfId="0" applyFont="1" applyBorder="1" applyAlignment="1">
      <alignment horizontal="center" vertical="center"/>
    </xf>
    <xf numFmtId="0" fontId="0" fillId="0" borderId="0" xfId="0" applyFont="1"/>
    <xf numFmtId="0" fontId="40" fillId="0" borderId="32" xfId="0" applyFont="1" applyBorder="1" applyAlignment="1">
      <alignment horizontal="center" vertical="center"/>
    </xf>
    <xf numFmtId="0" fontId="40" fillId="0" borderId="58" xfId="0" applyFont="1" applyBorder="1" applyAlignment="1">
      <alignment horizontal="center" vertical="center"/>
    </xf>
    <xf numFmtId="0" fontId="0" fillId="0" borderId="65" xfId="0" applyFont="1" applyFill="1" applyBorder="1" applyAlignment="1">
      <alignment vertical="center"/>
    </xf>
    <xf numFmtId="0" fontId="32" fillId="0" borderId="30" xfId="0" applyFont="1" applyBorder="1" applyAlignment="1">
      <alignment horizontal="center" vertical="center"/>
    </xf>
    <xf numFmtId="0" fontId="38" fillId="0" borderId="74" xfId="0" applyFont="1" applyFill="1" applyBorder="1" applyAlignment="1">
      <alignment horizontal="left" vertical="center" wrapText="1"/>
    </xf>
    <xf numFmtId="0" fontId="32" fillId="0" borderId="75" xfId="0" applyFont="1" applyBorder="1" applyAlignment="1">
      <alignment horizontal="center" vertical="center"/>
    </xf>
    <xf numFmtId="0" fontId="32" fillId="0" borderId="58" xfId="0" applyFont="1" applyBorder="1" applyAlignment="1">
      <alignment horizontal="center" vertical="center"/>
    </xf>
    <xf numFmtId="0" fontId="32" fillId="0" borderId="69" xfId="0" applyFont="1" applyBorder="1" applyAlignment="1">
      <alignment horizontal="center" vertical="center"/>
    </xf>
    <xf numFmtId="0" fontId="32" fillId="0" borderId="48" xfId="0" applyFont="1" applyBorder="1" applyAlignment="1">
      <alignment horizontal="center" vertical="center"/>
    </xf>
    <xf numFmtId="0" fontId="28" fillId="0" borderId="54" xfId="0" applyFont="1" applyBorder="1" applyAlignment="1">
      <alignment vertical="center"/>
    </xf>
    <xf numFmtId="0" fontId="6" fillId="0" borderId="30" xfId="0" applyFont="1" applyBorder="1" applyAlignment="1">
      <alignment vertical="center"/>
    </xf>
    <xf numFmtId="0" fontId="32" fillId="0" borderId="33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30" fillId="0" borderId="36" xfId="0" applyFont="1" applyBorder="1" applyAlignment="1">
      <alignment vertical="center"/>
    </xf>
    <xf numFmtId="0" fontId="38" fillId="0" borderId="12" xfId="0" applyFont="1" applyFill="1" applyBorder="1" applyAlignment="1">
      <alignment horizontal="left" vertical="center" wrapText="1"/>
    </xf>
    <xf numFmtId="0" fontId="6" fillId="0" borderId="40" xfId="0" applyFont="1" applyFill="1" applyBorder="1" applyAlignment="1">
      <alignment vertical="center"/>
    </xf>
    <xf numFmtId="0" fontId="17" fillId="10" borderId="6" xfId="0" applyFont="1" applyFill="1" applyBorder="1" applyAlignment="1">
      <alignment vertical="center"/>
    </xf>
    <xf numFmtId="0" fontId="18" fillId="10" borderId="7" xfId="0" applyFont="1" applyFill="1" applyBorder="1" applyAlignment="1">
      <alignment vertical="center"/>
    </xf>
    <xf numFmtId="0" fontId="19" fillId="10" borderId="27" xfId="0" applyFont="1" applyFill="1" applyBorder="1" applyAlignment="1">
      <alignment vertical="center"/>
    </xf>
    <xf numFmtId="0" fontId="16" fillId="0" borderId="87" xfId="0" applyFont="1" applyFill="1" applyBorder="1" applyAlignment="1">
      <alignment horizontal="center" vertical="center"/>
    </xf>
    <xf numFmtId="0" fontId="0" fillId="0" borderId="88" xfId="0" applyBorder="1" applyAlignment="1">
      <alignment vertical="center"/>
    </xf>
    <xf numFmtId="0" fontId="0" fillId="0" borderId="89" xfId="0" applyBorder="1" applyAlignment="1">
      <alignment vertical="center"/>
    </xf>
    <xf numFmtId="0" fontId="0" fillId="0" borderId="7" xfId="0" applyBorder="1" applyAlignment="1">
      <alignment vertical="center"/>
    </xf>
    <xf numFmtId="0" fontId="6" fillId="0" borderId="86" xfId="0" applyFont="1" applyFill="1" applyBorder="1" applyAlignment="1">
      <alignment vertical="center"/>
    </xf>
    <xf numFmtId="0" fontId="38" fillId="0" borderId="91" xfId="0" applyFont="1" applyFill="1" applyBorder="1" applyAlignment="1">
      <alignment horizontal="left" vertical="center" wrapText="1"/>
    </xf>
    <xf numFmtId="0" fontId="30" fillId="0" borderId="0" xfId="0" applyFont="1" applyFill="1" applyBorder="1" applyAlignment="1">
      <alignment vertical="center"/>
    </xf>
    <xf numFmtId="0" fontId="30" fillId="0" borderId="5" xfId="0" applyFont="1" applyBorder="1" applyAlignment="1">
      <alignment vertical="center"/>
    </xf>
    <xf numFmtId="0" fontId="0" fillId="0" borderId="5" xfId="0" applyBorder="1"/>
    <xf numFmtId="166" fontId="25" fillId="0" borderId="33" xfId="1" applyNumberFormat="1" applyFont="1" applyBorder="1" applyAlignment="1">
      <alignment horizontal="right" vertical="center"/>
    </xf>
    <xf numFmtId="0" fontId="30" fillId="0" borderId="70" xfId="0" applyFont="1" applyBorder="1" applyAlignment="1">
      <alignment vertical="center"/>
    </xf>
    <xf numFmtId="0" fontId="32" fillId="0" borderId="0" xfId="0" applyFont="1" applyBorder="1" applyAlignment="1">
      <alignment vertical="center"/>
    </xf>
    <xf numFmtId="166" fontId="25" fillId="0" borderId="93" xfId="1" applyNumberFormat="1" applyFont="1" applyBorder="1" applyAlignment="1">
      <alignment horizontal="right" vertical="center"/>
    </xf>
    <xf numFmtId="0" fontId="29" fillId="0" borderId="73" xfId="0" applyFont="1" applyFill="1" applyBorder="1" applyAlignment="1">
      <alignment vertical="center" wrapText="1"/>
    </xf>
    <xf numFmtId="0" fontId="30" fillId="0" borderId="94" xfId="0" applyFont="1" applyFill="1" applyBorder="1" applyAlignment="1">
      <alignment vertical="center"/>
    </xf>
    <xf numFmtId="0" fontId="32" fillId="0" borderId="95" xfId="0" applyFont="1" applyBorder="1" applyAlignment="1">
      <alignment horizontal="center" vertical="center"/>
    </xf>
    <xf numFmtId="166" fontId="25" fillId="0" borderId="96" xfId="1" applyNumberFormat="1" applyFont="1" applyBorder="1" applyAlignment="1">
      <alignment horizontal="right" vertical="center"/>
    </xf>
    <xf numFmtId="166" fontId="25" fillId="0" borderId="97" xfId="1" applyNumberFormat="1" applyFont="1" applyBorder="1" applyAlignment="1">
      <alignment horizontal="right" vertical="center"/>
    </xf>
    <xf numFmtId="0" fontId="37" fillId="0" borderId="5" xfId="0" applyFont="1" applyBorder="1" applyAlignment="1">
      <alignment vertical="center"/>
    </xf>
    <xf numFmtId="0" fontId="0" fillId="0" borderId="70" xfId="0" applyBorder="1"/>
    <xf numFmtId="0" fontId="0" fillId="0" borderId="36" xfId="0" applyBorder="1"/>
    <xf numFmtId="166" fontId="6" fillId="0" borderId="0" xfId="1" applyNumberFormat="1" applyFont="1"/>
    <xf numFmtId="0" fontId="0" fillId="0" borderId="0" xfId="0" applyAlignment="1">
      <alignment horizontal="center"/>
    </xf>
    <xf numFmtId="0" fontId="0" fillId="0" borderId="0" xfId="0" applyNumberFormat="1"/>
    <xf numFmtId="0" fontId="41" fillId="0" borderId="0" xfId="0" applyFont="1" applyAlignment="1">
      <alignment horizontal="left" vertical="center"/>
    </xf>
    <xf numFmtId="0" fontId="43" fillId="11" borderId="0" xfId="0" applyFont="1" applyFill="1"/>
    <xf numFmtId="167" fontId="0" fillId="0" borderId="0" xfId="0" applyNumberFormat="1"/>
    <xf numFmtId="168" fontId="4" fillId="0" borderId="23" xfId="1" applyNumberFormat="1" applyFont="1" applyBorder="1" applyAlignment="1">
      <alignment horizontal="right" vertical="center"/>
    </xf>
    <xf numFmtId="0" fontId="23" fillId="0" borderId="9" xfId="0" applyFont="1" applyFill="1" applyBorder="1" applyAlignment="1">
      <alignment vertical="center"/>
    </xf>
    <xf numFmtId="167" fontId="4" fillId="0" borderId="23" xfId="1" applyNumberFormat="1" applyFont="1" applyBorder="1" applyAlignment="1">
      <alignment horizontal="right" vertical="center"/>
    </xf>
    <xf numFmtId="167" fontId="23" fillId="0" borderId="9" xfId="1" applyNumberFormat="1" applyFont="1" applyFill="1" applyBorder="1" applyAlignment="1">
      <alignment vertical="center"/>
    </xf>
    <xf numFmtId="167" fontId="23" fillId="0" borderId="9" xfId="1" applyNumberFormat="1" applyFont="1" applyFill="1" applyBorder="1" applyAlignment="1">
      <alignment horizontal="right" vertical="center"/>
    </xf>
    <xf numFmtId="0" fontId="39" fillId="8" borderId="0" xfId="0" applyFont="1" applyFill="1" applyBorder="1" applyAlignment="1">
      <alignment horizontal="left" vertical="center"/>
    </xf>
    <xf numFmtId="0" fontId="38" fillId="8" borderId="53" xfId="0" applyFont="1" applyFill="1" applyBorder="1" applyAlignment="1">
      <alignment horizontal="left" vertical="center" wrapText="1"/>
    </xf>
    <xf numFmtId="166" fontId="44" fillId="0" borderId="19" xfId="1" applyNumberFormat="1" applyFont="1" applyFill="1" applyBorder="1" applyAlignment="1">
      <alignment horizontal="right" vertical="center"/>
    </xf>
    <xf numFmtId="0" fontId="0" fillId="0" borderId="88" xfId="0" applyFont="1" applyBorder="1" applyAlignment="1">
      <alignment vertical="center"/>
    </xf>
    <xf numFmtId="0" fontId="0" fillId="0" borderId="89" xfId="0" applyFont="1" applyBorder="1" applyAlignment="1">
      <alignment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 applyAlignment="1">
      <alignment vertical="center"/>
    </xf>
    <xf numFmtId="166" fontId="44" fillId="0" borderId="76" xfId="1" applyNumberFormat="1" applyFont="1" applyBorder="1" applyAlignment="1">
      <alignment horizontal="right" vertical="center"/>
    </xf>
    <xf numFmtId="166" fontId="44" fillId="0" borderId="77" xfId="1" applyNumberFormat="1" applyFont="1" applyBorder="1" applyAlignment="1">
      <alignment horizontal="right" vertical="center"/>
    </xf>
    <xf numFmtId="166" fontId="44" fillId="0" borderId="49" xfId="1" applyNumberFormat="1" applyFont="1" applyBorder="1" applyAlignment="1">
      <alignment horizontal="right" vertical="center"/>
    </xf>
    <xf numFmtId="166" fontId="44" fillId="0" borderId="50" xfId="1" applyNumberFormat="1" applyFont="1" applyBorder="1" applyAlignment="1">
      <alignment horizontal="right" vertical="center"/>
    </xf>
    <xf numFmtId="0" fontId="0" fillId="0" borderId="5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0" fontId="0" fillId="0" borderId="49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0" fontId="0" fillId="0" borderId="70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42" fillId="9" borderId="104" xfId="0" applyFont="1" applyFill="1" applyBorder="1" applyAlignment="1">
      <alignment horizontal="center" vertical="center"/>
    </xf>
    <xf numFmtId="0" fontId="16" fillId="9" borderId="105" xfId="0" applyFont="1" applyFill="1" applyBorder="1" applyAlignment="1">
      <alignment horizontal="center" vertical="center"/>
    </xf>
    <xf numFmtId="0" fontId="16" fillId="8" borderId="103" xfId="0" applyFont="1" applyFill="1" applyBorder="1" applyAlignment="1">
      <alignment horizontal="center" vertical="center"/>
    </xf>
    <xf numFmtId="0" fontId="0" fillId="8" borderId="0" xfId="0" applyFill="1" applyBorder="1" applyAlignment="1">
      <alignment vertical="center"/>
    </xf>
    <xf numFmtId="0" fontId="6" fillId="8" borderId="33" xfId="0" applyFont="1" applyFill="1" applyBorder="1" applyAlignment="1">
      <alignment vertical="center"/>
    </xf>
    <xf numFmtId="166" fontId="26" fillId="8" borderId="33" xfId="1" applyNumberFormat="1" applyFont="1" applyFill="1" applyBorder="1" applyAlignment="1">
      <alignment horizontal="right" vertical="center"/>
    </xf>
    <xf numFmtId="168" fontId="4" fillId="8" borderId="23" xfId="1" applyNumberFormat="1" applyFont="1" applyFill="1" applyBorder="1" applyAlignment="1">
      <alignment horizontal="right" vertical="center"/>
    </xf>
    <xf numFmtId="167" fontId="25" fillId="8" borderId="41" xfId="1" applyNumberFormat="1" applyFont="1" applyFill="1" applyBorder="1" applyAlignment="1">
      <alignment horizontal="right" vertical="center"/>
    </xf>
    <xf numFmtId="0" fontId="16" fillId="9" borderId="106" xfId="0" applyFont="1" applyFill="1" applyBorder="1" applyAlignment="1">
      <alignment horizontal="center" vertical="center"/>
    </xf>
    <xf numFmtId="0" fontId="0" fillId="0" borderId="107" xfId="0" applyBorder="1" applyAlignment="1">
      <alignment vertical="center"/>
    </xf>
    <xf numFmtId="0" fontId="6" fillId="0" borderId="108" xfId="0" applyFont="1" applyBorder="1" applyAlignment="1">
      <alignment vertical="center"/>
    </xf>
    <xf numFmtId="166" fontId="26" fillId="0" borderId="108" xfId="1" applyNumberFormat="1" applyFont="1" applyBorder="1" applyAlignment="1">
      <alignment horizontal="right" vertical="center"/>
    </xf>
    <xf numFmtId="168" fontId="4" fillId="0" borderId="109" xfId="1" applyNumberFormat="1" applyFont="1" applyBorder="1" applyAlignment="1">
      <alignment horizontal="right" vertical="center"/>
    </xf>
    <xf numFmtId="167" fontId="25" fillId="0" borderId="110" xfId="1" applyNumberFormat="1" applyFont="1" applyBorder="1" applyAlignment="1">
      <alignment horizontal="right" vertical="center"/>
    </xf>
    <xf numFmtId="167" fontId="25" fillId="0" borderId="59" xfId="1" applyNumberFormat="1" applyFont="1" applyBorder="1" applyAlignment="1">
      <alignment horizontal="right" vertical="center"/>
    </xf>
    <xf numFmtId="0" fontId="0" fillId="0" borderId="111" xfId="0" applyBorder="1" applyAlignment="1">
      <alignment vertical="center"/>
    </xf>
    <xf numFmtId="0" fontId="6" fillId="0" borderId="107" xfId="0" applyFont="1" applyBorder="1" applyAlignment="1">
      <alignment vertical="center"/>
    </xf>
    <xf numFmtId="166" fontId="26" fillId="0" borderId="107" xfId="1" applyNumberFormat="1" applyFont="1" applyBorder="1" applyAlignment="1">
      <alignment horizontal="right" vertical="center"/>
    </xf>
    <xf numFmtId="166" fontId="44" fillId="0" borderId="108" xfId="1" applyNumberFormat="1" applyFont="1" applyFill="1" applyBorder="1" applyAlignment="1">
      <alignment horizontal="right" vertical="center"/>
    </xf>
    <xf numFmtId="166" fontId="26" fillId="0" borderId="112" xfId="1" applyNumberFormat="1" applyFont="1" applyBorder="1" applyAlignment="1">
      <alignment horizontal="right" vertical="center"/>
    </xf>
    <xf numFmtId="165" fontId="25" fillId="0" borderId="107" xfId="2" applyNumberFormat="1" applyFont="1" applyBorder="1" applyAlignment="1">
      <alignment horizontal="right" vertical="center"/>
    </xf>
    <xf numFmtId="167" fontId="25" fillId="0" borderId="113" xfId="1" applyNumberFormat="1" applyFont="1" applyBorder="1" applyAlignment="1">
      <alignment horizontal="right" vertical="center"/>
    </xf>
    <xf numFmtId="166" fontId="26" fillId="0" borderId="109" xfId="1" applyNumberFormat="1" applyFont="1" applyBorder="1" applyAlignment="1">
      <alignment horizontal="right" vertical="center"/>
    </xf>
    <xf numFmtId="166" fontId="26" fillId="0" borderId="114" xfId="1" applyNumberFormat="1" applyFont="1" applyBorder="1" applyAlignment="1">
      <alignment horizontal="right" vertical="center"/>
    </xf>
    <xf numFmtId="166" fontId="44" fillId="8" borderId="19" xfId="1" applyNumberFormat="1" applyFont="1" applyFill="1" applyBorder="1" applyAlignment="1">
      <alignment horizontal="right" vertical="center"/>
    </xf>
    <xf numFmtId="0" fontId="0" fillId="0" borderId="111" xfId="0" applyFont="1" applyBorder="1" applyAlignment="1">
      <alignment vertical="center"/>
    </xf>
    <xf numFmtId="0" fontId="0" fillId="0" borderId="108" xfId="0" applyFont="1" applyBorder="1" applyAlignment="1">
      <alignment vertical="center"/>
    </xf>
    <xf numFmtId="166" fontId="44" fillId="0" borderId="115" xfId="1" applyNumberFormat="1" applyFont="1" applyBorder="1" applyAlignment="1">
      <alignment horizontal="right" vertical="center"/>
    </xf>
    <xf numFmtId="166" fontId="44" fillId="0" borderId="112" xfId="1" applyNumberFormat="1" applyFont="1" applyBorder="1" applyAlignment="1">
      <alignment horizontal="right" vertical="center"/>
    </xf>
    <xf numFmtId="0" fontId="0" fillId="0" borderId="107" xfId="0" applyFont="1" applyBorder="1" applyAlignment="1">
      <alignment vertical="center"/>
    </xf>
    <xf numFmtId="0" fontId="0" fillId="0" borderId="112" xfId="0" applyFont="1" applyBorder="1" applyAlignment="1">
      <alignment vertical="center"/>
    </xf>
    <xf numFmtId="0" fontId="0" fillId="0" borderId="114" xfId="0" applyFont="1" applyBorder="1" applyAlignment="1">
      <alignment vertical="center"/>
    </xf>
    <xf numFmtId="166" fontId="44" fillId="11" borderId="19" xfId="1" applyNumberFormat="1" applyFont="1" applyFill="1" applyBorder="1" applyAlignment="1">
      <alignment horizontal="right" vertical="center"/>
    </xf>
    <xf numFmtId="166" fontId="25" fillId="0" borderId="108" xfId="1" applyNumberFormat="1" applyFont="1" applyBorder="1" applyAlignment="1">
      <alignment horizontal="right" vertical="center"/>
    </xf>
    <xf numFmtId="0" fontId="6" fillId="0" borderId="112" xfId="0" applyFont="1" applyBorder="1" applyAlignment="1">
      <alignment vertical="center"/>
    </xf>
    <xf numFmtId="166" fontId="25" fillId="0" borderId="107" xfId="1" applyNumberFormat="1" applyFont="1" applyBorder="1" applyAlignment="1">
      <alignment horizontal="right" vertical="center"/>
    </xf>
    <xf numFmtId="166" fontId="25" fillId="0" borderId="114" xfId="1" applyNumberFormat="1" applyFont="1" applyBorder="1" applyAlignment="1">
      <alignment horizontal="right" vertical="center"/>
    </xf>
    <xf numFmtId="166" fontId="25" fillId="0" borderId="112" xfId="1" applyNumberFormat="1" applyFont="1" applyBorder="1" applyAlignment="1">
      <alignment horizontal="right" vertical="center"/>
    </xf>
    <xf numFmtId="166" fontId="25" fillId="0" borderId="116" xfId="1" applyNumberFormat="1" applyFont="1" applyBorder="1" applyAlignment="1">
      <alignment horizontal="right" vertical="center"/>
    </xf>
    <xf numFmtId="166" fontId="25" fillId="13" borderId="23" xfId="1" applyNumberFormat="1" applyFont="1" applyFill="1" applyBorder="1" applyAlignment="1">
      <alignment horizontal="right" vertical="center"/>
    </xf>
    <xf numFmtId="166" fontId="25" fillId="13" borderId="59" xfId="1" applyNumberFormat="1" applyFont="1" applyFill="1" applyBorder="1" applyAlignment="1">
      <alignment horizontal="right" vertical="center"/>
    </xf>
    <xf numFmtId="169" fontId="0" fillId="0" borderId="19" xfId="0" applyNumberFormat="1" applyFont="1" applyBorder="1" applyAlignment="1">
      <alignment vertical="center"/>
    </xf>
    <xf numFmtId="169" fontId="0" fillId="0" borderId="108" xfId="0" applyNumberFormat="1" applyFont="1" applyBorder="1" applyAlignment="1">
      <alignment vertical="center"/>
    </xf>
    <xf numFmtId="0" fontId="45" fillId="8" borderId="0" xfId="0" applyFont="1" applyFill="1" applyBorder="1" applyAlignment="1">
      <alignment horizontal="center" vertical="center"/>
    </xf>
    <xf numFmtId="0" fontId="46" fillId="8" borderId="0" xfId="0" applyFont="1" applyFill="1" applyBorder="1" applyAlignment="1">
      <alignment horizontal="center" vertical="center"/>
    </xf>
    <xf numFmtId="167" fontId="47" fillId="8" borderId="0" xfId="1" applyNumberFormat="1" applyFont="1" applyFill="1" applyBorder="1" applyAlignment="1">
      <alignment horizontal="right" vertical="center"/>
    </xf>
    <xf numFmtId="167" fontId="48" fillId="8" borderId="0" xfId="1" applyNumberFormat="1" applyFont="1" applyFill="1" applyBorder="1" applyAlignment="1">
      <alignment horizontal="right" vertical="center"/>
    </xf>
    <xf numFmtId="0" fontId="32" fillId="14" borderId="32" xfId="0" applyFont="1" applyFill="1" applyBorder="1" applyAlignment="1">
      <alignment horizontal="center" vertical="center"/>
    </xf>
    <xf numFmtId="0" fontId="32" fillId="14" borderId="58" xfId="0" applyFont="1" applyFill="1" applyBorder="1" applyAlignment="1">
      <alignment horizontal="center" vertical="center"/>
    </xf>
    <xf numFmtId="166" fontId="29" fillId="0" borderId="0" xfId="1" applyNumberFormat="1" applyFont="1"/>
    <xf numFmtId="0" fontId="0" fillId="14" borderId="0" xfId="0" applyFill="1"/>
    <xf numFmtId="166" fontId="29" fillId="0" borderId="0" xfId="1" applyNumberFormat="1" applyFont="1" applyFill="1"/>
    <xf numFmtId="170" fontId="29" fillId="0" borderId="0" xfId="1" applyNumberFormat="1" applyFont="1"/>
    <xf numFmtId="171" fontId="29" fillId="0" borderId="0" xfId="1" applyNumberFormat="1" applyFont="1"/>
    <xf numFmtId="170" fontId="44" fillId="0" borderId="19" xfId="1" applyNumberFormat="1" applyFont="1" applyFill="1" applyBorder="1" applyAlignment="1">
      <alignment horizontal="right" vertical="center"/>
    </xf>
    <xf numFmtId="164" fontId="44" fillId="0" borderId="19" xfId="1" applyFont="1" applyFill="1" applyBorder="1" applyAlignment="1">
      <alignment horizontal="right" vertical="center"/>
    </xf>
    <xf numFmtId="171" fontId="44" fillId="0" borderId="19" xfId="1" applyNumberFormat="1" applyFont="1" applyFill="1" applyBorder="1" applyAlignment="1">
      <alignment horizontal="right" vertical="center"/>
    </xf>
    <xf numFmtId="167" fontId="0" fillId="0" borderId="0" xfId="1" applyNumberFormat="1" applyFont="1"/>
    <xf numFmtId="167" fontId="50" fillId="0" borderId="19" xfId="1" applyNumberFormat="1" applyFont="1" applyBorder="1" applyAlignment="1">
      <alignment vertical="center"/>
    </xf>
    <xf numFmtId="166" fontId="52" fillId="0" borderId="38" xfId="1" applyNumberFormat="1" applyFont="1" applyBorder="1" applyAlignment="1">
      <alignment horizontal="right" vertical="center"/>
    </xf>
    <xf numFmtId="166" fontId="52" fillId="0" borderId="39" xfId="1" applyNumberFormat="1" applyFont="1" applyBorder="1" applyAlignment="1">
      <alignment horizontal="right" vertical="center"/>
    </xf>
    <xf numFmtId="166" fontId="52" fillId="0" borderId="110" xfId="1" applyNumberFormat="1" applyFont="1" applyBorder="1" applyAlignment="1">
      <alignment horizontal="right" vertical="center"/>
    </xf>
    <xf numFmtId="167" fontId="50" fillId="0" borderId="108" xfId="1" applyNumberFormat="1" applyFont="1" applyBorder="1" applyAlignment="1">
      <alignment vertical="center"/>
    </xf>
    <xf numFmtId="167" fontId="51" fillId="0" borderId="19" xfId="1" applyNumberFormat="1" applyFont="1" applyFill="1" applyBorder="1" applyAlignment="1">
      <alignment horizontal="right" vertical="center"/>
    </xf>
    <xf numFmtId="167" fontId="52" fillId="0" borderId="19" xfId="1" applyNumberFormat="1" applyFont="1" applyBorder="1" applyAlignment="1">
      <alignment horizontal="right" vertical="center"/>
    </xf>
    <xf numFmtId="167" fontId="52" fillId="0" borderId="20" xfId="1" applyNumberFormat="1" applyFont="1" applyBorder="1" applyAlignment="1">
      <alignment horizontal="right" vertical="center"/>
    </xf>
    <xf numFmtId="167" fontId="52" fillId="0" borderId="108" xfId="1" applyNumberFormat="1" applyFont="1" applyBorder="1" applyAlignment="1">
      <alignment horizontal="right" vertical="center"/>
    </xf>
    <xf numFmtId="167" fontId="52" fillId="0" borderId="5" xfId="1" applyNumberFormat="1" applyFont="1" applyBorder="1" applyAlignment="1">
      <alignment horizontal="right" vertical="center"/>
    </xf>
    <xf numFmtId="167" fontId="52" fillId="0" borderId="15" xfId="1" applyNumberFormat="1" applyFont="1" applyBorder="1" applyAlignment="1">
      <alignment horizontal="right" vertical="center"/>
    </xf>
    <xf numFmtId="167" fontId="52" fillId="0" borderId="107" xfId="1" applyNumberFormat="1" applyFont="1" applyBorder="1" applyAlignment="1">
      <alignment horizontal="right" vertical="center"/>
    </xf>
    <xf numFmtId="0" fontId="0" fillId="0" borderId="30" xfId="0" applyFont="1" applyFill="1" applyBorder="1" applyAlignment="1">
      <alignment vertical="center"/>
    </xf>
    <xf numFmtId="0" fontId="0" fillId="0" borderId="17" xfId="0" applyFont="1" applyFill="1" applyBorder="1" applyAlignment="1">
      <alignment vertical="center"/>
    </xf>
    <xf numFmtId="166" fontId="6" fillId="0" borderId="31" xfId="1" applyNumberFormat="1" applyFont="1" applyBorder="1" applyAlignment="1">
      <alignment horizontal="right" vertical="center"/>
    </xf>
    <xf numFmtId="0" fontId="14" fillId="0" borderId="22" xfId="2" applyNumberFormat="1" applyFont="1" applyFill="1" applyBorder="1" applyAlignment="1">
      <alignment vertical="center"/>
    </xf>
    <xf numFmtId="168" fontId="29" fillId="0" borderId="31" xfId="1" applyNumberFormat="1" applyFont="1" applyBorder="1" applyAlignment="1">
      <alignment horizontal="right" vertical="center"/>
    </xf>
    <xf numFmtId="165" fontId="49" fillId="11" borderId="100" xfId="2" applyNumberFormat="1" applyFont="1" applyFill="1" applyBorder="1" applyAlignment="1">
      <alignment horizontal="right" vertical="center"/>
    </xf>
    <xf numFmtId="166" fontId="29" fillId="0" borderId="31" xfId="1" applyNumberFormat="1" applyFont="1" applyBorder="1" applyAlignment="1">
      <alignment horizontal="right" vertical="center"/>
    </xf>
    <xf numFmtId="165" fontId="53" fillId="0" borderId="82" xfId="2" quotePrefix="1" applyNumberFormat="1" applyFont="1" applyBorder="1" applyAlignment="1">
      <alignment vertical="center"/>
    </xf>
    <xf numFmtId="165" fontId="14" fillId="0" borderId="83" xfId="2" applyNumberFormat="1" applyFont="1" applyFill="1" applyBorder="1" applyAlignment="1">
      <alignment vertical="center"/>
    </xf>
    <xf numFmtId="165" fontId="14" fillId="0" borderId="81" xfId="2" applyNumberFormat="1" applyFont="1" applyFill="1" applyBorder="1" applyAlignment="1">
      <alignment vertical="center"/>
    </xf>
    <xf numFmtId="165" fontId="14" fillId="0" borderId="84" xfId="2" applyNumberFormat="1" applyFont="1" applyFill="1" applyBorder="1" applyAlignment="1">
      <alignment vertical="center"/>
    </xf>
    <xf numFmtId="165" fontId="14" fillId="0" borderId="82" xfId="2" applyNumberFormat="1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49" fillId="0" borderId="0" xfId="0" applyFont="1" applyFill="1" applyAlignment="1">
      <alignment horizontal="center" vertical="center"/>
    </xf>
    <xf numFmtId="0" fontId="53" fillId="9" borderId="29" xfId="0" applyFont="1" applyFill="1" applyBorder="1" applyAlignment="1">
      <alignment horizontal="center" vertical="center"/>
    </xf>
    <xf numFmtId="0" fontId="49" fillId="9" borderId="13" xfId="0" applyFont="1" applyFill="1" applyBorder="1" applyAlignment="1">
      <alignment horizontal="center" vertical="center"/>
    </xf>
    <xf numFmtId="166" fontId="6" fillId="0" borderId="37" xfId="1" applyNumberFormat="1" applyFont="1" applyBorder="1" applyAlignment="1">
      <alignment horizontal="right" vertical="center"/>
    </xf>
    <xf numFmtId="165" fontId="14" fillId="0" borderId="41" xfId="2" applyNumberFormat="1" applyFont="1" applyFill="1" applyBorder="1" applyAlignment="1">
      <alignment vertical="center"/>
    </xf>
    <xf numFmtId="166" fontId="6" fillId="0" borderId="0" xfId="1" applyNumberFormat="1" applyFont="1" applyBorder="1" applyAlignment="1">
      <alignment horizontal="right" vertical="center"/>
    </xf>
    <xf numFmtId="166" fontId="6" fillId="0" borderId="7" xfId="1" applyNumberFormat="1" applyFont="1" applyBorder="1" applyAlignment="1">
      <alignment horizontal="right" vertical="center"/>
    </xf>
    <xf numFmtId="166" fontId="6" fillId="0" borderId="27" xfId="1" applyNumberFormat="1" applyFont="1" applyBorder="1" applyAlignment="1">
      <alignment horizontal="right" vertical="center"/>
    </xf>
    <xf numFmtId="166" fontId="6" fillId="0" borderId="17" xfId="1" applyNumberFormat="1" applyFont="1" applyBorder="1" applyAlignment="1">
      <alignment horizontal="right" vertical="center"/>
    </xf>
    <xf numFmtId="166" fontId="6" fillId="0" borderId="12" xfId="1" applyNumberFormat="1" applyFont="1" applyBorder="1" applyAlignment="1">
      <alignment horizontal="right" vertical="center"/>
    </xf>
    <xf numFmtId="166" fontId="6" fillId="0" borderId="13" xfId="1" applyNumberFormat="1" applyFont="1" applyBorder="1" applyAlignment="1">
      <alignment horizontal="right" vertical="center"/>
    </xf>
    <xf numFmtId="0" fontId="0" fillId="0" borderId="87" xfId="0" applyFont="1" applyFill="1" applyBorder="1" applyAlignment="1">
      <alignment vertical="center"/>
    </xf>
    <xf numFmtId="0" fontId="0" fillId="0" borderId="92" xfId="0" applyFont="1" applyFill="1" applyBorder="1" applyAlignment="1">
      <alignment vertical="center"/>
    </xf>
    <xf numFmtId="166" fontId="6" fillId="0" borderId="81" xfId="1" applyNumberFormat="1" applyFont="1" applyBorder="1" applyAlignment="1">
      <alignment horizontal="right" vertical="center"/>
    </xf>
    <xf numFmtId="166" fontId="6" fillId="0" borderId="30" xfId="1" applyNumberFormat="1" applyFont="1" applyBorder="1" applyAlignment="1">
      <alignment horizontal="right" vertical="center"/>
    </xf>
    <xf numFmtId="166" fontId="0" fillId="0" borderId="31" xfId="1" applyNumberFormat="1" applyFont="1" applyBorder="1" applyAlignment="1">
      <alignment horizontal="right" vertical="center"/>
    </xf>
    <xf numFmtId="166" fontId="0" fillId="0" borderId="48" xfId="1" applyNumberFormat="1" applyFont="1" applyBorder="1" applyAlignment="1">
      <alignment horizontal="right" vertical="center"/>
    </xf>
    <xf numFmtId="166" fontId="0" fillId="0" borderId="30" xfId="1" applyNumberFormat="1" applyFont="1" applyBorder="1" applyAlignment="1">
      <alignment horizontal="right" vertical="center"/>
    </xf>
    <xf numFmtId="168" fontId="0" fillId="0" borderId="31" xfId="1" applyNumberFormat="1" applyFont="1" applyBorder="1" applyAlignment="1">
      <alignment horizontal="right" vertical="center"/>
    </xf>
    <xf numFmtId="166" fontId="0" fillId="0" borderId="58" xfId="1" applyNumberFormat="1" applyFont="1" applyBorder="1" applyAlignment="1">
      <alignment horizontal="right" vertical="center"/>
    </xf>
    <xf numFmtId="170" fontId="0" fillId="0" borderId="31" xfId="1" applyNumberFormat="1" applyFont="1" applyBorder="1" applyAlignment="1">
      <alignment horizontal="right" vertical="center"/>
    </xf>
    <xf numFmtId="166" fontId="0" fillId="0" borderId="32" xfId="1" applyNumberFormat="1" applyFont="1" applyBorder="1" applyAlignment="1">
      <alignment horizontal="right" vertical="center"/>
    </xf>
    <xf numFmtId="166" fontId="6" fillId="0" borderId="69" xfId="1" applyNumberFormat="1" applyFont="1" applyBorder="1" applyAlignment="1">
      <alignment horizontal="right" vertical="center"/>
    </xf>
    <xf numFmtId="165" fontId="14" fillId="0" borderId="80" xfId="2" applyNumberFormat="1" applyFont="1" applyFill="1" applyBorder="1" applyAlignment="1">
      <alignment vertical="center"/>
    </xf>
    <xf numFmtId="0" fontId="0" fillId="0" borderId="0" xfId="0" applyFont="1" applyBorder="1"/>
    <xf numFmtId="0" fontId="0" fillId="0" borderId="90" xfId="0" applyFont="1" applyFill="1" applyBorder="1" applyAlignment="1">
      <alignment vertical="center"/>
    </xf>
    <xf numFmtId="0" fontId="0" fillId="0" borderId="27" xfId="0" applyFont="1" applyFill="1" applyBorder="1" applyAlignment="1">
      <alignment vertical="center"/>
    </xf>
    <xf numFmtId="166" fontId="6" fillId="0" borderId="78" xfId="1" applyNumberFormat="1" applyFont="1" applyBorder="1" applyAlignment="1">
      <alignment horizontal="right" vertical="center"/>
    </xf>
    <xf numFmtId="165" fontId="14" fillId="0" borderId="79" xfId="2" applyNumberFormat="1" applyFont="1" applyFill="1" applyBorder="1" applyAlignment="1">
      <alignment vertical="center"/>
    </xf>
    <xf numFmtId="166" fontId="6" fillId="0" borderId="67" xfId="1" applyNumberFormat="1" applyFont="1" applyBorder="1" applyAlignment="1">
      <alignment horizontal="right" vertical="center"/>
    </xf>
    <xf numFmtId="165" fontId="14" fillId="0" borderId="52" xfId="2" applyNumberFormat="1" applyFont="1" applyFill="1" applyBorder="1" applyAlignment="1">
      <alignment vertical="center"/>
    </xf>
    <xf numFmtId="166" fontId="6" fillId="0" borderId="21" xfId="1" applyNumberFormat="1" applyFont="1" applyBorder="1" applyAlignment="1">
      <alignment horizontal="right" vertical="center"/>
    </xf>
    <xf numFmtId="165" fontId="14" fillId="0" borderId="22" xfId="2" applyNumberFormat="1" applyFont="1" applyFill="1" applyBorder="1" applyAlignment="1">
      <alignment vertical="center"/>
    </xf>
    <xf numFmtId="166" fontId="6" fillId="0" borderId="16" xfId="1" applyNumberFormat="1" applyFont="1" applyBorder="1" applyAlignment="1">
      <alignment horizontal="right" vertical="center"/>
    </xf>
    <xf numFmtId="165" fontId="14" fillId="0" borderId="17" xfId="2" applyNumberFormat="1" applyFont="1" applyFill="1" applyBorder="1" applyAlignment="1">
      <alignment vertical="center"/>
    </xf>
    <xf numFmtId="166" fontId="6" fillId="0" borderId="72" xfId="1" applyNumberFormat="1" applyFont="1" applyBorder="1" applyAlignment="1">
      <alignment horizontal="right" vertical="center"/>
    </xf>
    <xf numFmtId="165" fontId="14" fillId="0" borderId="13" xfId="2" applyNumberFormat="1" applyFont="1" applyFill="1" applyBorder="1" applyAlignment="1">
      <alignment vertical="center"/>
    </xf>
    <xf numFmtId="166" fontId="6" fillId="0" borderId="98" xfId="1" applyNumberFormat="1" applyFont="1" applyBorder="1" applyAlignment="1">
      <alignment horizontal="right" vertical="center"/>
    </xf>
    <xf numFmtId="165" fontId="14" fillId="0" borderId="99" xfId="2" applyNumberFormat="1" applyFont="1" applyFill="1" applyBorder="1" applyAlignment="1">
      <alignment vertical="center"/>
    </xf>
    <xf numFmtId="166" fontId="6" fillId="0" borderId="33" xfId="1" applyNumberFormat="1" applyFont="1" applyBorder="1" applyAlignment="1">
      <alignment horizontal="right" vertical="center"/>
    </xf>
    <xf numFmtId="165" fontId="14" fillId="0" borderId="33" xfId="2" applyNumberFormat="1" applyFont="1" applyFill="1" applyBorder="1" applyAlignment="1">
      <alignment vertical="center"/>
    </xf>
    <xf numFmtId="166" fontId="6" fillId="0" borderId="85" xfId="1" applyNumberFormat="1" applyFont="1" applyBorder="1" applyAlignment="1">
      <alignment horizontal="right" vertical="center"/>
    </xf>
    <xf numFmtId="166" fontId="51" fillId="0" borderId="31" xfId="1" applyNumberFormat="1" applyFont="1" applyBorder="1" applyAlignment="1">
      <alignment horizontal="right" vertical="center"/>
    </xf>
    <xf numFmtId="166" fontId="52" fillId="0" borderId="21" xfId="1" applyNumberFormat="1" applyFont="1" applyBorder="1" applyAlignment="1">
      <alignment horizontal="right" vertical="center"/>
    </xf>
    <xf numFmtId="166" fontId="52" fillId="0" borderId="16" xfId="1" applyNumberFormat="1" applyFont="1" applyBorder="1" applyAlignment="1">
      <alignment horizontal="right" vertical="center"/>
    </xf>
    <xf numFmtId="3" fontId="0" fillId="0" borderId="0" xfId="0" applyNumberFormat="1" applyFont="1"/>
    <xf numFmtId="0" fontId="0" fillId="0" borderId="0" xfId="0" applyFont="1" applyAlignment="1">
      <alignment horizontal="right" vertical="center"/>
    </xf>
    <xf numFmtId="0" fontId="0" fillId="11" borderId="0" xfId="0" applyFont="1" applyFill="1"/>
    <xf numFmtId="166" fontId="6" fillId="16" borderId="0" xfId="1" applyNumberFormat="1" applyFont="1" applyFill="1"/>
    <xf numFmtId="166" fontId="29" fillId="15" borderId="0" xfId="1" applyNumberFormat="1" applyFont="1" applyFill="1"/>
    <xf numFmtId="168" fontId="0" fillId="0" borderId="19" xfId="1" applyNumberFormat="1" applyFont="1" applyBorder="1" applyAlignment="1">
      <alignment vertical="center"/>
    </xf>
    <xf numFmtId="167" fontId="0" fillId="0" borderId="19" xfId="1" applyNumberFormat="1" applyFont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5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49" fillId="8" borderId="8" xfId="0" applyFont="1" applyFill="1" applyBorder="1" applyAlignment="1">
      <alignment horizontal="center" vertical="center"/>
    </xf>
    <xf numFmtId="0" fontId="49" fillId="8" borderId="10" xfId="0" applyFont="1" applyFill="1" applyBorder="1" applyAlignment="1">
      <alignment horizontal="center" vertical="center"/>
    </xf>
    <xf numFmtId="0" fontId="15" fillId="8" borderId="101" xfId="0" applyFont="1" applyFill="1" applyBorder="1" applyAlignment="1">
      <alignment horizontal="center" vertical="center"/>
    </xf>
    <xf numFmtId="0" fontId="15" fillId="8" borderId="102" xfId="0" applyFont="1" applyFill="1" applyBorder="1" applyAlignment="1">
      <alignment horizontal="center" vertical="center"/>
    </xf>
    <xf numFmtId="0" fontId="15" fillId="8" borderId="103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4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numFmt numFmtId="169" formatCode="0.0"/>
      <fill>
        <patternFill patternType="none">
          <bgColor auto="1"/>
        </patternFill>
      </fill>
    </dxf>
    <dxf>
      <numFmt numFmtId="169" formatCode="0.0"/>
      <fill>
        <patternFill patternType="none">
          <bgColor auto="1"/>
        </patternFill>
      </fill>
    </dxf>
    <dxf>
      <numFmt numFmtId="167" formatCode="_-* #,##0\ _€_-;\-* #,##0\ _€_-;_-* &quot;-&quot;??\ _€_-;_-@_-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rgb="FFFF0000"/>
        <family val="2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alignment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rgb="FFFF0000"/>
        <family val="2"/>
      </font>
      <alignment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color rgb="FFFF0000"/>
        <family val="2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I.6 - Prévalence de malnutrition chronique chez les enfants &lt; 5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TB_FINAL!$D$20</c:f>
              <c:strCache>
                <c:ptCount val="1"/>
                <c:pt idx="0">
                  <c:v>I.6 - Prévalence de malnutrition chronique chez les enfants &lt; 5 ans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TB_FINAL!$F$10:$J$10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TB_FINAL!$F$14:$J$14</c:f>
              <c:numCache>
                <c:formatCode>_-* #\ ##0.0\ _€_-;\-* #\ ##0.0\ _€_-;_-* "-"??\ _€_-;_-@_-</c:formatCode>
                <c:ptCount val="5"/>
                <c:pt idx="0">
                  <c:v>25.8</c:v>
                </c:pt>
                <c:pt idx="1">
                  <c:v>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06-4EA4-86A9-7ADDBD5C14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18791952"/>
        <c:axId val="418792280"/>
      </c:barChart>
      <c:lineChart>
        <c:grouping val="standard"/>
        <c:varyColors val="0"/>
        <c:ser>
          <c:idx val="1"/>
          <c:order val="1"/>
          <c:tx>
            <c:strRef>
              <c:f>TB_FINAL!$D$19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TB_FINAL!$F$20:$J$20</c:f>
              <c:numCache>
                <c:formatCode>_-* #\ ##0\ _€_-;\-* #\ ##0\ _€_-;_-* "-"??\ _€_-;_-@_-</c:formatCode>
                <c:ptCount val="5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106-4EA4-86A9-7ADDBD5C14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8791952"/>
        <c:axId val="418792280"/>
      </c:lineChart>
      <c:catAx>
        <c:axId val="418791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92280"/>
        <c:crosses val="autoZero"/>
        <c:auto val="1"/>
        <c:lblAlgn val="ctr"/>
        <c:lblOffset val="100"/>
        <c:noMultiLvlLbl val="0"/>
      </c:catAx>
      <c:valAx>
        <c:axId val="418792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91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1371600</xdr:colOff>
          <xdr:row>0</xdr:row>
          <xdr:rowOff>165100</xdr:rowOff>
        </xdr:from>
        <xdr:to>
          <xdr:col>6</xdr:col>
          <xdr:colOff>2444750</xdr:colOff>
          <xdr:row>4</xdr:row>
          <xdr:rowOff>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49160</xdr:colOff>
      <xdr:row>17</xdr:row>
      <xdr:rowOff>48615</xdr:rowOff>
    </xdr:from>
    <xdr:to>
      <xdr:col>4</xdr:col>
      <xdr:colOff>122903</xdr:colOff>
      <xdr:row>25</xdr:row>
      <xdr:rowOff>211667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2EA89F-702D-4102-A46D-EF85AD1E82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Denis" refreshedDate="43854.444615162036" createdVersion="6" refreshedVersion="6" minRefreshableVersion="3" recordCount="186" xr:uid="{00000000-000A-0000-FFFF-FFFFA3000000}">
  <cacheSource type="worksheet">
    <worksheetSource name="T_Données"/>
  </cacheSource>
  <cacheFields count="9">
    <cacheField name="N°" numFmtId="0">
      <sharedItems containsSemiMixedTypes="0" containsString="0" containsNumber="1" containsInteger="1" minValue="1" maxValue="186"/>
    </cacheField>
    <cacheField name="ANNEE" numFmtId="0">
      <sharedItems containsMixedTypes="1" containsNumber="1" containsInteger="1" minValue="2017" maxValue="2021" count="6">
        <n v="2017"/>
        <n v="2018"/>
        <s v="AT-PASANAD"/>
        <n v="2020" u="1"/>
        <n v="2021" u="1"/>
        <n v="2019" u="1"/>
      </sharedItems>
    </cacheField>
    <cacheField name="STATUT" numFmtId="0">
      <sharedItems containsBlank="1" count="5">
        <s v="Réalisé"/>
        <s v="Programmé"/>
        <s v="" u="1"/>
        <m u="1"/>
        <e v="#VALUE!" u="1"/>
      </sharedItems>
    </cacheField>
    <cacheField name="NIVEAU" numFmtId="0">
      <sharedItems containsBlank="1" count="4">
        <s v="OBJECTFS_GLOBAUX"/>
        <s v="OBJECTIF_SPECIFIQUE"/>
        <s v="RESULTATS"/>
        <m u="1"/>
      </sharedItems>
    </cacheField>
    <cacheField name="SOUS-NIVEAU" numFmtId="0">
      <sharedItems containsBlank="1" count="7">
        <s v="Objectifs__Globaux"/>
        <s v="Capacités_Dialogue"/>
        <s v="Dialogue_Coordination"/>
        <s v="Financement_PASANAD"/>
        <s v="Programmation_performante"/>
        <s v="Suivi_Evaluation_performant"/>
        <m u="1"/>
      </sharedItems>
    </cacheField>
    <cacheField name="SOUS-SOUS NIVEAU" numFmtId="0">
      <sharedItems containsBlank="1" count="20">
        <s v="Objectif_Global"/>
        <s v="PA_PNSAN"/>
        <s v="PA_Déconcentration"/>
        <s v="PA_Elevage"/>
        <s v="PA_Irrigation"/>
        <s v="Articulation_Politiques_Sectorielles"/>
        <s v="Cadre_Suivi_PNSR2"/>
        <s v="Gouvernance_SAN"/>
        <s v="Renforcement_Ressources_Humaines"/>
        <s v="Tranches_Fixes"/>
        <s v="Tranches_Variables"/>
        <s v="Déconcentration_DR"/>
        <s v="PA_SNDDAI"/>
        <s v="PNSAN_Politiques_Sectorielles"/>
        <s v="Stratégie_Petits_Eleveurs"/>
        <s v="SISEV_opérationnel"/>
        <s v="SSE_AT_PASANAD_opérationnel"/>
        <s v="SSE_PASANAD_opérationnel"/>
        <s v="SSE_PNSAN_opérationnel"/>
        <m u="1"/>
      </sharedItems>
    </cacheField>
    <cacheField name="INDICATEURS" numFmtId="0">
      <sharedItems containsBlank="1" count="62">
        <s v="I.6 - Prévalence de malnutrition chronique chez les enfants &lt; 5 ans"/>
        <s v="I.12 - Personnes vulnérable à l'insécurité alimentaire"/>
        <s v="I.13 - Ménages vulnérables"/>
        <s v="I.4 - Statut Traduction de la PNSAN dans le PNSR2"/>
        <s v="I.26 - Enquête annuelle SMART réalisée"/>
        <s v="I.8 : Taux d'exécution du budget d'investissement du secteur rural"/>
        <s v="I.3 : Budget du secteur rural / Budget de l'Etat"/>
        <s v="I.5.1 : Dépenses de fonctionnement DR / dépenses de fonctionnement MAAH"/>
        <s v="I.5.2 : Dépenses de fonctionnement DR / dépenses de fonctionnement MRAH"/>
        <s v=" I.11 : Budget MRAH / Budget du secteur rural (T III + T V)"/>
        <s v="I.19.1 : Taux de couverture MNC (volaille)"/>
        <s v="I.19.2 : Taux de couverture PPR (petits ruminants)"/>
        <s v="I.15 : Surface cumulée aménagéee/réhabilitées"/>
        <s v="I.16 : Femmes parmi les attributaires des surfaces aménagées"/>
        <s v="PA &quot;Déconcentration&quot; MAAH - Budget"/>
        <s v="PA &quot;Déconcentration&quot; MAAH approuvé"/>
        <s v="PA &quot;Déconcentration&quot; MRAH - Budget"/>
        <s v="PA &quot;Déconcentration&quot; MRAH approuvé"/>
        <s v="PA &quot;Elevage&quot; - Budget"/>
        <s v="PA &quot;Elevage&quot; approuvé"/>
        <s v="PA &quot;SNDDAI&quot; - Budget"/>
        <s v="PA &quot;SNDDAI&quot; approuvé"/>
        <s v="Stratégie &quot;Elevage&quot; approuvée"/>
        <s v="Rapport de Suivi "/>
        <s v="Réunion organisée par SP/CPSA"/>
        <s v="Coordination/Suivi PRSPV : CR du CT-CNSA"/>
        <s v="I.20 : Stock physique de sécurité alimentaire"/>
        <s v="Plan de réponse(PRSPV) : % financé"/>
        <s v="Plan de réponse(PRSPV) élaboré"/>
        <s v="Réunion CT-CNSA"/>
        <s v="Session appuyées (MAAH, MRAH)"/>
        <s v="Montant décaissé"/>
        <s v="Montant prévu"/>
        <s v="Montant demandé"/>
        <s v="PA &quot;Déconcentration&quot; MAAH validé"/>
        <s v="PA &quot;Déconcentration&quot; MRAH validé"/>
        <s v="Elaboration SNDDAI 2016-2025"/>
        <s v="Evaluation SNDDAI 2004-2015"/>
        <s v="PA &quot;SNDDAI&quot; validée"/>
        <s v="PA SNDDAI 2016-2025"/>
        <s v="% Budget annuel MAAH approuvé MINEFID"/>
        <s v="% Budget annuel MRAH approuvé MINEFID"/>
        <s v="PA PNSAN validé"/>
        <s v="Estimation régionalisée des besoins"/>
        <s v="Inventaire-bilan petits éleveurs"/>
        <s v="Plan d'action validé"/>
        <s v="SAP des crises alimentaires animales."/>
        <s v="Stratégie validée"/>
        <s v="Système de subvention ciblée"/>
        <s v="Système équipements et d’intrants "/>
        <s v="Connexion"/>
        <s v="Utilisateurs"/>
        <s v="TB Réalisation annuel (semestres)"/>
        <s v="TB Réalisation Final "/>
        <s v="TB Résultat Final"/>
        <s v="Tableau de bord annuel PASANAD"/>
        <s v="Tableau de bord annuel TV de l'ABS"/>
        <s v="Tableau de bord Final "/>
        <s v="Manuel de procédures : Approuvé"/>
        <s v="SSE : Approuvé."/>
        <m u="1"/>
        <s v="I.15 : Surface aménagéee/réhabilitées" u="1"/>
      </sharedItems>
    </cacheField>
    <cacheField name="VALEUR" numFmtId="0">
      <sharedItems containsString="0" containsBlank="1" containsNumber="1" minValue="0" maxValue="39357420000"/>
    </cacheField>
    <cacheField name="Un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6">
  <r>
    <n v="1"/>
    <x v="0"/>
    <x v="0"/>
    <x v="0"/>
    <x v="0"/>
    <x v="0"/>
    <x v="0"/>
    <n v="25.8"/>
    <s v="%"/>
  </r>
  <r>
    <n v="2"/>
    <x v="0"/>
    <x v="0"/>
    <x v="0"/>
    <x v="0"/>
    <x v="0"/>
    <x v="1"/>
    <n v="13.2"/>
    <s v="%"/>
  </r>
  <r>
    <n v="3"/>
    <x v="0"/>
    <x v="0"/>
    <x v="0"/>
    <x v="0"/>
    <x v="0"/>
    <x v="2"/>
    <m/>
    <s v="%"/>
  </r>
  <r>
    <n v="4"/>
    <x v="0"/>
    <x v="0"/>
    <x v="1"/>
    <x v="1"/>
    <x v="1"/>
    <x v="3"/>
    <n v="0"/>
    <s v="Nbr."/>
  </r>
  <r>
    <n v="5"/>
    <x v="0"/>
    <x v="0"/>
    <x v="1"/>
    <x v="1"/>
    <x v="1"/>
    <x v="4"/>
    <n v="1"/>
    <s v="Nbr."/>
  </r>
  <r>
    <n v="6"/>
    <x v="0"/>
    <x v="0"/>
    <x v="1"/>
    <x v="1"/>
    <x v="2"/>
    <x v="5"/>
    <n v="62.6"/>
    <s v="%"/>
  </r>
  <r>
    <n v="7"/>
    <x v="0"/>
    <x v="0"/>
    <x v="1"/>
    <x v="1"/>
    <x v="2"/>
    <x v="6"/>
    <n v="15.6"/>
    <s v="%"/>
  </r>
  <r>
    <n v="8"/>
    <x v="0"/>
    <x v="0"/>
    <x v="1"/>
    <x v="1"/>
    <x v="2"/>
    <x v="7"/>
    <n v="24.3"/>
    <s v="%"/>
  </r>
  <r>
    <n v="9"/>
    <x v="0"/>
    <x v="0"/>
    <x v="1"/>
    <x v="1"/>
    <x v="2"/>
    <x v="8"/>
    <n v="13.8"/>
    <s v="%"/>
  </r>
  <r>
    <n v="10"/>
    <x v="0"/>
    <x v="0"/>
    <x v="1"/>
    <x v="1"/>
    <x v="3"/>
    <x v="9"/>
    <n v="2.19"/>
    <s v="%"/>
  </r>
  <r>
    <n v="11"/>
    <x v="0"/>
    <x v="0"/>
    <x v="1"/>
    <x v="1"/>
    <x v="3"/>
    <x v="10"/>
    <n v="51.72"/>
    <s v="%"/>
  </r>
  <r>
    <n v="12"/>
    <x v="0"/>
    <x v="0"/>
    <x v="1"/>
    <x v="1"/>
    <x v="3"/>
    <x v="11"/>
    <n v="1.17"/>
    <s v="%"/>
  </r>
  <r>
    <n v="13"/>
    <x v="0"/>
    <x v="0"/>
    <x v="1"/>
    <x v="1"/>
    <x v="4"/>
    <x v="12"/>
    <n v="2098"/>
    <s v="Nbr."/>
  </r>
  <r>
    <n v="14"/>
    <x v="0"/>
    <x v="0"/>
    <x v="1"/>
    <x v="1"/>
    <x v="4"/>
    <x v="13"/>
    <m/>
    <s v="%"/>
  </r>
  <r>
    <n v="15"/>
    <x v="0"/>
    <x v="0"/>
    <x v="2"/>
    <x v="2"/>
    <x v="5"/>
    <x v="14"/>
    <n v="0"/>
    <s v="CFA"/>
  </r>
  <r>
    <n v="16"/>
    <x v="0"/>
    <x v="0"/>
    <x v="2"/>
    <x v="2"/>
    <x v="5"/>
    <x v="15"/>
    <n v="0"/>
    <s v="Nbr."/>
  </r>
  <r>
    <n v="17"/>
    <x v="0"/>
    <x v="0"/>
    <x v="2"/>
    <x v="2"/>
    <x v="5"/>
    <x v="16"/>
    <n v="0"/>
    <s v="CFA"/>
  </r>
  <r>
    <n v="18"/>
    <x v="0"/>
    <x v="0"/>
    <x v="2"/>
    <x v="2"/>
    <x v="5"/>
    <x v="17"/>
    <n v="0"/>
    <s v="Nbr."/>
  </r>
  <r>
    <n v="19"/>
    <x v="0"/>
    <x v="0"/>
    <x v="2"/>
    <x v="2"/>
    <x v="5"/>
    <x v="18"/>
    <n v="0"/>
    <s v="CFA"/>
  </r>
  <r>
    <n v="20"/>
    <x v="0"/>
    <x v="0"/>
    <x v="2"/>
    <x v="2"/>
    <x v="5"/>
    <x v="19"/>
    <n v="0"/>
    <s v="Nbr."/>
  </r>
  <r>
    <n v="21"/>
    <x v="0"/>
    <x v="0"/>
    <x v="2"/>
    <x v="2"/>
    <x v="5"/>
    <x v="20"/>
    <n v="0"/>
    <s v="CFA"/>
  </r>
  <r>
    <n v="22"/>
    <x v="0"/>
    <x v="0"/>
    <x v="2"/>
    <x v="2"/>
    <x v="5"/>
    <x v="21"/>
    <n v="0"/>
    <s v="Nbr."/>
  </r>
  <r>
    <n v="23"/>
    <x v="0"/>
    <x v="0"/>
    <x v="2"/>
    <x v="2"/>
    <x v="5"/>
    <x v="22"/>
    <n v="0"/>
    <s v="Nbr."/>
  </r>
  <r>
    <n v="24"/>
    <x v="0"/>
    <x v="0"/>
    <x v="2"/>
    <x v="2"/>
    <x v="6"/>
    <x v="23"/>
    <n v="0"/>
    <s v="Nbr."/>
  </r>
  <r>
    <n v="25"/>
    <x v="0"/>
    <x v="0"/>
    <x v="2"/>
    <x v="2"/>
    <x v="6"/>
    <x v="24"/>
    <n v="3"/>
    <s v="Nbr."/>
  </r>
  <r>
    <n v="26"/>
    <x v="0"/>
    <x v="0"/>
    <x v="2"/>
    <x v="2"/>
    <x v="7"/>
    <x v="25"/>
    <n v="2"/>
    <s v="Nbr."/>
  </r>
  <r>
    <n v="27"/>
    <x v="0"/>
    <x v="0"/>
    <x v="2"/>
    <x v="2"/>
    <x v="7"/>
    <x v="26"/>
    <n v="16000"/>
    <s v="Nbr."/>
  </r>
  <r>
    <n v="28"/>
    <x v="0"/>
    <x v="0"/>
    <x v="2"/>
    <x v="2"/>
    <x v="7"/>
    <x v="27"/>
    <n v="0"/>
    <s v="%"/>
  </r>
  <r>
    <n v="29"/>
    <x v="0"/>
    <x v="0"/>
    <x v="2"/>
    <x v="2"/>
    <x v="7"/>
    <x v="28"/>
    <n v="0"/>
    <s v="Nbr."/>
  </r>
  <r>
    <n v="30"/>
    <x v="0"/>
    <x v="0"/>
    <x v="2"/>
    <x v="2"/>
    <x v="7"/>
    <x v="29"/>
    <n v="2"/>
    <s v="Nbr."/>
  </r>
  <r>
    <n v="31"/>
    <x v="0"/>
    <x v="0"/>
    <x v="2"/>
    <x v="2"/>
    <x v="8"/>
    <x v="30"/>
    <n v="0"/>
    <s v="Nbr."/>
  </r>
  <r>
    <n v="32"/>
    <x v="0"/>
    <x v="0"/>
    <x v="2"/>
    <x v="3"/>
    <x v="9"/>
    <x v="31"/>
    <n v="6559570000"/>
    <s v="CFA"/>
  </r>
  <r>
    <n v="33"/>
    <x v="0"/>
    <x v="0"/>
    <x v="2"/>
    <x v="3"/>
    <x v="9"/>
    <x v="32"/>
    <n v="6559570000"/>
    <s v="CFA"/>
  </r>
  <r>
    <n v="34"/>
    <x v="0"/>
    <x v="0"/>
    <x v="2"/>
    <x v="3"/>
    <x v="10"/>
    <x v="31"/>
    <n v="2656625850"/>
    <s v="CFA"/>
  </r>
  <r>
    <n v="35"/>
    <x v="0"/>
    <x v="0"/>
    <x v="2"/>
    <x v="3"/>
    <x v="10"/>
    <x v="33"/>
    <n v="5280453850"/>
    <s v="CFA"/>
  </r>
  <r>
    <n v="36"/>
    <x v="0"/>
    <x v="0"/>
    <x v="2"/>
    <x v="3"/>
    <x v="10"/>
    <x v="32"/>
    <n v="7084335600"/>
    <s v="CFA"/>
  </r>
  <r>
    <n v="37"/>
    <x v="0"/>
    <x v="0"/>
    <x v="2"/>
    <x v="4"/>
    <x v="11"/>
    <x v="34"/>
    <n v="0"/>
    <s v="Nbr."/>
  </r>
  <r>
    <n v="38"/>
    <x v="0"/>
    <x v="0"/>
    <x v="2"/>
    <x v="4"/>
    <x v="11"/>
    <x v="35"/>
    <n v="0"/>
    <s v="Nbr."/>
  </r>
  <r>
    <n v="39"/>
    <x v="0"/>
    <x v="0"/>
    <x v="2"/>
    <x v="4"/>
    <x v="12"/>
    <x v="36"/>
    <n v="0"/>
    <s v="Nbr."/>
  </r>
  <r>
    <n v="40"/>
    <x v="0"/>
    <x v="0"/>
    <x v="2"/>
    <x v="4"/>
    <x v="12"/>
    <x v="37"/>
    <n v="0"/>
    <s v="Nbr."/>
  </r>
  <r>
    <n v="41"/>
    <x v="0"/>
    <x v="0"/>
    <x v="2"/>
    <x v="4"/>
    <x v="12"/>
    <x v="38"/>
    <n v="0"/>
    <s v="Nbr."/>
  </r>
  <r>
    <n v="42"/>
    <x v="0"/>
    <x v="0"/>
    <x v="2"/>
    <x v="4"/>
    <x v="12"/>
    <x v="39"/>
    <n v="0"/>
    <s v="Nbr."/>
  </r>
  <r>
    <n v="43"/>
    <x v="0"/>
    <x v="0"/>
    <x v="2"/>
    <x v="4"/>
    <x v="13"/>
    <x v="40"/>
    <n v="0"/>
    <s v="%"/>
  </r>
  <r>
    <n v="44"/>
    <x v="0"/>
    <x v="0"/>
    <x v="2"/>
    <x v="4"/>
    <x v="13"/>
    <x v="41"/>
    <n v="0"/>
    <s v="%"/>
  </r>
  <r>
    <n v="45"/>
    <x v="0"/>
    <x v="0"/>
    <x v="2"/>
    <x v="4"/>
    <x v="13"/>
    <x v="42"/>
    <n v="0"/>
    <s v="Nbr."/>
  </r>
  <r>
    <n v="46"/>
    <x v="0"/>
    <x v="0"/>
    <x v="2"/>
    <x v="4"/>
    <x v="14"/>
    <x v="43"/>
    <n v="0"/>
    <s v="Nbr."/>
  </r>
  <r>
    <n v="47"/>
    <x v="0"/>
    <x v="0"/>
    <x v="2"/>
    <x v="4"/>
    <x v="14"/>
    <x v="44"/>
    <n v="0"/>
    <s v="Nbr."/>
  </r>
  <r>
    <n v="48"/>
    <x v="0"/>
    <x v="0"/>
    <x v="2"/>
    <x v="4"/>
    <x v="14"/>
    <x v="45"/>
    <n v="0"/>
    <s v="Nbr."/>
  </r>
  <r>
    <n v="49"/>
    <x v="0"/>
    <x v="0"/>
    <x v="2"/>
    <x v="4"/>
    <x v="14"/>
    <x v="46"/>
    <n v="0"/>
    <s v="Nbr."/>
  </r>
  <r>
    <n v="50"/>
    <x v="0"/>
    <x v="0"/>
    <x v="2"/>
    <x v="4"/>
    <x v="14"/>
    <x v="47"/>
    <n v="0"/>
    <s v="Nbr."/>
  </r>
  <r>
    <n v="51"/>
    <x v="0"/>
    <x v="0"/>
    <x v="2"/>
    <x v="4"/>
    <x v="14"/>
    <x v="48"/>
    <n v="0"/>
    <s v="Nbr."/>
  </r>
  <r>
    <n v="52"/>
    <x v="0"/>
    <x v="0"/>
    <x v="2"/>
    <x v="4"/>
    <x v="14"/>
    <x v="49"/>
    <n v="0"/>
    <s v="Nbr."/>
  </r>
  <r>
    <n v="53"/>
    <x v="0"/>
    <x v="0"/>
    <x v="2"/>
    <x v="5"/>
    <x v="15"/>
    <x v="50"/>
    <n v="0"/>
    <s v="Nbr."/>
  </r>
  <r>
    <n v="54"/>
    <x v="0"/>
    <x v="0"/>
    <x v="2"/>
    <x v="5"/>
    <x v="15"/>
    <x v="51"/>
    <n v="0"/>
    <s v="Nbr."/>
  </r>
  <r>
    <n v="55"/>
    <x v="0"/>
    <x v="0"/>
    <x v="2"/>
    <x v="5"/>
    <x v="16"/>
    <x v="52"/>
    <n v="1"/>
    <s v="Nbr."/>
  </r>
  <r>
    <n v="56"/>
    <x v="0"/>
    <x v="0"/>
    <x v="2"/>
    <x v="5"/>
    <x v="16"/>
    <x v="53"/>
    <n v="0"/>
    <s v="Nbr."/>
  </r>
  <r>
    <n v="57"/>
    <x v="0"/>
    <x v="0"/>
    <x v="2"/>
    <x v="5"/>
    <x v="16"/>
    <x v="54"/>
    <n v="0"/>
    <s v="Nbr."/>
  </r>
  <r>
    <n v="58"/>
    <x v="0"/>
    <x v="0"/>
    <x v="2"/>
    <x v="5"/>
    <x v="17"/>
    <x v="55"/>
    <n v="0"/>
    <s v="Nbr."/>
  </r>
  <r>
    <n v="59"/>
    <x v="0"/>
    <x v="0"/>
    <x v="2"/>
    <x v="5"/>
    <x v="17"/>
    <x v="56"/>
    <n v="0"/>
    <s v="Nbr."/>
  </r>
  <r>
    <n v="60"/>
    <x v="0"/>
    <x v="0"/>
    <x v="2"/>
    <x v="5"/>
    <x v="17"/>
    <x v="57"/>
    <n v="0"/>
    <s v="Nbr."/>
  </r>
  <r>
    <n v="61"/>
    <x v="0"/>
    <x v="0"/>
    <x v="2"/>
    <x v="5"/>
    <x v="18"/>
    <x v="58"/>
    <n v="0"/>
    <s v="Nbr."/>
  </r>
  <r>
    <n v="62"/>
    <x v="0"/>
    <x v="0"/>
    <x v="2"/>
    <x v="5"/>
    <x v="18"/>
    <x v="59"/>
    <n v="0"/>
    <s v="Nbr."/>
  </r>
  <r>
    <n v="63"/>
    <x v="1"/>
    <x v="0"/>
    <x v="0"/>
    <x v="0"/>
    <x v="0"/>
    <x v="0"/>
    <n v="25"/>
    <s v="%"/>
  </r>
  <r>
    <n v="64"/>
    <x v="1"/>
    <x v="0"/>
    <x v="0"/>
    <x v="0"/>
    <x v="0"/>
    <x v="1"/>
    <m/>
    <s v="%"/>
  </r>
  <r>
    <n v="65"/>
    <x v="1"/>
    <x v="0"/>
    <x v="0"/>
    <x v="0"/>
    <x v="0"/>
    <x v="2"/>
    <n v="29.4"/>
    <s v="%"/>
  </r>
  <r>
    <n v="66"/>
    <x v="1"/>
    <x v="0"/>
    <x v="1"/>
    <x v="1"/>
    <x v="1"/>
    <x v="3"/>
    <n v="0"/>
    <s v="Nbr."/>
  </r>
  <r>
    <n v="67"/>
    <x v="1"/>
    <x v="0"/>
    <x v="1"/>
    <x v="1"/>
    <x v="1"/>
    <x v="4"/>
    <n v="1"/>
    <s v="Nbr."/>
  </r>
  <r>
    <n v="68"/>
    <x v="1"/>
    <x v="0"/>
    <x v="1"/>
    <x v="1"/>
    <x v="2"/>
    <x v="5"/>
    <n v="95"/>
    <s v="%"/>
  </r>
  <r>
    <n v="69"/>
    <x v="1"/>
    <x v="0"/>
    <x v="1"/>
    <x v="1"/>
    <x v="2"/>
    <x v="6"/>
    <n v="11.8"/>
    <s v="%"/>
  </r>
  <r>
    <n v="70"/>
    <x v="1"/>
    <x v="0"/>
    <x v="1"/>
    <x v="1"/>
    <x v="2"/>
    <x v="7"/>
    <n v="23.9"/>
    <s v="%"/>
  </r>
  <r>
    <n v="71"/>
    <x v="1"/>
    <x v="0"/>
    <x v="1"/>
    <x v="1"/>
    <x v="2"/>
    <x v="8"/>
    <n v="15.22"/>
    <s v="%"/>
  </r>
  <r>
    <n v="72"/>
    <x v="1"/>
    <x v="0"/>
    <x v="1"/>
    <x v="1"/>
    <x v="3"/>
    <x v="9"/>
    <n v="1.71"/>
    <s v="%"/>
  </r>
  <r>
    <n v="73"/>
    <x v="1"/>
    <x v="0"/>
    <x v="1"/>
    <x v="1"/>
    <x v="3"/>
    <x v="10"/>
    <n v="52.8"/>
    <s v="%"/>
  </r>
  <r>
    <n v="74"/>
    <x v="1"/>
    <x v="0"/>
    <x v="1"/>
    <x v="1"/>
    <x v="3"/>
    <x v="11"/>
    <n v="0.9"/>
    <s v="%"/>
  </r>
  <r>
    <n v="75"/>
    <x v="1"/>
    <x v="0"/>
    <x v="1"/>
    <x v="1"/>
    <x v="4"/>
    <x v="12"/>
    <n v="3801.63"/>
    <s v="Nbr."/>
  </r>
  <r>
    <n v="76"/>
    <x v="1"/>
    <x v="0"/>
    <x v="1"/>
    <x v="1"/>
    <x v="4"/>
    <x v="13"/>
    <n v="45.94"/>
    <s v="%"/>
  </r>
  <r>
    <n v="77"/>
    <x v="1"/>
    <x v="0"/>
    <x v="2"/>
    <x v="2"/>
    <x v="5"/>
    <x v="14"/>
    <n v="0"/>
    <s v="CFA"/>
  </r>
  <r>
    <n v="78"/>
    <x v="1"/>
    <x v="0"/>
    <x v="2"/>
    <x v="2"/>
    <x v="5"/>
    <x v="15"/>
    <n v="0"/>
    <s v="Nbr."/>
  </r>
  <r>
    <n v="79"/>
    <x v="1"/>
    <x v="0"/>
    <x v="2"/>
    <x v="2"/>
    <x v="5"/>
    <x v="16"/>
    <n v="0"/>
    <s v="CFA"/>
  </r>
  <r>
    <n v="80"/>
    <x v="1"/>
    <x v="0"/>
    <x v="2"/>
    <x v="2"/>
    <x v="5"/>
    <x v="17"/>
    <n v="0"/>
    <s v="Nbr."/>
  </r>
  <r>
    <n v="81"/>
    <x v="1"/>
    <x v="0"/>
    <x v="2"/>
    <x v="2"/>
    <x v="5"/>
    <x v="18"/>
    <n v="0"/>
    <s v="CFA"/>
  </r>
  <r>
    <n v="82"/>
    <x v="1"/>
    <x v="0"/>
    <x v="2"/>
    <x v="2"/>
    <x v="5"/>
    <x v="19"/>
    <n v="0"/>
    <s v="Nbr."/>
  </r>
  <r>
    <n v="83"/>
    <x v="1"/>
    <x v="0"/>
    <x v="2"/>
    <x v="2"/>
    <x v="5"/>
    <x v="20"/>
    <n v="0"/>
    <s v="CFA"/>
  </r>
  <r>
    <n v="84"/>
    <x v="1"/>
    <x v="0"/>
    <x v="2"/>
    <x v="2"/>
    <x v="5"/>
    <x v="21"/>
    <n v="0"/>
    <s v="Nbr."/>
  </r>
  <r>
    <n v="85"/>
    <x v="1"/>
    <x v="0"/>
    <x v="2"/>
    <x v="2"/>
    <x v="5"/>
    <x v="22"/>
    <n v="0"/>
    <s v="Nbr."/>
  </r>
  <r>
    <n v="86"/>
    <x v="1"/>
    <x v="0"/>
    <x v="2"/>
    <x v="2"/>
    <x v="6"/>
    <x v="23"/>
    <n v="0"/>
    <s v="Nbr."/>
  </r>
  <r>
    <n v="87"/>
    <x v="1"/>
    <x v="0"/>
    <x v="2"/>
    <x v="2"/>
    <x v="6"/>
    <x v="24"/>
    <n v="3"/>
    <s v="Nbr."/>
  </r>
  <r>
    <n v="88"/>
    <x v="1"/>
    <x v="0"/>
    <x v="2"/>
    <x v="2"/>
    <x v="7"/>
    <x v="25"/>
    <n v="6"/>
    <s v="Nbr."/>
  </r>
  <r>
    <n v="89"/>
    <x v="1"/>
    <x v="0"/>
    <x v="2"/>
    <x v="2"/>
    <x v="7"/>
    <x v="26"/>
    <n v="16799.68"/>
    <s v="Nbr."/>
  </r>
  <r>
    <n v="90"/>
    <x v="1"/>
    <x v="0"/>
    <x v="2"/>
    <x v="2"/>
    <x v="7"/>
    <x v="27"/>
    <m/>
    <s v="%"/>
  </r>
  <r>
    <n v="91"/>
    <x v="1"/>
    <x v="0"/>
    <x v="2"/>
    <x v="2"/>
    <x v="7"/>
    <x v="28"/>
    <m/>
    <s v="CFA"/>
  </r>
  <r>
    <n v="92"/>
    <x v="1"/>
    <x v="0"/>
    <x v="2"/>
    <x v="2"/>
    <x v="7"/>
    <x v="29"/>
    <n v="6"/>
    <s v="Nbr."/>
  </r>
  <r>
    <n v="93"/>
    <x v="1"/>
    <x v="0"/>
    <x v="2"/>
    <x v="2"/>
    <x v="8"/>
    <x v="30"/>
    <n v="1"/>
    <s v="Nbr."/>
  </r>
  <r>
    <n v="94"/>
    <x v="1"/>
    <x v="0"/>
    <x v="2"/>
    <x v="3"/>
    <x v="9"/>
    <x v="31"/>
    <m/>
    <s v="CFA"/>
  </r>
  <r>
    <n v="95"/>
    <x v="1"/>
    <x v="0"/>
    <x v="2"/>
    <x v="3"/>
    <x v="9"/>
    <x v="32"/>
    <n v="6556590000"/>
    <s v="CFA"/>
  </r>
  <r>
    <n v="96"/>
    <x v="1"/>
    <x v="0"/>
    <x v="2"/>
    <x v="3"/>
    <x v="10"/>
    <x v="31"/>
    <m/>
    <s v="CFA"/>
  </r>
  <r>
    <n v="97"/>
    <x v="1"/>
    <x v="0"/>
    <x v="2"/>
    <x v="3"/>
    <x v="10"/>
    <x v="33"/>
    <n v="3181391450"/>
    <s v="CFA"/>
  </r>
  <r>
    <n v="98"/>
    <x v="1"/>
    <x v="0"/>
    <x v="2"/>
    <x v="3"/>
    <x v="10"/>
    <x v="32"/>
    <n v="6297187200"/>
    <s v="CFA"/>
  </r>
  <r>
    <n v="99"/>
    <x v="1"/>
    <x v="0"/>
    <x v="2"/>
    <x v="4"/>
    <x v="11"/>
    <x v="34"/>
    <n v="0"/>
    <s v="Nbr."/>
  </r>
  <r>
    <n v="100"/>
    <x v="1"/>
    <x v="0"/>
    <x v="2"/>
    <x v="4"/>
    <x v="11"/>
    <x v="35"/>
    <n v="0"/>
    <s v="Nbr."/>
  </r>
  <r>
    <n v="101"/>
    <x v="1"/>
    <x v="0"/>
    <x v="2"/>
    <x v="4"/>
    <x v="12"/>
    <x v="36"/>
    <n v="0"/>
    <s v="Nbr."/>
  </r>
  <r>
    <n v="102"/>
    <x v="1"/>
    <x v="0"/>
    <x v="2"/>
    <x v="4"/>
    <x v="12"/>
    <x v="37"/>
    <n v="0"/>
    <s v="Nbr."/>
  </r>
  <r>
    <n v="103"/>
    <x v="1"/>
    <x v="0"/>
    <x v="2"/>
    <x v="4"/>
    <x v="12"/>
    <x v="38"/>
    <n v="0"/>
    <s v="Nbr."/>
  </r>
  <r>
    <n v="104"/>
    <x v="1"/>
    <x v="0"/>
    <x v="2"/>
    <x v="4"/>
    <x v="12"/>
    <x v="39"/>
    <n v="0"/>
    <s v="Nbr."/>
  </r>
  <r>
    <n v="105"/>
    <x v="1"/>
    <x v="0"/>
    <x v="2"/>
    <x v="4"/>
    <x v="13"/>
    <x v="40"/>
    <m/>
    <s v="%"/>
  </r>
  <r>
    <n v="106"/>
    <x v="1"/>
    <x v="0"/>
    <x v="2"/>
    <x v="4"/>
    <x v="13"/>
    <x v="41"/>
    <m/>
    <s v="%"/>
  </r>
  <r>
    <n v="107"/>
    <x v="1"/>
    <x v="0"/>
    <x v="2"/>
    <x v="4"/>
    <x v="13"/>
    <x v="42"/>
    <n v="0"/>
    <s v="Nbr."/>
  </r>
  <r>
    <n v="108"/>
    <x v="1"/>
    <x v="0"/>
    <x v="2"/>
    <x v="4"/>
    <x v="14"/>
    <x v="43"/>
    <m/>
    <s v="Nbr."/>
  </r>
  <r>
    <n v="109"/>
    <x v="1"/>
    <x v="0"/>
    <x v="2"/>
    <x v="4"/>
    <x v="14"/>
    <x v="44"/>
    <n v="0"/>
    <s v="Nbr."/>
  </r>
  <r>
    <n v="110"/>
    <x v="1"/>
    <x v="0"/>
    <x v="2"/>
    <x v="4"/>
    <x v="14"/>
    <x v="45"/>
    <n v="0"/>
    <s v="Nbr."/>
  </r>
  <r>
    <n v="111"/>
    <x v="1"/>
    <x v="0"/>
    <x v="2"/>
    <x v="4"/>
    <x v="14"/>
    <x v="46"/>
    <n v="0"/>
    <s v="Nbr."/>
  </r>
  <r>
    <n v="112"/>
    <x v="1"/>
    <x v="0"/>
    <x v="2"/>
    <x v="4"/>
    <x v="14"/>
    <x v="47"/>
    <n v="0"/>
    <s v="Nbr."/>
  </r>
  <r>
    <n v="113"/>
    <x v="1"/>
    <x v="0"/>
    <x v="2"/>
    <x v="4"/>
    <x v="14"/>
    <x v="48"/>
    <n v="0"/>
    <s v="Nbr."/>
  </r>
  <r>
    <n v="114"/>
    <x v="1"/>
    <x v="0"/>
    <x v="2"/>
    <x v="4"/>
    <x v="14"/>
    <x v="49"/>
    <n v="0"/>
    <s v="Nbr."/>
  </r>
  <r>
    <n v="115"/>
    <x v="1"/>
    <x v="0"/>
    <x v="2"/>
    <x v="5"/>
    <x v="15"/>
    <x v="50"/>
    <n v="0"/>
    <s v="Nbr."/>
  </r>
  <r>
    <n v="116"/>
    <x v="1"/>
    <x v="0"/>
    <x v="2"/>
    <x v="5"/>
    <x v="15"/>
    <x v="51"/>
    <n v="0"/>
    <s v="Nbr."/>
  </r>
  <r>
    <n v="117"/>
    <x v="1"/>
    <x v="0"/>
    <x v="2"/>
    <x v="5"/>
    <x v="16"/>
    <x v="52"/>
    <n v="1"/>
    <s v="Nbr."/>
  </r>
  <r>
    <n v="118"/>
    <x v="1"/>
    <x v="0"/>
    <x v="2"/>
    <x v="5"/>
    <x v="16"/>
    <x v="53"/>
    <n v="0"/>
    <s v="Nbr."/>
  </r>
  <r>
    <n v="119"/>
    <x v="1"/>
    <x v="0"/>
    <x v="2"/>
    <x v="5"/>
    <x v="16"/>
    <x v="54"/>
    <n v="0"/>
    <s v="Nbr."/>
  </r>
  <r>
    <n v="120"/>
    <x v="1"/>
    <x v="0"/>
    <x v="2"/>
    <x v="5"/>
    <x v="17"/>
    <x v="55"/>
    <n v="1"/>
    <s v="Nbr."/>
  </r>
  <r>
    <n v="121"/>
    <x v="1"/>
    <x v="0"/>
    <x v="2"/>
    <x v="5"/>
    <x v="17"/>
    <x v="56"/>
    <n v="1"/>
    <s v="Nbr."/>
  </r>
  <r>
    <n v="122"/>
    <x v="1"/>
    <x v="0"/>
    <x v="2"/>
    <x v="5"/>
    <x v="17"/>
    <x v="57"/>
    <n v="0"/>
    <s v="Nbr."/>
  </r>
  <r>
    <n v="123"/>
    <x v="1"/>
    <x v="0"/>
    <x v="2"/>
    <x v="5"/>
    <x v="18"/>
    <x v="58"/>
    <n v="0"/>
    <s v="Nbr."/>
  </r>
  <r>
    <n v="124"/>
    <x v="1"/>
    <x v="0"/>
    <x v="2"/>
    <x v="5"/>
    <x v="18"/>
    <x v="59"/>
    <n v="0"/>
    <s v="Nbr."/>
  </r>
  <r>
    <n v="125"/>
    <x v="2"/>
    <x v="1"/>
    <x v="0"/>
    <x v="0"/>
    <x v="0"/>
    <x v="0"/>
    <n v="15"/>
    <s v="%"/>
  </r>
  <r>
    <n v="126"/>
    <x v="2"/>
    <x v="1"/>
    <x v="0"/>
    <x v="0"/>
    <x v="0"/>
    <x v="1"/>
    <n v="9"/>
    <s v="Nbr."/>
  </r>
  <r>
    <n v="127"/>
    <x v="2"/>
    <x v="1"/>
    <x v="0"/>
    <x v="0"/>
    <x v="0"/>
    <x v="2"/>
    <n v="5"/>
    <s v="%"/>
  </r>
  <r>
    <n v="128"/>
    <x v="2"/>
    <x v="1"/>
    <x v="1"/>
    <x v="1"/>
    <x v="1"/>
    <x v="3"/>
    <n v="1"/>
    <s v="Nbr."/>
  </r>
  <r>
    <n v="129"/>
    <x v="2"/>
    <x v="1"/>
    <x v="1"/>
    <x v="1"/>
    <x v="1"/>
    <x v="4"/>
    <n v="4"/>
    <s v="Nbr."/>
  </r>
  <r>
    <n v="130"/>
    <x v="2"/>
    <x v="1"/>
    <x v="1"/>
    <x v="1"/>
    <x v="2"/>
    <x v="5"/>
    <n v="85"/>
    <s v="%"/>
  </r>
  <r>
    <n v="131"/>
    <x v="2"/>
    <x v="1"/>
    <x v="1"/>
    <x v="1"/>
    <x v="2"/>
    <x v="6"/>
    <n v="10"/>
    <s v="%"/>
  </r>
  <r>
    <n v="132"/>
    <x v="2"/>
    <x v="1"/>
    <x v="1"/>
    <x v="1"/>
    <x v="2"/>
    <x v="7"/>
    <n v="20"/>
    <s v="%"/>
  </r>
  <r>
    <n v="133"/>
    <x v="2"/>
    <x v="1"/>
    <x v="1"/>
    <x v="1"/>
    <x v="2"/>
    <x v="8"/>
    <n v="20"/>
    <s v="%"/>
  </r>
  <r>
    <n v="134"/>
    <x v="2"/>
    <x v="1"/>
    <x v="1"/>
    <x v="1"/>
    <x v="3"/>
    <x v="9"/>
    <n v="2.9"/>
    <s v="%"/>
  </r>
  <r>
    <n v="135"/>
    <x v="2"/>
    <x v="1"/>
    <x v="1"/>
    <x v="1"/>
    <x v="3"/>
    <x v="10"/>
    <n v="80"/>
    <s v="%"/>
  </r>
  <r>
    <n v="136"/>
    <x v="2"/>
    <x v="1"/>
    <x v="1"/>
    <x v="1"/>
    <x v="3"/>
    <x v="11"/>
    <n v="40"/>
    <s v="%"/>
  </r>
  <r>
    <n v="137"/>
    <x v="2"/>
    <x v="1"/>
    <x v="1"/>
    <x v="1"/>
    <x v="4"/>
    <x v="12"/>
    <n v="10000"/>
    <s v="Nbr."/>
  </r>
  <r>
    <n v="138"/>
    <x v="2"/>
    <x v="1"/>
    <x v="1"/>
    <x v="1"/>
    <x v="4"/>
    <x v="13"/>
    <n v="30"/>
    <s v="%"/>
  </r>
  <r>
    <n v="139"/>
    <x v="2"/>
    <x v="1"/>
    <x v="2"/>
    <x v="2"/>
    <x v="5"/>
    <x v="14"/>
    <m/>
    <s v="CFA"/>
  </r>
  <r>
    <n v="140"/>
    <x v="2"/>
    <x v="1"/>
    <x v="2"/>
    <x v="2"/>
    <x v="5"/>
    <x v="15"/>
    <n v="1"/>
    <s v="Nbr."/>
  </r>
  <r>
    <n v="141"/>
    <x v="2"/>
    <x v="1"/>
    <x v="2"/>
    <x v="2"/>
    <x v="5"/>
    <x v="16"/>
    <m/>
    <s v="CFA"/>
  </r>
  <r>
    <n v="142"/>
    <x v="2"/>
    <x v="1"/>
    <x v="2"/>
    <x v="2"/>
    <x v="5"/>
    <x v="17"/>
    <n v="1"/>
    <s v="Nbr."/>
  </r>
  <r>
    <n v="143"/>
    <x v="2"/>
    <x v="1"/>
    <x v="2"/>
    <x v="2"/>
    <x v="5"/>
    <x v="18"/>
    <n v="1"/>
    <s v="Nbr."/>
  </r>
  <r>
    <n v="144"/>
    <x v="2"/>
    <x v="1"/>
    <x v="2"/>
    <x v="2"/>
    <x v="5"/>
    <x v="19"/>
    <m/>
    <s v="CFA"/>
  </r>
  <r>
    <n v="145"/>
    <x v="2"/>
    <x v="1"/>
    <x v="2"/>
    <x v="2"/>
    <x v="5"/>
    <x v="20"/>
    <n v="1"/>
    <s v="Nbr."/>
  </r>
  <r>
    <n v="146"/>
    <x v="2"/>
    <x v="1"/>
    <x v="2"/>
    <x v="2"/>
    <x v="5"/>
    <x v="21"/>
    <n v="1"/>
    <s v="Nbr."/>
  </r>
  <r>
    <n v="147"/>
    <x v="2"/>
    <x v="1"/>
    <x v="2"/>
    <x v="2"/>
    <x v="5"/>
    <x v="22"/>
    <n v="1"/>
    <s v="Nbr."/>
  </r>
  <r>
    <n v="148"/>
    <x v="2"/>
    <x v="1"/>
    <x v="2"/>
    <x v="2"/>
    <x v="6"/>
    <x v="23"/>
    <n v="1"/>
    <s v="Nbr."/>
  </r>
  <r>
    <n v="149"/>
    <x v="2"/>
    <x v="1"/>
    <x v="2"/>
    <x v="2"/>
    <x v="6"/>
    <x v="24"/>
    <n v="12"/>
    <s v="Nbr."/>
  </r>
  <r>
    <n v="150"/>
    <x v="2"/>
    <x v="1"/>
    <x v="2"/>
    <x v="2"/>
    <x v="7"/>
    <x v="25"/>
    <n v="48"/>
    <s v="Nbr."/>
  </r>
  <r>
    <n v="151"/>
    <x v="2"/>
    <x v="1"/>
    <x v="2"/>
    <x v="2"/>
    <x v="7"/>
    <x v="26"/>
    <n v="50000"/>
    <s v="Nbr."/>
  </r>
  <r>
    <n v="152"/>
    <x v="2"/>
    <x v="1"/>
    <x v="2"/>
    <x v="2"/>
    <x v="7"/>
    <x v="27"/>
    <n v="1"/>
    <s v="Nbr."/>
  </r>
  <r>
    <n v="153"/>
    <x v="2"/>
    <x v="1"/>
    <x v="2"/>
    <x v="2"/>
    <x v="7"/>
    <x v="28"/>
    <n v="1"/>
    <s v="Nbr."/>
  </r>
  <r>
    <n v="154"/>
    <x v="2"/>
    <x v="1"/>
    <x v="2"/>
    <x v="2"/>
    <x v="7"/>
    <x v="29"/>
    <n v="48"/>
    <s v="Nbr."/>
  </r>
  <r>
    <n v="155"/>
    <x v="2"/>
    <x v="1"/>
    <x v="2"/>
    <x v="2"/>
    <x v="8"/>
    <x v="30"/>
    <n v="4"/>
    <s v="Nbr."/>
  </r>
  <r>
    <n v="156"/>
    <x v="2"/>
    <x v="1"/>
    <x v="2"/>
    <x v="3"/>
    <x v="9"/>
    <x v="31"/>
    <n v="19678710000"/>
    <s v="CFA"/>
  </r>
  <r>
    <n v="157"/>
    <x v="2"/>
    <x v="1"/>
    <x v="2"/>
    <x v="3"/>
    <x v="9"/>
    <x v="32"/>
    <n v="39357420000"/>
    <s v="CFA"/>
  </r>
  <r>
    <n v="158"/>
    <x v="2"/>
    <x v="1"/>
    <x v="2"/>
    <x v="3"/>
    <x v="10"/>
    <x v="31"/>
    <n v="26238280000"/>
    <s v="CFA"/>
  </r>
  <r>
    <n v="159"/>
    <x v="2"/>
    <x v="1"/>
    <x v="2"/>
    <x v="3"/>
    <x v="10"/>
    <x v="33"/>
    <n v="26238280000"/>
    <s v="CFA"/>
  </r>
  <r>
    <n v="160"/>
    <x v="2"/>
    <x v="1"/>
    <x v="2"/>
    <x v="3"/>
    <x v="10"/>
    <x v="32"/>
    <n v="26238280000"/>
    <s v="CFA"/>
  </r>
  <r>
    <n v="161"/>
    <x v="2"/>
    <x v="1"/>
    <x v="2"/>
    <x v="4"/>
    <x v="11"/>
    <x v="34"/>
    <n v="1"/>
    <s v="Nbr."/>
  </r>
  <r>
    <n v="162"/>
    <x v="2"/>
    <x v="1"/>
    <x v="2"/>
    <x v="4"/>
    <x v="11"/>
    <x v="35"/>
    <n v="1"/>
    <s v="Nbr."/>
  </r>
  <r>
    <n v="163"/>
    <x v="2"/>
    <x v="1"/>
    <x v="2"/>
    <x v="4"/>
    <x v="12"/>
    <x v="36"/>
    <n v="1"/>
    <s v="Nbr."/>
  </r>
  <r>
    <n v="164"/>
    <x v="2"/>
    <x v="1"/>
    <x v="2"/>
    <x v="4"/>
    <x v="12"/>
    <x v="37"/>
    <n v="1"/>
    <s v="Nbr."/>
  </r>
  <r>
    <n v="165"/>
    <x v="2"/>
    <x v="1"/>
    <x v="2"/>
    <x v="4"/>
    <x v="12"/>
    <x v="38"/>
    <n v="1"/>
    <s v="Nbr."/>
  </r>
  <r>
    <n v="166"/>
    <x v="2"/>
    <x v="1"/>
    <x v="2"/>
    <x v="4"/>
    <x v="12"/>
    <x v="39"/>
    <n v="1"/>
    <s v="Nbr."/>
  </r>
  <r>
    <n v="167"/>
    <x v="2"/>
    <x v="1"/>
    <x v="2"/>
    <x v="4"/>
    <x v="13"/>
    <x v="40"/>
    <n v="100"/>
    <s v="%"/>
  </r>
  <r>
    <n v="168"/>
    <x v="2"/>
    <x v="1"/>
    <x v="2"/>
    <x v="4"/>
    <x v="13"/>
    <x v="41"/>
    <n v="100"/>
    <s v="%"/>
  </r>
  <r>
    <n v="169"/>
    <x v="2"/>
    <x v="1"/>
    <x v="2"/>
    <x v="4"/>
    <x v="13"/>
    <x v="42"/>
    <n v="1"/>
    <s v="Nbr."/>
  </r>
  <r>
    <n v="170"/>
    <x v="2"/>
    <x v="1"/>
    <x v="2"/>
    <x v="4"/>
    <x v="14"/>
    <x v="43"/>
    <m/>
    <s v="Nbr."/>
  </r>
  <r>
    <n v="171"/>
    <x v="2"/>
    <x v="1"/>
    <x v="2"/>
    <x v="4"/>
    <x v="14"/>
    <x v="44"/>
    <n v="1"/>
    <s v="Nbr."/>
  </r>
  <r>
    <n v="172"/>
    <x v="2"/>
    <x v="1"/>
    <x v="2"/>
    <x v="4"/>
    <x v="14"/>
    <x v="45"/>
    <n v="1"/>
    <s v="Nbr."/>
  </r>
  <r>
    <n v="173"/>
    <x v="2"/>
    <x v="1"/>
    <x v="2"/>
    <x v="4"/>
    <x v="14"/>
    <x v="46"/>
    <n v="1"/>
    <s v="Nbr."/>
  </r>
  <r>
    <n v="174"/>
    <x v="2"/>
    <x v="1"/>
    <x v="2"/>
    <x v="4"/>
    <x v="14"/>
    <x v="47"/>
    <n v="1"/>
    <s v="Nbr."/>
  </r>
  <r>
    <n v="175"/>
    <x v="2"/>
    <x v="1"/>
    <x v="2"/>
    <x v="4"/>
    <x v="14"/>
    <x v="48"/>
    <n v="1"/>
    <s v="Nbr."/>
  </r>
  <r>
    <n v="176"/>
    <x v="2"/>
    <x v="1"/>
    <x v="2"/>
    <x v="4"/>
    <x v="14"/>
    <x v="49"/>
    <n v="1"/>
    <s v="Nbr."/>
  </r>
  <r>
    <n v="177"/>
    <x v="2"/>
    <x v="1"/>
    <x v="2"/>
    <x v="5"/>
    <x v="15"/>
    <x v="50"/>
    <n v="1"/>
    <s v="Nbr."/>
  </r>
  <r>
    <n v="178"/>
    <x v="2"/>
    <x v="1"/>
    <x v="2"/>
    <x v="5"/>
    <x v="15"/>
    <x v="51"/>
    <m/>
    <s v="Nbr."/>
  </r>
  <r>
    <n v="179"/>
    <x v="2"/>
    <x v="1"/>
    <x v="2"/>
    <x v="5"/>
    <x v="16"/>
    <x v="52"/>
    <n v="8"/>
    <s v="Nbr."/>
  </r>
  <r>
    <n v="180"/>
    <x v="2"/>
    <x v="1"/>
    <x v="2"/>
    <x v="5"/>
    <x v="16"/>
    <x v="53"/>
    <n v="1"/>
    <s v="Nbr."/>
  </r>
  <r>
    <n v="181"/>
    <x v="2"/>
    <x v="1"/>
    <x v="2"/>
    <x v="5"/>
    <x v="16"/>
    <x v="54"/>
    <n v="1"/>
    <s v="Nbr."/>
  </r>
  <r>
    <n v="182"/>
    <x v="2"/>
    <x v="1"/>
    <x v="2"/>
    <x v="5"/>
    <x v="17"/>
    <x v="55"/>
    <n v="4"/>
    <s v="Nbr."/>
  </r>
  <r>
    <n v="183"/>
    <x v="2"/>
    <x v="1"/>
    <x v="2"/>
    <x v="5"/>
    <x v="17"/>
    <x v="56"/>
    <n v="4"/>
    <s v="Nbr."/>
  </r>
  <r>
    <n v="184"/>
    <x v="2"/>
    <x v="1"/>
    <x v="2"/>
    <x v="5"/>
    <x v="17"/>
    <x v="57"/>
    <n v="1"/>
    <s v="Nbr."/>
  </r>
  <r>
    <n v="185"/>
    <x v="2"/>
    <x v="1"/>
    <x v="2"/>
    <x v="5"/>
    <x v="18"/>
    <x v="58"/>
    <n v="1"/>
    <s v="Nbr."/>
  </r>
  <r>
    <n v="186"/>
    <x v="2"/>
    <x v="1"/>
    <x v="2"/>
    <x v="5"/>
    <x v="18"/>
    <x v="59"/>
    <n v="1"/>
    <s v="Nbr.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_01" cacheId="16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6:B96" firstHeaderRow="1" firstDataRow="1" firstDataCol="1" rowPageCount="1" colPageCount="1"/>
  <pivotFields count="9">
    <pivotField showAll="0"/>
    <pivotField axis="axisPage" showAll="0">
      <items count="7">
        <item x="0"/>
        <item x="1"/>
        <item x="2"/>
        <item m="1" x="3"/>
        <item m="1" x="4"/>
        <item m="1" x="5"/>
        <item t="default"/>
      </items>
    </pivotField>
    <pivotField showAll="0"/>
    <pivotField axis="axisRow" showAll="0" defaultSubtotal="0">
      <items count="4">
        <item x="0"/>
        <item x="1"/>
        <item x="2"/>
        <item m="1" x="3"/>
      </items>
    </pivotField>
    <pivotField axis="axisRow" showAll="0" defaultSubtotal="0">
      <items count="7">
        <item x="1"/>
        <item x="2"/>
        <item x="3"/>
        <item x="0"/>
        <item x="4"/>
        <item x="5"/>
        <item m="1" x="6"/>
      </items>
    </pivotField>
    <pivotField axis="axisRow" showAll="0" defaultSubtotal="0">
      <items count="20">
        <item x="11"/>
        <item x="7"/>
        <item x="0"/>
        <item x="2"/>
        <item x="3"/>
        <item x="4"/>
        <item x="1"/>
        <item x="12"/>
        <item x="13"/>
        <item x="15"/>
        <item x="16"/>
        <item x="17"/>
        <item x="18"/>
        <item x="14"/>
        <item x="9"/>
        <item x="10"/>
        <item x="6"/>
        <item x="5"/>
        <item m="1" x="19"/>
        <item x="8"/>
      </items>
    </pivotField>
    <pivotField axis="axisRow" showAll="0">
      <items count="63">
        <item x="9"/>
        <item x="40"/>
        <item x="41"/>
        <item x="50"/>
        <item x="25"/>
        <item x="36"/>
        <item x="43"/>
        <item x="37"/>
        <item x="1"/>
        <item x="2"/>
        <item m="1" x="61"/>
        <item x="13"/>
        <item x="10"/>
        <item x="11"/>
        <item x="26"/>
        <item x="4"/>
        <item x="6"/>
        <item x="3"/>
        <item x="7"/>
        <item x="8"/>
        <item x="0"/>
        <item x="5"/>
        <item x="44"/>
        <item x="58"/>
        <item x="31"/>
        <item x="33"/>
        <item x="32"/>
        <item x="34"/>
        <item x="35"/>
        <item x="38"/>
        <item x="42"/>
        <item x="39"/>
        <item x="45"/>
        <item x="27"/>
        <item x="28"/>
        <item x="29"/>
        <item x="46"/>
        <item x="59"/>
        <item x="47"/>
        <item x="48"/>
        <item x="49"/>
        <item x="55"/>
        <item x="56"/>
        <item x="57"/>
        <item x="52"/>
        <item x="53"/>
        <item x="54"/>
        <item x="51"/>
        <item x="24"/>
        <item x="23"/>
        <item x="15"/>
        <item m="1" x="60"/>
        <item x="14"/>
        <item x="16"/>
        <item x="17"/>
        <item x="18"/>
        <item x="19"/>
        <item x="20"/>
        <item x="21"/>
        <item x="22"/>
        <item x="30"/>
        <item x="12"/>
        <item t="default"/>
      </items>
    </pivotField>
    <pivotField dataField="1" numFmtId="166" showAll="0"/>
    <pivotField showAll="0"/>
  </pivotFields>
  <rowFields count="4">
    <field x="3"/>
    <field x="4"/>
    <field x="5"/>
    <field x="6"/>
  </rowFields>
  <rowItems count="90">
    <i>
      <x/>
    </i>
    <i r="1">
      <x v="3"/>
    </i>
    <i r="2">
      <x v="2"/>
    </i>
    <i r="3">
      <x v="8"/>
    </i>
    <i r="3">
      <x v="9"/>
    </i>
    <i r="3">
      <x v="20"/>
    </i>
    <i>
      <x v="1"/>
    </i>
    <i r="1">
      <x/>
    </i>
    <i r="2">
      <x v="3"/>
    </i>
    <i r="3">
      <x v="16"/>
    </i>
    <i r="3">
      <x v="18"/>
    </i>
    <i r="3">
      <x v="19"/>
    </i>
    <i r="3">
      <x v="21"/>
    </i>
    <i r="2">
      <x v="4"/>
    </i>
    <i r="3">
      <x/>
    </i>
    <i r="3">
      <x v="12"/>
    </i>
    <i r="3">
      <x v="13"/>
    </i>
    <i r="2">
      <x v="5"/>
    </i>
    <i r="3">
      <x v="11"/>
    </i>
    <i r="3">
      <x v="61"/>
    </i>
    <i r="2">
      <x v="6"/>
    </i>
    <i r="3">
      <x v="15"/>
    </i>
    <i r="3">
      <x v="17"/>
    </i>
    <i>
      <x v="2"/>
    </i>
    <i r="1">
      <x v="1"/>
    </i>
    <i r="2">
      <x v="1"/>
    </i>
    <i r="3">
      <x v="4"/>
    </i>
    <i r="3">
      <x v="14"/>
    </i>
    <i r="3">
      <x v="33"/>
    </i>
    <i r="3">
      <x v="34"/>
    </i>
    <i r="3">
      <x v="35"/>
    </i>
    <i r="2">
      <x v="16"/>
    </i>
    <i r="3">
      <x v="48"/>
    </i>
    <i r="3">
      <x v="49"/>
    </i>
    <i r="2">
      <x v="17"/>
    </i>
    <i r="3">
      <x v="50"/>
    </i>
    <i r="3">
      <x v="52"/>
    </i>
    <i r="3">
      <x v="53"/>
    </i>
    <i r="3">
      <x v="54"/>
    </i>
    <i r="3">
      <x v="55"/>
    </i>
    <i r="3">
      <x v="56"/>
    </i>
    <i r="3">
      <x v="57"/>
    </i>
    <i r="3">
      <x v="58"/>
    </i>
    <i r="3">
      <x v="59"/>
    </i>
    <i r="2">
      <x v="19"/>
    </i>
    <i r="3">
      <x v="60"/>
    </i>
    <i r="1">
      <x v="2"/>
    </i>
    <i r="2">
      <x v="14"/>
    </i>
    <i r="3">
      <x v="24"/>
    </i>
    <i r="3">
      <x v="26"/>
    </i>
    <i r="2">
      <x v="15"/>
    </i>
    <i r="3">
      <x v="24"/>
    </i>
    <i r="3">
      <x v="25"/>
    </i>
    <i r="3">
      <x v="26"/>
    </i>
    <i r="1">
      <x v="4"/>
    </i>
    <i r="2">
      <x/>
    </i>
    <i r="3">
      <x v="27"/>
    </i>
    <i r="3">
      <x v="28"/>
    </i>
    <i r="2">
      <x v="7"/>
    </i>
    <i r="3">
      <x v="5"/>
    </i>
    <i r="3">
      <x v="7"/>
    </i>
    <i r="3">
      <x v="29"/>
    </i>
    <i r="3">
      <x v="31"/>
    </i>
    <i r="2">
      <x v="8"/>
    </i>
    <i r="3">
      <x v="1"/>
    </i>
    <i r="3">
      <x v="2"/>
    </i>
    <i r="3">
      <x v="30"/>
    </i>
    <i r="2">
      <x v="13"/>
    </i>
    <i r="3">
      <x v="6"/>
    </i>
    <i r="3">
      <x v="22"/>
    </i>
    <i r="3">
      <x v="32"/>
    </i>
    <i r="3">
      <x v="36"/>
    </i>
    <i r="3">
      <x v="38"/>
    </i>
    <i r="3">
      <x v="39"/>
    </i>
    <i r="3">
      <x v="40"/>
    </i>
    <i r="1">
      <x v="5"/>
    </i>
    <i r="2">
      <x v="9"/>
    </i>
    <i r="3">
      <x v="3"/>
    </i>
    <i r="3">
      <x v="47"/>
    </i>
    <i r="2">
      <x v="10"/>
    </i>
    <i r="3">
      <x v="44"/>
    </i>
    <i r="3">
      <x v="45"/>
    </i>
    <i r="3">
      <x v="46"/>
    </i>
    <i r="2">
      <x v="11"/>
    </i>
    <i r="3">
      <x v="41"/>
    </i>
    <i r="3">
      <x v="42"/>
    </i>
    <i r="3">
      <x v="43"/>
    </i>
    <i r="2">
      <x v="12"/>
    </i>
    <i r="3">
      <x v="23"/>
    </i>
    <i r="3">
      <x v="37"/>
    </i>
  </rowItems>
  <colItems count="1">
    <i/>
  </colItems>
  <pageFields count="1">
    <pageField fld="1" item="2" hier="-1"/>
  </pageFields>
  <dataFields count="1">
    <dataField name="Somme de VALEUR" fld="7" baseField="0" baseItem="0"/>
  </dataFields>
  <formats count="1">
    <format dxfId="197">
      <pivotArea collapsedLevelsAreSubtotals="1" fieldPosition="0">
        <references count="4">
          <reference field="3" count="1" selected="0">
            <x v="0"/>
          </reference>
          <reference field="4" count="1" selected="0">
            <x v="3"/>
          </reference>
          <reference field="5" count="1" selected="0">
            <x v="2"/>
          </reference>
          <reference field="6" count="1">
            <x v="2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CD_02" cacheId="1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E6:G97" firstHeaderRow="1" firstDataRow="2" firstDataCol="1" rowPageCount="1" colPageCount="1"/>
  <pivotFields count="9">
    <pivotField showAll="0"/>
    <pivotField axis="axisCol" showAll="0">
      <items count="7">
        <item x="0"/>
        <item x="1"/>
        <item x="2"/>
        <item m="1" x="3"/>
        <item m="1" x="4"/>
        <item m="1" x="5"/>
        <item t="default"/>
      </items>
    </pivotField>
    <pivotField axis="axisPage" showAll="0">
      <items count="6">
        <item m="1" x="2"/>
        <item x="1"/>
        <item x="0"/>
        <item m="1" x="3"/>
        <item m="1" x="4"/>
        <item t="default"/>
      </items>
    </pivotField>
    <pivotField axis="axisRow" showAll="0" defaultSubtotal="0">
      <items count="4">
        <item x="0"/>
        <item x="1"/>
        <item x="2"/>
        <item m="1" x="3"/>
      </items>
    </pivotField>
    <pivotField axis="axisRow" showAll="0" defaultSubtotal="0">
      <items count="7">
        <item x="1"/>
        <item x="2"/>
        <item x="3"/>
        <item x="0"/>
        <item x="4"/>
        <item x="5"/>
        <item m="1" x="6"/>
      </items>
    </pivotField>
    <pivotField axis="axisRow" showAll="0" defaultSubtotal="0">
      <items count="20">
        <item x="11"/>
        <item x="7"/>
        <item x="0"/>
        <item x="2"/>
        <item x="3"/>
        <item x="4"/>
        <item x="1"/>
        <item x="12"/>
        <item x="13"/>
        <item x="15"/>
        <item x="16"/>
        <item x="17"/>
        <item x="18"/>
        <item x="14"/>
        <item x="9"/>
        <item x="10"/>
        <item x="6"/>
        <item x="5"/>
        <item m="1" x="19"/>
        <item x="8"/>
      </items>
    </pivotField>
    <pivotField axis="axisRow" showAll="0">
      <items count="63">
        <item x="9"/>
        <item x="40"/>
        <item x="41"/>
        <item x="50"/>
        <item x="25"/>
        <item x="36"/>
        <item x="43"/>
        <item x="37"/>
        <item x="1"/>
        <item x="2"/>
        <item m="1" x="61"/>
        <item x="13"/>
        <item x="10"/>
        <item x="11"/>
        <item x="26"/>
        <item x="4"/>
        <item x="6"/>
        <item x="3"/>
        <item x="7"/>
        <item x="8"/>
        <item x="0"/>
        <item x="5"/>
        <item x="44"/>
        <item x="58"/>
        <item x="31"/>
        <item x="33"/>
        <item x="32"/>
        <item x="34"/>
        <item x="35"/>
        <item x="38"/>
        <item x="42"/>
        <item x="39"/>
        <item x="45"/>
        <item x="27"/>
        <item x="28"/>
        <item x="29"/>
        <item x="46"/>
        <item x="59"/>
        <item x="47"/>
        <item x="48"/>
        <item x="49"/>
        <item x="55"/>
        <item x="56"/>
        <item x="57"/>
        <item x="52"/>
        <item x="53"/>
        <item x="54"/>
        <item x="51"/>
        <item x="24"/>
        <item x="23"/>
        <item x="15"/>
        <item m="1" x="60"/>
        <item x="14"/>
        <item x="16"/>
        <item x="17"/>
        <item x="18"/>
        <item x="19"/>
        <item x="20"/>
        <item x="21"/>
        <item x="22"/>
        <item x="30"/>
        <item x="12"/>
        <item t="default"/>
      </items>
    </pivotField>
    <pivotField dataField="1" numFmtId="166" showAll="0"/>
    <pivotField showAll="0"/>
  </pivotFields>
  <rowFields count="4">
    <field x="3"/>
    <field x="4"/>
    <field x="5"/>
    <field x="6"/>
  </rowFields>
  <rowItems count="90">
    <i>
      <x/>
    </i>
    <i r="1">
      <x v="3"/>
    </i>
    <i r="2">
      <x v="2"/>
    </i>
    <i r="3">
      <x v="8"/>
    </i>
    <i r="3">
      <x v="9"/>
    </i>
    <i r="3">
      <x v="20"/>
    </i>
    <i>
      <x v="1"/>
    </i>
    <i r="1">
      <x/>
    </i>
    <i r="2">
      <x v="3"/>
    </i>
    <i r="3">
      <x v="16"/>
    </i>
    <i r="3">
      <x v="18"/>
    </i>
    <i r="3">
      <x v="19"/>
    </i>
    <i r="3">
      <x v="21"/>
    </i>
    <i r="2">
      <x v="4"/>
    </i>
    <i r="3">
      <x/>
    </i>
    <i r="3">
      <x v="12"/>
    </i>
    <i r="3">
      <x v="13"/>
    </i>
    <i r="2">
      <x v="5"/>
    </i>
    <i r="3">
      <x v="11"/>
    </i>
    <i r="3">
      <x v="61"/>
    </i>
    <i r="2">
      <x v="6"/>
    </i>
    <i r="3">
      <x v="15"/>
    </i>
    <i r="3">
      <x v="17"/>
    </i>
    <i>
      <x v="2"/>
    </i>
    <i r="1">
      <x v="1"/>
    </i>
    <i r="2">
      <x v="1"/>
    </i>
    <i r="3">
      <x v="4"/>
    </i>
    <i r="3">
      <x v="14"/>
    </i>
    <i r="3">
      <x v="33"/>
    </i>
    <i r="3">
      <x v="34"/>
    </i>
    <i r="3">
      <x v="35"/>
    </i>
    <i r="2">
      <x v="16"/>
    </i>
    <i r="3">
      <x v="48"/>
    </i>
    <i r="3">
      <x v="49"/>
    </i>
    <i r="2">
      <x v="17"/>
    </i>
    <i r="3">
      <x v="50"/>
    </i>
    <i r="3">
      <x v="52"/>
    </i>
    <i r="3">
      <x v="53"/>
    </i>
    <i r="3">
      <x v="54"/>
    </i>
    <i r="3">
      <x v="55"/>
    </i>
    <i r="3">
      <x v="56"/>
    </i>
    <i r="3">
      <x v="57"/>
    </i>
    <i r="3">
      <x v="58"/>
    </i>
    <i r="3">
      <x v="59"/>
    </i>
    <i r="2">
      <x v="19"/>
    </i>
    <i r="3">
      <x v="60"/>
    </i>
    <i r="1">
      <x v="2"/>
    </i>
    <i r="2">
      <x v="14"/>
    </i>
    <i r="3">
      <x v="24"/>
    </i>
    <i r="3">
      <x v="26"/>
    </i>
    <i r="2">
      <x v="15"/>
    </i>
    <i r="3">
      <x v="24"/>
    </i>
    <i r="3">
      <x v="25"/>
    </i>
    <i r="3">
      <x v="26"/>
    </i>
    <i r="1">
      <x v="4"/>
    </i>
    <i r="2">
      <x/>
    </i>
    <i r="3">
      <x v="27"/>
    </i>
    <i r="3">
      <x v="28"/>
    </i>
    <i r="2">
      <x v="7"/>
    </i>
    <i r="3">
      <x v="5"/>
    </i>
    <i r="3">
      <x v="7"/>
    </i>
    <i r="3">
      <x v="29"/>
    </i>
    <i r="3">
      <x v="31"/>
    </i>
    <i r="2">
      <x v="8"/>
    </i>
    <i r="3">
      <x v="1"/>
    </i>
    <i r="3">
      <x v="2"/>
    </i>
    <i r="3">
      <x v="30"/>
    </i>
    <i r="2">
      <x v="13"/>
    </i>
    <i r="3">
      <x v="6"/>
    </i>
    <i r="3">
      <x v="22"/>
    </i>
    <i r="3">
      <x v="32"/>
    </i>
    <i r="3">
      <x v="36"/>
    </i>
    <i r="3">
      <x v="38"/>
    </i>
    <i r="3">
      <x v="39"/>
    </i>
    <i r="3">
      <x v="40"/>
    </i>
    <i r="1">
      <x v="5"/>
    </i>
    <i r="2">
      <x v="9"/>
    </i>
    <i r="3">
      <x v="3"/>
    </i>
    <i r="3">
      <x v="47"/>
    </i>
    <i r="2">
      <x v="10"/>
    </i>
    <i r="3">
      <x v="44"/>
    </i>
    <i r="3">
      <x v="45"/>
    </i>
    <i r="3">
      <x v="46"/>
    </i>
    <i r="2">
      <x v="11"/>
    </i>
    <i r="3">
      <x v="41"/>
    </i>
    <i r="3">
      <x v="42"/>
    </i>
    <i r="3">
      <x v="43"/>
    </i>
    <i r="2">
      <x v="12"/>
    </i>
    <i r="3">
      <x v="23"/>
    </i>
    <i r="3">
      <x v="37"/>
    </i>
  </rowItems>
  <colFields count="1">
    <field x="1"/>
  </colFields>
  <colItems count="2">
    <i>
      <x/>
    </i>
    <i>
      <x v="1"/>
    </i>
  </colItems>
  <pageFields count="1">
    <pageField fld="2" item="2" hier="-1"/>
  </pageFields>
  <dataFields count="1">
    <dataField name="Somme de VALEUR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_ANNEE" displayName="C_ANNEE" ref="A4:A10" totalsRowShown="0" headerRowDxfId="347" dataDxfId="346">
  <autoFilter ref="A4:A10" xr:uid="{00000000-0009-0000-0100-000002000000}"/>
  <sortState xmlns:xlrd2="http://schemas.microsoft.com/office/spreadsheetml/2017/richdata2" ref="A5:A10">
    <sortCondition ref="A4:A10"/>
  </sortState>
  <tableColumns count="1">
    <tableColumn id="1" xr3:uid="{00000000-0010-0000-0000-000001000000}" name="ANNEE" dataDxfId="3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_NIVEAU" displayName="C_NIVEAU" ref="E4:E7" totalsRowShown="0" headerRowDxfId="344" dataDxfId="343">
  <autoFilter ref="E4:E7" xr:uid="{00000000-0009-0000-0100-000003000000}"/>
  <tableColumns count="1">
    <tableColumn id="1" xr3:uid="{00000000-0010-0000-0100-000001000000}" name="NIVEAU" dataDxfId="3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C_RESULTATS" displayName="C_RESULTATS" ref="J43:J47" totalsRowShown="0" headerRowDxfId="341" dataDxfId="339" headerRowBorderDxfId="340" tableBorderDxfId="338">
  <autoFilter ref="J43:J47" xr:uid="{00000000-0009-0000-0100-000004000000}"/>
  <tableColumns count="1">
    <tableColumn id="1" xr3:uid="{00000000-0010-0000-0200-000001000000}" name="RESULTATS" dataDxfId="33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C_ialogue_Coordination" displayName="C_ialogue_Coordination" ref="L43:L47" totalsRowShown="0" headerRowDxfId="336" dataDxfId="335">
  <autoFilter ref="L43:L47" xr:uid="{00000000-0009-0000-0100-000005000000}"/>
  <tableColumns count="1">
    <tableColumn id="1" xr3:uid="{00000000-0010-0000-0300-000001000000}" name="Dialogue_Coordination" dataDxfId="33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C_Suivi_Evaluation" displayName="C_Suivi_Evaluation" ref="N43:N47" totalsRowShown="0" headerRowDxfId="333" dataDxfId="332">
  <autoFilter ref="N43:N47" xr:uid="{00000000-0009-0000-0100-000006000000}"/>
  <tableColumns count="1">
    <tableColumn id="1" xr3:uid="{00000000-0010-0000-0400-000001000000}" name="Suivi_Evaluation_performant" dataDxfId="33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C_Programmation" displayName="C_Programmation" ref="P43:P47" totalsRowShown="0" headerRowDxfId="330" dataDxfId="329">
  <autoFilter ref="P43:P47" xr:uid="{00000000-0009-0000-0100-000007000000}"/>
  <tableColumns count="1">
    <tableColumn id="1" xr3:uid="{00000000-0010-0000-0500-000001000000}" name="Programmation_performante" dataDxfId="3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C_Objectifs_Globaux" displayName="C_Objectifs_Globaux" ref="J14:J15" totalsRowShown="0" headerRowDxfId="327" dataDxfId="325" headerRowBorderDxfId="326" tableBorderDxfId="324" totalsRowBorderDxfId="323">
  <autoFilter ref="J14:J15" xr:uid="{00000000-0009-0000-0100-000008000000}"/>
  <tableColumns count="1">
    <tableColumn id="1" xr3:uid="{00000000-0010-0000-0600-000001000000}" name="OBJECTFS_GLOBAUX" dataDxfId="32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C_Objectifs__Globaux" displayName="C_Objectifs__Globaux" ref="L14:L15" totalsRowShown="0" headerRowDxfId="321" dataDxfId="319" headerRowBorderDxfId="320" tableBorderDxfId="318">
  <autoFilter ref="L14:L15" xr:uid="{00000000-0009-0000-0100-000009000000}"/>
  <tableColumns count="1">
    <tableColumn id="1" xr3:uid="{00000000-0010-0000-0700-000001000000}" name="Objectifs__Globaux" dataDxfId="31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C_Objectif_Global" displayName="C_Objectif_Global" ref="T14:T17" totalsRowShown="0" headerRowDxfId="316" dataDxfId="314" headerRowBorderDxfId="315" tableBorderDxfId="313">
  <autoFilter ref="T14:T17" xr:uid="{00000000-0009-0000-0100-00000A000000}"/>
  <tableColumns count="1">
    <tableColumn id="1" xr3:uid="{00000000-0010-0000-0800-000001000000}" name="Objectif_Global" dataDxfId="31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C_OBJECTIF_SPECIFIQUE" displayName="C_OBJECTIF_SPECIFIQUE" ref="J21:J22" totalsRowShown="0" headerRowDxfId="311" dataDxfId="309" headerRowBorderDxfId="310" tableBorderDxfId="308">
  <autoFilter ref="J21:J22" xr:uid="{00000000-0009-0000-0100-00000B000000}"/>
  <tableColumns count="1">
    <tableColumn id="1" xr3:uid="{00000000-0010-0000-0900-000001000000}" name="OBJECTIF_SPECIFIQUE" dataDxfId="30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C_Gouvernance_SAN" displayName="C_Gouvernance_SAN" ref="L21:L25" totalsRowShown="0" headerRowDxfId="306" dataDxfId="304" headerRowBorderDxfId="305" tableBorderDxfId="303">
  <autoFilter ref="L21:L25" xr:uid="{00000000-0009-0000-0100-00000C000000}"/>
  <tableColumns count="1">
    <tableColumn id="1" xr3:uid="{00000000-0010-0000-0A00-000001000000}" name="Capacités_Dialogue" dataDxfId="30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B000000}" name="C_PNSAN" displayName="C_PNSAN" ref="T21:T23" totalsRowShown="0" headerRowDxfId="301" dataDxfId="299" headerRowBorderDxfId="300" tableBorderDxfId="298">
  <autoFilter ref="T21:T23" xr:uid="{00000000-0009-0000-0100-00000E000000}"/>
  <tableColumns count="1">
    <tableColumn id="1" xr3:uid="{00000000-0010-0000-0B00-000001000000}" name="PA_PNSAN" dataDxfId="29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C000000}" name="C_PA_Déconcentration" displayName="C_PA_Déconcentration" ref="T26:T30" totalsRowShown="0" headerRowDxfId="296" dataDxfId="294" headerRowBorderDxfId="295" tableBorderDxfId="293" totalsRowBorderDxfId="292">
  <autoFilter ref="T26:T30" xr:uid="{00000000-0009-0000-0100-00000F000000}"/>
  <tableColumns count="1">
    <tableColumn id="1" xr3:uid="{00000000-0010-0000-0C00-000001000000}" name="PA_Déconcentration" dataDxfId="29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D000000}" name="C_PA_Elevage" displayName="C_PA_Elevage" ref="T32:T35" totalsRowShown="0" headerRowDxfId="290" dataDxfId="288" headerRowBorderDxfId="289" tableBorderDxfId="287">
  <autoFilter ref="T32:T35" xr:uid="{00000000-0009-0000-0100-000010000000}"/>
  <tableColumns count="1">
    <tableColumn id="1" xr3:uid="{00000000-0010-0000-0D00-000001000000}" name="PA_Elevage" dataDxfId="28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E000000}" name="C_Gouv_SAN" displayName="C_Gouv_SAN" ref="T43:T48" totalsRowShown="0" headerRowDxfId="285" dataDxfId="283" headerRowBorderDxfId="284" tableBorderDxfId="282">
  <autoFilter ref="T43:T48" xr:uid="{00000000-0009-0000-0100-000015000000}"/>
  <tableColumns count="1">
    <tableColumn id="1" xr3:uid="{00000000-0010-0000-0E00-000001000000}" name="Gouvernance_SAN" dataDxfId="28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F000000}" name="C_Cadre_Suivi_PNSR2" displayName="C_Cadre_Suivi_PNSR2" ref="V43:V45" totalsRowShown="0" headerRowDxfId="280" dataDxfId="278" headerRowBorderDxfId="279" tableBorderDxfId="277">
  <autoFilter ref="V43:V45" xr:uid="{00000000-0009-0000-0100-000016000000}"/>
  <tableColumns count="1">
    <tableColumn id="1" xr3:uid="{00000000-0010-0000-0F00-000001000000}" name="Cadre_Suivi_PNSR2" dataDxfId="27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0000000}" name="C_Articulation_Politiques_Sectorielles" displayName="C_Articulation_Politiques_Sectorielles" ref="X43:X52" totalsRowShown="0" headerRowDxfId="275" dataDxfId="273" headerRowBorderDxfId="274" tableBorderDxfId="272">
  <autoFilter ref="X43:X52" xr:uid="{00000000-0009-0000-0100-000017000000}"/>
  <tableColumns count="1">
    <tableColumn id="1" xr3:uid="{00000000-0010-0000-1000-000001000000}" name="Articulation_Politiques_Sectorielles" dataDxfId="271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1000000}" name="C_Renforcement_Ressources_Humaines" displayName="C_Renforcement_Ressources_Humaines" ref="Z43:Z44" totalsRowShown="0" headerRowDxfId="270" dataDxfId="268" headerRowBorderDxfId="269" tableBorderDxfId="267">
  <autoFilter ref="Z43:Z44" xr:uid="{00000000-0009-0000-0100-000018000000}"/>
  <tableColumns count="1">
    <tableColumn id="1" xr3:uid="{00000000-0010-0000-1100-000001000000}" name="Renforcement_Ressources_Humaines" dataDxfId="266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2000000}" name="C_SSE_AT_PASANAD" displayName="C_SSE_AT_PASANAD" ref="T54:T57" totalsRowShown="0" headerRowDxfId="265" dataDxfId="263" headerRowBorderDxfId="264" tableBorderDxfId="262">
  <autoFilter ref="T54:T57" xr:uid="{00000000-0009-0000-0100-000019000000}"/>
  <tableColumns count="1">
    <tableColumn id="1" xr3:uid="{00000000-0010-0000-1200-000001000000}" name="SSE_AT_PASANAD_opérationnel" dataDxfId="261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3000000}" name="C_SSE_PASANAD" displayName="C_SSE_PASANAD" ref="V54:V57" totalsRowShown="0" headerRowDxfId="260" dataDxfId="258" headerRowBorderDxfId="259" tableBorderDxfId="257">
  <autoFilter ref="V54:V57" xr:uid="{00000000-0009-0000-0100-00001A000000}"/>
  <tableColumns count="1">
    <tableColumn id="1" xr3:uid="{00000000-0010-0000-1300-000001000000}" name="SSE_PASANAD_opérationnel" dataDxfId="256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4000000}" name="C_SISEV" displayName="C_SISEV" ref="X54:X56" totalsRowShown="0" headerRowDxfId="255" dataDxfId="253" headerRowBorderDxfId="254" tableBorderDxfId="252">
  <autoFilter ref="X54:X56" xr:uid="{00000000-0009-0000-0100-00001B000000}"/>
  <tableColumns count="1">
    <tableColumn id="1" xr3:uid="{00000000-0010-0000-1400-000001000000}" name="SISEV_opérationnel" dataDxfId="251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5000000}" name="C_SSE_PNSAN" displayName="C_SSE_PNSAN" ref="Z54:Z56" totalsRowShown="0" headerRowDxfId="250" dataDxfId="248" headerRowBorderDxfId="249" tableBorderDxfId="247">
  <autoFilter ref="Z54:Z56" xr:uid="{00000000-0009-0000-0100-00001C000000}"/>
  <tableColumns count="1">
    <tableColumn id="1" xr3:uid="{00000000-0010-0000-1500-000001000000}" name="SSE_PNSAN_opérationnel" dataDxfId="24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16000000}" name="C_PA_DéconcentrationEducation_Nutritionnelle" displayName="C_PA_DéconcentrationEducation_Nutritionnelle" ref="T61:T63" totalsRowShown="0" headerRowDxfId="245" dataDxfId="243" headerRowBorderDxfId="244" tableBorderDxfId="242">
  <autoFilter ref="T61:T63" xr:uid="{00000000-0009-0000-0100-000021000000}"/>
  <tableColumns count="1">
    <tableColumn id="1" xr3:uid="{00000000-0010-0000-1600-000001000000}" name="Déconcentration_DR" dataDxfId="241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17000000}" name="C_PA_SNDDAI" displayName="C_PA_SNDDAI" ref="V61:V65" totalsRowShown="0" headerRowDxfId="240" dataDxfId="238" headerRowBorderDxfId="239" tableBorderDxfId="237">
  <autoFilter ref="V61:V65" xr:uid="{00000000-0009-0000-0100-000022000000}"/>
  <tableColumns count="1">
    <tableColumn id="1" xr3:uid="{00000000-0010-0000-1700-000001000000}" name="PA_SNDDAI" dataDxfId="236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18000000}" name="C_Petits_Eleveurs" displayName="C_Petits_Eleveurs" ref="X61:X68" totalsRowShown="0" headerRowDxfId="235" dataDxfId="233" headerRowBorderDxfId="234" tableBorderDxfId="232">
  <autoFilter ref="X61:X68" xr:uid="{00000000-0009-0000-0100-000023000000}"/>
  <tableColumns count="1">
    <tableColumn id="1" xr3:uid="{00000000-0010-0000-1800-000001000000}" name="Stratégie_Petits_Eleveurs" dataDxfId="23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19000000}" name="C_PNSAN_Sectorielles" displayName="C_PNSAN_Sectorielles" ref="Z61:Z64" totalsRowShown="0" headerRowDxfId="230" dataDxfId="228" headerRowBorderDxfId="229" tableBorderDxfId="227">
  <autoFilter ref="Z61:Z64" xr:uid="{00000000-0009-0000-0100-000024000000}"/>
  <tableColumns count="1">
    <tableColumn id="1" xr3:uid="{00000000-0010-0000-1900-000001000000}" name="PNSAN_Politiques_Sectorielles" dataDxfId="226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1A000000}" name="C_STATUT" displayName="C_STATUT" ref="C4:C6" totalsRowShown="0" headerRowDxfId="225" dataDxfId="224">
  <autoFilter ref="C4:C6" xr:uid="{00000000-0009-0000-0100-000026000000}"/>
  <tableColumns count="1">
    <tableColumn id="1" xr3:uid="{00000000-0010-0000-1A00-000001000000}" name="STATUT" dataDxfId="223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B000000}" name="C_Financement" displayName="C_Financement" ref="R43:R45" totalsRowShown="0" headerRowDxfId="222" dataDxfId="221">
  <autoFilter ref="R43:R45" xr:uid="{00000000-0009-0000-0100-00001D000000}"/>
  <tableColumns count="1">
    <tableColumn id="1" xr3:uid="{00000000-0010-0000-1B00-000001000000}" name="Financement_PASANAD" dataDxfId="220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C000000}" name="C_PA_Irrigation" displayName="C_PA_Irrigation" ref="T37:T39" totalsRowShown="0" headerRowDxfId="219" dataDxfId="217" headerRowBorderDxfId="218" tableBorderDxfId="216">
  <autoFilter ref="T37:T39" xr:uid="{00000000-0009-0000-0100-00001E000000}"/>
  <tableColumns count="1">
    <tableColumn id="1" xr3:uid="{00000000-0010-0000-1C00-000001000000}" name="PA_Irrigation" dataDxfId="215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D000000}" name="C_Tranches_Fixes" displayName="C_Tranches_Fixes" ref="T70:T72" totalsRowShown="0" headerRowDxfId="214" dataDxfId="212" headerRowBorderDxfId="213" tableBorderDxfId="211">
  <autoFilter ref="T70:T72" xr:uid="{00000000-0009-0000-0100-00001F000000}"/>
  <tableColumns count="1">
    <tableColumn id="1" xr3:uid="{00000000-0010-0000-1D00-000001000000}" name="Tranches_Fixes" dataDxfId="210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E000000}" name="C_Tranches_Variables" displayName="C_Tranches_Variables" ref="V70:V73" totalsRowShown="0" headerRowDxfId="209" dataDxfId="207" headerRowBorderDxfId="208" tableBorderDxfId="206">
  <autoFilter ref="V70:V73" xr:uid="{00000000-0009-0000-0100-000020000000}"/>
  <tableColumns count="1">
    <tableColumn id="1" xr3:uid="{00000000-0010-0000-1E00-000001000000}" name="Tranches_Variables" dataDxfId="205"/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1F000000}" name="Tableau1" displayName="Tableau1" ref="G4:G7" totalsRowShown="0" headerRowDxfId="204" dataDxfId="203">
  <autoFilter ref="G4:G7" xr:uid="{00000000-0009-0000-0100-000001000000}"/>
  <tableColumns count="1">
    <tableColumn id="1" xr3:uid="{00000000-0010-0000-1F00-000001000000}" name="UNITE" dataDxfId="202"/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62FFDD5-E361-4E52-8F43-4B994178BE8D}" name="T_MàJ" displayName="T_MàJ" ref="A7:I69" totalsRowShown="0">
  <autoFilter ref="A7:I69" xr:uid="{00000000-0009-0000-0100-000025000000}"/>
  <sortState xmlns:xlrd2="http://schemas.microsoft.com/office/spreadsheetml/2017/richdata2" ref="A8:I55">
    <sortCondition ref="D8:D69"/>
    <sortCondition ref="E8:E69"/>
    <sortCondition ref="F8:F69"/>
    <sortCondition ref="G8:G69"/>
  </sortState>
  <tableColumns count="9">
    <tableColumn id="1" xr3:uid="{3C43734F-DDBA-45DB-9713-9A9F61E7EE07}" name="N°"/>
    <tableColumn id="2" xr3:uid="{815B5941-2C90-4712-8B00-E2BD991B5B5A}" name="ANNEE"/>
    <tableColumn id="3" xr3:uid="{70459909-5486-40A9-9444-F92864DD66F3}" name="STATUT" dataDxfId="201">
      <calculatedColumnFormula>IF(B8="AT-PASANAD","Programmé",IF(B8="","","Réalisé"))</calculatedColumnFormula>
    </tableColumn>
    <tableColumn id="4" xr3:uid="{66F32685-9252-417F-99A3-5190C0BBE319}" name="NIVEAU"/>
    <tableColumn id="5" xr3:uid="{9CF3AA00-E319-461A-A46F-B0E919E59073}" name="SOUS-NIVEAU"/>
    <tableColumn id="6" xr3:uid="{E8B86B27-1018-4FC9-BA75-E85AFEF38535}" name="SOUS-SOUS NIVEAU"/>
    <tableColumn id="8" xr3:uid="{230CF882-51D6-4F63-BECD-BA1383184BA8}" name="INDICATEURS"/>
    <tableColumn id="7" xr3:uid="{9082516F-CDDC-4744-9013-5B8777F05615}" name="VALEUR"/>
    <tableColumn id="9" xr3:uid="{7317DC5A-19FD-4049-B838-F1D4CC26BCC0}" name="Unité" dataDxfId="200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20000000}" name="T_Données" displayName="T_Données" ref="A4:I190" totalsRowShown="0">
  <autoFilter ref="A4:I190" xr:uid="{00000000-0009-0000-0100-000025000000}"/>
  <tableColumns count="9">
    <tableColumn id="1" xr3:uid="{00000000-0010-0000-2000-000001000000}" name="N°"/>
    <tableColumn id="2" xr3:uid="{00000000-0010-0000-2000-000002000000}" name="ANNEE"/>
    <tableColumn id="3" xr3:uid="{00000000-0010-0000-2000-000003000000}" name="STATUT" dataDxfId="199"/>
    <tableColumn id="4" xr3:uid="{00000000-0010-0000-2000-000004000000}" name="NIVEAU"/>
    <tableColumn id="5" xr3:uid="{00000000-0010-0000-2000-000005000000}" name="SOUS-NIVEAU"/>
    <tableColumn id="6" xr3:uid="{00000000-0010-0000-2000-000006000000}" name="SOUS-SOUS NIVEAU"/>
    <tableColumn id="8" xr3:uid="{00000000-0010-0000-2000-000008000000}" name="INDICATEURS"/>
    <tableColumn id="7" xr3:uid="{00000000-0010-0000-2000-000007000000}" name="VALEUR"/>
    <tableColumn id="9" xr3:uid="{00000000-0010-0000-2000-000009000000}" name="Unité" dataDxfId="19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26" Type="http://schemas.openxmlformats.org/officeDocument/2006/relationships/table" Target="../tables/table26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5" Type="http://schemas.openxmlformats.org/officeDocument/2006/relationships/table" Target="../tables/table25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29" Type="http://schemas.openxmlformats.org/officeDocument/2006/relationships/table" Target="../tables/table29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24" Type="http://schemas.openxmlformats.org/officeDocument/2006/relationships/table" Target="../tables/table24.xml"/><Relationship Id="rId32" Type="http://schemas.openxmlformats.org/officeDocument/2006/relationships/table" Target="../tables/table32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23" Type="http://schemas.openxmlformats.org/officeDocument/2006/relationships/table" Target="../tables/table23.xml"/><Relationship Id="rId28" Type="http://schemas.openxmlformats.org/officeDocument/2006/relationships/table" Target="../tables/table28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31" Type="http://schemas.openxmlformats.org/officeDocument/2006/relationships/table" Target="../tables/table31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Relationship Id="rId22" Type="http://schemas.openxmlformats.org/officeDocument/2006/relationships/table" Target="../tables/table22.xml"/><Relationship Id="rId27" Type="http://schemas.openxmlformats.org/officeDocument/2006/relationships/table" Target="../tables/table27.xml"/><Relationship Id="rId30" Type="http://schemas.openxmlformats.org/officeDocument/2006/relationships/table" Target="../tables/table3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00FF"/>
  </sheetPr>
  <dimension ref="A2:Z74"/>
  <sheetViews>
    <sheetView workbookViewId="0">
      <selection activeCell="A6" sqref="A6"/>
    </sheetView>
  </sheetViews>
  <sheetFormatPr baseColWidth="10" defaultColWidth="10.58203125" defaultRowHeight="14" x14ac:dyDescent="0.3"/>
  <cols>
    <col min="1" max="1" width="14.33203125" style="59" customWidth="1"/>
    <col min="2" max="2" width="2.08203125" style="59" customWidth="1"/>
    <col min="3" max="3" width="10.58203125" style="59"/>
    <col min="4" max="4" width="2.25" style="58" customWidth="1"/>
    <col min="5" max="5" width="22.5" style="60" customWidth="1"/>
    <col min="6" max="6" width="2.75" style="60" customWidth="1"/>
    <col min="7" max="7" width="15.5" style="60" customWidth="1"/>
    <col min="8" max="8" width="2.08203125" style="58" customWidth="1"/>
    <col min="9" max="9" width="3.25" style="58" customWidth="1"/>
    <col min="10" max="10" width="24.08203125" style="58" bestFit="1" customWidth="1"/>
    <col min="11" max="11" width="2.83203125" style="58" customWidth="1"/>
    <col min="12" max="12" width="32" style="58" bestFit="1" customWidth="1"/>
    <col min="13" max="13" width="2.33203125" style="58" customWidth="1"/>
    <col min="14" max="14" width="29.58203125" style="58" bestFit="1" customWidth="1"/>
    <col min="15" max="15" width="2.58203125" style="58" customWidth="1"/>
    <col min="16" max="16" width="27.33203125" style="58" bestFit="1" customWidth="1"/>
    <col min="17" max="17" width="1.83203125" style="58" customWidth="1"/>
    <col min="18" max="18" width="23.33203125" style="58" customWidth="1"/>
    <col min="19" max="19" width="3.58203125" style="58" customWidth="1"/>
    <col min="20" max="20" width="66.25" style="58" bestFit="1" customWidth="1"/>
    <col min="21" max="21" width="1.83203125" style="58" customWidth="1"/>
    <col min="22" max="22" width="35.33203125" style="58" bestFit="1" customWidth="1"/>
    <col min="23" max="23" width="1.83203125" style="58" customWidth="1"/>
    <col min="24" max="24" width="47.83203125" style="58" bestFit="1" customWidth="1"/>
    <col min="25" max="25" width="2.08203125" style="58" customWidth="1"/>
    <col min="26" max="26" width="37.83203125" style="58" bestFit="1" customWidth="1"/>
    <col min="27" max="27" width="2.75" style="58" customWidth="1"/>
    <col min="28" max="28" width="47.33203125" style="58" customWidth="1"/>
    <col min="29" max="29" width="3" style="58" customWidth="1"/>
    <col min="30" max="30" width="23" style="58" bestFit="1" customWidth="1"/>
    <col min="31" max="16384" width="10.58203125" style="58"/>
  </cols>
  <sheetData>
    <row r="2" spans="1:26" s="65" customFormat="1" x14ac:dyDescent="0.3">
      <c r="A2" s="398" t="s">
        <v>0</v>
      </c>
      <c r="B2" s="398"/>
      <c r="C2" s="398"/>
      <c r="D2" s="398"/>
      <c r="E2" s="398"/>
      <c r="F2" s="398"/>
      <c r="G2" s="398"/>
      <c r="H2" s="398"/>
      <c r="I2" s="2"/>
      <c r="J2" s="64" t="s">
        <v>8</v>
      </c>
      <c r="K2" s="2"/>
      <c r="L2" s="399" t="s">
        <v>12</v>
      </c>
      <c r="M2" s="399"/>
      <c r="N2" s="399"/>
      <c r="O2" s="399"/>
      <c r="P2" s="399"/>
      <c r="Q2" s="84"/>
      <c r="R2" s="84"/>
      <c r="S2" s="2"/>
      <c r="T2" s="400" t="s">
        <v>17</v>
      </c>
      <c r="U2" s="400"/>
      <c r="V2" s="400"/>
      <c r="W2" s="400"/>
      <c r="X2" s="400"/>
      <c r="Y2" s="400"/>
      <c r="Z2" s="400"/>
    </row>
    <row r="3" spans="1:26" x14ac:dyDescent="0.3">
      <c r="I3" s="61"/>
      <c r="K3" s="61"/>
      <c r="S3" s="61"/>
    </row>
    <row r="4" spans="1:26" s="65" customFormat="1" x14ac:dyDescent="0.3">
      <c r="A4" s="66" t="s">
        <v>1</v>
      </c>
      <c r="B4" s="66"/>
      <c r="C4" s="66" t="s">
        <v>3</v>
      </c>
      <c r="E4" s="66" t="s">
        <v>4</v>
      </c>
      <c r="F4" s="66"/>
      <c r="G4" s="66" t="s">
        <v>117</v>
      </c>
      <c r="I4" s="67"/>
      <c r="K4" s="67"/>
      <c r="S4" s="67"/>
    </row>
    <row r="5" spans="1:26" x14ac:dyDescent="0.3">
      <c r="A5" s="68">
        <v>2017</v>
      </c>
      <c r="B5" s="68"/>
      <c r="C5" s="68" t="s">
        <v>21</v>
      </c>
      <c r="D5" s="69"/>
      <c r="E5" s="70" t="s">
        <v>5</v>
      </c>
      <c r="F5" s="70"/>
      <c r="G5" s="70" t="s">
        <v>105</v>
      </c>
      <c r="I5" s="61"/>
      <c r="K5" s="61"/>
      <c r="S5" s="61"/>
    </row>
    <row r="6" spans="1:26" x14ac:dyDescent="0.3">
      <c r="A6" s="68">
        <v>2018</v>
      </c>
      <c r="B6" s="68"/>
      <c r="C6" s="68" t="s">
        <v>22</v>
      </c>
      <c r="D6" s="69"/>
      <c r="E6" s="70" t="s">
        <v>6</v>
      </c>
      <c r="F6" s="70"/>
      <c r="G6" s="70" t="s">
        <v>27</v>
      </c>
      <c r="I6" s="61"/>
      <c r="K6" s="61"/>
      <c r="S6" s="61"/>
    </row>
    <row r="7" spans="1:26" x14ac:dyDescent="0.3">
      <c r="A7" s="68">
        <v>2019</v>
      </c>
      <c r="B7" s="68"/>
      <c r="C7" s="68"/>
      <c r="D7" s="69"/>
      <c r="E7" s="70" t="s">
        <v>7</v>
      </c>
      <c r="F7" s="70"/>
      <c r="G7" s="70" t="s">
        <v>129</v>
      </c>
      <c r="I7" s="61"/>
      <c r="K7" s="61"/>
      <c r="S7" s="61"/>
    </row>
    <row r="8" spans="1:26" x14ac:dyDescent="0.3">
      <c r="A8" s="68">
        <v>2020</v>
      </c>
      <c r="B8" s="68"/>
      <c r="C8" s="68"/>
      <c r="D8" s="69"/>
      <c r="E8" s="70"/>
      <c r="F8" s="70"/>
      <c r="G8" s="70"/>
      <c r="I8" s="61"/>
      <c r="K8" s="61"/>
      <c r="S8" s="61"/>
    </row>
    <row r="9" spans="1:26" x14ac:dyDescent="0.3">
      <c r="A9" s="68">
        <v>2021</v>
      </c>
      <c r="B9" s="68"/>
      <c r="C9" s="68"/>
      <c r="D9" s="69"/>
      <c r="E9" s="70"/>
      <c r="F9" s="70"/>
      <c r="G9" s="70"/>
      <c r="I9" s="61"/>
      <c r="K9" s="61"/>
      <c r="S9" s="61"/>
    </row>
    <row r="10" spans="1:26" x14ac:dyDescent="0.3">
      <c r="A10" s="68" t="s">
        <v>23</v>
      </c>
      <c r="B10" s="68"/>
      <c r="C10" s="68"/>
      <c r="D10" s="69"/>
      <c r="E10" s="70"/>
      <c r="F10" s="70"/>
      <c r="G10" s="70"/>
      <c r="I10" s="61"/>
      <c r="K10" s="61"/>
      <c r="S10" s="61"/>
    </row>
    <row r="11" spans="1:26" x14ac:dyDescent="0.3">
      <c r="I11" s="61"/>
      <c r="K11" s="61"/>
      <c r="S11" s="61"/>
    </row>
    <row r="12" spans="1:26" s="65" customFormat="1" x14ac:dyDescent="0.3">
      <c r="A12" s="2" t="s">
        <v>9</v>
      </c>
      <c r="B12" s="2"/>
      <c r="C12" s="2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</row>
    <row r="13" spans="1:26" x14ac:dyDescent="0.3">
      <c r="I13" s="61"/>
      <c r="K13" s="61"/>
      <c r="S13" s="61"/>
    </row>
    <row r="14" spans="1:26" x14ac:dyDescent="0.3">
      <c r="I14" s="61"/>
      <c r="J14" s="91" t="s">
        <v>5</v>
      </c>
      <c r="K14" s="61"/>
      <c r="L14" s="72" t="s">
        <v>13</v>
      </c>
      <c r="S14" s="61"/>
      <c r="T14" s="75" t="s">
        <v>14</v>
      </c>
    </row>
    <row r="15" spans="1:26" x14ac:dyDescent="0.3">
      <c r="I15" s="61"/>
      <c r="J15" s="92" t="s">
        <v>13</v>
      </c>
      <c r="K15" s="61"/>
      <c r="L15" s="83" t="s">
        <v>14</v>
      </c>
      <c r="S15" s="61"/>
      <c r="T15" s="93" t="s">
        <v>119</v>
      </c>
    </row>
    <row r="16" spans="1:26" x14ac:dyDescent="0.3">
      <c r="I16" s="61"/>
      <c r="K16" s="61"/>
      <c r="S16" s="61"/>
      <c r="T16" s="238" t="s">
        <v>120</v>
      </c>
    </row>
    <row r="17" spans="1:26" x14ac:dyDescent="0.3">
      <c r="I17" s="61"/>
      <c r="K17" s="61"/>
      <c r="S17" s="61"/>
      <c r="T17" s="238" t="s">
        <v>121</v>
      </c>
    </row>
    <row r="18" spans="1:26" x14ac:dyDescent="0.3">
      <c r="I18" s="61"/>
      <c r="K18" s="61"/>
      <c r="S18" s="61"/>
    </row>
    <row r="19" spans="1:26" s="65" customFormat="1" x14ac:dyDescent="0.3">
      <c r="A19" s="2" t="s">
        <v>10</v>
      </c>
      <c r="B19" s="2"/>
      <c r="C19" s="2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</row>
    <row r="20" spans="1:26" x14ac:dyDescent="0.3">
      <c r="I20" s="61"/>
      <c r="K20" s="61"/>
      <c r="S20" s="61"/>
    </row>
    <row r="21" spans="1:26" x14ac:dyDescent="0.3">
      <c r="I21" s="61"/>
      <c r="J21" s="85" t="s">
        <v>6</v>
      </c>
      <c r="K21" s="61"/>
      <c r="L21" s="75" t="s">
        <v>59</v>
      </c>
      <c r="S21" s="61"/>
      <c r="T21" s="75" t="s">
        <v>60</v>
      </c>
    </row>
    <row r="22" spans="1:26" x14ac:dyDescent="0.3">
      <c r="I22" s="61"/>
      <c r="J22" s="82" t="s">
        <v>59</v>
      </c>
      <c r="K22" s="61"/>
      <c r="L22" s="83" t="s">
        <v>60</v>
      </c>
      <c r="S22" s="61"/>
      <c r="T22" s="86" t="s">
        <v>122</v>
      </c>
    </row>
    <row r="23" spans="1:26" x14ac:dyDescent="0.3">
      <c r="I23" s="61"/>
      <c r="K23" s="61"/>
      <c r="L23" s="83" t="s">
        <v>52</v>
      </c>
      <c r="S23" s="61"/>
      <c r="T23" s="76" t="s">
        <v>61</v>
      </c>
    </row>
    <row r="24" spans="1:26" x14ac:dyDescent="0.3">
      <c r="I24" s="61"/>
      <c r="K24" s="61"/>
      <c r="L24" s="71" t="s">
        <v>64</v>
      </c>
      <c r="S24" s="61"/>
      <c r="T24" s="87"/>
    </row>
    <row r="25" spans="1:26" x14ac:dyDescent="0.3">
      <c r="I25" s="61"/>
      <c r="K25" s="61"/>
      <c r="L25" s="83" t="s">
        <v>65</v>
      </c>
      <c r="S25" s="61"/>
    </row>
    <row r="26" spans="1:26" x14ac:dyDescent="0.3">
      <c r="I26" s="61"/>
      <c r="K26" s="61"/>
      <c r="L26" s="57"/>
      <c r="S26" s="61"/>
      <c r="T26" s="88" t="s">
        <v>52</v>
      </c>
    </row>
    <row r="27" spans="1:26" x14ac:dyDescent="0.3">
      <c r="I27" s="61"/>
      <c r="K27" s="61"/>
      <c r="L27" s="57"/>
      <c r="S27" s="61"/>
      <c r="T27" s="90" t="s">
        <v>62</v>
      </c>
    </row>
    <row r="28" spans="1:26" x14ac:dyDescent="0.3">
      <c r="I28" s="61"/>
      <c r="K28" s="61"/>
      <c r="L28" s="57"/>
      <c r="S28" s="61"/>
      <c r="T28" s="90" t="s">
        <v>63</v>
      </c>
    </row>
    <row r="29" spans="1:26" x14ac:dyDescent="0.3">
      <c r="I29" s="61"/>
      <c r="K29" s="61"/>
      <c r="S29" s="61"/>
      <c r="T29" s="82" t="s">
        <v>106</v>
      </c>
    </row>
    <row r="30" spans="1:26" x14ac:dyDescent="0.3">
      <c r="I30" s="61"/>
      <c r="K30" s="61"/>
      <c r="S30" s="61"/>
      <c r="T30" s="82" t="s">
        <v>107</v>
      </c>
    </row>
    <row r="31" spans="1:26" x14ac:dyDescent="0.3">
      <c r="I31" s="61"/>
      <c r="K31" s="61"/>
      <c r="S31" s="61"/>
    </row>
    <row r="32" spans="1:26" x14ac:dyDescent="0.3">
      <c r="I32" s="61"/>
      <c r="K32" s="61"/>
      <c r="S32" s="61"/>
      <c r="T32" s="71" t="s">
        <v>64</v>
      </c>
    </row>
    <row r="33" spans="1:26" s="65" customFormat="1" x14ac:dyDescent="0.3">
      <c r="A33" s="59"/>
      <c r="B33" s="59"/>
      <c r="C33" s="59"/>
      <c r="D33" s="58"/>
      <c r="E33" s="60"/>
      <c r="F33" s="60"/>
      <c r="G33" s="60"/>
      <c r="H33" s="58"/>
      <c r="I33" s="61"/>
      <c r="J33" s="58"/>
      <c r="K33" s="61"/>
      <c r="L33" s="58"/>
      <c r="M33" s="58"/>
      <c r="N33" s="58"/>
      <c r="O33" s="58"/>
      <c r="P33" s="58"/>
      <c r="Q33" s="58"/>
      <c r="R33" s="58"/>
      <c r="S33" s="67"/>
      <c r="T33" s="82" t="s">
        <v>99</v>
      </c>
      <c r="U33" s="58"/>
      <c r="V33" s="58"/>
      <c r="W33" s="58"/>
      <c r="X33" s="58"/>
      <c r="Y33" s="58"/>
      <c r="Z33" s="58"/>
    </row>
    <row r="34" spans="1:26" s="65" customFormat="1" x14ac:dyDescent="0.3">
      <c r="A34" s="59"/>
      <c r="B34" s="59"/>
      <c r="C34" s="59"/>
      <c r="D34" s="58"/>
      <c r="E34" s="60"/>
      <c r="F34" s="60"/>
      <c r="G34" s="60"/>
      <c r="H34" s="58"/>
      <c r="I34" s="61"/>
      <c r="J34" s="58"/>
      <c r="K34" s="61"/>
      <c r="L34" s="58"/>
      <c r="M34" s="58"/>
      <c r="N34" s="58"/>
      <c r="O34" s="58"/>
      <c r="P34" s="58"/>
      <c r="Q34" s="58"/>
      <c r="R34" s="58"/>
      <c r="S34" s="67"/>
      <c r="T34" s="82" t="s">
        <v>109</v>
      </c>
      <c r="U34" s="58"/>
      <c r="V34" s="58"/>
      <c r="W34" s="58"/>
      <c r="X34" s="58"/>
      <c r="Y34" s="58"/>
      <c r="Z34" s="58"/>
    </row>
    <row r="35" spans="1:26" s="65" customFormat="1" x14ac:dyDescent="0.3">
      <c r="A35" s="59"/>
      <c r="B35" s="59"/>
      <c r="C35" s="59"/>
      <c r="D35" s="58"/>
      <c r="E35" s="60"/>
      <c r="F35" s="60"/>
      <c r="G35" s="60"/>
      <c r="H35" s="58"/>
      <c r="I35" s="61"/>
      <c r="J35" s="58"/>
      <c r="K35" s="61"/>
      <c r="L35" s="58"/>
      <c r="M35" s="58"/>
      <c r="N35" s="58"/>
      <c r="O35" s="58"/>
      <c r="P35" s="58"/>
      <c r="Q35" s="58"/>
      <c r="R35" s="58"/>
      <c r="S35" s="67"/>
      <c r="T35" s="82" t="s">
        <v>110</v>
      </c>
      <c r="U35" s="58"/>
      <c r="V35" s="58"/>
      <c r="W35" s="58"/>
      <c r="X35" s="58"/>
      <c r="Y35" s="58"/>
      <c r="Z35" s="58"/>
    </row>
    <row r="36" spans="1:26" s="65" customFormat="1" x14ac:dyDescent="0.3">
      <c r="A36" s="59"/>
      <c r="B36" s="59"/>
      <c r="C36" s="59"/>
      <c r="D36" s="58"/>
      <c r="E36" s="60"/>
      <c r="F36" s="60"/>
      <c r="G36" s="60"/>
      <c r="H36" s="58"/>
      <c r="I36" s="61"/>
      <c r="J36" s="58"/>
      <c r="K36" s="61"/>
      <c r="L36" s="58"/>
      <c r="M36" s="58"/>
      <c r="N36" s="58"/>
      <c r="O36" s="58"/>
      <c r="P36" s="58"/>
      <c r="Q36" s="58"/>
      <c r="R36" s="58"/>
      <c r="S36" s="67"/>
      <c r="T36" s="82"/>
      <c r="U36" s="58"/>
      <c r="V36" s="58"/>
      <c r="W36" s="58"/>
      <c r="X36" s="58"/>
      <c r="Y36" s="58"/>
      <c r="Z36" s="58"/>
    </row>
    <row r="37" spans="1:26" x14ac:dyDescent="0.3">
      <c r="I37" s="61"/>
      <c r="K37" s="61"/>
      <c r="S37" s="61"/>
      <c r="T37" s="75" t="s">
        <v>65</v>
      </c>
    </row>
    <row r="38" spans="1:26" x14ac:dyDescent="0.3">
      <c r="I38" s="61"/>
      <c r="K38" s="61"/>
      <c r="S38" s="61"/>
      <c r="T38" s="83" t="s">
        <v>128</v>
      </c>
    </row>
    <row r="39" spans="1:26" x14ac:dyDescent="0.3">
      <c r="I39" s="61"/>
      <c r="K39" s="61"/>
      <c r="S39" s="61"/>
      <c r="T39" s="83" t="s">
        <v>111</v>
      </c>
    </row>
    <row r="40" spans="1:26" x14ac:dyDescent="0.3">
      <c r="I40" s="61"/>
      <c r="K40" s="61"/>
      <c r="S40" s="61"/>
    </row>
    <row r="41" spans="1:26" ht="19" customHeight="1" x14ac:dyDescent="0.3">
      <c r="A41" s="2" t="s">
        <v>11</v>
      </c>
      <c r="B41" s="2"/>
      <c r="C41" s="2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1"/>
      <c r="T41" s="67"/>
      <c r="U41" s="67"/>
      <c r="V41" s="67"/>
      <c r="W41" s="67"/>
      <c r="X41" s="67"/>
      <c r="Y41" s="67"/>
      <c r="Z41" s="67"/>
    </row>
    <row r="42" spans="1:26" x14ac:dyDescent="0.3">
      <c r="I42" s="61"/>
      <c r="K42" s="61"/>
      <c r="S42" s="61"/>
    </row>
    <row r="43" spans="1:26" x14ac:dyDescent="0.3">
      <c r="I43" s="61"/>
      <c r="J43" s="73" t="s">
        <v>7</v>
      </c>
      <c r="K43" s="74"/>
      <c r="L43" s="66" t="s">
        <v>35</v>
      </c>
      <c r="N43" s="66" t="s">
        <v>46</v>
      </c>
      <c r="O43" s="65"/>
      <c r="P43" s="65" t="s">
        <v>51</v>
      </c>
      <c r="R43" s="65" t="s">
        <v>58</v>
      </c>
      <c r="S43" s="61"/>
      <c r="T43" s="73" t="s">
        <v>15</v>
      </c>
      <c r="V43" s="79" t="s">
        <v>40</v>
      </c>
      <c r="W43" s="63"/>
      <c r="X43" s="73" t="s">
        <v>41</v>
      </c>
      <c r="Z43" s="79" t="s">
        <v>44</v>
      </c>
    </row>
    <row r="44" spans="1:26" x14ac:dyDescent="0.3">
      <c r="I44" s="61"/>
      <c r="J44" s="71" t="s">
        <v>35</v>
      </c>
      <c r="K44" s="61"/>
      <c r="L44" s="69" t="s">
        <v>15</v>
      </c>
      <c r="N44" s="82" t="s">
        <v>48</v>
      </c>
      <c r="P44" s="82" t="s">
        <v>108</v>
      </c>
      <c r="R44" s="82" t="s">
        <v>57</v>
      </c>
      <c r="S44" s="61"/>
      <c r="T44" s="71" t="s">
        <v>36</v>
      </c>
      <c r="V44" s="81" t="s">
        <v>42</v>
      </c>
      <c r="X44" s="80" t="s">
        <v>90</v>
      </c>
      <c r="Z44" s="69" t="s">
        <v>45</v>
      </c>
    </row>
    <row r="45" spans="1:26" x14ac:dyDescent="0.3">
      <c r="I45" s="61"/>
      <c r="J45" s="71" t="s">
        <v>46</v>
      </c>
      <c r="K45" s="61"/>
      <c r="L45" s="69" t="s">
        <v>40</v>
      </c>
      <c r="N45" s="82" t="s">
        <v>47</v>
      </c>
      <c r="P45" s="69" t="s">
        <v>53</v>
      </c>
      <c r="R45" s="82" t="s">
        <v>56</v>
      </c>
      <c r="S45" s="61"/>
      <c r="T45" s="71" t="s">
        <v>37</v>
      </c>
      <c r="V45" s="81" t="s">
        <v>43</v>
      </c>
      <c r="X45" s="80" t="s">
        <v>91</v>
      </c>
    </row>
    <row r="46" spans="1:26" x14ac:dyDescent="0.3">
      <c r="I46" s="61"/>
      <c r="J46" s="83" t="s">
        <v>51</v>
      </c>
      <c r="K46" s="61"/>
      <c r="L46" s="69" t="s">
        <v>41</v>
      </c>
      <c r="N46" s="82" t="s">
        <v>49</v>
      </c>
      <c r="P46" s="82" t="s">
        <v>54</v>
      </c>
      <c r="S46" s="61"/>
      <c r="T46" s="71" t="s">
        <v>38</v>
      </c>
      <c r="X46" s="80" t="s">
        <v>92</v>
      </c>
    </row>
    <row r="47" spans="1:26" x14ac:dyDescent="0.3">
      <c r="I47" s="61"/>
      <c r="J47" s="83" t="s">
        <v>58</v>
      </c>
      <c r="K47" s="61"/>
      <c r="L47" s="69" t="s">
        <v>44</v>
      </c>
      <c r="N47" s="82" t="s">
        <v>50</v>
      </c>
      <c r="P47" s="69" t="s">
        <v>55</v>
      </c>
      <c r="S47" s="61"/>
      <c r="T47" s="77" t="s">
        <v>39</v>
      </c>
      <c r="X47" s="80" t="s">
        <v>93</v>
      </c>
    </row>
    <row r="48" spans="1:26" x14ac:dyDescent="0.3">
      <c r="I48" s="61"/>
      <c r="K48" s="61"/>
      <c r="S48" s="61"/>
      <c r="T48" s="77" t="s">
        <v>16</v>
      </c>
      <c r="X48" s="80" t="s">
        <v>94</v>
      </c>
    </row>
    <row r="49" spans="9:26" x14ac:dyDescent="0.3">
      <c r="I49" s="61"/>
      <c r="K49" s="61"/>
      <c r="S49" s="61"/>
      <c r="T49" s="77"/>
      <c r="X49" s="80" t="s">
        <v>95</v>
      </c>
    </row>
    <row r="50" spans="9:26" x14ac:dyDescent="0.3">
      <c r="I50" s="61"/>
      <c r="K50" s="61"/>
      <c r="S50" s="61"/>
      <c r="T50" s="77"/>
      <c r="X50" s="80" t="s">
        <v>96</v>
      </c>
    </row>
    <row r="51" spans="9:26" x14ac:dyDescent="0.3">
      <c r="I51" s="61"/>
      <c r="K51" s="61"/>
      <c r="S51" s="61"/>
      <c r="T51" s="77"/>
      <c r="X51" s="80" t="s">
        <v>97</v>
      </c>
    </row>
    <row r="52" spans="9:26" x14ac:dyDescent="0.3">
      <c r="I52" s="61"/>
      <c r="K52" s="61"/>
      <c r="S52" s="61"/>
      <c r="T52" s="57"/>
      <c r="X52" s="80" t="s">
        <v>98</v>
      </c>
    </row>
    <row r="53" spans="9:26" x14ac:dyDescent="0.3">
      <c r="I53" s="61"/>
      <c r="K53" s="61"/>
      <c r="S53" s="61"/>
    </row>
    <row r="54" spans="9:26" x14ac:dyDescent="0.3">
      <c r="I54" s="61"/>
      <c r="K54" s="61"/>
      <c r="S54" s="61"/>
      <c r="T54" s="73" t="s">
        <v>48</v>
      </c>
      <c r="V54" s="79" t="s">
        <v>47</v>
      </c>
      <c r="X54" s="73" t="s">
        <v>49</v>
      </c>
      <c r="Z54" s="79" t="s">
        <v>50</v>
      </c>
    </row>
    <row r="55" spans="9:26" x14ac:dyDescent="0.3">
      <c r="I55" s="61"/>
      <c r="K55" s="61"/>
      <c r="S55" s="61"/>
      <c r="T55" s="80" t="s">
        <v>87</v>
      </c>
      <c r="V55" s="97" t="s">
        <v>84</v>
      </c>
      <c r="X55" s="82" t="s">
        <v>115</v>
      </c>
      <c r="Z55" s="83" t="s">
        <v>82</v>
      </c>
    </row>
    <row r="56" spans="9:26" x14ac:dyDescent="0.3">
      <c r="I56" s="61"/>
      <c r="K56" s="61"/>
      <c r="S56" s="61"/>
      <c r="T56" s="80" t="s">
        <v>88</v>
      </c>
      <c r="V56" s="97" t="s">
        <v>85</v>
      </c>
      <c r="X56" s="82" t="s">
        <v>116</v>
      </c>
      <c r="Z56" s="83" t="s">
        <v>83</v>
      </c>
    </row>
    <row r="57" spans="9:26" x14ac:dyDescent="0.3">
      <c r="I57" s="61"/>
      <c r="K57" s="61"/>
      <c r="S57" s="61"/>
      <c r="T57" s="80" t="s">
        <v>89</v>
      </c>
      <c r="V57" s="97" t="s">
        <v>86</v>
      </c>
    </row>
    <row r="58" spans="9:26" x14ac:dyDescent="0.3">
      <c r="I58" s="61"/>
      <c r="K58" s="61"/>
      <c r="S58" s="61"/>
      <c r="T58" s="80"/>
    </row>
    <row r="59" spans="9:26" x14ac:dyDescent="0.3">
      <c r="I59" s="61"/>
      <c r="K59" s="61"/>
      <c r="S59" s="61"/>
    </row>
    <row r="60" spans="9:26" x14ac:dyDescent="0.3">
      <c r="I60" s="61"/>
      <c r="K60" s="61"/>
      <c r="S60" s="61"/>
    </row>
    <row r="61" spans="9:26" x14ac:dyDescent="0.3">
      <c r="I61" s="61"/>
      <c r="K61" s="61"/>
      <c r="S61" s="61"/>
      <c r="T61" s="73" t="s">
        <v>108</v>
      </c>
      <c r="V61" s="79" t="s">
        <v>53</v>
      </c>
      <c r="X61" s="73" t="s">
        <v>54</v>
      </c>
      <c r="Z61" s="79" t="s">
        <v>55</v>
      </c>
    </row>
    <row r="62" spans="9:26" x14ac:dyDescent="0.3">
      <c r="I62" s="61"/>
      <c r="K62" s="61"/>
      <c r="S62" s="61"/>
      <c r="T62" s="96" t="s">
        <v>69</v>
      </c>
      <c r="V62" s="80" t="s">
        <v>71</v>
      </c>
      <c r="X62" s="80" t="s">
        <v>75</v>
      </c>
      <c r="Z62" s="80" t="s">
        <v>81</v>
      </c>
    </row>
    <row r="63" spans="9:26" x14ac:dyDescent="0.3">
      <c r="I63" s="61"/>
      <c r="K63" s="61"/>
      <c r="S63" s="61"/>
      <c r="T63" s="96" t="s">
        <v>70</v>
      </c>
      <c r="V63" s="80" t="s">
        <v>72</v>
      </c>
      <c r="X63" s="80" t="s">
        <v>76</v>
      </c>
      <c r="Z63" s="80" t="s">
        <v>101</v>
      </c>
    </row>
    <row r="64" spans="9:26" ht="15.5" x14ac:dyDescent="0.3">
      <c r="I64" s="61"/>
      <c r="K64" s="61"/>
      <c r="S64" s="61"/>
      <c r="T64" s="62"/>
      <c r="V64" s="80" t="s">
        <v>73</v>
      </c>
      <c r="X64" s="80" t="s">
        <v>77</v>
      </c>
      <c r="Z64" s="80" t="s">
        <v>102</v>
      </c>
    </row>
    <row r="65" spans="9:24" x14ac:dyDescent="0.3">
      <c r="I65" s="61"/>
      <c r="K65" s="61"/>
      <c r="S65" s="61"/>
      <c r="V65" s="80" t="s">
        <v>74</v>
      </c>
      <c r="X65" s="80" t="s">
        <v>78</v>
      </c>
    </row>
    <row r="66" spans="9:24" x14ac:dyDescent="0.3">
      <c r="I66" s="61"/>
      <c r="K66" s="61"/>
      <c r="S66" s="61"/>
      <c r="X66" s="80" t="s">
        <v>79</v>
      </c>
    </row>
    <row r="67" spans="9:24" x14ac:dyDescent="0.3">
      <c r="I67" s="61"/>
      <c r="K67" s="61"/>
      <c r="S67" s="61"/>
      <c r="X67" s="80" t="s">
        <v>100</v>
      </c>
    </row>
    <row r="68" spans="9:24" x14ac:dyDescent="0.3">
      <c r="I68" s="61"/>
      <c r="K68" s="61"/>
      <c r="S68" s="61"/>
      <c r="X68" s="80" t="s">
        <v>80</v>
      </c>
    </row>
    <row r="69" spans="9:24" x14ac:dyDescent="0.3">
      <c r="I69" s="61"/>
      <c r="K69" s="61"/>
      <c r="S69" s="61"/>
    </row>
    <row r="70" spans="9:24" x14ac:dyDescent="0.3">
      <c r="I70" s="61"/>
      <c r="K70" s="61"/>
      <c r="S70" s="61"/>
      <c r="T70" s="75" t="s">
        <v>57</v>
      </c>
      <c r="U70" s="65"/>
      <c r="V70" s="78" t="s">
        <v>56</v>
      </c>
    </row>
    <row r="71" spans="9:24" x14ac:dyDescent="0.3">
      <c r="I71" s="61"/>
      <c r="K71" s="61"/>
      <c r="S71" s="61"/>
      <c r="T71" s="94" t="s">
        <v>66</v>
      </c>
      <c r="V71" s="95" t="s">
        <v>66</v>
      </c>
    </row>
    <row r="72" spans="9:24" x14ac:dyDescent="0.3">
      <c r="I72" s="61"/>
      <c r="K72" s="61"/>
      <c r="S72" s="61"/>
      <c r="T72" s="94" t="s">
        <v>67</v>
      </c>
      <c r="V72" s="95" t="s">
        <v>68</v>
      </c>
    </row>
    <row r="73" spans="9:24" x14ac:dyDescent="0.3">
      <c r="I73" s="61"/>
      <c r="K73" s="61"/>
      <c r="S73" s="61"/>
      <c r="V73" s="95" t="s">
        <v>67</v>
      </c>
    </row>
    <row r="74" spans="9:24" x14ac:dyDescent="0.3">
      <c r="I74" s="61"/>
      <c r="K74" s="61"/>
      <c r="S74" s="61"/>
    </row>
  </sheetData>
  <mergeCells count="3">
    <mergeCell ref="A2:H2"/>
    <mergeCell ref="L2:P2"/>
    <mergeCell ref="T2:Z2"/>
  </mergeCells>
  <pageMargins left="0.7" right="0.7" top="0.75" bottom="0.75" header="0.3" footer="0.3"/>
  <tableParts count="3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62442-7136-4721-A8EF-6F27B4F075F2}">
  <sheetPr codeName="Feuil5">
    <tabColor rgb="FF00B050"/>
  </sheetPr>
  <dimension ref="A7:I69"/>
  <sheetViews>
    <sheetView topLeftCell="A49" zoomScaleNormal="100" workbookViewId="0">
      <selection activeCell="H8" sqref="H8:H69"/>
    </sheetView>
  </sheetViews>
  <sheetFormatPr baseColWidth="10" defaultRowHeight="14" x14ac:dyDescent="0.3"/>
  <cols>
    <col min="1" max="1" width="6.33203125" customWidth="1"/>
    <col min="2" max="2" width="12.5" customWidth="1"/>
    <col min="4" max="4" width="22" bestFit="1" customWidth="1"/>
    <col min="5" max="5" width="17.5" hidden="1" customWidth="1"/>
    <col min="6" max="6" width="20.83203125" customWidth="1"/>
    <col min="7" max="7" width="64" customWidth="1"/>
    <col min="8" max="8" width="13.83203125" bestFit="1" customWidth="1"/>
    <col min="11" max="11" width="19.08203125" customWidth="1"/>
  </cols>
  <sheetData>
    <row r="7" spans="1:9" x14ac:dyDescent="0.3">
      <c r="A7" t="s">
        <v>2</v>
      </c>
      <c r="B7" t="s">
        <v>1</v>
      </c>
      <c r="C7" t="s">
        <v>3</v>
      </c>
      <c r="D7" t="s">
        <v>4</v>
      </c>
      <c r="E7" t="s">
        <v>18</v>
      </c>
      <c r="F7" t="s">
        <v>19</v>
      </c>
      <c r="G7" t="s">
        <v>17</v>
      </c>
      <c r="H7" t="s">
        <v>20</v>
      </c>
      <c r="I7" t="s">
        <v>24</v>
      </c>
    </row>
    <row r="8" spans="1:9" x14ac:dyDescent="0.3">
      <c r="C8" t="str">
        <f t="shared" ref="C8:C39" si="0">IF(B8="AT-PASANAD","Programmé",IF(B8="","","Réalisé"))</f>
        <v/>
      </c>
      <c r="D8" t="s">
        <v>5</v>
      </c>
      <c r="E8" t="s">
        <v>13</v>
      </c>
      <c r="F8" t="s">
        <v>14</v>
      </c>
      <c r="G8" t="s">
        <v>119</v>
      </c>
      <c r="H8" s="235"/>
      <c r="I8" s="236" t="s">
        <v>27</v>
      </c>
    </row>
    <row r="9" spans="1:9" x14ac:dyDescent="0.3">
      <c r="C9" t="str">
        <f t="shared" si="0"/>
        <v/>
      </c>
      <c r="D9" t="s">
        <v>5</v>
      </c>
      <c r="E9" t="s">
        <v>13</v>
      </c>
      <c r="F9" t="s">
        <v>14</v>
      </c>
      <c r="G9" t="s">
        <v>120</v>
      </c>
      <c r="H9" s="235"/>
      <c r="I9" s="236" t="s">
        <v>105</v>
      </c>
    </row>
    <row r="10" spans="1:9" x14ac:dyDescent="0.3">
      <c r="C10" t="str">
        <f t="shared" si="0"/>
        <v/>
      </c>
      <c r="D10" t="s">
        <v>5</v>
      </c>
      <c r="E10" t="s">
        <v>13</v>
      </c>
      <c r="F10" t="s">
        <v>14</v>
      </c>
      <c r="G10" t="s">
        <v>121</v>
      </c>
      <c r="H10" s="235"/>
      <c r="I10" s="236" t="s">
        <v>105</v>
      </c>
    </row>
    <row r="11" spans="1:9" x14ac:dyDescent="0.3">
      <c r="C11" t="str">
        <f t="shared" si="0"/>
        <v/>
      </c>
      <c r="D11" t="s">
        <v>6</v>
      </c>
      <c r="E11" t="s">
        <v>59</v>
      </c>
      <c r="F11" t="s">
        <v>60</v>
      </c>
      <c r="G11" t="s">
        <v>122</v>
      </c>
      <c r="H11" s="235"/>
      <c r="I11" s="236" t="s">
        <v>105</v>
      </c>
    </row>
    <row r="12" spans="1:9" x14ac:dyDescent="0.3">
      <c r="C12" t="str">
        <f t="shared" si="0"/>
        <v/>
      </c>
      <c r="D12" t="s">
        <v>6</v>
      </c>
      <c r="E12" t="s">
        <v>59</v>
      </c>
      <c r="F12" t="s">
        <v>60</v>
      </c>
      <c r="G12" t="s">
        <v>61</v>
      </c>
      <c r="H12" s="235"/>
      <c r="I12" s="236" t="s">
        <v>105</v>
      </c>
    </row>
    <row r="13" spans="1:9" x14ac:dyDescent="0.3">
      <c r="C13" t="str">
        <f t="shared" si="0"/>
        <v/>
      </c>
      <c r="D13" s="194" t="s">
        <v>6</v>
      </c>
      <c r="E13" s="194" t="s">
        <v>59</v>
      </c>
      <c r="F13" s="194" t="s">
        <v>52</v>
      </c>
      <c r="G13" s="194" t="s">
        <v>62</v>
      </c>
      <c r="H13" s="235"/>
      <c r="I13" s="236" t="s">
        <v>27</v>
      </c>
    </row>
    <row r="14" spans="1:9" x14ac:dyDescent="0.3">
      <c r="C14" t="str">
        <f t="shared" si="0"/>
        <v/>
      </c>
      <c r="D14" s="194" t="s">
        <v>6</v>
      </c>
      <c r="E14" s="194" t="s">
        <v>59</v>
      </c>
      <c r="F14" s="194" t="s">
        <v>52</v>
      </c>
      <c r="G14" s="194" t="s">
        <v>63</v>
      </c>
      <c r="H14" s="235"/>
      <c r="I14" s="236" t="s">
        <v>27</v>
      </c>
    </row>
    <row r="15" spans="1:9" x14ac:dyDescent="0.3">
      <c r="C15" t="str">
        <f t="shared" si="0"/>
        <v/>
      </c>
      <c r="D15" s="194" t="s">
        <v>6</v>
      </c>
      <c r="E15" s="194" t="s">
        <v>59</v>
      </c>
      <c r="F15" s="194" t="s">
        <v>52</v>
      </c>
      <c r="G15" s="194" t="s">
        <v>106</v>
      </c>
      <c r="H15" s="235"/>
      <c r="I15" s="236" t="s">
        <v>27</v>
      </c>
    </row>
    <row r="16" spans="1:9" x14ac:dyDescent="0.3">
      <c r="C16" t="str">
        <f t="shared" si="0"/>
        <v/>
      </c>
      <c r="D16" s="194" t="s">
        <v>6</v>
      </c>
      <c r="E16" s="194" t="s">
        <v>59</v>
      </c>
      <c r="F16" s="194" t="s">
        <v>52</v>
      </c>
      <c r="G16" s="194" t="s">
        <v>107</v>
      </c>
      <c r="H16" s="235"/>
      <c r="I16" s="236" t="s">
        <v>27</v>
      </c>
    </row>
    <row r="17" spans="3:9" x14ac:dyDescent="0.3">
      <c r="C17" t="str">
        <f t="shared" si="0"/>
        <v/>
      </c>
      <c r="D17" t="s">
        <v>6</v>
      </c>
      <c r="E17" t="s">
        <v>59</v>
      </c>
      <c r="F17" t="s">
        <v>64</v>
      </c>
      <c r="G17" t="s">
        <v>99</v>
      </c>
      <c r="H17" s="235"/>
      <c r="I17" s="236" t="s">
        <v>27</v>
      </c>
    </row>
    <row r="18" spans="3:9" x14ac:dyDescent="0.3">
      <c r="C18" t="str">
        <f t="shared" si="0"/>
        <v/>
      </c>
      <c r="D18" t="s">
        <v>6</v>
      </c>
      <c r="E18" t="s">
        <v>59</v>
      </c>
      <c r="F18" t="s">
        <v>64</v>
      </c>
      <c r="G18" t="s">
        <v>109</v>
      </c>
      <c r="H18" s="235"/>
      <c r="I18" s="236" t="s">
        <v>27</v>
      </c>
    </row>
    <row r="19" spans="3:9" x14ac:dyDescent="0.3">
      <c r="C19" t="str">
        <f t="shared" si="0"/>
        <v/>
      </c>
      <c r="D19" t="s">
        <v>6</v>
      </c>
      <c r="E19" t="s">
        <v>59</v>
      </c>
      <c r="F19" t="s">
        <v>64</v>
      </c>
      <c r="G19" t="s">
        <v>110</v>
      </c>
      <c r="H19" s="235"/>
      <c r="I19" s="236" t="s">
        <v>27</v>
      </c>
    </row>
    <row r="20" spans="3:9" x14ac:dyDescent="0.3">
      <c r="C20" t="str">
        <f t="shared" si="0"/>
        <v/>
      </c>
      <c r="D20" t="s">
        <v>6</v>
      </c>
      <c r="E20" t="s">
        <v>59</v>
      </c>
      <c r="F20" t="s">
        <v>65</v>
      </c>
      <c r="G20" t="s">
        <v>128</v>
      </c>
      <c r="H20" s="235"/>
      <c r="I20" s="236" t="s">
        <v>105</v>
      </c>
    </row>
    <row r="21" spans="3:9" x14ac:dyDescent="0.3">
      <c r="C21" t="str">
        <f t="shared" si="0"/>
        <v/>
      </c>
      <c r="D21" t="s">
        <v>6</v>
      </c>
      <c r="E21" t="s">
        <v>59</v>
      </c>
      <c r="F21" t="s">
        <v>65</v>
      </c>
      <c r="G21" t="s">
        <v>111</v>
      </c>
      <c r="H21" s="235"/>
      <c r="I21" s="236" t="s">
        <v>27</v>
      </c>
    </row>
    <row r="22" spans="3:9" x14ac:dyDescent="0.3">
      <c r="C22" s="237" t="str">
        <f t="shared" si="0"/>
        <v/>
      </c>
      <c r="D22" t="s">
        <v>7</v>
      </c>
      <c r="E22" t="s">
        <v>35</v>
      </c>
      <c r="F22" t="s">
        <v>41</v>
      </c>
      <c r="G22" t="s">
        <v>91</v>
      </c>
      <c r="H22" s="235"/>
      <c r="I22" s="236" t="s">
        <v>129</v>
      </c>
    </row>
    <row r="23" spans="3:9" x14ac:dyDescent="0.3">
      <c r="C23" s="237" t="str">
        <f t="shared" si="0"/>
        <v/>
      </c>
      <c r="D23" t="s">
        <v>7</v>
      </c>
      <c r="E23" t="s">
        <v>35</v>
      </c>
      <c r="F23" t="s">
        <v>41</v>
      </c>
      <c r="G23" t="s">
        <v>90</v>
      </c>
      <c r="H23" s="235"/>
      <c r="I23" s="236" t="s">
        <v>105</v>
      </c>
    </row>
    <row r="24" spans="3:9" x14ac:dyDescent="0.3">
      <c r="C24" s="237" t="str">
        <f t="shared" si="0"/>
        <v/>
      </c>
      <c r="D24" t="s">
        <v>7</v>
      </c>
      <c r="E24" t="s">
        <v>35</v>
      </c>
      <c r="F24" t="s">
        <v>41</v>
      </c>
      <c r="G24" t="s">
        <v>93</v>
      </c>
      <c r="H24" s="235"/>
      <c r="I24" s="236" t="s">
        <v>129</v>
      </c>
    </row>
    <row r="25" spans="3:9" x14ac:dyDescent="0.3">
      <c r="C25" s="237" t="str">
        <f t="shared" si="0"/>
        <v/>
      </c>
      <c r="D25" t="s">
        <v>7</v>
      </c>
      <c r="E25" t="s">
        <v>35</v>
      </c>
      <c r="F25" t="s">
        <v>41</v>
      </c>
      <c r="G25" t="s">
        <v>92</v>
      </c>
      <c r="H25" s="235"/>
      <c r="I25" s="236" t="s">
        <v>105</v>
      </c>
    </row>
    <row r="26" spans="3:9" x14ac:dyDescent="0.3">
      <c r="C26" s="237" t="str">
        <f t="shared" si="0"/>
        <v/>
      </c>
      <c r="D26" t="s">
        <v>7</v>
      </c>
      <c r="E26" t="s">
        <v>35</v>
      </c>
      <c r="F26" t="s">
        <v>41</v>
      </c>
      <c r="G26" t="s">
        <v>98</v>
      </c>
      <c r="H26" s="235"/>
      <c r="I26" s="236" t="s">
        <v>129</v>
      </c>
    </row>
    <row r="27" spans="3:9" x14ac:dyDescent="0.3">
      <c r="C27" s="237" t="str">
        <f t="shared" si="0"/>
        <v/>
      </c>
      <c r="D27" t="s">
        <v>7</v>
      </c>
      <c r="E27" t="s">
        <v>35</v>
      </c>
      <c r="F27" t="s">
        <v>41</v>
      </c>
      <c r="G27" t="s">
        <v>97</v>
      </c>
      <c r="H27" s="235"/>
      <c r="I27" s="236" t="s">
        <v>105</v>
      </c>
    </row>
    <row r="28" spans="3:9" x14ac:dyDescent="0.3">
      <c r="C28" s="237" t="str">
        <f t="shared" si="0"/>
        <v/>
      </c>
      <c r="D28" t="s">
        <v>7</v>
      </c>
      <c r="E28" t="s">
        <v>35</v>
      </c>
      <c r="F28" t="s">
        <v>41</v>
      </c>
      <c r="G28" t="s">
        <v>95</v>
      </c>
      <c r="H28" s="235"/>
      <c r="I28" s="236" t="s">
        <v>129</v>
      </c>
    </row>
    <row r="29" spans="3:9" x14ac:dyDescent="0.3">
      <c r="C29" s="237" t="str">
        <f t="shared" si="0"/>
        <v/>
      </c>
      <c r="D29" t="s">
        <v>7</v>
      </c>
      <c r="E29" t="s">
        <v>35</v>
      </c>
      <c r="F29" t="s">
        <v>41</v>
      </c>
      <c r="G29" t="s">
        <v>94</v>
      </c>
      <c r="H29" s="235"/>
      <c r="I29" s="236" t="s">
        <v>105</v>
      </c>
    </row>
    <row r="30" spans="3:9" x14ac:dyDescent="0.3">
      <c r="C30" s="237" t="str">
        <f t="shared" si="0"/>
        <v/>
      </c>
      <c r="D30" t="s">
        <v>7</v>
      </c>
      <c r="E30" t="s">
        <v>35</v>
      </c>
      <c r="F30" t="s">
        <v>41</v>
      </c>
      <c r="G30" t="s">
        <v>96</v>
      </c>
      <c r="H30" s="235"/>
      <c r="I30" s="236" t="s">
        <v>105</v>
      </c>
    </row>
    <row r="31" spans="3:9" x14ac:dyDescent="0.3">
      <c r="C31" s="237" t="str">
        <f t="shared" si="0"/>
        <v/>
      </c>
      <c r="D31" t="s">
        <v>7</v>
      </c>
      <c r="E31" t="s">
        <v>35</v>
      </c>
      <c r="F31" t="s">
        <v>40</v>
      </c>
      <c r="G31" t="s">
        <v>43</v>
      </c>
      <c r="H31" s="235"/>
      <c r="I31" s="236" t="s">
        <v>105</v>
      </c>
    </row>
    <row r="32" spans="3:9" x14ac:dyDescent="0.3">
      <c r="C32" s="237" t="str">
        <f t="shared" si="0"/>
        <v/>
      </c>
      <c r="D32" t="s">
        <v>7</v>
      </c>
      <c r="E32" t="s">
        <v>35</v>
      </c>
      <c r="F32" t="s">
        <v>40</v>
      </c>
      <c r="G32" t="s">
        <v>42</v>
      </c>
      <c r="H32" s="235"/>
      <c r="I32" s="236" t="s">
        <v>105</v>
      </c>
    </row>
    <row r="33" spans="3:9" x14ac:dyDescent="0.3">
      <c r="C33" t="str">
        <f t="shared" si="0"/>
        <v/>
      </c>
      <c r="D33" t="s">
        <v>7</v>
      </c>
      <c r="E33" t="s">
        <v>35</v>
      </c>
      <c r="F33" t="s">
        <v>15</v>
      </c>
      <c r="G33" t="s">
        <v>39</v>
      </c>
      <c r="H33" s="235"/>
      <c r="I33" s="236" t="s">
        <v>105</v>
      </c>
    </row>
    <row r="34" spans="3:9" x14ac:dyDescent="0.3">
      <c r="C34" t="str">
        <f t="shared" si="0"/>
        <v/>
      </c>
      <c r="D34" t="s">
        <v>7</v>
      </c>
      <c r="E34" t="s">
        <v>35</v>
      </c>
      <c r="F34" t="s">
        <v>15</v>
      </c>
      <c r="G34" t="s">
        <v>16</v>
      </c>
      <c r="H34" s="235"/>
      <c r="I34" s="236" t="s">
        <v>105</v>
      </c>
    </row>
    <row r="35" spans="3:9" x14ac:dyDescent="0.3">
      <c r="C35" t="str">
        <f t="shared" si="0"/>
        <v/>
      </c>
      <c r="D35" t="s">
        <v>7</v>
      </c>
      <c r="E35" t="s">
        <v>35</v>
      </c>
      <c r="F35" t="s">
        <v>15</v>
      </c>
      <c r="G35" t="s">
        <v>38</v>
      </c>
      <c r="H35" s="235"/>
      <c r="I35" s="236" t="s">
        <v>105</v>
      </c>
    </row>
    <row r="36" spans="3:9" x14ac:dyDescent="0.3">
      <c r="C36" t="str">
        <f t="shared" si="0"/>
        <v/>
      </c>
      <c r="D36" t="s">
        <v>7</v>
      </c>
      <c r="E36" t="s">
        <v>35</v>
      </c>
      <c r="F36" t="s">
        <v>15</v>
      </c>
      <c r="G36" t="s">
        <v>37</v>
      </c>
      <c r="H36" s="235"/>
      <c r="I36" s="236" t="s">
        <v>105</v>
      </c>
    </row>
    <row r="37" spans="3:9" x14ac:dyDescent="0.3">
      <c r="C37" t="str">
        <f t="shared" si="0"/>
        <v/>
      </c>
      <c r="D37" t="s">
        <v>7</v>
      </c>
      <c r="E37" t="s">
        <v>35</v>
      </c>
      <c r="F37" t="s">
        <v>15</v>
      </c>
      <c r="G37" t="s">
        <v>36</v>
      </c>
      <c r="H37" s="235"/>
      <c r="I37" s="236" t="s">
        <v>105</v>
      </c>
    </row>
    <row r="38" spans="3:9" x14ac:dyDescent="0.3">
      <c r="C38" s="237" t="str">
        <f t="shared" si="0"/>
        <v/>
      </c>
      <c r="D38" t="s">
        <v>7</v>
      </c>
      <c r="E38" t="s">
        <v>35</v>
      </c>
      <c r="F38" t="s">
        <v>44</v>
      </c>
      <c r="G38" t="s">
        <v>45</v>
      </c>
      <c r="H38" s="235"/>
      <c r="I38" s="236" t="s">
        <v>105</v>
      </c>
    </row>
    <row r="39" spans="3:9" x14ac:dyDescent="0.3">
      <c r="C39" t="str">
        <f t="shared" si="0"/>
        <v/>
      </c>
      <c r="D39" t="s">
        <v>7</v>
      </c>
      <c r="E39" t="s">
        <v>58</v>
      </c>
      <c r="F39" t="s">
        <v>57</v>
      </c>
      <c r="G39" t="s">
        <v>67</v>
      </c>
      <c r="H39" s="235"/>
      <c r="I39" s="236" t="s">
        <v>129</v>
      </c>
    </row>
    <row r="40" spans="3:9" x14ac:dyDescent="0.3">
      <c r="C40" t="str">
        <f t="shared" ref="C40:C69" si="1">IF(B40="AT-PASANAD","Programmé",IF(B40="","","Réalisé"))</f>
        <v/>
      </c>
      <c r="D40" t="s">
        <v>7</v>
      </c>
      <c r="E40" t="s">
        <v>58</v>
      </c>
      <c r="F40" t="s">
        <v>57</v>
      </c>
      <c r="G40" t="s">
        <v>66</v>
      </c>
      <c r="H40" s="235"/>
      <c r="I40" s="236" t="s">
        <v>129</v>
      </c>
    </row>
    <row r="41" spans="3:9" x14ac:dyDescent="0.3">
      <c r="C41" t="str">
        <f t="shared" si="1"/>
        <v/>
      </c>
      <c r="D41" t="s">
        <v>7</v>
      </c>
      <c r="E41" t="s">
        <v>58</v>
      </c>
      <c r="F41" t="s">
        <v>56</v>
      </c>
      <c r="G41" t="s">
        <v>67</v>
      </c>
      <c r="H41" s="235"/>
      <c r="I41" s="236" t="s">
        <v>129</v>
      </c>
    </row>
    <row r="42" spans="3:9" x14ac:dyDescent="0.3">
      <c r="C42" t="str">
        <f t="shared" si="1"/>
        <v/>
      </c>
      <c r="D42" t="s">
        <v>7</v>
      </c>
      <c r="E42" t="s">
        <v>58</v>
      </c>
      <c r="F42" t="s">
        <v>56</v>
      </c>
      <c r="G42" t="s">
        <v>68</v>
      </c>
      <c r="H42" s="235"/>
      <c r="I42" s="236" t="s">
        <v>129</v>
      </c>
    </row>
    <row r="43" spans="3:9" x14ac:dyDescent="0.3">
      <c r="C43" t="str">
        <f t="shared" si="1"/>
        <v/>
      </c>
      <c r="D43" t="s">
        <v>7</v>
      </c>
      <c r="E43" t="s">
        <v>58</v>
      </c>
      <c r="F43" t="s">
        <v>56</v>
      </c>
      <c r="G43" t="s">
        <v>66</v>
      </c>
      <c r="H43" s="235"/>
      <c r="I43" s="236" t="s">
        <v>129</v>
      </c>
    </row>
    <row r="44" spans="3:9" x14ac:dyDescent="0.3">
      <c r="C44" t="str">
        <f t="shared" si="1"/>
        <v/>
      </c>
      <c r="D44" t="s">
        <v>7</v>
      </c>
      <c r="E44" t="s">
        <v>51</v>
      </c>
      <c r="F44" t="s">
        <v>108</v>
      </c>
      <c r="G44" t="s">
        <v>69</v>
      </c>
      <c r="H44" s="235"/>
      <c r="I44" s="236" t="s">
        <v>105</v>
      </c>
    </row>
    <row r="45" spans="3:9" x14ac:dyDescent="0.3">
      <c r="C45" t="str">
        <f t="shared" si="1"/>
        <v/>
      </c>
      <c r="D45" t="s">
        <v>7</v>
      </c>
      <c r="E45" t="s">
        <v>51</v>
      </c>
      <c r="F45" t="s">
        <v>108</v>
      </c>
      <c r="G45" t="s">
        <v>70</v>
      </c>
      <c r="H45" s="235"/>
      <c r="I45" s="236" t="s">
        <v>105</v>
      </c>
    </row>
    <row r="46" spans="3:9" x14ac:dyDescent="0.3">
      <c r="C46" t="str">
        <f t="shared" si="1"/>
        <v/>
      </c>
      <c r="D46" t="s">
        <v>7</v>
      </c>
      <c r="E46" t="s">
        <v>51</v>
      </c>
      <c r="F46" t="s">
        <v>53</v>
      </c>
      <c r="G46" t="s">
        <v>73</v>
      </c>
      <c r="H46" s="235"/>
      <c r="I46" s="236" t="s">
        <v>105</v>
      </c>
    </row>
    <row r="47" spans="3:9" x14ac:dyDescent="0.3">
      <c r="C47" t="str">
        <f t="shared" si="1"/>
        <v/>
      </c>
      <c r="D47" t="s">
        <v>7</v>
      </c>
      <c r="E47" t="s">
        <v>51</v>
      </c>
      <c r="F47" t="s">
        <v>53</v>
      </c>
      <c r="G47" t="s">
        <v>72</v>
      </c>
      <c r="H47" s="235"/>
      <c r="I47" s="236" t="s">
        <v>105</v>
      </c>
    </row>
    <row r="48" spans="3:9" x14ac:dyDescent="0.3">
      <c r="C48" t="str">
        <f t="shared" si="1"/>
        <v/>
      </c>
      <c r="D48" t="s">
        <v>7</v>
      </c>
      <c r="E48" t="s">
        <v>51</v>
      </c>
      <c r="F48" t="s">
        <v>53</v>
      </c>
      <c r="G48" t="s">
        <v>71</v>
      </c>
      <c r="H48" s="235"/>
      <c r="I48" s="236" t="s">
        <v>105</v>
      </c>
    </row>
    <row r="49" spans="3:9" x14ac:dyDescent="0.3">
      <c r="C49" t="str">
        <f t="shared" si="1"/>
        <v/>
      </c>
      <c r="D49" t="s">
        <v>7</v>
      </c>
      <c r="E49" t="s">
        <v>51</v>
      </c>
      <c r="F49" t="s">
        <v>53</v>
      </c>
      <c r="G49" t="s">
        <v>74</v>
      </c>
      <c r="H49" s="235"/>
      <c r="I49" s="236" t="s">
        <v>105</v>
      </c>
    </row>
    <row r="50" spans="3:9" x14ac:dyDescent="0.3">
      <c r="C50" t="str">
        <f t="shared" si="1"/>
        <v/>
      </c>
      <c r="D50" t="s">
        <v>7</v>
      </c>
      <c r="E50" t="s">
        <v>51</v>
      </c>
      <c r="F50" t="s">
        <v>55</v>
      </c>
      <c r="G50" t="s">
        <v>101</v>
      </c>
      <c r="H50" s="235"/>
      <c r="I50" s="236" t="s">
        <v>27</v>
      </c>
    </row>
    <row r="51" spans="3:9" x14ac:dyDescent="0.3">
      <c r="C51" t="str">
        <f t="shared" si="1"/>
        <v/>
      </c>
      <c r="D51" t="s">
        <v>7</v>
      </c>
      <c r="E51" t="s">
        <v>51</v>
      </c>
      <c r="F51" t="s">
        <v>55</v>
      </c>
      <c r="G51" t="s">
        <v>102</v>
      </c>
      <c r="H51" s="235"/>
      <c r="I51" s="236" t="s">
        <v>27</v>
      </c>
    </row>
    <row r="52" spans="3:9" x14ac:dyDescent="0.3">
      <c r="C52" t="str">
        <f t="shared" si="1"/>
        <v/>
      </c>
      <c r="D52" t="s">
        <v>7</v>
      </c>
      <c r="E52" t="s">
        <v>51</v>
      </c>
      <c r="F52" t="s">
        <v>55</v>
      </c>
      <c r="G52" t="s">
        <v>81</v>
      </c>
      <c r="H52" s="235"/>
      <c r="I52" s="236" t="s">
        <v>105</v>
      </c>
    </row>
    <row r="53" spans="3:9" x14ac:dyDescent="0.3">
      <c r="C53" t="str">
        <f t="shared" si="1"/>
        <v/>
      </c>
      <c r="D53" t="s">
        <v>7</v>
      </c>
      <c r="E53" t="s">
        <v>51</v>
      </c>
      <c r="F53" t="s">
        <v>54</v>
      </c>
      <c r="G53" t="s">
        <v>78</v>
      </c>
      <c r="H53" s="235"/>
      <c r="I53" s="236" t="s">
        <v>105</v>
      </c>
    </row>
    <row r="54" spans="3:9" x14ac:dyDescent="0.3">
      <c r="C54" t="str">
        <f t="shared" si="1"/>
        <v/>
      </c>
      <c r="D54" t="s">
        <v>7</v>
      </c>
      <c r="E54" t="s">
        <v>51</v>
      </c>
      <c r="F54" t="s">
        <v>54</v>
      </c>
      <c r="G54" t="s">
        <v>77</v>
      </c>
      <c r="H54" s="235"/>
      <c r="I54" s="236" t="s">
        <v>105</v>
      </c>
    </row>
    <row r="55" spans="3:9" x14ac:dyDescent="0.3">
      <c r="C55" t="str">
        <f t="shared" si="1"/>
        <v/>
      </c>
      <c r="D55" t="s">
        <v>7</v>
      </c>
      <c r="E55" t="s">
        <v>51</v>
      </c>
      <c r="F55" t="s">
        <v>54</v>
      </c>
      <c r="G55" t="s">
        <v>76</v>
      </c>
      <c r="H55" s="235"/>
      <c r="I55" s="236" t="s">
        <v>105</v>
      </c>
    </row>
    <row r="56" spans="3:9" x14ac:dyDescent="0.3">
      <c r="C56" t="str">
        <f t="shared" si="1"/>
        <v/>
      </c>
      <c r="D56" t="s">
        <v>7</v>
      </c>
      <c r="E56" t="s">
        <v>51</v>
      </c>
      <c r="F56" t="s">
        <v>54</v>
      </c>
      <c r="G56" t="s">
        <v>79</v>
      </c>
      <c r="H56" s="235"/>
      <c r="I56" s="236" t="s">
        <v>105</v>
      </c>
    </row>
    <row r="57" spans="3:9" x14ac:dyDescent="0.3">
      <c r="C57" t="str">
        <f t="shared" si="1"/>
        <v/>
      </c>
      <c r="D57" t="s">
        <v>7</v>
      </c>
      <c r="E57" t="s">
        <v>51</v>
      </c>
      <c r="F57" t="s">
        <v>54</v>
      </c>
      <c r="G57" t="s">
        <v>75</v>
      </c>
      <c r="H57" s="235"/>
      <c r="I57" s="236" t="s">
        <v>105</v>
      </c>
    </row>
    <row r="58" spans="3:9" x14ac:dyDescent="0.3">
      <c r="C58" t="str">
        <f t="shared" si="1"/>
        <v/>
      </c>
      <c r="D58" t="s">
        <v>7</v>
      </c>
      <c r="E58" t="s">
        <v>51</v>
      </c>
      <c r="F58" t="s">
        <v>54</v>
      </c>
      <c r="G58" t="s">
        <v>80</v>
      </c>
      <c r="H58" s="235"/>
      <c r="I58" s="236" t="s">
        <v>105</v>
      </c>
    </row>
    <row r="59" spans="3:9" x14ac:dyDescent="0.3">
      <c r="C59" t="str">
        <f t="shared" si="1"/>
        <v/>
      </c>
      <c r="D59" t="s">
        <v>7</v>
      </c>
      <c r="E59" t="s">
        <v>51</v>
      </c>
      <c r="F59" t="s">
        <v>54</v>
      </c>
      <c r="G59" t="s">
        <v>100</v>
      </c>
      <c r="H59" s="235"/>
      <c r="I59" s="236" t="s">
        <v>105</v>
      </c>
    </row>
    <row r="60" spans="3:9" x14ac:dyDescent="0.3">
      <c r="C60" t="str">
        <f t="shared" si="1"/>
        <v/>
      </c>
      <c r="D60" t="s">
        <v>7</v>
      </c>
      <c r="E60" t="s">
        <v>46</v>
      </c>
      <c r="F60" t="s">
        <v>49</v>
      </c>
      <c r="G60" t="s">
        <v>116</v>
      </c>
      <c r="H60" s="235"/>
      <c r="I60" s="236" t="s">
        <v>105</v>
      </c>
    </row>
    <row r="61" spans="3:9" x14ac:dyDescent="0.3">
      <c r="C61" t="str">
        <f t="shared" si="1"/>
        <v/>
      </c>
      <c r="D61" t="s">
        <v>7</v>
      </c>
      <c r="E61" t="s">
        <v>46</v>
      </c>
      <c r="F61" t="s">
        <v>49</v>
      </c>
      <c r="G61" t="s">
        <v>115</v>
      </c>
      <c r="H61" s="235"/>
      <c r="I61" s="236" t="s">
        <v>105</v>
      </c>
    </row>
    <row r="62" spans="3:9" x14ac:dyDescent="0.3">
      <c r="C62" t="str">
        <f t="shared" si="1"/>
        <v/>
      </c>
      <c r="D62" t="s">
        <v>7</v>
      </c>
      <c r="E62" t="s">
        <v>46</v>
      </c>
      <c r="F62" t="s">
        <v>48</v>
      </c>
      <c r="G62" t="s">
        <v>87</v>
      </c>
      <c r="H62" s="235"/>
      <c r="I62" s="236" t="s">
        <v>105</v>
      </c>
    </row>
    <row r="63" spans="3:9" x14ac:dyDescent="0.3">
      <c r="C63" t="str">
        <f t="shared" si="1"/>
        <v/>
      </c>
      <c r="D63" t="s">
        <v>7</v>
      </c>
      <c r="E63" t="s">
        <v>46</v>
      </c>
      <c r="F63" t="s">
        <v>48</v>
      </c>
      <c r="G63" t="s">
        <v>88</v>
      </c>
      <c r="H63" s="235"/>
      <c r="I63" s="236" t="s">
        <v>105</v>
      </c>
    </row>
    <row r="64" spans="3:9" x14ac:dyDescent="0.3">
      <c r="C64" t="str">
        <f t="shared" si="1"/>
        <v/>
      </c>
      <c r="D64" t="s">
        <v>7</v>
      </c>
      <c r="E64" t="s">
        <v>46</v>
      </c>
      <c r="F64" t="s">
        <v>48</v>
      </c>
      <c r="G64" t="s">
        <v>89</v>
      </c>
      <c r="H64" s="235"/>
      <c r="I64" s="236" t="s">
        <v>105</v>
      </c>
    </row>
    <row r="65" spans="3:9" x14ac:dyDescent="0.3">
      <c r="C65" t="str">
        <f t="shared" si="1"/>
        <v/>
      </c>
      <c r="D65" t="s">
        <v>7</v>
      </c>
      <c r="E65" t="s">
        <v>46</v>
      </c>
      <c r="F65" t="s">
        <v>47</v>
      </c>
      <c r="G65" t="s">
        <v>84</v>
      </c>
      <c r="H65" s="235"/>
      <c r="I65" s="236" t="s">
        <v>105</v>
      </c>
    </row>
    <row r="66" spans="3:9" x14ac:dyDescent="0.3">
      <c r="C66" t="str">
        <f t="shared" si="1"/>
        <v/>
      </c>
      <c r="D66" t="s">
        <v>7</v>
      </c>
      <c r="E66" t="s">
        <v>46</v>
      </c>
      <c r="F66" t="s">
        <v>47</v>
      </c>
      <c r="G66" t="s">
        <v>85</v>
      </c>
      <c r="H66" s="235"/>
      <c r="I66" s="236" t="s">
        <v>105</v>
      </c>
    </row>
    <row r="67" spans="3:9" x14ac:dyDescent="0.3">
      <c r="C67" t="str">
        <f t="shared" si="1"/>
        <v/>
      </c>
      <c r="D67" t="s">
        <v>7</v>
      </c>
      <c r="E67" t="s">
        <v>46</v>
      </c>
      <c r="F67" t="s">
        <v>47</v>
      </c>
      <c r="G67" t="s">
        <v>86</v>
      </c>
      <c r="H67" s="235"/>
      <c r="I67" s="236" t="s">
        <v>105</v>
      </c>
    </row>
    <row r="68" spans="3:9" x14ac:dyDescent="0.3">
      <c r="C68" t="str">
        <f t="shared" si="1"/>
        <v/>
      </c>
      <c r="D68" t="s">
        <v>7</v>
      </c>
      <c r="E68" t="s">
        <v>46</v>
      </c>
      <c r="F68" t="s">
        <v>50</v>
      </c>
      <c r="G68" t="s">
        <v>83</v>
      </c>
      <c r="H68" s="235"/>
      <c r="I68" s="236" t="s">
        <v>105</v>
      </c>
    </row>
    <row r="69" spans="3:9" x14ac:dyDescent="0.3">
      <c r="C69" t="str">
        <f t="shared" si="1"/>
        <v/>
      </c>
      <c r="D69" t="s">
        <v>7</v>
      </c>
      <c r="E69" t="s">
        <v>46</v>
      </c>
      <c r="F69" t="s">
        <v>50</v>
      </c>
      <c r="G69" t="s">
        <v>82</v>
      </c>
      <c r="H69" s="235"/>
      <c r="I69" s="236" t="s">
        <v>105</v>
      </c>
    </row>
  </sheetData>
  <conditionalFormatting sqref="H8:H99816">
    <cfRule type="expression" dxfId="196" priority="1">
      <formula>$I8="%"</formula>
    </cfRule>
  </conditionalFormatting>
  <dataValidations count="6">
    <dataValidation type="list" allowBlank="1" showInputMessage="1" showErrorMessage="1" sqref="I8:I69" xr:uid="{3DCCE336-59D5-47BB-BE9C-F33271CFC572}">
      <formula1>UNITE</formula1>
    </dataValidation>
    <dataValidation type="list" allowBlank="1" showInputMessage="1" showErrorMessage="1" sqref="D8:D69" xr:uid="{6980D8D0-5F87-482E-8E4F-4B79149416E2}">
      <formula1>NIVEAU</formula1>
    </dataValidation>
    <dataValidation type="list" allowBlank="1" showInputMessage="1" showErrorMessage="1" sqref="B8:B69" xr:uid="{CC384F50-6B33-46B1-B5A3-B26466A30734}">
      <formula1>ANNEE</formula1>
    </dataValidation>
    <dataValidation type="list" allowBlank="1" showInputMessage="1" showErrorMessage="1" sqref="G8:G69" xr:uid="{A11E4EF5-DBE4-4E9A-A59B-29861C79DF8A}">
      <formula1>INDIRECT($F8)</formula1>
    </dataValidation>
    <dataValidation type="list" allowBlank="1" showInputMessage="1" showErrorMessage="1" sqref="F8:F69" xr:uid="{E507FE44-3480-4683-809E-4F9E2521B87B}">
      <formula1>INDIRECT($E8)</formula1>
    </dataValidation>
    <dataValidation type="list" allowBlank="1" showInputMessage="1" showErrorMessage="1" sqref="E8:E69" xr:uid="{5771EB9A-1A4B-4222-84C7-0168C603271B}">
      <formula1>INDIRECT($D8)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9" r:id="rId4" name="Button 9">
              <controlPr defaultSize="0" print="0" autoFill="0" autoPict="0" macro="[0]!MàJTableauOK">
                <anchor moveWithCells="1" sizeWithCells="1">
                  <from>
                    <xdr:col>6</xdr:col>
                    <xdr:colOff>1371600</xdr:colOff>
                    <xdr:row>0</xdr:row>
                    <xdr:rowOff>165100</xdr:rowOff>
                  </from>
                  <to>
                    <xdr:col>6</xdr:col>
                    <xdr:colOff>2444750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2:K190"/>
  <sheetViews>
    <sheetView tabSelected="1" topLeftCell="A180" zoomScaleNormal="100" workbookViewId="0">
      <selection activeCell="A191" sqref="A191:XFD314"/>
    </sheetView>
  </sheetViews>
  <sheetFormatPr baseColWidth="10" defaultRowHeight="14" x14ac:dyDescent="0.3"/>
  <cols>
    <col min="1" max="1" width="6.33203125" customWidth="1"/>
    <col min="2" max="2" width="12.5" customWidth="1"/>
    <col min="4" max="4" width="22" bestFit="1" customWidth="1"/>
    <col min="5" max="5" width="17.5" hidden="1" customWidth="1"/>
    <col min="6" max="6" width="20.83203125" customWidth="1"/>
    <col min="7" max="7" width="64" customWidth="1"/>
    <col min="8" max="8" width="13.83203125" bestFit="1" customWidth="1"/>
    <col min="11" max="11" width="19.08203125" customWidth="1"/>
  </cols>
  <sheetData>
    <row r="2" spans="1:9" x14ac:dyDescent="0.3">
      <c r="C2" s="36" t="s">
        <v>30</v>
      </c>
      <c r="H2" s="31" t="s">
        <v>31</v>
      </c>
    </row>
    <row r="4" spans="1:9" x14ac:dyDescent="0.3">
      <c r="A4" t="s">
        <v>2</v>
      </c>
      <c r="B4" t="s">
        <v>1</v>
      </c>
      <c r="C4" t="s">
        <v>3</v>
      </c>
      <c r="D4" t="s">
        <v>4</v>
      </c>
      <c r="E4" t="s">
        <v>18</v>
      </c>
      <c r="F4" t="s">
        <v>19</v>
      </c>
      <c r="G4" t="s">
        <v>17</v>
      </c>
      <c r="H4" t="s">
        <v>20</v>
      </c>
      <c r="I4" t="s">
        <v>24</v>
      </c>
    </row>
    <row r="5" spans="1:9" x14ac:dyDescent="0.3">
      <c r="A5">
        <v>1</v>
      </c>
      <c r="B5">
        <v>2017</v>
      </c>
      <c r="C5" s="237" t="s">
        <v>22</v>
      </c>
      <c r="D5" t="s">
        <v>5</v>
      </c>
      <c r="E5" t="s">
        <v>13</v>
      </c>
      <c r="F5" t="s">
        <v>14</v>
      </c>
      <c r="G5" t="s">
        <v>119</v>
      </c>
      <c r="H5" s="312">
        <v>25.8</v>
      </c>
      <c r="I5" s="236" t="s">
        <v>27</v>
      </c>
    </row>
    <row r="6" spans="1:9" x14ac:dyDescent="0.3">
      <c r="A6">
        <v>2</v>
      </c>
      <c r="B6">
        <v>2017</v>
      </c>
      <c r="C6" s="237" t="s">
        <v>22</v>
      </c>
      <c r="D6" t="s">
        <v>5</v>
      </c>
      <c r="E6" t="s">
        <v>13</v>
      </c>
      <c r="F6" t="s">
        <v>14</v>
      </c>
      <c r="G6" t="s">
        <v>120</v>
      </c>
      <c r="H6" s="392">
        <v>13.2</v>
      </c>
      <c r="I6" s="236" t="s">
        <v>27</v>
      </c>
    </row>
    <row r="7" spans="1:9" x14ac:dyDescent="0.3">
      <c r="A7">
        <v>3</v>
      </c>
      <c r="B7">
        <v>2017</v>
      </c>
      <c r="C7" s="237" t="s">
        <v>22</v>
      </c>
      <c r="D7" t="s">
        <v>5</v>
      </c>
      <c r="E7" t="s">
        <v>13</v>
      </c>
      <c r="F7" t="s">
        <v>14</v>
      </c>
      <c r="G7" t="s">
        <v>121</v>
      </c>
      <c r="H7" s="312"/>
      <c r="I7" s="236" t="s">
        <v>27</v>
      </c>
    </row>
    <row r="8" spans="1:9" x14ac:dyDescent="0.3">
      <c r="A8">
        <v>4</v>
      </c>
      <c r="B8">
        <v>2017</v>
      </c>
      <c r="C8" s="237" t="s">
        <v>22</v>
      </c>
      <c r="D8" t="s">
        <v>6</v>
      </c>
      <c r="E8" t="s">
        <v>59</v>
      </c>
      <c r="F8" t="s">
        <v>60</v>
      </c>
      <c r="G8" t="s">
        <v>122</v>
      </c>
      <c r="H8" s="312">
        <v>0</v>
      </c>
      <c r="I8" s="236" t="s">
        <v>105</v>
      </c>
    </row>
    <row r="9" spans="1:9" x14ac:dyDescent="0.3">
      <c r="A9">
        <v>5</v>
      </c>
      <c r="B9">
        <v>2017</v>
      </c>
      <c r="C9" s="237" t="s">
        <v>22</v>
      </c>
      <c r="D9" t="s">
        <v>6</v>
      </c>
      <c r="E9" t="s">
        <v>59</v>
      </c>
      <c r="F9" t="s">
        <v>60</v>
      </c>
      <c r="G9" t="s">
        <v>61</v>
      </c>
      <c r="H9" s="312">
        <v>1</v>
      </c>
      <c r="I9" s="236" t="s">
        <v>105</v>
      </c>
    </row>
    <row r="10" spans="1:9" x14ac:dyDescent="0.3">
      <c r="A10">
        <v>6</v>
      </c>
      <c r="B10">
        <v>2017</v>
      </c>
      <c r="C10" s="237" t="s">
        <v>22</v>
      </c>
      <c r="D10" s="194" t="s">
        <v>6</v>
      </c>
      <c r="E10" s="194" t="s">
        <v>59</v>
      </c>
      <c r="F10" s="194" t="s">
        <v>52</v>
      </c>
      <c r="G10" s="194" t="s">
        <v>62</v>
      </c>
      <c r="H10" s="312">
        <v>62.6</v>
      </c>
      <c r="I10" s="236" t="s">
        <v>27</v>
      </c>
    </row>
    <row r="11" spans="1:9" x14ac:dyDescent="0.3">
      <c r="A11">
        <v>7</v>
      </c>
      <c r="B11">
        <v>2017</v>
      </c>
      <c r="C11" s="237" t="s">
        <v>22</v>
      </c>
      <c r="D11" s="194" t="s">
        <v>6</v>
      </c>
      <c r="E11" s="194" t="s">
        <v>59</v>
      </c>
      <c r="F11" s="194" t="s">
        <v>52</v>
      </c>
      <c r="G11" s="194" t="s">
        <v>63</v>
      </c>
      <c r="H11" s="312">
        <v>15.6</v>
      </c>
      <c r="I11" s="236" t="s">
        <v>27</v>
      </c>
    </row>
    <row r="12" spans="1:9" x14ac:dyDescent="0.3">
      <c r="A12">
        <v>8</v>
      </c>
      <c r="B12">
        <v>2017</v>
      </c>
      <c r="C12" s="237" t="s">
        <v>22</v>
      </c>
      <c r="D12" s="194" t="s">
        <v>6</v>
      </c>
      <c r="E12" s="194" t="s">
        <v>59</v>
      </c>
      <c r="F12" s="194" t="s">
        <v>52</v>
      </c>
      <c r="G12" s="194" t="s">
        <v>106</v>
      </c>
      <c r="H12" s="312">
        <v>24.3</v>
      </c>
      <c r="I12" s="236" t="s">
        <v>27</v>
      </c>
    </row>
    <row r="13" spans="1:9" x14ac:dyDescent="0.3">
      <c r="A13">
        <v>9</v>
      </c>
      <c r="B13">
        <v>2017</v>
      </c>
      <c r="C13" s="237" t="s">
        <v>22</v>
      </c>
      <c r="D13" s="194" t="s">
        <v>6</v>
      </c>
      <c r="E13" s="194" t="s">
        <v>59</v>
      </c>
      <c r="F13" s="194" t="s">
        <v>52</v>
      </c>
      <c r="G13" s="194" t="s">
        <v>107</v>
      </c>
      <c r="H13" s="312">
        <v>13.8</v>
      </c>
      <c r="I13" s="236" t="s">
        <v>27</v>
      </c>
    </row>
    <row r="14" spans="1:9" x14ac:dyDescent="0.3">
      <c r="A14">
        <v>10</v>
      </c>
      <c r="B14">
        <v>2017</v>
      </c>
      <c r="C14" s="237" t="s">
        <v>22</v>
      </c>
      <c r="D14" t="s">
        <v>6</v>
      </c>
      <c r="E14" t="s">
        <v>59</v>
      </c>
      <c r="F14" t="s">
        <v>64</v>
      </c>
      <c r="G14" t="s">
        <v>99</v>
      </c>
      <c r="H14" s="312">
        <v>2.19</v>
      </c>
      <c r="I14" s="236" t="s">
        <v>27</v>
      </c>
    </row>
    <row r="15" spans="1:9" x14ac:dyDescent="0.3">
      <c r="A15">
        <v>11</v>
      </c>
      <c r="B15">
        <v>2017</v>
      </c>
      <c r="C15" s="237" t="s">
        <v>22</v>
      </c>
      <c r="D15" t="s">
        <v>6</v>
      </c>
      <c r="E15" t="s">
        <v>59</v>
      </c>
      <c r="F15" t="s">
        <v>64</v>
      </c>
      <c r="G15" t="s">
        <v>109</v>
      </c>
      <c r="H15" s="312">
        <v>51.72</v>
      </c>
      <c r="I15" s="236" t="s">
        <v>27</v>
      </c>
    </row>
    <row r="16" spans="1:9" x14ac:dyDescent="0.3">
      <c r="A16">
        <v>12</v>
      </c>
      <c r="B16">
        <v>2017</v>
      </c>
      <c r="C16" s="237" t="s">
        <v>22</v>
      </c>
      <c r="D16" t="s">
        <v>6</v>
      </c>
      <c r="E16" t="s">
        <v>59</v>
      </c>
      <c r="F16" t="s">
        <v>64</v>
      </c>
      <c r="G16" t="s">
        <v>110</v>
      </c>
      <c r="H16" s="312">
        <v>1.17</v>
      </c>
      <c r="I16" s="236" t="s">
        <v>27</v>
      </c>
    </row>
    <row r="17" spans="1:9" x14ac:dyDescent="0.3">
      <c r="A17">
        <v>13</v>
      </c>
      <c r="B17">
        <v>2017</v>
      </c>
      <c r="C17" s="237" t="s">
        <v>22</v>
      </c>
      <c r="D17" t="s">
        <v>6</v>
      </c>
      <c r="E17" t="s">
        <v>59</v>
      </c>
      <c r="F17" t="s">
        <v>65</v>
      </c>
      <c r="G17" t="s">
        <v>128</v>
      </c>
      <c r="H17" s="312">
        <v>2098</v>
      </c>
      <c r="I17" s="236" t="s">
        <v>105</v>
      </c>
    </row>
    <row r="18" spans="1:9" x14ac:dyDescent="0.3">
      <c r="A18">
        <v>14</v>
      </c>
      <c r="B18">
        <v>2017</v>
      </c>
      <c r="C18" s="237" t="s">
        <v>22</v>
      </c>
      <c r="D18" t="s">
        <v>6</v>
      </c>
      <c r="E18" t="s">
        <v>59</v>
      </c>
      <c r="F18" t="s">
        <v>65</v>
      </c>
      <c r="G18" t="s">
        <v>111</v>
      </c>
      <c r="H18" s="312"/>
      <c r="I18" s="236" t="s">
        <v>27</v>
      </c>
    </row>
    <row r="19" spans="1:9" x14ac:dyDescent="0.3">
      <c r="A19">
        <v>15</v>
      </c>
      <c r="B19">
        <v>2017</v>
      </c>
      <c r="C19" s="237" t="s">
        <v>22</v>
      </c>
      <c r="D19" t="s">
        <v>7</v>
      </c>
      <c r="E19" t="s">
        <v>35</v>
      </c>
      <c r="F19" t="s">
        <v>41</v>
      </c>
      <c r="G19" t="s">
        <v>91</v>
      </c>
      <c r="H19" s="312">
        <v>0</v>
      </c>
      <c r="I19" s="236" t="s">
        <v>129</v>
      </c>
    </row>
    <row r="20" spans="1:9" x14ac:dyDescent="0.3">
      <c r="A20">
        <v>16</v>
      </c>
      <c r="B20">
        <v>2017</v>
      </c>
      <c r="C20" s="237" t="s">
        <v>22</v>
      </c>
      <c r="D20" t="s">
        <v>7</v>
      </c>
      <c r="E20" t="s">
        <v>35</v>
      </c>
      <c r="F20" t="s">
        <v>41</v>
      </c>
      <c r="G20" t="s">
        <v>90</v>
      </c>
      <c r="H20" s="312">
        <v>0</v>
      </c>
      <c r="I20" s="236" t="s">
        <v>105</v>
      </c>
    </row>
    <row r="21" spans="1:9" x14ac:dyDescent="0.3">
      <c r="A21">
        <v>17</v>
      </c>
      <c r="B21">
        <v>2017</v>
      </c>
      <c r="C21" s="237" t="s">
        <v>22</v>
      </c>
      <c r="D21" t="s">
        <v>7</v>
      </c>
      <c r="E21" t="s">
        <v>35</v>
      </c>
      <c r="F21" t="s">
        <v>41</v>
      </c>
      <c r="G21" t="s">
        <v>93</v>
      </c>
      <c r="H21" s="312">
        <v>0</v>
      </c>
      <c r="I21" s="236" t="s">
        <v>129</v>
      </c>
    </row>
    <row r="22" spans="1:9" x14ac:dyDescent="0.3">
      <c r="A22">
        <v>18</v>
      </c>
      <c r="B22">
        <v>2017</v>
      </c>
      <c r="C22" s="237" t="s">
        <v>22</v>
      </c>
      <c r="D22" t="s">
        <v>7</v>
      </c>
      <c r="E22" t="s">
        <v>35</v>
      </c>
      <c r="F22" t="s">
        <v>41</v>
      </c>
      <c r="G22" t="s">
        <v>92</v>
      </c>
      <c r="H22" s="312">
        <v>0</v>
      </c>
      <c r="I22" s="236" t="s">
        <v>105</v>
      </c>
    </row>
    <row r="23" spans="1:9" x14ac:dyDescent="0.3">
      <c r="A23">
        <v>19</v>
      </c>
      <c r="B23">
        <v>2017</v>
      </c>
      <c r="C23" s="237" t="s">
        <v>22</v>
      </c>
      <c r="D23" t="s">
        <v>7</v>
      </c>
      <c r="E23" t="s">
        <v>35</v>
      </c>
      <c r="F23" t="s">
        <v>41</v>
      </c>
      <c r="G23" t="s">
        <v>98</v>
      </c>
      <c r="H23" s="312">
        <v>0</v>
      </c>
      <c r="I23" s="236" t="s">
        <v>129</v>
      </c>
    </row>
    <row r="24" spans="1:9" x14ac:dyDescent="0.3">
      <c r="A24">
        <v>20</v>
      </c>
      <c r="B24">
        <v>2017</v>
      </c>
      <c r="C24" s="237" t="s">
        <v>22</v>
      </c>
      <c r="D24" t="s">
        <v>7</v>
      </c>
      <c r="E24" t="s">
        <v>35</v>
      </c>
      <c r="F24" t="s">
        <v>41</v>
      </c>
      <c r="G24" t="s">
        <v>97</v>
      </c>
      <c r="H24" s="312">
        <v>0</v>
      </c>
      <c r="I24" s="236" t="s">
        <v>105</v>
      </c>
    </row>
    <row r="25" spans="1:9" x14ac:dyDescent="0.3">
      <c r="A25">
        <v>21</v>
      </c>
      <c r="B25">
        <v>2017</v>
      </c>
      <c r="C25" s="237" t="s">
        <v>22</v>
      </c>
      <c r="D25" t="s">
        <v>7</v>
      </c>
      <c r="E25" t="s">
        <v>35</v>
      </c>
      <c r="F25" t="s">
        <v>41</v>
      </c>
      <c r="G25" t="s">
        <v>95</v>
      </c>
      <c r="H25" s="312">
        <v>0</v>
      </c>
      <c r="I25" s="236" t="s">
        <v>129</v>
      </c>
    </row>
    <row r="26" spans="1:9" x14ac:dyDescent="0.3">
      <c r="A26">
        <v>22</v>
      </c>
      <c r="B26">
        <v>2017</v>
      </c>
      <c r="C26" s="237" t="s">
        <v>22</v>
      </c>
      <c r="D26" t="s">
        <v>7</v>
      </c>
      <c r="E26" t="s">
        <v>35</v>
      </c>
      <c r="F26" t="s">
        <v>41</v>
      </c>
      <c r="G26" t="s">
        <v>94</v>
      </c>
      <c r="H26" s="312">
        <v>0</v>
      </c>
      <c r="I26" s="236" t="s">
        <v>105</v>
      </c>
    </row>
    <row r="27" spans="1:9" x14ac:dyDescent="0.3">
      <c r="A27">
        <v>23</v>
      </c>
      <c r="B27">
        <v>2017</v>
      </c>
      <c r="C27" s="237" t="s">
        <v>22</v>
      </c>
      <c r="D27" t="s">
        <v>7</v>
      </c>
      <c r="E27" t="s">
        <v>35</v>
      </c>
      <c r="F27" t="s">
        <v>41</v>
      </c>
      <c r="G27" t="s">
        <v>96</v>
      </c>
      <c r="H27" s="312">
        <v>0</v>
      </c>
      <c r="I27" s="236" t="s">
        <v>105</v>
      </c>
    </row>
    <row r="28" spans="1:9" x14ac:dyDescent="0.3">
      <c r="A28">
        <v>24</v>
      </c>
      <c r="B28">
        <v>2017</v>
      </c>
      <c r="C28" s="237" t="s">
        <v>22</v>
      </c>
      <c r="D28" t="s">
        <v>7</v>
      </c>
      <c r="E28" t="s">
        <v>35</v>
      </c>
      <c r="F28" t="s">
        <v>40</v>
      </c>
      <c r="G28" t="s">
        <v>43</v>
      </c>
      <c r="H28" s="312">
        <v>0</v>
      </c>
      <c r="I28" s="236" t="s">
        <v>105</v>
      </c>
    </row>
    <row r="29" spans="1:9" x14ac:dyDescent="0.3">
      <c r="A29">
        <v>25</v>
      </c>
      <c r="B29">
        <v>2017</v>
      </c>
      <c r="C29" s="237" t="s">
        <v>22</v>
      </c>
      <c r="D29" t="s">
        <v>7</v>
      </c>
      <c r="E29" t="s">
        <v>35</v>
      </c>
      <c r="F29" t="s">
        <v>40</v>
      </c>
      <c r="G29" t="s">
        <v>42</v>
      </c>
      <c r="H29" s="312">
        <v>3</v>
      </c>
      <c r="I29" s="236" t="s">
        <v>105</v>
      </c>
    </row>
    <row r="30" spans="1:9" x14ac:dyDescent="0.3">
      <c r="A30">
        <v>26</v>
      </c>
      <c r="B30">
        <v>2017</v>
      </c>
      <c r="C30" s="237" t="s">
        <v>22</v>
      </c>
      <c r="D30" t="s">
        <v>7</v>
      </c>
      <c r="E30" t="s">
        <v>35</v>
      </c>
      <c r="F30" t="s">
        <v>15</v>
      </c>
      <c r="G30" t="s">
        <v>39</v>
      </c>
      <c r="H30" s="312">
        <v>2</v>
      </c>
      <c r="I30" s="236" t="s">
        <v>105</v>
      </c>
    </row>
    <row r="31" spans="1:9" x14ac:dyDescent="0.3">
      <c r="A31">
        <v>27</v>
      </c>
      <c r="B31">
        <v>2017</v>
      </c>
      <c r="C31" s="237" t="s">
        <v>22</v>
      </c>
      <c r="D31" t="s">
        <v>7</v>
      </c>
      <c r="E31" t="s">
        <v>35</v>
      </c>
      <c r="F31" t="s">
        <v>15</v>
      </c>
      <c r="G31" t="s">
        <v>16</v>
      </c>
      <c r="H31" s="312">
        <v>16000</v>
      </c>
      <c r="I31" s="236" t="s">
        <v>105</v>
      </c>
    </row>
    <row r="32" spans="1:9" x14ac:dyDescent="0.3">
      <c r="A32">
        <v>28</v>
      </c>
      <c r="B32">
        <v>2017</v>
      </c>
      <c r="C32" s="237" t="s">
        <v>22</v>
      </c>
      <c r="D32" t="s">
        <v>7</v>
      </c>
      <c r="E32" t="s">
        <v>35</v>
      </c>
      <c r="F32" t="s">
        <v>15</v>
      </c>
      <c r="G32" t="s">
        <v>38</v>
      </c>
      <c r="H32" s="312">
        <v>0</v>
      </c>
      <c r="I32" s="236" t="s">
        <v>27</v>
      </c>
    </row>
    <row r="33" spans="1:11" x14ac:dyDescent="0.3">
      <c r="A33">
        <v>29</v>
      </c>
      <c r="B33">
        <v>2017</v>
      </c>
      <c r="C33" s="237" t="s">
        <v>22</v>
      </c>
      <c r="D33" t="s">
        <v>7</v>
      </c>
      <c r="E33" t="s">
        <v>35</v>
      </c>
      <c r="F33" t="s">
        <v>15</v>
      </c>
      <c r="G33" t="s">
        <v>37</v>
      </c>
      <c r="H33" s="312">
        <v>0</v>
      </c>
      <c r="I33" s="236" t="s">
        <v>105</v>
      </c>
    </row>
    <row r="34" spans="1:11" x14ac:dyDescent="0.3">
      <c r="A34">
        <v>30</v>
      </c>
      <c r="B34">
        <v>2017</v>
      </c>
      <c r="C34" s="237" t="s">
        <v>22</v>
      </c>
      <c r="D34" t="s">
        <v>7</v>
      </c>
      <c r="E34" t="s">
        <v>35</v>
      </c>
      <c r="F34" t="s">
        <v>15</v>
      </c>
      <c r="G34" t="s">
        <v>36</v>
      </c>
      <c r="H34" s="312">
        <v>2</v>
      </c>
      <c r="I34" s="236" t="s">
        <v>105</v>
      </c>
    </row>
    <row r="35" spans="1:11" x14ac:dyDescent="0.3">
      <c r="A35">
        <v>31</v>
      </c>
      <c r="B35">
        <v>2017</v>
      </c>
      <c r="C35" s="237" t="s">
        <v>22</v>
      </c>
      <c r="D35" t="s">
        <v>7</v>
      </c>
      <c r="E35" t="s">
        <v>35</v>
      </c>
      <c r="F35" t="s">
        <v>44</v>
      </c>
      <c r="G35" t="s">
        <v>45</v>
      </c>
      <c r="H35" s="312">
        <v>0</v>
      </c>
      <c r="I35" s="236" t="s">
        <v>105</v>
      </c>
    </row>
    <row r="36" spans="1:11" x14ac:dyDescent="0.3">
      <c r="A36">
        <v>32</v>
      </c>
      <c r="B36">
        <v>2017</v>
      </c>
      <c r="C36" s="237" t="s">
        <v>22</v>
      </c>
      <c r="D36" t="s">
        <v>7</v>
      </c>
      <c r="E36" t="s">
        <v>58</v>
      </c>
      <c r="F36" t="s">
        <v>57</v>
      </c>
      <c r="G36" t="s">
        <v>67</v>
      </c>
      <c r="H36" s="312">
        <v>6559570000</v>
      </c>
      <c r="I36" s="236" t="s">
        <v>129</v>
      </c>
    </row>
    <row r="37" spans="1:11" x14ac:dyDescent="0.3">
      <c r="A37">
        <v>33</v>
      </c>
      <c r="B37">
        <v>2017</v>
      </c>
      <c r="C37" s="237" t="s">
        <v>22</v>
      </c>
      <c r="D37" t="s">
        <v>7</v>
      </c>
      <c r="E37" t="s">
        <v>58</v>
      </c>
      <c r="F37" t="s">
        <v>57</v>
      </c>
      <c r="G37" t="s">
        <v>66</v>
      </c>
      <c r="H37" s="312">
        <v>6559570000</v>
      </c>
      <c r="I37" s="236" t="s">
        <v>129</v>
      </c>
      <c r="K37" s="320">
        <f>655.957*20000000</f>
        <v>13119140000</v>
      </c>
    </row>
    <row r="38" spans="1:11" x14ac:dyDescent="0.3">
      <c r="A38">
        <v>34</v>
      </c>
      <c r="B38">
        <v>2017</v>
      </c>
      <c r="C38" s="237" t="s">
        <v>22</v>
      </c>
      <c r="D38" t="s">
        <v>7</v>
      </c>
      <c r="E38" t="s">
        <v>58</v>
      </c>
      <c r="F38" t="s">
        <v>56</v>
      </c>
      <c r="G38" t="s">
        <v>67</v>
      </c>
      <c r="H38" s="391">
        <v>2656625850</v>
      </c>
      <c r="I38" s="236" t="s">
        <v>129</v>
      </c>
    </row>
    <row r="39" spans="1:11" x14ac:dyDescent="0.3">
      <c r="A39">
        <v>35</v>
      </c>
      <c r="B39">
        <v>2017</v>
      </c>
      <c r="C39" s="237" t="s">
        <v>22</v>
      </c>
      <c r="D39" t="s">
        <v>7</v>
      </c>
      <c r="E39" t="s">
        <v>58</v>
      </c>
      <c r="F39" t="s">
        <v>56</v>
      </c>
      <c r="G39" t="s">
        <v>68</v>
      </c>
      <c r="H39" s="312">
        <v>5280453850</v>
      </c>
      <c r="I39" s="236" t="s">
        <v>129</v>
      </c>
    </row>
    <row r="40" spans="1:11" x14ac:dyDescent="0.3">
      <c r="A40">
        <v>36</v>
      </c>
      <c r="B40">
        <v>2017</v>
      </c>
      <c r="C40" s="237" t="s">
        <v>22</v>
      </c>
      <c r="D40" t="s">
        <v>7</v>
      </c>
      <c r="E40" t="s">
        <v>58</v>
      </c>
      <c r="F40" t="s">
        <v>56</v>
      </c>
      <c r="G40" t="s">
        <v>66</v>
      </c>
      <c r="H40" s="312">
        <v>7084335600</v>
      </c>
      <c r="I40" s="236" t="s">
        <v>129</v>
      </c>
    </row>
    <row r="41" spans="1:11" x14ac:dyDescent="0.3">
      <c r="A41">
        <v>37</v>
      </c>
      <c r="B41">
        <v>2017</v>
      </c>
      <c r="C41" s="237" t="s">
        <v>22</v>
      </c>
      <c r="D41" t="s">
        <v>7</v>
      </c>
      <c r="E41" t="s">
        <v>51</v>
      </c>
      <c r="F41" t="s">
        <v>108</v>
      </c>
      <c r="G41" t="s">
        <v>69</v>
      </c>
      <c r="H41" s="235">
        <v>0</v>
      </c>
      <c r="I41" s="236" t="s">
        <v>105</v>
      </c>
    </row>
    <row r="42" spans="1:11" x14ac:dyDescent="0.3">
      <c r="A42">
        <v>38</v>
      </c>
      <c r="B42">
        <v>2017</v>
      </c>
      <c r="C42" s="237" t="s">
        <v>22</v>
      </c>
      <c r="D42" t="s">
        <v>7</v>
      </c>
      <c r="E42" t="s">
        <v>51</v>
      </c>
      <c r="F42" t="s">
        <v>108</v>
      </c>
      <c r="G42" t="s">
        <v>70</v>
      </c>
      <c r="H42" s="235">
        <v>0</v>
      </c>
      <c r="I42" s="236" t="s">
        <v>105</v>
      </c>
    </row>
    <row r="43" spans="1:11" x14ac:dyDescent="0.3">
      <c r="A43">
        <v>39</v>
      </c>
      <c r="B43">
        <v>2017</v>
      </c>
      <c r="C43" s="237" t="s">
        <v>22</v>
      </c>
      <c r="D43" t="s">
        <v>7</v>
      </c>
      <c r="E43" t="s">
        <v>51</v>
      </c>
      <c r="F43" t="s">
        <v>53</v>
      </c>
      <c r="G43" t="s">
        <v>73</v>
      </c>
      <c r="H43" s="235">
        <v>0</v>
      </c>
      <c r="I43" s="236" t="s">
        <v>105</v>
      </c>
    </row>
    <row r="44" spans="1:11" x14ac:dyDescent="0.3">
      <c r="A44">
        <v>40</v>
      </c>
      <c r="B44">
        <v>2017</v>
      </c>
      <c r="C44" s="237" t="s">
        <v>22</v>
      </c>
      <c r="D44" t="s">
        <v>7</v>
      </c>
      <c r="E44" t="s">
        <v>51</v>
      </c>
      <c r="F44" t="s">
        <v>53</v>
      </c>
      <c r="G44" t="s">
        <v>72</v>
      </c>
      <c r="H44" s="235">
        <v>0</v>
      </c>
      <c r="I44" s="236" t="s">
        <v>105</v>
      </c>
    </row>
    <row r="45" spans="1:11" x14ac:dyDescent="0.3">
      <c r="A45">
        <v>41</v>
      </c>
      <c r="B45">
        <v>2017</v>
      </c>
      <c r="C45" s="237" t="s">
        <v>22</v>
      </c>
      <c r="D45" t="s">
        <v>7</v>
      </c>
      <c r="E45" t="s">
        <v>51</v>
      </c>
      <c r="F45" t="s">
        <v>53</v>
      </c>
      <c r="G45" t="s">
        <v>71</v>
      </c>
      <c r="H45" s="235">
        <v>0</v>
      </c>
      <c r="I45" s="236" t="s">
        <v>105</v>
      </c>
    </row>
    <row r="46" spans="1:11" x14ac:dyDescent="0.3">
      <c r="A46">
        <v>42</v>
      </c>
      <c r="B46">
        <v>2017</v>
      </c>
      <c r="C46" s="237" t="s">
        <v>22</v>
      </c>
      <c r="D46" t="s">
        <v>7</v>
      </c>
      <c r="E46" t="s">
        <v>51</v>
      </c>
      <c r="F46" t="s">
        <v>53</v>
      </c>
      <c r="G46" t="s">
        <v>74</v>
      </c>
      <c r="H46" s="235">
        <v>0</v>
      </c>
      <c r="I46" s="236" t="s">
        <v>105</v>
      </c>
    </row>
    <row r="47" spans="1:11" x14ac:dyDescent="0.3">
      <c r="A47">
        <v>43</v>
      </c>
      <c r="B47">
        <v>2017</v>
      </c>
      <c r="C47" s="237" t="s">
        <v>22</v>
      </c>
      <c r="D47" t="s">
        <v>7</v>
      </c>
      <c r="E47" t="s">
        <v>51</v>
      </c>
      <c r="F47" t="s">
        <v>55</v>
      </c>
      <c r="G47" t="s">
        <v>101</v>
      </c>
      <c r="H47" s="235">
        <v>0</v>
      </c>
      <c r="I47" s="236" t="s">
        <v>27</v>
      </c>
    </row>
    <row r="48" spans="1:11" x14ac:dyDescent="0.3">
      <c r="A48">
        <v>44</v>
      </c>
      <c r="B48">
        <v>2017</v>
      </c>
      <c r="C48" s="237" t="s">
        <v>22</v>
      </c>
      <c r="D48" t="s">
        <v>7</v>
      </c>
      <c r="E48" t="s">
        <v>51</v>
      </c>
      <c r="F48" t="s">
        <v>55</v>
      </c>
      <c r="G48" t="s">
        <v>102</v>
      </c>
      <c r="H48" s="235">
        <v>0</v>
      </c>
      <c r="I48" s="236" t="s">
        <v>27</v>
      </c>
    </row>
    <row r="49" spans="1:9" x14ac:dyDescent="0.3">
      <c r="A49">
        <v>45</v>
      </c>
      <c r="B49">
        <v>2017</v>
      </c>
      <c r="C49" s="237" t="s">
        <v>22</v>
      </c>
      <c r="D49" t="s">
        <v>7</v>
      </c>
      <c r="E49" t="s">
        <v>51</v>
      </c>
      <c r="F49" t="s">
        <v>55</v>
      </c>
      <c r="G49" t="s">
        <v>81</v>
      </c>
      <c r="H49" s="235">
        <v>0</v>
      </c>
      <c r="I49" s="236" t="s">
        <v>105</v>
      </c>
    </row>
    <row r="50" spans="1:9" x14ac:dyDescent="0.3">
      <c r="A50">
        <v>46</v>
      </c>
      <c r="B50">
        <v>2017</v>
      </c>
      <c r="C50" s="237" t="s">
        <v>22</v>
      </c>
      <c r="D50" t="s">
        <v>7</v>
      </c>
      <c r="E50" t="s">
        <v>51</v>
      </c>
      <c r="F50" t="s">
        <v>54</v>
      </c>
      <c r="G50" t="s">
        <v>78</v>
      </c>
      <c r="H50" s="235">
        <v>0</v>
      </c>
      <c r="I50" s="236" t="s">
        <v>105</v>
      </c>
    </row>
    <row r="51" spans="1:9" x14ac:dyDescent="0.3">
      <c r="A51">
        <v>47</v>
      </c>
      <c r="B51">
        <v>2017</v>
      </c>
      <c r="C51" s="237" t="s">
        <v>22</v>
      </c>
      <c r="D51" t="s">
        <v>7</v>
      </c>
      <c r="E51" t="s">
        <v>51</v>
      </c>
      <c r="F51" t="s">
        <v>54</v>
      </c>
      <c r="G51" t="s">
        <v>77</v>
      </c>
      <c r="H51" s="235">
        <v>0</v>
      </c>
      <c r="I51" s="236" t="s">
        <v>105</v>
      </c>
    </row>
    <row r="52" spans="1:9" x14ac:dyDescent="0.3">
      <c r="A52">
        <v>48</v>
      </c>
      <c r="B52">
        <v>2017</v>
      </c>
      <c r="C52" s="237" t="s">
        <v>22</v>
      </c>
      <c r="D52" t="s">
        <v>7</v>
      </c>
      <c r="E52" t="s">
        <v>51</v>
      </c>
      <c r="F52" t="s">
        <v>54</v>
      </c>
      <c r="G52" t="s">
        <v>76</v>
      </c>
      <c r="H52" s="235">
        <v>0</v>
      </c>
      <c r="I52" s="236" t="s">
        <v>105</v>
      </c>
    </row>
    <row r="53" spans="1:9" x14ac:dyDescent="0.3">
      <c r="A53">
        <v>49</v>
      </c>
      <c r="B53">
        <v>2017</v>
      </c>
      <c r="C53" s="237" t="s">
        <v>22</v>
      </c>
      <c r="D53" t="s">
        <v>7</v>
      </c>
      <c r="E53" t="s">
        <v>51</v>
      </c>
      <c r="F53" t="s">
        <v>54</v>
      </c>
      <c r="G53" t="s">
        <v>79</v>
      </c>
      <c r="H53" s="235">
        <v>0</v>
      </c>
      <c r="I53" s="236" t="s">
        <v>105</v>
      </c>
    </row>
    <row r="54" spans="1:9" x14ac:dyDescent="0.3">
      <c r="A54">
        <v>50</v>
      </c>
      <c r="B54">
        <v>2017</v>
      </c>
      <c r="C54" s="237" t="s">
        <v>22</v>
      </c>
      <c r="D54" t="s">
        <v>7</v>
      </c>
      <c r="E54" t="s">
        <v>51</v>
      </c>
      <c r="F54" t="s">
        <v>54</v>
      </c>
      <c r="G54" t="s">
        <v>75</v>
      </c>
      <c r="H54" s="235">
        <v>0</v>
      </c>
      <c r="I54" s="236" t="s">
        <v>105</v>
      </c>
    </row>
    <row r="55" spans="1:9" x14ac:dyDescent="0.3">
      <c r="A55">
        <v>51</v>
      </c>
      <c r="B55">
        <v>2017</v>
      </c>
      <c r="C55" s="237" t="s">
        <v>22</v>
      </c>
      <c r="D55" t="s">
        <v>7</v>
      </c>
      <c r="E55" t="s">
        <v>51</v>
      </c>
      <c r="F55" t="s">
        <v>54</v>
      </c>
      <c r="G55" t="s">
        <v>80</v>
      </c>
      <c r="H55" s="235">
        <v>0</v>
      </c>
      <c r="I55" s="236" t="s">
        <v>105</v>
      </c>
    </row>
    <row r="56" spans="1:9" x14ac:dyDescent="0.3">
      <c r="A56">
        <v>52</v>
      </c>
      <c r="B56">
        <v>2017</v>
      </c>
      <c r="C56" s="237" t="s">
        <v>22</v>
      </c>
      <c r="D56" t="s">
        <v>7</v>
      </c>
      <c r="E56" t="s">
        <v>51</v>
      </c>
      <c r="F56" t="s">
        <v>54</v>
      </c>
      <c r="G56" t="s">
        <v>100</v>
      </c>
      <c r="H56" s="235">
        <v>0</v>
      </c>
      <c r="I56" s="236" t="s">
        <v>105</v>
      </c>
    </row>
    <row r="57" spans="1:9" x14ac:dyDescent="0.3">
      <c r="A57">
        <v>53</v>
      </c>
      <c r="B57">
        <v>2017</v>
      </c>
      <c r="C57" s="237" t="s">
        <v>22</v>
      </c>
      <c r="D57" t="s">
        <v>7</v>
      </c>
      <c r="E57" t="s">
        <v>46</v>
      </c>
      <c r="F57" t="s">
        <v>49</v>
      </c>
      <c r="G57" t="s">
        <v>116</v>
      </c>
      <c r="H57" s="235">
        <v>0</v>
      </c>
      <c r="I57" s="236" t="s">
        <v>105</v>
      </c>
    </row>
    <row r="58" spans="1:9" x14ac:dyDescent="0.3">
      <c r="A58">
        <v>54</v>
      </c>
      <c r="B58">
        <v>2017</v>
      </c>
      <c r="C58" s="237" t="s">
        <v>22</v>
      </c>
      <c r="D58" t="s">
        <v>7</v>
      </c>
      <c r="E58" t="s">
        <v>46</v>
      </c>
      <c r="F58" t="s">
        <v>49</v>
      </c>
      <c r="G58" t="s">
        <v>115</v>
      </c>
      <c r="H58" s="235">
        <v>0</v>
      </c>
      <c r="I58" s="236" t="s">
        <v>105</v>
      </c>
    </row>
    <row r="59" spans="1:9" x14ac:dyDescent="0.3">
      <c r="A59">
        <v>55</v>
      </c>
      <c r="B59">
        <v>2017</v>
      </c>
      <c r="C59" s="237" t="s">
        <v>22</v>
      </c>
      <c r="D59" t="s">
        <v>7</v>
      </c>
      <c r="E59" t="s">
        <v>46</v>
      </c>
      <c r="F59" t="s">
        <v>48</v>
      </c>
      <c r="G59" t="s">
        <v>87</v>
      </c>
      <c r="H59" s="235">
        <v>1</v>
      </c>
      <c r="I59" s="236" t="s">
        <v>105</v>
      </c>
    </row>
    <row r="60" spans="1:9" x14ac:dyDescent="0.3">
      <c r="A60">
        <v>56</v>
      </c>
      <c r="B60">
        <v>2017</v>
      </c>
      <c r="C60" s="237" t="s">
        <v>22</v>
      </c>
      <c r="D60" t="s">
        <v>7</v>
      </c>
      <c r="E60" t="s">
        <v>46</v>
      </c>
      <c r="F60" t="s">
        <v>48</v>
      </c>
      <c r="G60" t="s">
        <v>88</v>
      </c>
      <c r="H60" s="235">
        <v>0</v>
      </c>
      <c r="I60" s="236" t="s">
        <v>105</v>
      </c>
    </row>
    <row r="61" spans="1:9" x14ac:dyDescent="0.3">
      <c r="A61">
        <v>57</v>
      </c>
      <c r="B61">
        <v>2017</v>
      </c>
      <c r="C61" s="237" t="s">
        <v>22</v>
      </c>
      <c r="D61" t="s">
        <v>7</v>
      </c>
      <c r="E61" t="s">
        <v>46</v>
      </c>
      <c r="F61" t="s">
        <v>48</v>
      </c>
      <c r="G61" t="s">
        <v>89</v>
      </c>
      <c r="H61" s="235">
        <v>0</v>
      </c>
      <c r="I61" s="236" t="s">
        <v>105</v>
      </c>
    </row>
    <row r="62" spans="1:9" x14ac:dyDescent="0.3">
      <c r="A62">
        <v>58</v>
      </c>
      <c r="B62">
        <v>2017</v>
      </c>
      <c r="C62" s="237" t="s">
        <v>22</v>
      </c>
      <c r="D62" t="s">
        <v>7</v>
      </c>
      <c r="E62" t="s">
        <v>46</v>
      </c>
      <c r="F62" t="s">
        <v>47</v>
      </c>
      <c r="G62" t="s">
        <v>84</v>
      </c>
      <c r="H62" s="235">
        <v>0</v>
      </c>
      <c r="I62" s="236" t="s">
        <v>105</v>
      </c>
    </row>
    <row r="63" spans="1:9" x14ac:dyDescent="0.3">
      <c r="A63">
        <v>59</v>
      </c>
      <c r="B63">
        <v>2017</v>
      </c>
      <c r="C63" s="237" t="s">
        <v>22</v>
      </c>
      <c r="D63" t="s">
        <v>7</v>
      </c>
      <c r="E63" t="s">
        <v>46</v>
      </c>
      <c r="F63" t="s">
        <v>47</v>
      </c>
      <c r="G63" t="s">
        <v>85</v>
      </c>
      <c r="H63" s="235">
        <v>0</v>
      </c>
      <c r="I63" s="236" t="s">
        <v>105</v>
      </c>
    </row>
    <row r="64" spans="1:9" x14ac:dyDescent="0.3">
      <c r="A64">
        <v>60</v>
      </c>
      <c r="B64">
        <v>2017</v>
      </c>
      <c r="C64" s="237" t="s">
        <v>22</v>
      </c>
      <c r="D64" t="s">
        <v>7</v>
      </c>
      <c r="E64" t="s">
        <v>46</v>
      </c>
      <c r="F64" t="s">
        <v>47</v>
      </c>
      <c r="G64" t="s">
        <v>86</v>
      </c>
      <c r="H64" s="235">
        <v>0</v>
      </c>
      <c r="I64" s="236" t="s">
        <v>105</v>
      </c>
    </row>
    <row r="65" spans="1:9" x14ac:dyDescent="0.3">
      <c r="A65">
        <v>61</v>
      </c>
      <c r="B65">
        <v>2017</v>
      </c>
      <c r="C65" s="237" t="s">
        <v>22</v>
      </c>
      <c r="D65" t="s">
        <v>7</v>
      </c>
      <c r="E65" t="s">
        <v>46</v>
      </c>
      <c r="F65" t="s">
        <v>50</v>
      </c>
      <c r="G65" t="s">
        <v>83</v>
      </c>
      <c r="H65" s="235">
        <v>0</v>
      </c>
      <c r="I65" s="236" t="s">
        <v>105</v>
      </c>
    </row>
    <row r="66" spans="1:9" x14ac:dyDescent="0.3">
      <c r="A66">
        <v>62</v>
      </c>
      <c r="B66">
        <v>2017</v>
      </c>
      <c r="C66" s="237" t="s">
        <v>22</v>
      </c>
      <c r="D66" t="s">
        <v>7</v>
      </c>
      <c r="E66" t="s">
        <v>46</v>
      </c>
      <c r="F66" t="s">
        <v>50</v>
      </c>
      <c r="G66" t="s">
        <v>82</v>
      </c>
      <c r="H66" s="235">
        <v>0</v>
      </c>
      <c r="I66" s="236" t="s">
        <v>105</v>
      </c>
    </row>
    <row r="67" spans="1:9" x14ac:dyDescent="0.3">
      <c r="A67">
        <v>63</v>
      </c>
      <c r="B67">
        <v>2018</v>
      </c>
      <c r="C67" s="237" t="s">
        <v>22</v>
      </c>
      <c r="D67" t="s">
        <v>5</v>
      </c>
      <c r="E67" t="s">
        <v>13</v>
      </c>
      <c r="F67" t="s">
        <v>14</v>
      </c>
      <c r="G67" t="s">
        <v>119</v>
      </c>
      <c r="H67" s="312">
        <v>25</v>
      </c>
      <c r="I67" s="236" t="s">
        <v>27</v>
      </c>
    </row>
    <row r="68" spans="1:9" x14ac:dyDescent="0.3">
      <c r="A68">
        <v>64</v>
      </c>
      <c r="B68">
        <v>2018</v>
      </c>
      <c r="C68" s="237" t="s">
        <v>22</v>
      </c>
      <c r="D68" t="s">
        <v>5</v>
      </c>
      <c r="E68" t="s">
        <v>13</v>
      </c>
      <c r="F68" t="s">
        <v>14</v>
      </c>
      <c r="G68" t="s">
        <v>120</v>
      </c>
      <c r="H68" s="394"/>
      <c r="I68" s="236" t="s">
        <v>27</v>
      </c>
    </row>
    <row r="69" spans="1:9" x14ac:dyDescent="0.3">
      <c r="A69">
        <v>65</v>
      </c>
      <c r="B69">
        <v>2018</v>
      </c>
      <c r="C69" s="237" t="s">
        <v>22</v>
      </c>
      <c r="D69" t="s">
        <v>5</v>
      </c>
      <c r="E69" t="s">
        <v>13</v>
      </c>
      <c r="F69" t="s">
        <v>14</v>
      </c>
      <c r="G69" t="s">
        <v>121</v>
      </c>
      <c r="H69" s="395">
        <v>29.4</v>
      </c>
      <c r="I69" s="236" t="s">
        <v>27</v>
      </c>
    </row>
    <row r="70" spans="1:9" x14ac:dyDescent="0.3">
      <c r="A70">
        <v>66</v>
      </c>
      <c r="B70">
        <v>2018</v>
      </c>
      <c r="C70" s="237" t="s">
        <v>22</v>
      </c>
      <c r="D70" t="s">
        <v>6</v>
      </c>
      <c r="E70" t="s">
        <v>59</v>
      </c>
      <c r="F70" t="s">
        <v>60</v>
      </c>
      <c r="G70" t="s">
        <v>122</v>
      </c>
      <c r="H70" s="235">
        <v>0</v>
      </c>
      <c r="I70" s="236" t="s">
        <v>105</v>
      </c>
    </row>
    <row r="71" spans="1:9" x14ac:dyDescent="0.3">
      <c r="A71">
        <v>67</v>
      </c>
      <c r="B71">
        <v>2018</v>
      </c>
      <c r="C71" s="237" t="s">
        <v>22</v>
      </c>
      <c r="D71" t="s">
        <v>6</v>
      </c>
      <c r="E71" t="s">
        <v>59</v>
      </c>
      <c r="F71" t="s">
        <v>60</v>
      </c>
      <c r="G71" t="s">
        <v>61</v>
      </c>
      <c r="H71" s="312">
        <v>1</v>
      </c>
      <c r="I71" s="236" t="s">
        <v>105</v>
      </c>
    </row>
    <row r="72" spans="1:9" x14ac:dyDescent="0.3">
      <c r="A72">
        <v>68</v>
      </c>
      <c r="B72">
        <v>2018</v>
      </c>
      <c r="C72" s="237" t="s">
        <v>22</v>
      </c>
      <c r="D72" s="194" t="s">
        <v>6</v>
      </c>
      <c r="E72" s="194" t="s">
        <v>59</v>
      </c>
      <c r="F72" s="194" t="s">
        <v>52</v>
      </c>
      <c r="G72" s="393" t="s">
        <v>62</v>
      </c>
      <c r="H72" s="235">
        <v>95</v>
      </c>
      <c r="I72" s="236" t="s">
        <v>27</v>
      </c>
    </row>
    <row r="73" spans="1:9" x14ac:dyDescent="0.3">
      <c r="A73">
        <v>69</v>
      </c>
      <c r="B73">
        <v>2018</v>
      </c>
      <c r="C73" s="237" t="s">
        <v>22</v>
      </c>
      <c r="D73" s="194" t="s">
        <v>6</v>
      </c>
      <c r="E73" s="194" t="s">
        <v>59</v>
      </c>
      <c r="F73" s="194" t="s">
        <v>52</v>
      </c>
      <c r="G73" s="194" t="s">
        <v>63</v>
      </c>
      <c r="H73" s="312">
        <v>11.8</v>
      </c>
      <c r="I73" s="236" t="s">
        <v>27</v>
      </c>
    </row>
    <row r="74" spans="1:9" x14ac:dyDescent="0.3">
      <c r="A74">
        <v>70</v>
      </c>
      <c r="B74">
        <v>2018</v>
      </c>
      <c r="C74" s="237" t="s">
        <v>22</v>
      </c>
      <c r="D74" s="194" t="s">
        <v>6</v>
      </c>
      <c r="E74" s="194" t="s">
        <v>59</v>
      </c>
      <c r="F74" s="194" t="s">
        <v>52</v>
      </c>
      <c r="G74" s="194" t="s">
        <v>106</v>
      </c>
      <c r="H74" s="312">
        <v>23.9</v>
      </c>
      <c r="I74" s="236" t="s">
        <v>27</v>
      </c>
    </row>
    <row r="75" spans="1:9" x14ac:dyDescent="0.3">
      <c r="A75">
        <v>71</v>
      </c>
      <c r="B75">
        <v>2018</v>
      </c>
      <c r="C75" s="237" t="s">
        <v>22</v>
      </c>
      <c r="D75" s="194" t="s">
        <v>6</v>
      </c>
      <c r="E75" s="194" t="s">
        <v>59</v>
      </c>
      <c r="F75" s="194" t="s">
        <v>52</v>
      </c>
      <c r="G75" s="194" t="s">
        <v>107</v>
      </c>
      <c r="H75" s="312">
        <v>15.22</v>
      </c>
      <c r="I75" s="236" t="s">
        <v>27</v>
      </c>
    </row>
    <row r="76" spans="1:9" x14ac:dyDescent="0.3">
      <c r="A76">
        <v>72</v>
      </c>
      <c r="B76">
        <v>2018</v>
      </c>
      <c r="C76" s="237" t="s">
        <v>22</v>
      </c>
      <c r="D76" t="s">
        <v>6</v>
      </c>
      <c r="E76" t="s">
        <v>59</v>
      </c>
      <c r="F76" t="s">
        <v>64</v>
      </c>
      <c r="G76" t="s">
        <v>99</v>
      </c>
      <c r="H76" s="312">
        <v>1.71</v>
      </c>
      <c r="I76" s="236" t="s">
        <v>27</v>
      </c>
    </row>
    <row r="77" spans="1:9" x14ac:dyDescent="0.3">
      <c r="A77">
        <v>73</v>
      </c>
      <c r="B77">
        <v>2018</v>
      </c>
      <c r="C77" s="237" t="s">
        <v>22</v>
      </c>
      <c r="D77" t="s">
        <v>6</v>
      </c>
      <c r="E77" t="s">
        <v>59</v>
      </c>
      <c r="F77" t="s">
        <v>64</v>
      </c>
      <c r="G77" t="s">
        <v>109</v>
      </c>
      <c r="H77" s="312">
        <v>52.8</v>
      </c>
      <c r="I77" s="236" t="s">
        <v>27</v>
      </c>
    </row>
    <row r="78" spans="1:9" x14ac:dyDescent="0.3">
      <c r="A78">
        <v>74</v>
      </c>
      <c r="B78">
        <v>2018</v>
      </c>
      <c r="C78" s="237" t="s">
        <v>22</v>
      </c>
      <c r="D78" t="s">
        <v>6</v>
      </c>
      <c r="E78" t="s">
        <v>59</v>
      </c>
      <c r="F78" t="s">
        <v>64</v>
      </c>
      <c r="G78" t="s">
        <v>110</v>
      </c>
      <c r="H78" s="312">
        <v>0.9</v>
      </c>
      <c r="I78" s="236" t="s">
        <v>27</v>
      </c>
    </row>
    <row r="79" spans="1:9" x14ac:dyDescent="0.3">
      <c r="A79">
        <v>75</v>
      </c>
      <c r="B79">
        <v>2018</v>
      </c>
      <c r="C79" s="237" t="s">
        <v>22</v>
      </c>
      <c r="D79" t="s">
        <v>6</v>
      </c>
      <c r="E79" t="s">
        <v>59</v>
      </c>
      <c r="F79" t="s">
        <v>65</v>
      </c>
      <c r="G79" t="s">
        <v>128</v>
      </c>
      <c r="H79" s="316">
        <v>3801.63</v>
      </c>
      <c r="I79" s="236" t="s">
        <v>105</v>
      </c>
    </row>
    <row r="80" spans="1:9" x14ac:dyDescent="0.3">
      <c r="A80">
        <v>76</v>
      </c>
      <c r="B80">
        <v>2018</v>
      </c>
      <c r="C80" s="237" t="s">
        <v>22</v>
      </c>
      <c r="D80" t="s">
        <v>6</v>
      </c>
      <c r="E80" t="s">
        <v>59</v>
      </c>
      <c r="F80" t="s">
        <v>65</v>
      </c>
      <c r="G80" t="s">
        <v>111</v>
      </c>
      <c r="H80" s="312">
        <v>45.94</v>
      </c>
      <c r="I80" s="236" t="s">
        <v>27</v>
      </c>
    </row>
    <row r="81" spans="1:9" x14ac:dyDescent="0.3">
      <c r="A81">
        <v>77</v>
      </c>
      <c r="B81">
        <v>2018</v>
      </c>
      <c r="C81" s="237" t="s">
        <v>22</v>
      </c>
      <c r="D81" t="s">
        <v>7</v>
      </c>
      <c r="E81" t="s">
        <v>35</v>
      </c>
      <c r="F81" t="s">
        <v>41</v>
      </c>
      <c r="G81" t="s">
        <v>91</v>
      </c>
      <c r="H81" s="235">
        <v>0</v>
      </c>
      <c r="I81" s="236" t="s">
        <v>129</v>
      </c>
    </row>
    <row r="82" spans="1:9" x14ac:dyDescent="0.3">
      <c r="A82">
        <v>78</v>
      </c>
      <c r="B82">
        <v>2018</v>
      </c>
      <c r="C82" s="237" t="s">
        <v>22</v>
      </c>
      <c r="D82" t="s">
        <v>7</v>
      </c>
      <c r="E82" t="s">
        <v>35</v>
      </c>
      <c r="F82" t="s">
        <v>41</v>
      </c>
      <c r="G82" t="s">
        <v>90</v>
      </c>
      <c r="H82" s="235">
        <v>0</v>
      </c>
      <c r="I82" s="236" t="s">
        <v>105</v>
      </c>
    </row>
    <row r="83" spans="1:9" x14ac:dyDescent="0.3">
      <c r="A83">
        <v>79</v>
      </c>
      <c r="B83">
        <v>2018</v>
      </c>
      <c r="C83" s="237" t="s">
        <v>22</v>
      </c>
      <c r="D83" t="s">
        <v>7</v>
      </c>
      <c r="E83" t="s">
        <v>35</v>
      </c>
      <c r="F83" t="s">
        <v>41</v>
      </c>
      <c r="G83" t="s">
        <v>93</v>
      </c>
      <c r="H83" s="235">
        <v>0</v>
      </c>
      <c r="I83" s="236" t="s">
        <v>129</v>
      </c>
    </row>
    <row r="84" spans="1:9" x14ac:dyDescent="0.3">
      <c r="A84">
        <v>80</v>
      </c>
      <c r="B84">
        <v>2018</v>
      </c>
      <c r="C84" s="237" t="s">
        <v>22</v>
      </c>
      <c r="D84" t="s">
        <v>7</v>
      </c>
      <c r="E84" t="s">
        <v>35</v>
      </c>
      <c r="F84" t="s">
        <v>41</v>
      </c>
      <c r="G84" t="s">
        <v>92</v>
      </c>
      <c r="H84" s="235">
        <v>0</v>
      </c>
      <c r="I84" s="236" t="s">
        <v>105</v>
      </c>
    </row>
    <row r="85" spans="1:9" x14ac:dyDescent="0.3">
      <c r="A85">
        <v>81</v>
      </c>
      <c r="B85">
        <v>2018</v>
      </c>
      <c r="C85" s="237" t="s">
        <v>22</v>
      </c>
      <c r="D85" t="s">
        <v>7</v>
      </c>
      <c r="E85" t="s">
        <v>35</v>
      </c>
      <c r="F85" t="s">
        <v>41</v>
      </c>
      <c r="G85" t="s">
        <v>98</v>
      </c>
      <c r="H85" s="235">
        <v>0</v>
      </c>
      <c r="I85" s="236" t="s">
        <v>129</v>
      </c>
    </row>
    <row r="86" spans="1:9" x14ac:dyDescent="0.3">
      <c r="A86">
        <v>82</v>
      </c>
      <c r="B86">
        <v>2018</v>
      </c>
      <c r="C86" s="237" t="s">
        <v>22</v>
      </c>
      <c r="D86" t="s">
        <v>7</v>
      </c>
      <c r="E86" t="s">
        <v>35</v>
      </c>
      <c r="F86" t="s">
        <v>41</v>
      </c>
      <c r="G86" t="s">
        <v>97</v>
      </c>
      <c r="H86" s="235">
        <v>0</v>
      </c>
      <c r="I86" s="236" t="s">
        <v>105</v>
      </c>
    </row>
    <row r="87" spans="1:9" x14ac:dyDescent="0.3">
      <c r="A87">
        <v>83</v>
      </c>
      <c r="B87">
        <v>2018</v>
      </c>
      <c r="C87" s="237" t="s">
        <v>22</v>
      </c>
      <c r="D87" t="s">
        <v>7</v>
      </c>
      <c r="E87" t="s">
        <v>35</v>
      </c>
      <c r="F87" t="s">
        <v>41</v>
      </c>
      <c r="G87" t="s">
        <v>95</v>
      </c>
      <c r="H87" s="235">
        <v>0</v>
      </c>
      <c r="I87" s="236" t="s">
        <v>129</v>
      </c>
    </row>
    <row r="88" spans="1:9" x14ac:dyDescent="0.3">
      <c r="A88">
        <v>84</v>
      </c>
      <c r="B88">
        <v>2018</v>
      </c>
      <c r="C88" s="237" t="s">
        <v>22</v>
      </c>
      <c r="D88" t="s">
        <v>7</v>
      </c>
      <c r="E88" t="s">
        <v>35</v>
      </c>
      <c r="F88" t="s">
        <v>41</v>
      </c>
      <c r="G88" t="s">
        <v>94</v>
      </c>
      <c r="H88" s="235">
        <v>0</v>
      </c>
      <c r="I88" s="236" t="s">
        <v>105</v>
      </c>
    </row>
    <row r="89" spans="1:9" x14ac:dyDescent="0.3">
      <c r="A89">
        <v>85</v>
      </c>
      <c r="B89">
        <v>2018</v>
      </c>
      <c r="C89" s="237" t="s">
        <v>22</v>
      </c>
      <c r="D89" t="s">
        <v>7</v>
      </c>
      <c r="E89" t="s">
        <v>35</v>
      </c>
      <c r="F89" t="s">
        <v>41</v>
      </c>
      <c r="G89" t="s">
        <v>96</v>
      </c>
      <c r="H89" s="235">
        <v>0</v>
      </c>
      <c r="I89" s="236" t="s">
        <v>105</v>
      </c>
    </row>
    <row r="90" spans="1:9" x14ac:dyDescent="0.3">
      <c r="A90">
        <v>86</v>
      </c>
      <c r="B90">
        <v>2018</v>
      </c>
      <c r="C90" s="237" t="s">
        <v>22</v>
      </c>
      <c r="D90" t="s">
        <v>7</v>
      </c>
      <c r="E90" t="s">
        <v>35</v>
      </c>
      <c r="F90" t="s">
        <v>40</v>
      </c>
      <c r="G90" t="s">
        <v>43</v>
      </c>
      <c r="H90" s="235">
        <v>0</v>
      </c>
      <c r="I90" s="236" t="s">
        <v>105</v>
      </c>
    </row>
    <row r="91" spans="1:9" x14ac:dyDescent="0.3">
      <c r="A91">
        <v>87</v>
      </c>
      <c r="B91">
        <v>2018</v>
      </c>
      <c r="C91" s="237" t="s">
        <v>22</v>
      </c>
      <c r="D91" t="s">
        <v>7</v>
      </c>
      <c r="E91" t="s">
        <v>35</v>
      </c>
      <c r="F91" t="s">
        <v>40</v>
      </c>
      <c r="G91" t="s">
        <v>42</v>
      </c>
      <c r="H91" s="235">
        <v>3</v>
      </c>
      <c r="I91" s="236" t="s">
        <v>105</v>
      </c>
    </row>
    <row r="92" spans="1:9" x14ac:dyDescent="0.3">
      <c r="A92">
        <v>88</v>
      </c>
      <c r="B92">
        <v>2018</v>
      </c>
      <c r="C92" s="237" t="s">
        <v>22</v>
      </c>
      <c r="D92" t="s">
        <v>7</v>
      </c>
      <c r="E92" t="s">
        <v>35</v>
      </c>
      <c r="F92" t="s">
        <v>15</v>
      </c>
      <c r="G92" t="s">
        <v>39</v>
      </c>
      <c r="H92" s="235">
        <v>6</v>
      </c>
      <c r="I92" s="236" t="s">
        <v>105</v>
      </c>
    </row>
    <row r="93" spans="1:9" x14ac:dyDescent="0.3">
      <c r="A93">
        <v>89</v>
      </c>
      <c r="B93">
        <v>2018</v>
      </c>
      <c r="C93" s="237" t="s">
        <v>22</v>
      </c>
      <c r="D93" t="s">
        <v>7</v>
      </c>
      <c r="E93" t="s">
        <v>35</v>
      </c>
      <c r="F93" t="s">
        <v>15</v>
      </c>
      <c r="G93" t="s">
        <v>16</v>
      </c>
      <c r="H93" s="316">
        <v>16799.68</v>
      </c>
      <c r="I93" s="236" t="s">
        <v>105</v>
      </c>
    </row>
    <row r="94" spans="1:9" x14ac:dyDescent="0.3">
      <c r="A94">
        <v>90</v>
      </c>
      <c r="B94">
        <v>2018</v>
      </c>
      <c r="C94" s="237" t="s">
        <v>22</v>
      </c>
      <c r="D94" t="s">
        <v>7</v>
      </c>
      <c r="E94" t="s">
        <v>35</v>
      </c>
      <c r="F94" t="s">
        <v>15</v>
      </c>
      <c r="G94" t="s">
        <v>38</v>
      </c>
      <c r="H94" s="235"/>
      <c r="I94" s="236" t="s">
        <v>27</v>
      </c>
    </row>
    <row r="95" spans="1:9" x14ac:dyDescent="0.3">
      <c r="A95">
        <v>91</v>
      </c>
      <c r="B95">
        <v>2018</v>
      </c>
      <c r="C95" s="237" t="s">
        <v>22</v>
      </c>
      <c r="D95" t="s">
        <v>7</v>
      </c>
      <c r="E95" t="s">
        <v>35</v>
      </c>
      <c r="F95" t="s">
        <v>15</v>
      </c>
      <c r="G95" t="s">
        <v>37</v>
      </c>
      <c r="H95" s="235"/>
      <c r="I95" s="236" t="s">
        <v>129</v>
      </c>
    </row>
    <row r="96" spans="1:9" x14ac:dyDescent="0.3">
      <c r="A96">
        <v>92</v>
      </c>
      <c r="B96">
        <v>2018</v>
      </c>
      <c r="C96" s="237" t="s">
        <v>22</v>
      </c>
      <c r="D96" t="s">
        <v>7</v>
      </c>
      <c r="E96" t="s">
        <v>35</v>
      </c>
      <c r="F96" t="s">
        <v>15</v>
      </c>
      <c r="G96" t="s">
        <v>36</v>
      </c>
      <c r="H96" s="235">
        <v>6</v>
      </c>
      <c r="I96" s="236" t="s">
        <v>105</v>
      </c>
    </row>
    <row r="97" spans="1:11" x14ac:dyDescent="0.3">
      <c r="A97">
        <v>93</v>
      </c>
      <c r="B97">
        <v>2018</v>
      </c>
      <c r="C97" s="237" t="s">
        <v>22</v>
      </c>
      <c r="D97" t="s">
        <v>7</v>
      </c>
      <c r="E97" t="s">
        <v>35</v>
      </c>
      <c r="F97" t="s">
        <v>44</v>
      </c>
      <c r="G97" t="s">
        <v>45</v>
      </c>
      <c r="H97" s="235">
        <v>1</v>
      </c>
      <c r="I97" s="236" t="s">
        <v>105</v>
      </c>
    </row>
    <row r="98" spans="1:11" x14ac:dyDescent="0.3">
      <c r="A98">
        <v>94</v>
      </c>
      <c r="B98">
        <v>2018</v>
      </c>
      <c r="C98" s="237" t="s">
        <v>22</v>
      </c>
      <c r="D98" t="s">
        <v>7</v>
      </c>
      <c r="E98" t="s">
        <v>58</v>
      </c>
      <c r="F98" t="s">
        <v>57</v>
      </c>
      <c r="G98" t="s">
        <v>67</v>
      </c>
      <c r="H98" s="235"/>
      <c r="I98" s="236" t="s">
        <v>129</v>
      </c>
    </row>
    <row r="99" spans="1:11" x14ac:dyDescent="0.3">
      <c r="A99">
        <v>95</v>
      </c>
      <c r="B99">
        <v>2018</v>
      </c>
      <c r="C99" s="237" t="s">
        <v>22</v>
      </c>
      <c r="D99" t="s">
        <v>7</v>
      </c>
      <c r="E99" t="s">
        <v>58</v>
      </c>
      <c r="F99" t="s">
        <v>57</v>
      </c>
      <c r="G99" t="s">
        <v>66</v>
      </c>
      <c r="H99" s="312">
        <v>6556590000</v>
      </c>
      <c r="I99" s="236" t="s">
        <v>129</v>
      </c>
      <c r="K99" s="320"/>
    </row>
    <row r="100" spans="1:11" x14ac:dyDescent="0.3">
      <c r="A100">
        <v>96</v>
      </c>
      <c r="B100">
        <v>2018</v>
      </c>
      <c r="C100" s="237" t="s">
        <v>22</v>
      </c>
      <c r="D100" t="s">
        <v>7</v>
      </c>
      <c r="E100" t="s">
        <v>58</v>
      </c>
      <c r="F100" t="s">
        <v>56</v>
      </c>
      <c r="G100" t="s">
        <v>67</v>
      </c>
      <c r="H100" s="312"/>
      <c r="I100" s="236" t="s">
        <v>129</v>
      </c>
    </row>
    <row r="101" spans="1:11" x14ac:dyDescent="0.3">
      <c r="A101">
        <v>97</v>
      </c>
      <c r="B101">
        <v>2018</v>
      </c>
      <c r="C101" s="237" t="s">
        <v>22</v>
      </c>
      <c r="D101" t="s">
        <v>7</v>
      </c>
      <c r="E101" t="s">
        <v>58</v>
      </c>
      <c r="F101" t="s">
        <v>56</v>
      </c>
      <c r="G101" t="s">
        <v>68</v>
      </c>
      <c r="H101" s="312">
        <v>3181391450</v>
      </c>
      <c r="I101" s="236" t="s">
        <v>129</v>
      </c>
    </row>
    <row r="102" spans="1:11" x14ac:dyDescent="0.3">
      <c r="A102">
        <v>98</v>
      </c>
      <c r="B102">
        <v>2018</v>
      </c>
      <c r="C102" s="237" t="s">
        <v>22</v>
      </c>
      <c r="D102" t="s">
        <v>7</v>
      </c>
      <c r="E102" t="s">
        <v>58</v>
      </c>
      <c r="F102" t="s">
        <v>56</v>
      </c>
      <c r="G102" t="s">
        <v>66</v>
      </c>
      <c r="H102" s="312">
        <v>6297187200</v>
      </c>
      <c r="I102" s="236" t="s">
        <v>129</v>
      </c>
    </row>
    <row r="103" spans="1:11" x14ac:dyDescent="0.3">
      <c r="A103">
        <v>99</v>
      </c>
      <c r="B103">
        <v>2018</v>
      </c>
      <c r="C103" s="237" t="s">
        <v>22</v>
      </c>
      <c r="D103" t="s">
        <v>7</v>
      </c>
      <c r="E103" t="s">
        <v>51</v>
      </c>
      <c r="F103" t="s">
        <v>108</v>
      </c>
      <c r="G103" t="s">
        <v>69</v>
      </c>
      <c r="H103" s="235">
        <v>0</v>
      </c>
      <c r="I103" s="236" t="s">
        <v>105</v>
      </c>
    </row>
    <row r="104" spans="1:11" x14ac:dyDescent="0.3">
      <c r="A104">
        <v>100</v>
      </c>
      <c r="B104">
        <v>2018</v>
      </c>
      <c r="C104" s="237" t="s">
        <v>22</v>
      </c>
      <c r="D104" t="s">
        <v>7</v>
      </c>
      <c r="E104" t="s">
        <v>51</v>
      </c>
      <c r="F104" t="s">
        <v>108</v>
      </c>
      <c r="G104" t="s">
        <v>70</v>
      </c>
      <c r="H104" s="235">
        <v>0</v>
      </c>
      <c r="I104" s="236" t="s">
        <v>105</v>
      </c>
    </row>
    <row r="105" spans="1:11" x14ac:dyDescent="0.3">
      <c r="A105">
        <v>101</v>
      </c>
      <c r="B105">
        <v>2018</v>
      </c>
      <c r="C105" s="237" t="s">
        <v>22</v>
      </c>
      <c r="D105" t="s">
        <v>7</v>
      </c>
      <c r="E105" t="s">
        <v>51</v>
      </c>
      <c r="F105" t="s">
        <v>53</v>
      </c>
      <c r="G105" t="s">
        <v>73</v>
      </c>
      <c r="H105" s="235">
        <v>0</v>
      </c>
      <c r="I105" s="236" t="s">
        <v>105</v>
      </c>
    </row>
    <row r="106" spans="1:11" x14ac:dyDescent="0.3">
      <c r="A106">
        <v>102</v>
      </c>
      <c r="B106">
        <v>2018</v>
      </c>
      <c r="C106" s="237" t="s">
        <v>22</v>
      </c>
      <c r="D106" t="s">
        <v>7</v>
      </c>
      <c r="E106" t="s">
        <v>51</v>
      </c>
      <c r="F106" t="s">
        <v>53</v>
      </c>
      <c r="G106" t="s">
        <v>72</v>
      </c>
      <c r="H106" s="235">
        <v>0</v>
      </c>
      <c r="I106" s="236" t="s">
        <v>105</v>
      </c>
    </row>
    <row r="107" spans="1:11" x14ac:dyDescent="0.3">
      <c r="A107">
        <v>103</v>
      </c>
      <c r="B107">
        <v>2018</v>
      </c>
      <c r="C107" s="237" t="s">
        <v>22</v>
      </c>
      <c r="D107" t="s">
        <v>7</v>
      </c>
      <c r="E107" t="s">
        <v>51</v>
      </c>
      <c r="F107" t="s">
        <v>53</v>
      </c>
      <c r="G107" t="s">
        <v>71</v>
      </c>
      <c r="H107" s="235">
        <v>0</v>
      </c>
      <c r="I107" s="236" t="s">
        <v>105</v>
      </c>
    </row>
    <row r="108" spans="1:11" x14ac:dyDescent="0.3">
      <c r="A108">
        <v>104</v>
      </c>
      <c r="B108">
        <v>2018</v>
      </c>
      <c r="C108" s="237" t="s">
        <v>22</v>
      </c>
      <c r="D108" t="s">
        <v>7</v>
      </c>
      <c r="E108" t="s">
        <v>51</v>
      </c>
      <c r="F108" t="s">
        <v>53</v>
      </c>
      <c r="G108" t="s">
        <v>74</v>
      </c>
      <c r="H108" s="235">
        <v>0</v>
      </c>
      <c r="I108" s="236" t="s">
        <v>105</v>
      </c>
    </row>
    <row r="109" spans="1:11" x14ac:dyDescent="0.3">
      <c r="A109">
        <v>105</v>
      </c>
      <c r="B109">
        <v>2018</v>
      </c>
      <c r="C109" s="237" t="s">
        <v>22</v>
      </c>
      <c r="D109" t="s">
        <v>7</v>
      </c>
      <c r="E109" t="s">
        <v>51</v>
      </c>
      <c r="F109" t="s">
        <v>55</v>
      </c>
      <c r="G109" t="s">
        <v>101</v>
      </c>
      <c r="H109" s="235"/>
      <c r="I109" s="236" t="s">
        <v>27</v>
      </c>
    </row>
    <row r="110" spans="1:11" x14ac:dyDescent="0.3">
      <c r="A110">
        <v>106</v>
      </c>
      <c r="B110">
        <v>2018</v>
      </c>
      <c r="C110" s="237" t="s">
        <v>22</v>
      </c>
      <c r="D110" t="s">
        <v>7</v>
      </c>
      <c r="E110" t="s">
        <v>51</v>
      </c>
      <c r="F110" t="s">
        <v>55</v>
      </c>
      <c r="G110" t="s">
        <v>102</v>
      </c>
      <c r="H110" s="235"/>
      <c r="I110" s="236" t="s">
        <v>27</v>
      </c>
    </row>
    <row r="111" spans="1:11" x14ac:dyDescent="0.3">
      <c r="A111">
        <v>107</v>
      </c>
      <c r="B111">
        <v>2018</v>
      </c>
      <c r="C111" s="237" t="s">
        <v>22</v>
      </c>
      <c r="D111" t="s">
        <v>7</v>
      </c>
      <c r="E111" t="s">
        <v>51</v>
      </c>
      <c r="F111" t="s">
        <v>55</v>
      </c>
      <c r="G111" t="s">
        <v>81</v>
      </c>
      <c r="H111" s="235">
        <v>0</v>
      </c>
      <c r="I111" s="236" t="s">
        <v>105</v>
      </c>
    </row>
    <row r="112" spans="1:11" x14ac:dyDescent="0.3">
      <c r="A112">
        <v>108</v>
      </c>
      <c r="B112">
        <v>2018</v>
      </c>
      <c r="C112" s="237" t="s">
        <v>22</v>
      </c>
      <c r="D112" t="s">
        <v>7</v>
      </c>
      <c r="E112" t="s">
        <v>51</v>
      </c>
      <c r="F112" t="s">
        <v>54</v>
      </c>
      <c r="G112" t="s">
        <v>78</v>
      </c>
      <c r="H112" s="235"/>
      <c r="I112" s="236" t="s">
        <v>105</v>
      </c>
    </row>
    <row r="113" spans="1:9" x14ac:dyDescent="0.3">
      <c r="A113">
        <v>109</v>
      </c>
      <c r="B113">
        <v>2018</v>
      </c>
      <c r="C113" s="237" t="s">
        <v>22</v>
      </c>
      <c r="D113" t="s">
        <v>7</v>
      </c>
      <c r="E113" t="s">
        <v>51</v>
      </c>
      <c r="F113" t="s">
        <v>54</v>
      </c>
      <c r="G113" t="s">
        <v>77</v>
      </c>
      <c r="H113" s="235">
        <v>0</v>
      </c>
      <c r="I113" s="236" t="s">
        <v>105</v>
      </c>
    </row>
    <row r="114" spans="1:9" x14ac:dyDescent="0.3">
      <c r="A114">
        <v>110</v>
      </c>
      <c r="B114">
        <v>2018</v>
      </c>
      <c r="C114" s="237" t="s">
        <v>22</v>
      </c>
      <c r="D114" t="s">
        <v>7</v>
      </c>
      <c r="E114" t="s">
        <v>51</v>
      </c>
      <c r="F114" t="s">
        <v>54</v>
      </c>
      <c r="G114" t="s">
        <v>76</v>
      </c>
      <c r="H114" s="235">
        <v>0</v>
      </c>
      <c r="I114" s="236" t="s">
        <v>105</v>
      </c>
    </row>
    <row r="115" spans="1:9" x14ac:dyDescent="0.3">
      <c r="A115">
        <v>111</v>
      </c>
      <c r="B115">
        <v>2018</v>
      </c>
      <c r="C115" s="237" t="s">
        <v>22</v>
      </c>
      <c r="D115" t="s">
        <v>7</v>
      </c>
      <c r="E115" t="s">
        <v>51</v>
      </c>
      <c r="F115" t="s">
        <v>54</v>
      </c>
      <c r="G115" t="s">
        <v>79</v>
      </c>
      <c r="H115" s="235">
        <v>0</v>
      </c>
      <c r="I115" s="236" t="s">
        <v>105</v>
      </c>
    </row>
    <row r="116" spans="1:9" x14ac:dyDescent="0.3">
      <c r="A116">
        <v>112</v>
      </c>
      <c r="B116">
        <v>2018</v>
      </c>
      <c r="C116" s="237" t="s">
        <v>22</v>
      </c>
      <c r="D116" t="s">
        <v>7</v>
      </c>
      <c r="E116" t="s">
        <v>51</v>
      </c>
      <c r="F116" t="s">
        <v>54</v>
      </c>
      <c r="G116" t="s">
        <v>75</v>
      </c>
      <c r="H116" s="235">
        <v>0</v>
      </c>
      <c r="I116" s="236" t="s">
        <v>105</v>
      </c>
    </row>
    <row r="117" spans="1:9" x14ac:dyDescent="0.3">
      <c r="A117">
        <v>113</v>
      </c>
      <c r="B117">
        <v>2018</v>
      </c>
      <c r="C117" s="237" t="s">
        <v>22</v>
      </c>
      <c r="D117" t="s">
        <v>7</v>
      </c>
      <c r="E117" t="s">
        <v>51</v>
      </c>
      <c r="F117" t="s">
        <v>54</v>
      </c>
      <c r="G117" t="s">
        <v>80</v>
      </c>
      <c r="H117" s="235">
        <v>0</v>
      </c>
      <c r="I117" s="236" t="s">
        <v>105</v>
      </c>
    </row>
    <row r="118" spans="1:9" x14ac:dyDescent="0.3">
      <c r="A118">
        <v>114</v>
      </c>
      <c r="B118">
        <v>2018</v>
      </c>
      <c r="C118" s="237" t="s">
        <v>22</v>
      </c>
      <c r="D118" t="s">
        <v>7</v>
      </c>
      <c r="E118" t="s">
        <v>51</v>
      </c>
      <c r="F118" t="s">
        <v>54</v>
      </c>
      <c r="G118" t="s">
        <v>100</v>
      </c>
      <c r="H118" s="235">
        <v>0</v>
      </c>
      <c r="I118" s="236" t="s">
        <v>105</v>
      </c>
    </row>
    <row r="119" spans="1:9" x14ac:dyDescent="0.3">
      <c r="A119">
        <v>115</v>
      </c>
      <c r="B119">
        <v>2018</v>
      </c>
      <c r="C119" s="237" t="s">
        <v>22</v>
      </c>
      <c r="D119" t="s">
        <v>7</v>
      </c>
      <c r="E119" t="s">
        <v>46</v>
      </c>
      <c r="F119" t="s">
        <v>49</v>
      </c>
      <c r="G119" t="s">
        <v>116</v>
      </c>
      <c r="H119" s="235">
        <v>0</v>
      </c>
      <c r="I119" s="236" t="s">
        <v>105</v>
      </c>
    </row>
    <row r="120" spans="1:9" x14ac:dyDescent="0.3">
      <c r="A120">
        <v>116</v>
      </c>
      <c r="B120">
        <v>2018</v>
      </c>
      <c r="C120" s="237" t="s">
        <v>22</v>
      </c>
      <c r="D120" t="s">
        <v>7</v>
      </c>
      <c r="E120" t="s">
        <v>46</v>
      </c>
      <c r="F120" t="s">
        <v>49</v>
      </c>
      <c r="G120" t="s">
        <v>115</v>
      </c>
      <c r="H120" s="235">
        <v>0</v>
      </c>
      <c r="I120" s="236" t="s">
        <v>105</v>
      </c>
    </row>
    <row r="121" spans="1:9" x14ac:dyDescent="0.3">
      <c r="A121">
        <v>117</v>
      </c>
      <c r="B121">
        <v>2018</v>
      </c>
      <c r="C121" s="237" t="s">
        <v>22</v>
      </c>
      <c r="D121" t="s">
        <v>7</v>
      </c>
      <c r="E121" t="s">
        <v>46</v>
      </c>
      <c r="F121" t="s">
        <v>48</v>
      </c>
      <c r="G121" t="s">
        <v>87</v>
      </c>
      <c r="H121" s="235">
        <v>1</v>
      </c>
      <c r="I121" s="236" t="s">
        <v>105</v>
      </c>
    </row>
    <row r="122" spans="1:9" x14ac:dyDescent="0.3">
      <c r="A122">
        <v>118</v>
      </c>
      <c r="B122">
        <v>2018</v>
      </c>
      <c r="C122" s="237" t="s">
        <v>22</v>
      </c>
      <c r="D122" t="s">
        <v>7</v>
      </c>
      <c r="E122" t="s">
        <v>46</v>
      </c>
      <c r="F122" t="s">
        <v>48</v>
      </c>
      <c r="G122" t="s">
        <v>88</v>
      </c>
      <c r="H122" s="235">
        <v>0</v>
      </c>
      <c r="I122" s="236" t="s">
        <v>105</v>
      </c>
    </row>
    <row r="123" spans="1:9" x14ac:dyDescent="0.3">
      <c r="A123">
        <v>119</v>
      </c>
      <c r="B123">
        <v>2018</v>
      </c>
      <c r="C123" s="237" t="s">
        <v>22</v>
      </c>
      <c r="D123" t="s">
        <v>7</v>
      </c>
      <c r="E123" t="s">
        <v>46</v>
      </c>
      <c r="F123" t="s">
        <v>48</v>
      </c>
      <c r="G123" t="s">
        <v>89</v>
      </c>
      <c r="H123" s="235">
        <v>0</v>
      </c>
      <c r="I123" s="236" t="s">
        <v>105</v>
      </c>
    </row>
    <row r="124" spans="1:9" x14ac:dyDescent="0.3">
      <c r="A124">
        <v>120</v>
      </c>
      <c r="B124">
        <v>2018</v>
      </c>
      <c r="C124" s="237" t="s">
        <v>22</v>
      </c>
      <c r="D124" t="s">
        <v>7</v>
      </c>
      <c r="E124" t="s">
        <v>46</v>
      </c>
      <c r="F124" t="s">
        <v>47</v>
      </c>
      <c r="G124" t="s">
        <v>84</v>
      </c>
      <c r="H124" s="235">
        <v>1</v>
      </c>
      <c r="I124" s="236" t="s">
        <v>105</v>
      </c>
    </row>
    <row r="125" spans="1:9" x14ac:dyDescent="0.3">
      <c r="A125">
        <v>121</v>
      </c>
      <c r="B125">
        <v>2018</v>
      </c>
      <c r="C125" s="237" t="s">
        <v>22</v>
      </c>
      <c r="D125" t="s">
        <v>7</v>
      </c>
      <c r="E125" t="s">
        <v>46</v>
      </c>
      <c r="F125" t="s">
        <v>47</v>
      </c>
      <c r="G125" t="s">
        <v>85</v>
      </c>
      <c r="H125" s="235">
        <v>1</v>
      </c>
      <c r="I125" s="236" t="s">
        <v>105</v>
      </c>
    </row>
    <row r="126" spans="1:9" x14ac:dyDescent="0.3">
      <c r="A126">
        <v>122</v>
      </c>
      <c r="B126">
        <v>2018</v>
      </c>
      <c r="C126" s="237" t="s">
        <v>22</v>
      </c>
      <c r="D126" t="s">
        <v>7</v>
      </c>
      <c r="E126" t="s">
        <v>46</v>
      </c>
      <c r="F126" t="s">
        <v>47</v>
      </c>
      <c r="G126" t="s">
        <v>86</v>
      </c>
      <c r="H126" s="235">
        <v>0</v>
      </c>
      <c r="I126" s="236" t="s">
        <v>105</v>
      </c>
    </row>
    <row r="127" spans="1:9" x14ac:dyDescent="0.3">
      <c r="A127">
        <v>123</v>
      </c>
      <c r="B127">
        <v>2018</v>
      </c>
      <c r="C127" s="237" t="s">
        <v>22</v>
      </c>
      <c r="D127" t="s">
        <v>7</v>
      </c>
      <c r="E127" t="s">
        <v>46</v>
      </c>
      <c r="F127" t="s">
        <v>50</v>
      </c>
      <c r="G127" t="s">
        <v>83</v>
      </c>
      <c r="H127" s="235">
        <v>0</v>
      </c>
      <c r="I127" s="236" t="s">
        <v>105</v>
      </c>
    </row>
    <row r="128" spans="1:9" x14ac:dyDescent="0.3">
      <c r="A128">
        <v>124</v>
      </c>
      <c r="B128">
        <v>2018</v>
      </c>
      <c r="C128" s="237" t="s">
        <v>22</v>
      </c>
      <c r="D128" t="s">
        <v>7</v>
      </c>
      <c r="E128" t="s">
        <v>46</v>
      </c>
      <c r="F128" t="s">
        <v>50</v>
      </c>
      <c r="G128" t="s">
        <v>82</v>
      </c>
      <c r="H128" s="235">
        <v>0</v>
      </c>
      <c r="I128" s="236" t="s">
        <v>105</v>
      </c>
    </row>
    <row r="129" spans="1:10" x14ac:dyDescent="0.3">
      <c r="A129">
        <v>125</v>
      </c>
      <c r="B129" t="s">
        <v>23</v>
      </c>
      <c r="C129" s="237" t="s">
        <v>21</v>
      </c>
      <c r="D129" t="s">
        <v>5</v>
      </c>
      <c r="E129" t="s">
        <v>13</v>
      </c>
      <c r="F129" t="s">
        <v>14</v>
      </c>
      <c r="G129" t="s">
        <v>119</v>
      </c>
      <c r="H129" s="315">
        <v>15</v>
      </c>
      <c r="I129" s="236" t="s">
        <v>27</v>
      </c>
    </row>
    <row r="130" spans="1:10" x14ac:dyDescent="0.3">
      <c r="A130">
        <v>126</v>
      </c>
      <c r="B130" t="s">
        <v>23</v>
      </c>
      <c r="C130" s="237" t="s">
        <v>21</v>
      </c>
      <c r="D130" t="s">
        <v>5</v>
      </c>
      <c r="E130" t="s">
        <v>13</v>
      </c>
      <c r="F130" t="s">
        <v>14</v>
      </c>
      <c r="G130" t="s">
        <v>120</v>
      </c>
      <c r="H130" s="316">
        <v>9</v>
      </c>
      <c r="I130" s="236" t="s">
        <v>105</v>
      </c>
    </row>
    <row r="131" spans="1:10" x14ac:dyDescent="0.3">
      <c r="A131">
        <v>127</v>
      </c>
      <c r="B131" t="s">
        <v>23</v>
      </c>
      <c r="C131" s="237" t="s">
        <v>21</v>
      </c>
      <c r="D131" t="s">
        <v>5</v>
      </c>
      <c r="E131" t="s">
        <v>13</v>
      </c>
      <c r="F131" t="s">
        <v>14</v>
      </c>
      <c r="G131" t="s">
        <v>121</v>
      </c>
      <c r="H131" s="312">
        <v>5</v>
      </c>
      <c r="I131" s="236" t="s">
        <v>27</v>
      </c>
    </row>
    <row r="132" spans="1:10" x14ac:dyDescent="0.3">
      <c r="A132">
        <v>128</v>
      </c>
      <c r="B132" t="s">
        <v>23</v>
      </c>
      <c r="C132" s="237" t="s">
        <v>21</v>
      </c>
      <c r="D132" t="s">
        <v>6</v>
      </c>
      <c r="E132" t="s">
        <v>59</v>
      </c>
      <c r="F132" t="s">
        <v>60</v>
      </c>
      <c r="G132" t="s">
        <v>122</v>
      </c>
      <c r="H132" s="312">
        <v>1</v>
      </c>
      <c r="I132" s="236" t="s">
        <v>105</v>
      </c>
    </row>
    <row r="133" spans="1:10" x14ac:dyDescent="0.3">
      <c r="A133">
        <v>129</v>
      </c>
      <c r="B133" t="s">
        <v>23</v>
      </c>
      <c r="C133" s="237" t="s">
        <v>21</v>
      </c>
      <c r="D133" t="s">
        <v>6</v>
      </c>
      <c r="E133" t="s">
        <v>59</v>
      </c>
      <c r="F133" t="s">
        <v>60</v>
      </c>
      <c r="G133" t="s">
        <v>61</v>
      </c>
      <c r="H133" s="312">
        <v>4</v>
      </c>
      <c r="I133" s="236" t="s">
        <v>105</v>
      </c>
    </row>
    <row r="134" spans="1:10" x14ac:dyDescent="0.3">
      <c r="A134">
        <v>130</v>
      </c>
      <c r="B134" t="s">
        <v>23</v>
      </c>
      <c r="C134" s="237" t="s">
        <v>21</v>
      </c>
      <c r="D134" s="194" t="s">
        <v>6</v>
      </c>
      <c r="E134" s="194" t="s">
        <v>59</v>
      </c>
      <c r="F134" s="194" t="s">
        <v>52</v>
      </c>
      <c r="G134" s="194" t="s">
        <v>62</v>
      </c>
      <c r="H134" s="312">
        <v>85</v>
      </c>
      <c r="I134" s="236" t="s">
        <v>27</v>
      </c>
    </row>
    <row r="135" spans="1:10" x14ac:dyDescent="0.3">
      <c r="A135">
        <v>131</v>
      </c>
      <c r="B135" t="s">
        <v>23</v>
      </c>
      <c r="C135" s="237" t="s">
        <v>21</v>
      </c>
      <c r="D135" s="194" t="s">
        <v>6</v>
      </c>
      <c r="E135" s="194" t="s">
        <v>59</v>
      </c>
      <c r="F135" s="194" t="s">
        <v>52</v>
      </c>
      <c r="G135" s="194" t="s">
        <v>63</v>
      </c>
      <c r="H135" s="312">
        <v>10</v>
      </c>
      <c r="I135" s="236" t="s">
        <v>27</v>
      </c>
    </row>
    <row r="136" spans="1:10" x14ac:dyDescent="0.3">
      <c r="A136">
        <v>132</v>
      </c>
      <c r="B136" t="s">
        <v>23</v>
      </c>
      <c r="C136" s="237" t="s">
        <v>21</v>
      </c>
      <c r="D136" s="194" t="s">
        <v>6</v>
      </c>
      <c r="E136" s="194" t="s">
        <v>59</v>
      </c>
      <c r="F136" s="194" t="s">
        <v>52</v>
      </c>
      <c r="G136" s="194" t="s">
        <v>106</v>
      </c>
      <c r="H136" s="312">
        <v>20</v>
      </c>
      <c r="I136" s="236" t="s">
        <v>27</v>
      </c>
    </row>
    <row r="137" spans="1:10" x14ac:dyDescent="0.3">
      <c r="A137">
        <v>133</v>
      </c>
      <c r="B137" t="s">
        <v>23</v>
      </c>
      <c r="C137" s="237" t="s">
        <v>21</v>
      </c>
      <c r="D137" s="194" t="s">
        <v>6</v>
      </c>
      <c r="E137" s="194" t="s">
        <v>59</v>
      </c>
      <c r="F137" s="194" t="s">
        <v>52</v>
      </c>
      <c r="G137" s="194" t="s">
        <v>107</v>
      </c>
      <c r="H137" s="312">
        <v>20</v>
      </c>
      <c r="I137" s="236" t="s">
        <v>27</v>
      </c>
    </row>
    <row r="138" spans="1:10" x14ac:dyDescent="0.3">
      <c r="A138">
        <v>134</v>
      </c>
      <c r="B138" t="s">
        <v>23</v>
      </c>
      <c r="C138" s="237" t="s">
        <v>21</v>
      </c>
      <c r="D138" t="s">
        <v>6</v>
      </c>
      <c r="E138" t="s">
        <v>59</v>
      </c>
      <c r="F138" t="s">
        <v>64</v>
      </c>
      <c r="G138" t="s">
        <v>99</v>
      </c>
      <c r="H138" s="312">
        <v>2.9</v>
      </c>
      <c r="I138" s="236" t="s">
        <v>27</v>
      </c>
    </row>
    <row r="139" spans="1:10" x14ac:dyDescent="0.3">
      <c r="A139">
        <v>135</v>
      </c>
      <c r="B139" t="s">
        <v>23</v>
      </c>
      <c r="C139" s="237" t="s">
        <v>21</v>
      </c>
      <c r="D139" t="s">
        <v>6</v>
      </c>
      <c r="E139" t="s">
        <v>59</v>
      </c>
      <c r="F139" t="s">
        <v>64</v>
      </c>
      <c r="G139" t="s">
        <v>109</v>
      </c>
      <c r="H139" s="312">
        <v>80</v>
      </c>
      <c r="I139" s="236" t="s">
        <v>27</v>
      </c>
    </row>
    <row r="140" spans="1:10" x14ac:dyDescent="0.3">
      <c r="A140">
        <v>136</v>
      </c>
      <c r="B140" t="s">
        <v>23</v>
      </c>
      <c r="C140" s="237" t="s">
        <v>21</v>
      </c>
      <c r="D140" t="s">
        <v>6</v>
      </c>
      <c r="E140" t="s">
        <v>59</v>
      </c>
      <c r="F140" t="s">
        <v>64</v>
      </c>
      <c r="G140" t="s">
        <v>110</v>
      </c>
      <c r="H140" s="312">
        <v>40</v>
      </c>
      <c r="I140" s="236" t="s">
        <v>27</v>
      </c>
    </row>
    <row r="141" spans="1:10" x14ac:dyDescent="0.3">
      <c r="A141">
        <v>137</v>
      </c>
      <c r="B141" t="s">
        <v>23</v>
      </c>
      <c r="C141" s="237" t="s">
        <v>21</v>
      </c>
      <c r="D141" t="s">
        <v>6</v>
      </c>
      <c r="E141" t="s">
        <v>59</v>
      </c>
      <c r="F141" t="s">
        <v>65</v>
      </c>
      <c r="G141" t="s">
        <v>128</v>
      </c>
      <c r="H141" s="312">
        <v>10000</v>
      </c>
      <c r="I141" s="236" t="s">
        <v>105</v>
      </c>
    </row>
    <row r="142" spans="1:10" x14ac:dyDescent="0.3">
      <c r="A142">
        <v>138</v>
      </c>
      <c r="B142" t="s">
        <v>23</v>
      </c>
      <c r="C142" s="237" t="s">
        <v>21</v>
      </c>
      <c r="D142" t="s">
        <v>6</v>
      </c>
      <c r="E142" t="s">
        <v>59</v>
      </c>
      <c r="F142" t="s">
        <v>65</v>
      </c>
      <c r="G142" t="s">
        <v>111</v>
      </c>
      <c r="H142" s="312">
        <v>30</v>
      </c>
      <c r="I142" s="236" t="s">
        <v>27</v>
      </c>
    </row>
    <row r="143" spans="1:10" x14ac:dyDescent="0.3">
      <c r="A143">
        <v>139</v>
      </c>
      <c r="B143" t="s">
        <v>23</v>
      </c>
      <c r="C143" s="237" t="s">
        <v>21</v>
      </c>
      <c r="D143" t="s">
        <v>7</v>
      </c>
      <c r="E143" t="s">
        <v>35</v>
      </c>
      <c r="F143" t="s">
        <v>41</v>
      </c>
      <c r="G143" t="s">
        <v>91</v>
      </c>
      <c r="H143" s="314"/>
      <c r="I143" s="236" t="s">
        <v>129</v>
      </c>
      <c r="J143" s="313"/>
    </row>
    <row r="144" spans="1:10" x14ac:dyDescent="0.3">
      <c r="A144">
        <v>140</v>
      </c>
      <c r="B144" t="s">
        <v>23</v>
      </c>
      <c r="C144" s="237" t="s">
        <v>21</v>
      </c>
      <c r="D144" t="s">
        <v>7</v>
      </c>
      <c r="E144" t="s">
        <v>35</v>
      </c>
      <c r="F144" t="s">
        <v>41</v>
      </c>
      <c r="G144" t="s">
        <v>90</v>
      </c>
      <c r="H144" s="314">
        <v>1</v>
      </c>
      <c r="I144" s="236" t="s">
        <v>105</v>
      </c>
    </row>
    <row r="145" spans="1:10" x14ac:dyDescent="0.3">
      <c r="A145">
        <v>141</v>
      </c>
      <c r="B145" t="s">
        <v>23</v>
      </c>
      <c r="C145" s="237" t="s">
        <v>21</v>
      </c>
      <c r="D145" t="s">
        <v>7</v>
      </c>
      <c r="E145" t="s">
        <v>35</v>
      </c>
      <c r="F145" t="s">
        <v>41</v>
      </c>
      <c r="G145" t="s">
        <v>93</v>
      </c>
      <c r="H145" s="314"/>
      <c r="I145" s="236" t="s">
        <v>129</v>
      </c>
      <c r="J145" s="313"/>
    </row>
    <row r="146" spans="1:10" x14ac:dyDescent="0.3">
      <c r="A146">
        <v>142</v>
      </c>
      <c r="B146" t="s">
        <v>23</v>
      </c>
      <c r="C146" s="237" t="s">
        <v>21</v>
      </c>
      <c r="D146" t="s">
        <v>7</v>
      </c>
      <c r="E146" t="s">
        <v>35</v>
      </c>
      <c r="F146" t="s">
        <v>41</v>
      </c>
      <c r="G146" t="s">
        <v>92</v>
      </c>
      <c r="H146" s="314">
        <v>1</v>
      </c>
      <c r="I146" s="236" t="s">
        <v>105</v>
      </c>
    </row>
    <row r="147" spans="1:10" x14ac:dyDescent="0.3">
      <c r="A147">
        <v>143</v>
      </c>
      <c r="B147" t="s">
        <v>23</v>
      </c>
      <c r="C147" s="237" t="s">
        <v>21</v>
      </c>
      <c r="D147" t="s">
        <v>7</v>
      </c>
      <c r="E147" t="s">
        <v>35</v>
      </c>
      <c r="F147" t="s">
        <v>41</v>
      </c>
      <c r="G147" t="s">
        <v>98</v>
      </c>
      <c r="H147" s="314">
        <v>1</v>
      </c>
      <c r="I147" s="236" t="s">
        <v>105</v>
      </c>
      <c r="J147" s="313"/>
    </row>
    <row r="148" spans="1:10" x14ac:dyDescent="0.3">
      <c r="A148">
        <v>144</v>
      </c>
      <c r="B148" t="s">
        <v>23</v>
      </c>
      <c r="C148" s="237" t="s">
        <v>21</v>
      </c>
      <c r="D148" t="s">
        <v>7</v>
      </c>
      <c r="E148" t="s">
        <v>35</v>
      </c>
      <c r="F148" t="s">
        <v>41</v>
      </c>
      <c r="G148" t="s">
        <v>97</v>
      </c>
      <c r="H148" s="314"/>
      <c r="I148" s="236" t="s">
        <v>129</v>
      </c>
    </row>
    <row r="149" spans="1:10" x14ac:dyDescent="0.3">
      <c r="A149">
        <v>145</v>
      </c>
      <c r="B149" t="s">
        <v>23</v>
      </c>
      <c r="C149" s="237" t="s">
        <v>21</v>
      </c>
      <c r="D149" t="s">
        <v>7</v>
      </c>
      <c r="E149" t="s">
        <v>35</v>
      </c>
      <c r="F149" t="s">
        <v>41</v>
      </c>
      <c r="G149" t="s">
        <v>95</v>
      </c>
      <c r="H149" s="314">
        <v>1</v>
      </c>
      <c r="I149" s="236" t="s">
        <v>105</v>
      </c>
      <c r="J149" s="313"/>
    </row>
    <row r="150" spans="1:10" x14ac:dyDescent="0.3">
      <c r="A150">
        <v>146</v>
      </c>
      <c r="B150" t="s">
        <v>23</v>
      </c>
      <c r="C150" s="237" t="s">
        <v>21</v>
      </c>
      <c r="D150" t="s">
        <v>7</v>
      </c>
      <c r="E150" t="s">
        <v>35</v>
      </c>
      <c r="F150" t="s">
        <v>41</v>
      </c>
      <c r="G150" t="s">
        <v>94</v>
      </c>
      <c r="H150" s="312">
        <v>1</v>
      </c>
      <c r="I150" s="236" t="s">
        <v>105</v>
      </c>
    </row>
    <row r="151" spans="1:10" x14ac:dyDescent="0.3">
      <c r="A151">
        <v>147</v>
      </c>
      <c r="B151" t="s">
        <v>23</v>
      </c>
      <c r="C151" s="237" t="s">
        <v>21</v>
      </c>
      <c r="D151" t="s">
        <v>7</v>
      </c>
      <c r="E151" t="s">
        <v>35</v>
      </c>
      <c r="F151" t="s">
        <v>41</v>
      </c>
      <c r="G151" t="s">
        <v>96</v>
      </c>
      <c r="H151" s="312">
        <v>1</v>
      </c>
      <c r="I151" s="236" t="s">
        <v>105</v>
      </c>
    </row>
    <row r="152" spans="1:10" x14ac:dyDescent="0.3">
      <c r="A152">
        <v>148</v>
      </c>
      <c r="B152" t="s">
        <v>23</v>
      </c>
      <c r="C152" s="237" t="s">
        <v>21</v>
      </c>
      <c r="D152" t="s">
        <v>7</v>
      </c>
      <c r="E152" t="s">
        <v>35</v>
      </c>
      <c r="F152" t="s">
        <v>40</v>
      </c>
      <c r="G152" t="s">
        <v>43</v>
      </c>
      <c r="H152" s="312">
        <v>1</v>
      </c>
      <c r="I152" s="236" t="s">
        <v>105</v>
      </c>
    </row>
    <row r="153" spans="1:10" x14ac:dyDescent="0.3">
      <c r="A153">
        <v>149</v>
      </c>
      <c r="B153" t="s">
        <v>23</v>
      </c>
      <c r="C153" s="237" t="s">
        <v>21</v>
      </c>
      <c r="D153" t="s">
        <v>7</v>
      </c>
      <c r="E153" t="s">
        <v>35</v>
      </c>
      <c r="F153" t="s">
        <v>40</v>
      </c>
      <c r="G153" t="s">
        <v>42</v>
      </c>
      <c r="H153" s="312">
        <v>12</v>
      </c>
      <c r="I153" s="236" t="s">
        <v>105</v>
      </c>
    </row>
    <row r="154" spans="1:10" x14ac:dyDescent="0.3">
      <c r="A154">
        <v>150</v>
      </c>
      <c r="B154" t="s">
        <v>23</v>
      </c>
      <c r="C154" s="237" t="s">
        <v>21</v>
      </c>
      <c r="D154" t="s">
        <v>7</v>
      </c>
      <c r="E154" t="s">
        <v>35</v>
      </c>
      <c r="F154" t="s">
        <v>15</v>
      </c>
      <c r="G154" t="s">
        <v>39</v>
      </c>
      <c r="H154" s="312">
        <v>48</v>
      </c>
      <c r="I154" s="236" t="s">
        <v>105</v>
      </c>
    </row>
    <row r="155" spans="1:10" x14ac:dyDescent="0.3">
      <c r="A155">
        <v>151</v>
      </c>
      <c r="B155" t="s">
        <v>23</v>
      </c>
      <c r="C155" s="237" t="s">
        <v>21</v>
      </c>
      <c r="D155" t="s">
        <v>7</v>
      </c>
      <c r="E155" t="s">
        <v>35</v>
      </c>
      <c r="F155" t="s">
        <v>15</v>
      </c>
      <c r="G155" t="s">
        <v>16</v>
      </c>
      <c r="H155" s="312">
        <v>50000</v>
      </c>
      <c r="I155" s="236" t="s">
        <v>105</v>
      </c>
    </row>
    <row r="156" spans="1:10" x14ac:dyDescent="0.3">
      <c r="A156">
        <v>152</v>
      </c>
      <c r="B156" t="s">
        <v>23</v>
      </c>
      <c r="C156" s="237" t="s">
        <v>21</v>
      </c>
      <c r="D156" t="s">
        <v>7</v>
      </c>
      <c r="E156" t="s">
        <v>35</v>
      </c>
      <c r="F156" t="s">
        <v>15</v>
      </c>
      <c r="G156" t="s">
        <v>38</v>
      </c>
      <c r="H156" s="312">
        <v>1</v>
      </c>
      <c r="I156" s="236" t="s">
        <v>105</v>
      </c>
    </row>
    <row r="157" spans="1:10" x14ac:dyDescent="0.3">
      <c r="A157">
        <v>153</v>
      </c>
      <c r="B157" t="s">
        <v>23</v>
      </c>
      <c r="C157" s="237" t="s">
        <v>21</v>
      </c>
      <c r="D157" t="s">
        <v>7</v>
      </c>
      <c r="E157" t="s">
        <v>35</v>
      </c>
      <c r="F157" t="s">
        <v>15</v>
      </c>
      <c r="G157" t="s">
        <v>37</v>
      </c>
      <c r="H157" s="312">
        <v>1</v>
      </c>
      <c r="I157" s="236" t="s">
        <v>105</v>
      </c>
    </row>
    <row r="158" spans="1:10" x14ac:dyDescent="0.3">
      <c r="A158">
        <v>154</v>
      </c>
      <c r="B158" t="s">
        <v>23</v>
      </c>
      <c r="C158" s="237" t="s">
        <v>21</v>
      </c>
      <c r="D158" t="s">
        <v>7</v>
      </c>
      <c r="E158" t="s">
        <v>35</v>
      </c>
      <c r="F158" t="s">
        <v>15</v>
      </c>
      <c r="G158" t="s">
        <v>36</v>
      </c>
      <c r="H158" s="312">
        <v>48</v>
      </c>
      <c r="I158" s="236" t="s">
        <v>105</v>
      </c>
    </row>
    <row r="159" spans="1:10" x14ac:dyDescent="0.3">
      <c r="A159">
        <v>155</v>
      </c>
      <c r="B159" t="s">
        <v>23</v>
      </c>
      <c r="C159" s="237" t="s">
        <v>21</v>
      </c>
      <c r="D159" t="s">
        <v>7</v>
      </c>
      <c r="E159" t="s">
        <v>35</v>
      </c>
      <c r="F159" t="s">
        <v>44</v>
      </c>
      <c r="G159" t="s">
        <v>45</v>
      </c>
      <c r="H159" s="312">
        <v>4</v>
      </c>
      <c r="I159" s="236" t="s">
        <v>105</v>
      </c>
    </row>
    <row r="160" spans="1:10" x14ac:dyDescent="0.3">
      <c r="A160">
        <v>156</v>
      </c>
      <c r="B160" t="s">
        <v>23</v>
      </c>
      <c r="C160" s="237" t="s">
        <v>21</v>
      </c>
      <c r="D160" t="s">
        <v>7</v>
      </c>
      <c r="E160" t="s">
        <v>58</v>
      </c>
      <c r="F160" t="s">
        <v>57</v>
      </c>
      <c r="G160" t="s">
        <v>67</v>
      </c>
      <c r="H160" s="314">
        <v>19678710000</v>
      </c>
      <c r="I160" s="236" t="s">
        <v>129</v>
      </c>
      <c r="J160" s="313"/>
    </row>
    <row r="161" spans="1:10" x14ac:dyDescent="0.3">
      <c r="A161">
        <v>157</v>
      </c>
      <c r="B161" t="s">
        <v>23</v>
      </c>
      <c r="C161" s="237" t="s">
        <v>21</v>
      </c>
      <c r="D161" t="s">
        <v>7</v>
      </c>
      <c r="E161" t="s">
        <v>58</v>
      </c>
      <c r="F161" t="s">
        <v>57</v>
      </c>
      <c r="G161" t="s">
        <v>66</v>
      </c>
      <c r="H161" s="314">
        <v>39357420000</v>
      </c>
      <c r="I161" s="236" t="s">
        <v>129</v>
      </c>
      <c r="J161" s="313"/>
    </row>
    <row r="162" spans="1:10" x14ac:dyDescent="0.3">
      <c r="A162">
        <v>158</v>
      </c>
      <c r="B162" t="s">
        <v>23</v>
      </c>
      <c r="C162" s="237" t="s">
        <v>21</v>
      </c>
      <c r="D162" t="s">
        <v>7</v>
      </c>
      <c r="E162" t="s">
        <v>58</v>
      </c>
      <c r="F162" t="s">
        <v>56</v>
      </c>
      <c r="G162" t="s">
        <v>67</v>
      </c>
      <c r="H162" s="314">
        <v>26238280000</v>
      </c>
      <c r="I162" s="236" t="s">
        <v>129</v>
      </c>
      <c r="J162" s="313"/>
    </row>
    <row r="163" spans="1:10" x14ac:dyDescent="0.3">
      <c r="A163">
        <v>159</v>
      </c>
      <c r="B163" t="s">
        <v>23</v>
      </c>
      <c r="C163" s="237" t="s">
        <v>21</v>
      </c>
      <c r="D163" t="s">
        <v>7</v>
      </c>
      <c r="E163" t="s">
        <v>58</v>
      </c>
      <c r="F163" t="s">
        <v>56</v>
      </c>
      <c r="G163" t="s">
        <v>68</v>
      </c>
      <c r="H163" s="314">
        <v>26238280000</v>
      </c>
      <c r="I163" s="236" t="s">
        <v>129</v>
      </c>
      <c r="J163" s="313"/>
    </row>
    <row r="164" spans="1:10" x14ac:dyDescent="0.3">
      <c r="A164">
        <v>160</v>
      </c>
      <c r="B164" t="s">
        <v>23</v>
      </c>
      <c r="C164" s="237" t="s">
        <v>21</v>
      </c>
      <c r="D164" t="s">
        <v>7</v>
      </c>
      <c r="E164" t="s">
        <v>58</v>
      </c>
      <c r="F164" t="s">
        <v>56</v>
      </c>
      <c r="G164" t="s">
        <v>66</v>
      </c>
      <c r="H164" s="314">
        <v>26238280000</v>
      </c>
      <c r="I164" s="236" t="s">
        <v>129</v>
      </c>
      <c r="J164" s="313"/>
    </row>
    <row r="165" spans="1:10" x14ac:dyDescent="0.3">
      <c r="A165">
        <v>161</v>
      </c>
      <c r="B165" t="s">
        <v>23</v>
      </c>
      <c r="C165" s="237" t="s">
        <v>21</v>
      </c>
      <c r="D165" t="s">
        <v>7</v>
      </c>
      <c r="E165" t="s">
        <v>51</v>
      </c>
      <c r="F165" t="s">
        <v>108</v>
      </c>
      <c r="G165" t="s">
        <v>69</v>
      </c>
      <c r="H165" s="312">
        <v>1</v>
      </c>
      <c r="I165" s="236" t="s">
        <v>105</v>
      </c>
    </row>
    <row r="166" spans="1:10" x14ac:dyDescent="0.3">
      <c r="A166">
        <v>162</v>
      </c>
      <c r="B166" t="s">
        <v>23</v>
      </c>
      <c r="C166" s="237" t="s">
        <v>21</v>
      </c>
      <c r="D166" t="s">
        <v>7</v>
      </c>
      <c r="E166" t="s">
        <v>51</v>
      </c>
      <c r="F166" t="s">
        <v>108</v>
      </c>
      <c r="G166" t="s">
        <v>70</v>
      </c>
      <c r="H166" s="312">
        <v>1</v>
      </c>
      <c r="I166" s="236" t="s">
        <v>105</v>
      </c>
    </row>
    <row r="167" spans="1:10" x14ac:dyDescent="0.3">
      <c r="A167">
        <v>163</v>
      </c>
      <c r="B167" t="s">
        <v>23</v>
      </c>
      <c r="C167" s="237" t="s">
        <v>21</v>
      </c>
      <c r="D167" t="s">
        <v>7</v>
      </c>
      <c r="E167" t="s">
        <v>51</v>
      </c>
      <c r="F167" t="s">
        <v>53</v>
      </c>
      <c r="G167" t="s">
        <v>73</v>
      </c>
      <c r="H167" s="312">
        <v>1</v>
      </c>
      <c r="I167" s="236" t="s">
        <v>105</v>
      </c>
    </row>
    <row r="168" spans="1:10" x14ac:dyDescent="0.3">
      <c r="A168">
        <v>164</v>
      </c>
      <c r="B168" t="s">
        <v>23</v>
      </c>
      <c r="C168" s="237" t="s">
        <v>21</v>
      </c>
      <c r="D168" t="s">
        <v>7</v>
      </c>
      <c r="E168" t="s">
        <v>51</v>
      </c>
      <c r="F168" t="s">
        <v>53</v>
      </c>
      <c r="G168" t="s">
        <v>72</v>
      </c>
      <c r="H168" s="312">
        <v>1</v>
      </c>
      <c r="I168" s="236" t="s">
        <v>105</v>
      </c>
    </row>
    <row r="169" spans="1:10" x14ac:dyDescent="0.3">
      <c r="A169">
        <v>165</v>
      </c>
      <c r="B169" t="s">
        <v>23</v>
      </c>
      <c r="C169" s="237" t="s">
        <v>21</v>
      </c>
      <c r="D169" t="s">
        <v>7</v>
      </c>
      <c r="E169" t="s">
        <v>51</v>
      </c>
      <c r="F169" t="s">
        <v>53</v>
      </c>
      <c r="G169" t="s">
        <v>71</v>
      </c>
      <c r="H169" s="312">
        <v>1</v>
      </c>
      <c r="I169" s="236" t="s">
        <v>105</v>
      </c>
    </row>
    <row r="170" spans="1:10" x14ac:dyDescent="0.3">
      <c r="A170">
        <v>166</v>
      </c>
      <c r="B170" t="s">
        <v>23</v>
      </c>
      <c r="C170" s="237" t="s">
        <v>21</v>
      </c>
      <c r="D170" t="s">
        <v>7</v>
      </c>
      <c r="E170" t="s">
        <v>51</v>
      </c>
      <c r="F170" t="s">
        <v>53</v>
      </c>
      <c r="G170" t="s">
        <v>74</v>
      </c>
      <c r="H170" s="312">
        <v>1</v>
      </c>
      <c r="I170" s="236" t="s">
        <v>105</v>
      </c>
    </row>
    <row r="171" spans="1:10" x14ac:dyDescent="0.3">
      <c r="A171">
        <v>167</v>
      </c>
      <c r="B171" t="s">
        <v>23</v>
      </c>
      <c r="C171" s="237" t="s">
        <v>21</v>
      </c>
      <c r="D171" t="s">
        <v>7</v>
      </c>
      <c r="E171" t="s">
        <v>51</v>
      </c>
      <c r="F171" t="s">
        <v>55</v>
      </c>
      <c r="G171" t="s">
        <v>101</v>
      </c>
      <c r="H171" s="312">
        <v>100</v>
      </c>
      <c r="I171" s="236" t="s">
        <v>27</v>
      </c>
      <c r="J171" s="313"/>
    </row>
    <row r="172" spans="1:10" x14ac:dyDescent="0.3">
      <c r="A172">
        <v>168</v>
      </c>
      <c r="B172" t="s">
        <v>23</v>
      </c>
      <c r="C172" s="237" t="s">
        <v>21</v>
      </c>
      <c r="D172" t="s">
        <v>7</v>
      </c>
      <c r="E172" t="s">
        <v>51</v>
      </c>
      <c r="F172" t="s">
        <v>55</v>
      </c>
      <c r="G172" t="s">
        <v>102</v>
      </c>
      <c r="H172" s="312">
        <v>100</v>
      </c>
      <c r="I172" s="236" t="s">
        <v>27</v>
      </c>
      <c r="J172" s="313"/>
    </row>
    <row r="173" spans="1:10" x14ac:dyDescent="0.3">
      <c r="A173">
        <v>169</v>
      </c>
      <c r="B173" t="s">
        <v>23</v>
      </c>
      <c r="C173" s="237" t="s">
        <v>21</v>
      </c>
      <c r="D173" t="s">
        <v>7</v>
      </c>
      <c r="E173" t="s">
        <v>51</v>
      </c>
      <c r="F173" t="s">
        <v>55</v>
      </c>
      <c r="G173" t="s">
        <v>81</v>
      </c>
      <c r="H173" s="312">
        <v>1</v>
      </c>
      <c r="I173" s="236" t="s">
        <v>105</v>
      </c>
    </row>
    <row r="174" spans="1:10" x14ac:dyDescent="0.3">
      <c r="A174">
        <v>170</v>
      </c>
      <c r="B174" t="s">
        <v>23</v>
      </c>
      <c r="C174" s="237" t="s">
        <v>21</v>
      </c>
      <c r="D174" t="s">
        <v>7</v>
      </c>
      <c r="E174" t="s">
        <v>51</v>
      </c>
      <c r="F174" t="s">
        <v>54</v>
      </c>
      <c r="G174" t="s">
        <v>78</v>
      </c>
      <c r="H174" s="312"/>
      <c r="I174" s="236" t="s">
        <v>105</v>
      </c>
    </row>
    <row r="175" spans="1:10" x14ac:dyDescent="0.3">
      <c r="A175">
        <v>171</v>
      </c>
      <c r="B175" t="s">
        <v>23</v>
      </c>
      <c r="C175" s="237" t="s">
        <v>21</v>
      </c>
      <c r="D175" t="s">
        <v>7</v>
      </c>
      <c r="E175" t="s">
        <v>51</v>
      </c>
      <c r="F175" t="s">
        <v>54</v>
      </c>
      <c r="G175" t="s">
        <v>77</v>
      </c>
      <c r="H175" s="312">
        <v>1</v>
      </c>
      <c r="I175" s="236" t="s">
        <v>105</v>
      </c>
    </row>
    <row r="176" spans="1:10" x14ac:dyDescent="0.3">
      <c r="A176">
        <v>172</v>
      </c>
      <c r="B176" t="s">
        <v>23</v>
      </c>
      <c r="C176" s="237" t="s">
        <v>21</v>
      </c>
      <c r="D176" t="s">
        <v>7</v>
      </c>
      <c r="E176" t="s">
        <v>51</v>
      </c>
      <c r="F176" t="s">
        <v>54</v>
      </c>
      <c r="G176" t="s">
        <v>76</v>
      </c>
      <c r="H176" s="312">
        <v>1</v>
      </c>
      <c r="I176" s="236" t="s">
        <v>105</v>
      </c>
    </row>
    <row r="177" spans="1:9" x14ac:dyDescent="0.3">
      <c r="A177">
        <v>173</v>
      </c>
      <c r="B177" t="s">
        <v>23</v>
      </c>
      <c r="C177" s="237" t="s">
        <v>21</v>
      </c>
      <c r="D177" t="s">
        <v>7</v>
      </c>
      <c r="E177" t="s">
        <v>51</v>
      </c>
      <c r="F177" t="s">
        <v>54</v>
      </c>
      <c r="G177" t="s">
        <v>79</v>
      </c>
      <c r="H177" s="312">
        <v>1</v>
      </c>
      <c r="I177" s="236" t="s">
        <v>105</v>
      </c>
    </row>
    <row r="178" spans="1:9" x14ac:dyDescent="0.3">
      <c r="A178">
        <v>174</v>
      </c>
      <c r="B178" t="s">
        <v>23</v>
      </c>
      <c r="C178" s="237" t="s">
        <v>21</v>
      </c>
      <c r="D178" t="s">
        <v>7</v>
      </c>
      <c r="E178" t="s">
        <v>51</v>
      </c>
      <c r="F178" t="s">
        <v>54</v>
      </c>
      <c r="G178" t="s">
        <v>75</v>
      </c>
      <c r="H178" s="312">
        <v>1</v>
      </c>
      <c r="I178" s="236" t="s">
        <v>105</v>
      </c>
    </row>
    <row r="179" spans="1:9" x14ac:dyDescent="0.3">
      <c r="A179">
        <v>175</v>
      </c>
      <c r="B179" t="s">
        <v>23</v>
      </c>
      <c r="C179" s="237" t="s">
        <v>21</v>
      </c>
      <c r="D179" t="s">
        <v>7</v>
      </c>
      <c r="E179" t="s">
        <v>51</v>
      </c>
      <c r="F179" t="s">
        <v>54</v>
      </c>
      <c r="G179" t="s">
        <v>80</v>
      </c>
      <c r="H179" s="312">
        <v>1</v>
      </c>
      <c r="I179" s="236" t="s">
        <v>105</v>
      </c>
    </row>
    <row r="180" spans="1:9" x14ac:dyDescent="0.3">
      <c r="A180">
        <v>176</v>
      </c>
      <c r="B180" t="s">
        <v>23</v>
      </c>
      <c r="C180" s="237" t="s">
        <v>21</v>
      </c>
      <c r="D180" t="s">
        <v>7</v>
      </c>
      <c r="E180" t="s">
        <v>51</v>
      </c>
      <c r="F180" t="s">
        <v>54</v>
      </c>
      <c r="G180" t="s">
        <v>100</v>
      </c>
      <c r="H180" s="312">
        <v>1</v>
      </c>
      <c r="I180" s="236" t="s">
        <v>105</v>
      </c>
    </row>
    <row r="181" spans="1:9" x14ac:dyDescent="0.3">
      <c r="A181">
        <v>177</v>
      </c>
      <c r="B181" t="s">
        <v>23</v>
      </c>
      <c r="C181" s="237" t="s">
        <v>21</v>
      </c>
      <c r="D181" t="s">
        <v>7</v>
      </c>
      <c r="E181" t="s">
        <v>46</v>
      </c>
      <c r="F181" t="s">
        <v>49</v>
      </c>
      <c r="G181" t="s">
        <v>116</v>
      </c>
      <c r="H181" s="312">
        <v>1</v>
      </c>
      <c r="I181" s="236" t="s">
        <v>105</v>
      </c>
    </row>
    <row r="182" spans="1:9" x14ac:dyDescent="0.3">
      <c r="A182">
        <v>178</v>
      </c>
      <c r="B182" t="s">
        <v>23</v>
      </c>
      <c r="C182" s="237" t="s">
        <v>21</v>
      </c>
      <c r="D182" t="s">
        <v>7</v>
      </c>
      <c r="E182" t="s">
        <v>46</v>
      </c>
      <c r="F182" t="s">
        <v>49</v>
      </c>
      <c r="G182" t="s">
        <v>115</v>
      </c>
      <c r="H182" s="312"/>
      <c r="I182" s="236" t="s">
        <v>105</v>
      </c>
    </row>
    <row r="183" spans="1:9" x14ac:dyDescent="0.3">
      <c r="A183">
        <v>179</v>
      </c>
      <c r="B183" t="s">
        <v>23</v>
      </c>
      <c r="C183" s="237" t="s">
        <v>21</v>
      </c>
      <c r="D183" t="s">
        <v>7</v>
      </c>
      <c r="E183" t="s">
        <v>46</v>
      </c>
      <c r="F183" t="s">
        <v>48</v>
      </c>
      <c r="G183" t="s">
        <v>87</v>
      </c>
      <c r="H183" s="312">
        <v>8</v>
      </c>
      <c r="I183" s="236" t="s">
        <v>105</v>
      </c>
    </row>
    <row r="184" spans="1:9" x14ac:dyDescent="0.3">
      <c r="A184">
        <v>180</v>
      </c>
      <c r="B184" t="s">
        <v>23</v>
      </c>
      <c r="C184" s="237" t="s">
        <v>21</v>
      </c>
      <c r="D184" t="s">
        <v>7</v>
      </c>
      <c r="E184" t="s">
        <v>46</v>
      </c>
      <c r="F184" t="s">
        <v>48</v>
      </c>
      <c r="G184" t="s">
        <v>88</v>
      </c>
      <c r="H184" s="312">
        <v>1</v>
      </c>
      <c r="I184" s="236" t="s">
        <v>105</v>
      </c>
    </row>
    <row r="185" spans="1:9" x14ac:dyDescent="0.3">
      <c r="A185">
        <v>181</v>
      </c>
      <c r="B185" t="s">
        <v>23</v>
      </c>
      <c r="C185" s="237" t="s">
        <v>21</v>
      </c>
      <c r="D185" t="s">
        <v>7</v>
      </c>
      <c r="E185" t="s">
        <v>46</v>
      </c>
      <c r="F185" t="s">
        <v>48</v>
      </c>
      <c r="G185" t="s">
        <v>89</v>
      </c>
      <c r="H185" s="312">
        <v>1</v>
      </c>
      <c r="I185" s="236" t="s">
        <v>105</v>
      </c>
    </row>
    <row r="186" spans="1:9" x14ac:dyDescent="0.3">
      <c r="A186">
        <v>182</v>
      </c>
      <c r="B186" t="s">
        <v>23</v>
      </c>
      <c r="C186" s="237" t="s">
        <v>21</v>
      </c>
      <c r="D186" t="s">
        <v>7</v>
      </c>
      <c r="E186" t="s">
        <v>46</v>
      </c>
      <c r="F186" t="s">
        <v>47</v>
      </c>
      <c r="G186" t="s">
        <v>84</v>
      </c>
      <c r="H186" s="312">
        <v>4</v>
      </c>
      <c r="I186" s="236" t="s">
        <v>105</v>
      </c>
    </row>
    <row r="187" spans="1:9" x14ac:dyDescent="0.3">
      <c r="A187">
        <v>183</v>
      </c>
      <c r="B187" t="s">
        <v>23</v>
      </c>
      <c r="C187" s="237" t="s">
        <v>21</v>
      </c>
      <c r="D187" t="s">
        <v>7</v>
      </c>
      <c r="E187" t="s">
        <v>46</v>
      </c>
      <c r="F187" t="s">
        <v>47</v>
      </c>
      <c r="G187" t="s">
        <v>85</v>
      </c>
      <c r="H187" s="312">
        <v>4</v>
      </c>
      <c r="I187" s="236" t="s">
        <v>105</v>
      </c>
    </row>
    <row r="188" spans="1:9" x14ac:dyDescent="0.3">
      <c r="A188">
        <v>184</v>
      </c>
      <c r="B188" t="s">
        <v>23</v>
      </c>
      <c r="C188" s="237" t="s">
        <v>21</v>
      </c>
      <c r="D188" t="s">
        <v>7</v>
      </c>
      <c r="E188" t="s">
        <v>46</v>
      </c>
      <c r="F188" t="s">
        <v>47</v>
      </c>
      <c r="G188" t="s">
        <v>86</v>
      </c>
      <c r="H188" s="312">
        <v>1</v>
      </c>
      <c r="I188" s="236" t="s">
        <v>105</v>
      </c>
    </row>
    <row r="189" spans="1:9" x14ac:dyDescent="0.3">
      <c r="A189">
        <v>185</v>
      </c>
      <c r="B189" t="s">
        <v>23</v>
      </c>
      <c r="C189" s="237" t="s">
        <v>21</v>
      </c>
      <c r="D189" t="s">
        <v>7</v>
      </c>
      <c r="E189" t="s">
        <v>46</v>
      </c>
      <c r="F189" t="s">
        <v>50</v>
      </c>
      <c r="G189" t="s">
        <v>83</v>
      </c>
      <c r="H189" s="312">
        <v>1</v>
      </c>
      <c r="I189" s="236" t="s">
        <v>105</v>
      </c>
    </row>
    <row r="190" spans="1:9" x14ac:dyDescent="0.3">
      <c r="A190">
        <v>186</v>
      </c>
      <c r="B190" t="s">
        <v>23</v>
      </c>
      <c r="C190" s="237" t="s">
        <v>21</v>
      </c>
      <c r="D190" t="s">
        <v>7</v>
      </c>
      <c r="E190" t="s">
        <v>46</v>
      </c>
      <c r="F190" t="s">
        <v>50</v>
      </c>
      <c r="G190" t="s">
        <v>82</v>
      </c>
      <c r="H190" s="312">
        <v>1</v>
      </c>
      <c r="I190" s="236" t="s">
        <v>105</v>
      </c>
    </row>
  </sheetData>
  <conditionalFormatting sqref="H5:H97829">
    <cfRule type="expression" dxfId="195" priority="28">
      <formula>$I5="%"</formula>
    </cfRule>
  </conditionalFormatting>
  <dataValidations count="6">
    <dataValidation type="list" allowBlank="1" showInputMessage="1" showErrorMessage="1" sqref="B5:B190" xr:uid="{00000000-0002-0000-0100-000000000000}">
      <formula1>ANNEE</formula1>
    </dataValidation>
    <dataValidation type="list" allowBlank="1" showInputMessage="1" showErrorMessage="1" sqref="D5:D190" xr:uid="{00000000-0002-0000-0100-000001000000}">
      <formula1>NIVEAU</formula1>
    </dataValidation>
    <dataValidation type="list" allowBlank="1" showInputMessage="1" showErrorMessage="1" sqref="I5:I190" xr:uid="{00000000-0002-0000-0100-000002000000}">
      <formula1>UNITE</formula1>
    </dataValidation>
    <dataValidation type="list" allowBlank="1" showInputMessage="1" showErrorMessage="1" sqref="E5:E190" xr:uid="{00000000-0002-0000-0100-000003000000}">
      <formula1>INDIRECT($D5)</formula1>
    </dataValidation>
    <dataValidation type="list" allowBlank="1" showInputMessage="1" showErrorMessage="1" sqref="F5:F190" xr:uid="{00000000-0002-0000-0100-000004000000}">
      <formula1>INDIRECT($E5)</formula1>
    </dataValidation>
    <dataValidation type="list" allowBlank="1" showInputMessage="1" showErrorMessage="1" sqref="G5:G190" xr:uid="{00000000-0002-0000-0100-000005000000}">
      <formula1>INDIRECT($F5)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2:K97"/>
  <sheetViews>
    <sheetView topLeftCell="B1" workbookViewId="0">
      <selection activeCell="F35" sqref="F35"/>
    </sheetView>
  </sheetViews>
  <sheetFormatPr baseColWidth="10" defaultRowHeight="14" x14ac:dyDescent="0.3"/>
  <cols>
    <col min="1" max="1" width="71.58203125" bestFit="1" customWidth="1"/>
    <col min="2" max="2" width="17.9140625" bestFit="1" customWidth="1"/>
    <col min="3" max="3" width="19.83203125" hidden="1" customWidth="1"/>
    <col min="4" max="4" width="11.83203125" hidden="1" customWidth="1"/>
    <col min="5" max="5" width="71.58203125" bestFit="1" customWidth="1"/>
    <col min="6" max="6" width="22.33203125" bestFit="1" customWidth="1"/>
    <col min="7" max="7" width="14.33203125" bestFit="1" customWidth="1"/>
    <col min="8" max="8" width="5.75" bestFit="1" customWidth="1"/>
    <col min="10" max="10" width="8.83203125" bestFit="1" customWidth="1"/>
    <col min="11" max="11" width="4.75" bestFit="1" customWidth="1"/>
    <col min="12" max="12" width="12.75" bestFit="1" customWidth="1"/>
  </cols>
  <sheetData>
    <row r="2" spans="1:11" x14ac:dyDescent="0.3">
      <c r="A2" s="42" t="s">
        <v>33</v>
      </c>
      <c r="E2" s="42" t="s">
        <v>34</v>
      </c>
    </row>
    <row r="4" spans="1:11" x14ac:dyDescent="0.3">
      <c r="A4" s="37" t="s">
        <v>1</v>
      </c>
      <c r="B4" t="s">
        <v>23</v>
      </c>
      <c r="C4" s="239" t="s">
        <v>124</v>
      </c>
      <c r="E4" s="37" t="s">
        <v>3</v>
      </c>
      <c r="F4" t="s">
        <v>22</v>
      </c>
      <c r="G4" s="239" t="s">
        <v>125</v>
      </c>
    </row>
    <row r="6" spans="1:11" x14ac:dyDescent="0.3">
      <c r="A6" s="37" t="s">
        <v>32</v>
      </c>
      <c r="B6" t="s">
        <v>118</v>
      </c>
      <c r="E6" s="37" t="s">
        <v>118</v>
      </c>
      <c r="F6" s="37" t="s">
        <v>123</v>
      </c>
      <c r="I6" s="37"/>
      <c r="J6" s="37"/>
      <c r="K6" s="37"/>
    </row>
    <row r="7" spans="1:11" x14ac:dyDescent="0.3">
      <c r="A7" s="38" t="s">
        <v>5</v>
      </c>
      <c r="B7" s="237"/>
      <c r="E7" s="37" t="s">
        <v>32</v>
      </c>
      <c r="F7">
        <v>2017</v>
      </c>
      <c r="G7">
        <v>2018</v>
      </c>
    </row>
    <row r="8" spans="1:11" x14ac:dyDescent="0.3">
      <c r="A8" s="39" t="s">
        <v>13</v>
      </c>
      <c r="B8" s="237"/>
      <c r="E8" s="38" t="s">
        <v>5</v>
      </c>
      <c r="F8" s="237"/>
      <c r="G8" s="237"/>
    </row>
    <row r="9" spans="1:11" x14ac:dyDescent="0.3">
      <c r="A9" s="40" t="s">
        <v>14</v>
      </c>
      <c r="B9" s="237"/>
      <c r="E9" s="39" t="s">
        <v>13</v>
      </c>
      <c r="F9" s="237"/>
      <c r="G9" s="237"/>
    </row>
    <row r="10" spans="1:11" x14ac:dyDescent="0.3">
      <c r="A10" s="41" t="s">
        <v>120</v>
      </c>
      <c r="B10" s="237">
        <v>9</v>
      </c>
      <c r="E10" s="40" t="s">
        <v>14</v>
      </c>
      <c r="F10" s="237"/>
      <c r="G10" s="237"/>
    </row>
    <row r="11" spans="1:11" x14ac:dyDescent="0.3">
      <c r="A11" s="41" t="s">
        <v>121</v>
      </c>
      <c r="B11" s="237">
        <v>5</v>
      </c>
      <c r="E11" s="41" t="s">
        <v>120</v>
      </c>
      <c r="F11" s="237">
        <v>13.2</v>
      </c>
      <c r="G11" s="237"/>
    </row>
    <row r="12" spans="1:11" x14ac:dyDescent="0.3">
      <c r="A12" s="41" t="s">
        <v>119</v>
      </c>
      <c r="B12" s="240">
        <v>15</v>
      </c>
      <c r="E12" s="41" t="s">
        <v>121</v>
      </c>
      <c r="F12" s="237"/>
      <c r="G12" s="237">
        <v>29.4</v>
      </c>
    </row>
    <row r="13" spans="1:11" x14ac:dyDescent="0.3">
      <c r="A13" s="38" t="s">
        <v>6</v>
      </c>
      <c r="B13" s="237"/>
      <c r="E13" s="41" t="s">
        <v>119</v>
      </c>
      <c r="F13" s="237">
        <v>25.8</v>
      </c>
      <c r="G13" s="237">
        <v>25</v>
      </c>
    </row>
    <row r="14" spans="1:11" x14ac:dyDescent="0.3">
      <c r="A14" s="39" t="s">
        <v>59</v>
      </c>
      <c r="B14" s="237"/>
      <c r="E14" s="38" t="s">
        <v>6</v>
      </c>
      <c r="F14" s="237"/>
      <c r="G14" s="237"/>
    </row>
    <row r="15" spans="1:11" x14ac:dyDescent="0.3">
      <c r="A15" s="40" t="s">
        <v>52</v>
      </c>
      <c r="B15" s="237"/>
      <c r="E15" s="39" t="s">
        <v>59</v>
      </c>
      <c r="F15" s="237"/>
      <c r="G15" s="237"/>
    </row>
    <row r="16" spans="1:11" x14ac:dyDescent="0.3">
      <c r="A16" s="41" t="s">
        <v>63</v>
      </c>
      <c r="B16" s="237">
        <v>10</v>
      </c>
      <c r="E16" s="40" t="s">
        <v>52</v>
      </c>
      <c r="F16" s="237"/>
      <c r="G16" s="237"/>
    </row>
    <row r="17" spans="1:7" x14ac:dyDescent="0.3">
      <c r="A17" s="41" t="s">
        <v>106</v>
      </c>
      <c r="B17" s="237">
        <v>20</v>
      </c>
      <c r="E17" s="41" t="s">
        <v>63</v>
      </c>
      <c r="F17" s="237">
        <v>15.6</v>
      </c>
      <c r="G17" s="237">
        <v>11.8</v>
      </c>
    </row>
    <row r="18" spans="1:7" x14ac:dyDescent="0.3">
      <c r="A18" s="41" t="s">
        <v>107</v>
      </c>
      <c r="B18" s="237">
        <v>20</v>
      </c>
      <c r="E18" s="41" t="s">
        <v>106</v>
      </c>
      <c r="F18" s="237">
        <v>24.3</v>
      </c>
      <c r="G18" s="237">
        <v>23.9</v>
      </c>
    </row>
    <row r="19" spans="1:7" x14ac:dyDescent="0.3">
      <c r="A19" s="41" t="s">
        <v>62</v>
      </c>
      <c r="B19" s="237">
        <v>85</v>
      </c>
      <c r="E19" s="41" t="s">
        <v>107</v>
      </c>
      <c r="F19" s="237">
        <v>13.8</v>
      </c>
      <c r="G19" s="237">
        <v>15.22</v>
      </c>
    </row>
    <row r="20" spans="1:7" x14ac:dyDescent="0.3">
      <c r="A20" s="40" t="s">
        <v>64</v>
      </c>
      <c r="B20" s="237"/>
      <c r="E20" s="41" t="s">
        <v>62</v>
      </c>
      <c r="F20" s="237">
        <v>62.6</v>
      </c>
      <c r="G20" s="237">
        <v>95</v>
      </c>
    </row>
    <row r="21" spans="1:7" x14ac:dyDescent="0.3">
      <c r="A21" s="41" t="s">
        <v>99</v>
      </c>
      <c r="B21" s="237">
        <v>2.9</v>
      </c>
      <c r="E21" s="40" t="s">
        <v>64</v>
      </c>
      <c r="F21" s="237"/>
      <c r="G21" s="237"/>
    </row>
    <row r="22" spans="1:7" x14ac:dyDescent="0.3">
      <c r="A22" s="41" t="s">
        <v>109</v>
      </c>
      <c r="B22" s="237">
        <v>80</v>
      </c>
      <c r="E22" s="41" t="s">
        <v>99</v>
      </c>
      <c r="F22" s="237">
        <v>2.19</v>
      </c>
      <c r="G22" s="237">
        <v>1.71</v>
      </c>
    </row>
    <row r="23" spans="1:7" x14ac:dyDescent="0.3">
      <c r="A23" s="41" t="s">
        <v>110</v>
      </c>
      <c r="B23" s="237">
        <v>40</v>
      </c>
      <c r="E23" s="41" t="s">
        <v>109</v>
      </c>
      <c r="F23" s="237">
        <v>51.72</v>
      </c>
      <c r="G23" s="237">
        <v>52.8</v>
      </c>
    </row>
    <row r="24" spans="1:7" x14ac:dyDescent="0.3">
      <c r="A24" s="40" t="s">
        <v>65</v>
      </c>
      <c r="B24" s="237"/>
      <c r="E24" s="41" t="s">
        <v>110</v>
      </c>
      <c r="F24" s="237">
        <v>1.17</v>
      </c>
      <c r="G24" s="237">
        <v>0.9</v>
      </c>
    </row>
    <row r="25" spans="1:7" x14ac:dyDescent="0.3">
      <c r="A25" s="41" t="s">
        <v>111</v>
      </c>
      <c r="B25" s="237">
        <v>30</v>
      </c>
      <c r="E25" s="40" t="s">
        <v>65</v>
      </c>
      <c r="F25" s="237"/>
      <c r="G25" s="237"/>
    </row>
    <row r="26" spans="1:7" x14ac:dyDescent="0.3">
      <c r="A26" s="41" t="s">
        <v>128</v>
      </c>
      <c r="B26" s="237">
        <v>10000</v>
      </c>
      <c r="E26" s="41" t="s">
        <v>111</v>
      </c>
      <c r="F26" s="237"/>
      <c r="G26" s="237">
        <v>45.94</v>
      </c>
    </row>
    <row r="27" spans="1:7" x14ac:dyDescent="0.3">
      <c r="A27" s="40" t="s">
        <v>60</v>
      </c>
      <c r="B27" s="237"/>
      <c r="E27" s="41" t="s">
        <v>128</v>
      </c>
      <c r="F27" s="237">
        <v>2098</v>
      </c>
      <c r="G27" s="237">
        <v>3801.63</v>
      </c>
    </row>
    <row r="28" spans="1:7" x14ac:dyDescent="0.3">
      <c r="A28" s="41" t="s">
        <v>61</v>
      </c>
      <c r="B28" s="237">
        <v>4</v>
      </c>
      <c r="E28" s="40" t="s">
        <v>60</v>
      </c>
      <c r="F28" s="237"/>
      <c r="G28" s="237"/>
    </row>
    <row r="29" spans="1:7" x14ac:dyDescent="0.3">
      <c r="A29" s="41" t="s">
        <v>122</v>
      </c>
      <c r="B29" s="237">
        <v>1</v>
      </c>
      <c r="E29" s="41" t="s">
        <v>61</v>
      </c>
      <c r="F29" s="237">
        <v>1</v>
      </c>
      <c r="G29" s="237">
        <v>1</v>
      </c>
    </row>
    <row r="30" spans="1:7" x14ac:dyDescent="0.3">
      <c r="A30" s="38" t="s">
        <v>7</v>
      </c>
      <c r="B30" s="237"/>
      <c r="E30" s="41" t="s">
        <v>122</v>
      </c>
      <c r="F30" s="237">
        <v>0</v>
      </c>
      <c r="G30" s="237">
        <v>0</v>
      </c>
    </row>
    <row r="31" spans="1:7" x14ac:dyDescent="0.3">
      <c r="A31" s="39" t="s">
        <v>35</v>
      </c>
      <c r="B31" s="237"/>
      <c r="E31" s="38" t="s">
        <v>7</v>
      </c>
      <c r="F31" s="237"/>
      <c r="G31" s="237"/>
    </row>
    <row r="32" spans="1:7" x14ac:dyDescent="0.3">
      <c r="A32" s="40" t="s">
        <v>15</v>
      </c>
      <c r="B32" s="237"/>
      <c r="E32" s="39" t="s">
        <v>35</v>
      </c>
      <c r="F32" s="237"/>
      <c r="G32" s="237"/>
    </row>
    <row r="33" spans="1:7" x14ac:dyDescent="0.3">
      <c r="A33" s="41" t="s">
        <v>39</v>
      </c>
      <c r="B33" s="237">
        <v>48</v>
      </c>
      <c r="E33" s="40" t="s">
        <v>15</v>
      </c>
      <c r="F33" s="237"/>
      <c r="G33" s="237"/>
    </row>
    <row r="34" spans="1:7" x14ac:dyDescent="0.3">
      <c r="A34" s="41" t="s">
        <v>16</v>
      </c>
      <c r="B34" s="237">
        <v>50000</v>
      </c>
      <c r="E34" s="41" t="s">
        <v>39</v>
      </c>
      <c r="F34" s="237">
        <v>2</v>
      </c>
      <c r="G34" s="237">
        <v>6</v>
      </c>
    </row>
    <row r="35" spans="1:7" x14ac:dyDescent="0.3">
      <c r="A35" s="41" t="s">
        <v>38</v>
      </c>
      <c r="B35" s="237">
        <v>1</v>
      </c>
      <c r="E35" s="41" t="s">
        <v>16</v>
      </c>
      <c r="F35" s="237">
        <v>16000</v>
      </c>
      <c r="G35" s="237">
        <v>16799.68</v>
      </c>
    </row>
    <row r="36" spans="1:7" x14ac:dyDescent="0.3">
      <c r="A36" s="41" t="s">
        <v>37</v>
      </c>
      <c r="B36" s="237">
        <v>1</v>
      </c>
      <c r="E36" s="41" t="s">
        <v>38</v>
      </c>
      <c r="F36" s="237">
        <v>0</v>
      </c>
      <c r="G36" s="237"/>
    </row>
    <row r="37" spans="1:7" x14ac:dyDescent="0.3">
      <c r="A37" s="41" t="s">
        <v>36</v>
      </c>
      <c r="B37" s="237">
        <v>48</v>
      </c>
      <c r="E37" s="41" t="s">
        <v>37</v>
      </c>
      <c r="F37" s="237">
        <v>0</v>
      </c>
      <c r="G37" s="237"/>
    </row>
    <row r="38" spans="1:7" x14ac:dyDescent="0.3">
      <c r="A38" s="40" t="s">
        <v>40</v>
      </c>
      <c r="B38" s="237"/>
      <c r="E38" s="41" t="s">
        <v>36</v>
      </c>
      <c r="F38" s="237">
        <v>2</v>
      </c>
      <c r="G38" s="237">
        <v>6</v>
      </c>
    </row>
    <row r="39" spans="1:7" x14ac:dyDescent="0.3">
      <c r="A39" s="41" t="s">
        <v>42</v>
      </c>
      <c r="B39" s="237">
        <v>12</v>
      </c>
      <c r="E39" s="40" t="s">
        <v>40</v>
      </c>
      <c r="F39" s="237"/>
      <c r="G39" s="237"/>
    </row>
    <row r="40" spans="1:7" x14ac:dyDescent="0.3">
      <c r="A40" s="41" t="s">
        <v>43</v>
      </c>
      <c r="B40" s="237">
        <v>1</v>
      </c>
      <c r="E40" s="41" t="s">
        <v>42</v>
      </c>
      <c r="F40" s="237">
        <v>3</v>
      </c>
      <c r="G40" s="237">
        <v>3</v>
      </c>
    </row>
    <row r="41" spans="1:7" x14ac:dyDescent="0.3">
      <c r="A41" s="40" t="s">
        <v>41</v>
      </c>
      <c r="B41" s="237"/>
      <c r="E41" s="41" t="s">
        <v>43</v>
      </c>
      <c r="F41" s="237">
        <v>0</v>
      </c>
      <c r="G41" s="237">
        <v>0</v>
      </c>
    </row>
    <row r="42" spans="1:7" x14ac:dyDescent="0.3">
      <c r="A42" s="41" t="s">
        <v>90</v>
      </c>
      <c r="B42" s="237">
        <v>1</v>
      </c>
      <c r="E42" s="40" t="s">
        <v>41</v>
      </c>
      <c r="F42" s="237"/>
      <c r="G42" s="237"/>
    </row>
    <row r="43" spans="1:7" x14ac:dyDescent="0.3">
      <c r="A43" s="41" t="s">
        <v>91</v>
      </c>
      <c r="B43" s="237"/>
      <c r="E43" s="41" t="s">
        <v>90</v>
      </c>
      <c r="F43" s="237">
        <v>0</v>
      </c>
      <c r="G43" s="237">
        <v>0</v>
      </c>
    </row>
    <row r="44" spans="1:7" x14ac:dyDescent="0.3">
      <c r="A44" s="41" t="s">
        <v>93</v>
      </c>
      <c r="B44" s="237"/>
      <c r="E44" s="41" t="s">
        <v>91</v>
      </c>
      <c r="F44" s="237">
        <v>0</v>
      </c>
      <c r="G44" s="237">
        <v>0</v>
      </c>
    </row>
    <row r="45" spans="1:7" x14ac:dyDescent="0.3">
      <c r="A45" s="41" t="s">
        <v>92</v>
      </c>
      <c r="B45" s="237">
        <v>1</v>
      </c>
      <c r="E45" s="41" t="s">
        <v>93</v>
      </c>
      <c r="F45" s="237">
        <v>0</v>
      </c>
      <c r="G45" s="237">
        <v>0</v>
      </c>
    </row>
    <row r="46" spans="1:7" x14ac:dyDescent="0.3">
      <c r="A46" s="41" t="s">
        <v>98</v>
      </c>
      <c r="B46" s="237">
        <v>1</v>
      </c>
      <c r="E46" s="41" t="s">
        <v>92</v>
      </c>
      <c r="F46" s="237">
        <v>0</v>
      </c>
      <c r="G46" s="237">
        <v>0</v>
      </c>
    </row>
    <row r="47" spans="1:7" x14ac:dyDescent="0.3">
      <c r="A47" s="41" t="s">
        <v>97</v>
      </c>
      <c r="B47" s="237"/>
      <c r="E47" s="41" t="s">
        <v>98</v>
      </c>
      <c r="F47" s="237">
        <v>0</v>
      </c>
      <c r="G47" s="237">
        <v>0</v>
      </c>
    </row>
    <row r="48" spans="1:7" x14ac:dyDescent="0.3">
      <c r="A48" s="41" t="s">
        <v>95</v>
      </c>
      <c r="B48" s="237">
        <v>1</v>
      </c>
      <c r="E48" s="41" t="s">
        <v>97</v>
      </c>
      <c r="F48" s="237">
        <v>0</v>
      </c>
      <c r="G48" s="237">
        <v>0</v>
      </c>
    </row>
    <row r="49" spans="1:7" x14ac:dyDescent="0.3">
      <c r="A49" s="41" t="s">
        <v>94</v>
      </c>
      <c r="B49" s="237">
        <v>1</v>
      </c>
      <c r="E49" s="41" t="s">
        <v>95</v>
      </c>
      <c r="F49" s="237">
        <v>0</v>
      </c>
      <c r="G49" s="237">
        <v>0</v>
      </c>
    </row>
    <row r="50" spans="1:7" x14ac:dyDescent="0.3">
      <c r="A50" s="41" t="s">
        <v>96</v>
      </c>
      <c r="B50" s="237">
        <v>1</v>
      </c>
      <c r="E50" s="41" t="s">
        <v>94</v>
      </c>
      <c r="F50" s="237">
        <v>0</v>
      </c>
      <c r="G50" s="237">
        <v>0</v>
      </c>
    </row>
    <row r="51" spans="1:7" x14ac:dyDescent="0.3">
      <c r="A51" s="40" t="s">
        <v>44</v>
      </c>
      <c r="B51" s="237"/>
      <c r="E51" s="41" t="s">
        <v>96</v>
      </c>
      <c r="F51" s="237">
        <v>0</v>
      </c>
      <c r="G51" s="237">
        <v>0</v>
      </c>
    </row>
    <row r="52" spans="1:7" x14ac:dyDescent="0.3">
      <c r="A52" s="41" t="s">
        <v>45</v>
      </c>
      <c r="B52" s="237">
        <v>4</v>
      </c>
      <c r="E52" s="40" t="s">
        <v>44</v>
      </c>
      <c r="F52" s="237"/>
      <c r="G52" s="237"/>
    </row>
    <row r="53" spans="1:7" x14ac:dyDescent="0.3">
      <c r="A53" s="39" t="s">
        <v>58</v>
      </c>
      <c r="B53" s="237"/>
      <c r="E53" s="41" t="s">
        <v>45</v>
      </c>
      <c r="F53" s="237">
        <v>0</v>
      </c>
      <c r="G53" s="237">
        <v>1</v>
      </c>
    </row>
    <row r="54" spans="1:7" x14ac:dyDescent="0.3">
      <c r="A54" s="40" t="s">
        <v>57</v>
      </c>
      <c r="B54" s="237"/>
      <c r="E54" s="39" t="s">
        <v>58</v>
      </c>
      <c r="F54" s="237"/>
      <c r="G54" s="237"/>
    </row>
    <row r="55" spans="1:7" x14ac:dyDescent="0.3">
      <c r="A55" s="41" t="s">
        <v>67</v>
      </c>
      <c r="B55" s="237">
        <v>19678710000</v>
      </c>
      <c r="E55" s="40" t="s">
        <v>57</v>
      </c>
      <c r="F55" s="237"/>
      <c r="G55" s="237"/>
    </row>
    <row r="56" spans="1:7" x14ac:dyDescent="0.3">
      <c r="A56" s="41" t="s">
        <v>66</v>
      </c>
      <c r="B56" s="237">
        <v>39357420000</v>
      </c>
      <c r="E56" s="41" t="s">
        <v>67</v>
      </c>
      <c r="F56" s="237">
        <v>6559570000</v>
      </c>
      <c r="G56" s="237"/>
    </row>
    <row r="57" spans="1:7" x14ac:dyDescent="0.3">
      <c r="A57" s="40" t="s">
        <v>56</v>
      </c>
      <c r="B57" s="237"/>
      <c r="E57" s="41" t="s">
        <v>66</v>
      </c>
      <c r="F57" s="237">
        <v>6559570000</v>
      </c>
      <c r="G57" s="237">
        <v>6556590000</v>
      </c>
    </row>
    <row r="58" spans="1:7" x14ac:dyDescent="0.3">
      <c r="A58" s="41" t="s">
        <v>67</v>
      </c>
      <c r="B58" s="237">
        <v>26238280000</v>
      </c>
      <c r="E58" s="40" t="s">
        <v>56</v>
      </c>
      <c r="F58" s="237"/>
      <c r="G58" s="237"/>
    </row>
    <row r="59" spans="1:7" x14ac:dyDescent="0.3">
      <c r="A59" s="41" t="s">
        <v>68</v>
      </c>
      <c r="B59" s="237">
        <v>26238280000</v>
      </c>
      <c r="E59" s="41" t="s">
        <v>67</v>
      </c>
      <c r="F59" s="237">
        <v>2656625850</v>
      </c>
      <c r="G59" s="237"/>
    </row>
    <row r="60" spans="1:7" x14ac:dyDescent="0.3">
      <c r="A60" s="41" t="s">
        <v>66</v>
      </c>
      <c r="B60" s="237">
        <v>26238280000</v>
      </c>
      <c r="E60" s="41" t="s">
        <v>68</v>
      </c>
      <c r="F60" s="237">
        <v>5280453850</v>
      </c>
      <c r="G60" s="237">
        <v>3181391450</v>
      </c>
    </row>
    <row r="61" spans="1:7" x14ac:dyDescent="0.3">
      <c r="A61" s="39" t="s">
        <v>51</v>
      </c>
      <c r="B61" s="237"/>
      <c r="E61" s="41" t="s">
        <v>66</v>
      </c>
      <c r="F61" s="237">
        <v>7084335600</v>
      </c>
      <c r="G61" s="237">
        <v>6297187200</v>
      </c>
    </row>
    <row r="62" spans="1:7" x14ac:dyDescent="0.3">
      <c r="A62" s="40" t="s">
        <v>108</v>
      </c>
      <c r="B62" s="237"/>
      <c r="E62" s="39" t="s">
        <v>51</v>
      </c>
      <c r="F62" s="237"/>
      <c r="G62" s="237"/>
    </row>
    <row r="63" spans="1:7" x14ac:dyDescent="0.3">
      <c r="A63" s="41" t="s">
        <v>69</v>
      </c>
      <c r="B63" s="237">
        <v>1</v>
      </c>
      <c r="E63" s="40" t="s">
        <v>108</v>
      </c>
      <c r="F63" s="237"/>
      <c r="G63" s="237"/>
    </row>
    <row r="64" spans="1:7" x14ac:dyDescent="0.3">
      <c r="A64" s="41" t="s">
        <v>70</v>
      </c>
      <c r="B64" s="237">
        <v>1</v>
      </c>
      <c r="E64" s="41" t="s">
        <v>69</v>
      </c>
      <c r="F64" s="237">
        <v>0</v>
      </c>
      <c r="G64" s="237">
        <v>0</v>
      </c>
    </row>
    <row r="65" spans="1:7" x14ac:dyDescent="0.3">
      <c r="A65" s="40" t="s">
        <v>53</v>
      </c>
      <c r="B65" s="237"/>
      <c r="E65" s="41" t="s">
        <v>70</v>
      </c>
      <c r="F65" s="237">
        <v>0</v>
      </c>
      <c r="G65" s="237">
        <v>0</v>
      </c>
    </row>
    <row r="66" spans="1:7" x14ac:dyDescent="0.3">
      <c r="A66" s="41" t="s">
        <v>73</v>
      </c>
      <c r="B66" s="237">
        <v>1</v>
      </c>
      <c r="E66" s="40" t="s">
        <v>53</v>
      </c>
      <c r="F66" s="237"/>
      <c r="G66" s="237"/>
    </row>
    <row r="67" spans="1:7" x14ac:dyDescent="0.3">
      <c r="A67" s="41" t="s">
        <v>72</v>
      </c>
      <c r="B67" s="237">
        <v>1</v>
      </c>
      <c r="E67" s="41" t="s">
        <v>73</v>
      </c>
      <c r="F67" s="237">
        <v>0</v>
      </c>
      <c r="G67" s="237">
        <v>0</v>
      </c>
    </row>
    <row r="68" spans="1:7" x14ac:dyDescent="0.3">
      <c r="A68" s="41" t="s">
        <v>71</v>
      </c>
      <c r="B68" s="237">
        <v>1</v>
      </c>
      <c r="E68" s="41" t="s">
        <v>72</v>
      </c>
      <c r="F68" s="237">
        <v>0</v>
      </c>
      <c r="G68" s="237">
        <v>0</v>
      </c>
    </row>
    <row r="69" spans="1:7" x14ac:dyDescent="0.3">
      <c r="A69" s="41" t="s">
        <v>74</v>
      </c>
      <c r="B69" s="237">
        <v>1</v>
      </c>
      <c r="E69" s="41" t="s">
        <v>71</v>
      </c>
      <c r="F69" s="237">
        <v>0</v>
      </c>
      <c r="G69" s="237">
        <v>0</v>
      </c>
    </row>
    <row r="70" spans="1:7" x14ac:dyDescent="0.3">
      <c r="A70" s="40" t="s">
        <v>55</v>
      </c>
      <c r="B70" s="237"/>
      <c r="E70" s="41" t="s">
        <v>74</v>
      </c>
      <c r="F70" s="237">
        <v>0</v>
      </c>
      <c r="G70" s="237">
        <v>0</v>
      </c>
    </row>
    <row r="71" spans="1:7" x14ac:dyDescent="0.3">
      <c r="A71" s="41" t="s">
        <v>101</v>
      </c>
      <c r="B71" s="237">
        <v>100</v>
      </c>
      <c r="E71" s="40" t="s">
        <v>55</v>
      </c>
      <c r="F71" s="237"/>
      <c r="G71" s="237"/>
    </row>
    <row r="72" spans="1:7" x14ac:dyDescent="0.3">
      <c r="A72" s="41" t="s">
        <v>102</v>
      </c>
      <c r="B72" s="237">
        <v>100</v>
      </c>
      <c r="E72" s="41" t="s">
        <v>101</v>
      </c>
      <c r="F72" s="237">
        <v>0</v>
      </c>
      <c r="G72" s="237"/>
    </row>
    <row r="73" spans="1:7" x14ac:dyDescent="0.3">
      <c r="A73" s="41" t="s">
        <v>81</v>
      </c>
      <c r="B73" s="237">
        <v>1</v>
      </c>
      <c r="E73" s="41" t="s">
        <v>102</v>
      </c>
      <c r="F73" s="237">
        <v>0</v>
      </c>
      <c r="G73" s="237"/>
    </row>
    <row r="74" spans="1:7" x14ac:dyDescent="0.3">
      <c r="A74" s="40" t="s">
        <v>54</v>
      </c>
      <c r="B74" s="237"/>
      <c r="E74" s="41" t="s">
        <v>81</v>
      </c>
      <c r="F74" s="237">
        <v>0</v>
      </c>
      <c r="G74" s="237">
        <v>0</v>
      </c>
    </row>
    <row r="75" spans="1:7" x14ac:dyDescent="0.3">
      <c r="A75" s="41" t="s">
        <v>78</v>
      </c>
      <c r="B75" s="237"/>
      <c r="E75" s="40" t="s">
        <v>54</v>
      </c>
      <c r="F75" s="237"/>
      <c r="G75" s="237"/>
    </row>
    <row r="76" spans="1:7" x14ac:dyDescent="0.3">
      <c r="A76" s="41" t="s">
        <v>77</v>
      </c>
      <c r="B76" s="237">
        <v>1</v>
      </c>
      <c r="E76" s="41" t="s">
        <v>78</v>
      </c>
      <c r="F76" s="237">
        <v>0</v>
      </c>
      <c r="G76" s="237"/>
    </row>
    <row r="77" spans="1:7" x14ac:dyDescent="0.3">
      <c r="A77" s="41" t="s">
        <v>76</v>
      </c>
      <c r="B77" s="237">
        <v>1</v>
      </c>
      <c r="E77" s="41" t="s">
        <v>77</v>
      </c>
      <c r="F77" s="237">
        <v>0</v>
      </c>
      <c r="G77" s="237">
        <v>0</v>
      </c>
    </row>
    <row r="78" spans="1:7" x14ac:dyDescent="0.3">
      <c r="A78" s="41" t="s">
        <v>79</v>
      </c>
      <c r="B78" s="237">
        <v>1</v>
      </c>
      <c r="E78" s="41" t="s">
        <v>76</v>
      </c>
      <c r="F78" s="237">
        <v>0</v>
      </c>
      <c r="G78" s="237">
        <v>0</v>
      </c>
    </row>
    <row r="79" spans="1:7" x14ac:dyDescent="0.3">
      <c r="A79" s="41" t="s">
        <v>75</v>
      </c>
      <c r="B79" s="237">
        <v>1</v>
      </c>
      <c r="E79" s="41" t="s">
        <v>79</v>
      </c>
      <c r="F79" s="237">
        <v>0</v>
      </c>
      <c r="G79" s="237">
        <v>0</v>
      </c>
    </row>
    <row r="80" spans="1:7" x14ac:dyDescent="0.3">
      <c r="A80" s="41" t="s">
        <v>80</v>
      </c>
      <c r="B80" s="237">
        <v>1</v>
      </c>
      <c r="E80" s="41" t="s">
        <v>75</v>
      </c>
      <c r="F80" s="237">
        <v>0</v>
      </c>
      <c r="G80" s="237">
        <v>0</v>
      </c>
    </row>
    <row r="81" spans="1:7" x14ac:dyDescent="0.3">
      <c r="A81" s="41" t="s">
        <v>100</v>
      </c>
      <c r="B81" s="237">
        <v>1</v>
      </c>
      <c r="E81" s="41" t="s">
        <v>80</v>
      </c>
      <c r="F81" s="237">
        <v>0</v>
      </c>
      <c r="G81" s="237">
        <v>0</v>
      </c>
    </row>
    <row r="82" spans="1:7" x14ac:dyDescent="0.3">
      <c r="A82" s="39" t="s">
        <v>46</v>
      </c>
      <c r="B82" s="237"/>
      <c r="E82" s="41" t="s">
        <v>100</v>
      </c>
      <c r="F82" s="237">
        <v>0</v>
      </c>
      <c r="G82" s="237">
        <v>0</v>
      </c>
    </row>
    <row r="83" spans="1:7" x14ac:dyDescent="0.3">
      <c r="A83" s="40" t="s">
        <v>49</v>
      </c>
      <c r="B83" s="237"/>
      <c r="E83" s="39" t="s">
        <v>46</v>
      </c>
      <c r="F83" s="237"/>
      <c r="G83" s="237"/>
    </row>
    <row r="84" spans="1:7" x14ac:dyDescent="0.3">
      <c r="A84" s="41" t="s">
        <v>116</v>
      </c>
      <c r="B84" s="237">
        <v>1</v>
      </c>
      <c r="E84" s="40" t="s">
        <v>49</v>
      </c>
      <c r="F84" s="237"/>
      <c r="G84" s="237"/>
    </row>
    <row r="85" spans="1:7" x14ac:dyDescent="0.3">
      <c r="A85" s="41" t="s">
        <v>115</v>
      </c>
      <c r="B85" s="237"/>
      <c r="E85" s="41" t="s">
        <v>116</v>
      </c>
      <c r="F85" s="237">
        <v>0</v>
      </c>
      <c r="G85" s="237">
        <v>0</v>
      </c>
    </row>
    <row r="86" spans="1:7" x14ac:dyDescent="0.3">
      <c r="A86" s="40" t="s">
        <v>48</v>
      </c>
      <c r="B86" s="237"/>
      <c r="E86" s="41" t="s">
        <v>115</v>
      </c>
      <c r="F86" s="237">
        <v>0</v>
      </c>
      <c r="G86" s="237">
        <v>0</v>
      </c>
    </row>
    <row r="87" spans="1:7" x14ac:dyDescent="0.3">
      <c r="A87" s="41" t="s">
        <v>87</v>
      </c>
      <c r="B87" s="237">
        <v>8</v>
      </c>
      <c r="E87" s="40" t="s">
        <v>48</v>
      </c>
      <c r="F87" s="237"/>
      <c r="G87" s="237"/>
    </row>
    <row r="88" spans="1:7" x14ac:dyDescent="0.3">
      <c r="A88" s="41" t="s">
        <v>88</v>
      </c>
      <c r="B88" s="237">
        <v>1</v>
      </c>
      <c r="E88" s="41" t="s">
        <v>87</v>
      </c>
      <c r="F88" s="237">
        <v>1</v>
      </c>
      <c r="G88" s="237">
        <v>1</v>
      </c>
    </row>
    <row r="89" spans="1:7" x14ac:dyDescent="0.3">
      <c r="A89" s="41" t="s">
        <v>89</v>
      </c>
      <c r="B89" s="237">
        <v>1</v>
      </c>
      <c r="E89" s="41" t="s">
        <v>88</v>
      </c>
      <c r="F89" s="237">
        <v>0</v>
      </c>
      <c r="G89" s="237">
        <v>0</v>
      </c>
    </row>
    <row r="90" spans="1:7" x14ac:dyDescent="0.3">
      <c r="A90" s="40" t="s">
        <v>47</v>
      </c>
      <c r="B90" s="237"/>
      <c r="E90" s="41" t="s">
        <v>89</v>
      </c>
      <c r="F90" s="237">
        <v>0</v>
      </c>
      <c r="G90" s="237">
        <v>0</v>
      </c>
    </row>
    <row r="91" spans="1:7" x14ac:dyDescent="0.3">
      <c r="A91" s="41" t="s">
        <v>84</v>
      </c>
      <c r="B91" s="237">
        <v>4</v>
      </c>
      <c r="E91" s="40" t="s">
        <v>47</v>
      </c>
      <c r="F91" s="237"/>
      <c r="G91" s="237"/>
    </row>
    <row r="92" spans="1:7" x14ac:dyDescent="0.3">
      <c r="A92" s="41" t="s">
        <v>85</v>
      </c>
      <c r="B92" s="237">
        <v>4</v>
      </c>
      <c r="E92" s="41" t="s">
        <v>84</v>
      </c>
      <c r="F92" s="237">
        <v>0</v>
      </c>
      <c r="G92" s="237">
        <v>1</v>
      </c>
    </row>
    <row r="93" spans="1:7" x14ac:dyDescent="0.3">
      <c r="A93" s="41" t="s">
        <v>86</v>
      </c>
      <c r="B93" s="237">
        <v>1</v>
      </c>
      <c r="E93" s="41" t="s">
        <v>85</v>
      </c>
      <c r="F93" s="237">
        <v>0</v>
      </c>
      <c r="G93" s="237">
        <v>1</v>
      </c>
    </row>
    <row r="94" spans="1:7" x14ac:dyDescent="0.3">
      <c r="A94" s="40" t="s">
        <v>50</v>
      </c>
      <c r="B94" s="237"/>
      <c r="E94" s="41" t="s">
        <v>86</v>
      </c>
      <c r="F94" s="237">
        <v>0</v>
      </c>
      <c r="G94" s="237">
        <v>0</v>
      </c>
    </row>
    <row r="95" spans="1:7" x14ac:dyDescent="0.3">
      <c r="A95" s="41" t="s">
        <v>83</v>
      </c>
      <c r="B95" s="237">
        <v>1</v>
      </c>
      <c r="E95" s="40" t="s">
        <v>50</v>
      </c>
      <c r="F95" s="237"/>
      <c r="G95" s="237"/>
    </row>
    <row r="96" spans="1:7" x14ac:dyDescent="0.3">
      <c r="A96" s="41" t="s">
        <v>82</v>
      </c>
      <c r="B96" s="237">
        <v>1</v>
      </c>
      <c r="E96" s="41" t="s">
        <v>83</v>
      </c>
      <c r="F96" s="237">
        <v>0</v>
      </c>
      <c r="G96" s="237">
        <v>0</v>
      </c>
    </row>
    <row r="97" spans="5:7" x14ac:dyDescent="0.3">
      <c r="E97" s="41" t="s">
        <v>82</v>
      </c>
      <c r="F97" s="237">
        <v>0</v>
      </c>
      <c r="G97" s="237">
        <v>0</v>
      </c>
    </row>
  </sheetData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  <pageSetUpPr fitToPage="1"/>
  </sheetPr>
  <dimension ref="A1:O177"/>
  <sheetViews>
    <sheetView view="pageBreakPreview" topLeftCell="A63" zoomScale="93" zoomScaleNormal="78" zoomScaleSheetLayoutView="93" workbookViewId="0">
      <selection activeCell="G76" sqref="G76"/>
    </sheetView>
  </sheetViews>
  <sheetFormatPr baseColWidth="10" defaultRowHeight="14" x14ac:dyDescent="0.3"/>
  <cols>
    <col min="1" max="1" width="2.58203125" customWidth="1"/>
    <col min="2" max="2" width="3.33203125" customWidth="1"/>
    <col min="3" max="3" width="3" customWidth="1"/>
    <col min="4" max="4" width="43.83203125" customWidth="1"/>
    <col min="5" max="5" width="7.08203125" bestFit="1" customWidth="1"/>
    <col min="6" max="6" width="15.83203125" customWidth="1"/>
    <col min="7" max="7" width="14.58203125" customWidth="1"/>
    <col min="8" max="10" width="10.58203125" customWidth="1"/>
    <col min="11" max="11" width="13.83203125" customWidth="1"/>
    <col min="12" max="12" width="4.08203125" customWidth="1"/>
    <col min="13" max="13" width="12.83203125" style="194" customWidth="1"/>
    <col min="14" max="14" width="11.08203125" style="194" customWidth="1"/>
    <col min="15" max="15" width="2.75" customWidth="1"/>
  </cols>
  <sheetData>
    <row r="1" spans="1:15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69"/>
      <c r="N1" s="69"/>
      <c r="O1" s="1"/>
    </row>
    <row r="2" spans="1:1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69"/>
      <c r="N2" s="69"/>
      <c r="O2" s="1"/>
    </row>
    <row r="3" spans="1:1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69"/>
      <c r="N3" s="69"/>
      <c r="O3" s="1"/>
    </row>
    <row r="4" spans="1:15" ht="61.5" x14ac:dyDescent="0.3">
      <c r="A4" s="4" t="s">
        <v>23</v>
      </c>
      <c r="B4" s="5"/>
      <c r="C4" s="5"/>
      <c r="D4" s="5"/>
      <c r="E4" s="5"/>
      <c r="F4" s="5"/>
      <c r="G4" s="5"/>
      <c r="H4" s="5"/>
      <c r="I4" s="5"/>
      <c r="J4" s="5"/>
      <c r="K4" s="5"/>
      <c r="L4" s="6"/>
      <c r="M4" s="345"/>
      <c r="N4" s="345"/>
      <c r="O4" s="5"/>
    </row>
    <row r="5" spans="1:15" ht="46" x14ac:dyDescent="0.3">
      <c r="A5" s="401" t="s">
        <v>28</v>
      </c>
      <c r="B5" s="401"/>
      <c r="C5" s="401"/>
      <c r="D5" s="401"/>
      <c r="E5" s="401"/>
      <c r="F5" s="401"/>
      <c r="G5" s="401"/>
      <c r="H5" s="401"/>
      <c r="I5" s="401"/>
      <c r="J5" s="401"/>
      <c r="K5" s="401"/>
      <c r="L5" s="401"/>
      <c r="M5" s="401"/>
      <c r="N5" s="401"/>
      <c r="O5" s="401"/>
    </row>
    <row r="6" spans="1:15" ht="36" x14ac:dyDescent="0.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346"/>
      <c r="N6" s="346"/>
      <c r="O6" s="7"/>
    </row>
    <row r="7" spans="1:15" ht="31" x14ac:dyDescent="0.3">
      <c r="A7" s="402" t="s">
        <v>29</v>
      </c>
      <c r="B7" s="402"/>
      <c r="C7" s="402"/>
      <c r="D7" s="402"/>
      <c r="E7" s="402"/>
      <c r="F7" s="402"/>
      <c r="G7" s="402"/>
      <c r="H7" s="402"/>
      <c r="I7" s="402"/>
      <c r="J7" s="402"/>
      <c r="K7" s="402"/>
      <c r="L7" s="402"/>
      <c r="M7" s="402"/>
      <c r="N7" s="402"/>
      <c r="O7" s="402"/>
    </row>
    <row r="8" spans="1:15" ht="19" thickBot="1" x14ac:dyDescent="0.35">
      <c r="A8" s="9"/>
      <c r="B8" s="10"/>
      <c r="C8" s="10"/>
      <c r="D8" s="11"/>
      <c r="E8" s="12"/>
      <c r="F8" s="1"/>
      <c r="G8" s="1"/>
      <c r="H8" s="1"/>
      <c r="I8" s="1"/>
      <c r="J8" s="1"/>
      <c r="K8" s="1"/>
      <c r="L8" s="8"/>
      <c r="M8" s="71"/>
      <c r="N8" s="69"/>
      <c r="O8" s="3"/>
    </row>
    <row r="9" spans="1:15" ht="24" thickBot="1" x14ac:dyDescent="0.35">
      <c r="A9" s="403"/>
      <c r="B9" s="404"/>
      <c r="C9" s="404"/>
      <c r="D9" s="405"/>
      <c r="E9" s="411" t="s">
        <v>22</v>
      </c>
      <c r="F9" s="412"/>
      <c r="G9" s="412"/>
      <c r="H9" s="412"/>
      <c r="I9" s="412"/>
      <c r="J9" s="412"/>
      <c r="K9" s="413"/>
      <c r="L9" s="13"/>
      <c r="M9" s="409" t="s">
        <v>21</v>
      </c>
      <c r="N9" s="410"/>
      <c r="O9" s="3"/>
    </row>
    <row r="10" spans="1:15" ht="21.5" thickBot="1" x14ac:dyDescent="0.35">
      <c r="A10" s="406"/>
      <c r="B10" s="407"/>
      <c r="C10" s="407"/>
      <c r="D10" s="408"/>
      <c r="E10" s="263" t="s">
        <v>24</v>
      </c>
      <c r="F10" s="264">
        <f>IF(ISERROR(TCD_FINAL!F7),"",IF(TCD_FINAL!F7=0,"",TCD_FINAL!F7))</f>
        <v>2017</v>
      </c>
      <c r="G10" s="264">
        <f>IF(ISERROR(TCD_FINAL!G7),"",IF(TCD_FINAL!G7=0,"",TCD_FINAL!G7))</f>
        <v>2018</v>
      </c>
      <c r="H10" s="264" t="str">
        <f>IF(ISERROR(TCD_FINAL!H7),"",IF(TCD_FINAL!H7=0,"",TCD_FINAL!H7))</f>
        <v/>
      </c>
      <c r="I10" s="264" t="str">
        <f>IF(ISERROR(TCD_FINAL!I7),"",IF(TCD_FINAL!I7=0,"",TCD_FINAL!I7))</f>
        <v/>
      </c>
      <c r="J10" s="271" t="str">
        <f>IF(ISERROR(TCD_FINAL!J7),"",IF(TCD_FINAL!J7=0,"",TCD_FINAL!J7))</f>
        <v/>
      </c>
      <c r="K10" s="265" t="s">
        <v>127</v>
      </c>
      <c r="L10" s="13"/>
      <c r="M10" s="347" t="s">
        <v>26</v>
      </c>
      <c r="N10" s="348" t="s">
        <v>27</v>
      </c>
      <c r="O10" s="3"/>
    </row>
    <row r="11" spans="1:15" ht="23.5" x14ac:dyDescent="0.3">
      <c r="A11" s="14" t="s">
        <v>5</v>
      </c>
      <c r="B11" s="15"/>
      <c r="C11" s="15"/>
      <c r="D11" s="43"/>
      <c r="E11" s="50"/>
      <c r="F11" s="46"/>
      <c r="G11" s="16"/>
      <c r="H11" s="16"/>
      <c r="I11" s="16"/>
      <c r="J11" s="272"/>
      <c r="K11" s="266"/>
      <c r="L11" s="17"/>
      <c r="M11" s="333"/>
      <c r="N11" s="334"/>
      <c r="O11" s="3"/>
    </row>
    <row r="12" spans="1:15" ht="23.5" x14ac:dyDescent="0.3">
      <c r="A12" s="18"/>
      <c r="B12" s="32" t="s">
        <v>13</v>
      </c>
      <c r="C12" s="33"/>
      <c r="D12" s="44"/>
      <c r="E12" s="51"/>
      <c r="F12" s="47"/>
      <c r="G12" s="21"/>
      <c r="H12" s="21"/>
      <c r="I12" s="21"/>
      <c r="J12" s="273"/>
      <c r="K12" s="267"/>
      <c r="L12" s="22"/>
      <c r="M12" s="169"/>
      <c r="N12" s="24"/>
      <c r="O12" s="19"/>
    </row>
    <row r="13" spans="1:15" ht="18.5" x14ac:dyDescent="0.3">
      <c r="A13" s="20"/>
      <c r="B13" s="34"/>
      <c r="C13" s="117" t="s">
        <v>14</v>
      </c>
      <c r="D13" s="45"/>
      <c r="E13" s="52"/>
      <c r="F13" s="48"/>
      <c r="G13" s="26"/>
      <c r="H13" s="26"/>
      <c r="I13" s="26"/>
      <c r="J13" s="274"/>
      <c r="K13" s="268"/>
      <c r="L13" s="22"/>
      <c r="M13" s="335" t="s">
        <v>25</v>
      </c>
      <c r="N13" s="336"/>
      <c r="O13" s="19"/>
    </row>
    <row r="14" spans="1:15" ht="31" x14ac:dyDescent="0.3">
      <c r="A14" s="20"/>
      <c r="B14" s="25"/>
      <c r="C14" s="25"/>
      <c r="D14" s="150" t="s">
        <v>119</v>
      </c>
      <c r="E14" s="53" t="s">
        <v>27</v>
      </c>
      <c r="F14" s="241">
        <f>IF(ISERROR(GETPIVOTDATA("VALEUR",TCD_FINAL!$E$6,"ANNEE",F$10,"NIVEAU","OBJECTFS_GLOBAUX","SOUS-NIVEAU","Objectifs__Globaux","SOUS-SOUS NIVEAU","Objectif_Global","INDICATEURS",$D14)),"",GETPIVOTDATA("VALEUR",TCD_FINAL!$E$6,"ANNEE",F$10,"NIVEAU","OBJECTFS_GLOBAUX","SOUS-NIVEAU","Objectifs__Globaux","SOUS-SOUS NIVEAU","Objectif_Global","INDICATEURS",$D14))</f>
        <v>25.8</v>
      </c>
      <c r="G14" s="241">
        <f>IF(ISERROR(GETPIVOTDATA("VALEUR",TCD_FINAL!$E$6,"ANNEE",G$10,"NIVEAU","OBJECTFS_GLOBAUX","SOUS-NIVEAU","Objectifs__Globaux","SOUS-SOUS NIVEAU","Objectif_Global","INDICATEURS",$D14)),"",GETPIVOTDATA("VALEUR",TCD_FINAL!$E$6,"ANNEE",G$10,"NIVEAU","OBJECTFS_GLOBAUX","SOUS-NIVEAU","Objectifs__Globaux","SOUS-SOUS NIVEAU","Objectif_Global","INDICATEURS",$D14))</f>
        <v>25</v>
      </c>
      <c r="H14" s="241" t="str">
        <f>IF(ISERROR(GETPIVOTDATA("VALEUR",TCD_FINAL!$E$6,"ANNEE",H$10,"NIVEAU","OBJECTFS_GLOBAUX","SOUS-NIVEAU","Objectifs__Globaux","SOUS-SOUS NIVEAU","Objectif_Global","INDICATEURS",$D14)),"",GETPIVOTDATA("VALEUR",TCD_FINAL!$E$6,"ANNEE",H$10,"NIVEAU","OBJECTFS_GLOBAUX","SOUS-NIVEAU","Objectifs__Globaux","SOUS-SOUS NIVEAU","Objectif_Global","INDICATEURS",$D14))</f>
        <v/>
      </c>
      <c r="I14" s="241" t="str">
        <f>IF(ISERROR(GETPIVOTDATA("VALEUR",TCD_FINAL!$E$6,"ANNEE",I$10,"NIVEAU","OBJECTFS_GLOBAUX","SOUS-NIVEAU","Objectifs__Globaux","SOUS-SOUS NIVEAU","Objectif_Global","INDICATEURS",$D14)),"",GETPIVOTDATA("VALEUR",TCD_FINAL!$E$6,"ANNEE",I$10,"NIVEAU","OBJECTFS_GLOBAUX","SOUS-NIVEAU","Objectifs__Globaux","SOUS-SOUS NIVEAU","Objectif_Global","INDICATEURS",$D14))</f>
        <v/>
      </c>
      <c r="J14" s="275" t="str">
        <f>IF(ISERROR(GETPIVOTDATA("VALEUR",TCD_FINAL!$E$6,"ANNEE",J$10,"NIVEAU","OBJECTFS_GLOBAUX","SOUS-NIVEAU","Objectifs__Globaux","SOUS-SOUS NIVEAU","Objectif_Global","INDICATEURS",$D14)),"",GETPIVOTDATA("VALEUR",TCD_FINAL!$E$6,"ANNEE",J$10,"NIVEAU","OBJECTFS_GLOBAUX","SOUS-NIVEAU","Objectifs__Globaux","SOUS-SOUS NIVEAU","Objectif_Global","INDICATEURS",$D14))</f>
        <v/>
      </c>
      <c r="K14" s="269" t="str">
        <f>IF(ISERROR(GETPIVOTDATA("VALEUR",TCD_FINAL!$E$6,"ANNEE",K$10,"NIVEAU","OBJECTFS_GLOBAUX","SOUS-NIVEAU","Objectifs__Globaux","SOUS-SOUS NIVEAU","Objectif_Global","INDICATEURS",$D14)),"",GETPIVOTDATA("VALEUR",TCD_FINAL!$E$6,"ANNEE",K$10,"NIVEAU","OBJECTFS_GLOBAUX","SOUS-NIVEAU","Objectifs__Globaux","SOUS-SOUS NIVEAU","Objectif_Global","INDICATEURS",$D14))</f>
        <v/>
      </c>
      <c r="L14" s="242"/>
      <c r="M14" s="337">
        <f>GETPIVOTDATA("VALEUR",TCD_FINAL!$A$6,"NIVEAU","OBJECTFS_GLOBAUX","SOUS-NIVEAU","Objectifs__Globaux","SOUS-SOUS NIVEAU","Objectif_Global","INDICATEURS",$D14)</f>
        <v>15</v>
      </c>
      <c r="N14" s="338">
        <f>IF(ISERROR(LOOKUP(9^9,F14:J14)/M14),"",LOOKUP(9^9,F14:J14)/M14)</f>
        <v>1.6666666666666667</v>
      </c>
      <c r="O14" s="19"/>
    </row>
    <row r="15" spans="1:15" ht="31" x14ac:dyDescent="0.3">
      <c r="A15" s="20"/>
      <c r="B15" s="25"/>
      <c r="C15" s="25"/>
      <c r="D15" s="150" t="s">
        <v>120</v>
      </c>
      <c r="E15" s="53" t="s">
        <v>105</v>
      </c>
      <c r="F15" s="241">
        <f>IF(ISERROR(GETPIVOTDATA("VALEUR",TCD_FINAL!$E$6,"ANNEE",F$10,"NIVEAU","OBJECTFS_GLOBAUX","SOUS-NIVEAU","Objectifs__Globaux","SOUS-SOUS NIVEAU","Objectif_Global","INDICATEURS",$D15)),"",GETPIVOTDATA("VALEUR",TCD_FINAL!$E$6,"ANNEE",F$10,"NIVEAU","OBJECTFS_GLOBAUX","SOUS-NIVEAU","Objectifs__Globaux","SOUS-SOUS NIVEAU","Objectif_Global","INDICATEURS",$D15))</f>
        <v>13.2</v>
      </c>
      <c r="G15" s="241">
        <f>IF(ISERROR(GETPIVOTDATA("VALEUR",TCD_FINAL!$E$6,"ANNEE",G$10,"NIVEAU","OBJECTFS_GLOBAUX","SOUS-NIVEAU","Objectifs__Globaux","SOUS-SOUS NIVEAU","Objectif_Global","INDICATEURS",$D15)),"",GETPIVOTDATA("VALEUR",TCD_FINAL!$E$6,"ANNEE",G$10,"NIVEAU","OBJECTFS_GLOBAUX","SOUS-NIVEAU","Objectifs__Globaux","SOUS-SOUS NIVEAU","Objectif_Global","INDICATEURS",$D15))</f>
        <v>0</v>
      </c>
      <c r="H15" s="241" t="str">
        <f>IF(ISERROR(GETPIVOTDATA("VALEUR",TCD_FINAL!$E$6,"ANNEE",H$10,"NIVEAU","OBJECTFS_GLOBAUX","SOUS-NIVEAU","Objectifs__Globaux","SOUS-SOUS NIVEAU","Objectif_Global","INDICATEURS",$D15)),"",GETPIVOTDATA("VALEUR",TCD_FINAL!$E$6,"ANNEE",H$10,"NIVEAU","OBJECTFS_GLOBAUX","SOUS-NIVEAU","Objectifs__Globaux","SOUS-SOUS NIVEAU","Objectif_Global","INDICATEURS",$D15))</f>
        <v/>
      </c>
      <c r="I15" s="241" t="str">
        <f>IF(ISERROR(GETPIVOTDATA("VALEUR",TCD_FINAL!$E$6,"ANNEE",I$10,"NIVEAU","OBJECTFS_GLOBAUX","SOUS-NIVEAU","Objectifs__Globaux","SOUS-SOUS NIVEAU","Objectif_Global","INDICATEURS",$D15)),"",GETPIVOTDATA("VALEUR",TCD_FINAL!$E$6,"ANNEE",I$10,"NIVEAU","OBJECTFS_GLOBAUX","SOUS-NIVEAU","Objectifs__Globaux","SOUS-SOUS NIVEAU","Objectif_Global","INDICATEURS",$D15))</f>
        <v/>
      </c>
      <c r="J15" s="275" t="str">
        <f>IF(ISERROR(GETPIVOTDATA("VALEUR",TCD_FINAL!$E$6,"ANNEE",J$10,"NIVEAU","OBJECTFS_GLOBAUX","SOUS-NIVEAU","Objectifs__Globaux","SOUS-SOUS NIVEAU","Objectif_Global","INDICATEURS",$D15)),"",GETPIVOTDATA("VALEUR",TCD_FINAL!$E$6,"ANNEE",J$10,"NIVEAU","OBJECTFS_GLOBAUX","SOUS-NIVEAU","Objectifs__Globaux","SOUS-SOUS NIVEAU","Objectif_Global","INDICATEURS",$D15))</f>
        <v/>
      </c>
      <c r="K15" s="269" t="str">
        <f>IF(ISERROR(GETPIVOTDATA("VALEUR",TCD_FINAL!$E$6,"ANNEE",K$10,"NIVEAU","OBJECTFS_GLOBAUX","SOUS-NIVEAU","Objectifs__Globaux","SOUS-SOUS NIVEAU","Objectif_Global","INDICATEURS",$D15)),"",GETPIVOTDATA("VALEUR",TCD_FINAL!$E$6,"ANNEE",K$10,"NIVEAU","OBJECTFS_GLOBAUX","SOUS-NIVEAU","Objectifs__Globaux","SOUS-SOUS NIVEAU","Objectif_Global","INDICATEURS",$D15))</f>
        <v/>
      </c>
      <c r="L15" s="244"/>
      <c r="M15" s="339">
        <f>GETPIVOTDATA("VALEUR",TCD_FINAL!$A$6,"NIVEAU","OBJECTFS_GLOBAUX","SOUS-NIVEAU","Objectifs__Globaux","SOUS-SOUS NIVEAU","Objectif_Global","INDICATEURS",$D15)</f>
        <v>9</v>
      </c>
      <c r="N15" s="340">
        <f>IF(ISERROR(LOOKUP(9^9,F15:J15)/M15),"",LOOKUP(9^9,F15:J15)/M15)</f>
        <v>0</v>
      </c>
      <c r="O15" s="19"/>
    </row>
    <row r="16" spans="1:15" ht="23.5" x14ac:dyDescent="0.3">
      <c r="A16" s="20"/>
      <c r="B16" s="28"/>
      <c r="C16" s="28"/>
      <c r="D16" s="150" t="s">
        <v>121</v>
      </c>
      <c r="E16" s="53" t="s">
        <v>105</v>
      </c>
      <c r="F16" s="243">
        <f>IF(ISERROR(GETPIVOTDATA("VALEUR",TCD_FINAL!$E$6,"ANNEE",F$10,"NIVEAU","OBJECTFS_GLOBAUX","SOUS-NIVEAU","Objectifs__Globaux","SOUS-SOUS NIVEAU","Objectif_Global","INDICATEURS",$D16)),"",GETPIVOTDATA("VALEUR",TCD_FINAL!$E$6,"ANNEE",F$10,"NIVEAU","OBJECTFS_GLOBAUX","SOUS-NIVEAU","Objectifs__Globaux","SOUS-SOUS NIVEAU","Objectif_Global","INDICATEURS",$D16))</f>
        <v>0</v>
      </c>
      <c r="G16" s="241">
        <f>IF(ISERROR(GETPIVOTDATA("VALEUR",TCD_FINAL!$E$6,"ANNEE",G$10,"NIVEAU","OBJECTFS_GLOBAUX","SOUS-NIVEAU","Objectifs__Globaux","SOUS-SOUS NIVEAU","Objectif_Global","INDICATEURS",$D16)),"",GETPIVOTDATA("VALEUR",TCD_FINAL!$E$6,"ANNEE",G$10,"NIVEAU","OBJECTFS_GLOBAUX","SOUS-NIVEAU","Objectifs__Globaux","SOUS-SOUS NIVEAU","Objectif_Global","INDICATEURS",$D16))</f>
        <v>29.4</v>
      </c>
      <c r="H16" s="241" t="str">
        <f>IF(ISERROR(GETPIVOTDATA("VALEUR",TCD_FINAL!$E$6,"ANNEE",H$10,"NIVEAU","OBJECTFS_GLOBAUX","SOUS-NIVEAU","Objectifs__Globaux","SOUS-SOUS NIVEAU","Objectif_Global","INDICATEURS",$D16)),"",GETPIVOTDATA("VALEUR",TCD_FINAL!$E$6,"ANNEE",H$10,"NIVEAU","OBJECTFS_GLOBAUX","SOUS-NIVEAU","Objectifs__Globaux","SOUS-SOUS NIVEAU","Objectif_Global","INDICATEURS",$D16))</f>
        <v/>
      </c>
      <c r="I16" s="241" t="str">
        <f>IF(ISERROR(GETPIVOTDATA("VALEUR",TCD_FINAL!$E$6,"ANNEE",I$10,"NIVEAU","OBJECTFS_GLOBAUX","SOUS-NIVEAU","Objectifs__Globaux","SOUS-SOUS NIVEAU","Objectif_Global","INDICATEURS",$D16)),"",GETPIVOTDATA("VALEUR",TCD_FINAL!$E$6,"ANNEE",I$10,"NIVEAU","OBJECTFS_GLOBAUX","SOUS-NIVEAU","Objectifs__Globaux","SOUS-SOUS NIVEAU","Objectif_Global","INDICATEURS",$D16))</f>
        <v/>
      </c>
      <c r="J16" s="275" t="str">
        <f>IF(ISERROR(GETPIVOTDATA("VALEUR",TCD_FINAL!$E$6,"ANNEE",J$10,"NIVEAU","OBJECTFS_GLOBAUX","SOUS-NIVEAU","Objectifs__Globaux","SOUS-SOUS NIVEAU","Objectif_Global","INDICATEURS",$D16)),"",GETPIVOTDATA("VALEUR",TCD_FINAL!$E$6,"ANNEE",J$10,"NIVEAU","OBJECTFS_GLOBAUX","SOUS-NIVEAU","Objectifs__Globaux","SOUS-SOUS NIVEAU","Objectif_Global","INDICATEURS",$D16))</f>
        <v/>
      </c>
      <c r="K16" s="269" t="str">
        <f>IF(ISERROR(GETPIVOTDATA("VALEUR",TCD_FINAL!$E$6,"ANNEE",K$10,"NIVEAU","OBJECTFS_GLOBAUX","SOUS-NIVEAU","Objectifs__Globaux","SOUS-SOUS NIVEAU","Objectif_Global","INDICATEURS",$D16)),"",GETPIVOTDATA("VALEUR",TCD_FINAL!$E$6,"ANNEE",K$10,"NIVEAU","OBJECTFS_GLOBAUX","SOUS-NIVEAU","Objectifs__Globaux","SOUS-SOUS NIVEAU","Objectif_Global","INDICATEURS",$D16))</f>
        <v/>
      </c>
      <c r="L16" s="245"/>
      <c r="M16" s="339">
        <f>GETPIVOTDATA("VALEUR",TCD_FINAL!$A$6,"NIVEAU","OBJECTFS_GLOBAUX","SOUS-NIVEAU","Objectifs__Globaux","SOUS-SOUS NIVEAU","Objectif_Global","INDICATEURS",$D16)</f>
        <v>5</v>
      </c>
      <c r="N16" s="340">
        <f>IF(ISERROR(LOOKUP(9^9,F16:J16)/M16),"",LOOKUP(9^9,F16:J16)/M16)</f>
        <v>5.88</v>
      </c>
      <c r="O16" s="19"/>
    </row>
    <row r="17" spans="1:15" ht="8.15" customHeight="1" thickBot="1" x14ac:dyDescent="0.35">
      <c r="A17" s="112"/>
      <c r="B17" s="113"/>
      <c r="C17" s="113"/>
      <c r="D17" s="118"/>
      <c r="E17" s="114"/>
      <c r="F17" s="115"/>
      <c r="G17" s="115"/>
      <c r="H17" s="115"/>
      <c r="I17" s="116"/>
      <c r="J17" s="276"/>
      <c r="K17" s="270"/>
      <c r="L17" s="29"/>
      <c r="M17" s="349"/>
      <c r="N17" s="350"/>
      <c r="O17" s="19"/>
    </row>
    <row r="18" spans="1:15" ht="8.5" customHeight="1" x14ac:dyDescent="0.3">
      <c r="A18" s="8"/>
      <c r="B18" s="106"/>
      <c r="C18" s="106"/>
      <c r="D18" s="107"/>
      <c r="E18" s="108"/>
      <c r="F18" s="109"/>
      <c r="G18" s="109"/>
      <c r="H18" s="109"/>
      <c r="I18" s="110"/>
      <c r="J18" s="110"/>
      <c r="K18" s="110"/>
      <c r="L18" s="111"/>
      <c r="M18" s="351"/>
      <c r="N18" s="351"/>
      <c r="O18" s="19"/>
    </row>
    <row r="19" spans="1:15" ht="23.5" x14ac:dyDescent="0.3">
      <c r="A19" s="8"/>
      <c r="B19" s="106"/>
      <c r="C19" s="106"/>
      <c r="D19" s="246" t="s">
        <v>126</v>
      </c>
      <c r="E19" s="306"/>
      <c r="F19" s="307">
        <f>F10</f>
        <v>2017</v>
      </c>
      <c r="G19" s="307"/>
      <c r="H19" s="307"/>
      <c r="I19" s="307"/>
      <c r="J19" s="308"/>
      <c r="K19" s="308"/>
      <c r="L19" s="111"/>
      <c r="M19" s="351"/>
      <c r="N19" s="351"/>
      <c r="O19" s="19"/>
    </row>
    <row r="20" spans="1:15" ht="31" x14ac:dyDescent="0.3">
      <c r="A20" s="8"/>
      <c r="B20" s="106"/>
      <c r="C20" s="106"/>
      <c r="D20" s="247" t="s">
        <v>119</v>
      </c>
      <c r="E20" s="306"/>
      <c r="F20" s="309">
        <f>$M$14</f>
        <v>15</v>
      </c>
      <c r="G20" s="309">
        <f>$M$14</f>
        <v>15</v>
      </c>
      <c r="H20" s="309">
        <f>$M$14</f>
        <v>15</v>
      </c>
      <c r="I20" s="309">
        <f>$M$14</f>
        <v>15</v>
      </c>
      <c r="J20" s="309">
        <f>$M$14</f>
        <v>15</v>
      </c>
      <c r="K20" s="309"/>
      <c r="L20" s="111"/>
      <c r="M20" s="351"/>
      <c r="N20" s="351"/>
      <c r="O20" s="19"/>
    </row>
    <row r="21" spans="1:15" ht="31" x14ac:dyDescent="0.3">
      <c r="A21" s="8"/>
      <c r="B21" s="106"/>
      <c r="C21" s="106"/>
      <c r="D21" s="247" t="s">
        <v>120</v>
      </c>
      <c r="E21" s="306"/>
      <c r="F21" s="309">
        <f>$M$15</f>
        <v>9</v>
      </c>
      <c r="G21" s="309">
        <f>$M$15</f>
        <v>9</v>
      </c>
      <c r="H21" s="309">
        <f>$M$15</f>
        <v>9</v>
      </c>
      <c r="I21" s="309">
        <f>$M$15</f>
        <v>9</v>
      </c>
      <c r="J21" s="309">
        <f>$M$15</f>
        <v>9</v>
      </c>
      <c r="K21" s="309"/>
      <c r="L21" s="111"/>
      <c r="M21" s="351"/>
      <c r="N21" s="351"/>
      <c r="O21" s="19"/>
    </row>
    <row r="22" spans="1:15" ht="23.5" x14ac:dyDescent="0.3">
      <c r="A22" s="8"/>
      <c r="B22" s="106"/>
      <c r="C22" s="106"/>
      <c r="D22" s="247" t="s">
        <v>121</v>
      </c>
      <c r="E22" s="306"/>
      <c r="F22" s="309">
        <f>$M$16</f>
        <v>5</v>
      </c>
      <c r="G22" s="309">
        <f>$M$16</f>
        <v>5</v>
      </c>
      <c r="H22" s="309">
        <f>$M$16</f>
        <v>5</v>
      </c>
      <c r="I22" s="309">
        <f>$M$16</f>
        <v>5</v>
      </c>
      <c r="J22" s="309">
        <f>$M$16</f>
        <v>5</v>
      </c>
      <c r="K22" s="309"/>
      <c r="L22" s="111"/>
      <c r="M22" s="351"/>
      <c r="N22" s="351"/>
      <c r="O22" s="19"/>
    </row>
    <row r="23" spans="1:15" ht="23.5" x14ac:dyDescent="0.3">
      <c r="A23" s="8"/>
      <c r="B23" s="106"/>
      <c r="C23" s="106"/>
      <c r="D23" s="119"/>
      <c r="E23" s="108"/>
      <c r="F23" s="109"/>
      <c r="G23" s="109"/>
      <c r="H23" s="109"/>
      <c r="I23" s="110"/>
      <c r="J23" s="110"/>
      <c r="K23" s="110"/>
      <c r="L23" s="111"/>
      <c r="M23" s="351"/>
      <c r="N23" s="351"/>
      <c r="O23" s="19"/>
    </row>
    <row r="24" spans="1:15" ht="23.5" x14ac:dyDescent="0.3">
      <c r="A24" s="8"/>
      <c r="B24" s="106"/>
      <c r="C24" s="106"/>
      <c r="D24" s="119"/>
      <c r="E24" s="108"/>
      <c r="F24" s="109"/>
      <c r="G24" s="109"/>
      <c r="H24" s="109"/>
      <c r="I24" s="110"/>
      <c r="J24" s="110"/>
      <c r="K24" s="110"/>
      <c r="L24" s="111"/>
      <c r="M24" s="351"/>
      <c r="N24" s="351"/>
      <c r="O24" s="19"/>
    </row>
    <row r="25" spans="1:15" ht="23.5" x14ac:dyDescent="0.3">
      <c r="A25" s="8"/>
      <c r="B25" s="106"/>
      <c r="C25" s="106"/>
      <c r="D25" s="119"/>
      <c r="E25" s="108"/>
      <c r="F25" s="109"/>
      <c r="G25" s="109"/>
      <c r="H25" s="109"/>
      <c r="I25" s="110"/>
      <c r="J25" s="110"/>
      <c r="K25" s="110"/>
      <c r="L25" s="111"/>
      <c r="M25" s="351"/>
      <c r="N25" s="351"/>
      <c r="O25" s="19"/>
    </row>
    <row r="26" spans="1:15" ht="23.5" x14ac:dyDescent="0.3">
      <c r="A26" s="8"/>
      <c r="B26" s="106"/>
      <c r="C26" s="106"/>
      <c r="D26" s="119"/>
      <c r="E26" s="108"/>
      <c r="F26" s="109"/>
      <c r="G26" s="109"/>
      <c r="H26" s="109"/>
      <c r="I26" s="110"/>
      <c r="J26" s="110"/>
      <c r="K26" s="110"/>
      <c r="L26" s="111"/>
      <c r="M26" s="351"/>
      <c r="N26" s="351"/>
      <c r="O26" s="19"/>
    </row>
    <row r="27" spans="1:15" ht="23.5" x14ac:dyDescent="0.3">
      <c r="A27" s="8"/>
      <c r="B27" s="106"/>
      <c r="C27" s="106"/>
      <c r="D27" s="119"/>
      <c r="E27" s="108"/>
      <c r="F27" s="109"/>
      <c r="G27" s="109"/>
      <c r="H27" s="109"/>
      <c r="I27" s="110"/>
      <c r="J27" s="110"/>
      <c r="K27" s="110"/>
      <c r="L27" s="111"/>
      <c r="M27" s="351"/>
      <c r="N27" s="351"/>
      <c r="O27" s="19"/>
    </row>
    <row r="28" spans="1:15" ht="23.5" x14ac:dyDescent="0.3">
      <c r="A28" s="8"/>
      <c r="B28" s="106"/>
      <c r="C28" s="106"/>
      <c r="D28" s="119"/>
      <c r="E28" s="108"/>
      <c r="F28" s="109"/>
      <c r="G28" s="109"/>
      <c r="H28" s="109"/>
      <c r="I28" s="110"/>
      <c r="J28" s="110"/>
      <c r="K28" s="110"/>
      <c r="L28" s="111"/>
      <c r="M28" s="351"/>
      <c r="N28" s="351"/>
      <c r="O28" s="19"/>
    </row>
    <row r="29" spans="1:15" ht="24" thickBot="1" x14ac:dyDescent="0.35">
      <c r="A29" s="8"/>
      <c r="B29" s="106"/>
      <c r="C29" s="106"/>
      <c r="D29" s="107"/>
      <c r="E29" s="108"/>
      <c r="F29" s="109"/>
      <c r="G29" s="109"/>
      <c r="H29" s="109"/>
      <c r="I29" s="110"/>
      <c r="J29" s="110"/>
      <c r="K29" s="110"/>
      <c r="L29" s="111"/>
      <c r="M29" s="351"/>
      <c r="N29" s="351"/>
      <c r="O29" s="19"/>
    </row>
    <row r="30" spans="1:15" ht="23.5" x14ac:dyDescent="0.3">
      <c r="A30" s="8"/>
      <c r="B30" s="120"/>
      <c r="C30" s="121"/>
      <c r="D30" s="122"/>
      <c r="E30" s="123"/>
      <c r="F30" s="124"/>
      <c r="G30" s="124"/>
      <c r="H30" s="124"/>
      <c r="I30" s="125"/>
      <c r="J30" s="125"/>
      <c r="K30" s="125"/>
      <c r="L30" s="126"/>
      <c r="M30" s="352"/>
      <c r="N30" s="353"/>
      <c r="O30" s="19"/>
    </row>
    <row r="31" spans="1:15" ht="23.5" x14ac:dyDescent="0.3">
      <c r="A31" s="8"/>
      <c r="B31" s="127"/>
      <c r="C31" s="106"/>
      <c r="D31" s="107"/>
      <c r="E31" s="108"/>
      <c r="F31" s="109"/>
      <c r="G31" s="109"/>
      <c r="H31" s="109"/>
      <c r="I31" s="110"/>
      <c r="J31" s="110"/>
      <c r="K31" s="110"/>
      <c r="L31" s="111"/>
      <c r="M31" s="351"/>
      <c r="N31" s="354"/>
      <c r="O31" s="19"/>
    </row>
    <row r="32" spans="1:15" ht="24" thickBot="1" x14ac:dyDescent="0.35">
      <c r="A32" s="8"/>
      <c r="B32" s="128"/>
      <c r="C32" s="129"/>
      <c r="D32" s="130"/>
      <c r="E32" s="131"/>
      <c r="F32" s="132"/>
      <c r="G32" s="132"/>
      <c r="H32" s="132"/>
      <c r="I32" s="133"/>
      <c r="J32" s="133"/>
      <c r="K32" s="133"/>
      <c r="L32" s="134"/>
      <c r="M32" s="355"/>
      <c r="N32" s="356"/>
      <c r="O32" s="19"/>
    </row>
    <row r="33" spans="1:15" ht="23.5" x14ac:dyDescent="0.3">
      <c r="A33" s="8"/>
      <c r="B33" s="106"/>
      <c r="C33" s="106"/>
      <c r="D33" s="107"/>
      <c r="E33" s="108"/>
      <c r="F33" s="109"/>
      <c r="G33" s="109"/>
      <c r="H33" s="109"/>
      <c r="I33" s="110"/>
      <c r="J33" s="110"/>
      <c r="K33" s="110"/>
      <c r="L33" s="111"/>
      <c r="M33" s="351"/>
      <c r="N33" s="351"/>
      <c r="O33" s="19"/>
    </row>
    <row r="34" spans="1:15" ht="14.5" thickBot="1" x14ac:dyDescent="0.35">
      <c r="L34" s="89"/>
    </row>
    <row r="35" spans="1:15" ht="23.5" x14ac:dyDescent="0.3">
      <c r="A35" s="14" t="s">
        <v>103</v>
      </c>
      <c r="B35" s="212"/>
      <c r="C35" s="212"/>
      <c r="D35" s="213"/>
      <c r="E35" s="214"/>
      <c r="F35" s="215"/>
      <c r="G35" s="216"/>
      <c r="H35" s="216"/>
      <c r="I35" s="216"/>
      <c r="J35" s="278"/>
      <c r="K35" s="217"/>
      <c r="L35" s="218"/>
      <c r="M35" s="357"/>
      <c r="N35" s="358"/>
      <c r="O35" s="3"/>
    </row>
    <row r="36" spans="1:15" s="155" customFormat="1" ht="23.5" x14ac:dyDescent="0.3">
      <c r="A36" s="18"/>
      <c r="B36" s="32" t="s">
        <v>59</v>
      </c>
      <c r="C36" s="33"/>
      <c r="D36" s="204"/>
      <c r="E36" s="178"/>
      <c r="F36" s="179"/>
      <c r="G36" s="25"/>
      <c r="H36" s="25"/>
      <c r="I36" s="25"/>
      <c r="J36" s="279"/>
      <c r="K36" s="166"/>
      <c r="L36" s="22"/>
      <c r="M36" s="205"/>
      <c r="N36" s="359" t="s">
        <v>25</v>
      </c>
      <c r="O36" s="19"/>
    </row>
    <row r="37" spans="1:15" s="155" customFormat="1" ht="18.5" x14ac:dyDescent="0.3">
      <c r="A37" s="20"/>
      <c r="B37" s="34"/>
      <c r="C37" s="117" t="s">
        <v>60</v>
      </c>
      <c r="D37" s="151"/>
      <c r="E37" s="152"/>
      <c r="F37" s="153"/>
      <c r="G37" s="154"/>
      <c r="H37" s="154"/>
      <c r="I37" s="154"/>
      <c r="J37" s="280"/>
      <c r="K37" s="102"/>
      <c r="L37" s="22"/>
      <c r="M37" s="360" t="s">
        <v>25</v>
      </c>
      <c r="N37" s="359" t="s">
        <v>25</v>
      </c>
      <c r="O37" s="19"/>
    </row>
    <row r="38" spans="1:15" ht="31" x14ac:dyDescent="0.3">
      <c r="A38" s="20"/>
      <c r="B38" s="34"/>
      <c r="C38" s="146"/>
      <c r="D38" s="150" t="s">
        <v>122</v>
      </c>
      <c r="E38" s="193" t="s">
        <v>105</v>
      </c>
      <c r="F38" s="248">
        <f>IF(ISERROR(GETPIVOTDATA("VALEUR",TCD_FINAL!$E$6,"ANNEE",F$10,"NIVEAU","OBJECTIF_SPECIFIQUE","SOUS-NIVEAU","Capacités_Dialogue","SOUS-SOUS NIVEAU",$C$37,"INDICATEURS",$D38)),"",GETPIVOTDATA("VALEUR",TCD_FINAL!$E$6,"ANNEE",F$10,"NIVEAU","OBJECTIF_SPECIFIQUE","SOUS-NIVEAU","Capacités_Dialogue","SOUS-SOUS NIVEAU",$C$37,"INDICATEURS",$D38))</f>
        <v>0</v>
      </c>
      <c r="G38" s="248">
        <f>IF(ISERROR(GETPIVOTDATA("VALEUR",TCD_FINAL!$E$6,"ANNEE",G$10,"NIVEAU","OBJECTIF_SPECIFIQUE","SOUS-NIVEAU","Capacités_Dialogue","SOUS-SOUS NIVEAU",$C$37,"INDICATEURS",$D38)),"",GETPIVOTDATA("VALEUR",TCD_FINAL!$E$6,"ANNEE",G$10,"NIVEAU","OBJECTIF_SPECIFIQUE","SOUS-NIVEAU","Capacités_Dialogue","SOUS-SOUS NIVEAU",$C$37,"INDICATEURS",$D38))</f>
        <v>0</v>
      </c>
      <c r="H38" s="248" t="str">
        <f>IF(ISERROR(GETPIVOTDATA("VALEUR",TCD_FINAL!$E$6,"ANNEE",H$10,"NIVEAU","OBJECTIF_SPECIFIQUE","SOUS-NIVEAU","Capacités_Dialogue","SOUS-SOUS NIVEAU",$C$37,"INDICATEURS",$D38)),"",GETPIVOTDATA("VALEUR",TCD_FINAL!$E$6,"ANNEE",H$10,"NIVEAU","OBJECTIF_SPECIFIQUE","SOUS-NIVEAU","Capacités_Dialogue","SOUS-SOUS NIVEAU",$C$37,"INDICATEURS",$D38))</f>
        <v/>
      </c>
      <c r="I38" s="248" t="str">
        <f>IF(ISERROR(GETPIVOTDATA("VALEUR",TCD_FINAL!$E$6,"ANNEE",I$10,"NIVEAU","OBJECTIF_SPECIFIQUE","SOUS-NIVEAU","Capacités_Dialogue","SOUS-SOUS NIVEAU",$C$37,"INDICATEURS",$D38)),"",GETPIVOTDATA("VALEUR",TCD_FINAL!$E$6,"ANNEE",I$10,"NIVEAU","OBJECTIF_SPECIFIQUE","SOUS-NIVEAU","Capacités_Dialogue","SOUS-SOUS NIVEAU",$C$37,"INDICATEURS",$D38))</f>
        <v/>
      </c>
      <c r="J38" s="281" t="str">
        <f>IF(ISERROR(GETPIVOTDATA("VALEUR",TCD_FINAL!$E$6,"ANNEE",J$10,"NIVEAU","OBJECTIF_SPECIFIQUE","SOUS-NIVEAU","Capacités_Dialogue","SOUS-SOUS NIVEAU",$C$37,"INDICATEURS",$D38)),"",GETPIVOTDATA("VALEUR",TCD_FINAL!$E$6,"ANNEE",J$10,"NIVEAU","OBJECTIF_SPECIFIQUE","SOUS-NIVEAU","Capacités_Dialogue","SOUS-SOUS NIVEAU",$C$37,"INDICATEURS",$D38))</f>
        <v/>
      </c>
      <c r="K38" s="248">
        <f>SUM(E38:J38)</f>
        <v>0</v>
      </c>
      <c r="L38" s="22"/>
      <c r="M38" s="361">
        <f>IF(ISERROR(GETPIVOTDATA("VALEUR",TCD_FINAL!$A$6,"NIVEAU","OBJECTIF_SPECIFIQUE","SOUS-NIVEAU","Capacités_Dialogue","SOUS-SOUS NIVEAU",$C$37,"INDICATEURS",$D38)),"",GETPIVOTDATA("VALEUR",TCD_FINAL!$A$6,"NIVEAU","OBJECTIF_SPECIFIQUE","SOUS-NIVEAU","Capacités_Dialogue","SOUS-SOUS NIVEAU",$C$37,"INDICATEURS",$D38))</f>
        <v>1</v>
      </c>
      <c r="N38" s="340">
        <f>IF(AND(M38=0,K38&gt;0),100%,IF(AND(OR(M38="",M38=0),K38=0),"", K38/M38))</f>
        <v>0</v>
      </c>
      <c r="O38" s="19"/>
    </row>
    <row r="39" spans="1:15" ht="18.5" x14ac:dyDescent="0.3">
      <c r="A39" s="20"/>
      <c r="B39" s="34"/>
      <c r="C39" s="146"/>
      <c r="D39" s="137" t="s">
        <v>61</v>
      </c>
      <c r="E39" s="53" t="s">
        <v>105</v>
      </c>
      <c r="F39" s="248">
        <f>IF(ISERROR(GETPIVOTDATA("VALEUR",TCD_FINAL!$E$6,"ANNEE",F$10,"NIVEAU","OBJECTIF_SPECIFIQUE","SOUS-NIVEAU","Capacités_Dialogue","SOUS-SOUS NIVEAU",$C$37,"INDICATEURS",$D39)),"",GETPIVOTDATA("VALEUR",TCD_FINAL!$E$6,"ANNEE",F$10,"NIVEAU","OBJECTIF_SPECIFIQUE","SOUS-NIVEAU","Capacités_Dialogue","SOUS-SOUS NIVEAU",$C$37,"INDICATEURS",$D39))</f>
        <v>1</v>
      </c>
      <c r="G39" s="248">
        <f>IF(ISERROR(GETPIVOTDATA("VALEUR",TCD_FINAL!$E$6,"ANNEE",G$10,"NIVEAU","OBJECTIF_SPECIFIQUE","SOUS-NIVEAU","Capacités_Dialogue","SOUS-SOUS NIVEAU",$C$37,"INDICATEURS",$D39)),"",GETPIVOTDATA("VALEUR",TCD_FINAL!$E$6,"ANNEE",G$10,"NIVEAU","OBJECTIF_SPECIFIQUE","SOUS-NIVEAU","Capacités_Dialogue","SOUS-SOUS NIVEAU",$C$37,"INDICATEURS",$D39))</f>
        <v>1</v>
      </c>
      <c r="H39" s="248" t="str">
        <f>IF(ISERROR(GETPIVOTDATA("VALEUR",TCD_FINAL!$E$6,"ANNEE",H$10,"NIVEAU","OBJECTIF_SPECIFIQUE","SOUS-NIVEAU","Capacités_Dialogue","SOUS-SOUS NIVEAU",$C$37,"INDICATEURS",$D39)),"",GETPIVOTDATA("VALEUR",TCD_FINAL!$E$6,"ANNEE",H$10,"NIVEAU","OBJECTIF_SPECIFIQUE","SOUS-NIVEAU","Capacités_Dialogue","SOUS-SOUS NIVEAU",$C$37,"INDICATEURS",$D39))</f>
        <v/>
      </c>
      <c r="I39" s="248" t="str">
        <f>IF(ISERROR(GETPIVOTDATA("VALEUR",TCD_FINAL!$E$6,"ANNEE",I$10,"NIVEAU","OBJECTIF_SPECIFIQUE","SOUS-NIVEAU","Capacités_Dialogue","SOUS-SOUS NIVEAU",$C$37,"INDICATEURS",$D39)),"",GETPIVOTDATA("VALEUR",TCD_FINAL!$E$6,"ANNEE",I$10,"NIVEAU","OBJECTIF_SPECIFIQUE","SOUS-NIVEAU","Capacités_Dialogue","SOUS-SOUS NIVEAU",$C$37,"INDICATEURS",$D39))</f>
        <v/>
      </c>
      <c r="J39" s="281" t="str">
        <f>IF(ISERROR(GETPIVOTDATA("VALEUR",TCD_FINAL!$E$6,"ANNEE",J$10,"NIVEAU","OBJECTIF_SPECIFIQUE","SOUS-NIVEAU","Capacités_Dialogue","SOUS-SOUS NIVEAU",$C$37,"INDICATEURS",$D39)),"",GETPIVOTDATA("VALEUR",TCD_FINAL!$E$6,"ANNEE",J$10,"NIVEAU","OBJECTIF_SPECIFIQUE","SOUS-NIVEAU","Capacités_Dialogue","SOUS-SOUS NIVEAU",$C$37,"INDICATEURS",$D39))</f>
        <v/>
      </c>
      <c r="K39" s="248">
        <f>SUM(E39:J39)</f>
        <v>2</v>
      </c>
      <c r="L39" s="22"/>
      <c r="M39" s="361">
        <f>IF(ISERROR(GETPIVOTDATA("VALEUR",TCD_FINAL!$A$6,"NIVEAU","OBJECTIF_SPECIFIQUE","SOUS-NIVEAU","Capacités_Dialogue","SOUS-SOUS NIVEAU",$C$37,"INDICATEURS",$D39)),"",GETPIVOTDATA("VALEUR",TCD_FINAL!$A$6,"NIVEAU","OBJECTIF_SPECIFIQUE","SOUS-NIVEAU","Capacités_Dialogue","SOUS-SOUS NIVEAU",$C$37,"INDICATEURS",$D39))</f>
        <v>4</v>
      </c>
      <c r="N39" s="340">
        <f>IF(AND(M39=0,K39&gt;0),100%,IF(AND(OR(M39="",M39=0),K39=0),"", K39/M39))</f>
        <v>0.5</v>
      </c>
      <c r="O39" s="19"/>
    </row>
    <row r="40" spans="1:15" ht="7.5" customHeight="1" x14ac:dyDescent="0.3">
      <c r="A40" s="20"/>
      <c r="B40" s="34"/>
      <c r="C40" s="147"/>
      <c r="D40" s="140"/>
      <c r="E40" s="141"/>
      <c r="F40" s="142"/>
      <c r="G40" s="142"/>
      <c r="H40" s="142"/>
      <c r="I40" s="143"/>
      <c r="J40" s="282"/>
      <c r="K40" s="144"/>
      <c r="L40" s="22"/>
      <c r="M40" s="362"/>
      <c r="N40" s="341"/>
      <c r="O40" s="19"/>
    </row>
    <row r="41" spans="1:15" s="155" customFormat="1" ht="18.5" x14ac:dyDescent="0.3">
      <c r="A41" s="20"/>
      <c r="B41" s="25"/>
      <c r="C41" s="148" t="s">
        <v>52</v>
      </c>
      <c r="D41" s="98"/>
      <c r="E41" s="152"/>
      <c r="F41" s="156"/>
      <c r="G41" s="156"/>
      <c r="H41" s="156"/>
      <c r="I41" s="157"/>
      <c r="J41" s="283"/>
      <c r="K41" s="156"/>
      <c r="L41" s="22"/>
      <c r="M41" s="363" t="s">
        <v>25</v>
      </c>
      <c r="N41" s="342" t="s">
        <v>25</v>
      </c>
      <c r="O41" s="19"/>
    </row>
    <row r="42" spans="1:15" ht="31" x14ac:dyDescent="0.3">
      <c r="A42" s="20"/>
      <c r="B42" s="25"/>
      <c r="C42" s="146"/>
      <c r="D42" s="158" t="s">
        <v>62</v>
      </c>
      <c r="E42" s="53" t="s">
        <v>27</v>
      </c>
      <c r="F42" s="248">
        <f>IF(ISERROR(GETPIVOTDATA("VALEUR",TCD_FINAL!$E$6,"ANNEE",F$10,"NIVEAU","OBJECTIF_SPECIFIQUE","SOUS-NIVEAU","Capacités_Dialogue","SOUS-SOUS NIVEAU",$C$41,"INDICATEURS",$D42)),"",GETPIVOTDATA("VALEUR",TCD_FINAL!$E$6,"ANNEE",F$10,"NIVEAU","OBJECTIF_SPECIFIQUE","SOUS-NIVEAU","Capacités_Dialogue","SOUS-SOUS NIVEAU",$C$41,"INDICATEURS",$D42))</f>
        <v>62.6</v>
      </c>
      <c r="G42" s="248">
        <f>IF(ISERROR(GETPIVOTDATA("VALEUR",TCD_FINAL!$E$6,"ANNEE",G$10,"NIVEAU","OBJECTIF_SPECIFIQUE","SOUS-NIVEAU","Capacités_Dialogue","SOUS-SOUS NIVEAU",$C$41,"INDICATEURS",$D42)),"",GETPIVOTDATA("VALEUR",TCD_FINAL!$E$6,"ANNEE",G$10,"NIVEAU","OBJECTIF_SPECIFIQUE","SOUS-NIVEAU","Capacités_Dialogue","SOUS-SOUS NIVEAU",$C$41,"INDICATEURS",$D42))</f>
        <v>95</v>
      </c>
      <c r="H42" s="248" t="str">
        <f>IF(ISERROR(GETPIVOTDATA("VALEUR",TCD_FINAL!$E$6,"ANNEE",H$10,"NIVEAU","OBJECTIF_SPECIFIQUE","SOUS-NIVEAU","Capacités_Dialogue","SOUS-SOUS NIVEAU",$C$41,"INDICATEURS",$D42)),"",GETPIVOTDATA("VALEUR",TCD_FINAL!$E$6,"ANNEE",H$10,"NIVEAU","OBJECTIF_SPECIFIQUE","SOUS-NIVEAU","Capacités_Dialogue","SOUS-SOUS NIVEAU",$C$41,"INDICATEURS",$D42))</f>
        <v/>
      </c>
      <c r="I42" s="248" t="str">
        <f>IF(ISERROR(GETPIVOTDATA("VALEUR",TCD_FINAL!$E$6,"ANNEE",I$10,"NIVEAU","OBJECTIF_SPECIFIQUE","SOUS-NIVEAU","Capacités_Dialogue","SOUS-SOUS NIVEAU",$C$41,"INDICATEURS",$D42)),"",GETPIVOTDATA("VALEUR",TCD_FINAL!$E$6,"ANNEE",I$10,"NIVEAU","OBJECTIF_SPECIFIQUE","SOUS-NIVEAU","Capacités_Dialogue","SOUS-SOUS NIVEAU",$C$41,"INDICATEURS",$D42))</f>
        <v/>
      </c>
      <c r="J42" s="281" t="str">
        <f>IF(ISERROR(GETPIVOTDATA("VALEUR",TCD_FINAL!$E$6,"ANNEE",J$10,"NIVEAU","OBJECTIF_SPECIFIQUE","SOUS-NIVEAU","Capacités_Dialogue","SOUS-SOUS NIVEAU",$C$41,"INDICATEURS",$D42)),"",GETPIVOTDATA("VALEUR",TCD_FINAL!$E$6,"ANNEE",J$10,"NIVEAU","OBJECTIF_SPECIFIQUE","SOUS-NIVEAU","Capacités_Dialogue","SOUS-SOUS NIVEAU",$C$41,"INDICATEURS",$D42))</f>
        <v/>
      </c>
      <c r="K42" s="287" t="str">
        <f>IF(ISERROR(GETPIVOTDATA("VALEUR",TCD_FINAL!$E$6,"ANNEE",K$10,"NIVEAU","OBJECTIF_SPECIFIQUE","SOUS-NIVEAU","Capacités_Dialogue","SOUS-SOUS NIVEAU",$C$41,"INDICATEURS",$D42)),"",GETPIVOTDATA("VALEUR",TCD_FINAL!$E$6,"ANNEE",K$10,"NIVEAU","OBJECTIF_SPECIFIQUE","SOUS-NIVEAU","Capacités_Dialogue","SOUS-SOUS NIVEAU",$C$41,"INDICATEURS",$D42))</f>
        <v/>
      </c>
      <c r="L42" s="22"/>
      <c r="M42" s="364">
        <f>IF(ISERROR(GETPIVOTDATA("VALEUR",TCD_FINAL!$A$6,"NIVEAU","OBJECTIF_SPECIFIQUE","SOUS-NIVEAU","Capacités_Dialogue","SOUS-SOUS NIVEAU",$C$41,"INDICATEURS",$D42)),"",GETPIVOTDATA("VALEUR",TCD_FINAL!$A$6,"NIVEAU","OBJECTIF_SPECIFIQUE","SOUS-NIVEAU","Capacités_Dialogue","SOUS-SOUS NIVEAU",$C$41,"INDICATEURS",$D42))</f>
        <v>85</v>
      </c>
      <c r="N42" s="340">
        <f>IF(ISERROR(LOOKUP(9^9,F42:J42)/M42),"",LOOKUP(9^9,F42:J42)/M42)</f>
        <v>1.1176470588235294</v>
      </c>
      <c r="O42" s="19"/>
    </row>
    <row r="43" spans="1:15" ht="18.5" x14ac:dyDescent="0.3">
      <c r="A43" s="20"/>
      <c r="B43" s="25"/>
      <c r="C43" s="146"/>
      <c r="D43" s="159" t="s">
        <v>63</v>
      </c>
      <c r="E43" s="53" t="s">
        <v>27</v>
      </c>
      <c r="F43" s="317">
        <f>IF(ISERROR(GETPIVOTDATA("VALEUR",TCD_FINAL!$E$6,"ANNEE",F$10,"NIVEAU","OBJECTIF_SPECIFIQUE","SOUS-NIVEAU","Capacités_Dialogue","SOUS-SOUS NIVEAU",$C$41,"INDICATEURS",$D43)),"",GETPIVOTDATA("VALEUR",TCD_FINAL!$E$6,"ANNEE",F$10,"NIVEAU","OBJECTIF_SPECIFIQUE","SOUS-NIVEAU","Capacités_Dialogue","SOUS-SOUS NIVEAU",$C$41,"INDICATEURS",$D43))</f>
        <v>15.6</v>
      </c>
      <c r="G43" s="317">
        <f>IF(ISERROR(GETPIVOTDATA("VALEUR",TCD_FINAL!$E$6,"ANNEE",G$10,"NIVEAU","OBJECTIF_SPECIFIQUE","SOUS-NIVEAU","Capacités_Dialogue","SOUS-SOUS NIVEAU",$C$41,"INDICATEURS",$D43)),"",GETPIVOTDATA("VALEUR",TCD_FINAL!$E$6,"ANNEE",G$10,"NIVEAU","OBJECTIF_SPECIFIQUE","SOUS-NIVEAU","Capacités_Dialogue","SOUS-SOUS NIVEAU",$C$41,"INDICATEURS",$D43))</f>
        <v>11.8</v>
      </c>
      <c r="H43" s="248" t="str">
        <f>IF(ISERROR(GETPIVOTDATA("VALEUR",TCD_FINAL!$E$6,"ANNEE",H$10,"NIVEAU","OBJECTIF_SPECIFIQUE","SOUS-NIVEAU","Capacités_Dialogue","SOUS-SOUS NIVEAU",$C$41,"INDICATEURS",$D43)),"",GETPIVOTDATA("VALEUR",TCD_FINAL!$E$6,"ANNEE",H$10,"NIVEAU","OBJECTIF_SPECIFIQUE","SOUS-NIVEAU","Capacités_Dialogue","SOUS-SOUS NIVEAU",$C$41,"INDICATEURS",$D43))</f>
        <v/>
      </c>
      <c r="I43" s="248" t="str">
        <f>IF(ISERROR(GETPIVOTDATA("VALEUR",TCD_FINAL!$E$6,"ANNEE",I$10,"NIVEAU","OBJECTIF_SPECIFIQUE","SOUS-NIVEAU","Capacités_Dialogue","SOUS-SOUS NIVEAU",$C$41,"INDICATEURS",$D43)),"",GETPIVOTDATA("VALEUR",TCD_FINAL!$E$6,"ANNEE",I$10,"NIVEAU","OBJECTIF_SPECIFIQUE","SOUS-NIVEAU","Capacités_Dialogue","SOUS-SOUS NIVEAU",$C$41,"INDICATEURS",$D43))</f>
        <v/>
      </c>
      <c r="J43" s="281" t="str">
        <f>IF(ISERROR(GETPIVOTDATA("VALEUR",TCD_FINAL!$E$6,"ANNEE",J$10,"NIVEAU","OBJECTIF_SPECIFIQUE","SOUS-NIVEAU","Capacités_Dialogue","SOUS-SOUS NIVEAU",$C$41,"INDICATEURS",$D43)),"",GETPIVOTDATA("VALEUR",TCD_FINAL!$E$6,"ANNEE",J$10,"NIVEAU","OBJECTIF_SPECIFIQUE","SOUS-NIVEAU","Capacités_Dialogue","SOUS-SOUS NIVEAU",$C$41,"INDICATEURS",$D43))</f>
        <v/>
      </c>
      <c r="K43" s="287" t="str">
        <f>IF(ISERROR(GETPIVOTDATA("VALEUR",TCD_FINAL!$E$6,"ANNEE",K$10,"NIVEAU","OBJECTIF_SPECIFIQUE","SOUS-NIVEAU","Capacités_Dialogue","SOUS-SOUS NIVEAU",$C$41,"INDICATEURS",$D43)),"",GETPIVOTDATA("VALEUR",TCD_FINAL!$E$6,"ANNEE",K$10,"NIVEAU","OBJECTIF_SPECIFIQUE","SOUS-NIVEAU","Capacités_Dialogue","SOUS-SOUS NIVEAU",$C$41,"INDICATEURS",$D43))</f>
        <v/>
      </c>
      <c r="L43" s="22"/>
      <c r="M43" s="364">
        <f>IF(ISERROR(GETPIVOTDATA("VALEUR",TCD_FINAL!$A$6,"NIVEAU","OBJECTIF_SPECIFIQUE","SOUS-NIVEAU","Capacités_Dialogue","SOUS-SOUS NIVEAU",$C$41,"INDICATEURS",$D43)),"",GETPIVOTDATA("VALEUR",TCD_FINAL!$A$6,"NIVEAU","OBJECTIF_SPECIFIQUE","SOUS-NIVEAU","Capacités_Dialogue","SOUS-SOUS NIVEAU",$C$41,"INDICATEURS",$D43))</f>
        <v>10</v>
      </c>
      <c r="N43" s="340">
        <f>IF(ISERROR(LOOKUP(9^9,F43:J43)/M43),"",LOOKUP(9^9,F43:J43)/M43)</f>
        <v>1.1800000000000002</v>
      </c>
      <c r="O43" s="19"/>
    </row>
    <row r="44" spans="1:15" ht="31" x14ac:dyDescent="0.3">
      <c r="A44" s="20"/>
      <c r="B44" s="25"/>
      <c r="C44" s="146"/>
      <c r="D44" s="159" t="s">
        <v>106</v>
      </c>
      <c r="E44" s="53" t="s">
        <v>27</v>
      </c>
      <c r="F44" s="317">
        <f>IF(ISERROR(GETPIVOTDATA("VALEUR",TCD_FINAL!$E$6,"ANNEE",F$10,"NIVEAU","OBJECTIF_SPECIFIQUE","SOUS-NIVEAU","Capacités_Dialogue","SOUS-SOUS NIVEAU",$C$41,"INDICATEURS",$D44)),"",GETPIVOTDATA("VALEUR",TCD_FINAL!$E$6,"ANNEE",F$10,"NIVEAU","OBJECTIF_SPECIFIQUE","SOUS-NIVEAU","Capacités_Dialogue","SOUS-SOUS NIVEAU",$C$41,"INDICATEURS",$D44))</f>
        <v>24.3</v>
      </c>
      <c r="G44" s="317">
        <f>IF(ISERROR(GETPIVOTDATA("VALEUR",TCD_FINAL!$E$6,"ANNEE",G$10,"NIVEAU","OBJECTIF_SPECIFIQUE","SOUS-NIVEAU","Capacités_Dialogue","SOUS-SOUS NIVEAU",$C$41,"INDICATEURS",$D44)),"",GETPIVOTDATA("VALEUR",TCD_FINAL!$E$6,"ANNEE",G$10,"NIVEAU","OBJECTIF_SPECIFIQUE","SOUS-NIVEAU","Capacités_Dialogue","SOUS-SOUS NIVEAU",$C$41,"INDICATEURS",$D44))</f>
        <v>23.9</v>
      </c>
      <c r="H44" s="248" t="str">
        <f>IF(ISERROR(GETPIVOTDATA("VALEUR",TCD_FINAL!$E$6,"ANNEE",H$10,"NIVEAU","OBJECTIF_SPECIFIQUE","SOUS-NIVEAU","Capacités_Dialogue","SOUS-SOUS NIVEAU",$C$41,"INDICATEURS",$D44)),"",GETPIVOTDATA("VALEUR",TCD_FINAL!$E$6,"ANNEE",H$10,"NIVEAU","OBJECTIF_SPECIFIQUE","SOUS-NIVEAU","Capacités_Dialogue","SOUS-SOUS NIVEAU",$C$41,"INDICATEURS",$D44))</f>
        <v/>
      </c>
      <c r="I44" s="248" t="str">
        <f>IF(ISERROR(GETPIVOTDATA("VALEUR",TCD_FINAL!$E$6,"ANNEE",I$10,"NIVEAU","OBJECTIF_SPECIFIQUE","SOUS-NIVEAU","Capacités_Dialogue","SOUS-SOUS NIVEAU",$C$41,"INDICATEURS",$D44)),"",GETPIVOTDATA("VALEUR",TCD_FINAL!$E$6,"ANNEE",I$10,"NIVEAU","OBJECTIF_SPECIFIQUE","SOUS-NIVEAU","Capacités_Dialogue","SOUS-SOUS NIVEAU",$C$41,"INDICATEURS",$D44))</f>
        <v/>
      </c>
      <c r="J44" s="281" t="str">
        <f>IF(ISERROR(GETPIVOTDATA("VALEUR",TCD_FINAL!$E$6,"ANNEE",J$10,"NIVEAU","OBJECTIF_SPECIFIQUE","SOUS-NIVEAU","Capacités_Dialogue","SOUS-SOUS NIVEAU",$C$41,"INDICATEURS",$D44)),"",GETPIVOTDATA("VALEUR",TCD_FINAL!$E$6,"ANNEE",J$10,"NIVEAU","OBJECTIF_SPECIFIQUE","SOUS-NIVEAU","Capacités_Dialogue","SOUS-SOUS NIVEAU",$C$41,"INDICATEURS",$D44))</f>
        <v/>
      </c>
      <c r="K44" s="287" t="str">
        <f>IF(ISERROR(GETPIVOTDATA("VALEUR",TCD_FINAL!$E$6,"ANNEE",K$10,"NIVEAU","OBJECTIF_SPECIFIQUE","SOUS-NIVEAU","Capacités_Dialogue","SOUS-SOUS NIVEAU",$C$41,"INDICATEURS",$D44)),"",GETPIVOTDATA("VALEUR",TCD_FINAL!$E$6,"ANNEE",K$10,"NIVEAU","OBJECTIF_SPECIFIQUE","SOUS-NIVEAU","Capacités_Dialogue","SOUS-SOUS NIVEAU",$C$41,"INDICATEURS",$D44))</f>
        <v/>
      </c>
      <c r="L44" s="22"/>
      <c r="M44" s="364">
        <f>IF(ISERROR(GETPIVOTDATA("VALEUR",TCD_FINAL!$A$6,"NIVEAU","OBJECTIF_SPECIFIQUE","SOUS-NIVEAU","Capacités_Dialogue","SOUS-SOUS NIVEAU",$C$41,"INDICATEURS",$D44)),"",GETPIVOTDATA("VALEUR",TCD_FINAL!$A$6,"NIVEAU","OBJECTIF_SPECIFIQUE","SOUS-NIVEAU","Capacités_Dialogue","SOUS-SOUS NIVEAU",$C$41,"INDICATEURS",$D44))</f>
        <v>20</v>
      </c>
      <c r="N44" s="340">
        <f>IF(ISERROR(LOOKUP(9^9,F44:J44)/M44),"",LOOKUP(9^9,F44:J44)/M44)</f>
        <v>1.1949999999999998</v>
      </c>
      <c r="O44" s="19"/>
    </row>
    <row r="45" spans="1:15" ht="31" x14ac:dyDescent="0.3">
      <c r="A45" s="20"/>
      <c r="B45" s="25"/>
      <c r="C45" s="146"/>
      <c r="D45" s="160" t="s">
        <v>107</v>
      </c>
      <c r="E45" s="53" t="s">
        <v>27</v>
      </c>
      <c r="F45" s="317">
        <f>IF(ISERROR(GETPIVOTDATA("VALEUR",TCD_FINAL!$E$6,"ANNEE",F$10,"NIVEAU","OBJECTIF_SPECIFIQUE","SOUS-NIVEAU","Capacités_Dialogue","SOUS-SOUS NIVEAU",$C$41,"INDICATEURS",$D45)),"",GETPIVOTDATA("VALEUR",TCD_FINAL!$E$6,"ANNEE",F$10,"NIVEAU","OBJECTIF_SPECIFIQUE","SOUS-NIVEAU","Capacités_Dialogue","SOUS-SOUS NIVEAU",$C$41,"INDICATEURS",$D45))</f>
        <v>13.8</v>
      </c>
      <c r="G45" s="319">
        <f>IF(ISERROR(GETPIVOTDATA("VALEUR",TCD_FINAL!$E$6,"ANNEE",G$10,"NIVEAU","OBJECTIF_SPECIFIQUE","SOUS-NIVEAU","Capacités_Dialogue","SOUS-SOUS NIVEAU",$C$41,"INDICATEURS",$D45)),"",GETPIVOTDATA("VALEUR",TCD_FINAL!$E$6,"ANNEE",G$10,"NIVEAU","OBJECTIF_SPECIFIQUE","SOUS-NIVEAU","Capacités_Dialogue","SOUS-SOUS NIVEAU",$C$41,"INDICATEURS",$D45))</f>
        <v>15.22</v>
      </c>
      <c r="H45" s="248" t="str">
        <f>IF(ISERROR(GETPIVOTDATA("VALEUR",TCD_FINAL!$E$6,"ANNEE",H$10,"NIVEAU","OBJECTIF_SPECIFIQUE","SOUS-NIVEAU","Capacités_Dialogue","SOUS-SOUS NIVEAU",$C$41,"INDICATEURS",$D45)),"",GETPIVOTDATA("VALEUR",TCD_FINAL!$E$6,"ANNEE",H$10,"NIVEAU","OBJECTIF_SPECIFIQUE","SOUS-NIVEAU","Capacités_Dialogue","SOUS-SOUS NIVEAU",$C$41,"INDICATEURS",$D45))</f>
        <v/>
      </c>
      <c r="I45" s="248" t="str">
        <f>IF(ISERROR(GETPIVOTDATA("VALEUR",TCD_FINAL!$E$6,"ANNEE",I$10,"NIVEAU","OBJECTIF_SPECIFIQUE","SOUS-NIVEAU","Capacités_Dialogue","SOUS-SOUS NIVEAU",$C$41,"INDICATEURS",$D45)),"",GETPIVOTDATA("VALEUR",TCD_FINAL!$E$6,"ANNEE",I$10,"NIVEAU","OBJECTIF_SPECIFIQUE","SOUS-NIVEAU","Capacités_Dialogue","SOUS-SOUS NIVEAU",$C$41,"INDICATEURS",$D45))</f>
        <v/>
      </c>
      <c r="J45" s="281" t="str">
        <f>IF(ISERROR(GETPIVOTDATA("VALEUR",TCD_FINAL!$E$6,"ANNEE",J$10,"NIVEAU","OBJECTIF_SPECIFIQUE","SOUS-NIVEAU","Capacités_Dialogue","SOUS-SOUS NIVEAU",$C$41,"INDICATEURS",$D45)),"",GETPIVOTDATA("VALEUR",TCD_FINAL!$E$6,"ANNEE",J$10,"NIVEAU","OBJECTIF_SPECIFIQUE","SOUS-NIVEAU","Capacités_Dialogue","SOUS-SOUS NIVEAU",$C$41,"INDICATEURS",$D45))</f>
        <v/>
      </c>
      <c r="K45" s="287" t="str">
        <f>IF(ISERROR(GETPIVOTDATA("VALEUR",TCD_FINAL!$E$6,"ANNEE",K$10,"NIVEAU","OBJECTIF_SPECIFIQUE","SOUS-NIVEAU","Capacités_Dialogue","SOUS-SOUS NIVEAU",$C$41,"INDICATEURS",$D45)),"",GETPIVOTDATA("VALEUR",TCD_FINAL!$E$6,"ANNEE",K$10,"NIVEAU","OBJECTIF_SPECIFIQUE","SOUS-NIVEAU","Capacités_Dialogue","SOUS-SOUS NIVEAU",$C$41,"INDICATEURS",$D45))</f>
        <v/>
      </c>
      <c r="L45" s="22"/>
      <c r="M45" s="364">
        <f>IF(ISERROR(GETPIVOTDATA("VALEUR",TCD_FINAL!$A$6,"NIVEAU","OBJECTIF_SPECIFIQUE","SOUS-NIVEAU","Capacités_Dialogue","SOUS-SOUS NIVEAU",$C$41,"INDICATEURS",$D45)),"",GETPIVOTDATA("VALEUR",TCD_FINAL!$A$6,"NIVEAU","OBJECTIF_SPECIFIQUE","SOUS-NIVEAU","Capacités_Dialogue","SOUS-SOUS NIVEAU",$C$41,"INDICATEURS",$D45))</f>
        <v>20</v>
      </c>
      <c r="N45" s="340">
        <f>IF(ISERROR(LOOKUP(9^9,F45:J45)/M45),"",LOOKUP(9^9,F45:J45)/M45)</f>
        <v>0.76100000000000001</v>
      </c>
      <c r="O45" s="19"/>
    </row>
    <row r="46" spans="1:15" ht="7.5" customHeight="1" x14ac:dyDescent="0.3">
      <c r="A46" s="20"/>
      <c r="B46" s="34"/>
      <c r="C46" s="147"/>
      <c r="D46" s="161"/>
      <c r="E46" s="141"/>
      <c r="F46" s="142"/>
      <c r="G46" s="142"/>
      <c r="H46" s="142"/>
      <c r="I46" s="143"/>
      <c r="J46" s="282"/>
      <c r="K46" s="144"/>
      <c r="L46" s="22"/>
      <c r="M46" s="362"/>
      <c r="N46" s="341"/>
      <c r="O46" s="19"/>
    </row>
    <row r="47" spans="1:15" s="155" customFormat="1" ht="23.5" x14ac:dyDescent="0.3">
      <c r="A47" s="20"/>
      <c r="B47" s="28"/>
      <c r="C47" s="148" t="s">
        <v>64</v>
      </c>
      <c r="D47" s="165"/>
      <c r="E47" s="152"/>
      <c r="F47" s="163"/>
      <c r="G47" s="163"/>
      <c r="H47" s="163"/>
      <c r="I47" s="164"/>
      <c r="J47" s="284"/>
      <c r="K47" s="277"/>
      <c r="L47" s="22"/>
      <c r="M47" s="365"/>
      <c r="N47" s="343"/>
      <c r="O47" s="19"/>
    </row>
    <row r="48" spans="1:15" ht="31" x14ac:dyDescent="0.3">
      <c r="A48" s="20"/>
      <c r="B48" s="28"/>
      <c r="C48" s="146"/>
      <c r="D48" s="158" t="s">
        <v>99</v>
      </c>
      <c r="E48" s="53" t="s">
        <v>27</v>
      </c>
      <c r="F48" s="319">
        <f>IF(ISERROR(GETPIVOTDATA("VALEUR",TCD_FINAL!$E$6,"ANNEE",F$10,"NIVEAU","OBJECTIF_SPECIFIQUE","SOUS-NIVEAU","Capacités_Dialogue","SOUS-SOUS NIVEAU",$C$47,"INDICATEURS",$D48)),"",GETPIVOTDATA("VALEUR",TCD_FINAL!$E$6,"ANNEE",F$10,"NIVEAU","OBJECTIF_SPECIFIQUE","SOUS-NIVEAU","Capacités_Dialogue","SOUS-SOUS NIVEAU",$C$47,"INDICATEURS",$D48))</f>
        <v>2.19</v>
      </c>
      <c r="G48" s="319">
        <f>IF(ISERROR(GETPIVOTDATA("VALEUR",TCD_FINAL!$E$6,"ANNEE",G$10,"NIVEAU","OBJECTIF_SPECIFIQUE","SOUS-NIVEAU","Capacités_Dialogue","SOUS-SOUS NIVEAU",$C$47,"INDICATEURS",$D48)),"",GETPIVOTDATA("VALEUR",TCD_FINAL!$E$6,"ANNEE",G$10,"NIVEAU","OBJECTIF_SPECIFIQUE","SOUS-NIVEAU","Capacités_Dialogue","SOUS-SOUS NIVEAU",$C$47,"INDICATEURS",$D48))</f>
        <v>1.71</v>
      </c>
      <c r="H48" s="248" t="str">
        <f>IF(ISERROR(GETPIVOTDATA("VALEUR",TCD_FINAL!$E$6,"ANNEE",H$10,"NIVEAU","OBJECTIF_SPECIFIQUE","SOUS-NIVEAU","Capacités_Dialogue","SOUS-SOUS NIVEAU",$C$47,"INDICATEURS",$D48)),"",GETPIVOTDATA("VALEUR",TCD_FINAL!$E$6,"ANNEE",H$10,"NIVEAU","OBJECTIF_SPECIFIQUE","SOUS-NIVEAU","Capacités_Dialogue","SOUS-SOUS NIVEAU",$C$47,"INDICATEURS",$D48))</f>
        <v/>
      </c>
      <c r="I48" s="248" t="str">
        <f>IF(ISERROR(GETPIVOTDATA("VALEUR",TCD_FINAL!$E$6,"ANNEE",I$10,"NIVEAU","OBJECTIF_SPECIFIQUE","SOUS-NIVEAU","Capacités_Dialogue","SOUS-SOUS NIVEAU",$C$47,"INDICATEURS",$D48)),"",GETPIVOTDATA("VALEUR",TCD_FINAL!$E$6,"ANNEE",I$10,"NIVEAU","OBJECTIF_SPECIFIQUE","SOUS-NIVEAU","Capacités_Dialogue","SOUS-SOUS NIVEAU",$C$47,"INDICATEURS",$D48))</f>
        <v/>
      </c>
      <c r="J48" s="281" t="str">
        <f>IF(ISERROR(GETPIVOTDATA("VALEUR",TCD_FINAL!$E$6,"ANNEE",J$10,"NIVEAU","OBJECTIF_SPECIFIQUE","SOUS-NIVEAU","Capacités_Dialogue","SOUS-SOUS NIVEAU",$C$47,"INDICATEURS",$D48)),"",GETPIVOTDATA("VALEUR",TCD_FINAL!$E$6,"ANNEE",J$10,"NIVEAU","OBJECTIF_SPECIFIQUE","SOUS-NIVEAU","Capacités_Dialogue","SOUS-SOUS NIVEAU",$C$47,"INDICATEURS",$D48))</f>
        <v/>
      </c>
      <c r="K48" s="287" t="str">
        <f>IF(ISERROR(GETPIVOTDATA("VALEUR",TCD_FINAL!$E$6,"ANNEE",K$10,"NIVEAU","OBJECTIF_SPECIFIQUE","SOUS-NIVEAU","Capacités_Dialogue","SOUS-SOUS NIVEAU",$C$47,"INDICATEURS",$D48)),"",GETPIVOTDATA("VALEUR",TCD_FINAL!$E$6,"ANNEE",K$10,"NIVEAU","OBJECTIF_SPECIFIQUE","SOUS-NIVEAU","Capacités_Dialogue","SOUS-SOUS NIVEAU",$C$47,"INDICATEURS",$D48))</f>
        <v/>
      </c>
      <c r="L48" s="22"/>
      <c r="M48" s="366">
        <f>IF(ISERROR(GETPIVOTDATA("VALEUR",TCD_FINAL!$A$6,"NIVEAU","OBJECTIF_SPECIFIQUE","SOUS-NIVEAU","Capacités_Dialogue","SOUS-SOUS NIVEAU",$C$47,"INDICATEURS",$D48)),"",GETPIVOTDATA("VALEUR",TCD_FINAL!$A$6,"NIVEAU","OBJECTIF_SPECIFIQUE","SOUS-NIVEAU","Capacités_Dialogue","SOUS-SOUS NIVEAU",$C$47,"INDICATEURS",$D48))</f>
        <v>2.9</v>
      </c>
      <c r="N48" s="340">
        <f>IF(ISERROR(LOOKUP(9^9,F48:J48)/M48),"",LOOKUP(9^9,F48:J48)/M48)</f>
        <v>0.58965517241379306</v>
      </c>
      <c r="O48" s="19"/>
    </row>
    <row r="49" spans="1:15" ht="23.5" x14ac:dyDescent="0.3">
      <c r="A49" s="20"/>
      <c r="B49" s="28"/>
      <c r="C49" s="146"/>
      <c r="D49" s="159" t="s">
        <v>109</v>
      </c>
      <c r="E49" s="53" t="s">
        <v>27</v>
      </c>
      <c r="F49" s="248">
        <f>IF(ISERROR(GETPIVOTDATA("VALEUR",TCD_FINAL!$E$6,"ANNEE",F$10,"NIVEAU","OBJECTIF_SPECIFIQUE","SOUS-NIVEAU","Capacités_Dialogue","SOUS-SOUS NIVEAU",$C$47,"INDICATEURS",$D49)),"",GETPIVOTDATA("VALEUR",TCD_FINAL!$E$6,"ANNEE",F$10,"NIVEAU","OBJECTIF_SPECIFIQUE","SOUS-NIVEAU","Capacités_Dialogue","SOUS-SOUS NIVEAU",$C$47,"INDICATEURS",$D49))</f>
        <v>51.72</v>
      </c>
      <c r="G49" s="317">
        <f>IF(ISERROR(GETPIVOTDATA("VALEUR",TCD_FINAL!$E$6,"ANNEE",G$10,"NIVEAU","OBJECTIF_SPECIFIQUE","SOUS-NIVEAU","Capacités_Dialogue","SOUS-SOUS NIVEAU",$C$47,"INDICATEURS",$D49)),"",GETPIVOTDATA("VALEUR",TCD_FINAL!$E$6,"ANNEE",G$10,"NIVEAU","OBJECTIF_SPECIFIQUE","SOUS-NIVEAU","Capacités_Dialogue","SOUS-SOUS NIVEAU",$C$47,"INDICATEURS",$D49))</f>
        <v>52.8</v>
      </c>
      <c r="H49" s="248" t="str">
        <f>IF(ISERROR(GETPIVOTDATA("VALEUR",TCD_FINAL!$E$6,"ANNEE",H$10,"NIVEAU","OBJECTIF_SPECIFIQUE","SOUS-NIVEAU","Capacités_Dialogue","SOUS-SOUS NIVEAU",$C$47,"INDICATEURS",$D49)),"",GETPIVOTDATA("VALEUR",TCD_FINAL!$E$6,"ANNEE",H$10,"NIVEAU","OBJECTIF_SPECIFIQUE","SOUS-NIVEAU","Capacités_Dialogue","SOUS-SOUS NIVEAU",$C$47,"INDICATEURS",$D49))</f>
        <v/>
      </c>
      <c r="I49" s="248" t="str">
        <f>IF(ISERROR(GETPIVOTDATA("VALEUR",TCD_FINAL!$E$6,"ANNEE",I$10,"NIVEAU","OBJECTIF_SPECIFIQUE","SOUS-NIVEAU","Capacités_Dialogue","SOUS-SOUS NIVEAU",$C$47,"INDICATEURS",$D49)),"",GETPIVOTDATA("VALEUR",TCD_FINAL!$E$6,"ANNEE",I$10,"NIVEAU","OBJECTIF_SPECIFIQUE","SOUS-NIVEAU","Capacités_Dialogue","SOUS-SOUS NIVEAU",$C$47,"INDICATEURS",$D49))</f>
        <v/>
      </c>
      <c r="J49" s="281" t="str">
        <f>IF(ISERROR(GETPIVOTDATA("VALEUR",TCD_FINAL!$E$6,"ANNEE",J$10,"NIVEAU","OBJECTIF_SPECIFIQUE","SOUS-NIVEAU","Capacités_Dialogue","SOUS-SOUS NIVEAU",$C$47,"INDICATEURS",$D49)),"",GETPIVOTDATA("VALEUR",TCD_FINAL!$E$6,"ANNEE",J$10,"NIVEAU","OBJECTIF_SPECIFIQUE","SOUS-NIVEAU","Capacités_Dialogue","SOUS-SOUS NIVEAU",$C$47,"INDICATEURS",$D49))</f>
        <v/>
      </c>
      <c r="K49" s="287" t="str">
        <f>IF(ISERROR(GETPIVOTDATA("VALEUR",TCD_FINAL!$E$6,"ANNEE",K$10,"NIVEAU","OBJECTIF_SPECIFIQUE","SOUS-NIVEAU","Capacités_Dialogue","SOUS-SOUS NIVEAU",$C$47,"INDICATEURS",$D49)),"",GETPIVOTDATA("VALEUR",TCD_FINAL!$E$6,"ANNEE",K$10,"NIVEAU","OBJECTIF_SPECIFIQUE","SOUS-NIVEAU","Capacités_Dialogue","SOUS-SOUS NIVEAU",$C$47,"INDICATEURS",$D49))</f>
        <v/>
      </c>
      <c r="L49" s="22"/>
      <c r="M49" s="366">
        <f>IF(ISERROR(GETPIVOTDATA("VALEUR",TCD_FINAL!$A$6,"NIVEAU","OBJECTIF_SPECIFIQUE","SOUS-NIVEAU","Capacités_Dialogue","SOUS-SOUS NIVEAU",$C$47,"INDICATEURS",$D49)),"",GETPIVOTDATA("VALEUR",TCD_FINAL!$A$6,"NIVEAU","OBJECTIF_SPECIFIQUE","SOUS-NIVEAU","Capacités_Dialogue","SOUS-SOUS NIVEAU",$C$47,"INDICATEURS",$D49))</f>
        <v>80</v>
      </c>
      <c r="N49" s="340">
        <f>IF(ISERROR(LOOKUP(9^9,F49:J49)/M49),"",LOOKUP(9^9,F49:J49)/M49)</f>
        <v>0.65999999999999992</v>
      </c>
      <c r="O49" s="19"/>
    </row>
    <row r="50" spans="1:15" ht="31" x14ac:dyDescent="0.3">
      <c r="A50" s="20"/>
      <c r="B50" s="28"/>
      <c r="C50" s="146"/>
      <c r="D50" s="160" t="s">
        <v>110</v>
      </c>
      <c r="E50" s="53" t="s">
        <v>27</v>
      </c>
      <c r="F50" s="248">
        <f>IF(ISERROR(GETPIVOTDATA("VALEUR",TCD_FINAL!$E$6,"ANNEE",F$10,"NIVEAU","OBJECTIF_SPECIFIQUE","SOUS-NIVEAU","Capacités_Dialogue","SOUS-SOUS NIVEAU",$C$47,"INDICATEURS",$D50)),"",GETPIVOTDATA("VALEUR",TCD_FINAL!$E$6,"ANNEE",F$10,"NIVEAU","OBJECTIF_SPECIFIQUE","SOUS-NIVEAU","Capacités_Dialogue","SOUS-SOUS NIVEAU",$C$47,"INDICATEURS",$D50))</f>
        <v>1.17</v>
      </c>
      <c r="G50" s="318">
        <f>IF(ISERROR(GETPIVOTDATA("VALEUR",TCD_FINAL!$E$6,"ANNEE",G$10,"NIVEAU","OBJECTIF_SPECIFIQUE","SOUS-NIVEAU","Capacités_Dialogue","SOUS-SOUS NIVEAU",$C$47,"INDICATEURS",$D50)),"",GETPIVOTDATA("VALEUR",TCD_FINAL!$E$6,"ANNEE",G$10,"NIVEAU","OBJECTIF_SPECIFIQUE","SOUS-NIVEAU","Capacités_Dialogue","SOUS-SOUS NIVEAU",$C$47,"INDICATEURS",$D50))</f>
        <v>0.9</v>
      </c>
      <c r="H50" s="248" t="str">
        <f>IF(ISERROR(GETPIVOTDATA("VALEUR",TCD_FINAL!$E$6,"ANNEE",H$10,"NIVEAU","OBJECTIF_SPECIFIQUE","SOUS-NIVEAU","Capacités_Dialogue","SOUS-SOUS NIVEAU",$C$47,"INDICATEURS",$D50)),"",GETPIVOTDATA("VALEUR",TCD_FINAL!$E$6,"ANNEE",H$10,"NIVEAU","OBJECTIF_SPECIFIQUE","SOUS-NIVEAU","Capacités_Dialogue","SOUS-SOUS NIVEAU",$C$47,"INDICATEURS",$D50))</f>
        <v/>
      </c>
      <c r="I50" s="248" t="str">
        <f>IF(ISERROR(GETPIVOTDATA("VALEUR",TCD_FINAL!$E$6,"ANNEE",I$10,"NIVEAU","OBJECTIF_SPECIFIQUE","SOUS-NIVEAU","Capacités_Dialogue","SOUS-SOUS NIVEAU",$C$47,"INDICATEURS",$D50)),"",GETPIVOTDATA("VALEUR",TCD_FINAL!$E$6,"ANNEE",I$10,"NIVEAU","OBJECTIF_SPECIFIQUE","SOUS-NIVEAU","Capacités_Dialogue","SOUS-SOUS NIVEAU",$C$47,"INDICATEURS",$D50))</f>
        <v/>
      </c>
      <c r="J50" s="281" t="str">
        <f>IF(ISERROR(GETPIVOTDATA("VALEUR",TCD_FINAL!$E$6,"ANNEE",J$10,"NIVEAU","OBJECTIF_SPECIFIQUE","SOUS-NIVEAU","Capacités_Dialogue","SOUS-SOUS NIVEAU",$C$47,"INDICATEURS",$D50)),"",GETPIVOTDATA("VALEUR",TCD_FINAL!$E$6,"ANNEE",J$10,"NIVEAU","OBJECTIF_SPECIFIQUE","SOUS-NIVEAU","Capacités_Dialogue","SOUS-SOUS NIVEAU",$C$47,"INDICATEURS",$D50))</f>
        <v/>
      </c>
      <c r="K50" s="287" t="str">
        <f>IF(ISERROR(GETPIVOTDATA("VALEUR",TCD_FINAL!$E$6,"ANNEE",K$10,"NIVEAU","OBJECTIF_SPECIFIQUE","SOUS-NIVEAU","Capacités_Dialogue","SOUS-SOUS NIVEAU",$C$47,"INDICATEURS",$D50)),"",GETPIVOTDATA("VALEUR",TCD_FINAL!$E$6,"ANNEE",K$10,"NIVEAU","OBJECTIF_SPECIFIQUE","SOUS-NIVEAU","Capacités_Dialogue","SOUS-SOUS NIVEAU",$C$47,"INDICATEURS",$D50))</f>
        <v/>
      </c>
      <c r="L50" s="22"/>
      <c r="M50" s="366">
        <f>IF(ISERROR(GETPIVOTDATA("VALEUR",TCD_FINAL!$A$6,"NIVEAU","OBJECTIF_SPECIFIQUE","SOUS-NIVEAU","Capacités_Dialogue","SOUS-SOUS NIVEAU",$C$47,"INDICATEURS",$D50)),"",GETPIVOTDATA("VALEUR",TCD_FINAL!$A$6,"NIVEAU","OBJECTIF_SPECIFIQUE","SOUS-NIVEAU","Capacités_Dialogue","SOUS-SOUS NIVEAU",$C$47,"INDICATEURS",$D50))</f>
        <v>40</v>
      </c>
      <c r="N50" s="340">
        <f>IF(ISERROR(LOOKUP(9^9,F50:J50)/M50),"",LOOKUP(9^9,F50:J50)/M50)</f>
        <v>2.2499999999999999E-2</v>
      </c>
      <c r="O50" s="19"/>
    </row>
    <row r="51" spans="1:15" ht="7.5" customHeight="1" x14ac:dyDescent="0.3">
      <c r="A51" s="20"/>
      <c r="B51" s="34"/>
      <c r="C51" s="147"/>
      <c r="D51" s="161"/>
      <c r="E51" s="141"/>
      <c r="F51" s="142"/>
      <c r="G51" s="142"/>
      <c r="H51" s="142"/>
      <c r="I51" s="143"/>
      <c r="J51" s="282"/>
      <c r="K51" s="144"/>
      <c r="L51" s="22"/>
      <c r="M51" s="362"/>
      <c r="N51" s="341"/>
      <c r="O51" s="19"/>
    </row>
    <row r="52" spans="1:15" ht="23.5" x14ac:dyDescent="0.3">
      <c r="A52" s="20"/>
      <c r="B52" s="30"/>
      <c r="C52" s="148" t="s">
        <v>65</v>
      </c>
      <c r="D52" s="145"/>
      <c r="E52" s="54"/>
      <c r="F52" s="49"/>
      <c r="G52" s="27"/>
      <c r="H52" s="27"/>
      <c r="I52" s="27"/>
      <c r="J52" s="285"/>
      <c r="K52" s="56"/>
      <c r="L52" s="22"/>
      <c r="M52" s="367"/>
      <c r="N52" s="344"/>
      <c r="O52" s="19"/>
    </row>
    <row r="53" spans="1:15" ht="18.5" x14ac:dyDescent="0.3">
      <c r="A53" s="20"/>
      <c r="B53" s="25"/>
      <c r="C53" s="25"/>
      <c r="D53" s="162" t="s">
        <v>128</v>
      </c>
      <c r="E53" s="195" t="s">
        <v>112</v>
      </c>
      <c r="F53" s="248">
        <f>IF(ISERROR(GETPIVOTDATA("VALEUR",TCD_FINAL!$E$6,"ANNEE",F$10,"NIVEAU","OBJECTIF_SPECIFIQUE","SOUS-NIVEAU","Capacités_Dialogue","SOUS-SOUS NIVEAU",$C$52,"INDICATEURS",$D53)),"",GETPIVOTDATA("VALEUR",TCD_FINAL!$E$6,"ANNEE",F$10,"NIVEAU","OBJECTIF_SPECIFIQUE","SOUS-NIVEAU","Capacités_Dialogue","SOUS-SOUS NIVEAU",$C$52,"INDICATEURS",$D53))</f>
        <v>2098</v>
      </c>
      <c r="G53" s="319">
        <f>IF(ISERROR(GETPIVOTDATA("VALEUR",TCD_FINAL!$E$6,"ANNEE",G$10,"NIVEAU","OBJECTIF_SPECIFIQUE","SOUS-NIVEAU","Capacités_Dialogue","SOUS-SOUS NIVEAU",$C$52,"INDICATEURS",$D53)),"",GETPIVOTDATA("VALEUR",TCD_FINAL!$E$6,"ANNEE",G$10,"NIVEAU","OBJECTIF_SPECIFIQUE","SOUS-NIVEAU","Capacités_Dialogue","SOUS-SOUS NIVEAU",$C$52,"INDICATEURS",$D53))</f>
        <v>3801.63</v>
      </c>
      <c r="H53" s="248" t="str">
        <f>IF(ISERROR(GETPIVOTDATA("VALEUR",TCD_FINAL!$E$6,"ANNEE",H$10,"NIVEAU","OBJECTIF_SPECIFIQUE","SOUS-NIVEAU","Capacités_Dialogue","SOUS-SOUS NIVEAU",$C$52,"INDICATEURS",$D53)),"",GETPIVOTDATA("VALEUR",TCD_FINAL!$E$6,"ANNEE",H$10,"NIVEAU","OBJECTIF_SPECIFIQUE","SOUS-NIVEAU","Capacités_Dialogue","SOUS-SOUS NIVEAU",$C$52,"INDICATEURS",$D53))</f>
        <v/>
      </c>
      <c r="I53" s="248" t="str">
        <f>IF(ISERROR(GETPIVOTDATA("VALEUR",TCD_FINAL!$E$6,"ANNEE",I$10,"NIVEAU","OBJECTIF_SPECIFIQUE","SOUS-NIVEAU","Capacités_Dialogue","SOUS-SOUS NIVEAU",$C$52,"INDICATEURS",$D53)),"",GETPIVOTDATA("VALEUR",TCD_FINAL!$E$6,"ANNEE",I$10,"NIVEAU","OBJECTIF_SPECIFIQUE","SOUS-NIVEAU","Capacités_Dialogue","SOUS-SOUS NIVEAU",$C$52,"INDICATEURS",$D53))</f>
        <v/>
      </c>
      <c r="J53" s="281" t="str">
        <f>IF(ISERROR(GETPIVOTDATA("VALEUR",TCD_FINAL!$E$6,"ANNEE",J$10,"NIVEAU","OBJECTIF_SPECIFIQUE","SOUS-NIVEAU","Capacités_Dialogue","SOUS-SOUS NIVEAU",$C$52,"INDICATEURS",$D53)),"",GETPIVOTDATA("VALEUR",TCD_FINAL!$E$6,"ANNEE",J$10,"NIVEAU","OBJECTIF_SPECIFIQUE","SOUS-NIVEAU","Capacités_Dialogue","SOUS-SOUS NIVEAU",$C$52,"INDICATEURS",$D53))</f>
        <v/>
      </c>
      <c r="K53" s="287" t="str">
        <f>IF(ISERROR(GETPIVOTDATA("VALEUR",TCD_FINAL!$E$6,"ANNEE",K$10,"NIVEAU","OBJECTIF_SPECIFIQUE","SOUS-NIVEAU","Capacités_Dialogue","SOUS-SOUS NIVEAU",$C$52,"INDICATEURS",$D53)),"",GETPIVOTDATA("VALEUR",TCD_FINAL!$E$6,"ANNEE",K$10,"NIVEAU","OBJECTIF_SPECIFIQUE","SOUS-NIVEAU","Capacités_Dialogue","SOUS-SOUS NIVEAU",$C$52,"INDICATEURS",$D53))</f>
        <v/>
      </c>
      <c r="L53" s="22"/>
      <c r="M53" s="361">
        <f>IF(ISERROR(GETPIVOTDATA("VALEUR",TCD_FINAL!$A$6,"NIVEAU","OBJECTIF_SPECIFIQUE","SOUS-NIVEAU","Capacités_Dialogue","SOUS-SOUS NIVEAU",$C$52,"INDICATEURS",$D53)),"",GETPIVOTDATA("VALEUR",TCD_FINAL!$A$6,"NIVEAU","OBJECTIF_SPECIFIQUE","SOUS-NIVEAU","Capacités_Dialogue","SOUS-SOUS NIVEAU",$C$52,"INDICATEURS",$D53))</f>
        <v>10000</v>
      </c>
      <c r="N53" s="340">
        <f>IF(ISERROR(LOOKUP(9^9,F53:J53)/M53),"",LOOKUP(9^9,F53:J53)/M53)</f>
        <v>0.38016300000000003</v>
      </c>
      <c r="O53" s="8"/>
    </row>
    <row r="54" spans="1:15" ht="31" x14ac:dyDescent="0.3">
      <c r="A54" s="20"/>
      <c r="B54" s="25"/>
      <c r="C54" s="25"/>
      <c r="D54" s="160" t="s">
        <v>111</v>
      </c>
      <c r="E54" s="196" t="s">
        <v>27</v>
      </c>
      <c r="F54" s="248">
        <f>IF(ISERROR(GETPIVOTDATA("VALEUR",TCD_FINAL!$E$6,"ANNEE",F$10,"NIVEAU","OBJECTIF_SPECIFIQUE","SOUS-NIVEAU","Capacités_Dialogue","SOUS-SOUS NIVEAU",$C$52,"INDICATEURS",$D54)),"",GETPIVOTDATA("VALEUR",TCD_FINAL!$E$6,"ANNEE",F$10,"NIVEAU","OBJECTIF_SPECIFIQUE","SOUS-NIVEAU","Capacités_Dialogue","SOUS-SOUS NIVEAU",$C$52,"INDICATEURS",$D54))</f>
        <v>0</v>
      </c>
      <c r="G54" s="319">
        <f>IF(ISERROR(GETPIVOTDATA("VALEUR",TCD_FINAL!$E$6,"ANNEE",G$10,"NIVEAU","OBJECTIF_SPECIFIQUE","SOUS-NIVEAU","Capacités_Dialogue","SOUS-SOUS NIVEAU",$C$52,"INDICATEURS",$D54)),"",GETPIVOTDATA("VALEUR",TCD_FINAL!$E$6,"ANNEE",G$10,"NIVEAU","OBJECTIF_SPECIFIQUE","SOUS-NIVEAU","Capacités_Dialogue","SOUS-SOUS NIVEAU",$C$52,"INDICATEURS",$D54))</f>
        <v>45.94</v>
      </c>
      <c r="H54" s="248" t="str">
        <f>IF(ISERROR(GETPIVOTDATA("VALEUR",TCD_FINAL!$E$6,"ANNEE",H$10,"NIVEAU","OBJECTIF_SPECIFIQUE","SOUS-NIVEAU","Capacités_Dialogue","SOUS-SOUS NIVEAU",$C$52,"INDICATEURS",$D54)),"",GETPIVOTDATA("VALEUR",TCD_FINAL!$E$6,"ANNEE",H$10,"NIVEAU","OBJECTIF_SPECIFIQUE","SOUS-NIVEAU","Capacités_Dialogue","SOUS-SOUS NIVEAU",$C$52,"INDICATEURS",$D54))</f>
        <v/>
      </c>
      <c r="I54" s="248" t="str">
        <f>IF(ISERROR(GETPIVOTDATA("VALEUR",TCD_FINAL!$E$6,"ANNEE",I$10,"NIVEAU","OBJECTIF_SPECIFIQUE","SOUS-NIVEAU","Capacités_Dialogue","SOUS-SOUS NIVEAU",$C$52,"INDICATEURS",$D54)),"",GETPIVOTDATA("VALEUR",TCD_FINAL!$E$6,"ANNEE",I$10,"NIVEAU","OBJECTIF_SPECIFIQUE","SOUS-NIVEAU","Capacités_Dialogue","SOUS-SOUS NIVEAU",$C$52,"INDICATEURS",$D54))</f>
        <v/>
      </c>
      <c r="J54" s="281" t="str">
        <f>IF(ISERROR(GETPIVOTDATA("VALEUR",TCD_FINAL!$E$6,"ANNEE",J$10,"NIVEAU","OBJECTIF_SPECIFIQUE","SOUS-NIVEAU","Capacités_Dialogue","SOUS-SOUS NIVEAU",$C$52,"INDICATEURS",$D54)),"",GETPIVOTDATA("VALEUR",TCD_FINAL!$E$6,"ANNEE",J$10,"NIVEAU","OBJECTIF_SPECIFIQUE","SOUS-NIVEAU","Capacités_Dialogue","SOUS-SOUS NIVEAU",$C$52,"INDICATEURS",$D54))</f>
        <v/>
      </c>
      <c r="K54" s="287" t="str">
        <f>IF(ISERROR(GETPIVOTDATA("VALEUR",TCD_FINAL!$E$6,"ANNEE",K$10,"NIVEAU","OBJECTIF_SPECIFIQUE","SOUS-NIVEAU","Capacités_Dialogue","SOUS-SOUS NIVEAU",$C$52,"INDICATEURS",$D54)),"",GETPIVOTDATA("VALEUR",TCD_FINAL!$E$6,"ANNEE",K$10,"NIVEAU","OBJECTIF_SPECIFIQUE","SOUS-NIVEAU","Capacités_Dialogue","SOUS-SOUS NIVEAU",$C$52,"INDICATEURS",$D54))</f>
        <v/>
      </c>
      <c r="L54" s="22"/>
      <c r="M54" s="366">
        <f>IF(ISERROR(GETPIVOTDATA("VALEUR",TCD_FINAL!$A$6,"NIVEAU","OBJECTIF_SPECIFIQUE","SOUS-NIVEAU","Capacités_Dialogue","SOUS-SOUS NIVEAU",$C$52,"INDICATEURS",$D54)),"",GETPIVOTDATA("VALEUR",TCD_FINAL!$A$6,"NIVEAU","OBJECTIF_SPECIFIQUE","SOUS-NIVEAU","Capacités_Dialogue","SOUS-SOUS NIVEAU",$C$52,"INDICATEURS",$D54))</f>
        <v>30</v>
      </c>
      <c r="N54" s="340">
        <f>IF(ISERROR(LOOKUP(9^9,F54:J54)/M54),"",LOOKUP(9^9,F54:J54)/M54)</f>
        <v>1.5313333333333332</v>
      </c>
      <c r="O54" s="8"/>
    </row>
    <row r="55" spans="1:15" ht="9" customHeight="1" thickBot="1" x14ac:dyDescent="0.35">
      <c r="A55" s="112"/>
      <c r="B55" s="167"/>
      <c r="C55" s="167"/>
      <c r="D55" s="173"/>
      <c r="E55" s="174"/>
      <c r="F55" s="175"/>
      <c r="G55" s="176"/>
      <c r="H55" s="176"/>
      <c r="I55" s="176"/>
      <c r="J55" s="286"/>
      <c r="K55" s="135"/>
      <c r="L55" s="22"/>
      <c r="M55" s="368"/>
      <c r="N55" s="369"/>
      <c r="O55" s="8"/>
    </row>
    <row r="56" spans="1:15" ht="23.5" x14ac:dyDescent="0.3">
      <c r="A56" s="8"/>
      <c r="B56" s="106"/>
      <c r="C56" s="106"/>
      <c r="D56" s="107"/>
      <c r="E56" s="108"/>
      <c r="F56" s="109"/>
      <c r="G56" s="109"/>
      <c r="H56" s="109"/>
      <c r="I56" s="110"/>
      <c r="J56" s="110"/>
      <c r="K56" s="110"/>
      <c r="L56" s="89"/>
      <c r="M56" s="351"/>
      <c r="N56" s="351"/>
      <c r="O56" s="19"/>
    </row>
    <row r="57" spans="1:15" ht="23.5" x14ac:dyDescent="0.3">
      <c r="A57" s="8"/>
      <c r="B57" s="106"/>
      <c r="C57" s="106"/>
      <c r="D57" s="119" t="s">
        <v>104</v>
      </c>
      <c r="E57" s="108"/>
      <c r="F57" s="109"/>
      <c r="G57" s="109"/>
      <c r="H57" s="109"/>
      <c r="I57" s="110"/>
      <c r="J57" s="110"/>
      <c r="K57" s="110"/>
      <c r="L57" s="111"/>
      <c r="M57" s="351"/>
      <c r="N57" s="351"/>
      <c r="O57" s="19"/>
    </row>
    <row r="58" spans="1:15" ht="24" thickBot="1" x14ac:dyDescent="0.35">
      <c r="A58" s="8"/>
      <c r="B58" s="106"/>
      <c r="C58" s="106"/>
      <c r="D58" s="107"/>
      <c r="E58" s="108"/>
      <c r="F58" s="109"/>
      <c r="G58" s="109"/>
      <c r="H58" s="109"/>
      <c r="I58" s="110"/>
      <c r="J58" s="110"/>
      <c r="K58" s="110"/>
      <c r="L58" s="111"/>
      <c r="M58" s="351"/>
      <c r="N58" s="351"/>
      <c r="O58" s="19"/>
    </row>
    <row r="59" spans="1:15" ht="23.5" x14ac:dyDescent="0.3">
      <c r="A59" s="8"/>
      <c r="B59" s="120"/>
      <c r="C59" s="121"/>
      <c r="D59" s="122"/>
      <c r="E59" s="123"/>
      <c r="F59" s="124"/>
      <c r="G59" s="124"/>
      <c r="H59" s="124"/>
      <c r="I59" s="125"/>
      <c r="J59" s="125"/>
      <c r="K59" s="125"/>
      <c r="L59" s="126"/>
      <c r="M59" s="352"/>
      <c r="N59" s="353"/>
      <c r="O59" s="19"/>
    </row>
    <row r="60" spans="1:15" ht="23.5" x14ac:dyDescent="0.3">
      <c r="A60" s="8"/>
      <c r="B60" s="127"/>
      <c r="C60" s="106"/>
      <c r="D60" s="107"/>
      <c r="E60" s="108"/>
      <c r="F60" s="109"/>
      <c r="G60" s="109"/>
      <c r="H60" s="109"/>
      <c r="I60" s="110"/>
      <c r="J60" s="110"/>
      <c r="K60" s="110"/>
      <c r="L60" s="111"/>
      <c r="M60" s="351"/>
      <c r="N60" s="354"/>
      <c r="O60" s="19"/>
    </row>
    <row r="61" spans="1:15" ht="23.5" x14ac:dyDescent="0.3">
      <c r="A61" s="8"/>
      <c r="B61" s="127"/>
      <c r="C61" s="106"/>
      <c r="D61" s="107"/>
      <c r="E61" s="108"/>
      <c r="F61" s="109"/>
      <c r="G61" s="109"/>
      <c r="H61" s="109"/>
      <c r="I61" s="110"/>
      <c r="J61" s="110"/>
      <c r="K61" s="110"/>
      <c r="L61" s="111"/>
      <c r="M61" s="351"/>
      <c r="N61" s="354"/>
      <c r="O61" s="19"/>
    </row>
    <row r="62" spans="1:15" ht="23.5" x14ac:dyDescent="0.3">
      <c r="A62" s="8"/>
      <c r="B62" s="127"/>
      <c r="C62" s="106"/>
      <c r="D62" s="107"/>
      <c r="E62" s="108"/>
      <c r="F62" s="109"/>
      <c r="G62" s="109"/>
      <c r="H62" s="109"/>
      <c r="I62" s="110"/>
      <c r="J62" s="110"/>
      <c r="K62" s="110"/>
      <c r="L62" s="111"/>
      <c r="M62" s="351"/>
      <c r="N62" s="354"/>
      <c r="O62" s="19"/>
    </row>
    <row r="63" spans="1:15" ht="24" thickBot="1" x14ac:dyDescent="0.35">
      <c r="A63" s="8"/>
      <c r="B63" s="128"/>
      <c r="C63" s="129"/>
      <c r="D63" s="130"/>
      <c r="E63" s="131"/>
      <c r="F63" s="132"/>
      <c r="G63" s="132"/>
      <c r="H63" s="132"/>
      <c r="I63" s="133"/>
      <c r="J63" s="133"/>
      <c r="K63" s="133"/>
      <c r="L63" s="134"/>
      <c r="M63" s="355"/>
      <c r="N63" s="356"/>
      <c r="O63" s="19"/>
    </row>
    <row r="64" spans="1:15" ht="23.5" x14ac:dyDescent="0.3">
      <c r="A64" s="8"/>
      <c r="B64" s="106"/>
      <c r="C64" s="106"/>
      <c r="D64" s="107"/>
      <c r="E64" s="108"/>
      <c r="F64" s="109"/>
      <c r="G64" s="109"/>
      <c r="H64" s="109"/>
      <c r="I64" s="110"/>
      <c r="J64" s="110"/>
      <c r="K64" s="110"/>
      <c r="L64" s="111"/>
      <c r="M64" s="351"/>
      <c r="N64" s="351"/>
      <c r="O64" s="19"/>
    </row>
    <row r="65" spans="1:15" ht="14.5" thickBot="1" x14ac:dyDescent="0.35">
      <c r="B65" s="155"/>
      <c r="C65" s="155"/>
      <c r="D65" s="155"/>
      <c r="E65" s="155"/>
      <c r="F65" s="155"/>
      <c r="G65" s="155"/>
      <c r="H65" s="155"/>
      <c r="I65" s="155"/>
      <c r="J65" s="155"/>
      <c r="K65" s="155"/>
      <c r="L65" s="89"/>
      <c r="M65" s="370"/>
      <c r="N65" s="370"/>
    </row>
    <row r="66" spans="1:15" ht="23.5" x14ac:dyDescent="0.3">
      <c r="A66" s="211" t="s">
        <v>7</v>
      </c>
      <c r="B66" s="212"/>
      <c r="C66" s="212"/>
      <c r="D66" s="213"/>
      <c r="E66" s="214"/>
      <c r="F66" s="249"/>
      <c r="G66" s="250"/>
      <c r="H66" s="250"/>
      <c r="I66" s="250"/>
      <c r="J66" s="288"/>
      <c r="K66" s="249"/>
      <c r="L66" s="218"/>
      <c r="M66" s="371"/>
      <c r="N66" s="372"/>
      <c r="O66" s="3"/>
    </row>
    <row r="67" spans="1:15" ht="23.5" x14ac:dyDescent="0.3">
      <c r="A67" s="18"/>
      <c r="B67" s="32" t="s">
        <v>35</v>
      </c>
      <c r="C67" s="33"/>
      <c r="D67" s="44"/>
      <c r="E67" s="51"/>
      <c r="F67" s="251"/>
      <c r="G67" s="252"/>
      <c r="H67" s="252"/>
      <c r="I67" s="252"/>
      <c r="J67" s="289"/>
      <c r="K67" s="251"/>
      <c r="L67" s="22"/>
      <c r="M67" s="23"/>
      <c r="N67" s="24"/>
      <c r="O67" s="19"/>
    </row>
    <row r="68" spans="1:15" ht="23.5" x14ac:dyDescent="0.3">
      <c r="A68" s="18"/>
      <c r="B68" s="32"/>
      <c r="C68" s="117" t="s">
        <v>15</v>
      </c>
      <c r="D68" s="103"/>
      <c r="E68" s="51"/>
      <c r="F68" s="251"/>
      <c r="G68" s="252"/>
      <c r="H68" s="252"/>
      <c r="I68" s="252"/>
      <c r="J68" s="289"/>
      <c r="K68" s="251"/>
      <c r="L68" s="22"/>
      <c r="M68" s="23"/>
      <c r="N68" s="24"/>
      <c r="O68" s="19"/>
    </row>
    <row r="69" spans="1:15" ht="23.5" x14ac:dyDescent="0.3">
      <c r="A69" s="18"/>
      <c r="B69" s="32"/>
      <c r="C69" s="171"/>
      <c r="D69" s="162" t="s">
        <v>36</v>
      </c>
      <c r="E69" s="193" t="s">
        <v>105</v>
      </c>
      <c r="F69" s="251">
        <f>IF(ISERROR(GETPIVOTDATA("VALEUR",TCD_FINAL!$E$6,"ANNEE",F$10,"NIVEAU","RESULTATS","SOUS-NIVEAU",$B$67,"SOUS-SOUS NIVEAU",$C$68,"INDICATEURS",$D69)),"",GETPIVOTDATA("VALEUR",TCD_FINAL!$E$6,"ANNEE",F$10,"NIVEAU","RESULTATS","SOUS-NIVEAU",$B$67,"SOUS-SOUS NIVEAU",$C$68,"INDICATEURS",$D69))</f>
        <v>2</v>
      </c>
      <c r="G69" s="251">
        <f>IF(ISERROR(GETPIVOTDATA("VALEUR",TCD_FINAL!$E$6,"ANNEE",G$10,"NIVEAU","RESULTATS","SOUS-NIVEAU",$B$67,"SOUS-SOUS NIVEAU",$C$68,"INDICATEURS",$D69)),"",GETPIVOTDATA("VALEUR",TCD_FINAL!$E$6,"ANNEE",G$10,"NIVEAU","RESULTATS","SOUS-NIVEAU",$B$67,"SOUS-SOUS NIVEAU",$C$68,"INDICATEURS",$D69))</f>
        <v>6</v>
      </c>
      <c r="H69" s="251" t="str">
        <f>IF(ISERROR(GETPIVOTDATA("VALEUR",TCD_FINAL!$E$6,"ANNEE",H$10,"NIVEAU","RESULTATS","SOUS-NIVEAU",$B$67,"SOUS-SOUS NIVEAU",$C$68,"INDICATEURS",$D69)),"",GETPIVOTDATA("VALEUR",TCD_FINAL!$E$6,"ANNEE",H$10,"NIVEAU","RESULTATS","SOUS-NIVEAU",$B$67,"SOUS-SOUS NIVEAU",$C$68,"INDICATEURS",$D69))</f>
        <v/>
      </c>
      <c r="I69" s="251" t="str">
        <f>IF(ISERROR(GETPIVOTDATA("VALEUR",TCD_FINAL!$E$6,"ANNEE",I$10,"NIVEAU","RESULTATS","SOUS-NIVEAU",$B$67,"SOUS-SOUS NIVEAU",$C$68,"INDICATEURS",$D69)),"",GETPIVOTDATA("VALEUR",TCD_FINAL!$E$6,"ANNEE",I$10,"NIVEAU","RESULTATS","SOUS-NIVEAU",$B$67,"SOUS-SOUS NIVEAU",$C$68,"INDICATEURS",$D69))</f>
        <v/>
      </c>
      <c r="J69" s="289" t="str">
        <f>IF(ISERROR(GETPIVOTDATA("VALEUR",TCD_FINAL!$E$6,"ANNEE",J$10,"NIVEAU","RESULTATS","SOUS-NIVEAU",$B$67,"SOUS-SOUS NIVEAU",$C$68,"INDICATEURS",$D69)),"",GETPIVOTDATA("VALEUR",TCD_FINAL!$E$6,"ANNEE",J$10,"NIVEAU","RESULTATS","SOUS-NIVEAU",$B$67,"SOUS-SOUS NIVEAU",$C$68,"INDICATEURS",$D69))</f>
        <v/>
      </c>
      <c r="K69" s="248">
        <f>SUM(E69:J69)</f>
        <v>8</v>
      </c>
      <c r="L69" s="22"/>
      <c r="M69" s="361">
        <f>IF(ISERROR(GETPIVOTDATA("VALEUR",TCD_FINAL!$A$6,"NIVEAU","RESULTATS","SOUS-NIVEAU",$B$67,"SOUS-SOUS NIVEAU",$C$68,"INDICATEURS",$D69)),"",GETPIVOTDATA("VALEUR",TCD_FINAL!$A$6,"NIVEAU","RESULTATS","SOUS-NIVEAU",$B$67,"SOUS-SOUS NIVEAU",$C$68,"INDICATEURS",$D69))</f>
        <v>48</v>
      </c>
      <c r="N69" s="340">
        <f>IF(AND(M69=0,K69&gt;0),100%,IF(AND(OR(M69="",M69=0),K69=0),"", K69/M69))</f>
        <v>0.16666666666666666</v>
      </c>
      <c r="O69" s="19"/>
    </row>
    <row r="70" spans="1:15" ht="23.5" x14ac:dyDescent="0.3">
      <c r="A70" s="18"/>
      <c r="B70" s="32"/>
      <c r="C70" s="171"/>
      <c r="D70" s="159" t="s">
        <v>37</v>
      </c>
      <c r="E70" s="193" t="s">
        <v>105</v>
      </c>
      <c r="F70" s="251">
        <f>IF(ISERROR(GETPIVOTDATA("VALEUR",TCD_FINAL!$E$6,"ANNEE",F$10,"NIVEAU","RESULTATS","SOUS-NIVEAU",$B$67,"SOUS-SOUS NIVEAU",$C$68,"INDICATEURS",$D70)),"",GETPIVOTDATA("VALEUR",TCD_FINAL!$E$6,"ANNEE",F$10,"NIVEAU","RESULTATS","SOUS-NIVEAU",$B$67,"SOUS-SOUS NIVEAU",$C$68,"INDICATEURS",$D70))</f>
        <v>0</v>
      </c>
      <c r="G70" s="251">
        <f>IF(ISERROR(GETPIVOTDATA("VALEUR",TCD_FINAL!$E$6,"ANNEE",G$10,"NIVEAU","RESULTATS","SOUS-NIVEAU",$B$67,"SOUS-SOUS NIVEAU",$C$68,"INDICATEURS",$D70)),"",GETPIVOTDATA("VALEUR",TCD_FINAL!$E$6,"ANNEE",G$10,"NIVEAU","RESULTATS","SOUS-NIVEAU",$B$67,"SOUS-SOUS NIVEAU",$C$68,"INDICATEURS",$D70))</f>
        <v>0</v>
      </c>
      <c r="H70" s="251" t="str">
        <f>IF(ISERROR(GETPIVOTDATA("VALEUR",TCD_FINAL!$E$6,"ANNEE",H$10,"NIVEAU","RESULTATS","SOUS-NIVEAU",$B$67,"SOUS-SOUS NIVEAU",$C$68,"INDICATEURS",$D70)),"",GETPIVOTDATA("VALEUR",TCD_FINAL!$E$6,"ANNEE",H$10,"NIVEAU","RESULTATS","SOUS-NIVEAU",$B$67,"SOUS-SOUS NIVEAU",$C$68,"INDICATEURS",$D70))</f>
        <v/>
      </c>
      <c r="I70" s="251" t="str">
        <f>IF(ISERROR(GETPIVOTDATA("VALEUR",TCD_FINAL!$E$6,"ANNEE",I$10,"NIVEAU","RESULTATS","SOUS-NIVEAU",$B$67,"SOUS-SOUS NIVEAU",$C$68,"INDICATEURS",$D70)),"",GETPIVOTDATA("VALEUR",TCD_FINAL!$E$6,"ANNEE",I$10,"NIVEAU","RESULTATS","SOUS-NIVEAU",$B$67,"SOUS-SOUS NIVEAU",$C$68,"INDICATEURS",$D70))</f>
        <v/>
      </c>
      <c r="J70" s="289" t="str">
        <f>IF(ISERROR(GETPIVOTDATA("VALEUR",TCD_FINAL!$E$6,"ANNEE",J$10,"NIVEAU","RESULTATS","SOUS-NIVEAU",$B$67,"SOUS-SOUS NIVEAU",$C$68,"INDICATEURS",$D70)),"",GETPIVOTDATA("VALEUR",TCD_FINAL!$E$6,"ANNEE",J$10,"NIVEAU","RESULTATS","SOUS-NIVEAU",$B$67,"SOUS-SOUS NIVEAU",$C$68,"INDICATEURS",$D70))</f>
        <v/>
      </c>
      <c r="K70" s="248">
        <f>SUM(E70:J70)</f>
        <v>0</v>
      </c>
      <c r="L70" s="22"/>
      <c r="M70" s="361">
        <f>IF(ISERROR(GETPIVOTDATA("VALEUR",TCD_FINAL!$A$6,"NIVEAU","RESULTATS","SOUS-NIVEAU",$B$67,"SOUS-SOUS NIVEAU",$C$68,"INDICATEURS",$D70)),"",GETPIVOTDATA("VALEUR",TCD_FINAL!$A$6,"NIVEAU","RESULTATS","SOUS-NIVEAU",$B$67,"SOUS-SOUS NIVEAU",$C$68,"INDICATEURS",$D70))</f>
        <v>1</v>
      </c>
      <c r="N70" s="340">
        <f>IF(AND(M70=0,K70&gt;0),100%,IF(AND(OR(M70="",M70=0),K70=0),"", K70/M70))</f>
        <v>0</v>
      </c>
      <c r="O70" s="19"/>
    </row>
    <row r="71" spans="1:15" ht="23.5" x14ac:dyDescent="0.3">
      <c r="A71" s="18"/>
      <c r="B71" s="32"/>
      <c r="C71" s="171"/>
      <c r="D71" s="159" t="s">
        <v>38</v>
      </c>
      <c r="E71" s="193" t="s">
        <v>27</v>
      </c>
      <c r="F71" s="251">
        <f>IF(ISERROR(GETPIVOTDATA("VALEUR",TCD_FINAL!$E$6,"ANNEE",F$10,"NIVEAU","RESULTATS","SOUS-NIVEAU",$B$67,"SOUS-SOUS NIVEAU",$C$68,"INDICATEURS",$D71)),"",GETPIVOTDATA("VALEUR",TCD_FINAL!$E$6,"ANNEE",F$10,"NIVEAU","RESULTATS","SOUS-NIVEAU",$B$67,"SOUS-SOUS NIVEAU",$C$68,"INDICATEURS",$D71))</f>
        <v>0</v>
      </c>
      <c r="G71" s="251">
        <f>IF(ISERROR(GETPIVOTDATA("VALEUR",TCD_FINAL!$E$6,"ANNEE",G$10,"NIVEAU","RESULTATS","SOUS-NIVEAU",$B$67,"SOUS-SOUS NIVEAU",$C$68,"INDICATEURS",$D71)),"",GETPIVOTDATA("VALEUR",TCD_FINAL!$E$6,"ANNEE",G$10,"NIVEAU","RESULTATS","SOUS-NIVEAU",$B$67,"SOUS-SOUS NIVEAU",$C$68,"INDICATEURS",$D71))</f>
        <v>0</v>
      </c>
      <c r="H71" s="251" t="str">
        <f>IF(ISERROR(GETPIVOTDATA("VALEUR",TCD_FINAL!$E$6,"ANNEE",H$10,"NIVEAU","RESULTATS","SOUS-NIVEAU",$B$67,"SOUS-SOUS NIVEAU",$C$68,"INDICATEURS",$D71)),"",GETPIVOTDATA("VALEUR",TCD_FINAL!$E$6,"ANNEE",H$10,"NIVEAU","RESULTATS","SOUS-NIVEAU",$B$67,"SOUS-SOUS NIVEAU",$C$68,"INDICATEURS",$D71))</f>
        <v/>
      </c>
      <c r="I71" s="251" t="str">
        <f>IF(ISERROR(GETPIVOTDATA("VALEUR",TCD_FINAL!$E$6,"ANNEE",I$10,"NIVEAU","RESULTATS","SOUS-NIVEAU",$B$67,"SOUS-SOUS NIVEAU",$C$68,"INDICATEURS",$D71)),"",GETPIVOTDATA("VALEUR",TCD_FINAL!$E$6,"ANNEE",I$10,"NIVEAU","RESULTATS","SOUS-NIVEAU",$B$67,"SOUS-SOUS NIVEAU",$C$68,"INDICATEURS",$D71))</f>
        <v/>
      </c>
      <c r="J71" s="289" t="str">
        <f>IF(ISERROR(GETPIVOTDATA("VALEUR",TCD_FINAL!$E$6,"ANNEE",J$10,"NIVEAU","RESULTATS","SOUS-NIVEAU",$B$67,"SOUS-SOUS NIVEAU",$C$68,"INDICATEURS",$D71)),"",GETPIVOTDATA("VALEUR",TCD_FINAL!$E$6,"ANNEE",J$10,"NIVEAU","RESULTATS","SOUS-NIVEAU",$B$67,"SOUS-SOUS NIVEAU",$C$68,"INDICATEURS",$D71))</f>
        <v/>
      </c>
      <c r="K71" s="287"/>
      <c r="L71" s="22"/>
      <c r="M71" s="366">
        <f>IF(ISERROR(GETPIVOTDATA("VALEUR",TCD_FINAL!$A$6,"NIVEAU","RESULTATS","SOUS-NIVEAU",$B$67,"SOUS-SOUS NIVEAU",$C$68,"INDICATEURS",$D71)),"",GETPIVOTDATA("VALEUR",TCD_FINAL!$A$6,"NIVEAU","RESULTATS","SOUS-NIVEAU",$B$67,"SOUS-SOUS NIVEAU",$C$68,"INDICATEURS",$D71))</f>
        <v>1</v>
      </c>
      <c r="N71" s="340">
        <f>IF(ISERROR(LOOKUP(9^9,F71:J71)/M71),"",LOOKUP(9^9,F71:J71)/M71)</f>
        <v>0</v>
      </c>
      <c r="O71" s="19"/>
    </row>
    <row r="72" spans="1:15" ht="23.5" x14ac:dyDescent="0.3">
      <c r="A72" s="18"/>
      <c r="B72" s="32"/>
      <c r="C72" s="171"/>
      <c r="D72" s="159" t="s">
        <v>39</v>
      </c>
      <c r="E72" s="193" t="s">
        <v>105</v>
      </c>
      <c r="F72" s="251">
        <f>IF(ISERROR(GETPIVOTDATA("VALEUR",TCD_FINAL!$E$6,"ANNEE",F$10,"NIVEAU","RESULTATS","SOUS-NIVEAU",$B$67,"SOUS-SOUS NIVEAU",$C$68,"INDICATEURS",$D72)),"",GETPIVOTDATA("VALEUR",TCD_FINAL!$E$6,"ANNEE",F$10,"NIVEAU","RESULTATS","SOUS-NIVEAU",$B$67,"SOUS-SOUS NIVEAU",$C$68,"INDICATEURS",$D72))</f>
        <v>2</v>
      </c>
      <c r="G72" s="251">
        <f>IF(ISERROR(GETPIVOTDATA("VALEUR",TCD_FINAL!$E$6,"ANNEE",G$10,"NIVEAU","RESULTATS","SOUS-NIVEAU",$B$67,"SOUS-SOUS NIVEAU",$C$68,"INDICATEURS",$D72)),"",GETPIVOTDATA("VALEUR",TCD_FINAL!$E$6,"ANNEE",G$10,"NIVEAU","RESULTATS","SOUS-NIVEAU",$B$67,"SOUS-SOUS NIVEAU",$C$68,"INDICATEURS",$D72))</f>
        <v>6</v>
      </c>
      <c r="H72" s="251" t="str">
        <f>IF(ISERROR(GETPIVOTDATA("VALEUR",TCD_FINAL!$E$6,"ANNEE",H$10,"NIVEAU","RESULTATS","SOUS-NIVEAU",$B$67,"SOUS-SOUS NIVEAU",$C$68,"INDICATEURS",$D72)),"",GETPIVOTDATA("VALEUR",TCD_FINAL!$E$6,"ANNEE",H$10,"NIVEAU","RESULTATS","SOUS-NIVEAU",$B$67,"SOUS-SOUS NIVEAU",$C$68,"INDICATEURS",$D72))</f>
        <v/>
      </c>
      <c r="I72" s="251" t="str">
        <f>IF(ISERROR(GETPIVOTDATA("VALEUR",TCD_FINAL!$E$6,"ANNEE",I$10,"NIVEAU","RESULTATS","SOUS-NIVEAU",$B$67,"SOUS-SOUS NIVEAU",$C$68,"INDICATEURS",$D72)),"",GETPIVOTDATA("VALEUR",TCD_FINAL!$E$6,"ANNEE",I$10,"NIVEAU","RESULTATS","SOUS-NIVEAU",$B$67,"SOUS-SOUS NIVEAU",$C$68,"INDICATEURS",$D72))</f>
        <v/>
      </c>
      <c r="J72" s="289" t="str">
        <f>IF(ISERROR(GETPIVOTDATA("VALEUR",TCD_FINAL!$E$6,"ANNEE",J$10,"NIVEAU","RESULTATS","SOUS-NIVEAU",$B$67,"SOUS-SOUS NIVEAU",$C$68,"INDICATEURS",$D72)),"",GETPIVOTDATA("VALEUR",TCD_FINAL!$E$6,"ANNEE",J$10,"NIVEAU","RESULTATS","SOUS-NIVEAU",$B$67,"SOUS-SOUS NIVEAU",$C$68,"INDICATEURS",$D72))</f>
        <v/>
      </c>
      <c r="K72" s="248">
        <f t="shared" ref="K72" si="0">SUM(E72:J72)</f>
        <v>8</v>
      </c>
      <c r="L72" s="22"/>
      <c r="M72" s="361">
        <f>IF(ISERROR(GETPIVOTDATA("VALEUR",TCD_FINAL!$A$6,"NIVEAU","RESULTATS","SOUS-NIVEAU",$B$67,"SOUS-SOUS NIVEAU",$C$68,"INDICATEURS",$D72)),"",GETPIVOTDATA("VALEUR",TCD_FINAL!$A$6,"NIVEAU","RESULTATS","SOUS-NIVEAU",$B$67,"SOUS-SOUS NIVEAU",$C$68,"INDICATEURS",$D72))</f>
        <v>48</v>
      </c>
      <c r="N72" s="340">
        <f>IF(AND(M72=0,K72&gt;0),100%,IF(AND(OR(M72="",M72=0),K72=0),"", K72/M72))</f>
        <v>0.16666666666666666</v>
      </c>
      <c r="O72" s="19"/>
    </row>
    <row r="73" spans="1:15" s="155" customFormat="1" ht="23.5" x14ac:dyDescent="0.3">
      <c r="A73" s="18"/>
      <c r="B73" s="32"/>
      <c r="C73" s="197"/>
      <c r="D73" s="160" t="s">
        <v>16</v>
      </c>
      <c r="E73" s="198" t="s">
        <v>113</v>
      </c>
      <c r="F73" s="397">
        <f>IF(ISERROR(GETPIVOTDATA("VALEUR",TCD_FINAL!$E$6,"ANNEE",F$10,"NIVEAU","RESULTATS","SOUS-NIVEAU",$B$67,"SOUS-SOUS NIVEAU",$C$68,"INDICATEURS",$D73)),"",GETPIVOTDATA("VALEUR",TCD_FINAL!$E$6,"ANNEE",F$10,"NIVEAU","RESULTATS","SOUS-NIVEAU",$B$67,"SOUS-SOUS NIVEAU",$C$68,"INDICATEURS",$D73))</f>
        <v>16000</v>
      </c>
      <c r="G73" s="396">
        <f>IF(ISERROR(GETPIVOTDATA("VALEUR",TCD_FINAL!$E$6,"ANNEE",G$10,"NIVEAU","RESULTATS","SOUS-NIVEAU",$B$67,"SOUS-SOUS NIVEAU",$C$68,"INDICATEURS",$D73)),"",GETPIVOTDATA("VALEUR",TCD_FINAL!$E$6,"ANNEE",G$10,"NIVEAU","RESULTATS","SOUS-NIVEAU",$B$67,"SOUS-SOUS NIVEAU",$C$68,"INDICATEURS",$D73))</f>
        <v>16799.68</v>
      </c>
      <c r="H73" s="251" t="str">
        <f>IF(ISERROR(GETPIVOTDATA("VALEUR",TCD_FINAL!$E$6,"ANNEE",H$10,"NIVEAU","RESULTATS","SOUS-NIVEAU",$B$67,"SOUS-SOUS NIVEAU",$C$68,"INDICATEURS",$D73)),"",GETPIVOTDATA("VALEUR",TCD_FINAL!$E$6,"ANNEE",H$10,"NIVEAU","RESULTATS","SOUS-NIVEAU",$B$67,"SOUS-SOUS NIVEAU",$C$68,"INDICATEURS",$D73))</f>
        <v/>
      </c>
      <c r="I73" s="251" t="str">
        <f>IF(ISERROR(GETPIVOTDATA("VALEUR",TCD_FINAL!$E$6,"ANNEE",I$10,"NIVEAU","RESULTATS","SOUS-NIVEAU",$B$67,"SOUS-SOUS NIVEAU",$C$68,"INDICATEURS",$D73)),"",GETPIVOTDATA("VALEUR",TCD_FINAL!$E$6,"ANNEE",I$10,"NIVEAU","RESULTATS","SOUS-NIVEAU",$B$67,"SOUS-SOUS NIVEAU",$C$68,"INDICATEURS",$D73))</f>
        <v/>
      </c>
      <c r="J73" s="289" t="str">
        <f>IF(ISERROR(GETPIVOTDATA("VALEUR",TCD_FINAL!$E$6,"ANNEE",J$10,"NIVEAU","RESULTATS","SOUS-NIVEAU",$B$67,"SOUS-SOUS NIVEAU",$C$68,"INDICATEURS",$D73)),"",GETPIVOTDATA("VALEUR",TCD_FINAL!$E$6,"ANNEE",J$10,"NIVEAU","RESULTATS","SOUS-NIVEAU",$B$67,"SOUS-SOUS NIVEAU",$C$68,"INDICATEURS",$D73))</f>
        <v/>
      </c>
      <c r="K73" s="287"/>
      <c r="L73" s="22"/>
      <c r="M73" s="361">
        <f>IF(ISERROR(GETPIVOTDATA("VALEUR",TCD_FINAL!$A$6,"NIVEAU","RESULTATS","SOUS-NIVEAU",$B$67,"SOUS-SOUS NIVEAU",$C$68,"INDICATEURS",$D73)),"",GETPIVOTDATA("VALEUR",TCD_FINAL!$A$6,"NIVEAU","RESULTATS","SOUS-NIVEAU",$B$67,"SOUS-SOUS NIVEAU",$C$68,"INDICATEURS",$D73))</f>
        <v>50000</v>
      </c>
      <c r="N73" s="340">
        <f>IF(ISERROR(LOOKUP(9^9,F73:J73)/M73),"",LOOKUP(9^9,F73:J73)/M73)</f>
        <v>0.3359936</v>
      </c>
      <c r="O73" s="19"/>
    </row>
    <row r="74" spans="1:15" ht="7.5" customHeight="1" x14ac:dyDescent="0.3">
      <c r="A74" s="20"/>
      <c r="B74" s="34"/>
      <c r="C74" s="147"/>
      <c r="D74" s="199"/>
      <c r="E74" s="200"/>
      <c r="F74" s="253"/>
      <c r="G74" s="253"/>
      <c r="H74" s="253"/>
      <c r="I74" s="254"/>
      <c r="J74" s="290"/>
      <c r="K74" s="253"/>
      <c r="L74" s="22"/>
      <c r="M74" s="373"/>
      <c r="N74" s="374"/>
      <c r="O74" s="19"/>
    </row>
    <row r="75" spans="1:15" ht="23.5" x14ac:dyDescent="0.3">
      <c r="A75" s="18"/>
      <c r="B75" s="32"/>
      <c r="C75" s="148" t="s">
        <v>40</v>
      </c>
      <c r="D75" s="170"/>
      <c r="E75" s="193"/>
      <c r="F75" s="251"/>
      <c r="G75" s="252"/>
      <c r="H75" s="252"/>
      <c r="I75" s="252"/>
      <c r="J75" s="289"/>
      <c r="K75" s="251"/>
      <c r="L75" s="22"/>
      <c r="M75" s="23"/>
      <c r="N75" s="24"/>
      <c r="O75" s="19"/>
    </row>
    <row r="76" spans="1:15" ht="23.5" x14ac:dyDescent="0.3">
      <c r="A76" s="18"/>
      <c r="B76" s="32"/>
      <c r="C76" s="172"/>
      <c r="D76" s="162" t="s">
        <v>42</v>
      </c>
      <c r="E76" s="193" t="s">
        <v>105</v>
      </c>
      <c r="F76" s="251">
        <f>IF(ISERROR(GETPIVOTDATA("VALEUR",TCD_FINAL!$E$6,"ANNEE",F$10,"NIVEAU","RESULTATS","SOUS-NIVEAU",$B$67,"SOUS-SOUS NIVEAU",$C$75,"INDICATEURS",$D76)),"",GETPIVOTDATA("VALEUR",TCD_FINAL!$E$6,"ANNEE",F$10,"NIVEAU","RESULTATS","SOUS-NIVEAU",$B$67,"SOUS-SOUS NIVEAU",$C$75,"INDICATEURS",$D76))</f>
        <v>3</v>
      </c>
      <c r="G76" s="251">
        <f>IF(ISERROR(GETPIVOTDATA("VALEUR",TCD_FINAL!$E$6,"ANNEE",G$10,"NIVEAU","RESULTATS","SOUS-NIVEAU",$B$67,"SOUS-SOUS NIVEAU",$C$75,"INDICATEURS",$D76)),"",GETPIVOTDATA("VALEUR",TCD_FINAL!$E$6,"ANNEE",G$10,"NIVEAU","RESULTATS","SOUS-NIVEAU",$B$67,"SOUS-SOUS NIVEAU",$C$75,"INDICATEURS",$D76))</f>
        <v>3</v>
      </c>
      <c r="H76" s="251" t="str">
        <f>IF(ISERROR(GETPIVOTDATA("VALEUR",TCD_FINAL!$E$6,"ANNEE",H$10,"NIVEAU","RESULTATS","SOUS-NIVEAU",$B$67,"SOUS-SOUS NIVEAU",$C$75,"INDICATEURS",$D76)),"",GETPIVOTDATA("VALEUR",TCD_FINAL!$E$6,"ANNEE",H$10,"NIVEAU","RESULTATS","SOUS-NIVEAU",$B$67,"SOUS-SOUS NIVEAU",$C$75,"INDICATEURS",$D76))</f>
        <v/>
      </c>
      <c r="I76" s="251" t="str">
        <f>IF(ISERROR(GETPIVOTDATA("VALEUR",TCD_FINAL!$E$6,"ANNEE",I$10,"NIVEAU","RESULTATS","SOUS-NIVEAU",$B$67,"SOUS-SOUS NIVEAU",$C$75,"INDICATEURS",$D76)),"",GETPIVOTDATA("VALEUR",TCD_FINAL!$E$6,"ANNEE",I$10,"NIVEAU","RESULTATS","SOUS-NIVEAU",$B$67,"SOUS-SOUS NIVEAU",$C$75,"INDICATEURS",$D76))</f>
        <v/>
      </c>
      <c r="J76" s="289" t="str">
        <f>IF(ISERROR(GETPIVOTDATA("VALEUR",TCD_FINAL!$E$6,"ANNEE",J$10,"NIVEAU","RESULTATS","SOUS-NIVEAU",$B$67,"SOUS-SOUS NIVEAU",$C$75,"INDICATEURS",$D76)),"",GETPIVOTDATA("VALEUR",TCD_FINAL!$E$6,"ANNEE",J$10,"NIVEAU","RESULTATS","SOUS-NIVEAU",$B$67,"SOUS-SOUS NIVEAU",$C$75,"INDICATEURS",$D76))</f>
        <v/>
      </c>
      <c r="K76" s="248">
        <f>SUM(E76:J76)</f>
        <v>6</v>
      </c>
      <c r="L76" s="22"/>
      <c r="M76" s="361">
        <f>IF(ISERROR(GETPIVOTDATA("VALEUR",TCD_FINAL!$A$6,"NIVEAU","RESULTATS","SOUS-NIVEAU",$B$67,"SOUS-SOUS NIVEAU",$C$75,"INDICATEURS",$D76)),"",GETPIVOTDATA("VALEUR",TCD_FINAL!$A$6,"NIVEAU","RESULTATS","SOUS-NIVEAU",$B$67,"SOUS-SOUS NIVEAU",$C$75,"INDICATEURS",$D76))</f>
        <v>12</v>
      </c>
      <c r="N76" s="340">
        <f>IF(AND(M76=0,K76&gt;0),100%,IF(AND(OR(M76="",M76=0),K76=0),"", K76/M76))</f>
        <v>0.5</v>
      </c>
      <c r="O76" s="19"/>
    </row>
    <row r="77" spans="1:15" ht="23.5" x14ac:dyDescent="0.3">
      <c r="A77" s="18"/>
      <c r="B77" s="32"/>
      <c r="C77" s="172"/>
      <c r="D77" s="160" t="s">
        <v>43</v>
      </c>
      <c r="E77" s="193" t="s">
        <v>105</v>
      </c>
      <c r="F77" s="251">
        <f>IF(ISERROR(GETPIVOTDATA("VALEUR",TCD_FINAL!$E$6,"ANNEE",F$10,"NIVEAU","RESULTATS","SOUS-NIVEAU",$B$67,"SOUS-SOUS NIVEAU",$C$75,"INDICATEURS",$D77)),"",GETPIVOTDATA("VALEUR",TCD_FINAL!$E$6,"ANNEE",F$10,"NIVEAU","RESULTATS","SOUS-NIVEAU",$B$67,"SOUS-SOUS NIVEAU",$C$75,"INDICATEURS",$D77))</f>
        <v>0</v>
      </c>
      <c r="G77" s="251">
        <f>IF(ISERROR(GETPIVOTDATA("VALEUR",TCD_FINAL!$E$6,"ANNEE",G$10,"NIVEAU","RESULTATS","SOUS-NIVEAU",$B$67,"SOUS-SOUS NIVEAU",$C$75,"INDICATEURS",$D77)),"",GETPIVOTDATA("VALEUR",TCD_FINAL!$E$6,"ANNEE",G$10,"NIVEAU","RESULTATS","SOUS-NIVEAU",$B$67,"SOUS-SOUS NIVEAU",$C$75,"INDICATEURS",$D77))</f>
        <v>0</v>
      </c>
      <c r="H77" s="251" t="str">
        <f>IF(ISERROR(GETPIVOTDATA("VALEUR",TCD_FINAL!$E$6,"ANNEE",H$10,"NIVEAU","RESULTATS","SOUS-NIVEAU",$B$67,"SOUS-SOUS NIVEAU",$C$75,"INDICATEURS",$D77)),"",GETPIVOTDATA("VALEUR",TCD_FINAL!$E$6,"ANNEE",H$10,"NIVEAU","RESULTATS","SOUS-NIVEAU",$B$67,"SOUS-SOUS NIVEAU",$C$75,"INDICATEURS",$D77))</f>
        <v/>
      </c>
      <c r="I77" s="251" t="str">
        <f>IF(ISERROR(GETPIVOTDATA("VALEUR",TCD_FINAL!$E$6,"ANNEE",I$10,"NIVEAU","RESULTATS","SOUS-NIVEAU",$B$67,"SOUS-SOUS NIVEAU",$C$75,"INDICATEURS",$D77)),"",GETPIVOTDATA("VALEUR",TCD_FINAL!$E$6,"ANNEE",I$10,"NIVEAU","RESULTATS","SOUS-NIVEAU",$B$67,"SOUS-SOUS NIVEAU",$C$75,"INDICATEURS",$D77))</f>
        <v/>
      </c>
      <c r="J77" s="289" t="str">
        <f>IF(ISERROR(GETPIVOTDATA("VALEUR",TCD_FINAL!$E$6,"ANNEE",J$10,"NIVEAU","RESULTATS","SOUS-NIVEAU",$B$67,"SOUS-SOUS NIVEAU",$C$75,"INDICATEURS",$D77)),"",GETPIVOTDATA("VALEUR",TCD_FINAL!$E$6,"ANNEE",J$10,"NIVEAU","RESULTATS","SOUS-NIVEAU",$B$67,"SOUS-SOUS NIVEAU",$C$75,"INDICATEURS",$D77))</f>
        <v/>
      </c>
      <c r="K77" s="248">
        <f>SUM(E77:J77)</f>
        <v>0</v>
      </c>
      <c r="L77" s="22"/>
      <c r="M77" s="361">
        <f>IF(ISERROR(GETPIVOTDATA("VALEUR",TCD_FINAL!$A$6,"NIVEAU","RESULTATS","SOUS-NIVEAU",$B$67,"SOUS-SOUS NIVEAU",$C$75,"INDICATEURS",$D77)),"",GETPIVOTDATA("VALEUR",TCD_FINAL!$A$6,"NIVEAU","RESULTATS","SOUS-NIVEAU",$B$67,"SOUS-SOUS NIVEAU",$C$75,"INDICATEURS",$D77))</f>
        <v>1</v>
      </c>
      <c r="N77" s="340">
        <f>IF(AND(M77=0,K77&gt;0),100%,IF(AND(OR(M77="",M77=0),K77=0),"", K77/M77))</f>
        <v>0</v>
      </c>
      <c r="O77" s="19"/>
    </row>
    <row r="78" spans="1:15" ht="7.5" customHeight="1" x14ac:dyDescent="0.3">
      <c r="A78" s="20"/>
      <c r="B78" s="34"/>
      <c r="C78" s="147"/>
      <c r="D78" s="161"/>
      <c r="E78" s="200"/>
      <c r="F78" s="255"/>
      <c r="G78" s="255"/>
      <c r="H78" s="255"/>
      <c r="I78" s="256"/>
      <c r="J78" s="291"/>
      <c r="K78" s="255"/>
      <c r="L78" s="22"/>
      <c r="M78" s="375"/>
      <c r="N78" s="376"/>
      <c r="O78" s="19"/>
    </row>
    <row r="79" spans="1:15" ht="23.5" x14ac:dyDescent="0.3">
      <c r="A79" s="18"/>
      <c r="B79" s="32"/>
      <c r="C79" s="148" t="s">
        <v>41</v>
      </c>
      <c r="D79" s="177"/>
      <c r="E79" s="198"/>
      <c r="F79" s="257"/>
      <c r="G79" s="258"/>
      <c r="H79" s="258"/>
      <c r="I79" s="258"/>
      <c r="J79" s="292"/>
      <c r="K79" s="257"/>
      <c r="L79" s="22"/>
      <c r="M79" s="180"/>
      <c r="N79" s="181"/>
      <c r="O79" s="19"/>
    </row>
    <row r="80" spans="1:15" ht="23.5" x14ac:dyDescent="0.3">
      <c r="A80" s="18"/>
      <c r="B80" s="32"/>
      <c r="C80" s="146"/>
      <c r="D80" s="158" t="s">
        <v>90</v>
      </c>
      <c r="E80" s="193" t="s">
        <v>105</v>
      </c>
      <c r="F80" s="251">
        <f>IF(ISERROR(GETPIVOTDATA("VALEUR",TCD_FINAL!$E$6,"ANNEE",F$10,"NIVEAU","RESULTATS","SOUS-NIVEAU",$B$67,"SOUS-SOUS NIVEAU",$C$79,"INDICATEURS",$D80)),"",GETPIVOTDATA("VALEUR",TCD_FINAL!$E$6,"ANNEE",F$10,"NIVEAU","RESULTATS","SOUS-NIVEAU",$B$67,"SOUS-SOUS NIVEAU",$C$79,"INDICATEURS",$D80))</f>
        <v>0</v>
      </c>
      <c r="G80" s="251">
        <f>IF(ISERROR(GETPIVOTDATA("VALEUR",TCD_FINAL!$E$6,"ANNEE",G$10,"NIVEAU","RESULTATS","SOUS-NIVEAU",$B$67,"SOUS-SOUS NIVEAU",$C$79,"INDICATEURS",$D80)),"",GETPIVOTDATA("VALEUR",TCD_FINAL!$E$6,"ANNEE",G$10,"NIVEAU","RESULTATS","SOUS-NIVEAU",$B$67,"SOUS-SOUS NIVEAU",$C$79,"INDICATEURS",$D80))</f>
        <v>0</v>
      </c>
      <c r="H80" s="251" t="str">
        <f>IF(ISERROR(GETPIVOTDATA("VALEUR",TCD_FINAL!$E$6,"ANNEE",H$10,"NIVEAU","RESULTATS","SOUS-NIVEAU",$B$67,"SOUS-SOUS NIVEAU",$C$79,"INDICATEURS",$D80)),"",GETPIVOTDATA("VALEUR",TCD_FINAL!$E$6,"ANNEE",H$10,"NIVEAU","RESULTATS","SOUS-NIVEAU",$B$67,"SOUS-SOUS NIVEAU",$C$79,"INDICATEURS",$D80))</f>
        <v/>
      </c>
      <c r="I80" s="251" t="str">
        <f>IF(ISERROR(GETPIVOTDATA("VALEUR",TCD_FINAL!$E$6,"ANNEE",I$10,"NIVEAU","RESULTATS","SOUS-NIVEAU",$B$67,"SOUS-SOUS NIVEAU",$C$79,"INDICATEURS",$D80)),"",GETPIVOTDATA("VALEUR",TCD_FINAL!$E$6,"ANNEE",I$10,"NIVEAU","RESULTATS","SOUS-NIVEAU",$B$67,"SOUS-SOUS NIVEAU",$C$79,"INDICATEURS",$D80))</f>
        <v/>
      </c>
      <c r="J80" s="289" t="str">
        <f>IF(ISERROR(GETPIVOTDATA("VALEUR",TCD_FINAL!$E$6,"ANNEE",J$10,"NIVEAU","RESULTATS","SOUS-NIVEAU",$B$67,"SOUS-SOUS NIVEAU",$C$79,"INDICATEURS",$D80)),"",GETPIVOTDATA("VALEUR",TCD_FINAL!$E$6,"ANNEE",J$10,"NIVEAU","RESULTATS","SOUS-NIVEAU",$B$67,"SOUS-SOUS NIVEAU",$C$79,"INDICATEURS",$D80))</f>
        <v/>
      </c>
      <c r="K80" s="248">
        <f>SUM(E80:J80)</f>
        <v>0</v>
      </c>
      <c r="L80" s="22"/>
      <c r="M80" s="361">
        <f>IF(ISERROR(GETPIVOTDATA("VALEUR",TCD_FINAL!$A$6,"NIVEAU","RESULTATS","SOUS-NIVEAU",$B$67,"SOUS-SOUS NIVEAU",$C$79,"INDICATEURS",$D80)),"",GETPIVOTDATA("VALEUR",TCD_FINAL!$A$6,"NIVEAU","RESULTATS","SOUS-NIVEAU",$B$67,"SOUS-SOUS NIVEAU",$C$79,"INDICATEURS",$D80))</f>
        <v>1</v>
      </c>
      <c r="N80" s="340">
        <f>IF(AND(M80=0,K80&gt;0),100%,IF(AND(OR(M80="",M80=0),K80=0),"", K80/M80))</f>
        <v>0</v>
      </c>
      <c r="O80" s="19"/>
    </row>
    <row r="81" spans="1:15" ht="23.5" x14ac:dyDescent="0.3">
      <c r="A81" s="18"/>
      <c r="B81" s="32"/>
      <c r="C81" s="146"/>
      <c r="D81" s="159" t="s">
        <v>91</v>
      </c>
      <c r="E81" s="310" t="s">
        <v>114</v>
      </c>
      <c r="F81" s="251">
        <f>IF(ISERROR(GETPIVOTDATA("VALEUR",TCD_FINAL!$E$6,"ANNEE",F$10,"NIVEAU","RESULTATS","SOUS-NIVEAU",$B$67,"SOUS-SOUS NIVEAU",$C$79,"INDICATEURS",$D81)),"",GETPIVOTDATA("VALEUR",TCD_FINAL!$E$6,"ANNEE",F$10,"NIVEAU","RESULTATS","SOUS-NIVEAU",$B$67,"SOUS-SOUS NIVEAU",$C$79,"INDICATEURS",$D81))</f>
        <v>0</v>
      </c>
      <c r="G81" s="251">
        <f>IF(ISERROR(GETPIVOTDATA("VALEUR",TCD_FINAL!$E$6,"ANNEE",G$10,"NIVEAU","RESULTATS","SOUS-NIVEAU",$B$67,"SOUS-SOUS NIVEAU",$C$79,"INDICATEURS",$D81)),"",GETPIVOTDATA("VALEUR",TCD_FINAL!$E$6,"ANNEE",G$10,"NIVEAU","RESULTATS","SOUS-NIVEAU",$B$67,"SOUS-SOUS NIVEAU",$C$79,"INDICATEURS",$D81))</f>
        <v>0</v>
      </c>
      <c r="H81" s="251" t="str">
        <f>IF(ISERROR(GETPIVOTDATA("VALEUR",TCD_FINAL!$E$6,"ANNEE",H$10,"NIVEAU","RESULTATS","SOUS-NIVEAU",$B$67,"SOUS-SOUS NIVEAU",$C$79,"INDICATEURS",$D81)),"",GETPIVOTDATA("VALEUR",TCD_FINAL!$E$6,"ANNEE",H$10,"NIVEAU","RESULTATS","SOUS-NIVEAU",$B$67,"SOUS-SOUS NIVEAU",$C$79,"INDICATEURS",$D81))</f>
        <v/>
      </c>
      <c r="I81" s="251" t="str">
        <f>IF(ISERROR(GETPIVOTDATA("VALEUR",TCD_FINAL!$E$6,"ANNEE",I$10,"NIVEAU","RESULTATS","SOUS-NIVEAU",$B$67,"SOUS-SOUS NIVEAU",$C$79,"INDICATEURS",$D81)),"",GETPIVOTDATA("VALEUR",TCD_FINAL!$E$6,"ANNEE",I$10,"NIVEAU","RESULTATS","SOUS-NIVEAU",$B$67,"SOUS-SOUS NIVEAU",$C$79,"INDICATEURS",$D81))</f>
        <v/>
      </c>
      <c r="J81" s="289" t="str">
        <f>IF(ISERROR(GETPIVOTDATA("VALEUR",TCD_FINAL!$E$6,"ANNEE",J$10,"NIVEAU","RESULTATS","SOUS-NIVEAU",$B$67,"SOUS-SOUS NIVEAU",$C$79,"INDICATEURS",$D81)),"",GETPIVOTDATA("VALEUR",TCD_FINAL!$E$6,"ANNEE",J$10,"NIVEAU","RESULTATS","SOUS-NIVEAU",$B$67,"SOUS-SOUS NIVEAU",$C$79,"INDICATEURS",$D81))</f>
        <v/>
      </c>
      <c r="K81" s="295">
        <f t="shared" ref="K81:K88" si="1">SUM(E81:J81)</f>
        <v>0</v>
      </c>
      <c r="L81" s="22"/>
      <c r="M81" s="361">
        <f>IF(ISERROR(GETPIVOTDATA("VALEUR",TCD_FINAL!$A$6,"NIVEAU","RESULTATS","SOUS-NIVEAU",$B$67,"SOUS-SOUS NIVEAU",$C$79,"INDICATEURS",$D81)),"",GETPIVOTDATA("VALEUR",TCD_FINAL!$A$6,"NIVEAU","RESULTATS","SOUS-NIVEAU",$B$67,"SOUS-SOUS NIVEAU",$C$79,"INDICATEURS",$D81))</f>
        <v>0</v>
      </c>
      <c r="N81" s="340" t="str">
        <f t="shared" ref="N81:N88" si="2">IF(AND(M81=0,K81&gt;0),100%,IF(AND(OR(M81="",M81=0),K81=0),"", K81/M81))</f>
        <v/>
      </c>
      <c r="O81" s="19"/>
    </row>
    <row r="82" spans="1:15" ht="23.5" x14ac:dyDescent="0.3">
      <c r="A82" s="18"/>
      <c r="B82" s="32"/>
      <c r="C82" s="146"/>
      <c r="D82" s="159" t="s">
        <v>92</v>
      </c>
      <c r="E82" s="53" t="s">
        <v>105</v>
      </c>
      <c r="F82" s="251">
        <f>IF(ISERROR(GETPIVOTDATA("VALEUR",TCD_FINAL!$E$6,"ANNEE",F$10,"NIVEAU","RESULTATS","SOUS-NIVEAU",$B$67,"SOUS-SOUS NIVEAU",$C$79,"INDICATEURS",$D82)),"",GETPIVOTDATA("VALEUR",TCD_FINAL!$E$6,"ANNEE",F$10,"NIVEAU","RESULTATS","SOUS-NIVEAU",$B$67,"SOUS-SOUS NIVEAU",$C$79,"INDICATEURS",$D82))</f>
        <v>0</v>
      </c>
      <c r="G82" s="251">
        <f>IF(ISERROR(GETPIVOTDATA("VALEUR",TCD_FINAL!$E$6,"ANNEE",G$10,"NIVEAU","RESULTATS","SOUS-NIVEAU",$B$67,"SOUS-SOUS NIVEAU",$C$79,"INDICATEURS",$D82)),"",GETPIVOTDATA("VALEUR",TCD_FINAL!$E$6,"ANNEE",G$10,"NIVEAU","RESULTATS","SOUS-NIVEAU",$B$67,"SOUS-SOUS NIVEAU",$C$79,"INDICATEURS",$D82))</f>
        <v>0</v>
      </c>
      <c r="H82" s="251" t="str">
        <f>IF(ISERROR(GETPIVOTDATA("VALEUR",TCD_FINAL!$E$6,"ANNEE",H$10,"NIVEAU","RESULTATS","SOUS-NIVEAU",$B$67,"SOUS-SOUS NIVEAU",$C$79,"INDICATEURS",$D82)),"",GETPIVOTDATA("VALEUR",TCD_FINAL!$E$6,"ANNEE",H$10,"NIVEAU","RESULTATS","SOUS-NIVEAU",$B$67,"SOUS-SOUS NIVEAU",$C$79,"INDICATEURS",$D82))</f>
        <v/>
      </c>
      <c r="I82" s="251" t="str">
        <f>IF(ISERROR(GETPIVOTDATA("VALEUR",TCD_FINAL!$E$6,"ANNEE",I$10,"NIVEAU","RESULTATS","SOUS-NIVEAU",$B$67,"SOUS-SOUS NIVEAU",$C$79,"INDICATEURS",$D82)),"",GETPIVOTDATA("VALEUR",TCD_FINAL!$E$6,"ANNEE",I$10,"NIVEAU","RESULTATS","SOUS-NIVEAU",$B$67,"SOUS-SOUS NIVEAU",$C$79,"INDICATEURS",$D82))</f>
        <v/>
      </c>
      <c r="J82" s="289" t="str">
        <f>IF(ISERROR(GETPIVOTDATA("VALEUR",TCD_FINAL!$E$6,"ANNEE",J$10,"NIVEAU","RESULTATS","SOUS-NIVEAU",$B$67,"SOUS-SOUS NIVEAU",$C$79,"INDICATEURS",$D82)),"",GETPIVOTDATA("VALEUR",TCD_FINAL!$E$6,"ANNEE",J$10,"NIVEAU","RESULTATS","SOUS-NIVEAU",$B$67,"SOUS-SOUS NIVEAU",$C$79,"INDICATEURS",$D82))</f>
        <v/>
      </c>
      <c r="K82" s="248">
        <f t="shared" si="1"/>
        <v>0</v>
      </c>
      <c r="L82" s="22"/>
      <c r="M82" s="361">
        <f>IF(ISERROR(GETPIVOTDATA("VALEUR",TCD_FINAL!$A$6,"NIVEAU","RESULTATS","SOUS-NIVEAU",$B$67,"SOUS-SOUS NIVEAU",$C$79,"INDICATEURS",$D82)),"",GETPIVOTDATA("VALEUR",TCD_FINAL!$A$6,"NIVEAU","RESULTATS","SOUS-NIVEAU",$B$67,"SOUS-SOUS NIVEAU",$C$79,"INDICATEURS",$D82))</f>
        <v>1</v>
      </c>
      <c r="N82" s="340">
        <f t="shared" si="2"/>
        <v>0</v>
      </c>
      <c r="O82" s="19"/>
    </row>
    <row r="83" spans="1:15" ht="23.5" x14ac:dyDescent="0.3">
      <c r="A83" s="18"/>
      <c r="B83" s="32"/>
      <c r="C83" s="146"/>
      <c r="D83" s="159" t="s">
        <v>93</v>
      </c>
      <c r="E83" s="310" t="s">
        <v>114</v>
      </c>
      <c r="F83" s="251">
        <f>IF(ISERROR(GETPIVOTDATA("VALEUR",TCD_FINAL!$E$6,"ANNEE",F$10,"NIVEAU","RESULTATS","SOUS-NIVEAU",$B$67,"SOUS-SOUS NIVEAU",$C$79,"INDICATEURS",$D83)),"",GETPIVOTDATA("VALEUR",TCD_FINAL!$E$6,"ANNEE",F$10,"NIVEAU","RESULTATS","SOUS-NIVEAU",$B$67,"SOUS-SOUS NIVEAU",$C$79,"INDICATEURS",$D83))</f>
        <v>0</v>
      </c>
      <c r="G83" s="251">
        <f>IF(ISERROR(GETPIVOTDATA("VALEUR",TCD_FINAL!$E$6,"ANNEE",G$10,"NIVEAU","RESULTATS","SOUS-NIVEAU",$B$67,"SOUS-SOUS NIVEAU",$C$79,"INDICATEURS",$D83)),"",GETPIVOTDATA("VALEUR",TCD_FINAL!$E$6,"ANNEE",G$10,"NIVEAU","RESULTATS","SOUS-NIVEAU",$B$67,"SOUS-SOUS NIVEAU",$C$79,"INDICATEURS",$D83))</f>
        <v>0</v>
      </c>
      <c r="H83" s="251" t="str">
        <f>IF(ISERROR(GETPIVOTDATA("VALEUR",TCD_FINAL!$E$6,"ANNEE",H$10,"NIVEAU","RESULTATS","SOUS-NIVEAU",$B$67,"SOUS-SOUS NIVEAU",$C$79,"INDICATEURS",$D83)),"",GETPIVOTDATA("VALEUR",TCD_FINAL!$E$6,"ANNEE",H$10,"NIVEAU","RESULTATS","SOUS-NIVEAU",$B$67,"SOUS-SOUS NIVEAU",$C$79,"INDICATEURS",$D83))</f>
        <v/>
      </c>
      <c r="I83" s="251" t="str">
        <f>IF(ISERROR(GETPIVOTDATA("VALEUR",TCD_FINAL!$E$6,"ANNEE",I$10,"NIVEAU","RESULTATS","SOUS-NIVEAU",$B$67,"SOUS-SOUS NIVEAU",$C$79,"INDICATEURS",$D83)),"",GETPIVOTDATA("VALEUR",TCD_FINAL!$E$6,"ANNEE",I$10,"NIVEAU","RESULTATS","SOUS-NIVEAU",$B$67,"SOUS-SOUS NIVEAU",$C$79,"INDICATEURS",$D83))</f>
        <v/>
      </c>
      <c r="J83" s="289" t="str">
        <f>IF(ISERROR(GETPIVOTDATA("VALEUR",TCD_FINAL!$E$6,"ANNEE",J$10,"NIVEAU","RESULTATS","SOUS-NIVEAU",$B$67,"SOUS-SOUS NIVEAU",$C$79,"INDICATEURS",$D83)),"",GETPIVOTDATA("VALEUR",TCD_FINAL!$E$6,"ANNEE",J$10,"NIVEAU","RESULTATS","SOUS-NIVEAU",$B$67,"SOUS-SOUS NIVEAU",$C$79,"INDICATEURS",$D83))</f>
        <v/>
      </c>
      <c r="K83" s="295">
        <f t="shared" si="1"/>
        <v>0</v>
      </c>
      <c r="L83" s="22"/>
      <c r="M83" s="361">
        <f>IF(ISERROR(GETPIVOTDATA("VALEUR",TCD_FINAL!$A$6,"NIVEAU","RESULTATS","SOUS-NIVEAU",$B$67,"SOUS-SOUS NIVEAU",$C$79,"INDICATEURS",$D83)),"",GETPIVOTDATA("VALEUR",TCD_FINAL!$A$6,"NIVEAU","RESULTATS","SOUS-NIVEAU",$B$67,"SOUS-SOUS NIVEAU",$C$79,"INDICATEURS",$D83))</f>
        <v>0</v>
      </c>
      <c r="N83" s="340" t="str">
        <f t="shared" si="2"/>
        <v/>
      </c>
      <c r="O83" s="19"/>
    </row>
    <row r="84" spans="1:15" ht="23.5" x14ac:dyDescent="0.3">
      <c r="A84" s="18"/>
      <c r="B84" s="32"/>
      <c r="C84" s="146"/>
      <c r="D84" s="159" t="s">
        <v>94</v>
      </c>
      <c r="E84" s="53" t="s">
        <v>105</v>
      </c>
      <c r="F84" s="251">
        <f>IF(ISERROR(GETPIVOTDATA("VALEUR",TCD_FINAL!$E$6,"ANNEE",F$10,"NIVEAU","RESULTATS","SOUS-NIVEAU",$B$67,"SOUS-SOUS NIVEAU",$C$79,"INDICATEURS",$D84)),"",GETPIVOTDATA("VALEUR",TCD_FINAL!$E$6,"ANNEE",F$10,"NIVEAU","RESULTATS","SOUS-NIVEAU",$B$67,"SOUS-SOUS NIVEAU",$C$79,"INDICATEURS",$D84))</f>
        <v>0</v>
      </c>
      <c r="G84" s="251">
        <f>IF(ISERROR(GETPIVOTDATA("VALEUR",TCD_FINAL!$E$6,"ANNEE",G$10,"NIVEAU","RESULTATS","SOUS-NIVEAU",$B$67,"SOUS-SOUS NIVEAU",$C$79,"INDICATEURS",$D84)),"",GETPIVOTDATA("VALEUR",TCD_FINAL!$E$6,"ANNEE",G$10,"NIVEAU","RESULTATS","SOUS-NIVEAU",$B$67,"SOUS-SOUS NIVEAU",$C$79,"INDICATEURS",$D84))</f>
        <v>0</v>
      </c>
      <c r="H84" s="251" t="str">
        <f>IF(ISERROR(GETPIVOTDATA("VALEUR",TCD_FINAL!$E$6,"ANNEE",H$10,"NIVEAU","RESULTATS","SOUS-NIVEAU",$B$67,"SOUS-SOUS NIVEAU",$C$79,"INDICATEURS",$D84)),"",GETPIVOTDATA("VALEUR",TCD_FINAL!$E$6,"ANNEE",H$10,"NIVEAU","RESULTATS","SOUS-NIVEAU",$B$67,"SOUS-SOUS NIVEAU",$C$79,"INDICATEURS",$D84))</f>
        <v/>
      </c>
      <c r="I84" s="251" t="str">
        <f>IF(ISERROR(GETPIVOTDATA("VALEUR",TCD_FINAL!$E$6,"ANNEE",I$10,"NIVEAU","RESULTATS","SOUS-NIVEAU",$B$67,"SOUS-SOUS NIVEAU",$C$79,"INDICATEURS",$D84)),"",GETPIVOTDATA("VALEUR",TCD_FINAL!$E$6,"ANNEE",I$10,"NIVEAU","RESULTATS","SOUS-NIVEAU",$B$67,"SOUS-SOUS NIVEAU",$C$79,"INDICATEURS",$D84))</f>
        <v/>
      </c>
      <c r="J84" s="289" t="str">
        <f>IF(ISERROR(GETPIVOTDATA("VALEUR",TCD_FINAL!$E$6,"ANNEE",J$10,"NIVEAU","RESULTATS","SOUS-NIVEAU",$B$67,"SOUS-SOUS NIVEAU",$C$79,"INDICATEURS",$D84)),"",GETPIVOTDATA("VALEUR",TCD_FINAL!$E$6,"ANNEE",J$10,"NIVEAU","RESULTATS","SOUS-NIVEAU",$B$67,"SOUS-SOUS NIVEAU",$C$79,"INDICATEURS",$D84))</f>
        <v/>
      </c>
      <c r="K84" s="248">
        <f t="shared" si="1"/>
        <v>0</v>
      </c>
      <c r="L84" s="22"/>
      <c r="M84" s="361">
        <f>IF(ISERROR(GETPIVOTDATA("VALEUR",TCD_FINAL!$A$6,"NIVEAU","RESULTATS","SOUS-NIVEAU",$B$67,"SOUS-SOUS NIVEAU",$C$79,"INDICATEURS",$D84)),"",GETPIVOTDATA("VALEUR",TCD_FINAL!$A$6,"NIVEAU","RESULTATS","SOUS-NIVEAU",$B$67,"SOUS-SOUS NIVEAU",$C$79,"INDICATEURS",$D84))</f>
        <v>1</v>
      </c>
      <c r="N84" s="340">
        <f t="shared" si="2"/>
        <v>0</v>
      </c>
      <c r="O84" s="19"/>
    </row>
    <row r="85" spans="1:15" ht="23.5" x14ac:dyDescent="0.3">
      <c r="A85" s="18"/>
      <c r="B85" s="32"/>
      <c r="C85" s="146"/>
      <c r="D85" s="159" t="s">
        <v>95</v>
      </c>
      <c r="E85" s="310" t="s">
        <v>114</v>
      </c>
      <c r="F85" s="251">
        <f>IF(ISERROR(GETPIVOTDATA("VALEUR",TCD_FINAL!$E$6,"ANNEE",F$10,"NIVEAU","RESULTATS","SOUS-NIVEAU",$B$67,"SOUS-SOUS NIVEAU",$C$79,"INDICATEURS",$D85)),"",GETPIVOTDATA("VALEUR",TCD_FINAL!$E$6,"ANNEE",F$10,"NIVEAU","RESULTATS","SOUS-NIVEAU",$B$67,"SOUS-SOUS NIVEAU",$C$79,"INDICATEURS",$D85))</f>
        <v>0</v>
      </c>
      <c r="G85" s="251">
        <f>IF(ISERROR(GETPIVOTDATA("VALEUR",TCD_FINAL!$E$6,"ANNEE",G$10,"NIVEAU","RESULTATS","SOUS-NIVEAU",$B$67,"SOUS-SOUS NIVEAU",$C$79,"INDICATEURS",$D85)),"",GETPIVOTDATA("VALEUR",TCD_FINAL!$E$6,"ANNEE",G$10,"NIVEAU","RESULTATS","SOUS-NIVEAU",$B$67,"SOUS-SOUS NIVEAU",$C$79,"INDICATEURS",$D85))</f>
        <v>0</v>
      </c>
      <c r="H85" s="251" t="str">
        <f>IF(ISERROR(GETPIVOTDATA("VALEUR",TCD_FINAL!$E$6,"ANNEE",H$10,"NIVEAU","RESULTATS","SOUS-NIVEAU",$B$67,"SOUS-SOUS NIVEAU",$C$79,"INDICATEURS",$D85)),"",GETPIVOTDATA("VALEUR",TCD_FINAL!$E$6,"ANNEE",H$10,"NIVEAU","RESULTATS","SOUS-NIVEAU",$B$67,"SOUS-SOUS NIVEAU",$C$79,"INDICATEURS",$D85))</f>
        <v/>
      </c>
      <c r="I85" s="251" t="str">
        <f>IF(ISERROR(GETPIVOTDATA("VALEUR",TCD_FINAL!$E$6,"ANNEE",I$10,"NIVEAU","RESULTATS","SOUS-NIVEAU",$B$67,"SOUS-SOUS NIVEAU",$C$79,"INDICATEURS",$D85)),"",GETPIVOTDATA("VALEUR",TCD_FINAL!$E$6,"ANNEE",I$10,"NIVEAU","RESULTATS","SOUS-NIVEAU",$B$67,"SOUS-SOUS NIVEAU",$C$79,"INDICATEURS",$D85))</f>
        <v/>
      </c>
      <c r="J85" s="289" t="str">
        <f>IF(ISERROR(GETPIVOTDATA("VALEUR",TCD_FINAL!$E$6,"ANNEE",J$10,"NIVEAU","RESULTATS","SOUS-NIVEAU",$B$67,"SOUS-SOUS NIVEAU",$C$79,"INDICATEURS",$D85)),"",GETPIVOTDATA("VALEUR",TCD_FINAL!$E$6,"ANNEE",J$10,"NIVEAU","RESULTATS","SOUS-NIVEAU",$B$67,"SOUS-SOUS NIVEAU",$C$79,"INDICATEURS",$D85))</f>
        <v/>
      </c>
      <c r="K85" s="295">
        <f t="shared" si="1"/>
        <v>0</v>
      </c>
      <c r="L85" s="22"/>
      <c r="M85" s="361">
        <f>IF(ISERROR(GETPIVOTDATA("VALEUR",TCD_FINAL!$A$6,"NIVEAU","RESULTATS","SOUS-NIVEAU",$B$67,"SOUS-SOUS NIVEAU",$C$79,"INDICATEURS",$D85)),"",GETPIVOTDATA("VALEUR",TCD_FINAL!$A$6,"NIVEAU","RESULTATS","SOUS-NIVEAU",$B$67,"SOUS-SOUS NIVEAU",$C$79,"INDICATEURS",$D85))</f>
        <v>1</v>
      </c>
      <c r="N85" s="340">
        <f t="shared" si="2"/>
        <v>0</v>
      </c>
      <c r="O85" s="19"/>
    </row>
    <row r="86" spans="1:15" ht="23.5" x14ac:dyDescent="0.3">
      <c r="A86" s="18"/>
      <c r="B86" s="32"/>
      <c r="C86" s="146"/>
      <c r="D86" s="159" t="s">
        <v>96</v>
      </c>
      <c r="E86" s="53" t="s">
        <v>105</v>
      </c>
      <c r="F86" s="251">
        <f>IF(ISERROR(GETPIVOTDATA("VALEUR",TCD_FINAL!$E$6,"ANNEE",F$10,"NIVEAU","RESULTATS","SOUS-NIVEAU",$B$67,"SOUS-SOUS NIVEAU",$C$79,"INDICATEURS",$D86)),"",GETPIVOTDATA("VALEUR",TCD_FINAL!$E$6,"ANNEE",F$10,"NIVEAU","RESULTATS","SOUS-NIVEAU",$B$67,"SOUS-SOUS NIVEAU",$C$79,"INDICATEURS",$D86))</f>
        <v>0</v>
      </c>
      <c r="G86" s="251">
        <f>IF(ISERROR(GETPIVOTDATA("VALEUR",TCD_FINAL!$E$6,"ANNEE",G$10,"NIVEAU","RESULTATS","SOUS-NIVEAU",$B$67,"SOUS-SOUS NIVEAU",$C$79,"INDICATEURS",$D86)),"",GETPIVOTDATA("VALEUR",TCD_FINAL!$E$6,"ANNEE",G$10,"NIVEAU","RESULTATS","SOUS-NIVEAU",$B$67,"SOUS-SOUS NIVEAU",$C$79,"INDICATEURS",$D86))</f>
        <v>0</v>
      </c>
      <c r="H86" s="251" t="str">
        <f>IF(ISERROR(GETPIVOTDATA("VALEUR",TCD_FINAL!$E$6,"ANNEE",H$10,"NIVEAU","RESULTATS","SOUS-NIVEAU",$B$67,"SOUS-SOUS NIVEAU",$C$79,"INDICATEURS",$D86)),"",GETPIVOTDATA("VALEUR",TCD_FINAL!$E$6,"ANNEE",H$10,"NIVEAU","RESULTATS","SOUS-NIVEAU",$B$67,"SOUS-SOUS NIVEAU",$C$79,"INDICATEURS",$D86))</f>
        <v/>
      </c>
      <c r="I86" s="251" t="str">
        <f>IF(ISERROR(GETPIVOTDATA("VALEUR",TCD_FINAL!$E$6,"ANNEE",I$10,"NIVEAU","RESULTATS","SOUS-NIVEAU",$B$67,"SOUS-SOUS NIVEAU",$C$79,"INDICATEURS",$D86)),"",GETPIVOTDATA("VALEUR",TCD_FINAL!$E$6,"ANNEE",I$10,"NIVEAU","RESULTATS","SOUS-NIVEAU",$B$67,"SOUS-SOUS NIVEAU",$C$79,"INDICATEURS",$D86))</f>
        <v/>
      </c>
      <c r="J86" s="289" t="str">
        <f>IF(ISERROR(GETPIVOTDATA("VALEUR",TCD_FINAL!$E$6,"ANNEE",J$10,"NIVEAU","RESULTATS","SOUS-NIVEAU",$B$67,"SOUS-SOUS NIVEAU",$C$79,"INDICATEURS",$D86)),"",GETPIVOTDATA("VALEUR",TCD_FINAL!$E$6,"ANNEE",J$10,"NIVEAU","RESULTATS","SOUS-NIVEAU",$B$67,"SOUS-SOUS NIVEAU",$C$79,"INDICATEURS",$D86))</f>
        <v/>
      </c>
      <c r="K86" s="248">
        <f t="shared" si="1"/>
        <v>0</v>
      </c>
      <c r="L86" s="22"/>
      <c r="M86" s="361">
        <f>IF(ISERROR(GETPIVOTDATA("VALEUR",TCD_FINAL!$A$6,"NIVEAU","RESULTATS","SOUS-NIVEAU",$B$67,"SOUS-SOUS NIVEAU",$C$79,"INDICATEURS",$D86)),"",GETPIVOTDATA("VALEUR",TCD_FINAL!$A$6,"NIVEAU","RESULTATS","SOUS-NIVEAU",$B$67,"SOUS-SOUS NIVEAU",$C$79,"INDICATEURS",$D86))</f>
        <v>1</v>
      </c>
      <c r="N86" s="340">
        <f t="shared" si="2"/>
        <v>0</v>
      </c>
      <c r="O86" s="19"/>
    </row>
    <row r="87" spans="1:15" ht="23.5" x14ac:dyDescent="0.3">
      <c r="A87" s="18"/>
      <c r="B87" s="32"/>
      <c r="C87" s="146"/>
      <c r="D87" s="159" t="s">
        <v>97</v>
      </c>
      <c r="E87" s="53" t="s">
        <v>105</v>
      </c>
      <c r="F87" s="251">
        <f>IF(ISERROR(GETPIVOTDATA("VALEUR",TCD_FINAL!$E$6,"ANNEE",F$10,"NIVEAU","RESULTATS","SOUS-NIVEAU",$B$67,"SOUS-SOUS NIVEAU",$C$79,"INDICATEURS",$D87)),"",GETPIVOTDATA("VALEUR",TCD_FINAL!$E$6,"ANNEE",F$10,"NIVEAU","RESULTATS","SOUS-NIVEAU",$B$67,"SOUS-SOUS NIVEAU",$C$79,"INDICATEURS",$D87))</f>
        <v>0</v>
      </c>
      <c r="G87" s="251">
        <f>IF(ISERROR(GETPIVOTDATA("VALEUR",TCD_FINAL!$E$6,"ANNEE",G$10,"NIVEAU","RESULTATS","SOUS-NIVEAU",$B$67,"SOUS-SOUS NIVEAU",$C$79,"INDICATEURS",$D87)),"",GETPIVOTDATA("VALEUR",TCD_FINAL!$E$6,"ANNEE",G$10,"NIVEAU","RESULTATS","SOUS-NIVEAU",$B$67,"SOUS-SOUS NIVEAU",$C$79,"INDICATEURS",$D87))</f>
        <v>0</v>
      </c>
      <c r="H87" s="251" t="str">
        <f>IF(ISERROR(GETPIVOTDATA("VALEUR",TCD_FINAL!$E$6,"ANNEE",H$10,"NIVEAU","RESULTATS","SOUS-NIVEAU",$B$67,"SOUS-SOUS NIVEAU",$C$79,"INDICATEURS",$D87)),"",GETPIVOTDATA("VALEUR",TCD_FINAL!$E$6,"ANNEE",H$10,"NIVEAU","RESULTATS","SOUS-NIVEAU",$B$67,"SOUS-SOUS NIVEAU",$C$79,"INDICATEURS",$D87))</f>
        <v/>
      </c>
      <c r="I87" s="251" t="str">
        <f>IF(ISERROR(GETPIVOTDATA("VALEUR",TCD_FINAL!$E$6,"ANNEE",I$10,"NIVEAU","RESULTATS","SOUS-NIVEAU",$B$67,"SOUS-SOUS NIVEAU",$C$79,"INDICATEURS",$D87)),"",GETPIVOTDATA("VALEUR",TCD_FINAL!$E$6,"ANNEE",I$10,"NIVEAU","RESULTATS","SOUS-NIVEAU",$B$67,"SOUS-SOUS NIVEAU",$C$79,"INDICATEURS",$D87))</f>
        <v/>
      </c>
      <c r="J87" s="289" t="str">
        <f>IF(ISERROR(GETPIVOTDATA("VALEUR",TCD_FINAL!$E$6,"ANNEE",J$10,"NIVEAU","RESULTATS","SOUS-NIVEAU",$B$67,"SOUS-SOUS NIVEAU",$C$79,"INDICATEURS",$D87)),"",GETPIVOTDATA("VALEUR",TCD_FINAL!$E$6,"ANNEE",J$10,"NIVEAU","RESULTATS","SOUS-NIVEAU",$B$67,"SOUS-SOUS NIVEAU",$C$79,"INDICATEURS",$D87))</f>
        <v/>
      </c>
      <c r="K87" s="248">
        <f t="shared" si="1"/>
        <v>0</v>
      </c>
      <c r="L87" s="22"/>
      <c r="M87" s="361">
        <f>IF(ISERROR(GETPIVOTDATA("VALEUR",TCD_FINAL!$A$6,"NIVEAU","RESULTATS","SOUS-NIVEAU",$B$67,"SOUS-SOUS NIVEAU",$C$79,"INDICATEURS",$D87)),"",GETPIVOTDATA("VALEUR",TCD_FINAL!$A$6,"NIVEAU","RESULTATS","SOUS-NIVEAU",$B$67,"SOUS-SOUS NIVEAU",$C$79,"INDICATEURS",$D87))</f>
        <v>0</v>
      </c>
      <c r="N87" s="340" t="str">
        <f t="shared" si="2"/>
        <v/>
      </c>
      <c r="O87" s="19"/>
    </row>
    <row r="88" spans="1:15" ht="23.5" x14ac:dyDescent="0.3">
      <c r="A88" s="18"/>
      <c r="B88" s="32"/>
      <c r="C88" s="146"/>
      <c r="D88" s="160" t="s">
        <v>98</v>
      </c>
      <c r="E88" s="311" t="s">
        <v>114</v>
      </c>
      <c r="F88" s="251">
        <f>IF(ISERROR(GETPIVOTDATA("VALEUR",TCD_FINAL!$E$6,"ANNEE",F$10,"NIVEAU","RESULTATS","SOUS-NIVEAU",$B$67,"SOUS-SOUS NIVEAU",$C$79,"INDICATEURS",$D88)),"",GETPIVOTDATA("VALEUR",TCD_FINAL!$E$6,"ANNEE",F$10,"NIVEAU","RESULTATS","SOUS-NIVEAU",$B$67,"SOUS-SOUS NIVEAU",$C$79,"INDICATEURS",$D88))</f>
        <v>0</v>
      </c>
      <c r="G88" s="251">
        <f>IF(ISERROR(GETPIVOTDATA("VALEUR",TCD_FINAL!$E$6,"ANNEE",G$10,"NIVEAU","RESULTATS","SOUS-NIVEAU",$B$67,"SOUS-SOUS NIVEAU",$C$79,"INDICATEURS",$D88)),"",GETPIVOTDATA("VALEUR",TCD_FINAL!$E$6,"ANNEE",G$10,"NIVEAU","RESULTATS","SOUS-NIVEAU",$B$67,"SOUS-SOUS NIVEAU",$C$79,"INDICATEURS",$D88))</f>
        <v>0</v>
      </c>
      <c r="H88" s="251" t="str">
        <f>IF(ISERROR(GETPIVOTDATA("VALEUR",TCD_FINAL!$E$6,"ANNEE",H$10,"NIVEAU","RESULTATS","SOUS-NIVEAU",$B$67,"SOUS-SOUS NIVEAU",$C$79,"INDICATEURS",$D88)),"",GETPIVOTDATA("VALEUR",TCD_FINAL!$E$6,"ANNEE",H$10,"NIVEAU","RESULTATS","SOUS-NIVEAU",$B$67,"SOUS-SOUS NIVEAU",$C$79,"INDICATEURS",$D88))</f>
        <v/>
      </c>
      <c r="I88" s="251" t="str">
        <f>IF(ISERROR(GETPIVOTDATA("VALEUR",TCD_FINAL!$E$6,"ANNEE",I$10,"NIVEAU","RESULTATS","SOUS-NIVEAU",$B$67,"SOUS-SOUS NIVEAU",$C$79,"INDICATEURS",$D88)),"",GETPIVOTDATA("VALEUR",TCD_FINAL!$E$6,"ANNEE",I$10,"NIVEAU","RESULTATS","SOUS-NIVEAU",$B$67,"SOUS-SOUS NIVEAU",$C$79,"INDICATEURS",$D88))</f>
        <v/>
      </c>
      <c r="J88" s="289" t="str">
        <f>IF(ISERROR(GETPIVOTDATA("VALEUR",TCD_FINAL!$E$6,"ANNEE",J$10,"NIVEAU","RESULTATS","SOUS-NIVEAU",$B$67,"SOUS-SOUS NIVEAU",$C$79,"INDICATEURS",$D88)),"",GETPIVOTDATA("VALEUR",TCD_FINAL!$E$6,"ANNEE",J$10,"NIVEAU","RESULTATS","SOUS-NIVEAU",$B$67,"SOUS-SOUS NIVEAU",$C$79,"INDICATEURS",$D88))</f>
        <v/>
      </c>
      <c r="K88" s="295">
        <f t="shared" si="1"/>
        <v>0</v>
      </c>
      <c r="L88" s="22"/>
      <c r="M88" s="361">
        <f>IF(ISERROR(GETPIVOTDATA("VALEUR",TCD_FINAL!$A$6,"NIVEAU","RESULTATS","SOUS-NIVEAU",$B$67,"SOUS-SOUS NIVEAU",$C$79,"INDICATEURS",$D88)),"",GETPIVOTDATA("VALEUR",TCD_FINAL!$A$6,"NIVEAU","RESULTATS","SOUS-NIVEAU",$B$67,"SOUS-SOUS NIVEAU",$C$79,"INDICATEURS",$D88))</f>
        <v>1</v>
      </c>
      <c r="N88" s="340">
        <f t="shared" si="2"/>
        <v>0</v>
      </c>
      <c r="O88" s="19"/>
    </row>
    <row r="89" spans="1:15" ht="11.5" customHeight="1" x14ac:dyDescent="0.3">
      <c r="A89" s="18"/>
      <c r="B89" s="32"/>
      <c r="C89" s="147"/>
      <c r="D89" s="183"/>
      <c r="E89" s="203"/>
      <c r="F89" s="259"/>
      <c r="G89" s="260"/>
      <c r="H89" s="260"/>
      <c r="I89" s="260"/>
      <c r="J89" s="293"/>
      <c r="K89" s="259"/>
      <c r="L89" s="22"/>
      <c r="M89" s="186"/>
      <c r="N89" s="187"/>
      <c r="O89" s="19"/>
    </row>
    <row r="90" spans="1:15" s="155" customFormat="1" ht="23.5" x14ac:dyDescent="0.3">
      <c r="A90" s="18"/>
      <c r="B90" s="32"/>
      <c r="C90" s="148" t="s">
        <v>44</v>
      </c>
      <c r="D90" s="177"/>
      <c r="E90" s="198"/>
      <c r="F90" s="257"/>
      <c r="G90" s="258"/>
      <c r="H90" s="258"/>
      <c r="I90" s="258"/>
      <c r="J90" s="292"/>
      <c r="K90" s="257"/>
      <c r="L90" s="22"/>
      <c r="M90" s="180"/>
      <c r="N90" s="181"/>
      <c r="O90" s="19"/>
    </row>
    <row r="91" spans="1:15" ht="23.5" x14ac:dyDescent="0.3">
      <c r="A91" s="18"/>
      <c r="B91" s="32"/>
      <c r="C91" s="32"/>
      <c r="D91" s="182" t="s">
        <v>45</v>
      </c>
      <c r="E91" s="193" t="s">
        <v>105</v>
      </c>
      <c r="F91" s="251">
        <f>IF(ISERROR(GETPIVOTDATA("VALEUR",TCD_FINAL!$E$6,"ANNEE",F$10,"NIVEAU","RESULTATS","SOUS-NIVEAU",$B$67,"SOUS-SOUS NIVEAU",$C$90,"INDICATEURS",$D91)),"",GETPIVOTDATA("VALEUR",TCD_FINAL!$E$6,"ANNEE",F$10,"NIVEAU","RESULTATS","SOUS-NIVEAU",$B$67,"SOUS-SOUS NIVEAU",$C$90,"INDICATEURS",$D91))</f>
        <v>0</v>
      </c>
      <c r="G91" s="251">
        <f>IF(ISERROR(GETPIVOTDATA("VALEUR",TCD_FINAL!$E$6,"ANNEE",G$10,"NIVEAU","RESULTATS","SOUS-NIVEAU",$B$67,"SOUS-SOUS NIVEAU",$C$90,"INDICATEURS",$D91)),"",GETPIVOTDATA("VALEUR",TCD_FINAL!$E$6,"ANNEE",G$10,"NIVEAU","RESULTATS","SOUS-NIVEAU",$B$67,"SOUS-SOUS NIVEAU",$C$90,"INDICATEURS",$D91))</f>
        <v>1</v>
      </c>
      <c r="H91" s="251" t="str">
        <f>IF(ISERROR(GETPIVOTDATA("VALEUR",TCD_FINAL!$E$6,"ANNEE",H$10,"NIVEAU","RESULTATS","SOUS-NIVEAU",$B$67,"SOUS-SOUS NIVEAU",$C$90,"INDICATEURS",$D91)),"",GETPIVOTDATA("VALEUR",TCD_FINAL!$E$6,"ANNEE",H$10,"NIVEAU","RESULTATS","SOUS-NIVEAU",$B$67,"SOUS-SOUS NIVEAU",$C$90,"INDICATEURS",$D91))</f>
        <v/>
      </c>
      <c r="I91" s="251" t="str">
        <f>IF(ISERROR(GETPIVOTDATA("VALEUR",TCD_FINAL!$E$6,"ANNEE",I$10,"NIVEAU","RESULTATS","SOUS-NIVEAU",$B$67,"SOUS-SOUS NIVEAU",$C$90,"INDICATEURS",$D91)),"",GETPIVOTDATA("VALEUR",TCD_FINAL!$E$6,"ANNEE",I$10,"NIVEAU","RESULTATS","SOUS-NIVEAU",$B$67,"SOUS-SOUS NIVEAU",$C$90,"INDICATEURS",$D91))</f>
        <v/>
      </c>
      <c r="J91" s="289" t="str">
        <f>IF(ISERROR(GETPIVOTDATA("VALEUR",TCD_FINAL!$E$6,"ANNEE",J$10,"NIVEAU","RESULTATS","SOUS-NIVEAU",$B$67,"SOUS-SOUS NIVEAU",$C$90,"INDICATEURS",$D91)),"",GETPIVOTDATA("VALEUR",TCD_FINAL!$E$6,"ANNEE",J$10,"NIVEAU","RESULTATS","SOUS-NIVEAU",$B$67,"SOUS-SOUS NIVEAU",$C$90,"INDICATEURS",$D91))</f>
        <v/>
      </c>
      <c r="K91" s="248">
        <f t="shared" ref="K91" si="3">SUM(E91:J91)</f>
        <v>1</v>
      </c>
      <c r="L91" s="22"/>
      <c r="M91" s="361">
        <f>IF(ISERROR(GETPIVOTDATA("VALEUR",TCD_FINAL!$A$6,"NIVEAU","RESULTATS","SOUS-NIVEAU",$B$67,"SOUS-SOUS NIVEAU",$C$90,"INDICATEURS",$D91)),"",GETPIVOTDATA("VALEUR",TCD_FINAL!$A$6,"NIVEAU","RESULTATS","SOUS-NIVEAU",$B$67,"SOUS-SOUS NIVEAU",$C$90,"INDICATEURS",$D91))</f>
        <v>4</v>
      </c>
      <c r="N91" s="340">
        <f t="shared" ref="N91" si="4">IF(AND(M91=0,K91&gt;0),100%,IF(AND(OR(M91="",M91=0),K91=0),"", K91/M91))</f>
        <v>0.25</v>
      </c>
      <c r="O91" s="19"/>
    </row>
    <row r="92" spans="1:15" ht="8.15" customHeight="1" thickBot="1" x14ac:dyDescent="0.35">
      <c r="A92" s="189"/>
      <c r="B92" s="190"/>
      <c r="C92" s="190"/>
      <c r="D92" s="173"/>
      <c r="E92" s="202"/>
      <c r="F92" s="261"/>
      <c r="G92" s="262"/>
      <c r="H92" s="262"/>
      <c r="I92" s="262"/>
      <c r="J92" s="294"/>
      <c r="K92" s="261"/>
      <c r="L92" s="22"/>
      <c r="M92" s="191"/>
      <c r="N92" s="192"/>
      <c r="O92" s="19"/>
    </row>
    <row r="93" spans="1:15" ht="23.5" x14ac:dyDescent="0.3">
      <c r="A93" s="225"/>
      <c r="B93" s="106"/>
      <c r="C93" s="106"/>
      <c r="D93" s="119" t="s">
        <v>104</v>
      </c>
      <c r="E93" s="108"/>
      <c r="F93" s="109"/>
      <c r="G93" s="109"/>
      <c r="H93" s="109"/>
      <c r="I93" s="110"/>
      <c r="J93" s="110"/>
      <c r="K93" s="110"/>
      <c r="L93" s="111"/>
      <c r="M93" s="351"/>
      <c r="N93" s="351"/>
      <c r="O93" s="19"/>
    </row>
    <row r="94" spans="1:15" ht="24" thickBot="1" x14ac:dyDescent="0.35">
      <c r="A94" s="8"/>
      <c r="B94" s="106"/>
      <c r="C94" s="106"/>
      <c r="D94" s="107"/>
      <c r="E94" s="108"/>
      <c r="F94" s="109"/>
      <c r="G94" s="109"/>
      <c r="H94" s="109"/>
      <c r="I94" s="110"/>
      <c r="J94" s="110"/>
      <c r="K94" s="110"/>
      <c r="L94" s="111"/>
      <c r="M94" s="351"/>
      <c r="N94" s="351"/>
      <c r="O94" s="19"/>
    </row>
    <row r="95" spans="1:15" ht="23.5" x14ac:dyDescent="0.3">
      <c r="A95" s="8"/>
      <c r="B95" s="120"/>
      <c r="C95" s="121"/>
      <c r="D95" s="122"/>
      <c r="E95" s="123"/>
      <c r="F95" s="124"/>
      <c r="G95" s="124"/>
      <c r="H95" s="124"/>
      <c r="I95" s="125"/>
      <c r="J95" s="125"/>
      <c r="K95" s="125"/>
      <c r="L95" s="126"/>
      <c r="M95" s="352"/>
      <c r="N95" s="353"/>
      <c r="O95" s="19"/>
    </row>
    <row r="96" spans="1:15" ht="23.5" x14ac:dyDescent="0.3">
      <c r="A96" s="8"/>
      <c r="B96" s="127"/>
      <c r="C96" s="106"/>
      <c r="D96" s="107"/>
      <c r="E96" s="108"/>
      <c r="F96" s="109"/>
      <c r="G96" s="109"/>
      <c r="H96" s="109"/>
      <c r="I96" s="110"/>
      <c r="J96" s="110"/>
      <c r="K96" s="110"/>
      <c r="L96" s="111"/>
      <c r="M96" s="351"/>
      <c r="N96" s="354"/>
      <c r="O96" s="19"/>
    </row>
    <row r="97" spans="1:15" ht="24" thickBot="1" x14ac:dyDescent="0.35">
      <c r="A97" s="8"/>
      <c r="B97" s="128"/>
      <c r="C97" s="129"/>
      <c r="D97" s="130"/>
      <c r="E97" s="131"/>
      <c r="F97" s="132"/>
      <c r="G97" s="132"/>
      <c r="H97" s="132"/>
      <c r="I97" s="133"/>
      <c r="J97" s="133"/>
      <c r="K97" s="133"/>
      <c r="L97" s="134"/>
      <c r="M97" s="355"/>
      <c r="N97" s="356"/>
      <c r="O97" s="19"/>
    </row>
    <row r="98" spans="1:15" ht="23.5" x14ac:dyDescent="0.3">
      <c r="A98" s="8"/>
      <c r="B98" s="106"/>
      <c r="C98" s="106"/>
      <c r="D98" s="107"/>
      <c r="E98" s="108"/>
      <c r="F98" s="109"/>
      <c r="G98" s="109"/>
      <c r="H98" s="109"/>
      <c r="I98" s="110"/>
      <c r="J98" s="110"/>
      <c r="K98" s="110"/>
      <c r="L98" s="111"/>
      <c r="M98" s="351"/>
      <c r="N98" s="351"/>
      <c r="O98" s="19"/>
    </row>
    <row r="99" spans="1:15" ht="12.65" customHeight="1" thickBot="1" x14ac:dyDescent="0.35">
      <c r="A99" s="155"/>
      <c r="B99" s="155"/>
      <c r="C99" s="155"/>
      <c r="D99" s="155"/>
      <c r="E99" s="108"/>
      <c r="F99" s="155"/>
      <c r="G99" s="155"/>
      <c r="H99" s="155"/>
      <c r="I99" s="155"/>
      <c r="J99" s="155"/>
      <c r="K99" s="155"/>
      <c r="L99" s="155"/>
      <c r="M99" s="370"/>
      <c r="N99" s="370"/>
      <c r="O99" s="155"/>
    </row>
    <row r="100" spans="1:15" ht="23.5" x14ac:dyDescent="0.3">
      <c r="A100" s="211" t="s">
        <v>7</v>
      </c>
      <c r="B100" s="212"/>
      <c r="C100" s="212"/>
      <c r="D100" s="213"/>
      <c r="E100" s="214"/>
      <c r="F100" s="215"/>
      <c r="G100" s="216"/>
      <c r="H100" s="216"/>
      <c r="I100" s="216"/>
      <c r="J100" s="278"/>
      <c r="K100" s="215"/>
      <c r="L100" s="218"/>
      <c r="M100" s="371"/>
      <c r="N100" s="372"/>
      <c r="O100" s="3"/>
    </row>
    <row r="101" spans="1:15" ht="21" x14ac:dyDescent="0.3">
      <c r="A101" s="20"/>
      <c r="B101" s="32" t="s">
        <v>46</v>
      </c>
      <c r="C101" s="35"/>
      <c r="D101" s="45"/>
      <c r="E101" s="193"/>
      <c r="F101" s="48"/>
      <c r="G101" s="26"/>
      <c r="H101" s="26"/>
      <c r="I101" s="26"/>
      <c r="J101" s="296"/>
      <c r="K101" s="48"/>
      <c r="L101" s="22"/>
      <c r="M101" s="377" t="s">
        <v>25</v>
      </c>
      <c r="N101" s="378" t="s">
        <v>25</v>
      </c>
      <c r="O101" s="19"/>
    </row>
    <row r="102" spans="1:15" ht="21" x14ac:dyDescent="0.3">
      <c r="A102" s="20"/>
      <c r="B102" s="32"/>
      <c r="C102" s="117" t="s">
        <v>48</v>
      </c>
      <c r="D102" s="100"/>
      <c r="E102" s="193"/>
      <c r="F102" s="48"/>
      <c r="G102" s="48"/>
      <c r="H102" s="48"/>
      <c r="I102" s="26"/>
      <c r="J102" s="296"/>
      <c r="K102" s="48"/>
      <c r="L102" s="22"/>
      <c r="M102" s="377"/>
      <c r="N102" s="378"/>
      <c r="O102" s="19"/>
    </row>
    <row r="103" spans="1:15" ht="21" x14ac:dyDescent="0.3">
      <c r="A103" s="20"/>
      <c r="B103" s="32"/>
      <c r="C103" s="146"/>
      <c r="D103" s="162" t="s">
        <v>87</v>
      </c>
      <c r="E103" s="53" t="s">
        <v>105</v>
      </c>
      <c r="F103" s="251">
        <f>IF(ISERROR(GETPIVOTDATA("VALEUR",TCD_FINAL!$E$6,"ANNEE",F$10,"NIVEAU","RESULTATS","SOUS-NIVEAU",$B$101,"SOUS-SOUS NIVEAU",$C$102,"INDICATEURS",$D103)),"",GETPIVOTDATA("VALEUR",TCD_FINAL!$E$6,"ANNEE",F$10,"NIVEAU","RESULTATS","SOUS-NIVEAU",$B$101,"SOUS-SOUS NIVEAU",$C$102,"INDICATEURS",$D103))</f>
        <v>1</v>
      </c>
      <c r="G103" s="251">
        <f>IF(ISERROR(GETPIVOTDATA("VALEUR",TCD_FINAL!$E$6,"ANNEE",G$10,"NIVEAU","RESULTATS","SOUS-NIVEAU",$B$101,"SOUS-SOUS NIVEAU",$C$102,"INDICATEURS",$D103)),"",GETPIVOTDATA("VALEUR",TCD_FINAL!$E$6,"ANNEE",G$10,"NIVEAU","RESULTATS","SOUS-NIVEAU",$B$101,"SOUS-SOUS NIVEAU",$C$102,"INDICATEURS",$D103))</f>
        <v>1</v>
      </c>
      <c r="H103" s="251" t="str">
        <f>IF(ISERROR(GETPIVOTDATA("VALEUR",TCD_FINAL!$E$6,"ANNEE",H$10,"NIVEAU","RESULTATS","SOUS-NIVEAU",$B$101,"SOUS-SOUS NIVEAU",$C$102,"INDICATEURS",$D103)),"",GETPIVOTDATA("VALEUR",TCD_FINAL!$E$6,"ANNEE",H$10,"NIVEAU","RESULTATS","SOUS-NIVEAU",$B$101,"SOUS-SOUS NIVEAU",$C$102,"INDICATEURS",$D103))</f>
        <v/>
      </c>
      <c r="I103" s="251" t="str">
        <f>IF(ISERROR(GETPIVOTDATA("VALEUR",TCD_FINAL!$E$6,"ANNEE",I$10,"NIVEAU","RESULTATS","SOUS-NIVEAU",$B$101,"SOUS-SOUS NIVEAU",$C$102,"INDICATEURS",$D103)),"",GETPIVOTDATA("VALEUR",TCD_FINAL!$E$6,"ANNEE",I$10,"NIVEAU","RESULTATS","SOUS-NIVEAU",$B$101,"SOUS-SOUS NIVEAU",$C$102,"INDICATEURS",$D103))</f>
        <v/>
      </c>
      <c r="J103" s="289" t="str">
        <f>IF(ISERROR(GETPIVOTDATA("VALEUR",TCD_FINAL!$E$6,"ANNEE",J$10,"NIVEAU","RESULTATS","SOUS-NIVEAU",$B$101,"SOUS-SOUS NIVEAU",$C$102,"INDICATEURS",$D103)),"",GETPIVOTDATA("VALEUR",TCD_FINAL!$E$6,"ANNEE",J$10,"NIVEAU","RESULTATS","SOUS-NIVEAU",$B$101,"SOUS-SOUS NIVEAU",$C$102,"INDICATEURS",$D103))</f>
        <v/>
      </c>
      <c r="K103" s="248">
        <f t="shared" ref="K103:K105" si="5">SUM(E103:J103)</f>
        <v>2</v>
      </c>
      <c r="L103" s="22"/>
      <c r="M103" s="361">
        <f>IF(ISERROR(GETPIVOTDATA("VALEUR",TCD_FINAL!$A$6,"NIVEAU","RESULTATS","SOUS-NIVEAU",$B$101,"SOUS-SOUS NIVEAU",$C$102,"INDICATEURS",$D103)),"",GETPIVOTDATA("VALEUR",TCD_FINAL!$A$6,"NIVEAU","RESULTATS","SOUS-NIVEAU",$B$101,"SOUS-SOUS NIVEAU",$C$102,"INDICATEURS",$D103))</f>
        <v>8</v>
      </c>
      <c r="N103" s="340">
        <f t="shared" ref="N103:N105" si="6">IF(AND(M103=0,K103&gt;0),100%,IF(AND(OR(M103="",M103=0),K103=0),"", K103/M103))</f>
        <v>0.25</v>
      </c>
      <c r="O103" s="19"/>
    </row>
    <row r="104" spans="1:15" ht="21" x14ac:dyDescent="0.3">
      <c r="A104" s="20"/>
      <c r="B104" s="32"/>
      <c r="C104" s="146"/>
      <c r="D104" s="159" t="s">
        <v>88</v>
      </c>
      <c r="E104" s="53" t="s">
        <v>105</v>
      </c>
      <c r="F104" s="251">
        <f>IF(ISERROR(GETPIVOTDATA("VALEUR",TCD_FINAL!$E$6,"ANNEE",F$10,"NIVEAU","RESULTATS","SOUS-NIVEAU",$B$101,"SOUS-SOUS NIVEAU",$C$102,"INDICATEURS",$D104)),"",GETPIVOTDATA("VALEUR",TCD_FINAL!$E$6,"ANNEE",F$10,"NIVEAU","RESULTATS","SOUS-NIVEAU",$B$101,"SOUS-SOUS NIVEAU",$C$102,"INDICATEURS",$D104))</f>
        <v>0</v>
      </c>
      <c r="G104" s="251">
        <f>IF(ISERROR(GETPIVOTDATA("VALEUR",TCD_FINAL!$E$6,"ANNEE",G$10,"NIVEAU","RESULTATS","SOUS-NIVEAU",$B$101,"SOUS-SOUS NIVEAU",$C$102,"INDICATEURS",$D104)),"",GETPIVOTDATA("VALEUR",TCD_FINAL!$E$6,"ANNEE",G$10,"NIVEAU","RESULTATS","SOUS-NIVEAU",$B$101,"SOUS-SOUS NIVEAU",$C$102,"INDICATEURS",$D104))</f>
        <v>0</v>
      </c>
      <c r="H104" s="251" t="str">
        <f>IF(ISERROR(GETPIVOTDATA("VALEUR",TCD_FINAL!$E$6,"ANNEE",H$10,"NIVEAU","RESULTATS","SOUS-NIVEAU",$B$101,"SOUS-SOUS NIVEAU",$C$102,"INDICATEURS",$D104)),"",GETPIVOTDATA("VALEUR",TCD_FINAL!$E$6,"ANNEE",H$10,"NIVEAU","RESULTATS","SOUS-NIVEAU",$B$101,"SOUS-SOUS NIVEAU",$C$102,"INDICATEURS",$D104))</f>
        <v/>
      </c>
      <c r="I104" s="251" t="str">
        <f>IF(ISERROR(GETPIVOTDATA("VALEUR",TCD_FINAL!$E$6,"ANNEE",I$10,"NIVEAU","RESULTATS","SOUS-NIVEAU",$B$101,"SOUS-SOUS NIVEAU",$C$102,"INDICATEURS",$D104)),"",GETPIVOTDATA("VALEUR",TCD_FINAL!$E$6,"ANNEE",I$10,"NIVEAU","RESULTATS","SOUS-NIVEAU",$B$101,"SOUS-SOUS NIVEAU",$C$102,"INDICATEURS",$D104))</f>
        <v/>
      </c>
      <c r="J104" s="289" t="str">
        <f>IF(ISERROR(GETPIVOTDATA("VALEUR",TCD_FINAL!$E$6,"ANNEE",J$10,"NIVEAU","RESULTATS","SOUS-NIVEAU",$B$101,"SOUS-SOUS NIVEAU",$C$102,"INDICATEURS",$D104)),"",GETPIVOTDATA("VALEUR",TCD_FINAL!$E$6,"ANNEE",J$10,"NIVEAU","RESULTATS","SOUS-NIVEAU",$B$101,"SOUS-SOUS NIVEAU",$C$102,"INDICATEURS",$D104))</f>
        <v/>
      </c>
      <c r="K104" s="248">
        <f t="shared" si="5"/>
        <v>0</v>
      </c>
      <c r="L104" s="22"/>
      <c r="M104" s="361">
        <f>IF(ISERROR(GETPIVOTDATA("VALEUR",TCD_FINAL!$A$6,"NIVEAU","RESULTATS","SOUS-NIVEAU",$B$101,"SOUS-SOUS NIVEAU",$C$102,"INDICATEURS",$D104)),"",GETPIVOTDATA("VALEUR",TCD_FINAL!$A$6,"NIVEAU","RESULTATS","SOUS-NIVEAU",$B$101,"SOUS-SOUS NIVEAU",$C$102,"INDICATEURS",$D104))</f>
        <v>1</v>
      </c>
      <c r="N104" s="340">
        <f t="shared" si="6"/>
        <v>0</v>
      </c>
      <c r="O104" s="19"/>
    </row>
    <row r="105" spans="1:15" ht="21" x14ac:dyDescent="0.3">
      <c r="A105" s="20"/>
      <c r="B105" s="32"/>
      <c r="C105" s="146"/>
      <c r="D105" s="160" t="s">
        <v>89</v>
      </c>
      <c r="E105" s="201" t="s">
        <v>105</v>
      </c>
      <c r="F105" s="251">
        <f>IF(ISERROR(GETPIVOTDATA("VALEUR",TCD_FINAL!$E$6,"ANNEE",F$10,"NIVEAU","RESULTATS","SOUS-NIVEAU",$B$101,"SOUS-SOUS NIVEAU",$C$102,"INDICATEURS",$D105)),"",GETPIVOTDATA("VALEUR",TCD_FINAL!$E$6,"ANNEE",F$10,"NIVEAU","RESULTATS","SOUS-NIVEAU",$B$101,"SOUS-SOUS NIVEAU",$C$102,"INDICATEURS",$D105))</f>
        <v>0</v>
      </c>
      <c r="G105" s="251">
        <f>IF(ISERROR(GETPIVOTDATA("VALEUR",TCD_FINAL!$E$6,"ANNEE",G$10,"NIVEAU","RESULTATS","SOUS-NIVEAU",$B$101,"SOUS-SOUS NIVEAU",$C$102,"INDICATEURS",$D105)),"",GETPIVOTDATA("VALEUR",TCD_FINAL!$E$6,"ANNEE",G$10,"NIVEAU","RESULTATS","SOUS-NIVEAU",$B$101,"SOUS-SOUS NIVEAU",$C$102,"INDICATEURS",$D105))</f>
        <v>0</v>
      </c>
      <c r="H105" s="251" t="str">
        <f>IF(ISERROR(GETPIVOTDATA("VALEUR",TCD_FINAL!$E$6,"ANNEE",H$10,"NIVEAU","RESULTATS","SOUS-NIVEAU",$B$101,"SOUS-SOUS NIVEAU",$C$102,"INDICATEURS",$D105)),"",GETPIVOTDATA("VALEUR",TCD_FINAL!$E$6,"ANNEE",H$10,"NIVEAU","RESULTATS","SOUS-NIVEAU",$B$101,"SOUS-SOUS NIVEAU",$C$102,"INDICATEURS",$D105))</f>
        <v/>
      </c>
      <c r="I105" s="251" t="str">
        <f>IF(ISERROR(GETPIVOTDATA("VALEUR",TCD_FINAL!$E$6,"ANNEE",I$10,"NIVEAU","RESULTATS","SOUS-NIVEAU",$B$101,"SOUS-SOUS NIVEAU",$C$102,"INDICATEURS",$D105)),"",GETPIVOTDATA("VALEUR",TCD_FINAL!$E$6,"ANNEE",I$10,"NIVEAU","RESULTATS","SOUS-NIVEAU",$B$101,"SOUS-SOUS NIVEAU",$C$102,"INDICATEURS",$D105))</f>
        <v/>
      </c>
      <c r="J105" s="289" t="str">
        <f>IF(ISERROR(GETPIVOTDATA("VALEUR",TCD_FINAL!$E$6,"ANNEE",J$10,"NIVEAU","RESULTATS","SOUS-NIVEAU",$B$101,"SOUS-SOUS NIVEAU",$C$102,"INDICATEURS",$D105)),"",GETPIVOTDATA("VALEUR",TCD_FINAL!$E$6,"ANNEE",J$10,"NIVEAU","RESULTATS","SOUS-NIVEAU",$B$101,"SOUS-SOUS NIVEAU",$C$102,"INDICATEURS",$D105))</f>
        <v/>
      </c>
      <c r="K105" s="248">
        <f t="shared" si="5"/>
        <v>0</v>
      </c>
      <c r="L105" s="22"/>
      <c r="M105" s="361">
        <f>IF(ISERROR(GETPIVOTDATA("VALEUR",TCD_FINAL!$A$6,"NIVEAU","RESULTATS","SOUS-NIVEAU",$B$101,"SOUS-SOUS NIVEAU",$C$102,"INDICATEURS",$D105)),"",GETPIVOTDATA("VALEUR",TCD_FINAL!$A$6,"NIVEAU","RESULTATS","SOUS-NIVEAU",$B$101,"SOUS-SOUS NIVEAU",$C$102,"INDICATEURS",$D105))</f>
        <v>1</v>
      </c>
      <c r="N105" s="340">
        <f t="shared" si="6"/>
        <v>0</v>
      </c>
      <c r="O105" s="19"/>
    </row>
    <row r="106" spans="1:15" ht="11.5" customHeight="1" x14ac:dyDescent="0.3">
      <c r="A106" s="18"/>
      <c r="B106" s="32"/>
      <c r="C106" s="147"/>
      <c r="D106" s="183"/>
      <c r="E106" s="203"/>
      <c r="F106" s="184"/>
      <c r="G106" s="185"/>
      <c r="H106" s="185"/>
      <c r="I106" s="185"/>
      <c r="J106" s="297"/>
      <c r="K106" s="184"/>
      <c r="L106" s="22"/>
      <c r="M106" s="186"/>
      <c r="N106" s="187"/>
      <c r="O106" s="19"/>
    </row>
    <row r="107" spans="1:15" ht="21" x14ac:dyDescent="0.3">
      <c r="A107" s="20"/>
      <c r="B107" s="32"/>
      <c r="C107" s="148" t="s">
        <v>47</v>
      </c>
      <c r="D107" s="100"/>
      <c r="E107" s="198"/>
      <c r="F107" s="153"/>
      <c r="G107" s="153"/>
      <c r="H107" s="153"/>
      <c r="I107" s="154"/>
      <c r="J107" s="298"/>
      <c r="K107" s="153"/>
      <c r="L107" s="22"/>
      <c r="M107" s="379"/>
      <c r="N107" s="380"/>
      <c r="O107" s="19"/>
    </row>
    <row r="108" spans="1:15" ht="21" x14ac:dyDescent="0.3">
      <c r="A108" s="20"/>
      <c r="B108" s="32"/>
      <c r="C108" s="146"/>
      <c r="D108" s="158" t="s">
        <v>84</v>
      </c>
      <c r="E108" s="193" t="s">
        <v>105</v>
      </c>
      <c r="F108" s="251">
        <f>IF(ISERROR(GETPIVOTDATA("VALEUR",TCD_FINAL!$E$6,"ANNEE",F$10,"NIVEAU","RESULTATS","SOUS-NIVEAU",$B$101,"SOUS-SOUS NIVEAU",$C$107,"INDICATEURS",$D108)),"",GETPIVOTDATA("VALEUR",TCD_FINAL!$E$6,"ANNEE",F$10,"NIVEAU","RESULTATS","SOUS-NIVEAU",$B$101,"SOUS-SOUS NIVEAU",$C$107,"INDICATEURS",$D108))</f>
        <v>0</v>
      </c>
      <c r="G108" s="251">
        <f>IF(ISERROR(GETPIVOTDATA("VALEUR",TCD_FINAL!$E$6,"ANNEE",G$10,"NIVEAU","RESULTATS","SOUS-NIVEAU",$B$101,"SOUS-SOUS NIVEAU",$C$107,"INDICATEURS",$D108)),"",GETPIVOTDATA("VALEUR",TCD_FINAL!$E$6,"ANNEE",G$10,"NIVEAU","RESULTATS","SOUS-NIVEAU",$B$101,"SOUS-SOUS NIVEAU",$C$107,"INDICATEURS",$D108))</f>
        <v>1</v>
      </c>
      <c r="H108" s="251" t="str">
        <f>IF(ISERROR(GETPIVOTDATA("VALEUR",TCD_FINAL!$E$6,"ANNEE",H$10,"NIVEAU","RESULTATS","SOUS-NIVEAU",$B$101,"SOUS-SOUS NIVEAU",$C$107,"INDICATEURS",$D108)),"",GETPIVOTDATA("VALEUR",TCD_FINAL!$E$6,"ANNEE",H$10,"NIVEAU","RESULTATS","SOUS-NIVEAU",$B$101,"SOUS-SOUS NIVEAU",$C$107,"INDICATEURS",$D108))</f>
        <v/>
      </c>
      <c r="I108" s="251" t="str">
        <f>IF(ISERROR(GETPIVOTDATA("VALEUR",TCD_FINAL!$E$6,"ANNEE",I$10,"NIVEAU","RESULTATS","SOUS-NIVEAU",$B$101,"SOUS-SOUS NIVEAU",$C$107,"INDICATEURS",$D108)),"",GETPIVOTDATA("VALEUR",TCD_FINAL!$E$6,"ANNEE",I$10,"NIVEAU","RESULTATS","SOUS-NIVEAU",$B$101,"SOUS-SOUS NIVEAU",$C$107,"INDICATEURS",$D108))</f>
        <v/>
      </c>
      <c r="J108" s="289" t="str">
        <f>IF(ISERROR(GETPIVOTDATA("VALEUR",TCD_FINAL!$E$6,"ANNEE",J$10,"NIVEAU","RESULTATS","SOUS-NIVEAU",$B$101,"SOUS-SOUS NIVEAU",$C$107,"INDICATEURS",$D108)),"",GETPIVOTDATA("VALEUR",TCD_FINAL!$E$6,"ANNEE",J$10,"NIVEAU","RESULTATS","SOUS-NIVEAU",$B$101,"SOUS-SOUS NIVEAU",$C$107,"INDICATEURS",$D108))</f>
        <v/>
      </c>
      <c r="K108" s="248">
        <f t="shared" ref="K108:K110" si="7">SUM(E108:J108)</f>
        <v>1</v>
      </c>
      <c r="L108" s="22"/>
      <c r="M108" s="361">
        <f>IF(ISERROR(GETPIVOTDATA("VALEUR",TCD_FINAL!$A$6,"NIVEAU","RESULTATS","SOUS-NIVEAU",$B$101,"SOUS-SOUS NIVEAU",$C$107,"INDICATEURS",$D108)),"",GETPIVOTDATA("VALEUR",TCD_FINAL!$A$6,"NIVEAU","RESULTATS","SOUS-NIVEAU",$B$101,"SOUS-SOUS NIVEAU",$C$107,"INDICATEURS",$D108))</f>
        <v>4</v>
      </c>
      <c r="N108" s="340">
        <f t="shared" ref="N108:N110" si="8">IF(AND(M108=0,K108&gt;0),100%,IF(AND(OR(M108="",M108=0),K108=0),"", K108/M108))</f>
        <v>0.25</v>
      </c>
      <c r="O108" s="19"/>
    </row>
    <row r="109" spans="1:15" ht="21" x14ac:dyDescent="0.3">
      <c r="A109" s="20"/>
      <c r="B109" s="32"/>
      <c r="C109" s="146"/>
      <c r="D109" s="159" t="s">
        <v>85</v>
      </c>
      <c r="E109" s="53" t="s">
        <v>105</v>
      </c>
      <c r="F109" s="251">
        <f>IF(ISERROR(GETPIVOTDATA("VALEUR",TCD_FINAL!$E$6,"ANNEE",F$10,"NIVEAU","RESULTATS","SOUS-NIVEAU",$B$101,"SOUS-SOUS NIVEAU",$C$107,"INDICATEURS",$D109)),"",GETPIVOTDATA("VALEUR",TCD_FINAL!$E$6,"ANNEE",F$10,"NIVEAU","RESULTATS","SOUS-NIVEAU",$B$101,"SOUS-SOUS NIVEAU",$C$107,"INDICATEURS",$D109))</f>
        <v>0</v>
      </c>
      <c r="G109" s="251">
        <f>IF(ISERROR(GETPIVOTDATA("VALEUR",TCD_FINAL!$E$6,"ANNEE",G$10,"NIVEAU","RESULTATS","SOUS-NIVEAU",$B$101,"SOUS-SOUS NIVEAU",$C$107,"INDICATEURS",$D109)),"",GETPIVOTDATA("VALEUR",TCD_FINAL!$E$6,"ANNEE",G$10,"NIVEAU","RESULTATS","SOUS-NIVEAU",$B$101,"SOUS-SOUS NIVEAU",$C$107,"INDICATEURS",$D109))</f>
        <v>1</v>
      </c>
      <c r="H109" s="251" t="str">
        <f>IF(ISERROR(GETPIVOTDATA("VALEUR",TCD_FINAL!$E$6,"ANNEE",H$10,"NIVEAU","RESULTATS","SOUS-NIVEAU",$B$101,"SOUS-SOUS NIVEAU",$C$107,"INDICATEURS",$D109)),"",GETPIVOTDATA("VALEUR",TCD_FINAL!$E$6,"ANNEE",H$10,"NIVEAU","RESULTATS","SOUS-NIVEAU",$B$101,"SOUS-SOUS NIVEAU",$C$107,"INDICATEURS",$D109))</f>
        <v/>
      </c>
      <c r="I109" s="251" t="str">
        <f>IF(ISERROR(GETPIVOTDATA("VALEUR",TCD_FINAL!$E$6,"ANNEE",I$10,"NIVEAU","RESULTATS","SOUS-NIVEAU",$B$101,"SOUS-SOUS NIVEAU",$C$107,"INDICATEURS",$D109)),"",GETPIVOTDATA("VALEUR",TCD_FINAL!$E$6,"ANNEE",I$10,"NIVEAU","RESULTATS","SOUS-NIVEAU",$B$101,"SOUS-SOUS NIVEAU",$C$107,"INDICATEURS",$D109))</f>
        <v/>
      </c>
      <c r="J109" s="289" t="str">
        <f>IF(ISERROR(GETPIVOTDATA("VALEUR",TCD_FINAL!$E$6,"ANNEE",J$10,"NIVEAU","RESULTATS","SOUS-NIVEAU",$B$101,"SOUS-SOUS NIVEAU",$C$107,"INDICATEURS",$D109)),"",GETPIVOTDATA("VALEUR",TCD_FINAL!$E$6,"ANNEE",J$10,"NIVEAU","RESULTATS","SOUS-NIVEAU",$B$101,"SOUS-SOUS NIVEAU",$C$107,"INDICATEURS",$D109))</f>
        <v/>
      </c>
      <c r="K109" s="248">
        <f t="shared" si="7"/>
        <v>1</v>
      </c>
      <c r="L109" s="22"/>
      <c r="M109" s="361">
        <f>IF(ISERROR(GETPIVOTDATA("VALEUR",TCD_FINAL!$A$6,"NIVEAU","RESULTATS","SOUS-NIVEAU",$B$101,"SOUS-SOUS NIVEAU",$C$107,"INDICATEURS",$D109)),"",GETPIVOTDATA("VALEUR",TCD_FINAL!$A$6,"NIVEAU","RESULTATS","SOUS-NIVEAU",$B$101,"SOUS-SOUS NIVEAU",$C$107,"INDICATEURS",$D109))</f>
        <v>4</v>
      </c>
      <c r="N109" s="340">
        <f t="shared" si="8"/>
        <v>0.25</v>
      </c>
      <c r="O109" s="19"/>
    </row>
    <row r="110" spans="1:15" ht="21" x14ac:dyDescent="0.3">
      <c r="A110" s="20"/>
      <c r="B110" s="32"/>
      <c r="C110" s="146"/>
      <c r="D110" s="160" t="s">
        <v>86</v>
      </c>
      <c r="E110" s="201" t="s">
        <v>105</v>
      </c>
      <c r="F110" s="251">
        <f>IF(ISERROR(GETPIVOTDATA("VALEUR",TCD_FINAL!$E$6,"ANNEE",F$10,"NIVEAU","RESULTATS","SOUS-NIVEAU",$B$101,"SOUS-SOUS NIVEAU",$C$107,"INDICATEURS",$D110)),"",GETPIVOTDATA("VALEUR",TCD_FINAL!$E$6,"ANNEE",F$10,"NIVEAU","RESULTATS","SOUS-NIVEAU",$B$101,"SOUS-SOUS NIVEAU",$C$107,"INDICATEURS",$D110))</f>
        <v>0</v>
      </c>
      <c r="G110" s="251">
        <f>IF(ISERROR(GETPIVOTDATA("VALEUR",TCD_FINAL!$E$6,"ANNEE",G$10,"NIVEAU","RESULTATS","SOUS-NIVEAU",$B$101,"SOUS-SOUS NIVEAU",$C$107,"INDICATEURS",$D110)),"",GETPIVOTDATA("VALEUR",TCD_FINAL!$E$6,"ANNEE",G$10,"NIVEAU","RESULTATS","SOUS-NIVEAU",$B$101,"SOUS-SOUS NIVEAU",$C$107,"INDICATEURS",$D110))</f>
        <v>0</v>
      </c>
      <c r="H110" s="251" t="str">
        <f>IF(ISERROR(GETPIVOTDATA("VALEUR",TCD_FINAL!$E$6,"ANNEE",H$10,"NIVEAU","RESULTATS","SOUS-NIVEAU",$B$101,"SOUS-SOUS NIVEAU",$C$107,"INDICATEURS",$D110)),"",GETPIVOTDATA("VALEUR",TCD_FINAL!$E$6,"ANNEE",H$10,"NIVEAU","RESULTATS","SOUS-NIVEAU",$B$101,"SOUS-SOUS NIVEAU",$C$107,"INDICATEURS",$D110))</f>
        <v/>
      </c>
      <c r="I110" s="251" t="str">
        <f>IF(ISERROR(GETPIVOTDATA("VALEUR",TCD_FINAL!$E$6,"ANNEE",I$10,"NIVEAU","RESULTATS","SOUS-NIVEAU",$B$101,"SOUS-SOUS NIVEAU",$C$107,"INDICATEURS",$D110)),"",GETPIVOTDATA("VALEUR",TCD_FINAL!$E$6,"ANNEE",I$10,"NIVEAU","RESULTATS","SOUS-NIVEAU",$B$101,"SOUS-SOUS NIVEAU",$C$107,"INDICATEURS",$D110))</f>
        <v/>
      </c>
      <c r="J110" s="289" t="str">
        <f>IF(ISERROR(GETPIVOTDATA("VALEUR",TCD_FINAL!$E$6,"ANNEE",J$10,"NIVEAU","RESULTATS","SOUS-NIVEAU",$B$101,"SOUS-SOUS NIVEAU",$C$107,"INDICATEURS",$D110)),"",GETPIVOTDATA("VALEUR",TCD_FINAL!$E$6,"ANNEE",J$10,"NIVEAU","RESULTATS","SOUS-NIVEAU",$B$101,"SOUS-SOUS NIVEAU",$C$107,"INDICATEURS",$D110))</f>
        <v/>
      </c>
      <c r="K110" s="248">
        <f t="shared" si="7"/>
        <v>0</v>
      </c>
      <c r="L110" s="22"/>
      <c r="M110" s="361">
        <f>IF(ISERROR(GETPIVOTDATA("VALEUR",TCD_FINAL!$A$6,"NIVEAU","RESULTATS","SOUS-NIVEAU",$B$101,"SOUS-SOUS NIVEAU",$C$107,"INDICATEURS",$D110)),"",GETPIVOTDATA("VALEUR",TCD_FINAL!$A$6,"NIVEAU","RESULTATS","SOUS-NIVEAU",$B$101,"SOUS-SOUS NIVEAU",$C$107,"INDICATEURS",$D110))</f>
        <v>1</v>
      </c>
      <c r="N110" s="340">
        <f t="shared" si="8"/>
        <v>0</v>
      </c>
      <c r="O110" s="19"/>
    </row>
    <row r="111" spans="1:15" ht="7" customHeight="1" x14ac:dyDescent="0.3">
      <c r="A111" s="18"/>
      <c r="B111" s="32"/>
      <c r="C111" s="147"/>
      <c r="D111" s="183"/>
      <c r="E111" s="203"/>
      <c r="F111" s="184"/>
      <c r="G111" s="185"/>
      <c r="H111" s="185"/>
      <c r="I111" s="185"/>
      <c r="J111" s="297"/>
      <c r="K111" s="184"/>
      <c r="L111" s="22"/>
      <c r="M111" s="186"/>
      <c r="N111" s="187"/>
      <c r="O111" s="19"/>
    </row>
    <row r="112" spans="1:15" ht="21" x14ac:dyDescent="0.3">
      <c r="A112" s="20"/>
      <c r="B112" s="32"/>
      <c r="C112" s="148" t="s">
        <v>49</v>
      </c>
      <c r="D112" s="100"/>
      <c r="E112" s="198"/>
      <c r="F112" s="153"/>
      <c r="G112" s="153"/>
      <c r="H112" s="153"/>
      <c r="I112" s="154"/>
      <c r="J112" s="298"/>
      <c r="K112" s="153"/>
      <c r="L112" s="22"/>
      <c r="M112" s="379"/>
      <c r="N112" s="380"/>
      <c r="O112" s="19"/>
    </row>
    <row r="113" spans="1:15" ht="21" x14ac:dyDescent="0.3">
      <c r="A113" s="20"/>
      <c r="B113" s="32"/>
      <c r="C113" s="146"/>
      <c r="D113" s="158" t="s">
        <v>115</v>
      </c>
      <c r="E113" s="193" t="s">
        <v>105</v>
      </c>
      <c r="F113" s="251">
        <f>IF(ISERROR(GETPIVOTDATA("VALEUR",TCD_FINAL!$E$6,"ANNEE",F$10,"NIVEAU","RESULTATS","SOUS-NIVEAU",$B$101,"SOUS-SOUS NIVEAU",$C$112,"INDICATEURS",$D113)),"",GETPIVOTDATA("VALEUR",TCD_FINAL!$E$6,"ANNEE",F$10,"NIVEAU","RESULTATS","SOUS-NIVEAU",$B$101,"SOUS-SOUS NIVEAU",$C$112,"INDICATEURS",$D113))</f>
        <v>0</v>
      </c>
      <c r="G113" s="251">
        <f>IF(ISERROR(GETPIVOTDATA("VALEUR",TCD_FINAL!$E$6,"ANNEE",G$10,"NIVEAU","RESULTATS","SOUS-NIVEAU",$B$101,"SOUS-SOUS NIVEAU",$C$112,"INDICATEURS",$D113)),"",GETPIVOTDATA("VALEUR",TCD_FINAL!$E$6,"ANNEE",G$10,"NIVEAU","RESULTATS","SOUS-NIVEAU",$B$101,"SOUS-SOUS NIVEAU",$C$112,"INDICATEURS",$D113))</f>
        <v>0</v>
      </c>
      <c r="H113" s="251" t="str">
        <f>IF(ISERROR(GETPIVOTDATA("VALEUR",TCD_FINAL!$E$6,"ANNEE",H$10,"NIVEAU","RESULTATS","SOUS-NIVEAU",$B$101,"SOUS-SOUS NIVEAU",$C$112,"INDICATEURS",$D113)),"",GETPIVOTDATA("VALEUR",TCD_FINAL!$E$6,"ANNEE",H$10,"NIVEAU","RESULTATS","SOUS-NIVEAU",$B$101,"SOUS-SOUS NIVEAU",$C$112,"INDICATEURS",$D113))</f>
        <v/>
      </c>
      <c r="I113" s="251" t="str">
        <f>IF(ISERROR(GETPIVOTDATA("VALEUR",TCD_FINAL!$E$6,"ANNEE",I$10,"NIVEAU","RESULTATS","SOUS-NIVEAU",$B$101,"SOUS-SOUS NIVEAU",$C$112,"INDICATEURS",$D113)),"",GETPIVOTDATA("VALEUR",TCD_FINAL!$E$6,"ANNEE",I$10,"NIVEAU","RESULTATS","SOUS-NIVEAU",$B$101,"SOUS-SOUS NIVEAU",$C$112,"INDICATEURS",$D113))</f>
        <v/>
      </c>
      <c r="J113" s="289" t="str">
        <f>IF(ISERROR(GETPIVOTDATA("VALEUR",TCD_FINAL!$E$6,"ANNEE",J$10,"NIVEAU","RESULTATS","SOUS-NIVEAU",$B$101,"SOUS-SOUS NIVEAU",$C$112,"INDICATEURS",$D113)),"",GETPIVOTDATA("VALEUR",TCD_FINAL!$E$6,"ANNEE",J$10,"NIVEAU","RESULTATS","SOUS-NIVEAU",$B$101,"SOUS-SOUS NIVEAU",$C$112,"INDICATEURS",$D113))</f>
        <v/>
      </c>
      <c r="K113" s="248">
        <f t="shared" ref="K113:K114" si="9">SUM(E113:J113)</f>
        <v>0</v>
      </c>
      <c r="L113" s="22"/>
      <c r="M113" s="361">
        <f>IF(ISERROR(GETPIVOTDATA("VALEUR",TCD_FINAL!$A$6,"NIVEAU","RESULTATS","SOUS-NIVEAU",$B$101,"SOUS-SOUS NIVEAU",$C$112,"INDICATEURS",$D113)),"",GETPIVOTDATA("VALEUR",TCD_FINAL!$A$6,"NIVEAU","RESULTATS","SOUS-NIVEAU",$B$101,"SOUS-SOUS NIVEAU",$C$112,"INDICATEURS",$D113))</f>
        <v>0</v>
      </c>
      <c r="N113" s="340" t="str">
        <f t="shared" ref="N113:N114" si="10">IF(AND(M113=0,K113&gt;0),100%,IF(AND(OR(M113="",M113=0),K113=0),"", K113/M113))</f>
        <v/>
      </c>
      <c r="O113" s="19"/>
    </row>
    <row r="114" spans="1:15" ht="21" x14ac:dyDescent="0.3">
      <c r="A114" s="20"/>
      <c r="B114" s="32"/>
      <c r="C114" s="146"/>
      <c r="D114" s="160" t="s">
        <v>116</v>
      </c>
      <c r="E114" s="201" t="s">
        <v>105</v>
      </c>
      <c r="F114" s="251">
        <f>IF(ISERROR(GETPIVOTDATA("VALEUR",TCD_FINAL!$E$6,"ANNEE",F$10,"NIVEAU","RESULTATS","SOUS-NIVEAU",$B$101,"SOUS-SOUS NIVEAU",$C$112,"INDICATEURS",$D114)),"",GETPIVOTDATA("VALEUR",TCD_FINAL!$E$6,"ANNEE",F$10,"NIVEAU","RESULTATS","SOUS-NIVEAU",$B$101,"SOUS-SOUS NIVEAU",$C$112,"INDICATEURS",$D114))</f>
        <v>0</v>
      </c>
      <c r="G114" s="251">
        <f>IF(ISERROR(GETPIVOTDATA("VALEUR",TCD_FINAL!$E$6,"ANNEE",G$10,"NIVEAU","RESULTATS","SOUS-NIVEAU",$B$101,"SOUS-SOUS NIVEAU",$C$112,"INDICATEURS",$D114)),"",GETPIVOTDATA("VALEUR",TCD_FINAL!$E$6,"ANNEE",G$10,"NIVEAU","RESULTATS","SOUS-NIVEAU",$B$101,"SOUS-SOUS NIVEAU",$C$112,"INDICATEURS",$D114))</f>
        <v>0</v>
      </c>
      <c r="H114" s="251" t="str">
        <f>IF(ISERROR(GETPIVOTDATA("VALEUR",TCD_FINAL!$E$6,"ANNEE",H$10,"NIVEAU","RESULTATS","SOUS-NIVEAU",$B$101,"SOUS-SOUS NIVEAU",$C$112,"INDICATEURS",$D114)),"",GETPIVOTDATA("VALEUR",TCD_FINAL!$E$6,"ANNEE",H$10,"NIVEAU","RESULTATS","SOUS-NIVEAU",$B$101,"SOUS-SOUS NIVEAU",$C$112,"INDICATEURS",$D114))</f>
        <v/>
      </c>
      <c r="I114" s="251" t="str">
        <f>IF(ISERROR(GETPIVOTDATA("VALEUR",TCD_FINAL!$E$6,"ANNEE",I$10,"NIVEAU","RESULTATS","SOUS-NIVEAU",$B$101,"SOUS-SOUS NIVEAU",$C$112,"INDICATEURS",$D114)),"",GETPIVOTDATA("VALEUR",TCD_FINAL!$E$6,"ANNEE",I$10,"NIVEAU","RESULTATS","SOUS-NIVEAU",$B$101,"SOUS-SOUS NIVEAU",$C$112,"INDICATEURS",$D114))</f>
        <v/>
      </c>
      <c r="J114" s="289" t="str">
        <f>IF(ISERROR(GETPIVOTDATA("VALEUR",TCD_FINAL!$E$6,"ANNEE",J$10,"NIVEAU","RESULTATS","SOUS-NIVEAU",$B$101,"SOUS-SOUS NIVEAU",$C$112,"INDICATEURS",$D114)),"",GETPIVOTDATA("VALEUR",TCD_FINAL!$E$6,"ANNEE",J$10,"NIVEAU","RESULTATS","SOUS-NIVEAU",$B$101,"SOUS-SOUS NIVEAU",$C$112,"INDICATEURS",$D114))</f>
        <v/>
      </c>
      <c r="K114" s="248">
        <f t="shared" si="9"/>
        <v>0</v>
      </c>
      <c r="L114" s="22"/>
      <c r="M114" s="361">
        <f>IF(ISERROR(GETPIVOTDATA("VALEUR",TCD_FINAL!$A$6,"NIVEAU","RESULTATS","SOUS-NIVEAU",$B$101,"SOUS-SOUS NIVEAU",$C$112,"INDICATEURS",$D114)),"",GETPIVOTDATA("VALEUR",TCD_FINAL!$A$6,"NIVEAU","RESULTATS","SOUS-NIVEAU",$B$101,"SOUS-SOUS NIVEAU",$C$112,"INDICATEURS",$D114))</f>
        <v>1</v>
      </c>
      <c r="N114" s="340">
        <f t="shared" si="10"/>
        <v>0</v>
      </c>
      <c r="O114" s="19"/>
    </row>
    <row r="115" spans="1:15" ht="8.5" customHeight="1" x14ac:dyDescent="0.3">
      <c r="A115" s="18"/>
      <c r="B115" s="32"/>
      <c r="C115" s="147"/>
      <c r="D115" s="183"/>
      <c r="E115" s="203"/>
      <c r="F115" s="184"/>
      <c r="G115" s="185"/>
      <c r="H115" s="185"/>
      <c r="I115" s="185"/>
      <c r="J115" s="297"/>
      <c r="K115" s="184"/>
      <c r="L115" s="22"/>
      <c r="M115" s="186"/>
      <c r="N115" s="187"/>
      <c r="O115" s="19"/>
    </row>
    <row r="116" spans="1:15" ht="21" x14ac:dyDescent="0.3">
      <c r="A116" s="20"/>
      <c r="B116" s="32"/>
      <c r="C116" s="148" t="s">
        <v>50</v>
      </c>
      <c r="D116" s="100"/>
      <c r="E116" s="198"/>
      <c r="F116" s="153"/>
      <c r="G116" s="153"/>
      <c r="H116" s="153"/>
      <c r="I116" s="154"/>
      <c r="J116" s="298"/>
      <c r="K116" s="153"/>
      <c r="L116" s="22"/>
      <c r="M116" s="379"/>
      <c r="N116" s="380"/>
      <c r="O116" s="19"/>
    </row>
    <row r="117" spans="1:15" ht="21" x14ac:dyDescent="0.3">
      <c r="A117" s="20"/>
      <c r="B117" s="32"/>
      <c r="C117" s="146"/>
      <c r="D117" s="158" t="s">
        <v>82</v>
      </c>
      <c r="E117" s="193" t="s">
        <v>105</v>
      </c>
      <c r="F117" s="251">
        <f>IF(ISERROR(GETPIVOTDATA("VALEUR",TCD_FINAL!$E$6,"ANNEE",F$10,"NIVEAU","RESULTATS","SOUS-NIVEAU",$B$101,"SOUS-SOUS NIVEAU",$C$116,"INDICATEURS",$D117)),"",GETPIVOTDATA("VALEUR",TCD_FINAL!$E$6,"ANNEE",F$10,"NIVEAU","RESULTATS","SOUS-NIVEAU",$B$101,"SOUS-SOUS NIVEAU",$C$116,"INDICATEURS",$D117))</f>
        <v>0</v>
      </c>
      <c r="G117" s="251">
        <f>IF(ISERROR(GETPIVOTDATA("VALEUR",TCD_FINAL!$E$6,"ANNEE",G$10,"NIVEAU","RESULTATS","SOUS-NIVEAU",$B$101,"SOUS-SOUS NIVEAU",$C$116,"INDICATEURS",$D117)),"",GETPIVOTDATA("VALEUR",TCD_FINAL!$E$6,"ANNEE",G$10,"NIVEAU","RESULTATS","SOUS-NIVEAU",$B$101,"SOUS-SOUS NIVEAU",$C$116,"INDICATEURS",$D117))</f>
        <v>0</v>
      </c>
      <c r="H117" s="251" t="str">
        <f>IF(ISERROR(GETPIVOTDATA("VALEUR",TCD_FINAL!$E$6,"ANNEE",H$10,"NIVEAU","RESULTATS","SOUS-NIVEAU",$B$101,"SOUS-SOUS NIVEAU",$C$116,"INDICATEURS",$D117)),"",GETPIVOTDATA("VALEUR",TCD_FINAL!$E$6,"ANNEE",H$10,"NIVEAU","RESULTATS","SOUS-NIVEAU",$B$101,"SOUS-SOUS NIVEAU",$C$116,"INDICATEURS",$D117))</f>
        <v/>
      </c>
      <c r="I117" s="251" t="str">
        <f>IF(ISERROR(GETPIVOTDATA("VALEUR",TCD_FINAL!$E$6,"ANNEE",I$10,"NIVEAU","RESULTATS","SOUS-NIVEAU",$B$101,"SOUS-SOUS NIVEAU",$C$116,"INDICATEURS",$D117)),"",GETPIVOTDATA("VALEUR",TCD_FINAL!$E$6,"ANNEE",I$10,"NIVEAU","RESULTATS","SOUS-NIVEAU",$B$101,"SOUS-SOUS NIVEAU",$C$116,"INDICATEURS",$D117))</f>
        <v/>
      </c>
      <c r="J117" s="289" t="str">
        <f>IF(ISERROR(GETPIVOTDATA("VALEUR",TCD_FINAL!$E$6,"ANNEE",J$10,"NIVEAU","RESULTATS","SOUS-NIVEAU",$B$101,"SOUS-SOUS NIVEAU",$C$116,"INDICATEURS",$D117)),"",GETPIVOTDATA("VALEUR",TCD_FINAL!$E$6,"ANNEE",J$10,"NIVEAU","RESULTATS","SOUS-NIVEAU",$B$101,"SOUS-SOUS NIVEAU",$C$116,"INDICATEURS",$D117))</f>
        <v/>
      </c>
      <c r="K117" s="248">
        <f t="shared" ref="K117:K118" si="11">SUM(E117:J117)</f>
        <v>0</v>
      </c>
      <c r="L117" s="22"/>
      <c r="M117" s="361">
        <f>IF(ISERROR(GETPIVOTDATA("VALEUR",TCD_FINAL!$A$6,"NIVEAU","RESULTATS","SOUS-NIVEAU",$B$101,"SOUS-SOUS NIVEAU",$C$116,"INDICATEURS",$D117)),"",GETPIVOTDATA("VALEUR",TCD_FINAL!$A$6,"NIVEAU","RESULTATS","SOUS-NIVEAU",$B$101,"SOUS-SOUS NIVEAU",$C$116,"INDICATEURS",$D117))</f>
        <v>1</v>
      </c>
      <c r="N117" s="340">
        <f t="shared" ref="N117:N118" si="12">IF(AND(M117=0,K117&gt;0),100%,IF(AND(OR(M117="",M117=0),K117=0),"", K117/M117))</f>
        <v>0</v>
      </c>
      <c r="O117" s="19"/>
    </row>
    <row r="118" spans="1:15" s="155" customFormat="1" ht="21" x14ac:dyDescent="0.3">
      <c r="A118" s="20"/>
      <c r="B118" s="32"/>
      <c r="C118" s="146"/>
      <c r="D118" s="160" t="s">
        <v>83</v>
      </c>
      <c r="E118" s="201" t="s">
        <v>105</v>
      </c>
      <c r="F118" s="251">
        <f>IF(ISERROR(GETPIVOTDATA("VALEUR",TCD_FINAL!$E$6,"ANNEE",F$10,"NIVEAU","RESULTATS","SOUS-NIVEAU",$B$101,"SOUS-SOUS NIVEAU",$C$116,"INDICATEURS",$D118)),"",GETPIVOTDATA("VALEUR",TCD_FINAL!$E$6,"ANNEE",F$10,"NIVEAU","RESULTATS","SOUS-NIVEAU",$B$101,"SOUS-SOUS NIVEAU",$C$116,"INDICATEURS",$D118))</f>
        <v>0</v>
      </c>
      <c r="G118" s="251">
        <f>IF(ISERROR(GETPIVOTDATA("VALEUR",TCD_FINAL!$E$6,"ANNEE",G$10,"NIVEAU","RESULTATS","SOUS-NIVEAU",$B$101,"SOUS-SOUS NIVEAU",$C$116,"INDICATEURS",$D118)),"",GETPIVOTDATA("VALEUR",TCD_FINAL!$E$6,"ANNEE",G$10,"NIVEAU","RESULTATS","SOUS-NIVEAU",$B$101,"SOUS-SOUS NIVEAU",$C$116,"INDICATEURS",$D118))</f>
        <v>0</v>
      </c>
      <c r="H118" s="251" t="str">
        <f>IF(ISERROR(GETPIVOTDATA("VALEUR",TCD_FINAL!$E$6,"ANNEE",H$10,"NIVEAU","RESULTATS","SOUS-NIVEAU",$B$101,"SOUS-SOUS NIVEAU",$C$116,"INDICATEURS",$D118)),"",GETPIVOTDATA("VALEUR",TCD_FINAL!$E$6,"ANNEE",H$10,"NIVEAU","RESULTATS","SOUS-NIVEAU",$B$101,"SOUS-SOUS NIVEAU",$C$116,"INDICATEURS",$D118))</f>
        <v/>
      </c>
      <c r="I118" s="251" t="str">
        <f>IF(ISERROR(GETPIVOTDATA("VALEUR",TCD_FINAL!$E$6,"ANNEE",I$10,"NIVEAU","RESULTATS","SOUS-NIVEAU",$B$101,"SOUS-SOUS NIVEAU",$C$116,"INDICATEURS",$D118)),"",GETPIVOTDATA("VALEUR",TCD_FINAL!$E$6,"ANNEE",I$10,"NIVEAU","RESULTATS","SOUS-NIVEAU",$B$101,"SOUS-SOUS NIVEAU",$C$116,"INDICATEURS",$D118))</f>
        <v/>
      </c>
      <c r="J118" s="289" t="str">
        <f>IF(ISERROR(GETPIVOTDATA("VALEUR",TCD_FINAL!$E$6,"ANNEE",J$10,"NIVEAU","RESULTATS","SOUS-NIVEAU",$B$101,"SOUS-SOUS NIVEAU",$C$116,"INDICATEURS",$D118)),"",GETPIVOTDATA("VALEUR",TCD_FINAL!$E$6,"ANNEE",J$10,"NIVEAU","RESULTATS","SOUS-NIVEAU",$B$101,"SOUS-SOUS NIVEAU",$C$116,"INDICATEURS",$D118))</f>
        <v/>
      </c>
      <c r="K118" s="248">
        <f t="shared" si="11"/>
        <v>0</v>
      </c>
      <c r="L118" s="22"/>
      <c r="M118" s="361">
        <f>IF(ISERROR(GETPIVOTDATA("VALEUR",TCD_FINAL!$A$6,"NIVEAU","RESULTATS","SOUS-NIVEAU",$B$101,"SOUS-SOUS NIVEAU",$C$116,"INDICATEURS",$D118)),"",GETPIVOTDATA("VALEUR",TCD_FINAL!$A$6,"NIVEAU","RESULTATS","SOUS-NIVEAU",$B$101,"SOUS-SOUS NIVEAU",$C$116,"INDICATEURS",$D118))</f>
        <v>1</v>
      </c>
      <c r="N118" s="340">
        <f t="shared" si="12"/>
        <v>0</v>
      </c>
      <c r="O118" s="19"/>
    </row>
    <row r="119" spans="1:15" ht="6.65" customHeight="1" thickBot="1" x14ac:dyDescent="0.35">
      <c r="A119" s="207"/>
      <c r="B119" s="190"/>
      <c r="C119" s="208"/>
      <c r="D119" s="209"/>
      <c r="E119" s="202"/>
      <c r="F119" s="226"/>
      <c r="G119" s="175"/>
      <c r="H119" s="175"/>
      <c r="I119" s="176"/>
      <c r="J119" s="299"/>
      <c r="K119" s="175"/>
      <c r="L119" s="22"/>
      <c r="M119" s="381"/>
      <c r="N119" s="382"/>
      <c r="O119" s="19"/>
    </row>
    <row r="120" spans="1:15" s="155" customFormat="1" ht="12.65" customHeight="1" x14ac:dyDescent="0.3">
      <c r="E120" s="206"/>
      <c r="M120" s="370"/>
      <c r="N120" s="370"/>
    </row>
    <row r="121" spans="1:15" ht="23.5" x14ac:dyDescent="0.3">
      <c r="A121" s="225"/>
      <c r="B121" s="106"/>
      <c r="C121" s="106"/>
      <c r="D121" s="119" t="s">
        <v>104</v>
      </c>
      <c r="E121" s="108"/>
      <c r="F121" s="109"/>
      <c r="G121" s="109"/>
      <c r="H121" s="109"/>
      <c r="I121" s="110"/>
      <c r="J121" s="110"/>
      <c r="K121" s="110"/>
      <c r="L121" s="111"/>
      <c r="M121" s="351"/>
      <c r="N121" s="351"/>
      <c r="O121" s="19"/>
    </row>
    <row r="122" spans="1:15" ht="24" thickBot="1" x14ac:dyDescent="0.35">
      <c r="A122" s="8"/>
      <c r="B122" s="106"/>
      <c r="C122" s="106"/>
      <c r="D122" s="107"/>
      <c r="E122" s="108"/>
      <c r="F122" s="109"/>
      <c r="G122" s="109"/>
      <c r="H122" s="109"/>
      <c r="I122" s="110"/>
      <c r="J122" s="110"/>
      <c r="K122" s="110"/>
      <c r="L122" s="111"/>
      <c r="M122" s="351"/>
      <c r="N122" s="351"/>
      <c r="O122" s="19"/>
    </row>
    <row r="123" spans="1:15" ht="23.5" x14ac:dyDescent="0.3">
      <c r="A123" s="8"/>
      <c r="B123" s="120"/>
      <c r="C123" s="121"/>
      <c r="D123" s="122"/>
      <c r="E123" s="123"/>
      <c r="F123" s="124"/>
      <c r="G123" s="124"/>
      <c r="H123" s="124"/>
      <c r="I123" s="125"/>
      <c r="J123" s="125"/>
      <c r="K123" s="125"/>
      <c r="L123" s="126"/>
      <c r="M123" s="352"/>
      <c r="N123" s="353"/>
      <c r="O123" s="19"/>
    </row>
    <row r="124" spans="1:15" ht="23.5" x14ac:dyDescent="0.3">
      <c r="A124" s="8"/>
      <c r="B124" s="127"/>
      <c r="C124" s="106"/>
      <c r="D124" s="107"/>
      <c r="E124" s="108"/>
      <c r="F124" s="109"/>
      <c r="G124" s="109"/>
      <c r="H124" s="109"/>
      <c r="I124" s="110"/>
      <c r="J124" s="110"/>
      <c r="K124" s="110"/>
      <c r="L124" s="111"/>
      <c r="M124" s="351"/>
      <c r="N124" s="354"/>
      <c r="O124" s="19"/>
    </row>
    <row r="125" spans="1:15" ht="24" thickBot="1" x14ac:dyDescent="0.35">
      <c r="A125" s="8"/>
      <c r="B125" s="128"/>
      <c r="C125" s="129"/>
      <c r="D125" s="130"/>
      <c r="E125" s="131"/>
      <c r="F125" s="132"/>
      <c r="G125" s="132"/>
      <c r="H125" s="132"/>
      <c r="I125" s="133"/>
      <c r="J125" s="133"/>
      <c r="K125" s="133"/>
      <c r="L125" s="134"/>
      <c r="M125" s="355"/>
      <c r="N125" s="356"/>
      <c r="O125" s="19"/>
    </row>
    <row r="126" spans="1:15" ht="24" thickBot="1" x14ac:dyDescent="0.35">
      <c r="A126" s="8"/>
      <c r="B126" s="106"/>
      <c r="C126" s="106"/>
      <c r="D126" s="107"/>
      <c r="E126" s="108"/>
      <c r="F126" s="109"/>
      <c r="G126" s="109"/>
      <c r="H126" s="109"/>
      <c r="I126" s="110"/>
      <c r="J126" s="110"/>
      <c r="K126" s="110"/>
      <c r="L126" s="111"/>
      <c r="M126" s="351"/>
      <c r="N126" s="351"/>
      <c r="O126" s="19"/>
    </row>
    <row r="127" spans="1:15" ht="23.5" x14ac:dyDescent="0.3">
      <c r="A127" s="211" t="s">
        <v>7</v>
      </c>
      <c r="B127" s="212"/>
      <c r="C127" s="212"/>
      <c r="D127" s="213"/>
      <c r="E127" s="214"/>
      <c r="F127" s="215"/>
      <c r="G127" s="216"/>
      <c r="H127" s="216"/>
      <c r="I127" s="216"/>
      <c r="J127" s="278"/>
      <c r="K127" s="215"/>
      <c r="L127" s="22"/>
      <c r="M127" s="371"/>
      <c r="N127" s="372"/>
      <c r="O127" s="3"/>
    </row>
    <row r="128" spans="1:15" s="155" customFormat="1" ht="21" x14ac:dyDescent="0.3">
      <c r="A128" s="20"/>
      <c r="B128" s="32" t="s">
        <v>51</v>
      </c>
      <c r="C128" s="35"/>
      <c r="D128" s="227"/>
      <c r="E128" s="198"/>
      <c r="F128" s="153"/>
      <c r="G128" s="153"/>
      <c r="H128" s="153"/>
      <c r="I128" s="154"/>
      <c r="J128" s="298"/>
      <c r="K128" s="153"/>
      <c r="L128" s="22"/>
      <c r="M128" s="379"/>
      <c r="N128" s="380"/>
      <c r="O128" s="19"/>
    </row>
    <row r="129" spans="1:15" ht="21" x14ac:dyDescent="0.3">
      <c r="A129" s="8"/>
      <c r="B129" s="32"/>
      <c r="C129" s="117" t="s">
        <v>108</v>
      </c>
      <c r="D129" s="104"/>
      <c r="E129" s="193" t="s">
        <v>105</v>
      </c>
      <c r="F129" s="48"/>
      <c r="G129" s="48"/>
      <c r="H129" s="48"/>
      <c r="I129" s="26"/>
      <c r="J129" s="296"/>
      <c r="K129" s="248"/>
      <c r="L129" s="22"/>
      <c r="M129" s="379"/>
      <c r="N129" s="340" t="str">
        <f t="shared" ref="N129:N131" si="13">IF(AND(M129=0,K129&gt;0),100%,IF(AND(OR(M129="",M129=0),K129=0),"", K129/M129))</f>
        <v/>
      </c>
      <c r="O129" s="19"/>
    </row>
    <row r="130" spans="1:15" ht="21" x14ac:dyDescent="0.3">
      <c r="A130" s="8"/>
      <c r="B130" s="32"/>
      <c r="C130" s="146"/>
      <c r="D130" s="162" t="s">
        <v>69</v>
      </c>
      <c r="E130" s="53" t="s">
        <v>105</v>
      </c>
      <c r="F130" s="251">
        <f>IF(ISERROR(GETPIVOTDATA("VALEUR",TCD_FINAL!$E$6,"ANNEE",F$10,"NIVEAU","RESULTATS","SOUS-NIVEAU",$B$128,"SOUS-SOUS NIVEAU",$C$129,"INDICATEURS",$D130)),"",GETPIVOTDATA("VALEUR",TCD_FINAL!$E$6,"ANNEE",F$10,"NIVEAU","RESULTATS","SOUS-NIVEAU",$B$128,"SOUS-SOUS NIVEAU",$C$129,"INDICATEURS",$D130))</f>
        <v>0</v>
      </c>
      <c r="G130" s="251">
        <f>IF(ISERROR(GETPIVOTDATA("VALEUR",TCD_FINAL!$E$6,"ANNEE",G$10,"NIVEAU","RESULTATS","SOUS-NIVEAU",$B$128,"SOUS-SOUS NIVEAU",$C$129,"INDICATEURS",$D130)),"",GETPIVOTDATA("VALEUR",TCD_FINAL!$E$6,"ANNEE",G$10,"NIVEAU","RESULTATS","SOUS-NIVEAU",$B$128,"SOUS-SOUS NIVEAU",$C$129,"INDICATEURS",$D130))</f>
        <v>0</v>
      </c>
      <c r="H130" s="251" t="str">
        <f>IF(ISERROR(GETPIVOTDATA("VALEUR",TCD_FINAL!$E$6,"ANNEE",H$10,"NIVEAU","RESULTATS","SOUS-NIVEAU",$B$128,"SOUS-SOUS NIVEAU",$C$129,"INDICATEURS",$D130)),"",GETPIVOTDATA("VALEUR",TCD_FINAL!$E$6,"ANNEE",H$10,"NIVEAU","RESULTATS","SOUS-NIVEAU",$B$128,"SOUS-SOUS NIVEAU",$C$129,"INDICATEURS",$D130))</f>
        <v/>
      </c>
      <c r="I130" s="251" t="str">
        <f>IF(ISERROR(GETPIVOTDATA("VALEUR",TCD_FINAL!$E$6,"ANNEE",I$10,"NIVEAU","RESULTATS","SOUS-NIVEAU",$B$128,"SOUS-SOUS NIVEAU",$C$129,"INDICATEURS",$D130)),"",GETPIVOTDATA("VALEUR",TCD_FINAL!$E$6,"ANNEE",I$10,"NIVEAU","RESULTATS","SOUS-NIVEAU",$B$128,"SOUS-SOUS NIVEAU",$C$129,"INDICATEURS",$D130))</f>
        <v/>
      </c>
      <c r="J130" s="289" t="str">
        <f>IF(ISERROR(GETPIVOTDATA("VALEUR",TCD_FINAL!$E$6,"ANNEE",J$10,"NIVEAU","RESULTATS","SOUS-NIVEAU",$B$128,"SOUS-SOUS NIVEAU",$C$129,"INDICATEURS",$D130)),"",GETPIVOTDATA("VALEUR",TCD_FINAL!$E$6,"ANNEE",J$10,"NIVEAU","RESULTATS","SOUS-NIVEAU",$B$128,"SOUS-SOUS NIVEAU",$C$129,"INDICATEURS",$D130))</f>
        <v/>
      </c>
      <c r="K130" s="248">
        <f t="shared" ref="K130:K131" si="14">SUM(E130:J130)</f>
        <v>0</v>
      </c>
      <c r="L130" s="22"/>
      <c r="M130" s="361">
        <f>IF(ISERROR(GETPIVOTDATA("VALEUR",TCD_FINAL!$A$6,"NIVEAU","RESULTATS","SOUS-NIVEAU",$B$128,"SOUS-SOUS NIVEAU",$C$129,"INDICATEURS",$D130)),"",GETPIVOTDATA("VALEUR",TCD_FINAL!$A$6,"NIVEAU","RESULTATS","SOUS-NIVEAU",$B$128,"SOUS-SOUS NIVEAU",$C$129,"INDICATEURS",$D130))</f>
        <v>1</v>
      </c>
      <c r="N130" s="340">
        <f t="shared" si="13"/>
        <v>0</v>
      </c>
      <c r="O130" s="19"/>
    </row>
    <row r="131" spans="1:15" ht="21" x14ac:dyDescent="0.3">
      <c r="A131" s="8"/>
      <c r="B131" s="32"/>
      <c r="C131" s="146"/>
      <c r="D131" s="160" t="s">
        <v>70</v>
      </c>
      <c r="E131" s="201" t="s">
        <v>105</v>
      </c>
      <c r="F131" s="251">
        <f>IF(ISERROR(GETPIVOTDATA("VALEUR",TCD_FINAL!$E$6,"ANNEE",F$10,"NIVEAU","RESULTATS","SOUS-NIVEAU",$B$128,"SOUS-SOUS NIVEAU",$C$129,"INDICATEURS",$D131)),"",GETPIVOTDATA("VALEUR",TCD_FINAL!$E$6,"ANNEE",F$10,"NIVEAU","RESULTATS","SOUS-NIVEAU",$B$128,"SOUS-SOUS NIVEAU",$C$129,"INDICATEURS",$D131))</f>
        <v>0</v>
      </c>
      <c r="G131" s="251">
        <f>IF(ISERROR(GETPIVOTDATA("VALEUR",TCD_FINAL!$E$6,"ANNEE",G$10,"NIVEAU","RESULTATS","SOUS-NIVEAU",$B$128,"SOUS-SOUS NIVEAU",$C$129,"INDICATEURS",$D131)),"",GETPIVOTDATA("VALEUR",TCD_FINAL!$E$6,"ANNEE",G$10,"NIVEAU","RESULTATS","SOUS-NIVEAU",$B$128,"SOUS-SOUS NIVEAU",$C$129,"INDICATEURS",$D131))</f>
        <v>0</v>
      </c>
      <c r="H131" s="251" t="str">
        <f>IF(ISERROR(GETPIVOTDATA("VALEUR",TCD_FINAL!$E$6,"ANNEE",H$10,"NIVEAU","RESULTATS","SOUS-NIVEAU",$B$128,"SOUS-SOUS NIVEAU",$C$129,"INDICATEURS",$D131)),"",GETPIVOTDATA("VALEUR",TCD_FINAL!$E$6,"ANNEE",H$10,"NIVEAU","RESULTATS","SOUS-NIVEAU",$B$128,"SOUS-SOUS NIVEAU",$C$129,"INDICATEURS",$D131))</f>
        <v/>
      </c>
      <c r="I131" s="251" t="str">
        <f>IF(ISERROR(GETPIVOTDATA("VALEUR",TCD_FINAL!$E$6,"ANNEE",I$10,"NIVEAU","RESULTATS","SOUS-NIVEAU",$B$128,"SOUS-SOUS NIVEAU",$C$129,"INDICATEURS",$D131)),"",GETPIVOTDATA("VALEUR",TCD_FINAL!$E$6,"ANNEE",I$10,"NIVEAU","RESULTATS","SOUS-NIVEAU",$B$128,"SOUS-SOUS NIVEAU",$C$129,"INDICATEURS",$D131))</f>
        <v/>
      </c>
      <c r="J131" s="289" t="str">
        <f>IF(ISERROR(GETPIVOTDATA("VALEUR",TCD_FINAL!$E$6,"ANNEE",J$10,"NIVEAU","RESULTATS","SOUS-NIVEAU",$B$128,"SOUS-SOUS NIVEAU",$C$129,"INDICATEURS",$D131)),"",GETPIVOTDATA("VALEUR",TCD_FINAL!$E$6,"ANNEE",J$10,"NIVEAU","RESULTATS","SOUS-NIVEAU",$B$128,"SOUS-SOUS NIVEAU",$C$129,"INDICATEURS",$D131))</f>
        <v/>
      </c>
      <c r="K131" s="248">
        <f t="shared" si="14"/>
        <v>0</v>
      </c>
      <c r="L131" s="22"/>
      <c r="M131" s="361">
        <f>IF(ISERROR(GETPIVOTDATA("VALEUR",TCD_FINAL!$A$6,"NIVEAU","RESULTATS","SOUS-NIVEAU",$B$128,"SOUS-SOUS NIVEAU",$C$129,"INDICATEURS",$D131)),"",GETPIVOTDATA("VALEUR",TCD_FINAL!$A$6,"NIVEAU","RESULTATS","SOUS-NIVEAU",$B$128,"SOUS-SOUS NIVEAU",$C$129,"INDICATEURS",$D131))</f>
        <v>1</v>
      </c>
      <c r="N131" s="340">
        <f t="shared" si="13"/>
        <v>0</v>
      </c>
      <c r="O131" s="19"/>
    </row>
    <row r="132" spans="1:15" ht="11.5" customHeight="1" x14ac:dyDescent="0.3">
      <c r="A132" s="18"/>
      <c r="B132" s="32"/>
      <c r="C132" s="147"/>
      <c r="D132" s="183"/>
      <c r="E132" s="203"/>
      <c r="F132" s="142"/>
      <c r="G132" s="142"/>
      <c r="H132" s="142"/>
      <c r="I132" s="143"/>
      <c r="J132" s="300"/>
      <c r="K132" s="142"/>
      <c r="L132" s="22"/>
      <c r="M132" s="375"/>
      <c r="N132" s="376"/>
      <c r="O132" s="19"/>
    </row>
    <row r="133" spans="1:15" s="155" customFormat="1" ht="21" x14ac:dyDescent="0.3">
      <c r="A133" s="8"/>
      <c r="B133" s="32"/>
      <c r="C133" s="148" t="s">
        <v>53</v>
      </c>
      <c r="D133" s="220"/>
      <c r="E133" s="198"/>
      <c r="F133" s="153"/>
      <c r="G133" s="153"/>
      <c r="H133" s="153"/>
      <c r="I133" s="154"/>
      <c r="J133" s="298"/>
      <c r="K133" s="153"/>
      <c r="L133" s="22"/>
      <c r="M133" s="379"/>
      <c r="N133" s="380"/>
      <c r="O133" s="19"/>
    </row>
    <row r="134" spans="1:15" ht="21" x14ac:dyDescent="0.3">
      <c r="A134" s="8"/>
      <c r="B134" s="32"/>
      <c r="C134" s="146"/>
      <c r="D134" s="158" t="s">
        <v>71</v>
      </c>
      <c r="E134" s="193" t="s">
        <v>105</v>
      </c>
      <c r="F134" s="251">
        <f>IF(ISERROR(GETPIVOTDATA("VALEUR",TCD_FINAL!$E$6,"ANNEE",F$10,"NIVEAU","RESULTATS","SOUS-NIVEAU",$B$128,"SOUS-SOUS NIVEAU",$C$133,"INDICATEURS",$D134)),"",GETPIVOTDATA("VALEUR",TCD_FINAL!$E$6,"ANNEE",F$10,"NIVEAU","RESULTATS","SOUS-NIVEAU",$B$128,"SOUS-SOUS NIVEAU",$C$133,"INDICATEURS",$D134))</f>
        <v>0</v>
      </c>
      <c r="G134" s="251">
        <f>IF(ISERROR(GETPIVOTDATA("VALEUR",TCD_FINAL!$E$6,"ANNEE",G$10,"NIVEAU","RESULTATS","SOUS-NIVEAU",$B$128,"SOUS-SOUS NIVEAU",$C$133,"INDICATEURS",$D134)),"",GETPIVOTDATA("VALEUR",TCD_FINAL!$E$6,"ANNEE",G$10,"NIVEAU","RESULTATS","SOUS-NIVEAU",$B$128,"SOUS-SOUS NIVEAU",$C$133,"INDICATEURS",$D134))</f>
        <v>0</v>
      </c>
      <c r="H134" s="251" t="str">
        <f>IF(ISERROR(GETPIVOTDATA("VALEUR",TCD_FINAL!$E$6,"ANNEE",H$10,"NIVEAU","RESULTATS","SOUS-NIVEAU",$B$128,"SOUS-SOUS NIVEAU",$C$133,"INDICATEURS",$D134)),"",GETPIVOTDATA("VALEUR",TCD_FINAL!$E$6,"ANNEE",H$10,"NIVEAU","RESULTATS","SOUS-NIVEAU",$B$128,"SOUS-SOUS NIVEAU",$C$133,"INDICATEURS",$D134))</f>
        <v/>
      </c>
      <c r="I134" s="251" t="str">
        <f>IF(ISERROR(GETPIVOTDATA("VALEUR",TCD_FINAL!$E$6,"ANNEE",I$10,"NIVEAU","RESULTATS","SOUS-NIVEAU",$B$128,"SOUS-SOUS NIVEAU",$C$133,"INDICATEURS",$D134)),"",GETPIVOTDATA("VALEUR",TCD_FINAL!$E$6,"ANNEE",I$10,"NIVEAU","RESULTATS","SOUS-NIVEAU",$B$128,"SOUS-SOUS NIVEAU",$C$133,"INDICATEURS",$D134))</f>
        <v/>
      </c>
      <c r="J134" s="289" t="str">
        <f>IF(ISERROR(GETPIVOTDATA("VALEUR",TCD_FINAL!$E$6,"ANNEE",J$10,"NIVEAU","RESULTATS","SOUS-NIVEAU",$B$128,"SOUS-SOUS NIVEAU",$C$133,"INDICATEURS",$D134)),"",GETPIVOTDATA("VALEUR",TCD_FINAL!$E$6,"ANNEE",J$10,"NIVEAU","RESULTATS","SOUS-NIVEAU",$B$128,"SOUS-SOUS NIVEAU",$C$133,"INDICATEURS",$D134))</f>
        <v/>
      </c>
      <c r="K134" s="248">
        <f t="shared" ref="K134:K137" si="15">SUM(E134:J134)</f>
        <v>0</v>
      </c>
      <c r="L134" s="22"/>
      <c r="M134" s="361">
        <f>IF(ISERROR(GETPIVOTDATA("VALEUR",TCD_FINAL!$A$6,"NIVEAU","RESULTATS","SOUS-NIVEAU",$B$128,"SOUS-SOUS NIVEAU",$C$133,"INDICATEURS",$D134)),"",GETPIVOTDATA("VALEUR",TCD_FINAL!$A$6,"NIVEAU","RESULTATS","SOUS-NIVEAU",$B$128,"SOUS-SOUS NIVEAU",$C$133,"INDICATEURS",$D134))</f>
        <v>1</v>
      </c>
      <c r="N134" s="340">
        <f t="shared" ref="N134:N137" si="16">IF(AND(M134=0,K134&gt;0),100%,IF(AND(OR(M134="",M134=0),K134=0),"", K134/M134))</f>
        <v>0</v>
      </c>
      <c r="O134" s="19"/>
    </row>
    <row r="135" spans="1:15" ht="21" x14ac:dyDescent="0.3">
      <c r="A135" s="8"/>
      <c r="B135" s="32"/>
      <c r="C135" s="146"/>
      <c r="D135" s="159" t="s">
        <v>72</v>
      </c>
      <c r="E135" s="53" t="s">
        <v>105</v>
      </c>
      <c r="F135" s="251">
        <f>IF(ISERROR(GETPIVOTDATA("VALEUR",TCD_FINAL!$E$6,"ANNEE",F$10,"NIVEAU","RESULTATS","SOUS-NIVEAU",$B$128,"SOUS-SOUS NIVEAU",$C$133,"INDICATEURS",$D135)),"",GETPIVOTDATA("VALEUR",TCD_FINAL!$E$6,"ANNEE",F$10,"NIVEAU","RESULTATS","SOUS-NIVEAU",$B$128,"SOUS-SOUS NIVEAU",$C$133,"INDICATEURS",$D135))</f>
        <v>0</v>
      </c>
      <c r="G135" s="251">
        <f>IF(ISERROR(GETPIVOTDATA("VALEUR",TCD_FINAL!$E$6,"ANNEE",G$10,"NIVEAU","RESULTATS","SOUS-NIVEAU",$B$128,"SOUS-SOUS NIVEAU",$C$133,"INDICATEURS",$D135)),"",GETPIVOTDATA("VALEUR",TCD_FINAL!$E$6,"ANNEE",G$10,"NIVEAU","RESULTATS","SOUS-NIVEAU",$B$128,"SOUS-SOUS NIVEAU",$C$133,"INDICATEURS",$D135))</f>
        <v>0</v>
      </c>
      <c r="H135" s="251" t="str">
        <f>IF(ISERROR(GETPIVOTDATA("VALEUR",TCD_FINAL!$E$6,"ANNEE",H$10,"NIVEAU","RESULTATS","SOUS-NIVEAU",$B$128,"SOUS-SOUS NIVEAU",$C$133,"INDICATEURS",$D135)),"",GETPIVOTDATA("VALEUR",TCD_FINAL!$E$6,"ANNEE",H$10,"NIVEAU","RESULTATS","SOUS-NIVEAU",$B$128,"SOUS-SOUS NIVEAU",$C$133,"INDICATEURS",$D135))</f>
        <v/>
      </c>
      <c r="I135" s="251" t="str">
        <f>IF(ISERROR(GETPIVOTDATA("VALEUR",TCD_FINAL!$E$6,"ANNEE",I$10,"NIVEAU","RESULTATS","SOUS-NIVEAU",$B$128,"SOUS-SOUS NIVEAU",$C$133,"INDICATEURS",$D135)),"",GETPIVOTDATA("VALEUR",TCD_FINAL!$E$6,"ANNEE",I$10,"NIVEAU","RESULTATS","SOUS-NIVEAU",$B$128,"SOUS-SOUS NIVEAU",$C$133,"INDICATEURS",$D135))</f>
        <v/>
      </c>
      <c r="J135" s="289" t="str">
        <f>IF(ISERROR(GETPIVOTDATA("VALEUR",TCD_FINAL!$E$6,"ANNEE",J$10,"NIVEAU","RESULTATS","SOUS-NIVEAU",$B$128,"SOUS-SOUS NIVEAU",$C$133,"INDICATEURS",$D135)),"",GETPIVOTDATA("VALEUR",TCD_FINAL!$E$6,"ANNEE",J$10,"NIVEAU","RESULTATS","SOUS-NIVEAU",$B$128,"SOUS-SOUS NIVEAU",$C$133,"INDICATEURS",$D135))</f>
        <v/>
      </c>
      <c r="K135" s="248">
        <f t="shared" si="15"/>
        <v>0</v>
      </c>
      <c r="L135" s="22"/>
      <c r="M135" s="361">
        <f>IF(ISERROR(GETPIVOTDATA("VALEUR",TCD_FINAL!$A$6,"NIVEAU","RESULTATS","SOUS-NIVEAU",$B$128,"SOUS-SOUS NIVEAU",$C$133,"INDICATEURS",$D135)),"",GETPIVOTDATA("VALEUR",TCD_FINAL!$A$6,"NIVEAU","RESULTATS","SOUS-NIVEAU",$B$128,"SOUS-SOUS NIVEAU",$C$133,"INDICATEURS",$D135))</f>
        <v>1</v>
      </c>
      <c r="N135" s="340">
        <f t="shared" si="16"/>
        <v>0</v>
      </c>
      <c r="O135" s="19"/>
    </row>
    <row r="136" spans="1:15" ht="21" x14ac:dyDescent="0.3">
      <c r="A136" s="8"/>
      <c r="B136" s="32"/>
      <c r="C136" s="146"/>
      <c r="D136" s="159" t="s">
        <v>73</v>
      </c>
      <c r="E136" s="53" t="s">
        <v>105</v>
      </c>
      <c r="F136" s="251">
        <f>IF(ISERROR(GETPIVOTDATA("VALEUR",TCD_FINAL!$E$6,"ANNEE",F$10,"NIVEAU","RESULTATS","SOUS-NIVEAU",$B$128,"SOUS-SOUS NIVEAU",$C$133,"INDICATEURS",$D136)),"",GETPIVOTDATA("VALEUR",TCD_FINAL!$E$6,"ANNEE",F$10,"NIVEAU","RESULTATS","SOUS-NIVEAU",$B$128,"SOUS-SOUS NIVEAU",$C$133,"INDICATEURS",$D136))</f>
        <v>0</v>
      </c>
      <c r="G136" s="251">
        <f>IF(ISERROR(GETPIVOTDATA("VALEUR",TCD_FINAL!$E$6,"ANNEE",G$10,"NIVEAU","RESULTATS","SOUS-NIVEAU",$B$128,"SOUS-SOUS NIVEAU",$C$133,"INDICATEURS",$D136)),"",GETPIVOTDATA("VALEUR",TCD_FINAL!$E$6,"ANNEE",G$10,"NIVEAU","RESULTATS","SOUS-NIVEAU",$B$128,"SOUS-SOUS NIVEAU",$C$133,"INDICATEURS",$D136))</f>
        <v>0</v>
      </c>
      <c r="H136" s="251" t="str">
        <f>IF(ISERROR(GETPIVOTDATA("VALEUR",TCD_FINAL!$E$6,"ANNEE",H$10,"NIVEAU","RESULTATS","SOUS-NIVEAU",$B$128,"SOUS-SOUS NIVEAU",$C$133,"INDICATEURS",$D136)),"",GETPIVOTDATA("VALEUR",TCD_FINAL!$E$6,"ANNEE",H$10,"NIVEAU","RESULTATS","SOUS-NIVEAU",$B$128,"SOUS-SOUS NIVEAU",$C$133,"INDICATEURS",$D136))</f>
        <v/>
      </c>
      <c r="I136" s="251" t="str">
        <f>IF(ISERROR(GETPIVOTDATA("VALEUR",TCD_FINAL!$E$6,"ANNEE",I$10,"NIVEAU","RESULTATS","SOUS-NIVEAU",$B$128,"SOUS-SOUS NIVEAU",$C$133,"INDICATEURS",$D136)),"",GETPIVOTDATA("VALEUR",TCD_FINAL!$E$6,"ANNEE",I$10,"NIVEAU","RESULTATS","SOUS-NIVEAU",$B$128,"SOUS-SOUS NIVEAU",$C$133,"INDICATEURS",$D136))</f>
        <v/>
      </c>
      <c r="J136" s="289" t="str">
        <f>IF(ISERROR(GETPIVOTDATA("VALEUR",TCD_FINAL!$E$6,"ANNEE",J$10,"NIVEAU","RESULTATS","SOUS-NIVEAU",$B$128,"SOUS-SOUS NIVEAU",$C$133,"INDICATEURS",$D136)),"",GETPIVOTDATA("VALEUR",TCD_FINAL!$E$6,"ANNEE",J$10,"NIVEAU","RESULTATS","SOUS-NIVEAU",$B$128,"SOUS-SOUS NIVEAU",$C$133,"INDICATEURS",$D136))</f>
        <v/>
      </c>
      <c r="K136" s="248">
        <f t="shared" si="15"/>
        <v>0</v>
      </c>
      <c r="L136" s="22"/>
      <c r="M136" s="361">
        <f>IF(ISERROR(GETPIVOTDATA("VALEUR",TCD_FINAL!$A$6,"NIVEAU","RESULTATS","SOUS-NIVEAU",$B$128,"SOUS-SOUS NIVEAU",$C$133,"INDICATEURS",$D136)),"",GETPIVOTDATA("VALEUR",TCD_FINAL!$A$6,"NIVEAU","RESULTATS","SOUS-NIVEAU",$B$128,"SOUS-SOUS NIVEAU",$C$133,"INDICATEURS",$D136))</f>
        <v>1</v>
      </c>
      <c r="N136" s="340">
        <f t="shared" si="16"/>
        <v>0</v>
      </c>
      <c r="O136" s="19"/>
    </row>
    <row r="137" spans="1:15" ht="21" x14ac:dyDescent="0.3">
      <c r="A137" s="8"/>
      <c r="B137" s="32"/>
      <c r="C137" s="146"/>
      <c r="D137" s="160" t="s">
        <v>74</v>
      </c>
      <c r="E137" s="201" t="s">
        <v>105</v>
      </c>
      <c r="F137" s="251">
        <f>IF(ISERROR(GETPIVOTDATA("VALEUR",TCD_FINAL!$E$6,"ANNEE",F$10,"NIVEAU","RESULTATS","SOUS-NIVEAU",$B$128,"SOUS-SOUS NIVEAU",$C$133,"INDICATEURS",$D137)),"",GETPIVOTDATA("VALEUR",TCD_FINAL!$E$6,"ANNEE",F$10,"NIVEAU","RESULTATS","SOUS-NIVEAU",$B$128,"SOUS-SOUS NIVEAU",$C$133,"INDICATEURS",$D137))</f>
        <v>0</v>
      </c>
      <c r="G137" s="251">
        <f>IF(ISERROR(GETPIVOTDATA("VALEUR",TCD_FINAL!$E$6,"ANNEE",G$10,"NIVEAU","RESULTATS","SOUS-NIVEAU",$B$128,"SOUS-SOUS NIVEAU",$C$133,"INDICATEURS",$D137)),"",GETPIVOTDATA("VALEUR",TCD_FINAL!$E$6,"ANNEE",G$10,"NIVEAU","RESULTATS","SOUS-NIVEAU",$B$128,"SOUS-SOUS NIVEAU",$C$133,"INDICATEURS",$D137))</f>
        <v>0</v>
      </c>
      <c r="H137" s="251" t="str">
        <f>IF(ISERROR(GETPIVOTDATA("VALEUR",TCD_FINAL!$E$6,"ANNEE",H$10,"NIVEAU","RESULTATS","SOUS-NIVEAU",$B$128,"SOUS-SOUS NIVEAU",$C$133,"INDICATEURS",$D137)),"",GETPIVOTDATA("VALEUR",TCD_FINAL!$E$6,"ANNEE",H$10,"NIVEAU","RESULTATS","SOUS-NIVEAU",$B$128,"SOUS-SOUS NIVEAU",$C$133,"INDICATEURS",$D137))</f>
        <v/>
      </c>
      <c r="I137" s="251" t="str">
        <f>IF(ISERROR(GETPIVOTDATA("VALEUR",TCD_FINAL!$E$6,"ANNEE",I$10,"NIVEAU","RESULTATS","SOUS-NIVEAU",$B$128,"SOUS-SOUS NIVEAU",$C$133,"INDICATEURS",$D137)),"",GETPIVOTDATA("VALEUR",TCD_FINAL!$E$6,"ANNEE",I$10,"NIVEAU","RESULTATS","SOUS-NIVEAU",$B$128,"SOUS-SOUS NIVEAU",$C$133,"INDICATEURS",$D137))</f>
        <v/>
      </c>
      <c r="J137" s="289" t="str">
        <f>IF(ISERROR(GETPIVOTDATA("VALEUR",TCD_FINAL!$E$6,"ANNEE",J$10,"NIVEAU","RESULTATS","SOUS-NIVEAU",$B$128,"SOUS-SOUS NIVEAU",$C$133,"INDICATEURS",$D137)),"",GETPIVOTDATA("VALEUR",TCD_FINAL!$E$6,"ANNEE",J$10,"NIVEAU","RESULTATS","SOUS-NIVEAU",$B$128,"SOUS-SOUS NIVEAU",$C$133,"INDICATEURS",$D137))</f>
        <v/>
      </c>
      <c r="K137" s="248">
        <f t="shared" si="15"/>
        <v>0</v>
      </c>
      <c r="L137" s="22"/>
      <c r="M137" s="361">
        <f>IF(ISERROR(GETPIVOTDATA("VALEUR",TCD_FINAL!$A$6,"NIVEAU","RESULTATS","SOUS-NIVEAU",$B$128,"SOUS-SOUS NIVEAU",$C$133,"INDICATEURS",$D137)),"",GETPIVOTDATA("VALEUR",TCD_FINAL!$A$6,"NIVEAU","RESULTATS","SOUS-NIVEAU",$B$128,"SOUS-SOUS NIVEAU",$C$133,"INDICATEURS",$D137))</f>
        <v>1</v>
      </c>
      <c r="N137" s="340">
        <f t="shared" si="16"/>
        <v>0</v>
      </c>
      <c r="O137" s="19"/>
    </row>
    <row r="138" spans="1:15" ht="11.5" customHeight="1" x14ac:dyDescent="0.3">
      <c r="A138" s="18"/>
      <c r="B138" s="32"/>
      <c r="C138" s="147"/>
      <c r="D138" s="183"/>
      <c r="E138" s="203"/>
      <c r="F138" s="142"/>
      <c r="G138" s="142"/>
      <c r="H138" s="142"/>
      <c r="I138" s="143"/>
      <c r="J138" s="300"/>
      <c r="K138" s="142"/>
      <c r="L138" s="22"/>
      <c r="M138" s="375"/>
      <c r="N138" s="376"/>
      <c r="O138" s="19"/>
    </row>
    <row r="139" spans="1:15" ht="21" x14ac:dyDescent="0.3">
      <c r="A139" s="8"/>
      <c r="B139" s="32"/>
      <c r="C139" s="148" t="s">
        <v>54</v>
      </c>
      <c r="D139" s="220"/>
      <c r="E139" s="198"/>
      <c r="F139" s="153"/>
      <c r="G139" s="153"/>
      <c r="H139" s="153"/>
      <c r="I139" s="154"/>
      <c r="J139" s="301"/>
      <c r="K139" s="153"/>
      <c r="L139" s="22"/>
      <c r="M139" s="379"/>
      <c r="N139" s="380"/>
      <c r="O139" s="19"/>
    </row>
    <row r="140" spans="1:15" ht="21" x14ac:dyDescent="0.3">
      <c r="A140" s="8"/>
      <c r="B140" s="32"/>
      <c r="C140" s="146"/>
      <c r="D140" s="158" t="s">
        <v>75</v>
      </c>
      <c r="E140" s="193"/>
      <c r="F140" s="251">
        <f>IF(ISERROR(GETPIVOTDATA("VALEUR",TCD_FINAL!$E$6,"ANNEE",F$10,"NIVEAU","RESULTATS","SOUS-NIVEAU",$B$128,"SOUS-SOUS NIVEAU",$C$139,"INDICATEURS",$D140)),"",GETPIVOTDATA("VALEUR",TCD_FINAL!$E$6,"ANNEE",F$10,"NIVEAU","RESULTATS","SOUS-NIVEAU",$B$128,"SOUS-SOUS NIVEAU",$C$139,"INDICATEURS",$D140))</f>
        <v>0</v>
      </c>
      <c r="G140" s="251">
        <f>IF(ISERROR(GETPIVOTDATA("VALEUR",TCD_FINAL!$E$6,"ANNEE",G$10,"NIVEAU","RESULTATS","SOUS-NIVEAU",$B$128,"SOUS-SOUS NIVEAU",$C$139,"INDICATEURS",$D140)),"",GETPIVOTDATA("VALEUR",TCD_FINAL!$E$6,"ANNEE",G$10,"NIVEAU","RESULTATS","SOUS-NIVEAU",$B$128,"SOUS-SOUS NIVEAU",$C$139,"INDICATEURS",$D140))</f>
        <v>0</v>
      </c>
      <c r="H140" s="251" t="str">
        <f>IF(ISERROR(GETPIVOTDATA("VALEUR",TCD_FINAL!$E$6,"ANNEE",H$10,"NIVEAU","RESULTATS","SOUS-NIVEAU",$B$128,"SOUS-SOUS NIVEAU",$C$139,"INDICATEURS",$D140)),"",GETPIVOTDATA("VALEUR",TCD_FINAL!$E$6,"ANNEE",H$10,"NIVEAU","RESULTATS","SOUS-NIVEAU",$B$128,"SOUS-SOUS NIVEAU",$C$139,"INDICATEURS",$D140))</f>
        <v/>
      </c>
      <c r="I140" s="251" t="str">
        <f>IF(ISERROR(GETPIVOTDATA("VALEUR",TCD_FINAL!$E$6,"ANNEE",I$10,"NIVEAU","RESULTATS","SOUS-NIVEAU",$B$128,"SOUS-SOUS NIVEAU",$C$139,"INDICATEURS",$D140)),"",GETPIVOTDATA("VALEUR",TCD_FINAL!$E$6,"ANNEE",I$10,"NIVEAU","RESULTATS","SOUS-NIVEAU",$B$128,"SOUS-SOUS NIVEAU",$C$139,"INDICATEURS",$D140))</f>
        <v/>
      </c>
      <c r="J140" s="289" t="str">
        <f>IF(ISERROR(GETPIVOTDATA("VALEUR",TCD_FINAL!$E$6,"ANNEE",J$10,"NIVEAU","RESULTATS","SOUS-NIVEAU",$B$128,"SOUS-SOUS NIVEAU",$C$139,"INDICATEURS",$D140)),"",GETPIVOTDATA("VALEUR",TCD_FINAL!$E$6,"ANNEE",J$10,"NIVEAU","RESULTATS","SOUS-NIVEAU",$B$128,"SOUS-SOUS NIVEAU",$C$139,"INDICATEURS",$D140))</f>
        <v/>
      </c>
      <c r="K140" s="248">
        <f t="shared" ref="K140:K146" si="17">SUM(E140:J140)</f>
        <v>0</v>
      </c>
      <c r="L140" s="22"/>
      <c r="M140" s="361">
        <f>IF(ISERROR(GETPIVOTDATA("VALEUR",TCD_FINAL!$A$6,"NIVEAU","RESULTATS","SOUS-NIVEAU",$B$128,"SOUS-SOUS NIVEAU",$C$139,"INDICATEURS",$D140)),"",GETPIVOTDATA("VALEUR",TCD_FINAL!$A$6,"NIVEAU","RESULTATS","SOUS-NIVEAU",$B$128,"SOUS-SOUS NIVEAU",$C$139,"INDICATEURS",$D140))</f>
        <v>1</v>
      </c>
      <c r="N140" s="340">
        <f t="shared" ref="N140:N146" si="18">IF(AND(M140=0,K140&gt;0),100%,IF(AND(OR(M140="",M140=0),K140=0),"", K140/M140))</f>
        <v>0</v>
      </c>
      <c r="O140" s="19"/>
    </row>
    <row r="141" spans="1:15" ht="21" x14ac:dyDescent="0.3">
      <c r="A141" s="8"/>
      <c r="B141" s="32"/>
      <c r="C141" s="146"/>
      <c r="D141" s="159" t="s">
        <v>76</v>
      </c>
      <c r="E141" s="53"/>
      <c r="F141" s="251">
        <f>IF(ISERROR(GETPIVOTDATA("VALEUR",TCD_FINAL!$E$6,"ANNEE",F$10,"NIVEAU","RESULTATS","SOUS-NIVEAU",$B$128,"SOUS-SOUS NIVEAU",$C$139,"INDICATEURS",$D141)),"",GETPIVOTDATA("VALEUR",TCD_FINAL!$E$6,"ANNEE",F$10,"NIVEAU","RESULTATS","SOUS-NIVEAU",$B$128,"SOUS-SOUS NIVEAU",$C$139,"INDICATEURS",$D141))</f>
        <v>0</v>
      </c>
      <c r="G141" s="251">
        <f>IF(ISERROR(GETPIVOTDATA("VALEUR",TCD_FINAL!$E$6,"ANNEE",G$10,"NIVEAU","RESULTATS","SOUS-NIVEAU",$B$128,"SOUS-SOUS NIVEAU",$C$139,"INDICATEURS",$D141)),"",GETPIVOTDATA("VALEUR",TCD_FINAL!$E$6,"ANNEE",G$10,"NIVEAU","RESULTATS","SOUS-NIVEAU",$B$128,"SOUS-SOUS NIVEAU",$C$139,"INDICATEURS",$D141))</f>
        <v>0</v>
      </c>
      <c r="H141" s="251" t="str">
        <f>IF(ISERROR(GETPIVOTDATA("VALEUR",TCD_FINAL!$E$6,"ANNEE",H$10,"NIVEAU","RESULTATS","SOUS-NIVEAU",$B$128,"SOUS-SOUS NIVEAU",$C$139,"INDICATEURS",$D141)),"",GETPIVOTDATA("VALEUR",TCD_FINAL!$E$6,"ANNEE",H$10,"NIVEAU","RESULTATS","SOUS-NIVEAU",$B$128,"SOUS-SOUS NIVEAU",$C$139,"INDICATEURS",$D141))</f>
        <v/>
      </c>
      <c r="I141" s="251" t="str">
        <f>IF(ISERROR(GETPIVOTDATA("VALEUR",TCD_FINAL!$E$6,"ANNEE",I$10,"NIVEAU","RESULTATS","SOUS-NIVEAU",$B$128,"SOUS-SOUS NIVEAU",$C$139,"INDICATEURS",$D141)),"",GETPIVOTDATA("VALEUR",TCD_FINAL!$E$6,"ANNEE",I$10,"NIVEAU","RESULTATS","SOUS-NIVEAU",$B$128,"SOUS-SOUS NIVEAU",$C$139,"INDICATEURS",$D141))</f>
        <v/>
      </c>
      <c r="J141" s="289" t="str">
        <f>IF(ISERROR(GETPIVOTDATA("VALEUR",TCD_FINAL!$E$6,"ANNEE",J$10,"NIVEAU","RESULTATS","SOUS-NIVEAU",$B$128,"SOUS-SOUS NIVEAU",$C$139,"INDICATEURS",$D141)),"",GETPIVOTDATA("VALEUR",TCD_FINAL!$E$6,"ANNEE",J$10,"NIVEAU","RESULTATS","SOUS-NIVEAU",$B$128,"SOUS-SOUS NIVEAU",$C$139,"INDICATEURS",$D141))</f>
        <v/>
      </c>
      <c r="K141" s="248">
        <f t="shared" si="17"/>
        <v>0</v>
      </c>
      <c r="L141" s="22"/>
      <c r="M141" s="361">
        <f>IF(ISERROR(GETPIVOTDATA("VALEUR",TCD_FINAL!$A$6,"NIVEAU","RESULTATS","SOUS-NIVEAU",$B$128,"SOUS-SOUS NIVEAU",$C$139,"INDICATEURS",$D141)),"",GETPIVOTDATA("VALEUR",TCD_FINAL!$A$6,"NIVEAU","RESULTATS","SOUS-NIVEAU",$B$128,"SOUS-SOUS NIVEAU",$C$139,"INDICATEURS",$D141))</f>
        <v>1</v>
      </c>
      <c r="N141" s="340">
        <f t="shared" si="18"/>
        <v>0</v>
      </c>
      <c r="O141" s="19"/>
    </row>
    <row r="142" spans="1:15" ht="21" x14ac:dyDescent="0.3">
      <c r="A142" s="8"/>
      <c r="B142" s="32"/>
      <c r="C142" s="146"/>
      <c r="D142" s="159" t="s">
        <v>77</v>
      </c>
      <c r="E142" s="53"/>
      <c r="F142" s="251">
        <f>IF(ISERROR(GETPIVOTDATA("VALEUR",TCD_FINAL!$E$6,"ANNEE",F$10,"NIVEAU","RESULTATS","SOUS-NIVEAU",$B$128,"SOUS-SOUS NIVEAU",$C$139,"INDICATEURS",$D142)),"",GETPIVOTDATA("VALEUR",TCD_FINAL!$E$6,"ANNEE",F$10,"NIVEAU","RESULTATS","SOUS-NIVEAU",$B$128,"SOUS-SOUS NIVEAU",$C$139,"INDICATEURS",$D142))</f>
        <v>0</v>
      </c>
      <c r="G142" s="251">
        <f>IF(ISERROR(GETPIVOTDATA("VALEUR",TCD_FINAL!$E$6,"ANNEE",G$10,"NIVEAU","RESULTATS","SOUS-NIVEAU",$B$128,"SOUS-SOUS NIVEAU",$C$139,"INDICATEURS",$D142)),"",GETPIVOTDATA("VALEUR",TCD_FINAL!$E$6,"ANNEE",G$10,"NIVEAU","RESULTATS","SOUS-NIVEAU",$B$128,"SOUS-SOUS NIVEAU",$C$139,"INDICATEURS",$D142))</f>
        <v>0</v>
      </c>
      <c r="H142" s="251" t="str">
        <f>IF(ISERROR(GETPIVOTDATA("VALEUR",TCD_FINAL!$E$6,"ANNEE",H$10,"NIVEAU","RESULTATS","SOUS-NIVEAU",$B$128,"SOUS-SOUS NIVEAU",$C$139,"INDICATEURS",$D142)),"",GETPIVOTDATA("VALEUR",TCD_FINAL!$E$6,"ANNEE",H$10,"NIVEAU","RESULTATS","SOUS-NIVEAU",$B$128,"SOUS-SOUS NIVEAU",$C$139,"INDICATEURS",$D142))</f>
        <v/>
      </c>
      <c r="I142" s="251" t="str">
        <f>IF(ISERROR(GETPIVOTDATA("VALEUR",TCD_FINAL!$E$6,"ANNEE",I$10,"NIVEAU","RESULTATS","SOUS-NIVEAU",$B$128,"SOUS-SOUS NIVEAU",$C$139,"INDICATEURS",$D142)),"",GETPIVOTDATA("VALEUR",TCD_FINAL!$E$6,"ANNEE",I$10,"NIVEAU","RESULTATS","SOUS-NIVEAU",$B$128,"SOUS-SOUS NIVEAU",$C$139,"INDICATEURS",$D142))</f>
        <v/>
      </c>
      <c r="J142" s="289" t="str">
        <f>IF(ISERROR(GETPIVOTDATA("VALEUR",TCD_FINAL!$E$6,"ANNEE",J$10,"NIVEAU","RESULTATS","SOUS-NIVEAU",$B$128,"SOUS-SOUS NIVEAU",$C$139,"INDICATEURS",$D142)),"",GETPIVOTDATA("VALEUR",TCD_FINAL!$E$6,"ANNEE",J$10,"NIVEAU","RESULTATS","SOUS-NIVEAU",$B$128,"SOUS-SOUS NIVEAU",$C$139,"INDICATEURS",$D142))</f>
        <v/>
      </c>
      <c r="K142" s="248">
        <f t="shared" si="17"/>
        <v>0</v>
      </c>
      <c r="L142" s="22"/>
      <c r="M142" s="361">
        <f>IF(ISERROR(GETPIVOTDATA("VALEUR",TCD_FINAL!$A$6,"NIVEAU","RESULTATS","SOUS-NIVEAU",$B$128,"SOUS-SOUS NIVEAU",$C$139,"INDICATEURS",$D142)),"",GETPIVOTDATA("VALEUR",TCD_FINAL!$A$6,"NIVEAU","RESULTATS","SOUS-NIVEAU",$B$128,"SOUS-SOUS NIVEAU",$C$139,"INDICATEURS",$D142))</f>
        <v>1</v>
      </c>
      <c r="N142" s="340">
        <f t="shared" si="18"/>
        <v>0</v>
      </c>
      <c r="O142" s="19"/>
    </row>
    <row r="143" spans="1:15" ht="21" x14ac:dyDescent="0.3">
      <c r="A143" s="8"/>
      <c r="B143" s="32"/>
      <c r="C143" s="146"/>
      <c r="D143" s="159" t="s">
        <v>78</v>
      </c>
      <c r="E143" s="53"/>
      <c r="F143" s="251">
        <f>IF(ISERROR(GETPIVOTDATA("VALEUR",TCD_FINAL!$E$6,"ANNEE",F$10,"NIVEAU","RESULTATS","SOUS-NIVEAU",$B$128,"SOUS-SOUS NIVEAU",$C$139,"INDICATEURS",$D143)),"",GETPIVOTDATA("VALEUR",TCD_FINAL!$E$6,"ANNEE",F$10,"NIVEAU","RESULTATS","SOUS-NIVEAU",$B$128,"SOUS-SOUS NIVEAU",$C$139,"INDICATEURS",$D143))</f>
        <v>0</v>
      </c>
      <c r="G143" s="251">
        <f>IF(ISERROR(GETPIVOTDATA("VALEUR",TCD_FINAL!$E$6,"ANNEE",G$10,"NIVEAU","RESULTATS","SOUS-NIVEAU",$B$128,"SOUS-SOUS NIVEAU",$C$139,"INDICATEURS",$D143)),"",GETPIVOTDATA("VALEUR",TCD_FINAL!$E$6,"ANNEE",G$10,"NIVEAU","RESULTATS","SOUS-NIVEAU",$B$128,"SOUS-SOUS NIVEAU",$C$139,"INDICATEURS",$D143))</f>
        <v>0</v>
      </c>
      <c r="H143" s="251" t="str">
        <f>IF(ISERROR(GETPIVOTDATA("VALEUR",TCD_FINAL!$E$6,"ANNEE",H$10,"NIVEAU","RESULTATS","SOUS-NIVEAU",$B$128,"SOUS-SOUS NIVEAU",$C$139,"INDICATEURS",$D143)),"",GETPIVOTDATA("VALEUR",TCD_FINAL!$E$6,"ANNEE",H$10,"NIVEAU","RESULTATS","SOUS-NIVEAU",$B$128,"SOUS-SOUS NIVEAU",$C$139,"INDICATEURS",$D143))</f>
        <v/>
      </c>
      <c r="I143" s="251" t="str">
        <f>IF(ISERROR(GETPIVOTDATA("VALEUR",TCD_FINAL!$E$6,"ANNEE",I$10,"NIVEAU","RESULTATS","SOUS-NIVEAU",$B$128,"SOUS-SOUS NIVEAU",$C$139,"INDICATEURS",$D143)),"",GETPIVOTDATA("VALEUR",TCD_FINAL!$E$6,"ANNEE",I$10,"NIVEAU","RESULTATS","SOUS-NIVEAU",$B$128,"SOUS-SOUS NIVEAU",$C$139,"INDICATEURS",$D143))</f>
        <v/>
      </c>
      <c r="J143" s="289" t="str">
        <f>IF(ISERROR(GETPIVOTDATA("VALEUR",TCD_FINAL!$E$6,"ANNEE",J$10,"NIVEAU","RESULTATS","SOUS-NIVEAU",$B$128,"SOUS-SOUS NIVEAU",$C$139,"INDICATEURS",$D143)),"",GETPIVOTDATA("VALEUR",TCD_FINAL!$E$6,"ANNEE",J$10,"NIVEAU","RESULTATS","SOUS-NIVEAU",$B$128,"SOUS-SOUS NIVEAU",$C$139,"INDICATEURS",$D143))</f>
        <v/>
      </c>
      <c r="K143" s="248">
        <f t="shared" si="17"/>
        <v>0</v>
      </c>
      <c r="L143" s="22"/>
      <c r="M143" s="361">
        <f>IF(ISERROR(GETPIVOTDATA("VALEUR",TCD_FINAL!$A$6,"NIVEAU","RESULTATS","SOUS-NIVEAU",$B$128,"SOUS-SOUS NIVEAU",$C$139,"INDICATEURS",$D143)),"",GETPIVOTDATA("VALEUR",TCD_FINAL!$A$6,"NIVEAU","RESULTATS","SOUS-NIVEAU",$B$128,"SOUS-SOUS NIVEAU",$C$139,"INDICATEURS",$D143))</f>
        <v>0</v>
      </c>
      <c r="N143" s="340" t="str">
        <f t="shared" si="18"/>
        <v/>
      </c>
      <c r="O143" s="19"/>
    </row>
    <row r="144" spans="1:15" ht="21" x14ac:dyDescent="0.3">
      <c r="A144" s="8"/>
      <c r="B144" s="32"/>
      <c r="C144" s="146"/>
      <c r="D144" s="159" t="s">
        <v>79</v>
      </c>
      <c r="E144" s="53"/>
      <c r="F144" s="251">
        <f>IF(ISERROR(GETPIVOTDATA("VALEUR",TCD_FINAL!$E$6,"ANNEE",F$10,"NIVEAU","RESULTATS","SOUS-NIVEAU",$B$128,"SOUS-SOUS NIVEAU",$C$139,"INDICATEURS",$D144)),"",GETPIVOTDATA("VALEUR",TCD_FINAL!$E$6,"ANNEE",F$10,"NIVEAU","RESULTATS","SOUS-NIVEAU",$B$128,"SOUS-SOUS NIVEAU",$C$139,"INDICATEURS",$D144))</f>
        <v>0</v>
      </c>
      <c r="G144" s="251">
        <f>IF(ISERROR(GETPIVOTDATA("VALEUR",TCD_FINAL!$E$6,"ANNEE",G$10,"NIVEAU","RESULTATS","SOUS-NIVEAU",$B$128,"SOUS-SOUS NIVEAU",$C$139,"INDICATEURS",$D144)),"",GETPIVOTDATA("VALEUR",TCD_FINAL!$E$6,"ANNEE",G$10,"NIVEAU","RESULTATS","SOUS-NIVEAU",$B$128,"SOUS-SOUS NIVEAU",$C$139,"INDICATEURS",$D144))</f>
        <v>0</v>
      </c>
      <c r="H144" s="251" t="str">
        <f>IF(ISERROR(GETPIVOTDATA("VALEUR",TCD_FINAL!$E$6,"ANNEE",H$10,"NIVEAU","RESULTATS","SOUS-NIVEAU",$B$128,"SOUS-SOUS NIVEAU",$C$139,"INDICATEURS",$D144)),"",GETPIVOTDATA("VALEUR",TCD_FINAL!$E$6,"ANNEE",H$10,"NIVEAU","RESULTATS","SOUS-NIVEAU",$B$128,"SOUS-SOUS NIVEAU",$C$139,"INDICATEURS",$D144))</f>
        <v/>
      </c>
      <c r="I144" s="251" t="str">
        <f>IF(ISERROR(GETPIVOTDATA("VALEUR",TCD_FINAL!$E$6,"ANNEE",I$10,"NIVEAU","RESULTATS","SOUS-NIVEAU",$B$128,"SOUS-SOUS NIVEAU",$C$139,"INDICATEURS",$D144)),"",GETPIVOTDATA("VALEUR",TCD_FINAL!$E$6,"ANNEE",I$10,"NIVEAU","RESULTATS","SOUS-NIVEAU",$B$128,"SOUS-SOUS NIVEAU",$C$139,"INDICATEURS",$D144))</f>
        <v/>
      </c>
      <c r="J144" s="289" t="str">
        <f>IF(ISERROR(GETPIVOTDATA("VALEUR",TCD_FINAL!$E$6,"ANNEE",J$10,"NIVEAU","RESULTATS","SOUS-NIVEAU",$B$128,"SOUS-SOUS NIVEAU",$C$139,"INDICATEURS",$D144)),"",GETPIVOTDATA("VALEUR",TCD_FINAL!$E$6,"ANNEE",J$10,"NIVEAU","RESULTATS","SOUS-NIVEAU",$B$128,"SOUS-SOUS NIVEAU",$C$139,"INDICATEURS",$D144))</f>
        <v/>
      </c>
      <c r="K144" s="248">
        <f t="shared" si="17"/>
        <v>0</v>
      </c>
      <c r="L144" s="22"/>
      <c r="M144" s="361">
        <f>IF(ISERROR(GETPIVOTDATA("VALEUR",TCD_FINAL!$A$6,"NIVEAU","RESULTATS","SOUS-NIVEAU",$B$128,"SOUS-SOUS NIVEAU",$C$139,"INDICATEURS",$D144)),"",GETPIVOTDATA("VALEUR",TCD_FINAL!$A$6,"NIVEAU","RESULTATS","SOUS-NIVEAU",$B$128,"SOUS-SOUS NIVEAU",$C$139,"INDICATEURS",$D144))</f>
        <v>1</v>
      </c>
      <c r="N144" s="340">
        <f t="shared" si="18"/>
        <v>0</v>
      </c>
      <c r="O144" s="19"/>
    </row>
    <row r="145" spans="1:15" ht="21" x14ac:dyDescent="0.3">
      <c r="A145" s="8"/>
      <c r="B145" s="32"/>
      <c r="C145" s="146"/>
      <c r="D145" s="159" t="s">
        <v>100</v>
      </c>
      <c r="E145" s="53"/>
      <c r="F145" s="251">
        <f>IF(ISERROR(GETPIVOTDATA("VALEUR",TCD_FINAL!$E$6,"ANNEE",F$10,"NIVEAU","RESULTATS","SOUS-NIVEAU",$B$128,"SOUS-SOUS NIVEAU",$C$139,"INDICATEURS",$D145)),"",GETPIVOTDATA("VALEUR",TCD_FINAL!$E$6,"ANNEE",F$10,"NIVEAU","RESULTATS","SOUS-NIVEAU",$B$128,"SOUS-SOUS NIVEAU",$C$139,"INDICATEURS",$D145))</f>
        <v>0</v>
      </c>
      <c r="G145" s="251">
        <f>IF(ISERROR(GETPIVOTDATA("VALEUR",TCD_FINAL!$E$6,"ANNEE",G$10,"NIVEAU","RESULTATS","SOUS-NIVEAU",$B$128,"SOUS-SOUS NIVEAU",$C$139,"INDICATEURS",$D145)),"",GETPIVOTDATA("VALEUR",TCD_FINAL!$E$6,"ANNEE",G$10,"NIVEAU","RESULTATS","SOUS-NIVEAU",$B$128,"SOUS-SOUS NIVEAU",$C$139,"INDICATEURS",$D145))</f>
        <v>0</v>
      </c>
      <c r="H145" s="251" t="str">
        <f>IF(ISERROR(GETPIVOTDATA("VALEUR",TCD_FINAL!$E$6,"ANNEE",H$10,"NIVEAU","RESULTATS","SOUS-NIVEAU",$B$128,"SOUS-SOUS NIVEAU",$C$139,"INDICATEURS",$D145)),"",GETPIVOTDATA("VALEUR",TCD_FINAL!$E$6,"ANNEE",H$10,"NIVEAU","RESULTATS","SOUS-NIVEAU",$B$128,"SOUS-SOUS NIVEAU",$C$139,"INDICATEURS",$D145))</f>
        <v/>
      </c>
      <c r="I145" s="251" t="str">
        <f>IF(ISERROR(GETPIVOTDATA("VALEUR",TCD_FINAL!$E$6,"ANNEE",I$10,"NIVEAU","RESULTATS","SOUS-NIVEAU",$B$128,"SOUS-SOUS NIVEAU",$C$139,"INDICATEURS",$D145)),"",GETPIVOTDATA("VALEUR",TCD_FINAL!$E$6,"ANNEE",I$10,"NIVEAU","RESULTATS","SOUS-NIVEAU",$B$128,"SOUS-SOUS NIVEAU",$C$139,"INDICATEURS",$D145))</f>
        <v/>
      </c>
      <c r="J145" s="289" t="str">
        <f>IF(ISERROR(GETPIVOTDATA("VALEUR",TCD_FINAL!$E$6,"ANNEE",J$10,"NIVEAU","RESULTATS","SOUS-NIVEAU",$B$128,"SOUS-SOUS NIVEAU",$C$139,"INDICATEURS",$D145)),"",GETPIVOTDATA("VALEUR",TCD_FINAL!$E$6,"ANNEE",J$10,"NIVEAU","RESULTATS","SOUS-NIVEAU",$B$128,"SOUS-SOUS NIVEAU",$C$139,"INDICATEURS",$D145))</f>
        <v/>
      </c>
      <c r="K145" s="248">
        <f t="shared" si="17"/>
        <v>0</v>
      </c>
      <c r="L145" s="22"/>
      <c r="M145" s="361">
        <f>IF(ISERROR(GETPIVOTDATA("VALEUR",TCD_FINAL!$A$6,"NIVEAU","RESULTATS","SOUS-NIVEAU",$B$128,"SOUS-SOUS NIVEAU",$C$139,"INDICATEURS",$D145)),"",GETPIVOTDATA("VALEUR",TCD_FINAL!$A$6,"NIVEAU","RESULTATS","SOUS-NIVEAU",$B$128,"SOUS-SOUS NIVEAU",$C$139,"INDICATEURS",$D145))</f>
        <v>1</v>
      </c>
      <c r="N145" s="340">
        <f t="shared" si="18"/>
        <v>0</v>
      </c>
      <c r="O145" s="19"/>
    </row>
    <row r="146" spans="1:15" s="155" customFormat="1" ht="21" x14ac:dyDescent="0.3">
      <c r="A146" s="8"/>
      <c r="B146" s="32"/>
      <c r="C146" s="146"/>
      <c r="D146" s="160" t="s">
        <v>80</v>
      </c>
      <c r="E146" s="201"/>
      <c r="F146" s="251">
        <f>IF(ISERROR(GETPIVOTDATA("VALEUR",TCD_FINAL!$E$6,"ANNEE",F$10,"NIVEAU","RESULTATS","SOUS-NIVEAU",$B$128,"SOUS-SOUS NIVEAU",$C$139,"INDICATEURS",$D146)),"",GETPIVOTDATA("VALEUR",TCD_FINAL!$E$6,"ANNEE",F$10,"NIVEAU","RESULTATS","SOUS-NIVEAU",$B$128,"SOUS-SOUS NIVEAU",$C$139,"INDICATEURS",$D146))</f>
        <v>0</v>
      </c>
      <c r="G146" s="251">
        <f>IF(ISERROR(GETPIVOTDATA("VALEUR",TCD_FINAL!$E$6,"ANNEE",G$10,"NIVEAU","RESULTATS","SOUS-NIVEAU",$B$128,"SOUS-SOUS NIVEAU",$C$139,"INDICATEURS",$D146)),"",GETPIVOTDATA("VALEUR",TCD_FINAL!$E$6,"ANNEE",G$10,"NIVEAU","RESULTATS","SOUS-NIVEAU",$B$128,"SOUS-SOUS NIVEAU",$C$139,"INDICATEURS",$D146))</f>
        <v>0</v>
      </c>
      <c r="H146" s="251" t="str">
        <f>IF(ISERROR(GETPIVOTDATA("VALEUR",TCD_FINAL!$E$6,"ANNEE",H$10,"NIVEAU","RESULTATS","SOUS-NIVEAU",$B$128,"SOUS-SOUS NIVEAU",$C$139,"INDICATEURS",$D146)),"",GETPIVOTDATA("VALEUR",TCD_FINAL!$E$6,"ANNEE",H$10,"NIVEAU","RESULTATS","SOUS-NIVEAU",$B$128,"SOUS-SOUS NIVEAU",$C$139,"INDICATEURS",$D146))</f>
        <v/>
      </c>
      <c r="I146" s="251" t="str">
        <f>IF(ISERROR(GETPIVOTDATA("VALEUR",TCD_FINAL!$E$6,"ANNEE",I$10,"NIVEAU","RESULTATS","SOUS-NIVEAU",$B$128,"SOUS-SOUS NIVEAU",$C$139,"INDICATEURS",$D146)),"",GETPIVOTDATA("VALEUR",TCD_FINAL!$E$6,"ANNEE",I$10,"NIVEAU","RESULTATS","SOUS-NIVEAU",$B$128,"SOUS-SOUS NIVEAU",$C$139,"INDICATEURS",$D146))</f>
        <v/>
      </c>
      <c r="J146" s="289" t="str">
        <f>IF(ISERROR(GETPIVOTDATA("VALEUR",TCD_FINAL!$E$6,"ANNEE",J$10,"NIVEAU","RESULTATS","SOUS-NIVEAU",$B$128,"SOUS-SOUS NIVEAU",$C$139,"INDICATEURS",$D146)),"",GETPIVOTDATA("VALEUR",TCD_FINAL!$E$6,"ANNEE",J$10,"NIVEAU","RESULTATS","SOUS-NIVEAU",$B$128,"SOUS-SOUS NIVEAU",$C$139,"INDICATEURS",$D146))</f>
        <v/>
      </c>
      <c r="K146" s="248">
        <f t="shared" si="17"/>
        <v>0</v>
      </c>
      <c r="L146" s="22"/>
      <c r="M146" s="361">
        <f>IF(ISERROR(GETPIVOTDATA("VALEUR",TCD_FINAL!$A$6,"NIVEAU","RESULTATS","SOUS-NIVEAU",$B$128,"SOUS-SOUS NIVEAU",$C$139,"INDICATEURS",$D146)),"",GETPIVOTDATA("VALEUR",TCD_FINAL!$A$6,"NIVEAU","RESULTATS","SOUS-NIVEAU",$B$128,"SOUS-SOUS NIVEAU",$C$139,"INDICATEURS",$D146))</f>
        <v>1</v>
      </c>
      <c r="N146" s="340">
        <f t="shared" si="18"/>
        <v>0</v>
      </c>
      <c r="O146" s="19"/>
    </row>
    <row r="147" spans="1:15" ht="11.5" customHeight="1" x14ac:dyDescent="0.3">
      <c r="A147" s="18"/>
      <c r="B147" s="32"/>
      <c r="C147" s="147"/>
      <c r="D147" s="183"/>
      <c r="E147" s="203"/>
      <c r="F147" s="142"/>
      <c r="G147" s="142"/>
      <c r="H147" s="142"/>
      <c r="I147" s="143"/>
      <c r="J147" s="300"/>
      <c r="K147" s="142"/>
      <c r="L147" s="22"/>
      <c r="M147" s="375"/>
      <c r="N147" s="376"/>
      <c r="O147" s="19"/>
    </row>
    <row r="148" spans="1:15" ht="21" x14ac:dyDescent="0.3">
      <c r="A148" s="8"/>
      <c r="B148" s="32"/>
      <c r="C148" s="148" t="s">
        <v>55</v>
      </c>
      <c r="D148" s="228"/>
      <c r="E148" s="229"/>
      <c r="F148" s="230"/>
      <c r="G148" s="230"/>
      <c r="H148" s="230"/>
      <c r="I148" s="231"/>
      <c r="J148" s="301"/>
      <c r="K148" s="230"/>
      <c r="L148" s="22"/>
      <c r="M148" s="383"/>
      <c r="N148" s="384"/>
      <c r="O148" s="19"/>
    </row>
    <row r="149" spans="1:15" ht="22.5" customHeight="1" x14ac:dyDescent="0.3">
      <c r="A149" s="8"/>
      <c r="B149" s="32"/>
      <c r="C149" s="221"/>
      <c r="D149" s="158" t="s">
        <v>81</v>
      </c>
      <c r="E149" s="193"/>
      <c r="F149" s="251">
        <f>IF(ISERROR(GETPIVOTDATA("VALEUR",TCD_FINAL!$E$6,"ANNEE",F$10,"NIVEAU","RESULTATS","SOUS-NIVEAU",$B$128,"SOUS-SOUS NIVEAU",$C$148,"INDICATEURS",$D149)),"",GETPIVOTDATA("VALEUR",TCD_FINAL!$E$6,"ANNEE",F$10,"NIVEAU","RESULTATS","SOUS-NIVEAU",$B$128,"SOUS-SOUS NIVEAU",$C$148,"INDICATEURS",$D149))</f>
        <v>0</v>
      </c>
      <c r="G149" s="251">
        <f>IF(ISERROR(GETPIVOTDATA("VALEUR",TCD_FINAL!$E$6,"ANNEE",G$10,"NIVEAU","RESULTATS","SOUS-NIVEAU",$B$128,"SOUS-SOUS NIVEAU",$C$148,"INDICATEURS",$D149)),"",GETPIVOTDATA("VALEUR",TCD_FINAL!$E$6,"ANNEE",G$10,"NIVEAU","RESULTATS","SOUS-NIVEAU",$B$128,"SOUS-SOUS NIVEAU",$C$148,"INDICATEURS",$D149))</f>
        <v>0</v>
      </c>
      <c r="H149" s="251" t="str">
        <f>IF(ISERROR(GETPIVOTDATA("VALEUR",TCD_FINAL!$E$6,"ANNEE",H$10,"NIVEAU","RESULTATS","SOUS-NIVEAU",$B$128,"SOUS-SOUS NIVEAU",$C$148,"INDICATEURS",$D149)),"",GETPIVOTDATA("VALEUR",TCD_FINAL!$E$6,"ANNEE",H$10,"NIVEAU","RESULTATS","SOUS-NIVEAU",$B$128,"SOUS-SOUS NIVEAU",$C$148,"INDICATEURS",$D149))</f>
        <v/>
      </c>
      <c r="I149" s="251" t="str">
        <f>IF(ISERROR(GETPIVOTDATA("VALEUR",TCD_FINAL!$E$6,"ANNEE",I$10,"NIVEAU","RESULTATS","SOUS-NIVEAU",$B$128,"SOUS-SOUS NIVEAU",$C$148,"INDICATEURS",$D149)),"",GETPIVOTDATA("VALEUR",TCD_FINAL!$E$6,"ANNEE",I$10,"NIVEAU","RESULTATS","SOUS-NIVEAU",$B$128,"SOUS-SOUS NIVEAU",$C$148,"INDICATEURS",$D149))</f>
        <v/>
      </c>
      <c r="J149" s="289" t="str">
        <f>IF(ISERROR(GETPIVOTDATA("VALEUR",TCD_FINAL!$E$6,"ANNEE",J$10,"NIVEAU","RESULTATS","SOUS-NIVEAU",$B$128,"SOUS-SOUS NIVEAU",$C$148,"INDICATEURS",$D149)),"",GETPIVOTDATA("VALEUR",TCD_FINAL!$E$6,"ANNEE",J$10,"NIVEAU","RESULTATS","SOUS-NIVEAU",$B$128,"SOUS-SOUS NIVEAU",$C$148,"INDICATEURS",$D149))</f>
        <v/>
      </c>
      <c r="K149" s="248">
        <f t="shared" ref="K149" si="19">SUM(E149:J149)</f>
        <v>0</v>
      </c>
      <c r="L149" s="22"/>
      <c r="M149" s="361">
        <f>IF(ISERROR(GETPIVOTDATA("VALEUR",TCD_FINAL!$A$6,"NIVEAU","RESULTATS","SOUS-NIVEAU",$B$128,"SOUS-SOUS NIVEAU",$C$148,"INDICATEURS",$D149)),"",GETPIVOTDATA("VALEUR",TCD_FINAL!$A$6,"NIVEAU","RESULTATS","SOUS-NIVEAU",$B$128,"SOUS-SOUS NIVEAU",$C$148,"INDICATEURS",$D149))</f>
        <v>1</v>
      </c>
      <c r="N149" s="340">
        <f t="shared" ref="N149" si="20">IF(AND(M149=0,K149&gt;0),100%,IF(AND(OR(M149="",M149=0),K149=0),"", K149/M149))</f>
        <v>0</v>
      </c>
      <c r="O149" s="19"/>
    </row>
    <row r="150" spans="1:15" ht="21" x14ac:dyDescent="0.3">
      <c r="A150" s="8"/>
      <c r="B150" s="32"/>
      <c r="C150" s="221"/>
      <c r="D150" s="159" t="s">
        <v>101</v>
      </c>
      <c r="E150" s="53"/>
      <c r="F150" s="304">
        <f>IF(ISERROR(GETPIVOTDATA("VALEUR",TCD_FINAL!$E$6,"ANNEE",F$10,"NIVEAU","RESULTATS","SOUS-NIVEAU",$B$128,"SOUS-SOUS NIVEAU",$C$148,"INDICATEURS",$D150)),"",GETPIVOTDATA("VALEUR",TCD_FINAL!$E$6,"ANNEE",F$10,"NIVEAU","RESULTATS","SOUS-NIVEAU",$B$128,"SOUS-SOUS NIVEAU",$C$148,"INDICATEURS",$D150))</f>
        <v>0</v>
      </c>
      <c r="G150" s="304">
        <f>IF(ISERROR(GETPIVOTDATA("VALEUR",TCD_FINAL!$E$6,"ANNEE",G$10,"NIVEAU","RESULTATS","SOUS-NIVEAU",$B$128,"SOUS-SOUS NIVEAU",$C$148,"INDICATEURS",$D150)),"",GETPIVOTDATA("VALEUR",TCD_FINAL!$E$6,"ANNEE",G$10,"NIVEAU","RESULTATS","SOUS-NIVEAU",$B$128,"SOUS-SOUS NIVEAU",$C$148,"INDICATEURS",$D150))</f>
        <v>0</v>
      </c>
      <c r="H150" s="304" t="str">
        <f>IF(ISERROR(GETPIVOTDATA("VALEUR",TCD_FINAL!$E$6,"ANNEE",H$10,"NIVEAU","RESULTATS","SOUS-NIVEAU",$B$128,"SOUS-SOUS NIVEAU",$C$148,"INDICATEURS",$D150)),"",GETPIVOTDATA("VALEUR",TCD_FINAL!$E$6,"ANNEE",H$10,"NIVEAU","RESULTATS","SOUS-NIVEAU",$B$128,"SOUS-SOUS NIVEAU",$C$148,"INDICATEURS",$D150))</f>
        <v/>
      </c>
      <c r="I150" s="304" t="str">
        <f>IF(ISERROR(GETPIVOTDATA("VALEUR",TCD_FINAL!$E$6,"ANNEE",I$10,"NIVEAU","RESULTATS","SOUS-NIVEAU",$B$128,"SOUS-SOUS NIVEAU",$C$148,"INDICATEURS",$D150)),"",GETPIVOTDATA("VALEUR",TCD_FINAL!$E$6,"ANNEE",I$10,"NIVEAU","RESULTATS","SOUS-NIVEAU",$B$128,"SOUS-SOUS NIVEAU",$C$148,"INDICATEURS",$D150))</f>
        <v/>
      </c>
      <c r="J150" s="305" t="str">
        <f>IF(ISERROR(GETPIVOTDATA("VALEUR",TCD_FINAL!$E$6,"ANNEE",J$10,"NIVEAU","RESULTATS","SOUS-NIVEAU",$B$128,"SOUS-SOUS NIVEAU",$C$148,"INDICATEURS",$D150)),"",GETPIVOTDATA("VALEUR",TCD_FINAL!$E$6,"ANNEE",J$10,"NIVEAU","RESULTATS","SOUS-NIVEAU",$B$128,"SOUS-SOUS NIVEAU",$C$148,"INDICATEURS",$D150))</f>
        <v/>
      </c>
      <c r="K150" s="302"/>
      <c r="L150" s="22"/>
      <c r="M150" s="361">
        <f>IF(ISERROR(GETPIVOTDATA("VALEUR",TCD_FINAL!$A$6,"NIVEAU","RESULTATS","SOUS-NIVEAU",$B$128,"SOUS-SOUS NIVEAU",$C$148,"INDICATEURS",$D150)),"",GETPIVOTDATA("VALEUR",TCD_FINAL!$A$6,"NIVEAU","RESULTATS","SOUS-NIVEAU",$B$128,"SOUS-SOUS NIVEAU",$C$148,"INDICATEURS",$D150))</f>
        <v>100</v>
      </c>
      <c r="N150" s="340">
        <f>IF(ISERROR(LOOKUP(9^9,F150:J150)/M150),"",LOOKUP(9^9,F150:J150)/M150)</f>
        <v>0</v>
      </c>
      <c r="O150" s="19"/>
    </row>
    <row r="151" spans="1:15" ht="21" x14ac:dyDescent="0.3">
      <c r="A151" s="8"/>
      <c r="B151" s="32"/>
      <c r="C151" s="221"/>
      <c r="D151" s="160" t="s">
        <v>102</v>
      </c>
      <c r="E151" s="201"/>
      <c r="F151" s="304">
        <f>IF(ISERROR(GETPIVOTDATA("VALEUR",TCD_FINAL!$E$6,"ANNEE",F$10,"NIVEAU","RESULTATS","SOUS-NIVEAU",$B$128,"SOUS-SOUS NIVEAU",$C$148,"INDICATEURS",$D151)),"",GETPIVOTDATA("VALEUR",TCD_FINAL!$E$6,"ANNEE",F$10,"NIVEAU","RESULTATS","SOUS-NIVEAU",$B$128,"SOUS-SOUS NIVEAU",$C$148,"INDICATEURS",$D151))</f>
        <v>0</v>
      </c>
      <c r="G151" s="304">
        <f>IF(ISERROR(GETPIVOTDATA("VALEUR",TCD_FINAL!$E$6,"ANNEE",G$10,"NIVEAU","RESULTATS","SOUS-NIVEAU",$B$128,"SOUS-SOUS NIVEAU",$C$148,"INDICATEURS",$D151)),"",GETPIVOTDATA("VALEUR",TCD_FINAL!$E$6,"ANNEE",G$10,"NIVEAU","RESULTATS","SOUS-NIVEAU",$B$128,"SOUS-SOUS NIVEAU",$C$148,"INDICATEURS",$D151))</f>
        <v>0</v>
      </c>
      <c r="H151" s="304" t="str">
        <f>IF(ISERROR(GETPIVOTDATA("VALEUR",TCD_FINAL!$E$6,"ANNEE",H$10,"NIVEAU","RESULTATS","SOUS-NIVEAU",$B$128,"SOUS-SOUS NIVEAU",$C$148,"INDICATEURS",$D151)),"",GETPIVOTDATA("VALEUR",TCD_FINAL!$E$6,"ANNEE",H$10,"NIVEAU","RESULTATS","SOUS-NIVEAU",$B$128,"SOUS-SOUS NIVEAU",$C$148,"INDICATEURS",$D151))</f>
        <v/>
      </c>
      <c r="I151" s="304" t="str">
        <f>IF(ISERROR(GETPIVOTDATA("VALEUR",TCD_FINAL!$E$6,"ANNEE",I$10,"NIVEAU","RESULTATS","SOUS-NIVEAU",$B$128,"SOUS-SOUS NIVEAU",$C$148,"INDICATEURS",$D151)),"",GETPIVOTDATA("VALEUR",TCD_FINAL!$E$6,"ANNEE",I$10,"NIVEAU","RESULTATS","SOUS-NIVEAU",$B$128,"SOUS-SOUS NIVEAU",$C$148,"INDICATEURS",$D151))</f>
        <v/>
      </c>
      <c r="J151" s="305" t="str">
        <f>IF(ISERROR(GETPIVOTDATA("VALEUR",TCD_FINAL!$E$6,"ANNEE",J$10,"NIVEAU","RESULTATS","SOUS-NIVEAU",$B$128,"SOUS-SOUS NIVEAU",$C$148,"INDICATEURS",$D151)),"",GETPIVOTDATA("VALEUR",TCD_FINAL!$E$6,"ANNEE",J$10,"NIVEAU","RESULTATS","SOUS-NIVEAU",$B$128,"SOUS-SOUS NIVEAU",$C$148,"INDICATEURS",$D151))</f>
        <v/>
      </c>
      <c r="K151" s="303"/>
      <c r="L151" s="22"/>
      <c r="M151" s="361">
        <f>IF(ISERROR(GETPIVOTDATA("VALEUR",TCD_FINAL!$A$6,"NIVEAU","RESULTATS","SOUS-NIVEAU",$B$128,"SOUS-SOUS NIVEAU",$C$148,"INDICATEURS",$D151)),"",GETPIVOTDATA("VALEUR",TCD_FINAL!$A$6,"NIVEAU","RESULTATS","SOUS-NIVEAU",$B$128,"SOUS-SOUS NIVEAU",$C$148,"INDICATEURS",$D151))</f>
        <v>100</v>
      </c>
      <c r="N151" s="340">
        <f>IF(ISERROR(LOOKUP(9^9,F151:J151)/M151),"",LOOKUP(9^9,F151:J151)/M151)</f>
        <v>0</v>
      </c>
      <c r="O151" s="19"/>
    </row>
    <row r="152" spans="1:15" ht="8.5" customHeight="1" thickBot="1" x14ac:dyDescent="0.35">
      <c r="A152" s="207"/>
      <c r="B152" s="190"/>
      <c r="C152" s="224"/>
      <c r="D152" s="173"/>
      <c r="E152" s="202"/>
      <c r="F152" s="175"/>
      <c r="G152" s="175"/>
      <c r="H152" s="175"/>
      <c r="I152" s="176"/>
      <c r="J152" s="299"/>
      <c r="K152" s="175"/>
      <c r="L152" s="22"/>
      <c r="M152" s="381"/>
      <c r="N152" s="382"/>
      <c r="O152" s="19"/>
    </row>
    <row r="153" spans="1:15" ht="21" x14ac:dyDescent="0.3">
      <c r="A153" s="8"/>
      <c r="B153" s="188"/>
      <c r="C153" s="99"/>
      <c r="D153" s="101"/>
      <c r="E153" s="206"/>
      <c r="F153" s="223"/>
      <c r="G153" s="223"/>
      <c r="H153" s="223"/>
      <c r="I153" s="223"/>
      <c r="J153" s="55"/>
      <c r="K153" s="102"/>
      <c r="L153" s="89"/>
      <c r="M153" s="385"/>
      <c r="N153" s="386"/>
      <c r="O153" s="19"/>
    </row>
    <row r="154" spans="1:15" ht="23.5" x14ac:dyDescent="0.3">
      <c r="A154" s="225"/>
      <c r="B154" s="106"/>
      <c r="C154" s="106"/>
      <c r="D154" s="119" t="s">
        <v>104</v>
      </c>
      <c r="E154" s="108"/>
      <c r="F154" s="109"/>
      <c r="G154" s="109"/>
      <c r="H154" s="109"/>
      <c r="I154" s="110"/>
      <c r="J154" s="110"/>
      <c r="K154" s="110"/>
      <c r="L154" s="111"/>
      <c r="M154" s="351"/>
      <c r="N154" s="351"/>
      <c r="O154" s="19"/>
    </row>
    <row r="155" spans="1:15" ht="24" thickBot="1" x14ac:dyDescent="0.35">
      <c r="A155" s="8"/>
      <c r="B155" s="106"/>
      <c r="C155" s="106"/>
      <c r="D155" s="107"/>
      <c r="E155" s="108"/>
      <c r="F155" s="109"/>
      <c r="G155" s="109"/>
      <c r="H155" s="109"/>
      <c r="I155" s="110"/>
      <c r="J155" s="110"/>
      <c r="K155" s="110"/>
      <c r="L155" s="111"/>
      <c r="M155" s="351"/>
      <c r="N155" s="351"/>
      <c r="O155" s="19"/>
    </row>
    <row r="156" spans="1:15" ht="23.5" x14ac:dyDescent="0.3">
      <c r="A156" s="8"/>
      <c r="B156" s="120"/>
      <c r="C156" s="121"/>
      <c r="D156" s="122"/>
      <c r="E156" s="123"/>
      <c r="F156" s="124"/>
      <c r="G156" s="124"/>
      <c r="H156" s="124"/>
      <c r="I156" s="125"/>
      <c r="J156" s="125"/>
      <c r="K156" s="125"/>
      <c r="L156" s="126"/>
      <c r="M156" s="352"/>
      <c r="N156" s="353"/>
      <c r="O156" s="19"/>
    </row>
    <row r="157" spans="1:15" ht="23.5" x14ac:dyDescent="0.3">
      <c r="A157" s="8"/>
      <c r="B157" s="127"/>
      <c r="C157" s="106"/>
      <c r="D157" s="107"/>
      <c r="E157" s="108"/>
      <c r="F157" s="109"/>
      <c r="G157" s="109"/>
      <c r="H157" s="109"/>
      <c r="I157" s="110"/>
      <c r="J157" s="110"/>
      <c r="K157" s="110"/>
      <c r="L157" s="111"/>
      <c r="M157" s="351"/>
      <c r="N157" s="354"/>
      <c r="O157" s="19"/>
    </row>
    <row r="158" spans="1:15" ht="24" thickBot="1" x14ac:dyDescent="0.35">
      <c r="A158" s="8"/>
      <c r="B158" s="128"/>
      <c r="C158" s="129"/>
      <c r="D158" s="130"/>
      <c r="E158" s="131"/>
      <c r="F158" s="132"/>
      <c r="G158" s="132"/>
      <c r="H158" s="132"/>
      <c r="I158" s="133"/>
      <c r="J158" s="133"/>
      <c r="K158" s="133"/>
      <c r="L158" s="134"/>
      <c r="M158" s="355"/>
      <c r="N158" s="356"/>
      <c r="O158" s="19"/>
    </row>
    <row r="159" spans="1:15" ht="24" thickBot="1" x14ac:dyDescent="0.35">
      <c r="A159" s="8"/>
      <c r="B159" s="106"/>
      <c r="C159" s="106"/>
      <c r="D159" s="107"/>
      <c r="E159" s="108"/>
      <c r="F159" s="109"/>
      <c r="G159" s="109"/>
      <c r="H159" s="109"/>
      <c r="I159" s="110"/>
      <c r="J159" s="110"/>
      <c r="K159" s="110"/>
      <c r="L159" s="111"/>
      <c r="M159" s="351"/>
      <c r="N159" s="354"/>
      <c r="O159" s="19"/>
    </row>
    <row r="160" spans="1:15" ht="23.5" x14ac:dyDescent="0.3">
      <c r="A160" s="211" t="s">
        <v>7</v>
      </c>
      <c r="B160" s="212"/>
      <c r="C160" s="212"/>
      <c r="D160" s="213"/>
      <c r="E160" s="214"/>
      <c r="F160" s="215"/>
      <c r="G160" s="216"/>
      <c r="H160" s="216"/>
      <c r="I160" s="216"/>
      <c r="J160" s="278"/>
      <c r="K160" s="215"/>
      <c r="L160" s="22"/>
      <c r="M160" s="371"/>
      <c r="N160" s="372"/>
      <c r="O160" s="3"/>
    </row>
    <row r="161" spans="1:15" ht="21" x14ac:dyDescent="0.3">
      <c r="B161" s="32" t="s">
        <v>58</v>
      </c>
      <c r="C161" s="222"/>
      <c r="D161" s="105"/>
      <c r="E161" s="193"/>
      <c r="F161" s="48"/>
      <c r="G161" s="48"/>
      <c r="H161" s="48"/>
      <c r="I161" s="26"/>
      <c r="J161" s="296"/>
      <c r="K161" s="48"/>
      <c r="L161" s="22"/>
      <c r="M161" s="377"/>
      <c r="N161" s="378"/>
    </row>
    <row r="162" spans="1:15" ht="18.5" x14ac:dyDescent="0.3">
      <c r="A162" s="222"/>
      <c r="B162" s="149"/>
      <c r="C162" s="232" t="s">
        <v>57</v>
      </c>
      <c r="D162" s="105"/>
      <c r="E162" s="198"/>
      <c r="F162" s="153"/>
      <c r="G162" s="153"/>
      <c r="H162" s="153"/>
      <c r="I162" s="154"/>
      <c r="J162" s="298"/>
      <c r="K162" s="153"/>
      <c r="L162" s="22"/>
      <c r="M162" s="379"/>
      <c r="N162" s="380"/>
    </row>
    <row r="163" spans="1:15" ht="23.15" customHeight="1" x14ac:dyDescent="0.3">
      <c r="A163" s="222"/>
      <c r="B163" s="149"/>
      <c r="C163" s="146"/>
      <c r="D163" s="150" t="s">
        <v>66</v>
      </c>
      <c r="E163" s="193" t="s">
        <v>114</v>
      </c>
      <c r="F163" s="321">
        <f>IF(ISERROR(GETPIVOTDATA("VALEUR",TCD_FINAL!$E$6,"ANNEE",F$10,"NIVEAU","RESULTATS","SOUS-NIVEAU",$B$161,"SOUS-SOUS NIVEAU",$C$162,"INDICATEURS",$D163)),"",GETPIVOTDATA("VALEUR",TCD_FINAL!$E$6,"ANNEE",F$10,"NIVEAU","RESULTATS","SOUS-NIVEAU",$B$161,"SOUS-SOUS NIVEAU",$C$162,"INDICATEURS",$D163))</f>
        <v>6559570000</v>
      </c>
      <c r="G163" s="321">
        <f>IF(ISERROR(GETPIVOTDATA("VALEUR",TCD_FINAL!$E$6,"ANNEE",G$10,"NIVEAU","RESULTATS","SOUS-NIVEAU",$B$161,"SOUS-SOUS NIVEAU",$C$162,"INDICATEURS",$D163)),"",GETPIVOTDATA("VALEUR",TCD_FINAL!$E$6,"ANNEE",G$10,"NIVEAU","RESULTATS","SOUS-NIVEAU",$B$161,"SOUS-SOUS NIVEAU",$C$162,"INDICATEURS",$D163))</f>
        <v>6556590000</v>
      </c>
      <c r="H163" s="321" t="str">
        <f>IF(ISERROR(GETPIVOTDATA("VALEUR",TCD_FINAL!$E$6,"ANNEE",H$10,"NIVEAU","RESULTATS","SOUS-NIVEAU",$B$161,"SOUS-SOUS NIVEAU",$C$162,"INDICATEURS",$D163)),"",GETPIVOTDATA("VALEUR",TCD_FINAL!$E$6,"ANNEE",H$10,"NIVEAU","RESULTATS","SOUS-NIVEAU",$B$161,"SOUS-SOUS NIVEAU",$C$162,"INDICATEURS",$D163))</f>
        <v/>
      </c>
      <c r="I163" s="321" t="str">
        <f>IF(ISERROR(GETPIVOTDATA("VALEUR",TCD_FINAL!$E$6,"ANNEE",I$10,"NIVEAU","RESULTATS","SOUS-NIVEAU",$B$161,"SOUS-SOUS NIVEAU",$C$162,"INDICATEURS",$D163)),"",GETPIVOTDATA("VALEUR",TCD_FINAL!$E$6,"ANNEE",I$10,"NIVEAU","RESULTATS","SOUS-NIVEAU",$B$161,"SOUS-SOUS NIVEAU",$C$162,"INDICATEURS",$D163))</f>
        <v/>
      </c>
      <c r="J163" s="325" t="str">
        <f>IF(ISERROR(GETPIVOTDATA("VALEUR",TCD_FINAL!$E$6,"ANNEE",J$10,"NIVEAU","RESULTATS","SOUS-NIVEAU",$B$161,"SOUS-SOUS NIVEAU",$C$162,"INDICATEURS",$D163)),"",GETPIVOTDATA("VALEUR",TCD_FINAL!$E$6,"ANNEE",J$10,"NIVEAU","RESULTATS","SOUS-NIVEAU",$B$161,"SOUS-SOUS NIVEAU",$C$162,"INDICATEURS",$D163))</f>
        <v/>
      </c>
      <c r="K163" s="326">
        <f t="shared" ref="K163:K164" si="21">SUM(E163:J163)</f>
        <v>13116160000</v>
      </c>
      <c r="L163" s="136"/>
      <c r="M163" s="388">
        <f>IF(ISERROR(GETPIVOTDATA("VALEUR",TCD_FINAL!$A$6,"NIVEAU","RESULTATS","SOUS-NIVEAU",$B$161,"SOUS-SOUS NIVEAU",$C$162,"INDICATEURS",$D163)),"",GETPIVOTDATA("VALEUR",TCD_FINAL!$A$6,"NIVEAU","RESULTATS","SOUS-NIVEAU",$B$161,"SOUS-SOUS NIVEAU",$C$162,"INDICATEURS",$D163))</f>
        <v>39357420000</v>
      </c>
      <c r="N163" s="340">
        <f t="shared" ref="N163:N164" si="22">IF(AND(M163=0,K163&gt;0),100%,IF(AND(OR(M163="",M163=0),K163=0),"", K163/M163))</f>
        <v>0.33325761698810541</v>
      </c>
    </row>
    <row r="164" spans="1:15" ht="23.15" customHeight="1" x14ac:dyDescent="0.3">
      <c r="A164" s="222"/>
      <c r="B164" s="149"/>
      <c r="C164" s="146"/>
      <c r="D164" s="219" t="s">
        <v>67</v>
      </c>
      <c r="E164" s="201" t="s">
        <v>114</v>
      </c>
      <c r="F164" s="321">
        <f>IF(ISERROR(GETPIVOTDATA("VALEUR",TCD_FINAL!$E$6,"ANNEE",F$10,"NIVEAU","RESULTATS","SOUS-NIVEAU",$B$161,"SOUS-SOUS NIVEAU",$C$162,"INDICATEURS",$D164)),"",GETPIVOTDATA("VALEUR",TCD_FINAL!$E$6,"ANNEE",F$10,"NIVEAU","RESULTATS","SOUS-NIVEAU",$B$161,"SOUS-SOUS NIVEAU",$C$162,"INDICATEURS",$D164))</f>
        <v>6559570000</v>
      </c>
      <c r="G164" s="321">
        <f>IF(ISERROR(GETPIVOTDATA("VALEUR",TCD_FINAL!$E$6,"ANNEE",G$10,"NIVEAU","RESULTATS","SOUS-NIVEAU",$B$161,"SOUS-SOUS NIVEAU",$C$162,"INDICATEURS",$D164)),"",GETPIVOTDATA("VALEUR",TCD_FINAL!$E$6,"ANNEE",G$10,"NIVEAU","RESULTATS","SOUS-NIVEAU",$B$161,"SOUS-SOUS NIVEAU",$C$162,"INDICATEURS",$D164))</f>
        <v>0</v>
      </c>
      <c r="H164" s="321" t="str">
        <f>IF(ISERROR(GETPIVOTDATA("VALEUR",TCD_FINAL!$E$6,"ANNEE",H$10,"NIVEAU","RESULTATS","SOUS-NIVEAU",$B$161,"SOUS-SOUS NIVEAU",$C$162,"INDICATEURS",$D164)),"",GETPIVOTDATA("VALEUR",TCD_FINAL!$E$6,"ANNEE",H$10,"NIVEAU","RESULTATS","SOUS-NIVEAU",$B$161,"SOUS-SOUS NIVEAU",$C$162,"INDICATEURS",$D164))</f>
        <v/>
      </c>
      <c r="I164" s="321" t="str">
        <f>IF(ISERROR(GETPIVOTDATA("VALEUR",TCD_FINAL!$E$6,"ANNEE",I$10,"NIVEAU","RESULTATS","SOUS-NIVEAU",$B$161,"SOUS-SOUS NIVEAU",$C$162,"INDICATEURS",$D164)),"",GETPIVOTDATA("VALEUR",TCD_FINAL!$E$6,"ANNEE",I$10,"NIVEAU","RESULTATS","SOUS-NIVEAU",$B$161,"SOUS-SOUS NIVEAU",$C$162,"INDICATEURS",$D164))</f>
        <v/>
      </c>
      <c r="J164" s="325" t="str">
        <f>IF(ISERROR(GETPIVOTDATA("VALEUR",TCD_FINAL!$E$6,"ANNEE",J$10,"NIVEAU","RESULTATS","SOUS-NIVEAU",$B$161,"SOUS-SOUS NIVEAU",$C$162,"INDICATEURS",$D164)),"",GETPIVOTDATA("VALEUR",TCD_FINAL!$E$6,"ANNEE",J$10,"NIVEAU","RESULTATS","SOUS-NIVEAU",$B$161,"SOUS-SOUS NIVEAU",$C$162,"INDICATEURS",$D164))</f>
        <v/>
      </c>
      <c r="K164" s="326">
        <f t="shared" si="21"/>
        <v>6559570000</v>
      </c>
      <c r="L164" s="139"/>
      <c r="M164" s="388">
        <f>IF(ISERROR(GETPIVOTDATA("VALEUR",TCD_FINAL!$A$6,"NIVEAU","RESULTATS","SOUS-NIVEAU",$B$161,"SOUS-SOUS NIVEAU",$C$162,"INDICATEURS",$D164)),"",GETPIVOTDATA("VALEUR",TCD_FINAL!$A$6,"NIVEAU","RESULTATS","SOUS-NIVEAU",$B$161,"SOUS-SOUS NIVEAU",$C$162,"INDICATEURS",$D164))</f>
        <v>19678710000</v>
      </c>
      <c r="N164" s="340">
        <f t="shared" si="22"/>
        <v>0.33333333333333331</v>
      </c>
    </row>
    <row r="165" spans="1:15" ht="11.5" customHeight="1" x14ac:dyDescent="0.3">
      <c r="A165" s="222"/>
      <c r="B165" s="32"/>
      <c r="C165" s="147"/>
      <c r="D165" s="183"/>
      <c r="E165" s="203"/>
      <c r="F165" s="327"/>
      <c r="G165" s="327"/>
      <c r="H165" s="327"/>
      <c r="I165" s="328"/>
      <c r="J165" s="329"/>
      <c r="K165" s="327"/>
      <c r="L165" s="22"/>
      <c r="M165" s="389"/>
      <c r="N165" s="378"/>
      <c r="O165" s="19"/>
    </row>
    <row r="166" spans="1:15" ht="18" x14ac:dyDescent="0.3">
      <c r="A166" s="222"/>
      <c r="B166" s="149"/>
      <c r="C166" s="148" t="s">
        <v>56</v>
      </c>
      <c r="D166" s="105"/>
      <c r="E166" s="198"/>
      <c r="F166" s="330"/>
      <c r="G166" s="330"/>
      <c r="H166" s="330"/>
      <c r="I166" s="331"/>
      <c r="J166" s="332"/>
      <c r="K166" s="330"/>
      <c r="L166" s="22"/>
      <c r="M166" s="390"/>
      <c r="N166" s="380"/>
    </row>
    <row r="167" spans="1:15" ht="23.5" customHeight="1" x14ac:dyDescent="0.3">
      <c r="A167" s="222"/>
      <c r="B167" s="149"/>
      <c r="C167" s="149"/>
      <c r="D167" s="158" t="s">
        <v>66</v>
      </c>
      <c r="E167" s="193" t="s">
        <v>114</v>
      </c>
      <c r="F167" s="321">
        <f>IF(ISERROR(GETPIVOTDATA("VALEUR",TCD_FINAL!$E$6,"ANNEE",F$10,"NIVEAU","RESULTATS","SOUS-NIVEAU",$B$161,"SOUS-SOUS NIVEAU",$C$166,"INDICATEURS",$D167)),"",GETPIVOTDATA("VALEUR",TCD_FINAL!$E$6,"ANNEE",F$10,"NIVEAU","RESULTATS","SOUS-NIVEAU",$B$161,"SOUS-SOUS NIVEAU",$C$166,"INDICATEURS",$D167))</f>
        <v>7084335600</v>
      </c>
      <c r="G167" s="321">
        <f>IF(ISERROR(GETPIVOTDATA("VALEUR",TCD_FINAL!$E$6,"ANNEE",G$10,"NIVEAU","RESULTATS","SOUS-NIVEAU",$B$161,"SOUS-SOUS NIVEAU",$C$166,"INDICATEURS",$D167)),"",GETPIVOTDATA("VALEUR",TCD_FINAL!$E$6,"ANNEE",G$10,"NIVEAU","RESULTATS","SOUS-NIVEAU",$B$161,"SOUS-SOUS NIVEAU",$C$166,"INDICATEURS",$D167))</f>
        <v>6297187200</v>
      </c>
      <c r="H167" s="321" t="str">
        <f>IF(ISERROR(GETPIVOTDATA("VALEUR",TCD_FINAL!$E$6,"ANNEE",H$10,"NIVEAU","RESULTATS","SOUS-NIVEAU",$B$161,"SOUS-SOUS NIVEAU",$C$166,"INDICATEURS",$D167)),"",GETPIVOTDATA("VALEUR",TCD_FINAL!$E$6,"ANNEE",H$10,"NIVEAU","RESULTATS","SOUS-NIVEAU",$B$161,"SOUS-SOUS NIVEAU",$C$166,"INDICATEURS",$D167))</f>
        <v/>
      </c>
      <c r="I167" s="321" t="str">
        <f>IF(ISERROR(GETPIVOTDATA("VALEUR",TCD_FINAL!$E$6,"ANNEE",I$10,"NIVEAU","RESULTATS","SOUS-NIVEAU",$B$161,"SOUS-SOUS NIVEAU",$C$166,"INDICATEURS",$D167)),"",GETPIVOTDATA("VALEUR",TCD_FINAL!$E$6,"ANNEE",I$10,"NIVEAU","RESULTATS","SOUS-NIVEAU",$B$161,"SOUS-SOUS NIVEAU",$C$166,"INDICATEURS",$D167))</f>
        <v/>
      </c>
      <c r="J167" s="325" t="str">
        <f>IF(ISERROR(GETPIVOTDATA("VALEUR",TCD_FINAL!$E$6,"ANNEE",J$10,"NIVEAU","RESULTATS","SOUS-NIVEAU",$B$161,"SOUS-SOUS NIVEAU",$C$166,"INDICATEURS",$D167)),"",GETPIVOTDATA("VALEUR",TCD_FINAL!$E$6,"ANNEE",J$10,"NIVEAU","RESULTATS","SOUS-NIVEAU",$B$161,"SOUS-SOUS NIVEAU",$C$166,"INDICATEURS",$D167))</f>
        <v/>
      </c>
      <c r="K167" s="326">
        <f t="shared" ref="K167:K169" si="23">SUM(E167:J167)</f>
        <v>13381522800</v>
      </c>
      <c r="L167" s="136"/>
      <c r="M167" s="388">
        <f>IF(ISERROR(GETPIVOTDATA("VALEUR",TCD_FINAL!$A$6,"NIVEAU","RESULTATS","SOUS-NIVEAU",$B$161,"SOUS-SOUS NIVEAU",$C$166,"INDICATEURS",$D167)),"",GETPIVOTDATA("VALEUR",TCD_FINAL!$A$6,"NIVEAU","RESULTATS","SOUS-NIVEAU",$B$161,"SOUS-SOUS NIVEAU",$C$166,"INDICATEURS",$D167))</f>
        <v>26238280000</v>
      </c>
      <c r="N167" s="340">
        <f t="shared" ref="N167:N169" si="24">IF(AND(M167=0,K167&gt;0),100%,IF(AND(OR(M167="",M167=0),K167=0),"", K167/M167))</f>
        <v>0.51</v>
      </c>
    </row>
    <row r="168" spans="1:15" ht="23.5" customHeight="1" x14ac:dyDescent="0.3">
      <c r="A168" s="222"/>
      <c r="B168" s="149"/>
      <c r="C168" s="149"/>
      <c r="D168" s="159" t="s">
        <v>68</v>
      </c>
      <c r="E168" s="53" t="s">
        <v>114</v>
      </c>
      <c r="F168" s="321">
        <f>IF(ISERROR(GETPIVOTDATA("VALEUR",TCD_FINAL!$E$6,"ANNEE",F$10,"NIVEAU","RESULTATS","SOUS-NIVEAU",$B$161,"SOUS-SOUS NIVEAU",$C$166,"INDICATEURS",$D168)),"",GETPIVOTDATA("VALEUR",TCD_FINAL!$E$6,"ANNEE",F$10,"NIVEAU","RESULTATS","SOUS-NIVEAU",$B$161,"SOUS-SOUS NIVEAU",$C$166,"INDICATEURS",$D168))</f>
        <v>5280453850</v>
      </c>
      <c r="G168" s="321">
        <f>IF(ISERROR(GETPIVOTDATA("VALEUR",TCD_FINAL!$E$6,"ANNEE",G$10,"NIVEAU","RESULTATS","SOUS-NIVEAU",$B$161,"SOUS-SOUS NIVEAU",$C$166,"INDICATEURS",$D168)),"",GETPIVOTDATA("VALEUR",TCD_FINAL!$E$6,"ANNEE",G$10,"NIVEAU","RESULTATS","SOUS-NIVEAU",$B$161,"SOUS-SOUS NIVEAU",$C$166,"INDICATEURS",$D168))</f>
        <v>3181391450</v>
      </c>
      <c r="H168" s="321" t="str">
        <f>IF(ISERROR(GETPIVOTDATA("VALEUR",TCD_FINAL!$E$6,"ANNEE",H$10,"NIVEAU","RESULTATS","SOUS-NIVEAU",$B$161,"SOUS-SOUS NIVEAU",$C$166,"INDICATEURS",$D168)),"",GETPIVOTDATA("VALEUR",TCD_FINAL!$E$6,"ANNEE",H$10,"NIVEAU","RESULTATS","SOUS-NIVEAU",$B$161,"SOUS-SOUS NIVEAU",$C$166,"INDICATEURS",$D168))</f>
        <v/>
      </c>
      <c r="I168" s="321" t="str">
        <f>IF(ISERROR(GETPIVOTDATA("VALEUR",TCD_FINAL!$E$6,"ANNEE",I$10,"NIVEAU","RESULTATS","SOUS-NIVEAU",$B$161,"SOUS-SOUS NIVEAU",$C$166,"INDICATEURS",$D168)),"",GETPIVOTDATA("VALEUR",TCD_FINAL!$E$6,"ANNEE",I$10,"NIVEAU","RESULTATS","SOUS-NIVEAU",$B$161,"SOUS-SOUS NIVEAU",$C$166,"INDICATEURS",$D168))</f>
        <v/>
      </c>
      <c r="J168" s="325" t="str">
        <f>IF(ISERROR(GETPIVOTDATA("VALEUR",TCD_FINAL!$E$6,"ANNEE",J$10,"NIVEAU","RESULTATS","SOUS-NIVEAU",$B$161,"SOUS-SOUS NIVEAU",$C$166,"INDICATEURS",$D168)),"",GETPIVOTDATA("VALEUR",TCD_FINAL!$E$6,"ANNEE",J$10,"NIVEAU","RESULTATS","SOUS-NIVEAU",$B$161,"SOUS-SOUS NIVEAU",$C$166,"INDICATEURS",$D168))</f>
        <v/>
      </c>
      <c r="K168" s="326">
        <f t="shared" si="23"/>
        <v>8461845300</v>
      </c>
      <c r="L168" s="138"/>
      <c r="M168" s="388">
        <f>IF(ISERROR(GETPIVOTDATA("VALEUR",TCD_FINAL!$A$6,"NIVEAU","RESULTATS","SOUS-NIVEAU",$B$161,"SOUS-SOUS NIVEAU",$C$166,"INDICATEURS",$D168)),"",GETPIVOTDATA("VALEUR",TCD_FINAL!$A$6,"NIVEAU","RESULTATS","SOUS-NIVEAU",$B$161,"SOUS-SOUS NIVEAU",$C$166,"INDICATEURS",$D168))</f>
        <v>26238280000</v>
      </c>
      <c r="N168" s="340">
        <f t="shared" si="24"/>
        <v>0.32250000000000001</v>
      </c>
    </row>
    <row r="169" spans="1:15" ht="23.5" customHeight="1" x14ac:dyDescent="0.3">
      <c r="A169" s="222"/>
      <c r="B169" s="149"/>
      <c r="C169" s="149"/>
      <c r="D169" s="159" t="s">
        <v>67</v>
      </c>
      <c r="E169" s="53" t="s">
        <v>114</v>
      </c>
      <c r="F169" s="321">
        <f>IF(ISERROR(GETPIVOTDATA("VALEUR",TCD_FINAL!$E$6,"ANNEE",F$10,"NIVEAU","RESULTATS","SOUS-NIVEAU",$B$161,"SOUS-SOUS NIVEAU",$C$166,"INDICATEURS",$D169)),"",GETPIVOTDATA("VALEUR",TCD_FINAL!$E$6,"ANNEE",F$10,"NIVEAU","RESULTATS","SOUS-NIVEAU",$B$161,"SOUS-SOUS NIVEAU",$C$166,"INDICATEURS",$D169))</f>
        <v>2656625850</v>
      </c>
      <c r="G169" s="321">
        <f>IF(ISERROR(GETPIVOTDATA("VALEUR",TCD_FINAL!$E$6,"ANNEE",G$10,"NIVEAU","RESULTATS","SOUS-NIVEAU",$B$161,"SOUS-SOUS NIVEAU",$C$166,"INDICATEURS",$D169)),"",GETPIVOTDATA("VALEUR",TCD_FINAL!$E$6,"ANNEE",G$10,"NIVEAU","RESULTATS","SOUS-NIVEAU",$B$161,"SOUS-SOUS NIVEAU",$C$166,"INDICATEURS",$D169))</f>
        <v>0</v>
      </c>
      <c r="H169" s="321" t="str">
        <f>IF(ISERROR(GETPIVOTDATA("VALEUR",TCD_FINAL!$E$6,"ANNEE",H$10,"NIVEAU","RESULTATS","SOUS-NIVEAU",$B$161,"SOUS-SOUS NIVEAU",$C$166,"INDICATEURS",$D169)),"",GETPIVOTDATA("VALEUR",TCD_FINAL!$E$6,"ANNEE",H$10,"NIVEAU","RESULTATS","SOUS-NIVEAU",$B$161,"SOUS-SOUS NIVEAU",$C$166,"INDICATEURS",$D169))</f>
        <v/>
      </c>
      <c r="I169" s="321" t="str">
        <f>IF(ISERROR(GETPIVOTDATA("VALEUR",TCD_FINAL!$E$6,"ANNEE",I$10,"NIVEAU","RESULTATS","SOUS-NIVEAU",$B$161,"SOUS-SOUS NIVEAU",$C$166,"INDICATEURS",$D169)),"",GETPIVOTDATA("VALEUR",TCD_FINAL!$E$6,"ANNEE",I$10,"NIVEAU","RESULTATS","SOUS-NIVEAU",$B$161,"SOUS-SOUS NIVEAU",$C$166,"INDICATEURS",$D169))</f>
        <v/>
      </c>
      <c r="J169" s="325" t="str">
        <f>IF(ISERROR(GETPIVOTDATA("VALEUR",TCD_FINAL!$E$6,"ANNEE",J$10,"NIVEAU","RESULTATS","SOUS-NIVEAU",$B$161,"SOUS-SOUS NIVEAU",$C$166,"INDICATEURS",$D169)),"",GETPIVOTDATA("VALEUR",TCD_FINAL!$E$6,"ANNEE",J$10,"NIVEAU","RESULTATS","SOUS-NIVEAU",$B$161,"SOUS-SOUS NIVEAU",$C$166,"INDICATEURS",$D169))</f>
        <v/>
      </c>
      <c r="K169" s="326">
        <f t="shared" si="23"/>
        <v>2656625850</v>
      </c>
      <c r="L169" s="138"/>
      <c r="M169" s="388">
        <f>IF(ISERROR(GETPIVOTDATA("VALEUR",TCD_FINAL!$A$6,"NIVEAU","RESULTATS","SOUS-NIVEAU",$B$161,"SOUS-SOUS NIVEAU",$C$166,"INDICATEURS",$D169)),"",GETPIVOTDATA("VALEUR",TCD_FINAL!$A$6,"NIVEAU","RESULTATS","SOUS-NIVEAU",$B$161,"SOUS-SOUS NIVEAU",$C$166,"INDICATEURS",$D169))</f>
        <v>26238280000</v>
      </c>
      <c r="N169" s="340">
        <f t="shared" si="24"/>
        <v>0.10125000000000001</v>
      </c>
    </row>
    <row r="170" spans="1:15" ht="6.65" customHeight="1" thickBot="1" x14ac:dyDescent="0.35">
      <c r="A170" s="233"/>
      <c r="B170" s="234"/>
      <c r="C170" s="234"/>
      <c r="D170" s="168"/>
      <c r="E170" s="114"/>
      <c r="F170" s="322"/>
      <c r="G170" s="322"/>
      <c r="H170" s="322"/>
      <c r="I170" s="323"/>
      <c r="J170" s="324"/>
      <c r="K170" s="322"/>
      <c r="L170" s="210"/>
      <c r="M170" s="387"/>
      <c r="N170" s="350"/>
    </row>
    <row r="171" spans="1:15" s="155" customFormat="1" ht="4.5" customHeight="1" x14ac:dyDescent="0.3">
      <c r="M171" s="370"/>
      <c r="N171" s="370"/>
    </row>
    <row r="173" spans="1:15" ht="23.5" x14ac:dyDescent="0.3">
      <c r="A173" s="225"/>
      <c r="B173" s="106"/>
      <c r="C173" s="106"/>
      <c r="D173" s="119" t="s">
        <v>104</v>
      </c>
      <c r="E173" s="108"/>
      <c r="F173" s="109"/>
      <c r="G173" s="109"/>
      <c r="H173" s="109"/>
      <c r="I173" s="110"/>
      <c r="J173" s="110"/>
      <c r="K173" s="110"/>
      <c r="L173" s="111"/>
      <c r="M173" s="351"/>
      <c r="N173" s="351"/>
      <c r="O173" s="19"/>
    </row>
    <row r="174" spans="1:15" ht="24" thickBot="1" x14ac:dyDescent="0.35">
      <c r="A174" s="8"/>
      <c r="B174" s="106"/>
      <c r="C174" s="106"/>
      <c r="D174" s="107"/>
      <c r="E174" s="108"/>
      <c r="F174" s="109"/>
      <c r="G174" s="109"/>
      <c r="H174" s="109"/>
      <c r="I174" s="110"/>
      <c r="J174" s="110"/>
      <c r="K174" s="110"/>
      <c r="L174" s="111"/>
      <c r="M174" s="351"/>
      <c r="N174" s="351"/>
      <c r="O174" s="19"/>
    </row>
    <row r="175" spans="1:15" ht="23.5" x14ac:dyDescent="0.3">
      <c r="A175" s="8"/>
      <c r="B175" s="120"/>
      <c r="C175" s="121"/>
      <c r="D175" s="122"/>
      <c r="E175" s="123"/>
      <c r="F175" s="124"/>
      <c r="G175" s="124"/>
      <c r="H175" s="124"/>
      <c r="I175" s="125"/>
      <c r="J175" s="125"/>
      <c r="K175" s="125"/>
      <c r="L175" s="126"/>
      <c r="M175" s="352"/>
      <c r="N175" s="353"/>
      <c r="O175" s="19"/>
    </row>
    <row r="176" spans="1:15" ht="23.5" x14ac:dyDescent="0.3">
      <c r="A176" s="8"/>
      <c r="B176" s="127"/>
      <c r="C176" s="106"/>
      <c r="D176" s="107"/>
      <c r="E176" s="108"/>
      <c r="F176" s="109"/>
      <c r="G176" s="109"/>
      <c r="H176" s="109"/>
      <c r="I176" s="110"/>
      <c r="J176" s="110"/>
      <c r="K176" s="110"/>
      <c r="L176" s="111"/>
      <c r="M176" s="351"/>
      <c r="N176" s="354"/>
      <c r="O176" s="19"/>
    </row>
    <row r="177" spans="1:15" ht="24" thickBot="1" x14ac:dyDescent="0.35">
      <c r="A177" s="8"/>
      <c r="B177" s="128"/>
      <c r="C177" s="129"/>
      <c r="D177" s="130"/>
      <c r="E177" s="131"/>
      <c r="F177" s="132"/>
      <c r="G177" s="132"/>
      <c r="H177" s="132"/>
      <c r="I177" s="133"/>
      <c r="J177" s="133"/>
      <c r="K177" s="133"/>
      <c r="L177" s="134"/>
      <c r="M177" s="355"/>
      <c r="N177" s="356"/>
      <c r="O177" s="19"/>
    </row>
  </sheetData>
  <mergeCells count="5">
    <mergeCell ref="A5:O5"/>
    <mergeCell ref="A7:O7"/>
    <mergeCell ref="A9:D10"/>
    <mergeCell ref="M9:N9"/>
    <mergeCell ref="E9:K9"/>
  </mergeCells>
  <conditionalFormatting sqref="N101:N102 N47 N52 N107 N112 N116 N128 N161:N162 N139 N148 N153 N40:N41 N13 N119 N132:N133 N165:N166">
    <cfRule type="containsBlanks" dxfId="194" priority="261">
      <formula>LEN(TRIM(N13))=0</formula>
    </cfRule>
  </conditionalFormatting>
  <conditionalFormatting sqref="N101:N102 N47 N52 N107 N112 N116 N128 N161:N162 N139 N148 N153 N40:N41 N13 N119 N132:N133 N165:N166">
    <cfRule type="containsBlanks" dxfId="193" priority="256">
      <formula>LEN(TRIM(N13))=0</formula>
    </cfRule>
    <cfRule type="cellIs" dxfId="192" priority="257" operator="between">
      <formula>0</formula>
      <formula>0.5</formula>
    </cfRule>
    <cfRule type="cellIs" dxfId="191" priority="258" operator="between">
      <formula>0.5</formula>
      <formula>0.749</formula>
    </cfRule>
    <cfRule type="cellIs" dxfId="190" priority="259" operator="between">
      <formula>0.75</formula>
      <formula>0.99</formula>
    </cfRule>
    <cfRule type="cellIs" dxfId="189" priority="260" operator="greaterThan">
      <formula>0.99</formula>
    </cfRule>
  </conditionalFormatting>
  <conditionalFormatting sqref="N17">
    <cfRule type="containsBlanks" dxfId="188" priority="243">
      <formula>LEN(TRIM(N17))=0</formula>
    </cfRule>
  </conditionalFormatting>
  <conditionalFormatting sqref="N17">
    <cfRule type="containsBlanks" dxfId="187" priority="238">
      <formula>LEN(TRIM(N17))=0</formula>
    </cfRule>
    <cfRule type="cellIs" dxfId="186" priority="239" operator="between">
      <formula>0</formula>
      <formula>0.5</formula>
    </cfRule>
    <cfRule type="cellIs" dxfId="185" priority="240" operator="between">
      <formula>0.5</formula>
      <formula>0.749</formula>
    </cfRule>
    <cfRule type="cellIs" dxfId="184" priority="241" operator="between">
      <formula>0.75</formula>
      <formula>0.99</formula>
    </cfRule>
    <cfRule type="cellIs" dxfId="183" priority="242" operator="greaterThan">
      <formula>0.99</formula>
    </cfRule>
  </conditionalFormatting>
  <conditionalFormatting sqref="N46">
    <cfRule type="containsBlanks" dxfId="182" priority="237">
      <formula>LEN(TRIM(N46))=0</formula>
    </cfRule>
  </conditionalFormatting>
  <conditionalFormatting sqref="N46">
    <cfRule type="containsBlanks" dxfId="181" priority="232">
      <formula>LEN(TRIM(N46))=0</formula>
    </cfRule>
    <cfRule type="cellIs" dxfId="180" priority="233" operator="between">
      <formula>0</formula>
      <formula>0.5</formula>
    </cfRule>
    <cfRule type="cellIs" dxfId="179" priority="234" operator="between">
      <formula>0.5</formula>
      <formula>0.749</formula>
    </cfRule>
    <cfRule type="cellIs" dxfId="178" priority="235" operator="between">
      <formula>0.75</formula>
      <formula>0.99</formula>
    </cfRule>
    <cfRule type="cellIs" dxfId="177" priority="236" operator="greaterThan">
      <formula>0.99</formula>
    </cfRule>
  </conditionalFormatting>
  <conditionalFormatting sqref="N51">
    <cfRule type="containsBlanks" dxfId="176" priority="231">
      <formula>LEN(TRIM(N51))=0</formula>
    </cfRule>
  </conditionalFormatting>
  <conditionalFormatting sqref="N51">
    <cfRule type="containsBlanks" dxfId="175" priority="226">
      <formula>LEN(TRIM(N51))=0</formula>
    </cfRule>
    <cfRule type="cellIs" dxfId="174" priority="227" operator="between">
      <formula>0</formula>
      <formula>0.5</formula>
    </cfRule>
    <cfRule type="cellIs" dxfId="173" priority="228" operator="between">
      <formula>0.5</formula>
      <formula>0.749</formula>
    </cfRule>
    <cfRule type="cellIs" dxfId="172" priority="229" operator="between">
      <formula>0.75</formula>
      <formula>0.99</formula>
    </cfRule>
    <cfRule type="cellIs" dxfId="171" priority="230" operator="greaterThan">
      <formula>0.99</formula>
    </cfRule>
  </conditionalFormatting>
  <conditionalFormatting sqref="N74">
    <cfRule type="containsBlanks" dxfId="170" priority="225">
      <formula>LEN(TRIM(N74))=0</formula>
    </cfRule>
  </conditionalFormatting>
  <conditionalFormatting sqref="N74">
    <cfRule type="containsBlanks" dxfId="169" priority="220">
      <formula>LEN(TRIM(N74))=0</formula>
    </cfRule>
    <cfRule type="cellIs" dxfId="168" priority="221" operator="between">
      <formula>0</formula>
      <formula>0.5</formula>
    </cfRule>
    <cfRule type="cellIs" dxfId="167" priority="222" operator="between">
      <formula>0.5</formula>
      <formula>0.749</formula>
    </cfRule>
    <cfRule type="cellIs" dxfId="166" priority="223" operator="between">
      <formula>0.75</formula>
      <formula>0.99</formula>
    </cfRule>
    <cfRule type="cellIs" dxfId="165" priority="224" operator="greaterThan">
      <formula>0.99</formula>
    </cfRule>
  </conditionalFormatting>
  <conditionalFormatting sqref="N78">
    <cfRule type="containsBlanks" dxfId="164" priority="219">
      <formula>LEN(TRIM(N78))=0</formula>
    </cfRule>
  </conditionalFormatting>
  <conditionalFormatting sqref="N78">
    <cfRule type="containsBlanks" dxfId="163" priority="214">
      <formula>LEN(TRIM(N78))=0</formula>
    </cfRule>
    <cfRule type="cellIs" dxfId="162" priority="215" operator="between">
      <formula>0</formula>
      <formula>0.5</formula>
    </cfRule>
    <cfRule type="cellIs" dxfId="161" priority="216" operator="between">
      <formula>0.5</formula>
      <formula>0.749</formula>
    </cfRule>
    <cfRule type="cellIs" dxfId="160" priority="217" operator="between">
      <formula>0.75</formula>
      <formula>0.99</formula>
    </cfRule>
    <cfRule type="cellIs" dxfId="159" priority="218" operator="greaterThan">
      <formula>0.99</formula>
    </cfRule>
  </conditionalFormatting>
  <conditionalFormatting sqref="N55">
    <cfRule type="containsBlanks" dxfId="158" priority="213">
      <formula>LEN(TRIM(N55))=0</formula>
    </cfRule>
  </conditionalFormatting>
  <conditionalFormatting sqref="N55">
    <cfRule type="containsBlanks" dxfId="157" priority="208">
      <formula>LEN(TRIM(N55))=0</formula>
    </cfRule>
    <cfRule type="cellIs" dxfId="156" priority="209" operator="between">
      <formula>0</formula>
      <formula>0.5</formula>
    </cfRule>
    <cfRule type="cellIs" dxfId="155" priority="210" operator="between">
      <formula>0.5</formula>
      <formula>0.749</formula>
    </cfRule>
    <cfRule type="cellIs" dxfId="154" priority="211" operator="between">
      <formula>0.75</formula>
      <formula>0.99</formula>
    </cfRule>
    <cfRule type="cellIs" dxfId="153" priority="212" operator="greaterThan">
      <formula>0.99</formula>
    </cfRule>
  </conditionalFormatting>
  <conditionalFormatting sqref="N138">
    <cfRule type="containsBlanks" dxfId="152" priority="201">
      <formula>LEN(TRIM(N138))=0</formula>
    </cfRule>
  </conditionalFormatting>
  <conditionalFormatting sqref="N138">
    <cfRule type="containsBlanks" dxfId="151" priority="196">
      <formula>LEN(TRIM(N138))=0</formula>
    </cfRule>
    <cfRule type="cellIs" dxfId="150" priority="197" operator="between">
      <formula>0</formula>
      <formula>0.5</formula>
    </cfRule>
    <cfRule type="cellIs" dxfId="149" priority="198" operator="between">
      <formula>0.5</formula>
      <formula>0.749</formula>
    </cfRule>
    <cfRule type="cellIs" dxfId="148" priority="199" operator="between">
      <formula>0.75</formula>
      <formula>0.99</formula>
    </cfRule>
    <cfRule type="cellIs" dxfId="147" priority="200" operator="greaterThan">
      <formula>0.99</formula>
    </cfRule>
  </conditionalFormatting>
  <conditionalFormatting sqref="N147">
    <cfRule type="containsBlanks" dxfId="146" priority="195">
      <formula>LEN(TRIM(N147))=0</formula>
    </cfRule>
  </conditionalFormatting>
  <conditionalFormatting sqref="N147">
    <cfRule type="containsBlanks" dxfId="145" priority="190">
      <formula>LEN(TRIM(N147))=0</formula>
    </cfRule>
    <cfRule type="cellIs" dxfId="144" priority="191" operator="between">
      <formula>0</formula>
      <formula>0.5</formula>
    </cfRule>
    <cfRule type="cellIs" dxfId="143" priority="192" operator="between">
      <formula>0.5</formula>
      <formula>0.749</formula>
    </cfRule>
    <cfRule type="cellIs" dxfId="142" priority="193" operator="between">
      <formula>0.75</formula>
      <formula>0.99</formula>
    </cfRule>
    <cfRule type="cellIs" dxfId="141" priority="194" operator="greaterThan">
      <formula>0.99</formula>
    </cfRule>
  </conditionalFormatting>
  <conditionalFormatting sqref="N152">
    <cfRule type="containsBlanks" dxfId="140" priority="189">
      <formula>LEN(TRIM(N152))=0</formula>
    </cfRule>
  </conditionalFormatting>
  <conditionalFormatting sqref="N152">
    <cfRule type="containsBlanks" dxfId="139" priority="184">
      <formula>LEN(TRIM(N152))=0</formula>
    </cfRule>
    <cfRule type="cellIs" dxfId="138" priority="185" operator="between">
      <formula>0</formula>
      <formula>0.5</formula>
    </cfRule>
    <cfRule type="cellIs" dxfId="137" priority="186" operator="between">
      <formula>0.5</formula>
      <formula>0.749</formula>
    </cfRule>
    <cfRule type="cellIs" dxfId="136" priority="187" operator="between">
      <formula>0.75</formula>
      <formula>0.99</formula>
    </cfRule>
    <cfRule type="cellIs" dxfId="135" priority="188" operator="greaterThan">
      <formula>0.99</formula>
    </cfRule>
  </conditionalFormatting>
  <conditionalFormatting sqref="N170">
    <cfRule type="containsBlanks" dxfId="134" priority="183">
      <formula>LEN(TRIM(N170))=0</formula>
    </cfRule>
  </conditionalFormatting>
  <conditionalFormatting sqref="N170">
    <cfRule type="containsBlanks" dxfId="133" priority="178">
      <formula>LEN(TRIM(N170))=0</formula>
    </cfRule>
    <cfRule type="cellIs" dxfId="132" priority="179" operator="between">
      <formula>0</formula>
      <formula>0.5</formula>
    </cfRule>
    <cfRule type="cellIs" dxfId="131" priority="180" operator="between">
      <formula>0.5</formula>
      <formula>0.749</formula>
    </cfRule>
    <cfRule type="cellIs" dxfId="130" priority="181" operator="between">
      <formula>0.75</formula>
      <formula>0.99</formula>
    </cfRule>
    <cfRule type="cellIs" dxfId="129" priority="182" operator="greaterThan">
      <formula>0.99</formula>
    </cfRule>
  </conditionalFormatting>
  <conditionalFormatting sqref="N15:N16">
    <cfRule type="containsBlanks" dxfId="128" priority="177">
      <formula>LEN(TRIM(N15))=0</formula>
    </cfRule>
  </conditionalFormatting>
  <conditionalFormatting sqref="N15:N16">
    <cfRule type="containsBlanks" dxfId="127" priority="172">
      <formula>LEN(TRIM(N15))=0</formula>
    </cfRule>
    <cfRule type="cellIs" dxfId="126" priority="173" operator="between">
      <formula>0</formula>
      <formula>0.4999999</formula>
    </cfRule>
    <cfRule type="cellIs" dxfId="125" priority="174" operator="between">
      <formula>0.5</formula>
      <formula>0.74999999</formula>
    </cfRule>
    <cfRule type="cellIs" dxfId="124" priority="175" operator="between">
      <formula>0.75</formula>
      <formula>0.999999</formula>
    </cfRule>
    <cfRule type="cellIs" dxfId="123" priority="176" operator="greaterThan">
      <formula>0.99999</formula>
    </cfRule>
  </conditionalFormatting>
  <conditionalFormatting sqref="N14">
    <cfRule type="containsBlanks" dxfId="122" priority="169">
      <formula>LEN(TRIM(N14))=0</formula>
    </cfRule>
    <cfRule type="cellIs" dxfId="121" priority="170" operator="greaterThan">
      <formula>100%</formula>
    </cfRule>
    <cfRule type="cellIs" dxfId="120" priority="171" operator="lessThanOrEqual">
      <formula>100%</formula>
    </cfRule>
  </conditionalFormatting>
  <conditionalFormatting sqref="N48 N42:N45">
    <cfRule type="containsBlanks" dxfId="119" priority="156">
      <formula>LEN(TRIM(N42))=0</formula>
    </cfRule>
  </conditionalFormatting>
  <conditionalFormatting sqref="N48 N42:N45">
    <cfRule type="containsBlanks" dxfId="118" priority="151">
      <formula>LEN(TRIM(N42))=0</formula>
    </cfRule>
    <cfRule type="cellIs" dxfId="117" priority="152" operator="between">
      <formula>0</formula>
      <formula>0.4999999</formula>
    </cfRule>
    <cfRule type="cellIs" dxfId="116" priority="153" operator="between">
      <formula>0.5</formula>
      <formula>0.74999999</formula>
    </cfRule>
    <cfRule type="cellIs" dxfId="115" priority="154" operator="between">
      <formula>0.75</formula>
      <formula>0.999999</formula>
    </cfRule>
    <cfRule type="cellIs" dxfId="114" priority="155" operator="greaterThan">
      <formula>0.99999</formula>
    </cfRule>
  </conditionalFormatting>
  <conditionalFormatting sqref="N53:N54 N49:N50">
    <cfRule type="containsBlanks" dxfId="113" priority="150">
      <formula>LEN(TRIM(N49))=0</formula>
    </cfRule>
  </conditionalFormatting>
  <conditionalFormatting sqref="N53:N54 N49:N50">
    <cfRule type="containsBlanks" dxfId="112" priority="145">
      <formula>LEN(TRIM(N49))=0</formula>
    </cfRule>
    <cfRule type="cellIs" dxfId="111" priority="146" operator="between">
      <formula>0</formula>
      <formula>0.4999999</formula>
    </cfRule>
    <cfRule type="cellIs" dxfId="110" priority="147" operator="between">
      <formula>0.5</formula>
      <formula>0.74999999</formula>
    </cfRule>
    <cfRule type="cellIs" dxfId="109" priority="148" operator="between">
      <formula>0.75</formula>
      <formula>0.999999</formula>
    </cfRule>
    <cfRule type="cellIs" dxfId="108" priority="149" operator="greaterThan">
      <formula>0.99999</formula>
    </cfRule>
  </conditionalFormatting>
  <conditionalFormatting sqref="N71 N73">
    <cfRule type="containsBlanks" dxfId="107" priority="144">
      <formula>LEN(TRIM(N71))=0</formula>
    </cfRule>
  </conditionalFormatting>
  <conditionalFormatting sqref="N71 N73">
    <cfRule type="containsBlanks" dxfId="106" priority="139">
      <formula>LEN(TRIM(N71))=0</formula>
    </cfRule>
    <cfRule type="cellIs" dxfId="105" priority="140" operator="between">
      <formula>0</formula>
      <formula>0.4999999</formula>
    </cfRule>
    <cfRule type="cellIs" dxfId="104" priority="141" operator="between">
      <formula>0.5</formula>
      <formula>0.74999999</formula>
    </cfRule>
    <cfRule type="cellIs" dxfId="103" priority="142" operator="between">
      <formula>0.75</formula>
      <formula>0.999999</formula>
    </cfRule>
    <cfRule type="cellIs" dxfId="102" priority="143" operator="greaterThan">
      <formula>0.99999</formula>
    </cfRule>
  </conditionalFormatting>
  <conditionalFormatting sqref="N38:N39">
    <cfRule type="containsBlanks" dxfId="101" priority="102">
      <formula>LEN(TRIM(N38))=0</formula>
    </cfRule>
  </conditionalFormatting>
  <conditionalFormatting sqref="N38:N39">
    <cfRule type="containsBlanks" dxfId="100" priority="97">
      <formula>LEN(TRIM(N38))=0</formula>
    </cfRule>
    <cfRule type="cellIs" dxfId="99" priority="98" operator="between">
      <formula>0</formula>
      <formula>0.4999999</formula>
    </cfRule>
    <cfRule type="cellIs" dxfId="98" priority="99" operator="between">
      <formula>0.5</formula>
      <formula>0.74999999</formula>
    </cfRule>
    <cfRule type="cellIs" dxfId="97" priority="100" operator="between">
      <formula>0.75</formula>
      <formula>0.999999</formula>
    </cfRule>
    <cfRule type="cellIs" dxfId="96" priority="101" operator="greaterThan">
      <formula>0.99999</formula>
    </cfRule>
  </conditionalFormatting>
  <conditionalFormatting sqref="N69:N70">
    <cfRule type="containsBlanks" dxfId="95" priority="96">
      <formula>LEN(TRIM(N69))=0</formula>
    </cfRule>
  </conditionalFormatting>
  <conditionalFormatting sqref="N69:N70">
    <cfRule type="containsBlanks" dxfId="94" priority="91">
      <formula>LEN(TRIM(N69))=0</formula>
    </cfRule>
    <cfRule type="cellIs" dxfId="93" priority="92" operator="between">
      <formula>0</formula>
      <formula>0.4999999</formula>
    </cfRule>
    <cfRule type="cellIs" dxfId="92" priority="93" operator="between">
      <formula>0.5</formula>
      <formula>0.74999999</formula>
    </cfRule>
    <cfRule type="cellIs" dxfId="91" priority="94" operator="between">
      <formula>0.75</formula>
      <formula>0.999999</formula>
    </cfRule>
    <cfRule type="cellIs" dxfId="90" priority="95" operator="greaterThan">
      <formula>0.99999</formula>
    </cfRule>
  </conditionalFormatting>
  <conditionalFormatting sqref="N72">
    <cfRule type="containsBlanks" dxfId="89" priority="90">
      <formula>LEN(TRIM(N72))=0</formula>
    </cfRule>
  </conditionalFormatting>
  <conditionalFormatting sqref="N72">
    <cfRule type="containsBlanks" dxfId="88" priority="85">
      <formula>LEN(TRIM(N72))=0</formula>
    </cfRule>
    <cfRule type="cellIs" dxfId="87" priority="86" operator="between">
      <formula>0</formula>
      <formula>0.4999999</formula>
    </cfRule>
    <cfRule type="cellIs" dxfId="86" priority="87" operator="between">
      <formula>0.5</formula>
      <formula>0.74999999</formula>
    </cfRule>
    <cfRule type="cellIs" dxfId="85" priority="88" operator="between">
      <formula>0.75</formula>
      <formula>0.999999</formula>
    </cfRule>
    <cfRule type="cellIs" dxfId="84" priority="89" operator="greaterThan">
      <formula>0.99999</formula>
    </cfRule>
  </conditionalFormatting>
  <conditionalFormatting sqref="N76:N77">
    <cfRule type="containsBlanks" dxfId="83" priority="84">
      <formula>LEN(TRIM(N76))=0</formula>
    </cfRule>
  </conditionalFormatting>
  <conditionalFormatting sqref="N76:N77">
    <cfRule type="containsBlanks" dxfId="82" priority="79">
      <formula>LEN(TRIM(N76))=0</formula>
    </cfRule>
    <cfRule type="cellIs" dxfId="81" priority="80" operator="between">
      <formula>0</formula>
      <formula>0.4999999</formula>
    </cfRule>
    <cfRule type="cellIs" dxfId="80" priority="81" operator="between">
      <formula>0.5</formula>
      <formula>0.74999999</formula>
    </cfRule>
    <cfRule type="cellIs" dxfId="79" priority="82" operator="between">
      <formula>0.75</formula>
      <formula>0.999999</formula>
    </cfRule>
    <cfRule type="cellIs" dxfId="78" priority="83" operator="greaterThan">
      <formula>0.99999</formula>
    </cfRule>
  </conditionalFormatting>
  <conditionalFormatting sqref="N80:N88">
    <cfRule type="containsBlanks" dxfId="77" priority="78">
      <formula>LEN(TRIM(N80))=0</formula>
    </cfRule>
  </conditionalFormatting>
  <conditionalFormatting sqref="N80:N88">
    <cfRule type="containsBlanks" dxfId="76" priority="73">
      <formula>LEN(TRIM(N80))=0</formula>
    </cfRule>
    <cfRule type="cellIs" dxfId="75" priority="74" operator="between">
      <formula>0</formula>
      <formula>0.4999999</formula>
    </cfRule>
    <cfRule type="cellIs" dxfId="74" priority="75" operator="between">
      <formula>0.5</formula>
      <formula>0.74999999</formula>
    </cfRule>
    <cfRule type="cellIs" dxfId="73" priority="76" operator="between">
      <formula>0.75</formula>
      <formula>0.999999</formula>
    </cfRule>
    <cfRule type="cellIs" dxfId="72" priority="77" operator="greaterThan">
      <formula>0.99999</formula>
    </cfRule>
  </conditionalFormatting>
  <conditionalFormatting sqref="N91">
    <cfRule type="containsBlanks" dxfId="71" priority="72">
      <formula>LEN(TRIM(N91))=0</formula>
    </cfRule>
  </conditionalFormatting>
  <conditionalFormatting sqref="N91">
    <cfRule type="containsBlanks" dxfId="70" priority="67">
      <formula>LEN(TRIM(N91))=0</formula>
    </cfRule>
    <cfRule type="cellIs" dxfId="69" priority="68" operator="between">
      <formula>0</formula>
      <formula>0.4999999</formula>
    </cfRule>
    <cfRule type="cellIs" dxfId="68" priority="69" operator="between">
      <formula>0.5</formula>
      <formula>0.74999999</formula>
    </cfRule>
    <cfRule type="cellIs" dxfId="67" priority="70" operator="between">
      <formula>0.75</formula>
      <formula>0.999999</formula>
    </cfRule>
    <cfRule type="cellIs" dxfId="66" priority="71" operator="greaterThan">
      <formula>0.99999</formula>
    </cfRule>
  </conditionalFormatting>
  <conditionalFormatting sqref="N103:N105">
    <cfRule type="containsBlanks" dxfId="65" priority="66">
      <formula>LEN(TRIM(N103))=0</formula>
    </cfRule>
  </conditionalFormatting>
  <conditionalFormatting sqref="N103:N105">
    <cfRule type="containsBlanks" dxfId="64" priority="61">
      <formula>LEN(TRIM(N103))=0</formula>
    </cfRule>
    <cfRule type="cellIs" dxfId="63" priority="62" operator="between">
      <formula>0</formula>
      <formula>0.4999999</formula>
    </cfRule>
    <cfRule type="cellIs" dxfId="62" priority="63" operator="between">
      <formula>0.5</formula>
      <formula>0.74999999</formula>
    </cfRule>
    <cfRule type="cellIs" dxfId="61" priority="64" operator="between">
      <formula>0.75</formula>
      <formula>0.999999</formula>
    </cfRule>
    <cfRule type="cellIs" dxfId="60" priority="65" operator="greaterThan">
      <formula>0.99999</formula>
    </cfRule>
  </conditionalFormatting>
  <conditionalFormatting sqref="N108:N110">
    <cfRule type="containsBlanks" dxfId="59" priority="60">
      <formula>LEN(TRIM(N108))=0</formula>
    </cfRule>
  </conditionalFormatting>
  <conditionalFormatting sqref="N108:N110">
    <cfRule type="containsBlanks" dxfId="58" priority="55">
      <formula>LEN(TRIM(N108))=0</formula>
    </cfRule>
    <cfRule type="cellIs" dxfId="57" priority="56" operator="between">
      <formula>0</formula>
      <formula>0.4999999</formula>
    </cfRule>
    <cfRule type="cellIs" dxfId="56" priority="57" operator="between">
      <formula>0.5</formula>
      <formula>0.74999999</formula>
    </cfRule>
    <cfRule type="cellIs" dxfId="55" priority="58" operator="between">
      <formula>0.75</formula>
      <formula>0.999999</formula>
    </cfRule>
    <cfRule type="cellIs" dxfId="54" priority="59" operator="greaterThan">
      <formula>0.99999</formula>
    </cfRule>
  </conditionalFormatting>
  <conditionalFormatting sqref="N113:N114">
    <cfRule type="containsBlanks" dxfId="53" priority="54">
      <formula>LEN(TRIM(N113))=0</formula>
    </cfRule>
  </conditionalFormatting>
  <conditionalFormatting sqref="N113:N114">
    <cfRule type="containsBlanks" dxfId="52" priority="49">
      <formula>LEN(TRIM(N113))=0</formula>
    </cfRule>
    <cfRule type="cellIs" dxfId="51" priority="50" operator="between">
      <formula>0</formula>
      <formula>0.4999999</formula>
    </cfRule>
    <cfRule type="cellIs" dxfId="50" priority="51" operator="between">
      <formula>0.5</formula>
      <formula>0.74999999</formula>
    </cfRule>
    <cfRule type="cellIs" dxfId="49" priority="52" operator="between">
      <formula>0.75</formula>
      <formula>0.999999</formula>
    </cfRule>
    <cfRule type="cellIs" dxfId="48" priority="53" operator="greaterThan">
      <formula>0.99999</formula>
    </cfRule>
  </conditionalFormatting>
  <conditionalFormatting sqref="N117:N118">
    <cfRule type="containsBlanks" dxfId="47" priority="48">
      <formula>LEN(TRIM(N117))=0</formula>
    </cfRule>
  </conditionalFormatting>
  <conditionalFormatting sqref="N117:N118">
    <cfRule type="containsBlanks" dxfId="46" priority="43">
      <formula>LEN(TRIM(N117))=0</formula>
    </cfRule>
    <cfRule type="cellIs" dxfId="45" priority="44" operator="between">
      <formula>0</formula>
      <formula>0.4999999</formula>
    </cfRule>
    <cfRule type="cellIs" dxfId="44" priority="45" operator="between">
      <formula>0.5</formula>
      <formula>0.74999999</formula>
    </cfRule>
    <cfRule type="cellIs" dxfId="43" priority="46" operator="between">
      <formula>0.75</formula>
      <formula>0.999999</formula>
    </cfRule>
    <cfRule type="cellIs" dxfId="42" priority="47" operator="greaterThan">
      <formula>0.99999</formula>
    </cfRule>
  </conditionalFormatting>
  <conditionalFormatting sqref="N129:N131">
    <cfRule type="containsBlanks" dxfId="41" priority="42">
      <formula>LEN(TRIM(N129))=0</formula>
    </cfRule>
  </conditionalFormatting>
  <conditionalFormatting sqref="N129:N131">
    <cfRule type="containsBlanks" dxfId="40" priority="37">
      <formula>LEN(TRIM(N129))=0</formula>
    </cfRule>
    <cfRule type="cellIs" dxfId="39" priority="38" operator="between">
      <formula>0</formula>
      <formula>0.4999999</formula>
    </cfRule>
    <cfRule type="cellIs" dxfId="38" priority="39" operator="between">
      <formula>0.5</formula>
      <formula>0.74999999</formula>
    </cfRule>
    <cfRule type="cellIs" dxfId="37" priority="40" operator="between">
      <formula>0.75</formula>
      <formula>0.999999</formula>
    </cfRule>
    <cfRule type="cellIs" dxfId="36" priority="41" operator="greaterThan">
      <formula>0.99999</formula>
    </cfRule>
  </conditionalFormatting>
  <conditionalFormatting sqref="N134:N137">
    <cfRule type="containsBlanks" dxfId="35" priority="36">
      <formula>LEN(TRIM(N134))=0</formula>
    </cfRule>
  </conditionalFormatting>
  <conditionalFormatting sqref="N134:N137">
    <cfRule type="containsBlanks" dxfId="34" priority="31">
      <formula>LEN(TRIM(N134))=0</formula>
    </cfRule>
    <cfRule type="cellIs" dxfId="33" priority="32" operator="between">
      <formula>0</formula>
      <formula>0.4999999</formula>
    </cfRule>
    <cfRule type="cellIs" dxfId="32" priority="33" operator="between">
      <formula>0.5</formula>
      <formula>0.74999999</formula>
    </cfRule>
    <cfRule type="cellIs" dxfId="31" priority="34" operator="between">
      <formula>0.75</formula>
      <formula>0.999999</formula>
    </cfRule>
    <cfRule type="cellIs" dxfId="30" priority="35" operator="greaterThan">
      <formula>0.99999</formula>
    </cfRule>
  </conditionalFormatting>
  <conditionalFormatting sqref="N140:N146">
    <cfRule type="containsBlanks" dxfId="29" priority="30">
      <formula>LEN(TRIM(N140))=0</formula>
    </cfRule>
  </conditionalFormatting>
  <conditionalFormatting sqref="N140:N146">
    <cfRule type="containsBlanks" dxfId="28" priority="25">
      <formula>LEN(TRIM(N140))=0</formula>
    </cfRule>
    <cfRule type="cellIs" dxfId="27" priority="26" operator="between">
      <formula>0</formula>
      <formula>0.4999999</formula>
    </cfRule>
    <cfRule type="cellIs" dxfId="26" priority="27" operator="between">
      <formula>0.5</formula>
      <formula>0.74999999</formula>
    </cfRule>
    <cfRule type="cellIs" dxfId="25" priority="28" operator="between">
      <formula>0.75</formula>
      <formula>0.999999</formula>
    </cfRule>
    <cfRule type="cellIs" dxfId="24" priority="29" operator="greaterThan">
      <formula>0.99999</formula>
    </cfRule>
  </conditionalFormatting>
  <conditionalFormatting sqref="N149">
    <cfRule type="containsBlanks" dxfId="23" priority="24">
      <formula>LEN(TRIM(N149))=0</formula>
    </cfRule>
  </conditionalFormatting>
  <conditionalFormatting sqref="N149">
    <cfRule type="containsBlanks" dxfId="22" priority="19">
      <formula>LEN(TRIM(N149))=0</formula>
    </cfRule>
    <cfRule type="cellIs" dxfId="21" priority="20" operator="between">
      <formula>0</formula>
      <formula>0.4999999</formula>
    </cfRule>
    <cfRule type="cellIs" dxfId="20" priority="21" operator="between">
      <formula>0.5</formula>
      <formula>0.74999999</formula>
    </cfRule>
    <cfRule type="cellIs" dxfId="19" priority="22" operator="between">
      <formula>0.75</formula>
      <formula>0.999999</formula>
    </cfRule>
    <cfRule type="cellIs" dxfId="18" priority="23" operator="greaterThan">
      <formula>0.99999</formula>
    </cfRule>
  </conditionalFormatting>
  <conditionalFormatting sqref="N163:N164">
    <cfRule type="containsBlanks" dxfId="17" priority="18">
      <formula>LEN(TRIM(N163))=0</formula>
    </cfRule>
  </conditionalFormatting>
  <conditionalFormatting sqref="N163:N164">
    <cfRule type="containsBlanks" dxfId="16" priority="13">
      <formula>LEN(TRIM(N163))=0</formula>
    </cfRule>
    <cfRule type="cellIs" dxfId="15" priority="14" operator="between">
      <formula>0</formula>
      <formula>0.4999999</formula>
    </cfRule>
    <cfRule type="cellIs" dxfId="14" priority="15" operator="between">
      <formula>0.5</formula>
      <formula>0.74999999</formula>
    </cfRule>
    <cfRule type="cellIs" dxfId="13" priority="16" operator="between">
      <formula>0.75</formula>
      <formula>0.999999</formula>
    </cfRule>
    <cfRule type="cellIs" dxfId="12" priority="17" operator="greaterThan">
      <formula>0.99999</formula>
    </cfRule>
  </conditionalFormatting>
  <conditionalFormatting sqref="N167:N169">
    <cfRule type="containsBlanks" dxfId="11" priority="12">
      <formula>LEN(TRIM(N167))=0</formula>
    </cfRule>
  </conditionalFormatting>
  <conditionalFormatting sqref="N167:N169">
    <cfRule type="containsBlanks" dxfId="10" priority="7">
      <formula>LEN(TRIM(N167))=0</formula>
    </cfRule>
    <cfRule type="cellIs" dxfId="9" priority="8" operator="between">
      <formula>0</formula>
      <formula>0.4999999</formula>
    </cfRule>
    <cfRule type="cellIs" dxfId="8" priority="9" operator="between">
      <formula>0.5</formula>
      <formula>0.74999999</formula>
    </cfRule>
    <cfRule type="cellIs" dxfId="7" priority="10" operator="between">
      <formula>0.75</formula>
      <formula>0.999999</formula>
    </cfRule>
    <cfRule type="cellIs" dxfId="6" priority="11" operator="greaterThan">
      <formula>0.99999</formula>
    </cfRule>
  </conditionalFormatting>
  <conditionalFormatting sqref="N150:N151">
    <cfRule type="containsBlanks" dxfId="5" priority="6">
      <formula>LEN(TRIM(N150))=0</formula>
    </cfRule>
  </conditionalFormatting>
  <conditionalFormatting sqref="N150:N151">
    <cfRule type="containsBlanks" dxfId="4" priority="1">
      <formula>LEN(TRIM(N150))=0</formula>
    </cfRule>
    <cfRule type="cellIs" dxfId="3" priority="2" operator="between">
      <formula>0</formula>
      <formula>0.4999999</formula>
    </cfRule>
    <cfRule type="cellIs" dxfId="2" priority="3" operator="between">
      <formula>0.5</formula>
      <formula>0.74999999</formula>
    </cfRule>
    <cfRule type="cellIs" dxfId="1" priority="4" operator="between">
      <formula>0.75</formula>
      <formula>0.999999</formula>
    </cfRule>
    <cfRule type="cellIs" dxfId="0" priority="5" operator="greaterThan">
      <formula>0.99999</formula>
    </cfRule>
  </conditionalFormatting>
  <pageMargins left="0.25" right="0.25" top="0.75" bottom="0.75" header="0.3" footer="0.3"/>
  <pageSetup paperSize="9" scale="53" fitToHeight="0" orientation="portrait" r:id="rId1"/>
  <rowBreaks count="5" manualBreakCount="5">
    <brk id="34" max="16383" man="1"/>
    <brk id="65" max="16383" man="1"/>
    <brk id="99" max="16383" man="1"/>
    <brk id="126" max="16383" man="1"/>
    <brk id="15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35</vt:i4>
      </vt:variant>
    </vt:vector>
  </HeadingPairs>
  <TitlesOfParts>
    <vt:vector size="40" baseType="lpstr">
      <vt:lpstr>Codes</vt:lpstr>
      <vt:lpstr>MàJ</vt:lpstr>
      <vt:lpstr>Données</vt:lpstr>
      <vt:lpstr>TCD_FINAL</vt:lpstr>
      <vt:lpstr>TB_FINAL</vt:lpstr>
      <vt:lpstr>ANNEE</vt:lpstr>
      <vt:lpstr>Articulation_Politiques_Sectorielles</vt:lpstr>
      <vt:lpstr>Cadre_Suivi_PNSR2</vt:lpstr>
      <vt:lpstr>Capacités_Dialogue</vt:lpstr>
      <vt:lpstr>Déconcentration_DR</vt:lpstr>
      <vt:lpstr>Dialogue_Coordination</vt:lpstr>
      <vt:lpstr>Financement_PASANAD</vt:lpstr>
      <vt:lpstr>Gouvernance_SAN</vt:lpstr>
      <vt:lpstr>NIVEAU</vt:lpstr>
      <vt:lpstr>OBJECTFS_GLOBAUX</vt:lpstr>
      <vt:lpstr>Objectif_Global</vt:lpstr>
      <vt:lpstr>OBJECTIF_SPECIFIQUE</vt:lpstr>
      <vt:lpstr>Objectifs__Globaux</vt:lpstr>
      <vt:lpstr>PA__Déconcentration</vt:lpstr>
      <vt:lpstr>PA_Déconcentration</vt:lpstr>
      <vt:lpstr>PA_Elevage</vt:lpstr>
      <vt:lpstr>PA_Irrigation</vt:lpstr>
      <vt:lpstr>PA_PNSAN</vt:lpstr>
      <vt:lpstr>PA_SNDDAI</vt:lpstr>
      <vt:lpstr>PNSAN_Politiques_Sectorielles</vt:lpstr>
      <vt:lpstr>Programmation_performante</vt:lpstr>
      <vt:lpstr>Renforcement_Ressources_Humaines</vt:lpstr>
      <vt:lpstr>RESULTATS</vt:lpstr>
      <vt:lpstr>SISEV_opérationnel</vt:lpstr>
      <vt:lpstr>SSE_AT_PASANAD_opérationnel</vt:lpstr>
      <vt:lpstr>SSE_PASANAD_opérationnel</vt:lpstr>
      <vt:lpstr>SSE_PNSAN_opérationnel</vt:lpstr>
      <vt:lpstr>STATUT</vt:lpstr>
      <vt:lpstr>Stratégie_Petits_Eleveurs</vt:lpstr>
      <vt:lpstr>Stratégie_validée</vt:lpstr>
      <vt:lpstr>Suivi_Evaluation_performant</vt:lpstr>
      <vt:lpstr>Tranches_Fixes</vt:lpstr>
      <vt:lpstr>Tranches_Variables</vt:lpstr>
      <vt:lpstr>UNITE</vt:lpstr>
      <vt:lpstr>TB_FINAL!Zone_d_impression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GDenis</dc:creator>
  <cp:lastModifiedBy>GDenis</cp:lastModifiedBy>
  <cp:lastPrinted>2019-02-25T08:08:26Z</cp:lastPrinted>
  <dcterms:created xsi:type="dcterms:W3CDTF">2019-02-16T18:01:12Z</dcterms:created>
  <dcterms:modified xsi:type="dcterms:W3CDTF">2020-01-24T10:01:19Z</dcterms:modified>
</cp:coreProperties>
</file>