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ngh\Documents\Macro_Excel\"/>
    </mc:Choice>
  </mc:AlternateContent>
  <xr:revisionPtr revIDLastSave="0" documentId="13_ncr:1_{B0C8F97F-2193-45C8-BA5F-45AD1030B5A7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Facture" sheetId="1" r:id="rId1"/>
    <sheet name="Designation" sheetId="2" r:id="rId2"/>
    <sheet name="Client" sheetId="6" r:id="rId3"/>
    <sheet name="Détails_Commande" sheetId="10" r:id="rId4"/>
    <sheet name="Formulaire_Facture" sheetId="13" r:id="rId5"/>
  </sheets>
  <definedNames>
    <definedName name="_xlnm._FilterDatabase" localSheetId="3" hidden="1">Détails_Commande!$A$1:$I$1</definedName>
    <definedName name="Client_Colonne_Adresse1">OFFSET(Client!$C$1,1,,COUNTA(Client!$A:$A)-1,1)</definedName>
    <definedName name="Client_Colonne_Adresse2">OFFSET(Client!$D$1,1,,COUNTA(Client!$A:$A)-1,1)</definedName>
    <definedName name="Client_Colonne_CodePostal">OFFSET(Client!$E$1,1,,COUNTA(Client!$A:$A)-1,1)</definedName>
    <definedName name="Client_Colonne_Mail">OFFSET(Client!$H$1,1,,COUNTA(Client!$A:$A)-1,1)</definedName>
    <definedName name="Client_Colonne_N°_Client">OFFSET(Client!$A$1,1,,COUNTA(Client!$A:$A)-1,1)</definedName>
    <definedName name="Client_Colonne_Nom_Dojang">OFFSET(Client!$B$1,1,,COUNTA(Client!$A:$A)-1,1)</definedName>
    <definedName name="Client_Colonne_Telephone">OFFSET(Client!$G$1,1,,COUNTA(Client!$A:$A)-1,1)</definedName>
    <definedName name="Client_Colonne_Ville">OFFSET(Client!$F$1,1,,COUNTA(Client!$A:$A)-1,1)</definedName>
    <definedName name="Client_Titre_Adresse1">Client!$C$1</definedName>
    <definedName name="Client_Titre_Adresse2">Client!$D$1</definedName>
    <definedName name="Client_Titre_CodePostal">Client!$E$1</definedName>
    <definedName name="Client_Titre_Mail">Client!$H$1</definedName>
    <definedName name="Client_Titre_N°_Client">Client!$A$1</definedName>
    <definedName name="Client_Titre_Nom_Dojang">Client!$B$1</definedName>
    <definedName name="Client_Titre_Telephone">Client!$G$1</definedName>
    <definedName name="Client_Titre_Ville">Client!$F$1</definedName>
    <definedName name="Client_tout">OFFSET(Client!$A$1,,,COUNTA(Client!$A:$A),COUNTA(Client!$1:$1))</definedName>
    <definedName name="Designation_Colonne_Code">OFFSET(Designation!$A$1,1,,COUNTA(Designation!$A:$A)-1,1)</definedName>
    <definedName name="Designation_Colonne_Designation_Article">OFFSET(Designation!$B$1,1,,COUNTA(Designation!$A:$A)-1,1)</definedName>
    <definedName name="Designation_Colonne_Prix">OFFSET(Designation!$C$1,1,,COUNTA(Designation!$A:$A)-1,1)</definedName>
    <definedName name="Designation_Titre_Code">Designation!$A$1</definedName>
    <definedName name="Designation_Titre_Designation_Article">Designation!$B$1</definedName>
    <definedName name="Designation_Titre_Prix">Designation!$C$1</definedName>
    <definedName name="Designation_tout">OFFSET(Designation!$A$1,,,COUNTA(Designation!$A:$A),COUNTA(Designation!$1:$1))</definedName>
    <definedName name="Details_Commande_Colonne_CodeArticle">OFFSET(Détails_Commande!$E$1,1,,COUNTA(Détails_Commande!$A:$A)-1,1)</definedName>
    <definedName name="Details_Commande_Colonne_DateFacture">OFFSET(Détails_Commande!$B$1,1,,COUNTA(Détails_Commande!$A:$A)-1,1)</definedName>
    <definedName name="Details_Commande_Colonne_Designation">OFFSET(Détails_Commande!$F$1,1,,COUNTA(Détails_Commande!$A:$A)-1,1)</definedName>
    <definedName name="Details_Commande_Colonne_NoClient">OFFSET(Détails_Commande!$A$1,1,,COUNTA(Détails_Commande!$A:$A)-1,1)</definedName>
    <definedName name="Details_Commande_Colonne_NoFacture">OFFSET(Détails_Commande!$C$1,1,,COUNTA(Détails_Commande!$A:$A)-1,1)</definedName>
    <definedName name="Details_Commande_Colonne_NomClient">OFFSET(Détails_Commande!$D$1,1,,COUNTA(Détails_Commande!$A:$A)-1,1)</definedName>
    <definedName name="Details_Commande_Colonne_PrixUnitaire">OFFSET(Détails_Commande!$H$1,1,,COUNTA(Détails_Commande!$A:$A)-1,1)</definedName>
    <definedName name="Details_Commande_Colonne_QtéCde">OFFSET(Détails_Commande!$G$1,1,,COUNTA(Détails_Commande!$A:$A)-1,1)</definedName>
    <definedName name="Details_Commande_Colonne_TotalHT">OFFSET(Détails_Commande!$I$1,1,,COUNTA(Détails_Commande!$A:$A)-1,1)</definedName>
    <definedName name="Details_Commande_Titre_CodeArticle">Détails_Commande!$E$1</definedName>
    <definedName name="Details_Commande_Titre_DateFacture">Détails_Commande!$B$1</definedName>
    <definedName name="Details_Commande_Titre_Designation">Détails_Commande!$F$1</definedName>
    <definedName name="Details_Commande_Titre_NoClient">Détails_Commande!$A$1</definedName>
    <definedName name="Details_Commande_Titre_NoFacture">Détails_Commande!$C$1</definedName>
    <definedName name="Details_Commande_Titre_NomClient">Détails_Commande!$D$1</definedName>
    <definedName name="Details_Commande_Titre_PrixUnitaire">Détails_Commande!$H$1</definedName>
    <definedName name="Details_Commande_Titre_QtéCde">Détails_Commande!$G$1</definedName>
    <definedName name="Details_Commande_Titre_TotalHT">Détails_Commande!$I$1</definedName>
    <definedName name="Details_Commande_tout">OFFSET(Détails_Commande!$A$1,,,COUNTA(Détails_Commande!$A:$A),COUNTA(Détails_Commande!$1:$1))</definedName>
    <definedName name="Facture_N°_Client">Facture!$D$13</definedName>
    <definedName name="Form_Facture_N°_Facture">Formulaire_Facture!$E$10</definedName>
    <definedName name="Form_Facture_No_Client">Formulaire_Facture!$D$13</definedName>
    <definedName name="_xlnm.Print_Area" localSheetId="4">Formulaire_Facture!$A$1:$E$68</definedName>
  </definedNames>
  <calcPr calcId="18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13" l="1"/>
  <c r="G26" i="13"/>
  <c r="E23" i="13" s="1"/>
  <c r="B25" i="1"/>
  <c r="E25" i="1" s="1"/>
  <c r="B26" i="1"/>
  <c r="E26" i="1" s="1"/>
  <c r="B27" i="1"/>
  <c r="E27" i="1" s="1"/>
  <c r="B28" i="1"/>
  <c r="D28" i="1"/>
  <c r="E28" i="1"/>
  <c r="B29" i="1"/>
  <c r="E29" i="1" s="1"/>
  <c r="D29" i="1"/>
  <c r="B30" i="1"/>
  <c r="E30" i="1" s="1"/>
  <c r="B31" i="1"/>
  <c r="E31" i="1" s="1"/>
  <c r="B32" i="1"/>
  <c r="E32" i="1" s="1"/>
  <c r="B33" i="1"/>
  <c r="E33" i="1" s="1"/>
  <c r="B34" i="1"/>
  <c r="E34" i="1" s="1"/>
  <c r="B35" i="1"/>
  <c r="E35" i="1" s="1"/>
  <c r="B36" i="1"/>
  <c r="E36" i="1" s="1"/>
  <c r="B37" i="1"/>
  <c r="E37" i="1" s="1"/>
  <c r="B38" i="1"/>
  <c r="E38" i="1" s="1"/>
  <c r="B39" i="1"/>
  <c r="E39" i="1" s="1"/>
  <c r="B40" i="1"/>
  <c r="E40" i="1"/>
  <c r="B41" i="1"/>
  <c r="B42" i="1"/>
  <c r="E42" i="1" s="1"/>
  <c r="B43" i="1"/>
  <c r="E43" i="1" s="1"/>
  <c r="B44" i="1"/>
  <c r="E44" i="1" s="1"/>
  <c r="B45" i="1"/>
  <c r="E45" i="1" s="1"/>
  <c r="B46" i="1"/>
  <c r="E46" i="1" s="1"/>
  <c r="B47" i="1"/>
  <c r="E47" i="1" s="1"/>
  <c r="B48" i="1"/>
  <c r="E48" i="1" s="1"/>
  <c r="B49" i="1"/>
  <c r="E49" i="1" s="1"/>
  <c r="B50" i="1"/>
  <c r="E50" i="1" s="1"/>
  <c r="B51" i="1"/>
  <c r="E41" i="1"/>
  <c r="D27" i="1"/>
  <c r="D30" i="1"/>
  <c r="D24" i="1"/>
  <c r="D25" i="1"/>
  <c r="D26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23" i="1"/>
  <c r="B24" i="1"/>
  <c r="E24" i="1" s="1"/>
  <c r="B23" i="1"/>
  <c r="D13" i="13"/>
  <c r="D15" i="13" s="1"/>
  <c r="E8" i="13"/>
  <c r="C18" i="1"/>
  <c r="E18" i="1"/>
  <c r="E17" i="1"/>
  <c r="D17" i="1"/>
  <c r="D16" i="1"/>
  <c r="D15" i="1"/>
  <c r="D14" i="1"/>
  <c r="E19" i="1" s="1"/>
  <c r="E52" i="13"/>
  <c r="D52" i="13"/>
  <c r="E8" i="1"/>
  <c r="E52" i="1"/>
  <c r="D52" i="1"/>
  <c r="E18" i="13" l="1"/>
  <c r="D14" i="13"/>
  <c r="E19" i="13" s="1"/>
  <c r="B23" i="13"/>
  <c r="D23" i="13"/>
  <c r="G27" i="13"/>
  <c r="C24" i="13" s="1"/>
  <c r="D16" i="13"/>
  <c r="E17" i="13"/>
  <c r="C18" i="13"/>
  <c r="D17" i="13"/>
  <c r="E23" i="1"/>
  <c r="B54" i="1" s="1"/>
  <c r="D54" i="1" s="1"/>
  <c r="E54" i="1" s="1"/>
  <c r="E58" i="1" s="1"/>
  <c r="A23" i="13"/>
  <c r="C23" i="13"/>
  <c r="G28" i="13" l="1"/>
  <c r="C25" i="13" s="1"/>
  <c r="E24" i="13"/>
  <c r="B24" i="13"/>
  <c r="A24" i="13"/>
  <c r="D24" i="13"/>
  <c r="B25" i="13" l="1"/>
  <c r="A25" i="13"/>
  <c r="G29" i="13"/>
  <c r="D26" i="13" s="1"/>
  <c r="D25" i="13"/>
  <c r="E25" i="13"/>
  <c r="G30" i="13" l="1"/>
  <c r="B27" i="13" s="1"/>
  <c r="E26" i="13"/>
  <c r="A26" i="13"/>
  <c r="B26" i="13"/>
  <c r="C26" i="13"/>
  <c r="G31" i="13" l="1"/>
  <c r="A28" i="13" s="1"/>
  <c r="A27" i="13"/>
  <c r="D27" i="13"/>
  <c r="C27" i="13"/>
  <c r="E27" i="13"/>
  <c r="G32" i="13" l="1"/>
  <c r="B29" i="13" s="1"/>
  <c r="D28" i="13"/>
  <c r="E28" i="13"/>
  <c r="B28" i="13"/>
  <c r="C28" i="13"/>
  <c r="D29" i="13" l="1"/>
  <c r="C29" i="13"/>
  <c r="G33" i="13"/>
  <c r="E30" i="13" s="1"/>
  <c r="A29" i="13"/>
  <c r="E29" i="13"/>
  <c r="G34" i="13" l="1"/>
  <c r="A31" i="13" s="1"/>
  <c r="C30" i="13"/>
  <c r="B30" i="13"/>
  <c r="A30" i="13"/>
  <c r="D30" i="13"/>
  <c r="C31" i="13" l="1"/>
  <c r="G35" i="13"/>
  <c r="C32" i="13" s="1"/>
  <c r="D31" i="13"/>
  <c r="B31" i="13"/>
  <c r="E31" i="13"/>
  <c r="D32" i="13" l="1"/>
  <c r="A32" i="13"/>
  <c r="B32" i="13"/>
  <c r="E32" i="13"/>
  <c r="B54" i="13" s="1"/>
  <c r="D54" i="13" s="1"/>
  <c r="E54" i="13" s="1"/>
  <c r="E58" i="13" s="1"/>
</calcChain>
</file>

<file path=xl/sharedStrings.xml><?xml version="1.0" encoding="utf-8"?>
<sst xmlns="http://schemas.openxmlformats.org/spreadsheetml/2006/main" count="204" uniqueCount="99">
  <si>
    <t>Total HT</t>
  </si>
  <si>
    <t>Total TVA</t>
  </si>
  <si>
    <t>TEL</t>
  </si>
  <si>
    <t>MAIL</t>
  </si>
  <si>
    <t>ADRESSE 1</t>
  </si>
  <si>
    <t>ADRESSE 2</t>
  </si>
  <si>
    <t>Tel :</t>
  </si>
  <si>
    <t>Mail :</t>
  </si>
  <si>
    <t>NOM CLIENT :</t>
  </si>
  <si>
    <t>Prix Unitaire</t>
  </si>
  <si>
    <t>Paris, le</t>
  </si>
  <si>
    <t>Code Article</t>
  </si>
  <si>
    <t>Quantité</t>
  </si>
  <si>
    <t>FRAIS DE PORT</t>
  </si>
  <si>
    <t>NET A PAYER</t>
  </si>
  <si>
    <t>CODE POSTAL</t>
  </si>
  <si>
    <t>VILLE</t>
  </si>
  <si>
    <t>PARIS</t>
  </si>
  <si>
    <t>N° Facture</t>
  </si>
  <si>
    <t>FACTURE N°</t>
  </si>
  <si>
    <t>Désignation Article</t>
  </si>
  <si>
    <t>Taux TVA</t>
  </si>
  <si>
    <t>Total TTC</t>
  </si>
  <si>
    <t>Nom Client</t>
  </si>
  <si>
    <t>Date Facture</t>
  </si>
  <si>
    <t>Désignation</t>
  </si>
  <si>
    <t>Quantité Commandé</t>
  </si>
  <si>
    <t>NOM Dojang</t>
  </si>
  <si>
    <t>N° Client</t>
  </si>
  <si>
    <t>Code</t>
  </si>
  <si>
    <t>Prix</t>
  </si>
  <si>
    <t>N° Client :</t>
  </si>
  <si>
    <t>N° Ligne</t>
  </si>
  <si>
    <t>DA N° 1</t>
  </si>
  <si>
    <t>Designation Article N° 1</t>
  </si>
  <si>
    <t>DA N° 2</t>
  </si>
  <si>
    <t>DA N° 3</t>
  </si>
  <si>
    <t>DA N° 4</t>
  </si>
  <si>
    <t>DA N° 5</t>
  </si>
  <si>
    <t>DA N° 6</t>
  </si>
  <si>
    <t>DA N° 7</t>
  </si>
  <si>
    <t>DA N° 8</t>
  </si>
  <si>
    <t>DA N° 9</t>
  </si>
  <si>
    <t>DA N° 10</t>
  </si>
  <si>
    <t>DA N° 11</t>
  </si>
  <si>
    <t>DA N° 12</t>
  </si>
  <si>
    <t>DA N° 13</t>
  </si>
  <si>
    <t>DA N° 14</t>
  </si>
  <si>
    <t>DA N° 15</t>
  </si>
  <si>
    <t>DA N° 16</t>
  </si>
  <si>
    <t>DA N° 17</t>
  </si>
  <si>
    <t>DA N° 18</t>
  </si>
  <si>
    <t>DA N° 19</t>
  </si>
  <si>
    <t>DA N° 20</t>
  </si>
  <si>
    <t>DA N° 21</t>
  </si>
  <si>
    <t>Designation Article N° 2</t>
  </si>
  <si>
    <t>Designation Article N° 3</t>
  </si>
  <si>
    <t>Designation Article N° 4</t>
  </si>
  <si>
    <t>Designation Article N° 5</t>
  </si>
  <si>
    <t>Designation Article N° 6</t>
  </si>
  <si>
    <t>Designation Article N° 7</t>
  </si>
  <si>
    <t>Designation Article N° 8</t>
  </si>
  <si>
    <t>Designation Article N° 9</t>
  </si>
  <si>
    <t>Designation Article N° 10</t>
  </si>
  <si>
    <t>Designation Article N° 11</t>
  </si>
  <si>
    <t>Designation Article N° 12</t>
  </si>
  <si>
    <t>Designation Article N° 13</t>
  </si>
  <si>
    <t>Designation Article N° 14</t>
  </si>
  <si>
    <t>Designation Article N° 15</t>
  </si>
  <si>
    <t>Designation Article N° 16</t>
  </si>
  <si>
    <t>Designation Article N° 17</t>
  </si>
  <si>
    <t>Designation Article N° 18</t>
  </si>
  <si>
    <t>Designation Article N° 19</t>
  </si>
  <si>
    <t>Designation Article N° 20</t>
  </si>
  <si>
    <t>Designation Article N° 21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</si>
  <si>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</si>
  <si>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</si>
  <si>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</si>
  <si>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</si>
  <si>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</si>
  <si>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</si>
  <si>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</si>
  <si>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</si>
  <si>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</si>
  <si>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</si>
  <si>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</si>
  <si>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</si>
  <si>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</si>
  <si>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</si>
  <si>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1,xxxxx</t>
  </si>
  <si>
    <t>2020-1-18-00001</t>
  </si>
  <si>
    <t>2020-1-18-00002</t>
  </si>
  <si>
    <t>2020-1-18-00003</t>
  </si>
  <si>
    <t>DA N° 22</t>
  </si>
  <si>
    <t>Designation Article n° 22</t>
  </si>
  <si>
    <t>2020-1-19-00004</t>
  </si>
  <si>
    <t>2020-1-19-00005</t>
  </si>
  <si>
    <t>2020-1-19-00006</t>
  </si>
  <si>
    <t>2020-1-19-00007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</si>
</sst>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164" formatCode="&quot;€&quot;#,##0.00_);[Red]\(&quot;€&quot;#,##0.00\)"/>
    <numFmt numFmtId="165" formatCode="#,##0.00\ &quot;€&quot;"/>
    <numFmt numFmtId="166" formatCode="[$-40C]d\ mmmm\ yyyy;@"/>
    <numFmt numFmtId="167" formatCode="0#&quot; &quot;##&quot; &quot;##&quot; &quot;##&quot; &quot;##"/>
    <numFmt numFmtId="168" formatCode="dd\ mmmm\ yyyy"/>
  </numFmts>
  <fonts count="12" x14ac:knownFonts="1">
    <font>
      <sz val="10"/>
      <name val="Arial"/>
    </font>
    <font>
      <sz val="10"/>
      <color theme="1"/>
      <name val="Tahoma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4"/>
      <name val="Corbel"/>
      <family val="2"/>
      <scheme val="minor"/>
    </font>
    <font>
      <sz val="10"/>
      <name val="Corbel"/>
      <family val="2"/>
      <scheme val="minor"/>
    </font>
    <font>
      <sz val="10"/>
      <name val="Tahoma"/>
      <family val="2"/>
    </font>
    <font>
      <b/>
      <sz val="10"/>
      <name val="Tahoma"/>
      <family val="2"/>
    </font>
    <font>
      <b/>
      <sz val="10"/>
      <color indexed="9"/>
      <name val="Corbel"/>
      <family val="2"/>
      <scheme val="minor"/>
    </font>
    <font>
      <u/>
      <sz val="10"/>
      <color indexed="12"/>
      <name val="Tahoma"/>
      <family val="2"/>
    </font>
    <font>
      <sz val="10"/>
      <name val="Arial"/>
      <family val="2"/>
    </font>
    <font>
      <b/>
      <sz val="10"/>
      <color rgb="FFFF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76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 applyProtection="1"/>
    <xf numFmtId="0" fontId="6" fillId="0" borderId="0" xfId="0" applyFont="1" applyAlignment="1" applyProtection="1">
      <alignment horizontal="right"/>
    </xf>
    <xf numFmtId="166" fontId="6" fillId="0" borderId="0" xfId="0" applyNumberFormat="1" applyFont="1" applyBorder="1" applyAlignment="1" applyProtection="1"/>
    <xf numFmtId="0" fontId="6" fillId="0" borderId="0" xfId="0" applyFont="1" applyBorder="1" applyAlignment="1" applyProtection="1"/>
    <xf numFmtId="14" fontId="6" fillId="0" borderId="0" xfId="0" applyNumberFormat="1" applyFont="1" applyBorder="1" applyProtection="1"/>
    <xf numFmtId="0" fontId="6" fillId="0" borderId="0" xfId="0" applyFont="1" applyBorder="1" applyProtection="1"/>
    <xf numFmtId="167" fontId="6" fillId="0" borderId="0" xfId="0" applyNumberFormat="1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 wrapText="1"/>
    </xf>
    <xf numFmtId="2" fontId="6" fillId="0" borderId="0" xfId="0" applyNumberFormat="1" applyFont="1" applyBorder="1" applyProtection="1"/>
    <xf numFmtId="0" fontId="6" fillId="0" borderId="1" xfId="0" applyFont="1" applyBorder="1" applyProtection="1"/>
    <xf numFmtId="0" fontId="7" fillId="0" borderId="1" xfId="0" applyFont="1" applyBorder="1" applyAlignment="1" applyProtection="1">
      <alignment horizontal="right"/>
    </xf>
    <xf numFmtId="0" fontId="7" fillId="0" borderId="1" xfId="0" applyFont="1" applyBorder="1" applyAlignment="1" applyProtection="1">
      <alignment horizontal="center"/>
    </xf>
    <xf numFmtId="0" fontId="7" fillId="0" borderId="2" xfId="0" applyFont="1" applyBorder="1" applyAlignment="1" applyProtection="1">
      <alignment horizontal="center"/>
    </xf>
    <xf numFmtId="165" fontId="6" fillId="0" borderId="0" xfId="0" applyNumberFormat="1" applyFont="1" applyBorder="1" applyAlignment="1" applyProtection="1">
      <alignment horizontal="right"/>
    </xf>
    <xf numFmtId="10" fontId="6" fillId="0" borderId="0" xfId="0" applyNumberFormat="1" applyFont="1" applyBorder="1" applyAlignment="1" applyProtection="1">
      <alignment horizontal="center"/>
      <protection locked="0"/>
    </xf>
    <xf numFmtId="165" fontId="7" fillId="0" borderId="0" xfId="0" applyNumberFormat="1" applyFont="1" applyBorder="1" applyAlignment="1" applyProtection="1">
      <alignment horizontal="right"/>
    </xf>
    <xf numFmtId="2" fontId="6" fillId="0" borderId="1" xfId="0" applyNumberFormat="1" applyFont="1" applyBorder="1" applyProtection="1"/>
    <xf numFmtId="2" fontId="6" fillId="0" borderId="1" xfId="0" applyNumberFormat="1" applyFont="1" applyBorder="1" applyProtection="1">
      <protection locked="0"/>
    </xf>
    <xf numFmtId="165" fontId="6" fillId="0" borderId="1" xfId="0" applyNumberFormat="1" applyFont="1" applyBorder="1" applyProtection="1"/>
    <xf numFmtId="0" fontId="8" fillId="2" borderId="0" xfId="0" applyFont="1" applyFill="1" applyAlignment="1">
      <alignment horizontal="center" vertical="center"/>
    </xf>
    <xf numFmtId="14" fontId="6" fillId="0" borderId="0" xfId="0" applyNumberFormat="1" applyFont="1" applyProtection="1"/>
    <xf numFmtId="0" fontId="6" fillId="0" borderId="1" xfId="0" applyNumberFormat="1" applyFont="1" applyBorder="1" applyProtection="1">
      <protection locked="0"/>
    </xf>
    <xf numFmtId="0" fontId="6" fillId="0" borderId="3" xfId="0" applyFont="1" applyBorder="1" applyProtection="1"/>
    <xf numFmtId="0" fontId="6" fillId="0" borderId="4" xfId="0" applyFont="1" applyBorder="1" applyProtection="1"/>
    <xf numFmtId="0" fontId="6" fillId="0" borderId="0" xfId="0" applyNumberFormat="1" applyFont="1" applyFill="1" applyAlignment="1" applyProtection="1">
      <alignment horizontal="center"/>
    </xf>
    <xf numFmtId="0" fontId="6" fillId="4" borderId="0" xfId="0" applyFont="1" applyFill="1" applyBorder="1" applyAlignment="1" applyProtection="1">
      <alignment horizontal="center"/>
    </xf>
    <xf numFmtId="49" fontId="9" fillId="0" borderId="0" xfId="1" applyNumberFormat="1" applyFont="1" applyAlignment="1" applyProtection="1"/>
    <xf numFmtId="0" fontId="6" fillId="0" borderId="0" xfId="0" applyFont="1"/>
    <xf numFmtId="0" fontId="6" fillId="0" borderId="0" xfId="0" applyFont="1" applyAlignment="1"/>
    <xf numFmtId="0" fontId="6" fillId="0" borderId="0" xfId="0" quotePrefix="1" applyFont="1" applyAlignment="1">
      <alignment horizontal="left"/>
    </xf>
    <xf numFmtId="167" fontId="6" fillId="0" borderId="0" xfId="0" applyNumberFormat="1" applyFont="1"/>
    <xf numFmtId="49" fontId="6" fillId="0" borderId="0" xfId="0" applyNumberFormat="1" applyFont="1"/>
    <xf numFmtId="0" fontId="6" fillId="4" borderId="0" xfId="0" applyFont="1" applyFill="1" applyBorder="1" applyAlignment="1" applyProtection="1">
      <alignment horizontal="right"/>
    </xf>
    <xf numFmtId="165" fontId="7" fillId="5" borderId="1" xfId="0" applyNumberFormat="1" applyFont="1" applyFill="1" applyBorder="1" applyAlignment="1" applyProtection="1">
      <alignment horizontal="right"/>
    </xf>
    <xf numFmtId="10" fontId="7" fillId="5" borderId="1" xfId="0" applyNumberFormat="1" applyFont="1" applyFill="1" applyBorder="1" applyAlignment="1" applyProtection="1">
      <alignment horizontal="center"/>
      <protection locked="0"/>
    </xf>
    <xf numFmtId="165" fontId="7" fillId="0" borderId="1" xfId="0" applyNumberFormat="1" applyFont="1" applyBorder="1" applyAlignment="1" applyProtection="1">
      <alignment horizontal="right"/>
    </xf>
    <xf numFmtId="165" fontId="7" fillId="0" borderId="5" xfId="0" applyNumberFormat="1" applyFont="1" applyBorder="1" applyAlignment="1" applyProtection="1">
      <alignment horizontal="center"/>
    </xf>
    <xf numFmtId="49" fontId="3" fillId="0" borderId="0" xfId="1" applyNumberFormat="1" applyAlignment="1" applyProtection="1"/>
    <xf numFmtId="14" fontId="6" fillId="0" borderId="0" xfId="0" applyNumberFormat="1" applyFont="1"/>
    <xf numFmtId="0" fontId="3" fillId="0" borderId="0" xfId="1" applyBorder="1" applyAlignment="1" applyProtection="1"/>
    <xf numFmtId="0" fontId="7" fillId="6" borderId="1" xfId="0" applyFont="1" applyFill="1" applyBorder="1" applyAlignment="1">
      <alignment horizontal="center" vertical="center" wrapText="1"/>
    </xf>
    <xf numFmtId="14" fontId="7" fillId="6" borderId="1" xfId="0" applyNumberFormat="1" applyFont="1" applyFill="1" applyBorder="1" applyAlignment="1">
      <alignment horizontal="center" vertical="center" wrapText="1"/>
    </xf>
    <xf numFmtId="0" fontId="7" fillId="6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/>
    <xf numFmtId="165" fontId="6" fillId="0" borderId="1" xfId="0" applyNumberFormat="1" applyFont="1" applyBorder="1"/>
    <xf numFmtId="165" fontId="6" fillId="0" borderId="0" xfId="0" applyNumberFormat="1" applyFont="1" applyBorder="1" applyProtection="1"/>
    <xf numFmtId="2" fontId="11" fillId="6" borderId="1" xfId="0" applyNumberFormat="1" applyFont="1" applyFill="1" applyBorder="1" applyAlignment="1">
      <alignment horizontal="center" vertical="center"/>
    </xf>
    <xf numFmtId="0" fontId="6" fillId="0" borderId="0" xfId="0" applyFont="1" applyFill="1" applyProtection="1"/>
    <xf numFmtId="0" fontId="6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Protection="1"/>
    <xf numFmtId="165" fontId="6" fillId="0" borderId="0" xfId="0" applyNumberFormat="1" applyFont="1" applyBorder="1" applyProtection="1"/>
    <xf numFmtId="0" fontId="6" fillId="4" borderId="0" xfId="0" applyNumberFormat="1" applyFont="1" applyFill="1" applyBorder="1" applyAlignment="1" applyProtection="1">
      <alignment horizontal="center"/>
    </xf>
    <xf numFmtId="0" fontId="6" fillId="0" borderId="0" xfId="0" quotePrefix="1" applyFont="1" applyAlignment="1">
      <alignment horizontal="right"/>
    </xf>
    <xf numFmtId="0" fontId="6" fillId="0" borderId="0" xfId="0" applyFont="1" applyFill="1" applyBorder="1" applyAlignment="1" applyProtection="1">
      <alignment horizontal="right"/>
    </xf>
    <xf numFmtId="0" fontId="6" fillId="4" borderId="0" xfId="0" applyFont="1" applyFill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left"/>
    </xf>
    <xf numFmtId="0" fontId="6" fillId="0" borderId="1" xfId="0" applyNumberFormat="1" applyFont="1" applyBorder="1" applyAlignment="1" applyProtection="1">
      <alignment horizontal="right"/>
    </xf>
    <xf numFmtId="165" fontId="6" fillId="0" borderId="1" xfId="0" applyNumberFormat="1" applyFont="1" applyBorder="1" applyAlignment="1" applyProtection="1">
      <alignment horizontal="right"/>
    </xf>
    <xf numFmtId="0" fontId="6" fillId="5" borderId="0" xfId="0" applyFont="1" applyFill="1" applyProtection="1"/>
    <xf numFmtId="0" fontId="6" fillId="5" borderId="0" xfId="0" applyFont="1" applyFill="1" applyAlignment="1" applyProtection="1">
      <alignment horizontal="right"/>
    </xf>
    <xf numFmtId="0" fontId="6" fillId="5" borderId="0" xfId="2" applyFont="1" applyFill="1" applyAlignment="1">
      <alignment vertical="center"/>
    </xf>
    <xf numFmtId="0" fontId="7" fillId="6" borderId="1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left"/>
    </xf>
    <xf numFmtId="7" fontId="6" fillId="0" borderId="0" xfId="0" applyNumberFormat="1" applyFont="1"/>
    <xf numFmtId="168" fontId="6" fillId="4" borderId="0" xfId="0" applyNumberFormat="1" applyFont="1" applyFill="1" applyAlignment="1" applyProtection="1">
      <alignment horizontal="center"/>
    </xf>
    <xf numFmtId="0" fontId="6" fillId="0" borderId="1" xfId="0" applyFont="1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165" fontId="6" fillId="0" borderId="1" xfId="0" applyNumberFormat="1" applyFont="1" applyFill="1" applyBorder="1"/>
    <xf numFmtId="165" fontId="1" fillId="0" borderId="1" xfId="0" applyNumberFormat="1" applyFont="1" applyFill="1" applyBorder="1"/>
    <xf numFmtId="165" fontId="6" fillId="0" borderId="0" xfId="0" applyNumberFormat="1" applyFont="1" applyFill="1" applyBorder="1" applyProtection="1"/>
  </cellXfs>
  <cellStyles count="3">
    <cellStyle name="Lien hypertexte" xfId="1" builtinId="8"/>
    <cellStyle name="Normal" xfId="0" builtinId="0"/>
    <cellStyle name="Normal 2" xfId="2" xr:uid="{B23A1014-EC7B-4EBD-B192-AF8AC6CA36AD}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609600</xdr:colOff>
      <xdr:row>2</xdr:row>
      <xdr:rowOff>152399</xdr:rowOff>
    </xdr:from>
    <xdr:ext cx="1800225" cy="5219701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8B31DD0F-E999-4CB7-A42C-48A7473A9765}"/>
            </a:ext>
          </a:extLst>
        </xdr:cNvPr>
        <xdr:cNvSpPr txBox="1"/>
      </xdr:nvSpPr>
      <xdr:spPr>
        <a:xfrm>
          <a:off x="10620375" y="476249"/>
          <a:ext cx="1800225" cy="5219701"/>
        </a:xfrm>
        <a:prstGeom prst="rect">
          <a:avLst/>
        </a:prstGeom>
        <a:gradFill>
          <a:gsLst>
            <a:gs pos="0">
              <a:schemeClr val="tx2">
                <a:lumMod val="10000"/>
                <a:lumOff val="90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 fPrintsWithSheet="0"/>
  </xdr:oneCellAnchor>
  <xdr:twoCellAnchor>
    <xdr:from>
      <xdr:col>9</xdr:col>
      <xdr:colOff>28575</xdr:colOff>
      <xdr:row>3</xdr:row>
      <xdr:rowOff>152401</xdr:rowOff>
    </xdr:from>
    <xdr:to>
      <xdr:col>10</xdr:col>
      <xdr:colOff>666750</xdr:colOff>
      <xdr:row>4</xdr:row>
      <xdr:rowOff>247651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21D4322-D3EC-4EE8-8954-F7BC1401E135}"/>
            </a:ext>
          </a:extLst>
        </xdr:cNvPr>
        <xdr:cNvSpPr txBox="1"/>
      </xdr:nvSpPr>
      <xdr:spPr>
        <a:xfrm>
          <a:off x="10801350" y="638176"/>
          <a:ext cx="140017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MENU</a:t>
          </a:r>
        </a:p>
      </xdr:txBody>
    </xdr:sp>
    <xdr:clientData fPrintsWithSheet="0"/>
  </xdr:twoCellAnchor>
  <xdr:twoCellAnchor editAs="oneCell">
    <xdr:from>
      <xdr:col>9</xdr:col>
      <xdr:colOff>38100</xdr:colOff>
      <xdr:row>6</xdr:row>
      <xdr:rowOff>28575</xdr:rowOff>
    </xdr:from>
    <xdr:to>
      <xdr:col>10</xdr:col>
      <xdr:colOff>654900</xdr:colOff>
      <xdr:row>9</xdr:row>
      <xdr:rowOff>136800</xdr:rowOff>
    </xdr:to>
    <xdr:pic macro="[0]!AjoutClient">
      <xdr:nvPicPr>
        <xdr:cNvPr id="11" name="Image 10" descr="Capture.PNG">
          <a:extLst>
            <a:ext uri="{FF2B5EF4-FFF2-40B4-BE49-F238E27FC236}">
              <a16:creationId xmlns:a16="http://schemas.microsoft.com/office/drawing/2014/main" id="{2D869E59-12A6-47DA-BD4A-94F321FE12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10875" y="1209675"/>
          <a:ext cx="1378800" cy="594000"/>
        </a:xfrm>
        <a:prstGeom prst="rect">
          <a:avLst/>
        </a:prstGeom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scene3d>
          <a:camera prst="orthographicFront"/>
          <a:lightRig rig="threePt" dir="t"/>
        </a:scene3d>
        <a:sp3d>
          <a:bevelT w="0" h="0"/>
          <a:bevelB w="0" h="0"/>
        </a:sp3d>
      </xdr:spPr>
    </xdr:pic>
    <xdr:clientData fPrintsWithSheet="0"/>
  </xdr:twoCellAnchor>
  <xdr:twoCellAnchor editAs="oneCell">
    <xdr:from>
      <xdr:col>9</xdr:col>
      <xdr:colOff>38100</xdr:colOff>
      <xdr:row>22</xdr:row>
      <xdr:rowOff>152400</xdr:rowOff>
    </xdr:from>
    <xdr:to>
      <xdr:col>10</xdr:col>
      <xdr:colOff>654900</xdr:colOff>
      <xdr:row>26</xdr:row>
      <xdr:rowOff>98700</xdr:rowOff>
    </xdr:to>
    <xdr:pic macro="[0]!Impression">
      <xdr:nvPicPr>
        <xdr:cNvPr id="15" name="bouton 5">
          <a:extLst>
            <a:ext uri="{FF2B5EF4-FFF2-40B4-BE49-F238E27FC236}">
              <a16:creationId xmlns:a16="http://schemas.microsoft.com/office/drawing/2014/main" id="{85FA9520-10AB-46A1-9ED2-D462707E74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810875" y="4114800"/>
          <a:ext cx="1378800" cy="594000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114300</xdr:colOff>
      <xdr:row>27</xdr:row>
      <xdr:rowOff>66675</xdr:rowOff>
    </xdr:from>
    <xdr:to>
      <xdr:col>10</xdr:col>
      <xdr:colOff>731100</xdr:colOff>
      <xdr:row>31</xdr:row>
      <xdr:rowOff>14499</xdr:rowOff>
    </xdr:to>
    <xdr:pic macro="[0]!Sauvegarde">
      <xdr:nvPicPr>
        <xdr:cNvPr id="17" name="bouton 2">
          <a:extLst>
            <a:ext uri="{FF2B5EF4-FFF2-40B4-BE49-F238E27FC236}">
              <a16:creationId xmlns:a16="http://schemas.microsoft.com/office/drawing/2014/main" id="{8F64308D-901D-4EDA-B545-37E679E5C6D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7075" y="4838700"/>
          <a:ext cx="1378800" cy="595524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47625</xdr:colOff>
      <xdr:row>10</xdr:row>
      <xdr:rowOff>123825</xdr:rowOff>
    </xdr:from>
    <xdr:to>
      <xdr:col>10</xdr:col>
      <xdr:colOff>657225</xdr:colOff>
      <xdr:row>14</xdr:row>
      <xdr:rowOff>95336</xdr:rowOff>
    </xdr:to>
    <xdr:pic macro="[0]!AjoutArticles">
      <xdr:nvPicPr>
        <xdr:cNvPr id="4" name="Image 3">
          <a:extLst>
            <a:ext uri="{FF2B5EF4-FFF2-40B4-BE49-F238E27FC236}">
              <a16:creationId xmlns:a16="http://schemas.microsoft.com/office/drawing/2014/main" id="{073190BA-A3CB-4CBB-9DE6-FB93CCFF0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20400" y="1952625"/>
          <a:ext cx="1371600" cy="619211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38101</xdr:colOff>
      <xdr:row>15</xdr:row>
      <xdr:rowOff>28575</xdr:rowOff>
    </xdr:from>
    <xdr:to>
      <xdr:col>10</xdr:col>
      <xdr:colOff>666751</xdr:colOff>
      <xdr:row>19</xdr:row>
      <xdr:rowOff>47718</xdr:rowOff>
    </xdr:to>
    <xdr:pic macro="[0]!NlleFacture">
      <xdr:nvPicPr>
        <xdr:cNvPr id="8" name="Image 7">
          <a:extLst>
            <a:ext uri="{FF2B5EF4-FFF2-40B4-BE49-F238E27FC236}">
              <a16:creationId xmlns:a16="http://schemas.microsoft.com/office/drawing/2014/main" id="{6B224532-BC0C-469C-A685-835028C22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10876" y="2667000"/>
          <a:ext cx="1390650" cy="666843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38100</xdr:colOff>
      <xdr:row>19</xdr:row>
      <xdr:rowOff>104775</xdr:rowOff>
    </xdr:from>
    <xdr:to>
      <xdr:col>10</xdr:col>
      <xdr:colOff>628827</xdr:colOff>
      <xdr:row>22</xdr:row>
      <xdr:rowOff>57238</xdr:rowOff>
    </xdr:to>
    <xdr:pic macro="[0]!ValiderFactureEnCours">
      <xdr:nvPicPr>
        <xdr:cNvPr id="10" name="Image 9">
          <a:extLst>
            <a:ext uri="{FF2B5EF4-FFF2-40B4-BE49-F238E27FC236}">
              <a16:creationId xmlns:a16="http://schemas.microsoft.com/office/drawing/2014/main" id="{84AAA2EC-0F2F-488F-8BA0-449411156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10875" y="3390900"/>
          <a:ext cx="1352727" cy="628738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</xdr:colOff>
      <xdr:row>2</xdr:row>
      <xdr:rowOff>0</xdr:rowOff>
    </xdr:from>
    <xdr:to>
      <xdr:col>5</xdr:col>
      <xdr:colOff>619307</xdr:colOff>
      <xdr:row>4</xdr:row>
      <xdr:rowOff>142961</xdr:rowOff>
    </xdr:to>
    <xdr:pic macro="[0]!AjoutArticles">
      <xdr:nvPicPr>
        <xdr:cNvPr id="3" name="Image 2">
          <a:extLst>
            <a:ext uri="{FF2B5EF4-FFF2-40B4-BE49-F238E27FC236}">
              <a16:creationId xmlns:a16="http://schemas.microsoft.com/office/drawing/2014/main" id="{5EC3B4E3-5518-4B25-AF69-985BBB0DD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72200" y="485775"/>
          <a:ext cx="1305107" cy="619211"/>
        </a:xfrm>
        <a:prstGeom prst="rect">
          <a:avLst/>
        </a:prstGeom>
        <a:effectLst>
          <a:reflection blurRad="6350" stA="52000" endA="300" endPos="35000" dir="5400000" sy="-100000" algn="bl" rotWithShape="0"/>
        </a:effectLst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733425</xdr:colOff>
      <xdr:row>2</xdr:row>
      <xdr:rowOff>104775</xdr:rowOff>
    </xdr:from>
    <xdr:to>
      <xdr:col>11</xdr:col>
      <xdr:colOff>588225</xdr:colOff>
      <xdr:row>6</xdr:row>
      <xdr:rowOff>51075</xdr:rowOff>
    </xdr:to>
    <xdr:pic macro="[0]!AjoutClient">
      <xdr:nvPicPr>
        <xdr:cNvPr id="3" name="Image 2" descr="Capture.PNG">
          <a:extLst>
            <a:ext uri="{FF2B5EF4-FFF2-40B4-BE49-F238E27FC236}">
              <a16:creationId xmlns:a16="http://schemas.microsoft.com/office/drawing/2014/main" id="{9A7485E8-286D-4F3F-A331-53E2D999B6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96675" y="514350"/>
          <a:ext cx="1378800" cy="594000"/>
        </a:xfrm>
        <a:prstGeom prst="rect">
          <a:avLst/>
        </a:prstGeom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scene3d>
          <a:camera prst="orthographicFront"/>
          <a:lightRig rig="threePt" dir="t"/>
        </a:scene3d>
        <a:sp3d>
          <a:bevelT w="0" h="0"/>
          <a:bevelB w="0" h="0"/>
        </a:sp3d>
      </xdr:spPr>
    </xdr:pic>
    <xdr:clientData fPrintsWithSheet="0"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arallaxe">
  <a:themeElements>
    <a:clrScheme name="Parallaxe">
      <a:dk1>
        <a:sysClr val="windowText" lastClr="000000"/>
      </a:dk1>
      <a:lt1>
        <a:sysClr val="window" lastClr="FFFFFF"/>
      </a:lt1>
      <a:dk2>
        <a:srgbClr val="212121"/>
      </a:dk2>
      <a:lt2>
        <a:srgbClr val="CDD0D1"/>
      </a:lt2>
      <a:accent1>
        <a:srgbClr val="30ACEC"/>
      </a:accent1>
      <a:accent2>
        <a:srgbClr val="80C34F"/>
      </a:accent2>
      <a:accent3>
        <a:srgbClr val="E29D3E"/>
      </a:accent3>
      <a:accent4>
        <a:srgbClr val="D64A3B"/>
      </a:accent4>
      <a:accent5>
        <a:srgbClr val="D64787"/>
      </a:accent5>
      <a:accent6>
        <a:srgbClr val="A666E1"/>
      </a:accent6>
      <a:hlink>
        <a:srgbClr val="3085ED"/>
      </a:hlink>
      <a:folHlink>
        <a:srgbClr val="82B6F4"/>
      </a:folHlink>
    </a:clrScheme>
    <a:fontScheme name="Parallaxe">
      <a:maj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rallaxe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lumMod val="104000"/>
              </a:schemeClr>
            </a:gs>
            <a:gs pos="100000">
              <a:schemeClr val="phClr">
                <a:tint val="84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2000"/>
              </a:schemeClr>
            </a:gs>
            <a:gs pos="100000">
              <a:schemeClr val="phClr">
                <a:shade val="88000"/>
                <a:lumMod val="94000"/>
              </a:schemeClr>
            </a:gs>
          </a:gsLst>
          <a:path path="circle">
            <a:fillToRect l="50000" t="100000" r="100000" b="50000"/>
          </a:path>
        </a:gradFill>
      </a:fillStyleLst>
      <a:lnStyleLst>
        <a:ln w="9525" cap="rnd" cmpd="sng" algn="ctr">
          <a:solidFill>
            <a:schemeClr val="phClr">
              <a:tint val="60000"/>
            </a:schemeClr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222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reflection blurRad="12700" stA="26000" endPos="32000" dist="12700" dir="5400000" sy="-100000" rotWithShape="0"/>
          </a:effectLst>
        </a:effectStyle>
        <a:effectStyle>
          <a:effectLst>
            <a:outerShdw blurRad="38100" dist="25400" dir="5400000" rotWithShape="0">
              <a:srgbClr val="000000">
                <a:alpha val="6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200000"/>
            </a:lightRig>
          </a:scene3d>
          <a:sp3d>
            <a:bevelT w="25400" h="127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64000"/>
                <a:lumMod val="98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shade val="76000"/>
                <a:satMod val="180000"/>
              </a:schemeClr>
              <a:schemeClr val="phClr">
                <a:tint val="80000"/>
                <a:satMod val="120000"/>
                <a:lumMod val="180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Parallax" id="{3388167B-A2EB-4685-9635-1831D9AEF8C4}" vid="{4F7A876A-7598-49CA-AFC8-8EDA2551E4A7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actures">
    <tabColor indexed="13"/>
    <pageSetUpPr fitToPage="1"/>
  </sheetPr>
  <dimension ref="A4:G58"/>
  <sheetViews>
    <sheetView showGridLines="0" showZeros="0" zoomScaleNormal="75" workbookViewId="0">
      <selection activeCell="A23" sqref="A23"/>
    </sheetView>
  </sheetViews>
  <sheetFormatPr baseColWidth="10" defaultColWidth="11.42578125" defaultRowHeight="12.75" x14ac:dyDescent="0.2"/>
  <cols>
    <col min="1" max="1" width="11.42578125" style="3" customWidth="1"/>
    <col min="2" max="2" width="51.85546875" style="3" customWidth="1"/>
    <col min="3" max="3" width="13.28515625" style="3" bestFit="1" customWidth="1"/>
    <col min="4" max="4" width="15.85546875" style="3" customWidth="1"/>
    <col min="5" max="5" width="23.42578125" style="3" bestFit="1" customWidth="1"/>
    <col min="6" max="6" width="11.42578125" style="3" customWidth="1"/>
    <col min="7" max="16384" width="11.42578125" style="3"/>
  </cols>
  <sheetData>
    <row r="4" spans="2:5" ht="21" customHeight="1" x14ac:dyDescent="0.2"/>
    <row r="5" spans="2:5" ht="21" customHeight="1" x14ac:dyDescent="0.2"/>
    <row r="7" spans="2:5" x14ac:dyDescent="0.2">
      <c r="C7" s="25"/>
      <c r="E7" s="25"/>
    </row>
    <row r="8" spans="2:5" x14ac:dyDescent="0.2">
      <c r="D8" s="4" t="s">
        <v>10</v>
      </c>
      <c r="E8" s="5">
        <f ca="1">TODAY()</f>
        <v>43849</v>
      </c>
    </row>
    <row r="9" spans="2:5" x14ac:dyDescent="0.2">
      <c r="C9" s="4"/>
      <c r="D9" s="5"/>
      <c r="E9" s="6"/>
    </row>
    <row r="10" spans="2:5" x14ac:dyDescent="0.2">
      <c r="C10" s="8"/>
      <c r="D10" s="37" t="s">
        <v>19</v>
      </c>
      <c r="E10" s="30" t="s">
        <v>98</v>
      </c>
    </row>
    <row r="11" spans="2:5" x14ac:dyDescent="0.2">
      <c r="D11" s="7"/>
      <c r="E11" s="44"/>
    </row>
    <row r="13" spans="2:5" x14ac:dyDescent="0.2">
      <c r="C13" s="3" t="s">
        <v>31</v>
      </c>
      <c r="D13" s="56"/>
      <c r="E13" s="50"/>
    </row>
    <row r="14" spans="2:5" x14ac:dyDescent="0.2">
      <c r="B14" s="4"/>
      <c r="C14" s="52" t="s">
        <v>8</v>
      </c>
      <c r="D14" s="75" t="e">
        <f ca="1">INDEX(Client_Colonne_Nom_Dojang,MATCH(Facture_N°_Client,Client_Colonne_N°_Client,0))</f>
        <v>#N/A</v>
      </c>
      <c r="E14" s="75"/>
    </row>
    <row r="15" spans="2:5" x14ac:dyDescent="0.2">
      <c r="C15" s="52"/>
      <c r="D15" s="75" t="e">
        <f ca="1">INDEX(Client_Colonne_Adresse1,MATCH(Facture_N°_Client,Client_Colonne_N°_Client,0))</f>
        <v>#N/A</v>
      </c>
      <c r="E15" s="75"/>
    </row>
    <row r="16" spans="2:5" x14ac:dyDescent="0.2">
      <c r="C16" s="52"/>
      <c r="D16" s="75" t="e">
        <f ca="1">INDEX(Client_Colonne_Adresse2,MATCH(Facture_N°_Client,Client_Colonne_N°_Client,0))</f>
        <v>#N/A</v>
      </c>
      <c r="E16" s="75"/>
    </row>
    <row r="17" spans="1:5" x14ac:dyDescent="0.2">
      <c r="C17" s="52"/>
      <c r="D17" s="53" t="e">
        <f ca="1">INDEX(Client_Colonne_CodePostal,MATCH(Facture_N°_Client,Client_Colonne_N°_Client,0))</f>
        <v>#N/A</v>
      </c>
      <c r="E17" s="54" t="e">
        <f ca="1">INDEX(Client_Colonne_Ville,MATCH(Facture_N°_Client,Client_Colonne_N°_Client,0))</f>
        <v>#N/A</v>
      </c>
    </row>
    <row r="18" spans="1:5" x14ac:dyDescent="0.2">
      <c r="B18" s="4" t="s">
        <v>6</v>
      </c>
      <c r="C18" s="54" t="e">
        <f ca="1">INDEX(Client_Colonne_Telephone,MATCH(Facture_N°_Client,Client_Colonne_N°_Client,0))</f>
        <v>#N/A</v>
      </c>
      <c r="D18" s="4" t="s">
        <v>7</v>
      </c>
      <c r="E18" s="54" t="e">
        <f ca="1">INDEX(Client_Colonne_Mail,MATCH(Facture_N°_Client,Client_Colonne_N°_Client,0))</f>
        <v>#N/A</v>
      </c>
    </row>
    <row r="19" spans="1:5" x14ac:dyDescent="0.2">
      <c r="B19" s="4"/>
      <c r="C19" s="9"/>
      <c r="D19" s="4"/>
      <c r="E19" s="29">
        <f ca="1">IF(ISERROR(VLOOKUP($D$14,TABLO_CLIENT,7,0)),0,VLOOKUP($D$14,TABLO_CLIENT,7,0))</f>
        <v>0</v>
      </c>
    </row>
    <row r="22" spans="1:5" ht="27.75" customHeight="1" x14ac:dyDescent="0.2">
      <c r="A22" s="12" t="s">
        <v>11</v>
      </c>
      <c r="B22" s="11" t="s">
        <v>20</v>
      </c>
      <c r="C22" s="11" t="s">
        <v>12</v>
      </c>
      <c r="D22" s="12" t="s">
        <v>9</v>
      </c>
      <c r="E22" s="11" t="s">
        <v>0</v>
      </c>
    </row>
    <row r="23" spans="1:5" x14ac:dyDescent="0.2">
      <c r="A23" s="14"/>
      <c r="B23" s="49" t="str">
        <f t="shared" ref="B23:B51" si="0">IF($A23="","",INDEX(Designation_Colonne_Designation_Article,MATCH($A23,Designation_Colonne_Code,0)))</f>
        <v/>
      </c>
      <c r="C23" s="26"/>
      <c r="D23" s="49" t="str">
        <f t="shared" ref="D23:D50" si="1">IF($A23="","",INDEX(Designation_Colonne_Prix,MATCH($A23,Designation_Colonne_Code,0)))</f>
        <v/>
      </c>
      <c r="E23" s="23" t="str">
        <f>IF(B23="","",C23*D23)</f>
        <v/>
      </c>
    </row>
    <row r="24" spans="1:5" x14ac:dyDescent="0.2">
      <c r="A24" s="14"/>
      <c r="B24" s="49" t="str">
        <f t="shared" si="0"/>
        <v/>
      </c>
      <c r="C24" s="26"/>
      <c r="D24" s="49" t="str">
        <f t="shared" si="1"/>
        <v/>
      </c>
      <c r="E24" s="23" t="str">
        <f t="shared" ref="E24:E50" si="2">IF(B24="","",C24*D24)</f>
        <v/>
      </c>
    </row>
    <row r="25" spans="1:5" x14ac:dyDescent="0.2">
      <c r="A25" s="14"/>
      <c r="B25" s="49" t="str">
        <f t="shared" si="0"/>
        <v/>
      </c>
      <c r="C25" s="26"/>
      <c r="D25" s="49" t="str">
        <f t="shared" si="1"/>
        <v/>
      </c>
      <c r="E25" s="23" t="str">
        <f t="shared" si="2"/>
        <v/>
      </c>
    </row>
    <row r="26" spans="1:5" x14ac:dyDescent="0.2">
      <c r="A26" s="14"/>
      <c r="B26" s="49" t="str">
        <f t="shared" si="0"/>
        <v/>
      </c>
      <c r="C26" s="26"/>
      <c r="D26" s="49" t="str">
        <f t="shared" si="1"/>
        <v/>
      </c>
      <c r="E26" s="23" t="str">
        <f t="shared" si="2"/>
        <v/>
      </c>
    </row>
    <row r="27" spans="1:5" x14ac:dyDescent="0.2">
      <c r="A27" s="14"/>
      <c r="B27" s="49" t="str">
        <f t="shared" si="0"/>
        <v/>
      </c>
      <c r="C27" s="26"/>
      <c r="D27" s="49" t="str">
        <f t="shared" si="1"/>
        <v/>
      </c>
      <c r="E27" s="23" t="str">
        <f t="shared" si="2"/>
        <v/>
      </c>
    </row>
    <row r="28" spans="1:5" x14ac:dyDescent="0.2">
      <c r="A28" s="14"/>
      <c r="B28" s="49" t="str">
        <f t="shared" si="0"/>
        <v/>
      </c>
      <c r="C28" s="26"/>
      <c r="D28" s="49" t="str">
        <f t="shared" si="1"/>
        <v/>
      </c>
      <c r="E28" s="23" t="str">
        <f t="shared" si="2"/>
        <v/>
      </c>
    </row>
    <row r="29" spans="1:5" x14ac:dyDescent="0.2">
      <c r="A29" s="14"/>
      <c r="B29" s="49" t="str">
        <f t="shared" si="0"/>
        <v/>
      </c>
      <c r="C29" s="26"/>
      <c r="D29" s="49" t="str">
        <f t="shared" si="1"/>
        <v/>
      </c>
      <c r="E29" s="23" t="str">
        <f t="shared" si="2"/>
        <v/>
      </c>
    </row>
    <row r="30" spans="1:5" x14ac:dyDescent="0.2">
      <c r="A30" s="14"/>
      <c r="B30" s="49" t="str">
        <f t="shared" si="0"/>
        <v/>
      </c>
      <c r="C30" s="26"/>
      <c r="D30" s="49" t="str">
        <f t="shared" si="1"/>
        <v/>
      </c>
      <c r="E30" s="23" t="str">
        <f t="shared" si="2"/>
        <v/>
      </c>
    </row>
    <row r="31" spans="1:5" x14ac:dyDescent="0.2">
      <c r="A31" s="14"/>
      <c r="B31" s="49" t="str">
        <f t="shared" si="0"/>
        <v/>
      </c>
      <c r="C31" s="26"/>
      <c r="D31" s="49" t="str">
        <f t="shared" si="1"/>
        <v/>
      </c>
      <c r="E31" s="23" t="str">
        <f t="shared" si="2"/>
        <v/>
      </c>
    </row>
    <row r="32" spans="1:5" x14ac:dyDescent="0.2">
      <c r="A32" s="14"/>
      <c r="B32" s="49" t="str">
        <f t="shared" si="0"/>
        <v/>
      </c>
      <c r="C32" s="26"/>
      <c r="D32" s="49" t="str">
        <f t="shared" si="1"/>
        <v/>
      </c>
      <c r="E32" s="23" t="str">
        <f t="shared" si="2"/>
        <v/>
      </c>
    </row>
    <row r="33" spans="1:7" x14ac:dyDescent="0.2">
      <c r="A33" s="14"/>
      <c r="B33" s="49" t="str">
        <f t="shared" si="0"/>
        <v/>
      </c>
      <c r="C33" s="26"/>
      <c r="D33" s="49" t="str">
        <f t="shared" si="1"/>
        <v/>
      </c>
      <c r="E33" s="23" t="str">
        <f t="shared" si="2"/>
        <v/>
      </c>
    </row>
    <row r="34" spans="1:7" x14ac:dyDescent="0.2">
      <c r="A34" s="14"/>
      <c r="B34" s="49" t="str">
        <f t="shared" si="0"/>
        <v/>
      </c>
      <c r="C34" s="26"/>
      <c r="D34" s="49" t="str">
        <f t="shared" si="1"/>
        <v/>
      </c>
      <c r="E34" s="23" t="str">
        <f t="shared" si="2"/>
        <v/>
      </c>
    </row>
    <row r="35" spans="1:7" x14ac:dyDescent="0.2">
      <c r="A35" s="14"/>
      <c r="B35" s="49" t="str">
        <f t="shared" si="0"/>
        <v/>
      </c>
      <c r="C35" s="26"/>
      <c r="D35" s="49" t="str">
        <f t="shared" si="1"/>
        <v/>
      </c>
      <c r="E35" s="23" t="str">
        <f t="shared" si="2"/>
        <v/>
      </c>
      <c r="G35" s="13"/>
    </row>
    <row r="36" spans="1:7" x14ac:dyDescent="0.2">
      <c r="A36" s="14"/>
      <c r="B36" s="49" t="str">
        <f t="shared" si="0"/>
        <v/>
      </c>
      <c r="C36" s="26"/>
      <c r="D36" s="49" t="str">
        <f t="shared" si="1"/>
        <v/>
      </c>
      <c r="E36" s="23" t="str">
        <f t="shared" si="2"/>
        <v/>
      </c>
      <c r="G36" s="13"/>
    </row>
    <row r="37" spans="1:7" x14ac:dyDescent="0.2">
      <c r="A37" s="14"/>
      <c r="B37" s="49" t="str">
        <f t="shared" si="0"/>
        <v/>
      </c>
      <c r="C37" s="26"/>
      <c r="D37" s="49" t="str">
        <f t="shared" si="1"/>
        <v/>
      </c>
      <c r="E37" s="23" t="str">
        <f t="shared" si="2"/>
        <v/>
      </c>
      <c r="G37" s="13"/>
    </row>
    <row r="38" spans="1:7" x14ac:dyDescent="0.2">
      <c r="A38" s="14"/>
      <c r="B38" s="49" t="str">
        <f t="shared" si="0"/>
        <v/>
      </c>
      <c r="C38" s="26"/>
      <c r="D38" s="49" t="str">
        <f t="shared" si="1"/>
        <v/>
      </c>
      <c r="E38" s="23" t="str">
        <f t="shared" si="2"/>
        <v/>
      </c>
      <c r="G38" s="13"/>
    </row>
    <row r="39" spans="1:7" x14ac:dyDescent="0.2">
      <c r="A39" s="14"/>
      <c r="B39" s="49" t="str">
        <f t="shared" si="0"/>
        <v/>
      </c>
      <c r="C39" s="26"/>
      <c r="D39" s="49" t="str">
        <f t="shared" si="1"/>
        <v/>
      </c>
      <c r="E39" s="23" t="str">
        <f t="shared" si="2"/>
        <v/>
      </c>
      <c r="G39" s="13"/>
    </row>
    <row r="40" spans="1:7" x14ac:dyDescent="0.2">
      <c r="A40" s="14"/>
      <c r="B40" s="49" t="str">
        <f t="shared" si="0"/>
        <v/>
      </c>
      <c r="C40" s="26"/>
      <c r="D40" s="49" t="str">
        <f t="shared" si="1"/>
        <v/>
      </c>
      <c r="E40" s="23" t="str">
        <f t="shared" si="2"/>
        <v/>
      </c>
      <c r="G40" s="13"/>
    </row>
    <row r="41" spans="1:7" x14ac:dyDescent="0.2">
      <c r="A41" s="14"/>
      <c r="B41" s="49" t="str">
        <f t="shared" si="0"/>
        <v/>
      </c>
      <c r="C41" s="26"/>
      <c r="D41" s="49" t="str">
        <f t="shared" si="1"/>
        <v/>
      </c>
      <c r="E41" s="23" t="str">
        <f t="shared" si="2"/>
        <v/>
      </c>
      <c r="G41" s="13"/>
    </row>
    <row r="42" spans="1:7" x14ac:dyDescent="0.2">
      <c r="A42" s="14"/>
      <c r="B42" s="49" t="str">
        <f t="shared" si="0"/>
        <v/>
      </c>
      <c r="C42" s="26"/>
      <c r="D42" s="49" t="str">
        <f t="shared" si="1"/>
        <v/>
      </c>
      <c r="E42" s="23" t="str">
        <f t="shared" si="2"/>
        <v/>
      </c>
      <c r="G42" s="13"/>
    </row>
    <row r="43" spans="1:7" x14ac:dyDescent="0.2">
      <c r="A43" s="14"/>
      <c r="B43" s="49" t="str">
        <f t="shared" si="0"/>
        <v/>
      </c>
      <c r="C43" s="26"/>
      <c r="D43" s="49" t="str">
        <f t="shared" si="1"/>
        <v/>
      </c>
      <c r="E43" s="23" t="str">
        <f t="shared" si="2"/>
        <v/>
      </c>
      <c r="G43" s="13"/>
    </row>
    <row r="44" spans="1:7" x14ac:dyDescent="0.2">
      <c r="A44" s="14"/>
      <c r="B44" s="49" t="str">
        <f t="shared" si="0"/>
        <v/>
      </c>
      <c r="C44" s="26"/>
      <c r="D44" s="49" t="str">
        <f t="shared" si="1"/>
        <v/>
      </c>
      <c r="E44" s="23" t="str">
        <f t="shared" si="2"/>
        <v/>
      </c>
      <c r="G44" s="13"/>
    </row>
    <row r="45" spans="1:7" x14ac:dyDescent="0.2">
      <c r="A45" s="14"/>
      <c r="B45" s="49" t="str">
        <f t="shared" si="0"/>
        <v/>
      </c>
      <c r="C45" s="26"/>
      <c r="D45" s="49" t="str">
        <f t="shared" si="1"/>
        <v/>
      </c>
      <c r="E45" s="23" t="str">
        <f t="shared" si="2"/>
        <v/>
      </c>
      <c r="G45" s="13"/>
    </row>
    <row r="46" spans="1:7" x14ac:dyDescent="0.2">
      <c r="A46" s="14"/>
      <c r="B46" s="49" t="str">
        <f t="shared" si="0"/>
        <v/>
      </c>
      <c r="C46" s="26"/>
      <c r="D46" s="49" t="str">
        <f t="shared" si="1"/>
        <v/>
      </c>
      <c r="E46" s="23" t="str">
        <f t="shared" si="2"/>
        <v/>
      </c>
      <c r="G46" s="13"/>
    </row>
    <row r="47" spans="1:7" x14ac:dyDescent="0.2">
      <c r="A47" s="14"/>
      <c r="B47" s="49" t="str">
        <f t="shared" si="0"/>
        <v/>
      </c>
      <c r="C47" s="26"/>
      <c r="D47" s="49" t="str">
        <f t="shared" si="1"/>
        <v/>
      </c>
      <c r="E47" s="23" t="str">
        <f t="shared" si="2"/>
        <v/>
      </c>
      <c r="G47" s="13"/>
    </row>
    <row r="48" spans="1:7" x14ac:dyDescent="0.2">
      <c r="A48" s="14"/>
      <c r="B48" s="49" t="str">
        <f t="shared" si="0"/>
        <v/>
      </c>
      <c r="C48" s="26"/>
      <c r="D48" s="49" t="str">
        <f t="shared" si="1"/>
        <v/>
      </c>
      <c r="E48" s="23" t="str">
        <f t="shared" si="2"/>
        <v/>
      </c>
    </row>
    <row r="49" spans="1:5" x14ac:dyDescent="0.2">
      <c r="A49" s="14"/>
      <c r="B49" s="49" t="str">
        <f t="shared" si="0"/>
        <v/>
      </c>
      <c r="C49" s="26"/>
      <c r="D49" s="49" t="str">
        <f t="shared" si="1"/>
        <v/>
      </c>
      <c r="E49" s="23" t="str">
        <f t="shared" si="2"/>
        <v/>
      </c>
    </row>
    <row r="50" spans="1:5" x14ac:dyDescent="0.2">
      <c r="A50" s="14"/>
      <c r="B50" s="49" t="str">
        <f t="shared" si="0"/>
        <v/>
      </c>
      <c r="C50" s="26"/>
      <c r="D50" s="49" t="str">
        <f t="shared" si="1"/>
        <v/>
      </c>
      <c r="E50" s="23" t="str">
        <f t="shared" si="2"/>
        <v/>
      </c>
    </row>
    <row r="51" spans="1:5" x14ac:dyDescent="0.2">
      <c r="A51" s="14"/>
      <c r="B51" s="49" t="str">
        <f t="shared" si="0"/>
        <v/>
      </c>
      <c r="C51" s="26"/>
      <c r="D51" s="49"/>
      <c r="E51" s="23"/>
    </row>
    <row r="52" spans="1:5" x14ac:dyDescent="0.2">
      <c r="A52" s="14"/>
      <c r="B52" s="22"/>
      <c r="C52" s="22"/>
      <c r="D52" s="21" t="str">
        <f t="shared" ref="D52" si="3">IF(B52="","",VLOOKUP(B52,TABLO_DESIGNATION,2,0))</f>
        <v/>
      </c>
      <c r="E52" s="21" t="str">
        <f t="shared" ref="E52" si="4">IF(B52="","",C52*D52)</f>
        <v/>
      </c>
    </row>
    <row r="53" spans="1:5" x14ac:dyDescent="0.2">
      <c r="A53" s="27"/>
      <c r="B53" s="15" t="s">
        <v>0</v>
      </c>
      <c r="C53" s="16" t="s">
        <v>21</v>
      </c>
      <c r="D53" s="16" t="s">
        <v>1</v>
      </c>
      <c r="E53" s="16" t="s">
        <v>22</v>
      </c>
    </row>
    <row r="54" spans="1:5" x14ac:dyDescent="0.2">
      <c r="A54" s="28"/>
      <c r="B54" s="38">
        <f>SUM(E23:E50)</f>
        <v>0</v>
      </c>
      <c r="C54" s="39">
        <v>0</v>
      </c>
      <c r="D54" s="38">
        <f>B54*C54</f>
        <v>0</v>
      </c>
      <c r="E54" s="38">
        <f>B54+D54</f>
        <v>0</v>
      </c>
    </row>
    <row r="55" spans="1:5" x14ac:dyDescent="0.2">
      <c r="A55" s="8"/>
      <c r="B55" s="18"/>
      <c r="C55" s="19"/>
      <c r="D55" s="20" t="s">
        <v>13</v>
      </c>
      <c r="E55" s="40"/>
    </row>
    <row r="56" spans="1:5" ht="13.5" thickBot="1" x14ac:dyDescent="0.25">
      <c r="B56" s="10"/>
      <c r="C56" s="10"/>
      <c r="D56" s="10"/>
      <c r="E56" s="10"/>
    </row>
    <row r="57" spans="1:5" ht="13.5" thickBot="1" x14ac:dyDescent="0.25">
      <c r="B57" s="10"/>
      <c r="C57" s="10"/>
      <c r="D57" s="10"/>
      <c r="E57" s="17" t="s">
        <v>14</v>
      </c>
    </row>
    <row r="58" spans="1:5" ht="20.100000000000001" customHeight="1" thickBot="1" x14ac:dyDescent="0.25">
      <c r="B58" s="10"/>
      <c r="C58" s="10"/>
      <c r="E58" s="41">
        <f>E54+E55</f>
        <v>0</v>
      </c>
    </row>
  </sheetData>
  <sheetProtection selectLockedCells="1"/>
  <mergeCells count="3">
    <mergeCell ref="D15:E15"/>
    <mergeCell ref="D16:E16"/>
    <mergeCell ref="D14:E14"/>
  </mergeCells>
  <phoneticPr fontId="2" type="noConversion"/>
  <conditionalFormatting sqref="D52">
    <cfRule type="expression" dxfId="18" priority="28" stopIfTrue="1">
      <formula>ISERROR(D52)</formula>
    </cfRule>
  </conditionalFormatting>
  <conditionalFormatting sqref="D15">
    <cfRule type="expression" dxfId="17" priority="17" stopIfTrue="1">
      <formula>ISERROR(D15)</formula>
    </cfRule>
  </conditionalFormatting>
  <conditionalFormatting sqref="D16">
    <cfRule type="expression" dxfId="16" priority="16" stopIfTrue="1">
      <formula>ISERROR(D16)</formula>
    </cfRule>
  </conditionalFormatting>
  <conditionalFormatting sqref="D17">
    <cfRule type="expression" dxfId="15" priority="15" stopIfTrue="1">
      <formula>ISERROR(D17)</formula>
    </cfRule>
  </conditionalFormatting>
  <conditionalFormatting sqref="E17">
    <cfRule type="expression" dxfId="14" priority="11" stopIfTrue="1">
      <formula>ISERROR(E17)</formula>
    </cfRule>
  </conditionalFormatting>
  <conditionalFormatting sqref="E18">
    <cfRule type="expression" dxfId="13" priority="10" stopIfTrue="1">
      <formula>ISERROR(E18)</formula>
    </cfRule>
  </conditionalFormatting>
  <conditionalFormatting sqref="C18">
    <cfRule type="expression" dxfId="12" priority="9" stopIfTrue="1">
      <formula>ISERROR(C18)</formula>
    </cfRule>
  </conditionalFormatting>
  <conditionalFormatting sqref="B23:B51">
    <cfRule type="expression" dxfId="11" priority="6" stopIfTrue="1">
      <formula>ISERROR(B23)</formula>
    </cfRule>
  </conditionalFormatting>
  <conditionalFormatting sqref="D23:D51">
    <cfRule type="expression" dxfId="10" priority="4" stopIfTrue="1">
      <formula>ISERROR(D23)</formula>
    </cfRule>
  </conditionalFormatting>
  <conditionalFormatting sqref="D13">
    <cfRule type="expression" dxfId="9" priority="3" stopIfTrue="1">
      <formula>ISERROR(D13)</formula>
    </cfRule>
  </conditionalFormatting>
  <conditionalFormatting sqref="D14">
    <cfRule type="expression" dxfId="8" priority="1" stopIfTrue="1">
      <formula>ISERROR(D14)</formula>
    </cfRule>
  </conditionalFormatting>
  <dataValidations count="5">
    <dataValidation type="list" allowBlank="1" showInputMessage="1" showErrorMessage="1" sqref="B52" xr:uid="{00000000-0002-0000-0000-000001000000}">
      <formula1>Designation_Code_Produits</formula1>
    </dataValidation>
    <dataValidation type="list" allowBlank="1" showInputMessage="1" showErrorMessage="1" sqref="C54" xr:uid="{00000000-0002-0000-0000-000002000000}">
      <formula1>"0%,10%,20%"</formula1>
    </dataValidation>
    <dataValidation type="list" allowBlank="1" showInputMessage="1" showErrorMessage="1" sqref="C52" xr:uid="{00000000-0002-0000-0000-000003000000}">
      <formula1>"0,1,2,3,4,5,6,7,8,9,10"</formula1>
    </dataValidation>
    <dataValidation type="list" allowBlank="1" showInputMessage="1" showErrorMessage="1" sqref="C23:C50" xr:uid="{951FD808-14F6-4029-9412-644C29657E54}">
      <formula1>"1,2,3,4,5,6,7,8,9,10,15,20"</formula1>
    </dataValidation>
    <dataValidation type="list" allowBlank="1" showInputMessage="1" showErrorMessage="1" sqref="A23:A50" xr:uid="{1C058B08-0F75-4531-B23A-D8CD2DCF4263}">
      <formula1>Designation_Colonne_Code</formula1>
    </dataValidation>
  </dataValidations>
  <printOptions horizontalCentered="1" verticalCentered="1"/>
  <pageMargins left="0.51181102362204722" right="0.43307086614173229" top="0.35433070866141736" bottom="0.98425196850393704" header="0.19685039370078741" footer="0.51181102362204722"/>
  <pageSetup paperSize="9" scale="81" orientation="portrait" blackAndWhite="1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FDCE3FF-743F-474A-BC19-E7006E29E471}">
          <x14:formula1>
            <xm:f>Client!$A$2:$A$20</xm:f>
          </x14:formula1>
          <xm:sqref>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Designations">
    <tabColor indexed="57"/>
  </sheetPr>
  <dimension ref="A1:C23"/>
  <sheetViews>
    <sheetView workbookViewId="0">
      <pane ySplit="1" topLeftCell="A2" activePane="bottomLeft" state="frozen"/>
      <selection pane="bottomLeft" activeCell="B11" sqref="B11"/>
    </sheetView>
  </sheetViews>
  <sheetFormatPr baseColWidth="10" defaultRowHeight="12.75" x14ac:dyDescent="0.2"/>
  <cols>
    <col min="1" max="1" width="11.42578125" style="2"/>
    <col min="2" max="2" width="57.140625" style="2" bestFit="1" customWidth="1"/>
    <col min="3" max="3" width="12" style="2" bestFit="1" customWidth="1"/>
    <col min="4" max="16384" width="11.42578125" style="2"/>
  </cols>
  <sheetData>
    <row r="1" spans="1:3" ht="20.100000000000001" customHeight="1" x14ac:dyDescent="0.2">
      <c r="A1" s="24" t="s">
        <v>29</v>
      </c>
      <c r="B1" s="24" t="s">
        <v>20</v>
      </c>
      <c r="C1" s="24" t="s">
        <v>30</v>
      </c>
    </row>
    <row r="2" spans="1:3" s="1" customFormat="1" ht="18.75" x14ac:dyDescent="0.3">
      <c r="A2" s="70" t="s">
        <v>33</v>
      </c>
      <c r="B2" s="71" t="s">
        <v>34</v>
      </c>
      <c r="C2" s="72">
        <v>50</v>
      </c>
    </row>
    <row r="3" spans="1:3" s="1" customFormat="1" ht="18.75" x14ac:dyDescent="0.3">
      <c r="A3" s="70" t="s">
        <v>35</v>
      </c>
      <c r="B3" s="71" t="s">
        <v>55</v>
      </c>
      <c r="C3" s="72">
        <v>50</v>
      </c>
    </row>
    <row r="4" spans="1:3" s="1" customFormat="1" ht="18.75" x14ac:dyDescent="0.3">
      <c r="A4" s="70" t="s">
        <v>36</v>
      </c>
      <c r="B4" s="71" t="s">
        <v>56</v>
      </c>
      <c r="C4" s="72">
        <v>50</v>
      </c>
    </row>
    <row r="5" spans="1:3" s="1" customFormat="1" ht="18.75" x14ac:dyDescent="0.3">
      <c r="A5" s="70" t="s">
        <v>37</v>
      </c>
      <c r="B5" s="71" t="s">
        <v>57</v>
      </c>
      <c r="C5" s="72">
        <v>50</v>
      </c>
    </row>
    <row r="6" spans="1:3" s="1" customFormat="1" ht="18.75" x14ac:dyDescent="0.3">
      <c r="A6" s="70" t="s">
        <v>38</v>
      </c>
      <c r="B6" s="71" t="s">
        <v>58</v>
      </c>
      <c r="C6" s="72">
        <v>50</v>
      </c>
    </row>
    <row r="7" spans="1:3" x14ac:dyDescent="0.2">
      <c r="A7" s="70" t="s">
        <v>39</v>
      </c>
      <c r="B7" s="71" t="s">
        <v>59</v>
      </c>
      <c r="C7" s="72">
        <v>50</v>
      </c>
    </row>
    <row r="8" spans="1:3" x14ac:dyDescent="0.2">
      <c r="A8" s="70" t="s">
        <v>40</v>
      </c>
      <c r="B8" s="71" t="s">
        <v>60</v>
      </c>
      <c r="C8" s="72">
        <v>50</v>
      </c>
    </row>
    <row r="9" spans="1:3" x14ac:dyDescent="0.2">
      <c r="A9" s="70" t="s">
        <v>41</v>
      </c>
      <c r="B9" s="71" t="s">
        <v>61</v>
      </c>
      <c r="C9" s="72">
        <v>18</v>
      </c>
    </row>
    <row r="10" spans="1:3" x14ac:dyDescent="0.2">
      <c r="A10" s="70" t="s">
        <v>42</v>
      </c>
      <c r="B10" s="71" t="s">
        <v>62</v>
      </c>
      <c r="C10" s="72">
        <v>18</v>
      </c>
    </row>
    <row r="11" spans="1:3" x14ac:dyDescent="0.2">
      <c r="A11" s="70" t="s">
        <v>43</v>
      </c>
      <c r="B11" s="71" t="s">
        <v>63</v>
      </c>
      <c r="C11" s="72">
        <v>18</v>
      </c>
    </row>
    <row r="12" spans="1:3" x14ac:dyDescent="0.2">
      <c r="A12" s="70" t="s">
        <v>44</v>
      </c>
      <c r="B12" s="71" t="s">
        <v>64</v>
      </c>
      <c r="C12" s="72">
        <v>15</v>
      </c>
    </row>
    <row r="13" spans="1:3" x14ac:dyDescent="0.2">
      <c r="A13" s="70" t="s">
        <v>45</v>
      </c>
      <c r="B13" s="71" t="s">
        <v>65</v>
      </c>
      <c r="C13" s="72">
        <v>15</v>
      </c>
    </row>
    <row r="14" spans="1:3" x14ac:dyDescent="0.2">
      <c r="A14" s="70" t="s">
        <v>46</v>
      </c>
      <c r="B14" s="71" t="s">
        <v>66</v>
      </c>
      <c r="C14" s="72">
        <v>20</v>
      </c>
    </row>
    <row r="15" spans="1:3" x14ac:dyDescent="0.2">
      <c r="A15" s="70" t="s">
        <v>47</v>
      </c>
      <c r="B15" s="71" t="s">
        <v>67</v>
      </c>
      <c r="C15" s="72">
        <v>20</v>
      </c>
    </row>
    <row r="16" spans="1:3" x14ac:dyDescent="0.2">
      <c r="A16" s="70" t="s">
        <v>48</v>
      </c>
      <c r="B16" s="71" t="s">
        <v>68</v>
      </c>
      <c r="C16" s="72">
        <v>25</v>
      </c>
    </row>
    <row r="17" spans="1:3" x14ac:dyDescent="0.2">
      <c r="A17" s="70" t="s">
        <v>49</v>
      </c>
      <c r="B17" s="71" t="s">
        <v>69</v>
      </c>
      <c r="C17" s="72">
        <v>150</v>
      </c>
    </row>
    <row r="18" spans="1:3" x14ac:dyDescent="0.2">
      <c r="A18" s="70" t="s">
        <v>50</v>
      </c>
      <c r="B18" s="71" t="s">
        <v>70</v>
      </c>
      <c r="C18" s="73">
        <v>7</v>
      </c>
    </row>
    <row r="19" spans="1:3" x14ac:dyDescent="0.2">
      <c r="A19" s="70" t="s">
        <v>51</v>
      </c>
      <c r="B19" s="71" t="s">
        <v>71</v>
      </c>
      <c r="C19" s="74">
        <v>7</v>
      </c>
    </row>
    <row r="20" spans="1:3" x14ac:dyDescent="0.2">
      <c r="A20" s="70" t="s">
        <v>52</v>
      </c>
      <c r="B20" s="71" t="s">
        <v>72</v>
      </c>
      <c r="C20" s="74">
        <v>1000</v>
      </c>
    </row>
    <row r="21" spans="1:3" x14ac:dyDescent="0.2">
      <c r="A21" s="70" t="s">
        <v>53</v>
      </c>
      <c r="B21" s="71" t="s">
        <v>73</v>
      </c>
      <c r="C21" s="74">
        <v>1200</v>
      </c>
    </row>
    <row r="22" spans="1:3" x14ac:dyDescent="0.2">
      <c r="A22" s="70" t="s">
        <v>54</v>
      </c>
      <c r="B22" s="71" t="s">
        <v>74</v>
      </c>
      <c r="C22" s="74">
        <v>1500</v>
      </c>
    </row>
    <row r="23" spans="1:3" x14ac:dyDescent="0.2">
      <c r="A23" s="70" t="s">
        <v>93</v>
      </c>
      <c r="B23" s="71" t="s">
        <v>94</v>
      </c>
      <c r="C23" s="74">
        <v>150</v>
      </c>
    </row>
  </sheetData>
  <phoneticPr fontId="2" type="noConversion"/>
  <dataValidations count="1">
    <dataValidation type="list" allowBlank="1" showInputMessage="1" showErrorMessage="1" sqref="D7" xr:uid="{00000000-0002-0000-0100-000000000000}">
      <formula1>$B$2:$B$6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Clients">
    <tabColor indexed="29"/>
  </sheetPr>
  <dimension ref="A1:H15"/>
  <sheetViews>
    <sheetView workbookViewId="0">
      <pane ySplit="1" topLeftCell="A2" activePane="bottomLeft" state="frozen"/>
      <selection pane="bottomLeft" activeCell="F31" sqref="F31"/>
    </sheetView>
  </sheetViews>
  <sheetFormatPr baseColWidth="10" defaultRowHeight="12.75" x14ac:dyDescent="0.2"/>
  <cols>
    <col min="1" max="1" width="11.42578125" style="32"/>
    <col min="2" max="2" width="30.5703125" style="32" bestFit="1" customWidth="1"/>
    <col min="3" max="3" width="17.42578125" style="32" bestFit="1" customWidth="1"/>
    <col min="4" max="4" width="20.140625" style="32" bestFit="1" customWidth="1"/>
    <col min="5" max="5" width="13.28515625" style="32" bestFit="1" customWidth="1"/>
    <col min="6" max="6" width="17.28515625" style="32" bestFit="1" customWidth="1"/>
    <col min="7" max="7" width="13.28515625" style="35" bestFit="1" customWidth="1"/>
    <col min="8" max="8" width="26.5703125" style="36" bestFit="1" customWidth="1"/>
    <col min="9" max="16384" width="11.42578125" style="32"/>
  </cols>
  <sheetData>
    <row r="1" spans="1:8" ht="20.100000000000001" customHeight="1" x14ac:dyDescent="0.2">
      <c r="A1" s="51" t="s">
        <v>28</v>
      </c>
      <c r="B1" s="51" t="s">
        <v>27</v>
      </c>
      <c r="C1" s="51" t="s">
        <v>4</v>
      </c>
      <c r="D1" s="51" t="s">
        <v>5</v>
      </c>
      <c r="E1" s="51" t="s">
        <v>15</v>
      </c>
      <c r="F1" s="51" t="s">
        <v>16</v>
      </c>
      <c r="G1" s="51" t="s">
        <v>2</v>
      </c>
      <c r="H1" s="51" t="s">
        <v>3</v>
      </c>
    </row>
    <row r="2" spans="1:8" x14ac:dyDescent="0.2">
      <c r="A2" s="57">
        <v>1</v>
      </c>
      <c r="B2" s="32" t="s">
        <v>75</v>
      </c>
      <c r="C2" s="33"/>
      <c r="D2" s="33" t="s">
        <v>89</v>
      </c>
      <c r="E2" s="34">
        <v>75013</v>
      </c>
      <c r="F2" s="34" t="s">
        <v>17</v>
      </c>
      <c r="H2" s="42"/>
    </row>
    <row r="3" spans="1:8" x14ac:dyDescent="0.2">
      <c r="A3" s="57">
        <v>2</v>
      </c>
      <c r="B3" s="32" t="s">
        <v>76</v>
      </c>
      <c r="C3" s="33"/>
      <c r="D3" s="33" t="s">
        <v>89</v>
      </c>
      <c r="E3" s="34">
        <v>75014</v>
      </c>
      <c r="F3" s="34" t="s">
        <v>17</v>
      </c>
      <c r="H3" s="31"/>
    </row>
    <row r="4" spans="1:8" x14ac:dyDescent="0.2">
      <c r="A4" s="57">
        <v>3</v>
      </c>
      <c r="B4" s="32" t="s">
        <v>77</v>
      </c>
      <c r="C4" s="33"/>
      <c r="D4" s="33" t="s">
        <v>89</v>
      </c>
      <c r="E4" s="34">
        <v>75015</v>
      </c>
      <c r="F4" s="34" t="s">
        <v>17</v>
      </c>
      <c r="H4" s="31"/>
    </row>
    <row r="5" spans="1:8" x14ac:dyDescent="0.2">
      <c r="A5" s="57">
        <v>4</v>
      </c>
      <c r="B5" s="32" t="s">
        <v>78</v>
      </c>
      <c r="C5" s="33"/>
      <c r="D5" s="33" t="s">
        <v>89</v>
      </c>
      <c r="E5" s="34">
        <v>75016</v>
      </c>
      <c r="F5" s="34" t="s">
        <v>17</v>
      </c>
      <c r="H5" s="31"/>
    </row>
    <row r="6" spans="1:8" x14ac:dyDescent="0.2">
      <c r="A6" s="57">
        <v>5</v>
      </c>
      <c r="B6" s="32" t="s">
        <v>79</v>
      </c>
      <c r="C6" s="33"/>
      <c r="D6" s="33" t="s">
        <v>89</v>
      </c>
      <c r="E6" s="34">
        <v>75017</v>
      </c>
      <c r="F6" s="34" t="s">
        <v>17</v>
      </c>
      <c r="H6" s="31"/>
    </row>
    <row r="7" spans="1:8" x14ac:dyDescent="0.2">
      <c r="A7" s="57">
        <v>6</v>
      </c>
      <c r="B7" s="32" t="s">
        <v>80</v>
      </c>
      <c r="C7" s="33"/>
      <c r="D7" s="33" t="s">
        <v>89</v>
      </c>
      <c r="E7" s="34">
        <v>75018</v>
      </c>
      <c r="F7" s="34" t="s">
        <v>17</v>
      </c>
      <c r="H7" s="31"/>
    </row>
    <row r="8" spans="1:8" x14ac:dyDescent="0.2">
      <c r="A8" s="57">
        <v>7</v>
      </c>
      <c r="B8" s="32" t="s">
        <v>81</v>
      </c>
      <c r="C8" s="33"/>
      <c r="D8" s="33" t="s">
        <v>89</v>
      </c>
      <c r="E8" s="34">
        <v>75019</v>
      </c>
      <c r="F8" s="34" t="s">
        <v>17</v>
      </c>
      <c r="H8" s="42"/>
    </row>
    <row r="9" spans="1:8" x14ac:dyDescent="0.2">
      <c r="A9" s="57">
        <v>8</v>
      </c>
      <c r="B9" s="32" t="s">
        <v>82</v>
      </c>
      <c r="C9" s="33"/>
      <c r="D9" s="33" t="s">
        <v>89</v>
      </c>
      <c r="E9" s="34">
        <v>75020</v>
      </c>
      <c r="F9" s="34" t="s">
        <v>17</v>
      </c>
      <c r="H9" s="42"/>
    </row>
    <row r="10" spans="1:8" x14ac:dyDescent="0.2">
      <c r="A10" s="57">
        <v>9</v>
      </c>
      <c r="B10" s="32" t="s">
        <v>83</v>
      </c>
      <c r="C10" s="33"/>
      <c r="D10" s="33" t="s">
        <v>89</v>
      </c>
      <c r="E10" s="34">
        <v>75021</v>
      </c>
      <c r="F10" s="34" t="s">
        <v>17</v>
      </c>
      <c r="H10" s="42"/>
    </row>
    <row r="11" spans="1:8" x14ac:dyDescent="0.2">
      <c r="A11" s="57">
        <v>10</v>
      </c>
      <c r="B11" s="32" t="s">
        <v>84</v>
      </c>
      <c r="C11" s="33"/>
      <c r="D11" s="33" t="s">
        <v>89</v>
      </c>
      <c r="E11" s="34">
        <v>75022</v>
      </c>
      <c r="F11" s="34" t="s">
        <v>17</v>
      </c>
      <c r="H11" s="42"/>
    </row>
    <row r="12" spans="1:8" x14ac:dyDescent="0.2">
      <c r="A12" s="57">
        <v>11</v>
      </c>
      <c r="B12" s="32" t="s">
        <v>85</v>
      </c>
      <c r="C12" s="33"/>
      <c r="D12" s="33" t="s">
        <v>89</v>
      </c>
      <c r="E12" s="34">
        <v>75023</v>
      </c>
      <c r="F12" s="34" t="s">
        <v>17</v>
      </c>
      <c r="H12" s="42"/>
    </row>
    <row r="13" spans="1:8" x14ac:dyDescent="0.2">
      <c r="A13" s="57">
        <v>12</v>
      </c>
      <c r="B13" s="32" t="s">
        <v>86</v>
      </c>
      <c r="C13" s="33"/>
      <c r="D13" s="33" t="s">
        <v>89</v>
      </c>
      <c r="E13" s="34">
        <v>75024</v>
      </c>
      <c r="F13" s="34" t="s">
        <v>17</v>
      </c>
      <c r="H13" s="42"/>
    </row>
    <row r="14" spans="1:8" x14ac:dyDescent="0.2">
      <c r="A14" s="57">
        <v>13</v>
      </c>
      <c r="B14" s="32" t="s">
        <v>87</v>
      </c>
      <c r="C14" s="33"/>
      <c r="D14" s="33" t="s">
        <v>89</v>
      </c>
      <c r="E14" s="34">
        <v>75025</v>
      </c>
      <c r="F14" s="34" t="s">
        <v>17</v>
      </c>
      <c r="H14" s="42"/>
    </row>
    <row r="15" spans="1:8" x14ac:dyDescent="0.2">
      <c r="A15" s="57">
        <v>14</v>
      </c>
      <c r="B15" s="32" t="s">
        <v>88</v>
      </c>
      <c r="C15" s="33"/>
      <c r="D15" s="33" t="s">
        <v>89</v>
      </c>
      <c r="E15" s="34">
        <v>75026</v>
      </c>
      <c r="F15" s="34" t="s">
        <v>17</v>
      </c>
      <c r="H15" s="42"/>
    </row>
  </sheetData>
  <phoneticPr fontId="2" type="noConversion"/>
  <pageMargins left="0.78740157480314965" right="0.78740157480314965" top="0.98425196850393704" bottom="0.98425196850393704" header="0.51181102362204722" footer="0.51181102362204722"/>
  <pageSetup paperSize="9" scale="8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FEBAD-FF7D-4A59-B70E-D5A5B409FA46}">
  <sheetPr codeName="Détails_Facture">
    <tabColor rgb="FF0070C0"/>
  </sheetPr>
  <dimension ref="A1:I16"/>
  <sheetViews>
    <sheetView tabSelected="1" workbookViewId="0">
      <selection activeCell="C14" sqref="C14"/>
    </sheetView>
  </sheetViews>
  <sheetFormatPr baseColWidth="10" defaultRowHeight="12.75" x14ac:dyDescent="0.2"/>
  <cols>
    <col min="1" max="1" width="11.42578125" style="32"/>
    <col min="2" max="2" width="12.28515625" style="43" customWidth="1"/>
    <col min="3" max="3" width="15.42578125" style="43" bestFit="1" customWidth="1"/>
    <col min="4" max="4" width="33.28515625" style="32" bestFit="1" customWidth="1"/>
    <col min="5" max="5" width="11" style="48" customWidth="1"/>
    <col min="6" max="6" width="51.7109375" style="32" customWidth="1"/>
    <col min="7" max="7" width="10.85546875" style="48" customWidth="1"/>
    <col min="8" max="8" width="12.7109375" style="32" bestFit="1" customWidth="1"/>
    <col min="9" max="9" width="17.85546875" style="32" customWidth="1"/>
    <col min="10" max="16384" width="11.42578125" style="32"/>
  </cols>
  <sheetData>
    <row r="1" spans="1:9" ht="48.75" customHeight="1" x14ac:dyDescent="0.2">
      <c r="A1" s="66" t="s">
        <v>28</v>
      </c>
      <c r="B1" s="46" t="s">
        <v>24</v>
      </c>
      <c r="C1" s="46" t="s">
        <v>18</v>
      </c>
      <c r="D1" s="45" t="s">
        <v>23</v>
      </c>
      <c r="E1" s="47" t="s">
        <v>11</v>
      </c>
      <c r="F1" s="45" t="s">
        <v>25</v>
      </c>
      <c r="G1" s="47" t="s">
        <v>26</v>
      </c>
      <c r="H1" s="45" t="s">
        <v>9</v>
      </c>
      <c r="I1" s="45" t="s">
        <v>0</v>
      </c>
    </row>
    <row r="2" spans="1:9" x14ac:dyDescent="0.2">
      <c r="A2" s="32">
        <v>1</v>
      </c>
      <c r="B2" s="43">
        <v>43848</v>
      </c>
      <c r="C2" s="43" t="s">
        <v>90</v>
      </c>
      <c r="D2" s="32" t="s">
        <v>75</v>
      </c>
      <c r="E2" s="48" t="s">
        <v>33</v>
      </c>
      <c r="F2" s="32" t="s">
        <v>34</v>
      </c>
      <c r="G2" s="48">
        <v>1</v>
      </c>
      <c r="H2" s="68">
        <v>50</v>
      </c>
      <c r="I2" s="68">
        <v>50</v>
      </c>
    </row>
    <row r="3" spans="1:9" x14ac:dyDescent="0.2">
      <c r="A3" s="32">
        <v>1</v>
      </c>
      <c r="B3" s="43">
        <v>43848</v>
      </c>
      <c r="C3" s="43" t="s">
        <v>90</v>
      </c>
      <c r="D3" s="32" t="s">
        <v>75</v>
      </c>
      <c r="E3" s="48" t="s">
        <v>35</v>
      </c>
      <c r="F3" s="32" t="s">
        <v>55</v>
      </c>
      <c r="G3" s="48">
        <v>1</v>
      </c>
      <c r="H3" s="68">
        <v>50</v>
      </c>
      <c r="I3" s="68">
        <v>50</v>
      </c>
    </row>
    <row r="4" spans="1:9" x14ac:dyDescent="0.2">
      <c r="A4" s="32">
        <v>1</v>
      </c>
      <c r="B4" s="43">
        <v>43848</v>
      </c>
      <c r="C4" s="43" t="s">
        <v>90</v>
      </c>
      <c r="D4" s="32" t="s">
        <v>75</v>
      </c>
      <c r="E4" s="48" t="s">
        <v>36</v>
      </c>
      <c r="F4" s="32" t="s">
        <v>56</v>
      </c>
      <c r="G4" s="48">
        <v>1</v>
      </c>
      <c r="H4" s="68">
        <v>50</v>
      </c>
      <c r="I4" s="68">
        <v>50</v>
      </c>
    </row>
    <row r="5" spans="1:9" x14ac:dyDescent="0.2">
      <c r="A5" s="32">
        <v>1</v>
      </c>
      <c r="B5" s="43">
        <v>43848</v>
      </c>
      <c r="C5" s="43" t="s">
        <v>90</v>
      </c>
      <c r="D5" s="32" t="s">
        <v>75</v>
      </c>
      <c r="E5" s="48" t="s">
        <v>37</v>
      </c>
      <c r="F5" s="32" t="s">
        <v>57</v>
      </c>
      <c r="G5" s="48">
        <v>1</v>
      </c>
      <c r="H5" s="68">
        <v>50</v>
      </c>
      <c r="I5" s="68">
        <v>50</v>
      </c>
    </row>
    <row r="6" spans="1:9" x14ac:dyDescent="0.2">
      <c r="A6" s="32">
        <v>1</v>
      </c>
      <c r="B6" s="43">
        <v>43848</v>
      </c>
      <c r="C6" s="43" t="s">
        <v>90</v>
      </c>
      <c r="D6" s="32" t="s">
        <v>75</v>
      </c>
      <c r="E6" s="48" t="s">
        <v>50</v>
      </c>
      <c r="F6" s="32" t="s">
        <v>70</v>
      </c>
      <c r="G6" s="48">
        <v>2</v>
      </c>
      <c r="H6" s="68">
        <v>7</v>
      </c>
      <c r="I6" s="68">
        <v>14</v>
      </c>
    </row>
    <row r="7" spans="1:9" x14ac:dyDescent="0.2">
      <c r="A7" s="32">
        <v>1</v>
      </c>
      <c r="B7" s="43">
        <v>43848</v>
      </c>
      <c r="C7" s="43" t="s">
        <v>90</v>
      </c>
      <c r="D7" s="32" t="s">
        <v>75</v>
      </c>
      <c r="E7" s="48" t="s">
        <v>51</v>
      </c>
      <c r="F7" s="32" t="s">
        <v>71</v>
      </c>
      <c r="G7" s="48">
        <v>2</v>
      </c>
      <c r="H7" s="68">
        <v>7</v>
      </c>
      <c r="I7" s="68">
        <v>14</v>
      </c>
    </row>
    <row r="8" spans="1:9" x14ac:dyDescent="0.2">
      <c r="A8" s="32">
        <v>1</v>
      </c>
      <c r="B8" s="43">
        <v>43848</v>
      </c>
      <c r="C8" s="43" t="s">
        <v>90</v>
      </c>
      <c r="D8" s="32" t="s">
        <v>75</v>
      </c>
      <c r="E8" s="48" t="s">
        <v>41</v>
      </c>
      <c r="F8" s="32" t="s">
        <v>61</v>
      </c>
      <c r="G8" s="48">
        <v>4</v>
      </c>
      <c r="H8" s="68">
        <v>18</v>
      </c>
      <c r="I8" s="68">
        <v>72</v>
      </c>
    </row>
    <row r="9" spans="1:9" x14ac:dyDescent="0.2">
      <c r="A9" s="32">
        <v>1</v>
      </c>
      <c r="B9" s="43">
        <v>43848</v>
      </c>
      <c r="C9" s="43" t="s">
        <v>90</v>
      </c>
      <c r="D9" s="32" t="s">
        <v>75</v>
      </c>
      <c r="E9" s="48" t="s">
        <v>44</v>
      </c>
      <c r="F9" s="32" t="s">
        <v>64</v>
      </c>
      <c r="G9" s="48">
        <v>4</v>
      </c>
      <c r="H9" s="68">
        <v>15</v>
      </c>
      <c r="I9" s="68">
        <v>60</v>
      </c>
    </row>
    <row r="10" spans="1:9" x14ac:dyDescent="0.2">
      <c r="A10" s="32">
        <v>2</v>
      </c>
      <c r="B10" s="43">
        <v>43848</v>
      </c>
      <c r="C10" s="43" t="s">
        <v>91</v>
      </c>
      <c r="D10" s="32" t="s">
        <v>76</v>
      </c>
      <c r="E10" s="48" t="s">
        <v>41</v>
      </c>
      <c r="F10" s="32" t="s">
        <v>61</v>
      </c>
      <c r="G10" s="48">
        <v>4</v>
      </c>
      <c r="H10" s="68">
        <v>18</v>
      </c>
      <c r="I10" s="68">
        <v>72</v>
      </c>
    </row>
    <row r="11" spans="1:9" x14ac:dyDescent="0.2">
      <c r="A11" s="32">
        <v>2</v>
      </c>
      <c r="B11" s="43">
        <v>43848</v>
      </c>
      <c r="C11" s="43" t="s">
        <v>91</v>
      </c>
      <c r="D11" s="32" t="s">
        <v>76</v>
      </c>
      <c r="E11" s="48" t="s">
        <v>37</v>
      </c>
      <c r="F11" s="32" t="s">
        <v>57</v>
      </c>
      <c r="G11" s="48">
        <v>4</v>
      </c>
      <c r="H11" s="68">
        <v>50</v>
      </c>
      <c r="I11" s="68">
        <v>200</v>
      </c>
    </row>
    <row r="12" spans="1:9" x14ac:dyDescent="0.2">
      <c r="A12" s="32">
        <v>2</v>
      </c>
      <c r="B12" s="43">
        <v>43848</v>
      </c>
      <c r="C12" s="43" t="s">
        <v>91</v>
      </c>
      <c r="D12" s="32" t="s">
        <v>76</v>
      </c>
      <c r="E12" s="48" t="s">
        <v>50</v>
      </c>
      <c r="F12" s="32" t="s">
        <v>70</v>
      </c>
      <c r="G12" s="48">
        <v>4</v>
      </c>
      <c r="H12" s="68">
        <v>7</v>
      </c>
      <c r="I12" s="68">
        <v>28</v>
      </c>
    </row>
    <row r="13" spans="1:9" x14ac:dyDescent="0.2">
      <c r="A13" s="32">
        <v>14</v>
      </c>
      <c r="B13" s="43">
        <v>43848</v>
      </c>
      <c r="C13" s="43" t="s">
        <v>92</v>
      </c>
      <c r="D13" s="32" t="s">
        <v>88</v>
      </c>
      <c r="E13" s="48" t="s">
        <v>39</v>
      </c>
      <c r="F13" s="32" t="s">
        <v>59</v>
      </c>
      <c r="G13" s="48">
        <v>20</v>
      </c>
      <c r="H13" s="68">
        <v>50</v>
      </c>
      <c r="I13" s="68">
        <v>1000</v>
      </c>
    </row>
    <row r="14" spans="1:9" x14ac:dyDescent="0.2">
      <c r="A14" s="32">
        <v>4</v>
      </c>
      <c r="B14" s="43">
        <v>43849</v>
      </c>
      <c r="C14" s="43" t="s">
        <v>95</v>
      </c>
      <c r="D14" s="32" t="s">
        <v>78</v>
      </c>
      <c r="E14" s="48" t="s">
        <v>33</v>
      </c>
      <c r="F14" s="32" t="s">
        <v>34</v>
      </c>
      <c r="G14" s="48">
        <v>10</v>
      </c>
      <c r="H14" s="68">
        <v>50</v>
      </c>
      <c r="I14" s="68">
        <v>500</v>
      </c>
    </row>
    <row r="15" spans="1:9" x14ac:dyDescent="0.2">
      <c r="A15" s="32">
        <v>6</v>
      </c>
      <c r="B15" s="43">
        <v>43849</v>
      </c>
      <c r="C15" s="43" t="s">
        <v>96</v>
      </c>
      <c r="D15" s="32" t="s">
        <v>80</v>
      </c>
      <c r="E15" s="48" t="s">
        <v>93</v>
      </c>
      <c r="F15" s="32" t="s">
        <v>94</v>
      </c>
      <c r="G15" s="48">
        <v>10</v>
      </c>
      <c r="H15" s="68">
        <v>150</v>
      </c>
      <c r="I15" s="68">
        <v>1500</v>
      </c>
    </row>
    <row r="16" spans="1:9" x14ac:dyDescent="0.2">
      <c r="A16" s="32">
        <v>10</v>
      </c>
      <c r="B16" s="43">
        <v>43849</v>
      </c>
      <c r="C16" s="43" t="s">
        <v>97</v>
      </c>
      <c r="D16" s="32" t="s">
        <v>84</v>
      </c>
      <c r="E16" s="48" t="s">
        <v>53</v>
      </c>
      <c r="F16" s="32" t="s">
        <v>73</v>
      </c>
      <c r="G16" s="48">
        <v>2</v>
      </c>
      <c r="H16" s="68">
        <v>1200</v>
      </c>
      <c r="I16" s="68">
        <v>2400</v>
      </c>
    </row>
  </sheetData>
  <autoFilter ref="A1:I1" xr:uid="{227B0F14-C28C-417C-A43D-C8C15E595B26}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55415-2AD7-4E07-A184-0DECB39087E8}">
  <sheetPr codeName="Formulaire_Facture">
    <tabColor indexed="13"/>
  </sheetPr>
  <dimension ref="A4:H58"/>
  <sheetViews>
    <sheetView showGridLines="0" showZeros="0" zoomScaleNormal="75" workbookViewId="0">
      <selection activeCell="E10" sqref="E10"/>
    </sheetView>
  </sheetViews>
  <sheetFormatPr baseColWidth="10" defaultColWidth="11.42578125" defaultRowHeight="12.75" x14ac:dyDescent="0.2"/>
  <cols>
    <col min="1" max="1" width="11.42578125" style="3" customWidth="1"/>
    <col min="2" max="2" width="51.85546875" style="3" customWidth="1"/>
    <col min="3" max="3" width="13.28515625" style="3" bestFit="1" customWidth="1"/>
    <col min="4" max="4" width="15.85546875" style="3" customWidth="1"/>
    <col min="5" max="5" width="23.42578125" style="3" bestFit="1" customWidth="1"/>
    <col min="6" max="6" width="11.42578125" style="3" customWidth="1"/>
    <col min="7" max="16384" width="11.42578125" style="3"/>
  </cols>
  <sheetData>
    <row r="4" spans="2:5" ht="21" customHeight="1" x14ac:dyDescent="0.2"/>
    <row r="5" spans="2:5" ht="21" customHeight="1" x14ac:dyDescent="0.2"/>
    <row r="7" spans="2:5" x14ac:dyDescent="0.2">
      <c r="C7" s="25"/>
      <c r="E7" s="25"/>
    </row>
    <row r="8" spans="2:5" x14ac:dyDescent="0.2">
      <c r="D8" s="4" t="s">
        <v>10</v>
      </c>
      <c r="E8" s="69">
        <f ca="1">INDEX(Details_Commande_Colonne_DateFacture,MATCH(Form_Facture_N°_Facture,Details_Commande_Colonne_NoFacture,0))</f>
        <v>43849</v>
      </c>
    </row>
    <row r="9" spans="2:5" x14ac:dyDescent="0.2">
      <c r="C9" s="4"/>
      <c r="D9" s="5"/>
      <c r="E9" s="6"/>
    </row>
    <row r="10" spans="2:5" x14ac:dyDescent="0.2">
      <c r="C10" s="8"/>
      <c r="D10" s="58" t="s">
        <v>19</v>
      </c>
      <c r="E10" s="56" t="s">
        <v>97</v>
      </c>
    </row>
    <row r="11" spans="2:5" x14ac:dyDescent="0.2">
      <c r="D11" s="7"/>
      <c r="E11" s="44"/>
    </row>
    <row r="13" spans="2:5" x14ac:dyDescent="0.2">
      <c r="C13" s="3" t="s">
        <v>31</v>
      </c>
      <c r="D13" s="59">
        <f ca="1">INDEX(Details_Commande_Colonne_NoClient,MATCH(Form_Facture_N°_Facture,Details_Commande_Colonne_NoFacture,0))</f>
        <v>10</v>
      </c>
      <c r="E13" s="55"/>
    </row>
    <row r="14" spans="2:5" x14ac:dyDescent="0.2">
      <c r="B14" s="4"/>
      <c r="C14" s="52" t="s">
        <v>8</v>
      </c>
      <c r="D14" s="75" t="str">
        <f ca="1">INDEX(Client_Colonne_Nom_Dojang,MATCH(Form_Facture_No_Client,Client_Colonne_N°_Client,0))</f>
        <v>JJ</v>
      </c>
      <c r="E14" s="75"/>
    </row>
    <row r="15" spans="2:5" x14ac:dyDescent="0.2">
      <c r="C15" s="52"/>
      <c r="D15" s="75">
        <f ca="1">INDEX(Client_Colonne_Adresse1,MATCH(Form_Facture_No_Client,Client_Colonne_N°_Client,0))</f>
        <v>0</v>
      </c>
      <c r="E15" s="75"/>
    </row>
    <row r="16" spans="2:5" x14ac:dyDescent="0.2">
      <c r="C16" s="52"/>
      <c r="D16" s="75" t="str">
        <f ca="1">INDEX(Client_Colonne_Adresse2,MATCH(Form_Facture_No_Client,Client_Colonne_N°_Client,0))</f>
        <v>1,xxxxx</v>
      </c>
      <c r="E16" s="75"/>
    </row>
    <row r="17" spans="1:8" x14ac:dyDescent="0.2">
      <c r="C17" s="52"/>
      <c r="D17" s="53">
        <f ca="1">INDEX(Client_Colonne_CodePostal,MATCH(Form_Facture_No_Client,Client_Colonne_N°_Client,0))</f>
        <v>75022</v>
      </c>
      <c r="E17" s="54" t="str">
        <f ca="1">INDEX(Client_Colonne_Ville,MATCH(Form_Facture_No_Client,Client_Colonne_N°_Client,0))</f>
        <v>PARIS</v>
      </c>
    </row>
    <row r="18" spans="1:8" x14ac:dyDescent="0.2">
      <c r="B18" s="4" t="s">
        <v>6</v>
      </c>
      <c r="C18" s="54">
        <f ca="1">INDEX(Client_Colonne_Telephone,MATCH(Form_Facture_No_Client,Client_Colonne_N°_Client,0))</f>
        <v>0</v>
      </c>
      <c r="D18" s="4" t="s">
        <v>7</v>
      </c>
      <c r="E18" s="54">
        <f ca="1">INDEX(Client_Colonne_Mail,MATCH(Form_Facture_No_Client,Client_Colonne_N°_Client,0))</f>
        <v>0</v>
      </c>
    </row>
    <row r="19" spans="1:8" x14ac:dyDescent="0.2">
      <c r="B19" s="4"/>
      <c r="C19" s="9"/>
      <c r="D19" s="4"/>
      <c r="E19" s="29">
        <f ca="1">IF(ISERROR(VLOOKUP($D$14,TABLO_CLIENT,7,0)),0,VLOOKUP($D$14,TABLO_CLIENT,7,0))</f>
        <v>0</v>
      </c>
    </row>
    <row r="22" spans="1:8" ht="27.75" customHeight="1" x14ac:dyDescent="0.2">
      <c r="A22" s="12" t="s">
        <v>11</v>
      </c>
      <c r="B22" s="11" t="s">
        <v>20</v>
      </c>
      <c r="C22" s="11" t="s">
        <v>12</v>
      </c>
      <c r="D22" s="12" t="s">
        <v>9</v>
      </c>
      <c r="E22" s="11" t="s">
        <v>0</v>
      </c>
      <c r="F22" s="63"/>
      <c r="G22" s="64" t="s">
        <v>28</v>
      </c>
      <c r="H22" s="64"/>
    </row>
    <row r="23" spans="1:8" x14ac:dyDescent="0.2">
      <c r="A23" s="60" t="str">
        <f t="shared" ref="A23:A32" ca="1" si="0">IF(ISNA($G26),"",INDEX(Details_Commande_Colonne_CodeArticle,$G26))</f>
        <v>DA N° 20</v>
      </c>
      <c r="B23" s="60" t="str">
        <f t="shared" ref="B23:B32" ca="1" si="1">IF(ISNA($G26),"",INDEX(Details_Commande_Colonne_Designation,$G26))</f>
        <v>Designation Article N° 20</v>
      </c>
      <c r="C23" s="61">
        <f t="shared" ref="C23:C32" ca="1" si="2">IF(ISNA($G26),"",INDEX(Details_Commande_Colonne_QtéCde,$G26))</f>
        <v>2</v>
      </c>
      <c r="D23" s="62">
        <f t="shared" ref="D23:D32" ca="1" si="3">IF(ISNA($G26),"",INDEX(Details_Commande_Colonne_PrixUnitaire,$G26))</f>
        <v>1200</v>
      </c>
      <c r="E23" s="62">
        <f t="shared" ref="E23:E32" ca="1" si="4">IF(ISNA($G26),"",INDEX(Details_Commande_Colonne_TotalHT,$G26))</f>
        <v>2400</v>
      </c>
      <c r="G23" s="63">
        <f ca="1">INDEX(Details_Commande_Colonne_NoClient,MATCH(Form_Facture_N°_Facture,Details_Commande_Colonne_NoFacture,0))</f>
        <v>10</v>
      </c>
      <c r="H23" s="63"/>
    </row>
    <row r="24" spans="1:8" x14ac:dyDescent="0.2">
      <c r="A24" s="60" t="str">
        <f t="shared" ca="1" si="0"/>
        <v/>
      </c>
      <c r="B24" s="60" t="str">
        <f t="shared" ca="1" si="1"/>
        <v/>
      </c>
      <c r="C24" s="61" t="str">
        <f t="shared" ca="1" si="2"/>
        <v/>
      </c>
      <c r="D24" s="62" t="str">
        <f t="shared" ca="1" si="3"/>
        <v/>
      </c>
      <c r="E24" s="62" t="str">
        <f t="shared" ca="1" si="4"/>
        <v/>
      </c>
      <c r="G24" s="63"/>
      <c r="H24" s="63"/>
    </row>
    <row r="25" spans="1:8" x14ac:dyDescent="0.2">
      <c r="A25" s="60" t="str">
        <f t="shared" ca="1" si="0"/>
        <v/>
      </c>
      <c r="B25" s="60" t="str">
        <f t="shared" ca="1" si="1"/>
        <v/>
      </c>
      <c r="C25" s="61" t="str">
        <f t="shared" ca="1" si="2"/>
        <v/>
      </c>
      <c r="D25" s="62" t="str">
        <f t="shared" ca="1" si="3"/>
        <v/>
      </c>
      <c r="E25" s="62" t="str">
        <f t="shared" ca="1" si="4"/>
        <v/>
      </c>
      <c r="G25" s="64" t="s">
        <v>32</v>
      </c>
      <c r="H25" s="64"/>
    </row>
    <row r="26" spans="1:8" x14ac:dyDescent="0.2">
      <c r="A26" s="60" t="str">
        <f t="shared" ca="1" si="0"/>
        <v/>
      </c>
      <c r="B26" s="60" t="str">
        <f t="shared" ca="1" si="1"/>
        <v/>
      </c>
      <c r="C26" s="61" t="str">
        <f t="shared" ca="1" si="2"/>
        <v/>
      </c>
      <c r="D26" s="62" t="str">
        <f t="shared" ca="1" si="3"/>
        <v/>
      </c>
      <c r="E26" s="62" t="str">
        <f t="shared" ca="1" si="4"/>
        <v/>
      </c>
      <c r="G26" s="65">
        <f ca="1">MATCH(Form_Facture_N°_Facture,Details_Commande_Colonne_NoFacture,0)</f>
        <v>15</v>
      </c>
      <c r="H26" s="65"/>
    </row>
    <row r="27" spans="1:8" x14ac:dyDescent="0.2">
      <c r="A27" s="60" t="str">
        <f t="shared" ca="1" si="0"/>
        <v/>
      </c>
      <c r="B27" s="60" t="str">
        <f t="shared" ca="1" si="1"/>
        <v/>
      </c>
      <c r="C27" s="61" t="str">
        <f t="shared" ca="1" si="2"/>
        <v/>
      </c>
      <c r="D27" s="62" t="str">
        <f t="shared" ca="1" si="3"/>
        <v/>
      </c>
      <c r="E27" s="62" t="str">
        <f t="shared" ca="1" si="4"/>
        <v/>
      </c>
      <c r="G27" s="65" t="e">
        <f ca="1">MATCH(Form_Facture_N°_Facture,OFFSET(Details_Commande_Colonne_NoFacture,$G26,0,COUNTA(Details_Commande_Colonne_NoFacture)-$G26+1),0)+$G26</f>
        <v>#N/A</v>
      </c>
      <c r="H27" s="65"/>
    </row>
    <row r="28" spans="1:8" x14ac:dyDescent="0.2">
      <c r="A28" s="60" t="str">
        <f t="shared" ca="1" si="0"/>
        <v/>
      </c>
      <c r="B28" s="60" t="str">
        <f t="shared" ca="1" si="1"/>
        <v/>
      </c>
      <c r="C28" s="61" t="str">
        <f t="shared" ca="1" si="2"/>
        <v/>
      </c>
      <c r="D28" s="62" t="str">
        <f t="shared" ca="1" si="3"/>
        <v/>
      </c>
      <c r="E28" s="62" t="str">
        <f t="shared" ca="1" si="4"/>
        <v/>
      </c>
      <c r="G28" s="65" t="e">
        <f t="shared" ref="G28:G35" ca="1" si="5">MATCH(Form_Facture_N°_Facture,OFFSET(Details_Commande_Colonne_NoFacture,$G27,0,COUNTA(Details_Commande_Colonne_NoFacture)-$G27+1),0)+$G27</f>
        <v>#N/A</v>
      </c>
      <c r="H28" s="65"/>
    </row>
    <row r="29" spans="1:8" x14ac:dyDescent="0.2">
      <c r="A29" s="60" t="str">
        <f t="shared" ca="1" si="0"/>
        <v/>
      </c>
      <c r="B29" s="60" t="str">
        <f t="shared" ca="1" si="1"/>
        <v/>
      </c>
      <c r="C29" s="61" t="str">
        <f t="shared" ca="1" si="2"/>
        <v/>
      </c>
      <c r="D29" s="62" t="str">
        <f t="shared" ca="1" si="3"/>
        <v/>
      </c>
      <c r="E29" s="62" t="str">
        <f t="shared" ca="1" si="4"/>
        <v/>
      </c>
      <c r="G29" s="65" t="e">
        <f t="shared" ca="1" si="5"/>
        <v>#N/A</v>
      </c>
      <c r="H29" s="65"/>
    </row>
    <row r="30" spans="1:8" x14ac:dyDescent="0.2">
      <c r="A30" s="60" t="str">
        <f t="shared" ca="1" si="0"/>
        <v/>
      </c>
      <c r="B30" s="60" t="str">
        <f t="shared" ca="1" si="1"/>
        <v/>
      </c>
      <c r="C30" s="61" t="str">
        <f t="shared" ca="1" si="2"/>
        <v/>
      </c>
      <c r="D30" s="62" t="str">
        <f t="shared" ca="1" si="3"/>
        <v/>
      </c>
      <c r="E30" s="62" t="str">
        <f t="shared" ca="1" si="4"/>
        <v/>
      </c>
      <c r="G30" s="65" t="e">
        <f t="shared" ca="1" si="5"/>
        <v>#N/A</v>
      </c>
      <c r="H30" s="65"/>
    </row>
    <row r="31" spans="1:8" x14ac:dyDescent="0.2">
      <c r="A31" s="60" t="str">
        <f t="shared" ca="1" si="0"/>
        <v/>
      </c>
      <c r="B31" s="60" t="str">
        <f t="shared" ca="1" si="1"/>
        <v/>
      </c>
      <c r="C31" s="61" t="str">
        <f t="shared" ca="1" si="2"/>
        <v/>
      </c>
      <c r="D31" s="62" t="str">
        <f t="shared" ca="1" si="3"/>
        <v/>
      </c>
      <c r="E31" s="62" t="str">
        <f t="shared" ca="1" si="4"/>
        <v/>
      </c>
      <c r="G31" s="65" t="e">
        <f t="shared" ca="1" si="5"/>
        <v>#N/A</v>
      </c>
      <c r="H31" s="65"/>
    </row>
    <row r="32" spans="1:8" x14ac:dyDescent="0.2">
      <c r="A32" s="60" t="str">
        <f t="shared" ca="1" si="0"/>
        <v/>
      </c>
      <c r="B32" s="60" t="str">
        <f t="shared" ca="1" si="1"/>
        <v/>
      </c>
      <c r="C32" s="61" t="str">
        <f t="shared" ca="1" si="2"/>
        <v/>
      </c>
      <c r="D32" s="62" t="str">
        <f t="shared" ca="1" si="3"/>
        <v/>
      </c>
      <c r="E32" s="62" t="str">
        <f t="shared" ca="1" si="4"/>
        <v/>
      </c>
      <c r="G32" s="65" t="e">
        <f t="shared" ca="1" si="5"/>
        <v>#N/A</v>
      </c>
      <c r="H32" s="65"/>
    </row>
    <row r="33" spans="1:8" x14ac:dyDescent="0.2">
      <c r="A33" s="60"/>
      <c r="B33" s="60"/>
      <c r="C33" s="61"/>
      <c r="D33" s="62"/>
      <c r="E33" s="62"/>
      <c r="G33" s="65" t="e">
        <f t="shared" ca="1" si="5"/>
        <v>#N/A</v>
      </c>
      <c r="H33" s="65"/>
    </row>
    <row r="34" spans="1:8" x14ac:dyDescent="0.2">
      <c r="A34" s="60"/>
      <c r="B34" s="60"/>
      <c r="C34" s="61"/>
      <c r="D34" s="62"/>
      <c r="E34" s="62"/>
      <c r="G34" s="65" t="e">
        <f t="shared" ca="1" si="5"/>
        <v>#N/A</v>
      </c>
      <c r="H34" s="65"/>
    </row>
    <row r="35" spans="1:8" x14ac:dyDescent="0.2">
      <c r="A35" s="60"/>
      <c r="B35" s="60"/>
      <c r="C35" s="61"/>
      <c r="D35" s="62"/>
      <c r="E35" s="62"/>
      <c r="G35" s="65" t="e">
        <f t="shared" ca="1" si="5"/>
        <v>#N/A</v>
      </c>
      <c r="H35" s="65"/>
    </row>
    <row r="36" spans="1:8" x14ac:dyDescent="0.2">
      <c r="A36" s="60"/>
      <c r="B36" s="60"/>
      <c r="C36" s="61"/>
      <c r="D36" s="62"/>
      <c r="E36" s="62"/>
    </row>
    <row r="37" spans="1:8" x14ac:dyDescent="0.2">
      <c r="A37" s="60"/>
      <c r="B37" s="60"/>
      <c r="C37" s="61"/>
      <c r="D37" s="62"/>
      <c r="E37" s="62"/>
      <c r="F37" s="65"/>
      <c r="G37" s="13"/>
    </row>
    <row r="38" spans="1:8" x14ac:dyDescent="0.2">
      <c r="A38" s="60"/>
      <c r="B38" s="60"/>
      <c r="C38" s="61"/>
      <c r="D38" s="62"/>
      <c r="E38" s="62"/>
      <c r="F38" s="65"/>
      <c r="G38" s="13"/>
    </row>
    <row r="39" spans="1:8" x14ac:dyDescent="0.2">
      <c r="A39" s="60"/>
      <c r="B39" s="60"/>
      <c r="C39" s="61"/>
      <c r="D39" s="62"/>
      <c r="E39" s="62"/>
      <c r="F39" s="65"/>
      <c r="G39" s="13"/>
    </row>
    <row r="40" spans="1:8" x14ac:dyDescent="0.2">
      <c r="A40" s="60"/>
      <c r="B40" s="60"/>
      <c r="C40" s="61"/>
      <c r="D40" s="62"/>
      <c r="E40" s="62"/>
      <c r="F40" s="65"/>
      <c r="G40" s="13"/>
    </row>
    <row r="41" spans="1:8" x14ac:dyDescent="0.2">
      <c r="A41" s="60"/>
      <c r="B41" s="60"/>
      <c r="C41" s="61"/>
      <c r="D41" s="62"/>
      <c r="E41" s="62"/>
      <c r="F41" s="65"/>
      <c r="G41" s="13"/>
    </row>
    <row r="42" spans="1:8" x14ac:dyDescent="0.2">
      <c r="A42" s="60"/>
      <c r="B42" s="60"/>
      <c r="C42" s="61"/>
      <c r="D42" s="62"/>
      <c r="E42" s="62"/>
      <c r="F42" s="65"/>
      <c r="G42" s="13"/>
    </row>
    <row r="43" spans="1:8" x14ac:dyDescent="0.2">
      <c r="A43" s="60"/>
      <c r="B43" s="60"/>
      <c r="C43" s="61"/>
      <c r="D43" s="62"/>
      <c r="E43" s="62"/>
      <c r="F43" s="65"/>
      <c r="G43" s="13"/>
    </row>
    <row r="44" spans="1:8" x14ac:dyDescent="0.2">
      <c r="A44" s="60"/>
      <c r="B44" s="60"/>
      <c r="C44" s="61"/>
      <c r="D44" s="62"/>
      <c r="E44" s="62"/>
      <c r="F44" s="65"/>
      <c r="G44" s="13"/>
    </row>
    <row r="45" spans="1:8" x14ac:dyDescent="0.2">
      <c r="A45" s="60"/>
      <c r="B45" s="60"/>
      <c r="C45" s="61"/>
      <c r="D45" s="62"/>
      <c r="E45" s="62"/>
      <c r="F45" s="65"/>
      <c r="G45" s="13"/>
    </row>
    <row r="46" spans="1:8" x14ac:dyDescent="0.2">
      <c r="A46" s="60"/>
      <c r="B46" s="60"/>
      <c r="C46" s="61"/>
      <c r="D46" s="62"/>
      <c r="E46" s="62"/>
      <c r="F46" s="65"/>
      <c r="G46" s="13"/>
    </row>
    <row r="47" spans="1:8" x14ac:dyDescent="0.2">
      <c r="A47" s="60"/>
      <c r="B47" s="60"/>
      <c r="C47" s="61"/>
      <c r="D47" s="62"/>
      <c r="E47" s="62"/>
      <c r="F47" s="65"/>
      <c r="G47" s="13"/>
    </row>
    <row r="48" spans="1:8" x14ac:dyDescent="0.2">
      <c r="A48" s="60"/>
      <c r="B48" s="60"/>
      <c r="C48" s="61"/>
      <c r="D48" s="62"/>
      <c r="E48" s="62"/>
      <c r="F48" s="65"/>
    </row>
    <row r="49" spans="1:6" x14ac:dyDescent="0.2">
      <c r="A49" s="60"/>
      <c r="B49" s="60"/>
      <c r="C49" s="61"/>
      <c r="D49" s="62"/>
      <c r="E49" s="62"/>
      <c r="F49" s="65"/>
    </row>
    <row r="50" spans="1:6" x14ac:dyDescent="0.2">
      <c r="A50" s="60"/>
      <c r="B50" s="60"/>
      <c r="C50" s="61"/>
      <c r="D50" s="62"/>
      <c r="E50" s="62"/>
      <c r="F50" s="65"/>
    </row>
    <row r="51" spans="1:6" x14ac:dyDescent="0.2">
      <c r="A51" s="60"/>
      <c r="B51" s="60"/>
      <c r="C51" s="61"/>
      <c r="D51" s="62"/>
      <c r="E51" s="62"/>
      <c r="F51" s="4"/>
    </row>
    <row r="52" spans="1:6" x14ac:dyDescent="0.2">
      <c r="A52" s="67"/>
      <c r="B52" s="22"/>
      <c r="C52" s="22"/>
      <c r="D52" s="21" t="str">
        <f t="shared" ref="D52" si="6">IF(B52="","",VLOOKUP(B52,TABLO_DESIGNATION,2,0))</f>
        <v/>
      </c>
      <c r="E52" s="21" t="str">
        <f t="shared" ref="E52" si="7">IF(B52="","",C52*D52)</f>
        <v/>
      </c>
      <c r="F52" s="4"/>
    </row>
    <row r="53" spans="1:6" x14ac:dyDescent="0.2">
      <c r="A53" s="27"/>
      <c r="B53" s="15" t="s">
        <v>0</v>
      </c>
      <c r="C53" s="16" t="s">
        <v>21</v>
      </c>
      <c r="D53" s="16" t="s">
        <v>1</v>
      </c>
      <c r="E53" s="16" t="s">
        <v>22</v>
      </c>
    </row>
    <row r="54" spans="1:6" x14ac:dyDescent="0.2">
      <c r="A54" s="28"/>
      <c r="B54" s="38">
        <f ca="1">SUM(E23:E50)</f>
        <v>2400</v>
      </c>
      <c r="C54" s="39">
        <v>0</v>
      </c>
      <c r="D54" s="38">
        <f ca="1">B54*C54</f>
        <v>0</v>
      </c>
      <c r="E54" s="38">
        <f ca="1">B54+D54</f>
        <v>2400</v>
      </c>
    </row>
    <row r="55" spans="1:6" x14ac:dyDescent="0.2">
      <c r="A55" s="8"/>
      <c r="B55" s="18"/>
      <c r="C55" s="19"/>
      <c r="D55" s="20" t="s">
        <v>13</v>
      </c>
      <c r="E55" s="40"/>
    </row>
    <row r="56" spans="1:6" ht="13.5" thickBot="1" x14ac:dyDescent="0.25">
      <c r="B56" s="10"/>
      <c r="C56" s="10"/>
      <c r="D56" s="10"/>
      <c r="E56" s="10"/>
    </row>
    <row r="57" spans="1:6" ht="13.5" thickBot="1" x14ac:dyDescent="0.25">
      <c r="B57" s="10"/>
      <c r="C57" s="10"/>
      <c r="D57" s="10"/>
      <c r="E57" s="17" t="s">
        <v>14</v>
      </c>
    </row>
    <row r="58" spans="1:6" ht="20.100000000000001" customHeight="1" thickBot="1" x14ac:dyDescent="0.25">
      <c r="B58" s="10"/>
      <c r="C58" s="10"/>
      <c r="E58" s="41">
        <f ca="1">E54+E55</f>
        <v>2400</v>
      </c>
    </row>
  </sheetData>
  <sheetProtection selectLockedCells="1"/>
  <mergeCells count="3">
    <mergeCell ref="D14:E14"/>
    <mergeCell ref="D15:E15"/>
    <mergeCell ref="D16:E16"/>
  </mergeCells>
  <conditionalFormatting sqref="D52">
    <cfRule type="expression" dxfId="7" priority="12" stopIfTrue="1">
      <formula>ISERROR(D52)</formula>
    </cfRule>
  </conditionalFormatting>
  <conditionalFormatting sqref="D15">
    <cfRule type="expression" dxfId="6" priority="11" stopIfTrue="1">
      <formula>ISERROR(D15)</formula>
    </cfRule>
  </conditionalFormatting>
  <conditionalFormatting sqref="D16">
    <cfRule type="expression" dxfId="5" priority="10" stopIfTrue="1">
      <formula>ISERROR(D16)</formula>
    </cfRule>
  </conditionalFormatting>
  <conditionalFormatting sqref="D17">
    <cfRule type="expression" dxfId="4" priority="9" stopIfTrue="1">
      <formula>ISERROR(D17)</formula>
    </cfRule>
  </conditionalFormatting>
  <conditionalFormatting sqref="E17">
    <cfRule type="expression" dxfId="3" priority="8" stopIfTrue="1">
      <formula>ISERROR(E17)</formula>
    </cfRule>
  </conditionalFormatting>
  <conditionalFormatting sqref="E18">
    <cfRule type="expression" dxfId="2" priority="7" stopIfTrue="1">
      <formula>ISERROR(E18)</formula>
    </cfRule>
  </conditionalFormatting>
  <conditionalFormatting sqref="C18">
    <cfRule type="expression" dxfId="1" priority="6" stopIfTrue="1">
      <formula>ISERROR(C18)</formula>
    </cfRule>
  </conditionalFormatting>
  <conditionalFormatting sqref="D14">
    <cfRule type="expression" dxfId="0" priority="1" stopIfTrue="1">
      <formula>ISERROR(D14)</formula>
    </cfRule>
  </conditionalFormatting>
  <dataValidations count="4">
    <dataValidation type="list" allowBlank="1" showInputMessage="1" showErrorMessage="1" sqref="C52" xr:uid="{0B9640BF-19F8-47C6-8501-5764DC672721}">
      <formula1>"0,1,2,3,4,5,6,7,8,9,10"</formula1>
    </dataValidation>
    <dataValidation type="list" allowBlank="1" showInputMessage="1" showErrorMessage="1" sqref="C54" xr:uid="{F3B40E18-7A71-4354-9209-1343554AC66C}">
      <formula1>"0%,10%,20%"</formula1>
    </dataValidation>
    <dataValidation type="list" allowBlank="1" showInputMessage="1" showErrorMessage="1" sqref="B52" xr:uid="{F4290E33-EAFE-4E2E-86B9-87DB75445A57}">
      <formula1>Designation_Code_Produits</formula1>
    </dataValidation>
    <dataValidation type="list" allowBlank="1" showInputMessage="1" showErrorMessage="1" sqref="E10" xr:uid="{E71B677E-CD74-47A4-8119-B7AC56CE98DF}">
      <formula1>Details_Commande_Colonne_NoFacture</formula1>
    </dataValidation>
  </dataValidations>
  <printOptions horizontalCentered="1" verticalCentered="1"/>
  <pageMargins left="0.51181102362204722" right="0.43307086614173229" top="0.39370078740157483" bottom="1.1811023622047245" header="0.19685039370078741" footer="0.51181102362204722"/>
  <pageSetup paperSize="9" scale="8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24</vt:i4>
      </vt:variant>
    </vt:vector>
  </HeadingPairs>
  <TitlesOfParts>
    <vt:vector size="29" baseType="lpstr">
      <vt:lpstr>Facture</vt:lpstr>
      <vt:lpstr>Designation</vt:lpstr>
      <vt:lpstr>Client</vt:lpstr>
      <vt:lpstr>Détails_Commande</vt:lpstr>
      <vt:lpstr>Formulaire_Facture</vt:lpstr>
      <vt:lpstr>Client_Titre_Adresse1</vt:lpstr>
      <vt:lpstr>Client_Titre_Adresse2</vt:lpstr>
      <vt:lpstr>Client_Titre_CodePostal</vt:lpstr>
      <vt:lpstr>Client_Titre_Mail</vt:lpstr>
      <vt:lpstr>Client_Titre_N°_Client</vt:lpstr>
      <vt:lpstr>Client_Titre_Nom_Dojang</vt:lpstr>
      <vt:lpstr>Client_Titre_Telephone</vt:lpstr>
      <vt:lpstr>Client_Titre_Ville</vt:lpstr>
      <vt:lpstr>Designation_Titre_Code</vt:lpstr>
      <vt:lpstr>Designation_Titre_Designation_Article</vt:lpstr>
      <vt:lpstr>Designation_Titre_Prix</vt:lpstr>
      <vt:lpstr>Details_Commande_Titre_CodeArticle</vt:lpstr>
      <vt:lpstr>Details_Commande_Titre_DateFacture</vt:lpstr>
      <vt:lpstr>Details_Commande_Titre_Designation</vt:lpstr>
      <vt:lpstr>Details_Commande_Titre_NoClient</vt:lpstr>
      <vt:lpstr>Details_Commande_Titre_NoFacture</vt:lpstr>
      <vt:lpstr>Details_Commande_Titre_NomClient</vt:lpstr>
      <vt:lpstr>Details_Commande_Titre_PrixUnitaire</vt:lpstr>
      <vt:lpstr>Details_Commande_Titre_QtéCde</vt:lpstr>
      <vt:lpstr>Details_Commande_Titre_TotalHT</vt:lpstr>
      <vt:lpstr>Facture_N°_Client</vt:lpstr>
      <vt:lpstr>Form_Facture_N°_Facture</vt:lpstr>
      <vt:lpstr>Form_Facture_No_Client</vt:lpstr>
      <vt:lpstr>Formulaire_Facture!Zone_d_impression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Nad-Dan</dc:creator>
  <dc:description>naddan_6154@yahoo.fr</dc:description>
  <cp:lastModifiedBy>Seng Hua</cp:lastModifiedBy>
  <cp:lastPrinted>2020-01-19T08:11:41Z</cp:lastPrinted>
  <dcterms:created xsi:type="dcterms:W3CDTF">2008-03-10T10:02:57Z</dcterms:created>
  <dcterms:modified xsi:type="dcterms:W3CDTF">2020-01-19T08:16:59Z</dcterms:modified>
</cp:coreProperties>
</file>