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BTS Assistant de Gestion\AG1\Stage\Situations de gestion\Communication écrite - Réalisation d’un suivi de chantier d’architecte\"/>
    </mc:Choice>
  </mc:AlternateContent>
  <bookViews>
    <workbookView xWindow="-120" yWindow="-120" windowWidth="29040" windowHeight="15840"/>
  </bookViews>
  <sheets>
    <sheet name="Architecte Morgane" sheetId="1" r:id="rId1"/>
  </sheets>
  <definedNames>
    <definedName name="_xlnm._FilterDatabase" localSheetId="0" hidden="1">'Architecte Morgane'!$C$19:$R$241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0" i="1" l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  <c r="Q41" i="1"/>
  <c r="R41" i="1"/>
  <c r="Q42" i="1"/>
  <c r="R42" i="1"/>
  <c r="Q43" i="1"/>
  <c r="R43" i="1"/>
  <c r="Q44" i="1"/>
  <c r="R44" i="1"/>
  <c r="Q45" i="1"/>
  <c r="R45" i="1"/>
  <c r="Q46" i="1"/>
  <c r="R46" i="1"/>
  <c r="Q47" i="1"/>
  <c r="R47" i="1"/>
  <c r="Q48" i="1"/>
  <c r="R48" i="1"/>
  <c r="Q49" i="1"/>
  <c r="R49" i="1"/>
  <c r="Q50" i="1"/>
  <c r="R50" i="1"/>
  <c r="Q51" i="1"/>
  <c r="R51" i="1"/>
  <c r="Q52" i="1"/>
  <c r="R52" i="1"/>
  <c r="Q53" i="1"/>
  <c r="R53" i="1"/>
  <c r="Q54" i="1"/>
  <c r="R54" i="1"/>
  <c r="Q55" i="1"/>
  <c r="R55" i="1"/>
  <c r="Q56" i="1"/>
  <c r="R56" i="1"/>
  <c r="Q57" i="1"/>
  <c r="R57" i="1"/>
  <c r="Q58" i="1"/>
  <c r="R58" i="1"/>
  <c r="Q59" i="1"/>
  <c r="R59" i="1"/>
  <c r="Q60" i="1"/>
  <c r="R60" i="1"/>
  <c r="Q61" i="1"/>
  <c r="R61" i="1"/>
  <c r="Q62" i="1"/>
  <c r="R62" i="1"/>
  <c r="Q63" i="1"/>
  <c r="R63" i="1"/>
  <c r="Q64" i="1"/>
  <c r="R64" i="1"/>
  <c r="Q65" i="1"/>
  <c r="R65" i="1"/>
  <c r="Q66" i="1"/>
  <c r="R66" i="1"/>
  <c r="Q67" i="1"/>
  <c r="R67" i="1"/>
  <c r="Q68" i="1"/>
  <c r="R68" i="1"/>
  <c r="Q69" i="1"/>
  <c r="R69" i="1"/>
  <c r="Q70" i="1"/>
  <c r="R70" i="1"/>
  <c r="Q71" i="1"/>
  <c r="R71" i="1"/>
  <c r="Q72" i="1"/>
  <c r="R72" i="1"/>
  <c r="Q73" i="1"/>
  <c r="R73" i="1"/>
  <c r="Q74" i="1"/>
  <c r="R74" i="1"/>
  <c r="Q75" i="1"/>
  <c r="R75" i="1"/>
  <c r="Q76" i="1"/>
  <c r="R76" i="1"/>
  <c r="Q77" i="1"/>
  <c r="R77" i="1"/>
  <c r="Q78" i="1"/>
  <c r="R78" i="1"/>
  <c r="Q79" i="1"/>
  <c r="R79" i="1"/>
  <c r="Q80" i="1"/>
  <c r="R80" i="1"/>
  <c r="Q81" i="1"/>
  <c r="R81" i="1"/>
  <c r="Q82" i="1"/>
  <c r="R82" i="1"/>
  <c r="Q83" i="1"/>
  <c r="R83" i="1"/>
  <c r="Q84" i="1"/>
  <c r="R84" i="1"/>
  <c r="Q85" i="1"/>
  <c r="R85" i="1"/>
  <c r="Q86" i="1"/>
  <c r="R86" i="1"/>
  <c r="Q87" i="1"/>
  <c r="R87" i="1"/>
  <c r="Q88" i="1"/>
  <c r="R88" i="1"/>
  <c r="Q89" i="1"/>
  <c r="R89" i="1"/>
  <c r="Q90" i="1"/>
  <c r="R90" i="1"/>
  <c r="Q91" i="1"/>
  <c r="R91" i="1"/>
  <c r="Q92" i="1"/>
  <c r="R92" i="1"/>
  <c r="Q93" i="1"/>
  <c r="R93" i="1"/>
  <c r="Q94" i="1"/>
  <c r="R94" i="1"/>
  <c r="Q95" i="1"/>
  <c r="R95" i="1"/>
  <c r="Q96" i="1"/>
  <c r="R96" i="1"/>
  <c r="Q97" i="1"/>
  <c r="R97" i="1"/>
  <c r="Q98" i="1"/>
  <c r="R98" i="1"/>
  <c r="Q99" i="1"/>
  <c r="R99" i="1"/>
  <c r="Q100" i="1"/>
  <c r="R100" i="1"/>
  <c r="Q101" i="1"/>
  <c r="R101" i="1"/>
  <c r="Q102" i="1"/>
  <c r="R102" i="1"/>
  <c r="Q103" i="1"/>
  <c r="R103" i="1"/>
  <c r="Q104" i="1"/>
  <c r="R104" i="1"/>
  <c r="Q105" i="1"/>
  <c r="R105" i="1"/>
  <c r="Q106" i="1"/>
  <c r="R106" i="1"/>
  <c r="Q107" i="1"/>
  <c r="R107" i="1"/>
  <c r="Q108" i="1"/>
  <c r="R108" i="1"/>
  <c r="Q109" i="1"/>
  <c r="R109" i="1"/>
  <c r="Q110" i="1"/>
  <c r="R110" i="1"/>
  <c r="Q111" i="1"/>
  <c r="R111" i="1"/>
  <c r="Q112" i="1"/>
  <c r="R112" i="1"/>
  <c r="Q113" i="1"/>
  <c r="R113" i="1"/>
  <c r="Q114" i="1"/>
  <c r="R114" i="1"/>
  <c r="Q115" i="1"/>
  <c r="R115" i="1"/>
  <c r="Q116" i="1"/>
  <c r="R116" i="1"/>
  <c r="Q117" i="1"/>
  <c r="R117" i="1"/>
  <c r="Q118" i="1"/>
  <c r="R118" i="1"/>
  <c r="Q119" i="1"/>
  <c r="R119" i="1"/>
  <c r="Q120" i="1"/>
  <c r="R120" i="1"/>
  <c r="Q121" i="1"/>
  <c r="R121" i="1"/>
  <c r="Q122" i="1"/>
  <c r="R122" i="1"/>
  <c r="Q123" i="1"/>
  <c r="R123" i="1"/>
  <c r="Q124" i="1"/>
  <c r="R124" i="1"/>
  <c r="Q125" i="1"/>
  <c r="R125" i="1"/>
  <c r="Q126" i="1"/>
  <c r="R126" i="1"/>
  <c r="Q127" i="1"/>
  <c r="R127" i="1"/>
  <c r="Q128" i="1"/>
  <c r="R128" i="1"/>
  <c r="Q129" i="1"/>
  <c r="R129" i="1"/>
  <c r="Q130" i="1"/>
  <c r="R130" i="1"/>
  <c r="Q131" i="1"/>
  <c r="R131" i="1"/>
  <c r="Q132" i="1"/>
  <c r="R132" i="1"/>
  <c r="Q133" i="1"/>
  <c r="R133" i="1"/>
  <c r="Q134" i="1"/>
  <c r="R134" i="1"/>
  <c r="Q135" i="1"/>
  <c r="R135" i="1"/>
  <c r="Q136" i="1"/>
  <c r="R136" i="1"/>
  <c r="Q137" i="1"/>
  <c r="R137" i="1"/>
  <c r="Q138" i="1"/>
  <c r="R138" i="1"/>
  <c r="Q139" i="1"/>
  <c r="R139" i="1"/>
  <c r="Q140" i="1"/>
  <c r="R140" i="1"/>
  <c r="Q141" i="1"/>
  <c r="R141" i="1"/>
  <c r="Q142" i="1"/>
  <c r="R142" i="1"/>
  <c r="Q143" i="1"/>
  <c r="R143" i="1"/>
  <c r="Q144" i="1"/>
  <c r="R144" i="1"/>
  <c r="Q145" i="1"/>
  <c r="R145" i="1"/>
  <c r="Q146" i="1"/>
  <c r="R146" i="1"/>
  <c r="Q147" i="1"/>
  <c r="R147" i="1"/>
  <c r="Q148" i="1"/>
  <c r="R148" i="1"/>
  <c r="Q149" i="1"/>
  <c r="R149" i="1"/>
  <c r="Q150" i="1"/>
  <c r="R150" i="1"/>
  <c r="Q151" i="1"/>
  <c r="R151" i="1"/>
  <c r="Q152" i="1"/>
  <c r="R152" i="1"/>
  <c r="Q153" i="1"/>
  <c r="R153" i="1"/>
  <c r="Q154" i="1"/>
  <c r="R154" i="1"/>
  <c r="Q155" i="1"/>
  <c r="R155" i="1"/>
  <c r="Q156" i="1"/>
  <c r="R156" i="1"/>
  <c r="Q157" i="1"/>
  <c r="R157" i="1"/>
  <c r="Q158" i="1"/>
  <c r="R158" i="1"/>
  <c r="Q159" i="1"/>
  <c r="R159" i="1"/>
  <c r="Q160" i="1"/>
  <c r="R160" i="1"/>
  <c r="Q161" i="1"/>
  <c r="R161" i="1"/>
  <c r="Q162" i="1"/>
  <c r="R162" i="1"/>
  <c r="Q163" i="1"/>
  <c r="R163" i="1"/>
  <c r="Q164" i="1"/>
  <c r="R164" i="1"/>
  <c r="Q165" i="1"/>
  <c r="R165" i="1"/>
  <c r="Q166" i="1"/>
  <c r="R166" i="1"/>
  <c r="Q167" i="1"/>
  <c r="R167" i="1"/>
  <c r="Q168" i="1"/>
  <c r="R168" i="1"/>
  <c r="Q169" i="1"/>
  <c r="R169" i="1"/>
  <c r="Q170" i="1"/>
  <c r="R170" i="1"/>
  <c r="Q171" i="1"/>
  <c r="R171" i="1"/>
  <c r="Q172" i="1"/>
  <c r="R172" i="1"/>
  <c r="Q173" i="1"/>
  <c r="R173" i="1"/>
  <c r="Q174" i="1"/>
  <c r="R174" i="1"/>
  <c r="Q175" i="1"/>
  <c r="R175" i="1"/>
  <c r="Q176" i="1"/>
  <c r="R176" i="1"/>
  <c r="Q177" i="1"/>
  <c r="R177" i="1"/>
  <c r="Q178" i="1"/>
  <c r="R178" i="1"/>
  <c r="Q179" i="1"/>
  <c r="R179" i="1"/>
  <c r="Q180" i="1"/>
  <c r="R180" i="1"/>
  <c r="Q181" i="1"/>
  <c r="R181" i="1"/>
  <c r="Q182" i="1"/>
  <c r="R182" i="1"/>
  <c r="Q183" i="1"/>
  <c r="R183" i="1"/>
  <c r="Q184" i="1"/>
  <c r="R184" i="1"/>
  <c r="Q185" i="1"/>
  <c r="R185" i="1"/>
  <c r="Q186" i="1"/>
  <c r="R186" i="1"/>
  <c r="Q187" i="1"/>
  <c r="R187" i="1"/>
  <c r="Q188" i="1"/>
  <c r="R188" i="1"/>
  <c r="Q189" i="1"/>
  <c r="R189" i="1"/>
  <c r="Q190" i="1"/>
  <c r="R190" i="1"/>
  <c r="Q191" i="1"/>
  <c r="R191" i="1"/>
  <c r="Q192" i="1"/>
  <c r="R192" i="1"/>
  <c r="Q193" i="1"/>
  <c r="R193" i="1"/>
  <c r="Q194" i="1"/>
  <c r="R194" i="1"/>
  <c r="Q195" i="1"/>
  <c r="R195" i="1"/>
  <c r="Q196" i="1"/>
  <c r="R196" i="1"/>
  <c r="Q197" i="1"/>
  <c r="R197" i="1"/>
  <c r="Q198" i="1"/>
  <c r="R198" i="1"/>
  <c r="Q199" i="1"/>
  <c r="R199" i="1"/>
  <c r="Q200" i="1"/>
  <c r="R200" i="1"/>
  <c r="Q201" i="1"/>
  <c r="R201" i="1"/>
  <c r="Q202" i="1"/>
  <c r="R202" i="1"/>
  <c r="Q203" i="1"/>
  <c r="R203" i="1"/>
  <c r="Q204" i="1"/>
  <c r="R204" i="1"/>
  <c r="Q205" i="1"/>
  <c r="R205" i="1"/>
  <c r="Q206" i="1"/>
  <c r="R206" i="1"/>
  <c r="Q207" i="1"/>
  <c r="R207" i="1"/>
  <c r="Q208" i="1"/>
  <c r="R208" i="1"/>
  <c r="Q209" i="1"/>
  <c r="R209" i="1"/>
  <c r="Q210" i="1"/>
  <c r="R210" i="1"/>
  <c r="Q211" i="1"/>
  <c r="R211" i="1"/>
  <c r="Q212" i="1"/>
  <c r="R212" i="1"/>
  <c r="Q213" i="1"/>
  <c r="R213" i="1"/>
  <c r="Q214" i="1"/>
  <c r="R214" i="1"/>
  <c r="Q215" i="1"/>
  <c r="R215" i="1"/>
  <c r="Q216" i="1"/>
  <c r="R216" i="1"/>
  <c r="Q217" i="1"/>
  <c r="R217" i="1"/>
  <c r="Q218" i="1"/>
  <c r="R218" i="1"/>
  <c r="Q219" i="1"/>
  <c r="R219" i="1"/>
  <c r="Q220" i="1"/>
  <c r="R220" i="1"/>
  <c r="Q221" i="1"/>
  <c r="R221" i="1"/>
  <c r="Q222" i="1"/>
  <c r="R222" i="1"/>
  <c r="Q223" i="1"/>
  <c r="R223" i="1"/>
  <c r="Q224" i="1"/>
  <c r="R224" i="1"/>
  <c r="Q225" i="1"/>
  <c r="R225" i="1"/>
  <c r="Q226" i="1"/>
  <c r="R226" i="1"/>
  <c r="Q227" i="1"/>
  <c r="R227" i="1"/>
  <c r="Q228" i="1"/>
  <c r="R228" i="1"/>
  <c r="Q229" i="1"/>
  <c r="R229" i="1"/>
  <c r="Q230" i="1"/>
  <c r="R230" i="1"/>
  <c r="Q231" i="1"/>
  <c r="R231" i="1"/>
  <c r="Q232" i="1"/>
  <c r="R232" i="1"/>
  <c r="Q233" i="1"/>
  <c r="R233" i="1"/>
  <c r="Q234" i="1"/>
  <c r="R234" i="1"/>
  <c r="Q235" i="1"/>
  <c r="R235" i="1"/>
  <c r="Q236" i="1"/>
  <c r="R236" i="1"/>
  <c r="Q237" i="1"/>
  <c r="R237" i="1"/>
  <c r="Q238" i="1"/>
  <c r="R238" i="1"/>
  <c r="Q239" i="1"/>
  <c r="R239" i="1"/>
  <c r="Q240" i="1"/>
  <c r="R240" i="1"/>
  <c r="Q241" i="1"/>
  <c r="R241" i="1"/>
  <c r="M4" i="1" l="1"/>
  <c r="D4" i="1"/>
  <c r="J16" i="1"/>
  <c r="F16" i="1"/>
  <c r="P15" i="1"/>
  <c r="N15" i="1"/>
  <c r="J15" i="1"/>
  <c r="F15" i="1"/>
  <c r="P14" i="1"/>
  <c r="N14" i="1"/>
  <c r="J14" i="1"/>
  <c r="F14" i="1"/>
  <c r="P13" i="1"/>
  <c r="N13" i="1"/>
  <c r="J13" i="1"/>
  <c r="F13" i="1"/>
  <c r="P12" i="1"/>
  <c r="N12" i="1"/>
  <c r="J12" i="1"/>
  <c r="F12" i="1"/>
  <c r="P11" i="1"/>
  <c r="N11" i="1"/>
  <c r="J11" i="1"/>
  <c r="F11" i="1"/>
  <c r="P10" i="1"/>
  <c r="N10" i="1"/>
  <c r="J10" i="1"/>
  <c r="F10" i="1"/>
  <c r="P9" i="1"/>
  <c r="N9" i="1"/>
  <c r="J9" i="1"/>
  <c r="F9" i="1"/>
  <c r="P8" i="1"/>
  <c r="N8" i="1"/>
  <c r="J8" i="1"/>
  <c r="F8" i="1"/>
  <c r="P7" i="1"/>
  <c r="N7" i="1"/>
  <c r="J7" i="1"/>
  <c r="F7" i="1"/>
  <c r="P6" i="1"/>
  <c r="N6" i="1"/>
  <c r="J6" i="1"/>
  <c r="F6" i="1"/>
  <c r="P5" i="1"/>
  <c r="N5" i="1"/>
  <c r="J5" i="1"/>
  <c r="F5" i="1"/>
  <c r="P4" i="1"/>
  <c r="N4" i="1"/>
  <c r="J4" i="1"/>
  <c r="F4" i="1"/>
  <c r="H16" i="1"/>
  <c r="D16" i="1"/>
  <c r="O15" i="1"/>
  <c r="M15" i="1"/>
  <c r="H15" i="1"/>
  <c r="D15" i="1"/>
  <c r="O14" i="1"/>
  <c r="M14" i="1"/>
  <c r="H14" i="1"/>
  <c r="D14" i="1"/>
  <c r="O13" i="1"/>
  <c r="M13" i="1"/>
  <c r="H13" i="1"/>
  <c r="D13" i="1"/>
  <c r="O12" i="1"/>
  <c r="M12" i="1"/>
  <c r="H12" i="1"/>
  <c r="D12" i="1"/>
  <c r="O11" i="1"/>
  <c r="M11" i="1"/>
  <c r="H11" i="1"/>
  <c r="D11" i="1"/>
  <c r="O10" i="1"/>
  <c r="M10" i="1"/>
  <c r="H10" i="1"/>
  <c r="D10" i="1"/>
  <c r="O9" i="1"/>
  <c r="M9" i="1"/>
  <c r="H9" i="1"/>
  <c r="D9" i="1"/>
  <c r="O8" i="1"/>
  <c r="M8" i="1"/>
  <c r="H8" i="1"/>
  <c r="D8" i="1"/>
  <c r="O7" i="1"/>
  <c r="M7" i="1"/>
  <c r="H7" i="1"/>
  <c r="D7" i="1"/>
  <c r="O6" i="1"/>
  <c r="M6" i="1"/>
  <c r="H6" i="1"/>
  <c r="D6" i="1"/>
  <c r="O5" i="1"/>
  <c r="M5" i="1"/>
  <c r="H5" i="1"/>
  <c r="D5" i="1"/>
  <c r="O4" i="1"/>
  <c r="H4" i="1"/>
</calcChain>
</file>

<file path=xl/sharedStrings.xml><?xml version="1.0" encoding="utf-8"?>
<sst xmlns="http://schemas.openxmlformats.org/spreadsheetml/2006/main" count="158" uniqueCount="53">
  <si>
    <t>En attente</t>
  </si>
  <si>
    <t>ENTREE</t>
  </si>
  <si>
    <t>CUISINE</t>
  </si>
  <si>
    <t>SALON</t>
  </si>
  <si>
    <t>CHAMBRE</t>
  </si>
  <si>
    <t>CUISINE ET MARCHES</t>
  </si>
  <si>
    <t>VERRIERE</t>
  </si>
  <si>
    <t>Signé</t>
  </si>
  <si>
    <t>DRESSING</t>
  </si>
  <si>
    <t>SDB PLACO</t>
  </si>
  <si>
    <t>PORTES ET BIBLIO</t>
  </si>
  <si>
    <t>COULOIR</t>
  </si>
  <si>
    <t>SALO BIBLIO</t>
  </si>
  <si>
    <t>Semaine</t>
  </si>
  <si>
    <t>Mois</t>
  </si>
  <si>
    <t>Date de relance</t>
  </si>
  <si>
    <t xml:space="preserve">Date devis signé </t>
  </si>
  <si>
    <t>Etat</t>
  </si>
  <si>
    <t>Date de pose</t>
  </si>
  <si>
    <t>Ressenti</t>
  </si>
  <si>
    <t>Montant HT</t>
  </si>
  <si>
    <t>N° Téléphone</t>
  </si>
  <si>
    <t>Projet</t>
  </si>
  <si>
    <t>Nom du client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</si>
  <si>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</si>
  <si>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</si>
  <si>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</si>
  <si>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</si>
  <si>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</si>
  <si>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</si>
  <si>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</si>
  <si>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</si>
  <si>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</si>
  <si>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</si>
  <si>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</si>
  <si>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</si>
  <si>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Montant</t>
  </si>
  <si>
    <t>Prévisionnel</t>
  </si>
  <si>
    <t>Objectif 12 500€ /semaine</t>
  </si>
  <si>
    <t>PLACARDS</t>
  </si>
  <si>
    <t>CHEVET</t>
  </si>
  <si>
    <t>2APPART</t>
  </si>
  <si>
    <t xml:space="preserve">PLACARD </t>
  </si>
  <si>
    <t>XX XX XX XX XX</t>
  </si>
  <si>
    <t>X</t>
  </si>
  <si>
    <t>N°</t>
  </si>
  <si>
    <t>NOM</t>
  </si>
  <si>
    <t>PROJET</t>
  </si>
  <si>
    <t>MONTANT HT</t>
  </si>
  <si>
    <t>MOTIF</t>
  </si>
  <si>
    <t>Annulé</t>
  </si>
  <si>
    <t>SIGNE</t>
  </si>
  <si>
    <t>ANNULE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</si>
</sst>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-mmm;@"/>
    <numFmt numFmtId="165" formatCode="#,##0.00\ &quot;€&quot;"/>
    <numFmt numFmtId="166" formatCode="0#&quot; &quot;##&quot; &quot;##&quot; &quot;##&quot; &quot;##"/>
    <numFmt numFmtId="167" formatCode="#,##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E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2" xfId="0" applyNumberFormat="1" applyBorder="1"/>
    <xf numFmtId="16" fontId="0" fillId="0" borderId="2" xfId="0" applyNumberFormat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7" fontId="0" fillId="0" borderId="2" xfId="0" applyNumberFormat="1" applyBorder="1"/>
    <xf numFmtId="0" fontId="2" fillId="4" borderId="2" xfId="0" applyFont="1" applyFill="1" applyBorder="1"/>
    <xf numFmtId="9" fontId="0" fillId="5" borderId="2" xfId="1" applyFont="1" applyFill="1" applyBorder="1"/>
    <xf numFmtId="9" fontId="0" fillId="6" borderId="2" xfId="1" applyFont="1" applyFill="1" applyBorder="1"/>
    <xf numFmtId="9" fontId="0" fillId="7" borderId="2" xfId="1" applyFont="1" applyFill="1" applyBorder="1"/>
    <xf numFmtId="9" fontId="0" fillId="8" borderId="2" xfId="1" applyFont="1" applyFill="1" applyBorder="1"/>
    <xf numFmtId="0" fontId="2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7">
    <dxf>
      <font>
        <b/>
        <i val="0"/>
        <color rgb="FF69A12B"/>
      </font>
    </dxf>
    <dxf>
      <font>
        <b/>
        <i val="0"/>
        <color rgb="FFD5D000"/>
      </font>
    </dxf>
    <dxf>
      <font>
        <b/>
        <i val="0"/>
        <color rgb="FFFF6E01"/>
      </font>
    </dxf>
    <dxf>
      <font>
        <b/>
        <i val="0"/>
        <color rgb="FFFF0000"/>
      </font>
    </dxf>
    <dxf>
      <font>
        <b/>
        <i val="0"/>
        <color rgb="FF69A12B"/>
      </font>
    </dxf>
    <dxf>
      <font>
        <b/>
        <i val="0"/>
        <color rgb="FFD5D000"/>
      </font>
    </dxf>
    <dxf>
      <font>
        <b/>
        <i val="0"/>
        <color rgb="FFFF6E01"/>
      </font>
    </dxf>
    <dxf>
      <font>
        <b/>
        <i val="0"/>
        <color rgb="FFFF0000"/>
      </font>
    </dxf>
    <dxf>
      <font>
        <b/>
        <i val="0"/>
        <color rgb="FF69A12B"/>
      </font>
    </dxf>
    <dxf>
      <font>
        <b/>
        <i val="0"/>
        <color rgb="FFD5D000"/>
      </font>
    </dxf>
    <dxf>
      <font>
        <b/>
        <i val="0"/>
        <color rgb="FFFF6E01"/>
      </font>
    </dxf>
    <dxf>
      <font>
        <b/>
        <i val="0"/>
        <color rgb="FFFF0000"/>
      </font>
    </dxf>
    <dxf>
      <font>
        <b/>
        <i val="0"/>
        <color rgb="FF69A12B"/>
      </font>
    </dxf>
    <dxf>
      <font>
        <b/>
        <i val="0"/>
        <color rgb="FFD5D000"/>
      </font>
    </dxf>
    <dxf>
      <font>
        <b/>
        <i val="0"/>
        <color rgb="FFFF6E01"/>
      </font>
    </dxf>
    <dxf>
      <font>
        <b/>
        <i val="0"/>
        <color rgb="FFFF0000"/>
      </font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b/>
        <i val="0"/>
        <color rgb="FF69A12B"/>
      </font>
    </dxf>
    <dxf>
      <font>
        <b/>
        <i val="0"/>
        <color rgb="FFBCB800"/>
      </font>
    </dxf>
    <dxf>
      <font>
        <b/>
        <i val="0"/>
        <color rgb="FFFF6E01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D243"/>
  <sheetViews>
    <sheetView showGridLines="0" tabSelected="1" workbookViewId="0">
      <pane ySplit="19" topLeftCell="A20" activePane="bottomLeft" state="frozen"/>
      <selection pane="bottomLeft" activeCell="AB23" sqref="AB23"/>
    </sheetView>
  </sheetViews>
  <sheetFormatPr baseColWidth="10" defaultRowHeight="14.4" x14ac:dyDescent="0.3"/>
  <cols>
    <col min="2" max="2" width="4" bestFit="1" customWidth="1"/>
    <col min="3" max="3" width="8.88671875" customWidth="1"/>
    <col min="5" max="5" width="8.88671875" customWidth="1"/>
    <col min="7" max="7" width="8.88671875" customWidth="1"/>
    <col min="9" max="9" width="8.88671875" customWidth="1"/>
    <col min="11" max="11" width="5.33203125" customWidth="1"/>
    <col min="13" max="16" width="12.6640625" customWidth="1"/>
    <col min="17" max="17" width="14" hidden="1" customWidth="1"/>
    <col min="18" max="18" width="14.44140625" hidden="1" customWidth="1"/>
    <col min="20" max="20" width="15.5546875" customWidth="1"/>
    <col min="21" max="21" width="33.44140625" customWidth="1"/>
    <col min="22" max="22" width="27.5546875" customWidth="1"/>
    <col min="23" max="23" width="25.109375" customWidth="1"/>
    <col min="24" max="24" width="28.33203125" customWidth="1"/>
    <col min="26" max="26" width="15.5546875" customWidth="1"/>
    <col min="27" max="27" width="33.44140625" customWidth="1"/>
    <col min="28" max="28" width="27.5546875" customWidth="1"/>
    <col min="29" max="29" width="25.109375" customWidth="1"/>
    <col min="30" max="30" width="28.33203125" customWidth="1"/>
  </cols>
  <sheetData>
    <row r="1" spans="3:19" ht="6.6" customHeight="1" x14ac:dyDescent="0.3"/>
    <row r="2" spans="3:19" ht="18" x14ac:dyDescent="0.3">
      <c r="C2" s="22" t="s">
        <v>38</v>
      </c>
      <c r="D2" s="22"/>
      <c r="E2" s="22"/>
      <c r="F2" s="22"/>
      <c r="G2" s="22"/>
      <c r="H2" s="22"/>
      <c r="I2" s="22"/>
      <c r="J2" s="22"/>
      <c r="K2" s="21"/>
      <c r="L2" s="22" t="s">
        <v>37</v>
      </c>
      <c r="M2" s="22"/>
      <c r="N2" s="22"/>
      <c r="O2" s="22"/>
      <c r="P2" s="22"/>
      <c r="Q2" s="21"/>
      <c r="R2" s="20"/>
      <c r="S2" s="1"/>
    </row>
    <row r="3" spans="3:19" x14ac:dyDescent="0.3">
      <c r="C3" s="11" t="s">
        <v>13</v>
      </c>
      <c r="D3" s="19" t="s">
        <v>36</v>
      </c>
      <c r="E3" s="11" t="s">
        <v>13</v>
      </c>
      <c r="F3" s="19" t="s">
        <v>36</v>
      </c>
      <c r="G3" s="11" t="s">
        <v>13</v>
      </c>
      <c r="H3" s="19" t="s">
        <v>36</v>
      </c>
      <c r="I3" s="11" t="s">
        <v>13</v>
      </c>
      <c r="J3" s="19" t="s">
        <v>36</v>
      </c>
      <c r="L3" s="18" t="s">
        <v>14</v>
      </c>
      <c r="M3" s="17">
        <v>1</v>
      </c>
      <c r="N3" s="16">
        <v>0.8</v>
      </c>
      <c r="O3" s="15">
        <v>0.5</v>
      </c>
      <c r="P3" s="14">
        <v>0.1</v>
      </c>
      <c r="R3" s="1"/>
      <c r="S3" s="1"/>
    </row>
    <row r="4" spans="3:19" x14ac:dyDescent="0.3">
      <c r="C4" s="11">
        <v>1</v>
      </c>
      <c r="D4" s="10">
        <f>SUMIF(R$20:R$241,"=1",I$20:I$241)</f>
        <v>0</v>
      </c>
      <c r="E4" s="11">
        <v>14</v>
      </c>
      <c r="F4" s="10">
        <f>SUMIF(R$20:R$241,"=14",I$20:I$241)</f>
        <v>0</v>
      </c>
      <c r="G4" s="11">
        <v>27</v>
      </c>
      <c r="H4" s="10">
        <f>SUMIF(R$20:R$241,"=27",I$20:I$241)</f>
        <v>0</v>
      </c>
      <c r="I4" s="11">
        <v>40</v>
      </c>
      <c r="J4" s="10">
        <f>SUMIF(R$20:R$241,"=40",I$20:I$241)</f>
        <v>0</v>
      </c>
      <c r="L4" s="13" t="s">
        <v>35</v>
      </c>
      <c r="M4" s="12">
        <f>SUMPRODUCT(($K$20:$K$241=100%)*($Q$20:$Q$241=1)*($N$20:$N$241="En attente"),$I$20:$I$241)</f>
        <v>0</v>
      </c>
      <c r="N4" s="12">
        <f>SUMPRODUCT(($K$20:$K$241=80%)*($Q$20:$Q$241=1)*($N$20:$N$241="En attente"),$I$20:$I$241)</f>
        <v>46000</v>
      </c>
      <c r="O4" s="12">
        <f>SUMPRODUCT(($K$20:$K$241=50%)*($Q$20:$Q$241=1)*($N$20:$N$241="En attente"),$I$20:$I$241)</f>
        <v>13900</v>
      </c>
      <c r="P4" s="12">
        <f>SUMPRODUCT(($K$20:$K$241=10%)*($Q$20:$Q$241=1)*($N$20:$N$241="En attente"),$I$20:$I$241)</f>
        <v>35700</v>
      </c>
      <c r="R4" s="1"/>
      <c r="S4" s="1"/>
    </row>
    <row r="5" spans="3:19" x14ac:dyDescent="0.3">
      <c r="C5" s="11">
        <v>2</v>
      </c>
      <c r="D5" s="10">
        <f>SUMIF(R$20:R$241,"=2",I$20:I$241)</f>
        <v>0</v>
      </c>
      <c r="E5" s="11">
        <v>15</v>
      </c>
      <c r="F5" s="10">
        <f>SUMIF(R$20:R$241,"=15",I$20:I$241)</f>
        <v>0</v>
      </c>
      <c r="G5" s="11">
        <v>28</v>
      </c>
      <c r="H5" s="10">
        <f>SUMIF(R$20:R$241,"=28",I$20:I$241)</f>
        <v>0</v>
      </c>
      <c r="I5" s="11">
        <v>41</v>
      </c>
      <c r="J5" s="10">
        <f>SUMIF(R$20:R$241,"=41",I$20:I$241)</f>
        <v>0</v>
      </c>
      <c r="L5" s="13" t="s">
        <v>34</v>
      </c>
      <c r="M5" s="12">
        <f>SUMPRODUCT(($K$20:$K$241=100%)*($Q$20:$Q$241=2)*($N$20:$N$241="En attente"),$I$20:$I$241)</f>
        <v>0</v>
      </c>
      <c r="N5" s="12">
        <f>SUMPRODUCT(($K$20:$K$241=80%)*($Q$20:$Q$241=2)*($N$20:$N$241="En attente"),$I$20:$I$241)</f>
        <v>0</v>
      </c>
      <c r="O5" s="12">
        <f>SUMPRODUCT(($K$20:$K$241=50%)*($Q$20:$Q$241=2)*($N$20:$N$241="En attente"),$I$20:$I$241)</f>
        <v>0</v>
      </c>
      <c r="P5" s="12">
        <f>SUMPRODUCT(($K$20:$K$241=10%)*($Q$20:$Q$241=2)*($N$20:$N$241="En attente"),$I$20:$I$241)</f>
        <v>5233</v>
      </c>
      <c r="R5" s="1"/>
      <c r="S5" s="1"/>
    </row>
    <row r="6" spans="3:19" x14ac:dyDescent="0.3">
      <c r="C6" s="11">
        <v>3</v>
      </c>
      <c r="D6" s="10">
        <f>SUMIF(R$20:R$241,"=3",I$20:I$241)</f>
        <v>0</v>
      </c>
      <c r="E6" s="11">
        <v>16</v>
      </c>
      <c r="F6" s="10">
        <f>SUMIF(R$20:R$241,"=16",I$20:I$241)</f>
        <v>0</v>
      </c>
      <c r="G6" s="11">
        <v>29</v>
      </c>
      <c r="H6" s="10">
        <f>SUMIF(R$20:R$241,"=29",I$20:I$241)</f>
        <v>0</v>
      </c>
      <c r="I6" s="11">
        <v>42</v>
      </c>
      <c r="J6" s="10">
        <f>SUMIF(R$20:R$241,"=42",I$20:I$241)</f>
        <v>0</v>
      </c>
      <c r="L6" s="13" t="s">
        <v>33</v>
      </c>
      <c r="M6" s="12">
        <f>SUMPRODUCT(($K$20:$K$241=100%)*($Q$20:$Q$241=3)*($N$20:$N$241="En attente"),$I$20:$I$241)</f>
        <v>0</v>
      </c>
      <c r="N6" s="12">
        <f>SUMPRODUCT(($K$20:$K$241=80%)*($Q$20:$Q$241=3)*($N$20:$N$241="En attente"),$I$20:$I$241)</f>
        <v>0</v>
      </c>
      <c r="O6" s="12">
        <f>SUMPRODUCT(($K$20:$K$241=50%)*($Q$20:$Q$241=3)*($N$20:$N$241="En attente"),$I$20:$I$241)</f>
        <v>0</v>
      </c>
      <c r="P6" s="12">
        <f>SUMPRODUCT(($K$20:$K$241=10%)*($Q$20:$Q$241=3)*($N$20:$N$241="En attente"),$I$20:$I$241)</f>
        <v>0</v>
      </c>
      <c r="R6" s="1"/>
      <c r="S6" s="1"/>
    </row>
    <row r="7" spans="3:19" x14ac:dyDescent="0.3">
      <c r="C7" s="11">
        <v>4</v>
      </c>
      <c r="D7" s="10">
        <f>SUMIF(R$20:R$241,"=4",I$20:I$241)</f>
        <v>0</v>
      </c>
      <c r="E7" s="11">
        <v>17</v>
      </c>
      <c r="F7" s="10">
        <f>SUMIF(R$20:R$241,"=17",I$20:I$241)</f>
        <v>0</v>
      </c>
      <c r="G7" s="11">
        <v>30</v>
      </c>
      <c r="H7" s="10">
        <f>SUMIF(R$20:R$241,"=30",I$20:I$241)</f>
        <v>0</v>
      </c>
      <c r="I7" s="11">
        <v>43</v>
      </c>
      <c r="J7" s="10">
        <f>SUMIF(R$20:R$241,"=43",I$20:I$241)</f>
        <v>0</v>
      </c>
      <c r="L7" s="13" t="s">
        <v>32</v>
      </c>
      <c r="M7" s="12">
        <f>SUMPRODUCT(($K$20:$K$241=100%)*($Q$20:$Q$241=4)*($N$20:$N$241="En attente"),$I$20:$I$241)</f>
        <v>0</v>
      </c>
      <c r="N7" s="12">
        <f>SUMPRODUCT(($K$20:$K$241=80%)*($Q$20:$Q$241=4)*($N$20:$N$241="En attente"),$I$20:$I$241)</f>
        <v>0</v>
      </c>
      <c r="O7" s="12">
        <f>SUMPRODUCT(($K$20:$K$241=50%)*($Q$20:$Q$241=4)*($N$20:$N$241="En attente"),$I$20:$I$241)</f>
        <v>0</v>
      </c>
      <c r="P7" s="12">
        <f>SUMPRODUCT(($K$20:$K$241=10%)*($Q$20:$Q$241=4)*($N$20:$N$241="En attente"),$I$20:$I$241)</f>
        <v>0</v>
      </c>
      <c r="R7" s="1"/>
      <c r="S7" s="1"/>
    </row>
    <row r="8" spans="3:19" x14ac:dyDescent="0.3">
      <c r="C8" s="11">
        <v>5</v>
      </c>
      <c r="D8" s="10">
        <f>SUMIF(R$20:R$241,"=5",I$20:I$241)</f>
        <v>0</v>
      </c>
      <c r="E8" s="11">
        <v>18</v>
      </c>
      <c r="F8" s="10">
        <f>SUMIF(R$20:R$241,"=18",I$20:I$241)</f>
        <v>0</v>
      </c>
      <c r="G8" s="11">
        <v>31</v>
      </c>
      <c r="H8" s="10">
        <f>SUMIF(R$20:R$241,"=31",I$20:I$241)</f>
        <v>0</v>
      </c>
      <c r="I8" s="11">
        <v>44</v>
      </c>
      <c r="J8" s="10">
        <f>SUMIF(R$20:R$241,"=44",I$20:I$241)</f>
        <v>0</v>
      </c>
      <c r="L8" s="13" t="s">
        <v>31</v>
      </c>
      <c r="M8" s="12">
        <f>SUMPRODUCT(($K$20:$K$241=100%)*($Q$20:$Q$241=5)*($N$20:$N$241="En attente"),$I$20:$I$241)</f>
        <v>0</v>
      </c>
      <c r="N8" s="12">
        <f>SUMPRODUCT(($K$20:$K$241=80%)*($Q$20:$Q$241=5)*($N$20:$N$241="En attente"),$I$20:$I$241)</f>
        <v>0</v>
      </c>
      <c r="O8" s="12">
        <f>SUMPRODUCT(($K$20:$K$241=50%)*($Q$20:$Q$241=5)*($N$20:$N$241="En attente"),$I$20:$I$241)</f>
        <v>5233</v>
      </c>
      <c r="P8" s="12">
        <f>SUMPRODUCT(($K$20:$K$241=10%)*($Q$20:$Q$241=5)*($N$20:$N$241="En attente"),$I$20:$I$241)</f>
        <v>0</v>
      </c>
      <c r="R8" s="1"/>
      <c r="S8" s="1"/>
    </row>
    <row r="9" spans="3:19" x14ac:dyDescent="0.3">
      <c r="C9" s="11">
        <v>6</v>
      </c>
      <c r="D9" s="10">
        <f>SUMIF(R$20:R$241,"=6",I$20:I$241)</f>
        <v>0</v>
      </c>
      <c r="E9" s="11">
        <v>19</v>
      </c>
      <c r="F9" s="10">
        <f>SUMIF(R$20:R$241,"=19",I$20:I$241)</f>
        <v>0</v>
      </c>
      <c r="G9" s="11">
        <v>32</v>
      </c>
      <c r="H9" s="10">
        <f>SUMIF(R$20:R$241,"=32",I$20:I$241)</f>
        <v>0</v>
      </c>
      <c r="I9" s="11">
        <v>45</v>
      </c>
      <c r="J9" s="10">
        <f>SUMIF(R$20:R$241,"=45",I$20:I$241)</f>
        <v>0</v>
      </c>
      <c r="L9" s="13" t="s">
        <v>30</v>
      </c>
      <c r="M9" s="12">
        <f>SUMPRODUCT(($K$20:$K$241=100%)*($Q$20:$Q$241=6)*($N$20:$N$241="En attente"),$I$20:$I$241)</f>
        <v>0</v>
      </c>
      <c r="N9" s="12">
        <f>SUMPRODUCT(($K$20:$K$241=80%)*($Q$20:$Q$241=6)*($N$20:$N$241="En attente"),$I$20:$I$241)</f>
        <v>0</v>
      </c>
      <c r="O9" s="12">
        <f>SUMPRODUCT(($K$20:$K$241=50%)*($Q$20:$Q$241=6)*($N$20:$N$241="En attente"),$I$20:$I$241)</f>
        <v>7210</v>
      </c>
      <c r="P9" s="12">
        <f>SUMPRODUCT(($K$20:$K$241=10%)*($Q$20:$Q$241=6)*($N$20:$N$241="En attente"),$I$20:$I$241)</f>
        <v>0</v>
      </c>
      <c r="R9" s="1"/>
      <c r="S9" s="1"/>
    </row>
    <row r="10" spans="3:19" x14ac:dyDescent="0.3">
      <c r="C10" s="11">
        <v>7</v>
      </c>
      <c r="D10" s="10">
        <f>SUMIF(R$20:R$241,"=7",I$20:I$241)</f>
        <v>0</v>
      </c>
      <c r="E10" s="11">
        <v>20</v>
      </c>
      <c r="F10" s="10">
        <f>SUMIF(R$20:R$241,"=20",I$20:I$241)</f>
        <v>0</v>
      </c>
      <c r="G10" s="11">
        <v>33</v>
      </c>
      <c r="H10" s="10">
        <f>SUMIF(R$20:R$241,"=33",I$20:I$241)</f>
        <v>0</v>
      </c>
      <c r="I10" s="11">
        <v>46</v>
      </c>
      <c r="J10" s="10">
        <f>SUMIF(R$20:R$241,"=46",I$20:I$241)</f>
        <v>0</v>
      </c>
      <c r="L10" s="13" t="s">
        <v>29</v>
      </c>
      <c r="M10" s="12">
        <f>SUMPRODUCT(($K$20:$K$241=100%)*($Q$20:$Q$241=7)*($N$20:$N$241="En attente"),$I$20:$I$241)</f>
        <v>3000</v>
      </c>
      <c r="N10" s="12">
        <f>SUMPRODUCT(($K$20:$K$241=80%)*($Q$20:$Q$241=7)*($N$20:$N$241="En attente"),$I$20:$I$241)</f>
        <v>2700</v>
      </c>
      <c r="O10" s="12">
        <f>SUMPRODUCT(($K$20:$K$241=50%)*($Q$20:$Q$241=7)*($N$20:$N$241="En attente"),$I$20:$I$241)</f>
        <v>0</v>
      </c>
      <c r="P10" s="12">
        <f>SUMPRODUCT(($K$20:$K$241=10%)*($Q$20:$Q$241=7)*($N$20:$N$241="En attente"),$I$20:$I$241)</f>
        <v>0</v>
      </c>
      <c r="R10" s="1"/>
      <c r="S10" s="1"/>
    </row>
    <row r="11" spans="3:19" x14ac:dyDescent="0.3">
      <c r="C11" s="11">
        <v>8</v>
      </c>
      <c r="D11" s="10">
        <f>SUMIF(R$20:R$241,"=8",I$20:I$241)</f>
        <v>0</v>
      </c>
      <c r="E11" s="11">
        <v>21</v>
      </c>
      <c r="F11" s="10">
        <f>SUMIF(R$20:R$241,"=21",I$20:I$241)</f>
        <v>0</v>
      </c>
      <c r="G11" s="11">
        <v>34</v>
      </c>
      <c r="H11" s="10">
        <f>SUMIF(R$20:R$241,"=34",I$20:I$241)</f>
        <v>0</v>
      </c>
      <c r="I11" s="11">
        <v>47</v>
      </c>
      <c r="J11" s="10">
        <f>SUMIF(R$20:R$241,"=47",I$20:I$241)</f>
        <v>0</v>
      </c>
      <c r="L11" s="13" t="s">
        <v>28</v>
      </c>
      <c r="M11" s="12">
        <f>SUMPRODUCT(($K$20:$K$241=100%)*($Q$20:$Q$241=8)*($N$20:$N$241="En attente"),$I$20:$I$241)</f>
        <v>0</v>
      </c>
      <c r="N11" s="12">
        <f>SUMPRODUCT(($K$20:$K$241=80%)*($Q$20:$Q$241=8)*($N$20:$N$241="En attente"),$I$20:$I$241)</f>
        <v>0</v>
      </c>
      <c r="O11" s="12">
        <f>SUMPRODUCT(($K$20:$K$241=50%)*($Q$20:$Q$241=8)*($N$20:$N$241="En attente"),$I$20:$I$241)</f>
        <v>0</v>
      </c>
      <c r="P11" s="12">
        <f>SUMPRODUCT(($K$20:$K$241=10%)*($Q$20:$Q$241=8)*($N$20:$N$241="En attente"),$I$20:$I$241)</f>
        <v>2527</v>
      </c>
      <c r="R11" s="1"/>
      <c r="S11" s="1"/>
    </row>
    <row r="12" spans="3:19" x14ac:dyDescent="0.3">
      <c r="C12" s="11">
        <v>9</v>
      </c>
      <c r="D12" s="10">
        <f>SUMIF(R$20:R$241,"=9",I$20:I$241)</f>
        <v>0</v>
      </c>
      <c r="E12" s="11">
        <v>22</v>
      </c>
      <c r="F12" s="10">
        <f>SUMIF(R$20:R$241,"=22",I$20:I$241)</f>
        <v>22740</v>
      </c>
      <c r="G12" s="11">
        <v>35</v>
      </c>
      <c r="H12" s="10">
        <f>SUMIF(R$20:R$241,"=35",I$20:I$241)</f>
        <v>0</v>
      </c>
      <c r="I12" s="11">
        <v>48</v>
      </c>
      <c r="J12" s="10">
        <f>SUMIF(R$20:R$241,"=48",I$20:I$241)</f>
        <v>0</v>
      </c>
      <c r="L12" s="13" t="s">
        <v>27</v>
      </c>
      <c r="M12" s="12">
        <f>SUMPRODUCT(($K$20:$K$241=100%)*($Q$20:$Q$241=9)*($N$20:$N$241="En attente"),$I$20:$I$241)</f>
        <v>0</v>
      </c>
      <c r="N12" s="12">
        <f>SUMPRODUCT(($K$20:$K$241=80%)*($Q$20:$Q$241=9)*($N$20:$N$241="En attente"),$I$20:$I$241)</f>
        <v>10672</v>
      </c>
      <c r="O12" s="12">
        <f>SUMPRODUCT(($K$20:$K$241=50%)*($Q$20:$Q$241=9)*($N$20:$N$241="En attente"),$I$20:$I$241)</f>
        <v>1987</v>
      </c>
      <c r="P12" s="12">
        <f>SUMPRODUCT(($K$20:$K$241=10%)*($Q$20:$Q$241=9)*($N$20:$N$241="En attente"),$I$20:$I$241)</f>
        <v>7769</v>
      </c>
      <c r="R12" s="1"/>
      <c r="S12" s="1"/>
    </row>
    <row r="13" spans="3:19" x14ac:dyDescent="0.3">
      <c r="C13" s="11">
        <v>10</v>
      </c>
      <c r="D13" s="10">
        <f>SUMIF(R$20:R$241,"=10",I$20:I$241)</f>
        <v>0</v>
      </c>
      <c r="E13" s="11">
        <v>23</v>
      </c>
      <c r="F13" s="10">
        <f>SUMIF(R$20:R$241,"=23",I$20:I$241)</f>
        <v>5000</v>
      </c>
      <c r="G13" s="11">
        <v>36</v>
      </c>
      <c r="H13" s="10">
        <f>SUMIF(R$20:R$241,"=36",I$20:I$241)</f>
        <v>0</v>
      </c>
      <c r="I13" s="11">
        <v>49</v>
      </c>
      <c r="J13" s="10">
        <f>SUMIF(R$20:R$241,"=49",I$20:I$241)</f>
        <v>0</v>
      </c>
      <c r="L13" s="13" t="s">
        <v>26</v>
      </c>
      <c r="M13" s="12">
        <f>SUMPRODUCT(($K$20:$K$241=100%)*($Q$20:$Q$241=10)*($N$20:$N$241="En attente"),$I$20:$I$241)</f>
        <v>14200</v>
      </c>
      <c r="N13" s="12">
        <f>SUMPRODUCT(($K$20:$K$241=80%)*($Q$20:$Q$241=10)*($N$20:$N$241="En attente"),$I$20:$I$241)</f>
        <v>8820</v>
      </c>
      <c r="O13" s="12">
        <f>SUMPRODUCT(($K$20:$K$241=50%)*($Q$20:$Q$241=10)*($N$20:$N$241="En attente"),$I$20:$I$241)</f>
        <v>4500</v>
      </c>
      <c r="P13" s="12">
        <f>SUMPRODUCT(($K$20:$K$241=10%)*($Q$20:$Q$241=10)*($N$20:$N$241="En attente"),$I$20:$I$241)</f>
        <v>15565</v>
      </c>
      <c r="R13" s="1"/>
      <c r="S13" s="1"/>
    </row>
    <row r="14" spans="3:19" x14ac:dyDescent="0.3">
      <c r="C14" s="11">
        <v>11</v>
      </c>
      <c r="D14" s="10">
        <f>SUMIF(R$20:R$241,"=11",I$20:I$241)</f>
        <v>0</v>
      </c>
      <c r="E14" s="11">
        <v>24</v>
      </c>
      <c r="F14" s="10">
        <f>SUMIF(R$20:R$241,"=24",I$20:I$241)</f>
        <v>6050</v>
      </c>
      <c r="G14" s="11">
        <v>37</v>
      </c>
      <c r="H14" s="10">
        <f>SUMIF(R$20:R$241,"=37",I$20:I$241)</f>
        <v>0</v>
      </c>
      <c r="I14" s="11">
        <v>50</v>
      </c>
      <c r="J14" s="10">
        <f>SUMIF(R$20:R$241,"=50",I$20:I$241)</f>
        <v>0</v>
      </c>
      <c r="L14" s="13" t="s">
        <v>25</v>
      </c>
      <c r="M14" s="12">
        <f>SUMPRODUCT(($K$20:$K$241=100%)*($Q$20:$Q$241=11)*($N$20:$N$241="En attente"),$I$20:$I$241)</f>
        <v>0</v>
      </c>
      <c r="N14" s="12">
        <f>SUMPRODUCT(($K$20:$K$241=80%)*($Q$20:$Q$241=11)*($N$20:$N$241="En attente"),$I$20:$I$241)</f>
        <v>16664</v>
      </c>
      <c r="O14" s="12">
        <f>SUMPRODUCT(($K$20:$K$241=50%)*($Q$20:$Q$241=11)*($N$20:$N$241="En attente"),$I$20:$I$241)</f>
        <v>0</v>
      </c>
      <c r="P14" s="12">
        <f>SUMPRODUCT(($K$20:$K$241=10%)*($Q$20:$Q$241=11)*($N$20:$N$241="En attente"),$I$20:$I$241)</f>
        <v>15786</v>
      </c>
      <c r="R14" s="1"/>
      <c r="S14" s="1"/>
    </row>
    <row r="15" spans="3:19" x14ac:dyDescent="0.3">
      <c r="C15" s="11">
        <v>12</v>
      </c>
      <c r="D15" s="10">
        <f>SUMIF(R$20:R$241,"=12",I$20:I$241)</f>
        <v>0</v>
      </c>
      <c r="E15" s="11">
        <v>25</v>
      </c>
      <c r="F15" s="10">
        <f>SUMIF(R$20:R$241,"=25",I$20:I$241)</f>
        <v>0</v>
      </c>
      <c r="G15" s="11">
        <v>38</v>
      </c>
      <c r="H15" s="10">
        <f>SUMIF(R$20:R$241,"=38",I$20:I$241)</f>
        <v>0</v>
      </c>
      <c r="I15" s="11">
        <v>51</v>
      </c>
      <c r="J15" s="10">
        <f>SUMIF(R$20:R$241,"=51",I$20:I$241)</f>
        <v>0</v>
      </c>
      <c r="L15" s="13" t="s">
        <v>24</v>
      </c>
      <c r="M15" s="12">
        <f>SUMPRODUCT(($K$20:$K$241=100%)*($Q$20:$Q$241=12)*($N$20:$N$241="En attente"),$I$20:$I$241)</f>
        <v>0</v>
      </c>
      <c r="N15" s="12">
        <f>SUMPRODUCT(($K$20:$K$241=80%)*($Q$20:$Q$241=12)*($N$20:$N$241="En attente"),$I$20:$I$241)</f>
        <v>0</v>
      </c>
      <c r="O15" s="12">
        <f>SUMPRODUCT(($K$20:$K$241=50%)*($Q$20:$Q$241=12)*($N$20:$N$241="En attente"),$I$20:$I$241)</f>
        <v>0</v>
      </c>
      <c r="P15" s="12">
        <f>SUMPRODUCT(($K$20:$K$241=10%)*($Q$20:$Q$241=12)*($N$20:$N$241="En attente"),$I$20:$I$241)</f>
        <v>21091</v>
      </c>
      <c r="R15" s="1"/>
      <c r="S15" s="1"/>
    </row>
    <row r="16" spans="3:19" ht="14.4" customHeight="1" x14ac:dyDescent="0.3">
      <c r="C16" s="11">
        <v>13</v>
      </c>
      <c r="D16" s="10">
        <f>SUMIF(R$20:R$241,"=13",I$20:I$241)</f>
        <v>0</v>
      </c>
      <c r="E16" s="11">
        <v>26</v>
      </c>
      <c r="F16" s="10">
        <f>SUMIF(R$20:R$241,"=26",I$20:I$241)</f>
        <v>0</v>
      </c>
      <c r="G16" s="11">
        <v>39</v>
      </c>
      <c r="H16" s="10">
        <f>SUMIF(R$20:R$241,"=39",I$20:I$241)</f>
        <v>0</v>
      </c>
      <c r="I16" s="11">
        <v>52</v>
      </c>
      <c r="J16" s="10">
        <f>SUMIF(R$20:R$241,"=52",I$20:I$241)</f>
        <v>0</v>
      </c>
      <c r="R16" s="1"/>
      <c r="S16" s="1"/>
    </row>
    <row r="17" spans="2:30" ht="9.6" customHeight="1" x14ac:dyDescent="0.3">
      <c r="H17" s="9"/>
      <c r="R17" s="1"/>
      <c r="S17" s="1"/>
      <c r="T17" s="40" t="s">
        <v>51</v>
      </c>
      <c r="U17" s="41"/>
      <c r="V17" s="41"/>
      <c r="W17" s="41"/>
      <c r="X17" s="42"/>
      <c r="Z17" s="40" t="s">
        <v>52</v>
      </c>
      <c r="AA17" s="41"/>
      <c r="AB17" s="41"/>
      <c r="AC17" s="41"/>
      <c r="AD17" s="42"/>
    </row>
    <row r="18" spans="2:30" ht="4.2" customHeight="1" thickBot="1" x14ac:dyDescent="0.35">
      <c r="R18" s="1"/>
      <c r="S18" s="1"/>
      <c r="T18" s="43"/>
      <c r="U18" s="44"/>
      <c r="V18" s="44"/>
      <c r="W18" s="44"/>
      <c r="X18" s="45"/>
      <c r="Z18" s="43"/>
      <c r="AA18" s="44"/>
      <c r="AB18" s="44"/>
      <c r="AC18" s="44"/>
      <c r="AD18" s="45"/>
    </row>
    <row r="19" spans="2:30" ht="26.4" x14ac:dyDescent="0.3">
      <c r="C19" s="23" t="s">
        <v>23</v>
      </c>
      <c r="D19" s="23"/>
      <c r="E19" s="24" t="s">
        <v>22</v>
      </c>
      <c r="F19" s="24"/>
      <c r="G19" s="24" t="s">
        <v>21</v>
      </c>
      <c r="H19" s="24"/>
      <c r="I19" s="24" t="s">
        <v>20</v>
      </c>
      <c r="J19" s="24"/>
      <c r="K19" s="24" t="s">
        <v>19</v>
      </c>
      <c r="L19" s="24"/>
      <c r="M19" s="8" t="s">
        <v>18</v>
      </c>
      <c r="N19" s="8" t="s">
        <v>17</v>
      </c>
      <c r="O19" s="7" t="s">
        <v>16</v>
      </c>
      <c r="P19" s="7" t="s">
        <v>15</v>
      </c>
      <c r="Q19" s="7" t="s">
        <v>14</v>
      </c>
      <c r="R19" s="7" t="s">
        <v>13</v>
      </c>
      <c r="S19" s="1"/>
      <c r="T19" s="46" t="s">
        <v>45</v>
      </c>
      <c r="U19" s="47" t="s">
        <v>46</v>
      </c>
      <c r="V19" s="48" t="s">
        <v>47</v>
      </c>
      <c r="W19" s="48" t="s">
        <v>48</v>
      </c>
      <c r="X19" s="49" t="s">
        <v>49</v>
      </c>
      <c r="Z19" s="46" t="s">
        <v>45</v>
      </c>
      <c r="AA19" s="47" t="s">
        <v>46</v>
      </c>
      <c r="AB19" s="48" t="s">
        <v>47</v>
      </c>
      <c r="AC19" s="48" t="s">
        <v>48</v>
      </c>
      <c r="AD19" s="49" t="s">
        <v>49</v>
      </c>
    </row>
    <row r="20" spans="2:30" ht="15" customHeight="1" x14ac:dyDescent="0.3">
      <c r="B20" s="3">
        <v>1</v>
      </c>
      <c r="C20" s="25" t="s">
        <v>44</v>
      </c>
      <c r="D20" s="26"/>
      <c r="E20" s="25" t="s">
        <v>12</v>
      </c>
      <c r="F20" s="26"/>
      <c r="G20" s="27" t="s">
        <v>43</v>
      </c>
      <c r="H20" s="28"/>
      <c r="I20" s="29">
        <v>7769</v>
      </c>
      <c r="J20" s="30"/>
      <c r="K20" s="31">
        <v>0.1</v>
      </c>
      <c r="L20" s="26"/>
      <c r="M20" s="5">
        <v>43723</v>
      </c>
      <c r="N20" s="3" t="s">
        <v>0</v>
      </c>
      <c r="O20" s="6"/>
      <c r="P20" s="3"/>
      <c r="Q20" s="3">
        <f t="shared" ref="Q20:Q76" si="0">IF(M20=0,"0",MONTH(M20))</f>
        <v>9</v>
      </c>
      <c r="R20" s="3" t="str">
        <f>IF(O20=0,"0",WEEKNUM(O20,))</f>
        <v>0</v>
      </c>
      <c r="S20" s="1"/>
      <c r="T20" s="3"/>
      <c r="U20" s="3"/>
      <c r="V20" s="3"/>
      <c r="W20" s="3"/>
      <c r="X20" s="3"/>
    </row>
    <row r="21" spans="2:30" ht="15" customHeight="1" x14ac:dyDescent="0.3">
      <c r="B21" s="3">
        <v>2</v>
      </c>
      <c r="C21" s="25" t="s">
        <v>44</v>
      </c>
      <c r="D21" s="26"/>
      <c r="E21" s="25" t="s">
        <v>8</v>
      </c>
      <c r="F21" s="26"/>
      <c r="G21" s="27" t="s">
        <v>43</v>
      </c>
      <c r="H21" s="28"/>
      <c r="I21" s="29">
        <v>3648</v>
      </c>
      <c r="J21" s="30"/>
      <c r="K21" s="31">
        <v>0.1</v>
      </c>
      <c r="L21" s="26"/>
      <c r="M21" s="5">
        <v>43753</v>
      </c>
      <c r="N21" s="3" t="s">
        <v>0</v>
      </c>
      <c r="O21" s="6"/>
      <c r="P21" s="3"/>
      <c r="Q21" s="3">
        <f t="shared" si="0"/>
        <v>10</v>
      </c>
      <c r="R21" s="3" t="str">
        <f t="shared" ref="R21:R77" si="1">IF(O21=0,"0",WEEKNUM(O21,2))</f>
        <v>0</v>
      </c>
      <c r="S21" s="1"/>
      <c r="T21" s="3"/>
      <c r="U21" s="3"/>
      <c r="V21" s="3"/>
      <c r="W21" s="3"/>
      <c r="X21" s="3"/>
    </row>
    <row r="22" spans="2:30" ht="15" customHeight="1" x14ac:dyDescent="0.3">
      <c r="B22" s="3">
        <v>3</v>
      </c>
      <c r="C22" s="25" t="s">
        <v>44</v>
      </c>
      <c r="D22" s="26"/>
      <c r="E22" s="25" t="s">
        <v>11</v>
      </c>
      <c r="F22" s="26"/>
      <c r="G22" s="27" t="s">
        <v>43</v>
      </c>
      <c r="H22" s="28"/>
      <c r="I22" s="29">
        <v>5430</v>
      </c>
      <c r="J22" s="30"/>
      <c r="K22" s="31">
        <v>1</v>
      </c>
      <c r="L22" s="26"/>
      <c r="M22" s="5">
        <v>43661</v>
      </c>
      <c r="N22" s="3" t="s">
        <v>50</v>
      </c>
      <c r="O22" s="6"/>
      <c r="P22" s="3"/>
      <c r="Q22" s="3">
        <f t="shared" si="0"/>
        <v>7</v>
      </c>
      <c r="R22" s="3" t="str">
        <f t="shared" si="1"/>
        <v>0</v>
      </c>
      <c r="S22" s="1"/>
      <c r="T22" s="3"/>
      <c r="U22" s="3"/>
      <c r="V22" s="3"/>
      <c r="W22" s="3"/>
      <c r="X22" s="3"/>
    </row>
    <row r="23" spans="2:30" ht="15" customHeight="1" x14ac:dyDescent="0.3">
      <c r="B23" s="3">
        <v>4</v>
      </c>
      <c r="C23" s="25" t="s">
        <v>44</v>
      </c>
      <c r="D23" s="26"/>
      <c r="E23" s="25" t="s">
        <v>10</v>
      </c>
      <c r="F23" s="26"/>
      <c r="G23" s="27" t="s">
        <v>43</v>
      </c>
      <c r="H23" s="28"/>
      <c r="I23" s="29">
        <v>7210</v>
      </c>
      <c r="J23" s="30"/>
      <c r="K23" s="31">
        <v>0.5</v>
      </c>
      <c r="L23" s="26"/>
      <c r="M23" s="5">
        <v>43631</v>
      </c>
      <c r="N23" s="3" t="s">
        <v>0</v>
      </c>
      <c r="O23" s="6"/>
      <c r="P23" s="3"/>
      <c r="Q23" s="3">
        <f t="shared" si="0"/>
        <v>6</v>
      </c>
      <c r="R23" s="3" t="str">
        <f t="shared" si="1"/>
        <v>0</v>
      </c>
      <c r="S23" s="1"/>
      <c r="T23" s="3"/>
      <c r="U23" s="3"/>
      <c r="V23" s="3"/>
      <c r="W23" s="3"/>
      <c r="X23" s="3"/>
    </row>
    <row r="24" spans="2:30" ht="15" customHeight="1" x14ac:dyDescent="0.3">
      <c r="B24" s="3">
        <v>5</v>
      </c>
      <c r="C24" s="25" t="s">
        <v>44</v>
      </c>
      <c r="D24" s="26"/>
      <c r="E24" s="25" t="s">
        <v>4</v>
      </c>
      <c r="F24" s="26"/>
      <c r="G24" s="27" t="s">
        <v>43</v>
      </c>
      <c r="H24" s="28"/>
      <c r="I24" s="29">
        <v>5000</v>
      </c>
      <c r="J24" s="30"/>
      <c r="K24" s="31">
        <v>0.8</v>
      </c>
      <c r="L24" s="26"/>
      <c r="M24" s="5">
        <v>43661</v>
      </c>
      <c r="N24" s="3" t="s">
        <v>7</v>
      </c>
      <c r="O24" s="6">
        <v>43621</v>
      </c>
      <c r="P24" s="3"/>
      <c r="Q24" s="3">
        <f t="shared" si="0"/>
        <v>7</v>
      </c>
      <c r="R24" s="3">
        <f t="shared" si="1"/>
        <v>23</v>
      </c>
      <c r="S24" s="1"/>
      <c r="T24" s="3"/>
      <c r="U24" s="3"/>
      <c r="V24" s="3"/>
      <c r="W24" s="3"/>
      <c r="X24" s="3"/>
    </row>
    <row r="25" spans="2:30" ht="15" customHeight="1" x14ac:dyDescent="0.3">
      <c r="B25" s="3">
        <v>6</v>
      </c>
      <c r="C25" s="25" t="s">
        <v>44</v>
      </c>
      <c r="D25" s="26"/>
      <c r="E25" s="25" t="s">
        <v>9</v>
      </c>
      <c r="F25" s="26"/>
      <c r="G25" s="27" t="s">
        <v>43</v>
      </c>
      <c r="H25" s="28"/>
      <c r="I25" s="29">
        <v>7633</v>
      </c>
      <c r="J25" s="30"/>
      <c r="K25" s="31">
        <v>0.8</v>
      </c>
      <c r="L25" s="26"/>
      <c r="M25" s="5">
        <v>43647</v>
      </c>
      <c r="N25" s="3" t="s">
        <v>7</v>
      </c>
      <c r="O25" s="6">
        <v>43614</v>
      </c>
      <c r="P25" s="3"/>
      <c r="Q25" s="3">
        <f t="shared" si="0"/>
        <v>7</v>
      </c>
      <c r="R25" s="3">
        <f t="shared" si="1"/>
        <v>22</v>
      </c>
      <c r="S25" s="1"/>
      <c r="T25" s="3"/>
      <c r="U25" s="3"/>
      <c r="V25" s="3"/>
      <c r="W25" s="3"/>
      <c r="X25" s="3"/>
    </row>
    <row r="26" spans="2:30" ht="15" customHeight="1" x14ac:dyDescent="0.3">
      <c r="B26" s="3">
        <v>7</v>
      </c>
      <c r="C26" s="25" t="s">
        <v>44</v>
      </c>
      <c r="D26" s="26"/>
      <c r="E26" s="25" t="s">
        <v>8</v>
      </c>
      <c r="F26" s="26"/>
      <c r="G26" s="27" t="s">
        <v>43</v>
      </c>
      <c r="H26" s="28"/>
      <c r="I26" s="29">
        <v>1987</v>
      </c>
      <c r="J26" s="30"/>
      <c r="K26" s="31">
        <v>0.5</v>
      </c>
      <c r="L26" s="26"/>
      <c r="M26" s="5">
        <v>43709</v>
      </c>
      <c r="N26" s="3" t="s">
        <v>0</v>
      </c>
      <c r="O26" s="3"/>
      <c r="P26" s="3"/>
      <c r="Q26" s="3">
        <f t="shared" si="0"/>
        <v>9</v>
      </c>
      <c r="R26" s="3" t="str">
        <f t="shared" si="1"/>
        <v>0</v>
      </c>
      <c r="S26" s="1"/>
      <c r="T26" s="3"/>
      <c r="U26" s="3"/>
      <c r="V26" s="3"/>
      <c r="W26" s="3"/>
      <c r="X26" s="3"/>
    </row>
    <row r="27" spans="2:30" ht="15" customHeight="1" x14ac:dyDescent="0.3">
      <c r="B27" s="3">
        <v>8</v>
      </c>
      <c r="C27" s="25" t="s">
        <v>44</v>
      </c>
      <c r="D27" s="26"/>
      <c r="E27" s="25" t="s">
        <v>2</v>
      </c>
      <c r="F27" s="26"/>
      <c r="G27" s="27" t="s">
        <v>43</v>
      </c>
      <c r="H27" s="28"/>
      <c r="I27" s="29">
        <v>15107</v>
      </c>
      <c r="J27" s="30"/>
      <c r="K27" s="31">
        <v>0.1</v>
      </c>
      <c r="L27" s="26"/>
      <c r="M27" s="5">
        <v>43753</v>
      </c>
      <c r="N27" s="3" t="s">
        <v>7</v>
      </c>
      <c r="O27" s="6">
        <v>43613</v>
      </c>
      <c r="P27" s="3"/>
      <c r="Q27" s="3">
        <f t="shared" si="0"/>
        <v>10</v>
      </c>
      <c r="R27" s="3">
        <f t="shared" si="1"/>
        <v>22</v>
      </c>
      <c r="S27" s="1"/>
      <c r="T27" s="3"/>
      <c r="U27" s="3"/>
      <c r="V27" s="3"/>
      <c r="W27" s="3"/>
      <c r="X27" s="3"/>
    </row>
    <row r="28" spans="2:30" ht="15" customHeight="1" x14ac:dyDescent="0.3">
      <c r="B28" s="3">
        <v>9</v>
      </c>
      <c r="C28" s="25" t="s">
        <v>44</v>
      </c>
      <c r="D28" s="26"/>
      <c r="E28" s="25" t="s">
        <v>6</v>
      </c>
      <c r="F28" s="26"/>
      <c r="G28" s="27" t="s">
        <v>43</v>
      </c>
      <c r="H28" s="28"/>
      <c r="I28" s="29">
        <v>5233</v>
      </c>
      <c r="J28" s="30"/>
      <c r="K28" s="31">
        <v>0.1</v>
      </c>
      <c r="L28" s="26"/>
      <c r="M28" s="5">
        <v>1512</v>
      </c>
      <c r="N28" s="3" t="s">
        <v>0</v>
      </c>
      <c r="O28" s="3"/>
      <c r="P28" s="3"/>
      <c r="Q28" s="3">
        <f t="shared" si="0"/>
        <v>2</v>
      </c>
      <c r="R28" s="3" t="str">
        <f t="shared" si="1"/>
        <v>0</v>
      </c>
      <c r="S28" s="1"/>
      <c r="T28" s="3"/>
      <c r="U28" s="3"/>
      <c r="V28" s="3"/>
      <c r="W28" s="3"/>
      <c r="X28" s="3"/>
    </row>
    <row r="29" spans="2:30" ht="15" customHeight="1" x14ac:dyDescent="0.3">
      <c r="B29" s="3">
        <v>10</v>
      </c>
      <c r="C29" s="25" t="s">
        <v>44</v>
      </c>
      <c r="D29" s="26"/>
      <c r="E29" s="25" t="s">
        <v>2</v>
      </c>
      <c r="F29" s="26"/>
      <c r="G29" s="27" t="s">
        <v>43</v>
      </c>
      <c r="H29" s="28"/>
      <c r="I29" s="29">
        <v>6286</v>
      </c>
      <c r="J29" s="30"/>
      <c r="K29" s="31">
        <v>0.1</v>
      </c>
      <c r="L29" s="26"/>
      <c r="M29" s="5">
        <v>43784</v>
      </c>
      <c r="N29" s="3" t="s">
        <v>0</v>
      </c>
      <c r="O29" s="3"/>
      <c r="P29" s="3"/>
      <c r="Q29" s="3">
        <f t="shared" si="0"/>
        <v>11</v>
      </c>
      <c r="R29" s="3" t="str">
        <f t="shared" si="1"/>
        <v>0</v>
      </c>
      <c r="S29" s="1"/>
      <c r="T29" s="3"/>
      <c r="U29" s="3"/>
      <c r="V29" s="3"/>
      <c r="W29" s="3"/>
      <c r="X29" s="3"/>
    </row>
    <row r="30" spans="2:30" x14ac:dyDescent="0.3">
      <c r="B30" s="3">
        <v>11</v>
      </c>
      <c r="C30" s="25" t="s">
        <v>44</v>
      </c>
      <c r="D30" s="26"/>
      <c r="E30" s="25" t="s">
        <v>5</v>
      </c>
      <c r="F30" s="26"/>
      <c r="G30" s="27" t="s">
        <v>43</v>
      </c>
      <c r="H30" s="28"/>
      <c r="I30" s="29">
        <v>14200</v>
      </c>
      <c r="J30" s="30"/>
      <c r="K30" s="31">
        <v>1</v>
      </c>
      <c r="L30" s="26"/>
      <c r="M30" s="5">
        <v>43753</v>
      </c>
      <c r="N30" s="3" t="s">
        <v>0</v>
      </c>
      <c r="O30" s="3"/>
      <c r="P30" s="3"/>
      <c r="Q30" s="3">
        <f t="shared" si="0"/>
        <v>10</v>
      </c>
      <c r="R30" s="3" t="str">
        <f t="shared" si="1"/>
        <v>0</v>
      </c>
      <c r="S30" s="1"/>
      <c r="T30" s="3"/>
      <c r="U30" s="3"/>
      <c r="V30" s="3"/>
      <c r="W30" s="3"/>
      <c r="X30" s="3"/>
    </row>
    <row r="31" spans="2:30" x14ac:dyDescent="0.3">
      <c r="B31" s="3">
        <v>12</v>
      </c>
      <c r="C31" s="25" t="s">
        <v>44</v>
      </c>
      <c r="D31" s="26"/>
      <c r="E31" s="25" t="s">
        <v>2</v>
      </c>
      <c r="F31" s="26"/>
      <c r="G31" s="27" t="s">
        <v>43</v>
      </c>
      <c r="H31" s="28"/>
      <c r="I31" s="29">
        <v>13900</v>
      </c>
      <c r="J31" s="30"/>
      <c r="K31" s="31">
        <v>0.5</v>
      </c>
      <c r="L31" s="26"/>
      <c r="M31" s="5">
        <v>43480</v>
      </c>
      <c r="N31" s="3" t="s">
        <v>0</v>
      </c>
      <c r="O31" s="3"/>
      <c r="P31" s="3"/>
      <c r="Q31" s="3">
        <f t="shared" si="0"/>
        <v>1</v>
      </c>
      <c r="R31" s="3" t="str">
        <f t="shared" si="1"/>
        <v>0</v>
      </c>
      <c r="S31" s="1"/>
      <c r="T31" s="3"/>
      <c r="U31" s="3"/>
      <c r="V31" s="3"/>
      <c r="W31" s="3"/>
      <c r="X31" s="3"/>
    </row>
    <row r="32" spans="2:30" x14ac:dyDescent="0.3">
      <c r="B32" s="3">
        <v>13</v>
      </c>
      <c r="C32" s="25" t="s">
        <v>44</v>
      </c>
      <c r="D32" s="26"/>
      <c r="E32" s="25" t="s">
        <v>4</v>
      </c>
      <c r="F32" s="26"/>
      <c r="G32" s="27" t="s">
        <v>43</v>
      </c>
      <c r="H32" s="28"/>
      <c r="I32" s="29">
        <v>4500</v>
      </c>
      <c r="J32" s="30"/>
      <c r="K32" s="31">
        <v>0.5</v>
      </c>
      <c r="L32" s="26"/>
      <c r="M32" s="5">
        <v>43753</v>
      </c>
      <c r="N32" s="3" t="s">
        <v>0</v>
      </c>
      <c r="O32" s="3"/>
      <c r="P32" s="3"/>
      <c r="Q32" s="3">
        <f t="shared" si="0"/>
        <v>10</v>
      </c>
      <c r="R32" s="3" t="str">
        <f t="shared" si="1"/>
        <v>0</v>
      </c>
      <c r="S32" s="1"/>
      <c r="T32" s="3"/>
      <c r="U32" s="3"/>
      <c r="V32" s="3"/>
      <c r="W32" s="3"/>
      <c r="X32" s="3"/>
    </row>
    <row r="33" spans="2:24" x14ac:dyDescent="0.3">
      <c r="B33" s="3">
        <v>14</v>
      </c>
      <c r="C33" s="25" t="s">
        <v>44</v>
      </c>
      <c r="D33" s="26"/>
      <c r="E33" s="25" t="s">
        <v>1</v>
      </c>
      <c r="F33" s="26"/>
      <c r="G33" s="27" t="s">
        <v>43</v>
      </c>
      <c r="H33" s="28"/>
      <c r="I33" s="29">
        <v>9500</v>
      </c>
      <c r="J33" s="30"/>
      <c r="K33" s="31">
        <v>0.1</v>
      </c>
      <c r="L33" s="26"/>
      <c r="M33" s="5">
        <v>43784</v>
      </c>
      <c r="N33" s="3" t="s">
        <v>0</v>
      </c>
      <c r="O33" s="3"/>
      <c r="P33" s="3"/>
      <c r="Q33" s="3">
        <f t="shared" si="0"/>
        <v>11</v>
      </c>
      <c r="R33" s="3" t="str">
        <f t="shared" si="1"/>
        <v>0</v>
      </c>
      <c r="S33" s="1"/>
      <c r="T33" s="3"/>
      <c r="U33" s="3"/>
      <c r="V33" s="3"/>
      <c r="W33" s="3"/>
      <c r="X33" s="3"/>
    </row>
    <row r="34" spans="2:24" x14ac:dyDescent="0.3">
      <c r="B34" s="3">
        <v>15</v>
      </c>
      <c r="C34" s="25" t="s">
        <v>44</v>
      </c>
      <c r="D34" s="26"/>
      <c r="E34" s="25" t="s">
        <v>4</v>
      </c>
      <c r="F34" s="26"/>
      <c r="G34" s="27" t="s">
        <v>43</v>
      </c>
      <c r="H34" s="28"/>
      <c r="I34" s="29">
        <v>15000</v>
      </c>
      <c r="J34" s="30"/>
      <c r="K34" s="31">
        <v>0.1</v>
      </c>
      <c r="L34" s="26"/>
      <c r="M34" s="5">
        <v>43480</v>
      </c>
      <c r="N34" s="3" t="s">
        <v>0</v>
      </c>
      <c r="O34" s="3"/>
      <c r="P34" s="3"/>
      <c r="Q34" s="3">
        <f t="shared" si="0"/>
        <v>1</v>
      </c>
      <c r="R34" s="3" t="str">
        <f t="shared" si="1"/>
        <v>0</v>
      </c>
      <c r="S34" s="1"/>
      <c r="T34" s="3"/>
      <c r="U34" s="3"/>
      <c r="V34" s="3"/>
      <c r="W34" s="3"/>
      <c r="X34" s="3"/>
    </row>
    <row r="35" spans="2:24" x14ac:dyDescent="0.3">
      <c r="B35" s="3">
        <v>16</v>
      </c>
      <c r="C35" s="25" t="s">
        <v>44</v>
      </c>
      <c r="D35" s="26"/>
      <c r="E35" s="25" t="s">
        <v>3</v>
      </c>
      <c r="F35" s="26"/>
      <c r="G35" s="27" t="s">
        <v>43</v>
      </c>
      <c r="H35" s="28"/>
      <c r="I35" s="29">
        <v>3700</v>
      </c>
      <c r="J35" s="30"/>
      <c r="K35" s="31">
        <v>0.1</v>
      </c>
      <c r="L35" s="26"/>
      <c r="M35" s="5">
        <v>43480</v>
      </c>
      <c r="N35" s="3" t="s">
        <v>0</v>
      </c>
      <c r="O35" s="3"/>
      <c r="P35" s="3"/>
      <c r="Q35" s="3">
        <f t="shared" si="0"/>
        <v>1</v>
      </c>
      <c r="R35" s="3" t="str">
        <f t="shared" si="1"/>
        <v>0</v>
      </c>
      <c r="S35" s="1"/>
      <c r="T35" s="3"/>
      <c r="U35" s="3"/>
      <c r="V35" s="3"/>
      <c r="W35" s="3"/>
      <c r="X35" s="3"/>
    </row>
    <row r="36" spans="2:24" x14ac:dyDescent="0.3">
      <c r="B36" s="3">
        <v>17</v>
      </c>
      <c r="C36" s="25" t="s">
        <v>44</v>
      </c>
      <c r="D36" s="26"/>
      <c r="E36" s="25" t="s">
        <v>2</v>
      </c>
      <c r="F36" s="26"/>
      <c r="G36" s="27" t="s">
        <v>43</v>
      </c>
      <c r="H36" s="28"/>
      <c r="I36" s="29">
        <v>17000</v>
      </c>
      <c r="J36" s="30"/>
      <c r="K36" s="31">
        <v>0.1</v>
      </c>
      <c r="L36" s="26"/>
      <c r="M36" s="5">
        <v>43480</v>
      </c>
      <c r="N36" s="3" t="s">
        <v>0</v>
      </c>
      <c r="O36" s="3"/>
      <c r="P36" s="3"/>
      <c r="Q36" s="3">
        <f t="shared" si="0"/>
        <v>1</v>
      </c>
      <c r="R36" s="3" t="str">
        <f t="shared" si="1"/>
        <v>0</v>
      </c>
      <c r="S36" s="1"/>
      <c r="T36" s="3"/>
      <c r="U36" s="3"/>
      <c r="V36" s="3"/>
      <c r="W36" s="3"/>
      <c r="X36" s="3"/>
    </row>
    <row r="37" spans="2:24" x14ac:dyDescent="0.3">
      <c r="B37" s="3">
        <v>18</v>
      </c>
      <c r="C37" s="25" t="s">
        <v>44</v>
      </c>
      <c r="D37" s="26"/>
      <c r="E37" s="25" t="s">
        <v>1</v>
      </c>
      <c r="F37" s="26"/>
      <c r="G37" s="27" t="s">
        <v>43</v>
      </c>
      <c r="H37" s="28"/>
      <c r="I37" s="29">
        <v>6050</v>
      </c>
      <c r="J37" s="30"/>
      <c r="K37" s="31">
        <v>1</v>
      </c>
      <c r="L37" s="26"/>
      <c r="M37" s="5">
        <v>43661</v>
      </c>
      <c r="N37" s="3" t="s">
        <v>7</v>
      </c>
      <c r="O37" s="6">
        <v>43628</v>
      </c>
      <c r="P37" s="3"/>
      <c r="Q37" s="3">
        <f t="shared" si="0"/>
        <v>7</v>
      </c>
      <c r="R37" s="3">
        <f t="shared" si="1"/>
        <v>24</v>
      </c>
      <c r="S37" s="1"/>
      <c r="T37" s="3"/>
      <c r="U37" s="3"/>
      <c r="V37" s="3"/>
      <c r="W37" s="3"/>
      <c r="X37" s="3"/>
    </row>
    <row r="38" spans="2:24" x14ac:dyDescent="0.3">
      <c r="B38" s="3">
        <v>19</v>
      </c>
      <c r="C38" s="25" t="s">
        <v>44</v>
      </c>
      <c r="D38" s="26"/>
      <c r="E38" s="25" t="s">
        <v>2</v>
      </c>
      <c r="F38" s="26"/>
      <c r="G38" s="27" t="s">
        <v>43</v>
      </c>
      <c r="H38" s="28"/>
      <c r="I38" s="29">
        <v>10672</v>
      </c>
      <c r="J38" s="30"/>
      <c r="K38" s="31">
        <v>0.8</v>
      </c>
      <c r="L38" s="32"/>
      <c r="M38" s="5">
        <v>43709</v>
      </c>
      <c r="N38" s="3" t="s">
        <v>0</v>
      </c>
      <c r="O38" s="3"/>
      <c r="P38" s="3"/>
      <c r="Q38" s="3">
        <f t="shared" si="0"/>
        <v>9</v>
      </c>
      <c r="R38" s="3" t="str">
        <f t="shared" si="1"/>
        <v>0</v>
      </c>
      <c r="S38" s="1"/>
      <c r="T38" s="3"/>
      <c r="U38" s="3"/>
      <c r="V38" s="3"/>
      <c r="W38" s="3"/>
      <c r="X38" s="3"/>
    </row>
    <row r="39" spans="2:24" x14ac:dyDescent="0.3">
      <c r="B39" s="3">
        <v>20</v>
      </c>
      <c r="C39" s="25" t="s">
        <v>44</v>
      </c>
      <c r="D39" s="26"/>
      <c r="E39" s="25" t="s">
        <v>2</v>
      </c>
      <c r="F39" s="26"/>
      <c r="G39" s="27" t="s">
        <v>43</v>
      </c>
      <c r="H39" s="28"/>
      <c r="I39" s="29">
        <v>11917</v>
      </c>
      <c r="J39" s="30"/>
      <c r="K39" s="31">
        <v>0.1</v>
      </c>
      <c r="L39" s="32"/>
      <c r="M39" s="5">
        <v>43769</v>
      </c>
      <c r="N39" s="3" t="s">
        <v>0</v>
      </c>
      <c r="O39" s="3"/>
      <c r="P39" s="3"/>
      <c r="Q39" s="3">
        <f t="shared" si="0"/>
        <v>10</v>
      </c>
      <c r="R39" s="3" t="str">
        <f t="shared" si="1"/>
        <v>0</v>
      </c>
      <c r="S39" s="1"/>
      <c r="T39" s="3"/>
      <c r="U39" s="3"/>
      <c r="V39" s="3"/>
      <c r="W39" s="3"/>
      <c r="X39" s="3"/>
    </row>
    <row r="40" spans="2:24" x14ac:dyDescent="0.3">
      <c r="B40" s="3">
        <v>21</v>
      </c>
      <c r="C40" s="25" t="s">
        <v>44</v>
      </c>
      <c r="D40" s="26"/>
      <c r="E40" s="25" t="s">
        <v>2</v>
      </c>
      <c r="F40" s="26"/>
      <c r="G40" s="27" t="s">
        <v>43</v>
      </c>
      <c r="H40" s="28"/>
      <c r="I40" s="29">
        <v>21091</v>
      </c>
      <c r="J40" s="30"/>
      <c r="K40" s="31">
        <v>0.1</v>
      </c>
      <c r="L40" s="32"/>
      <c r="M40" s="5">
        <v>43814</v>
      </c>
      <c r="N40" s="3" t="s">
        <v>0</v>
      </c>
      <c r="O40" s="3"/>
      <c r="P40" s="3"/>
      <c r="Q40" s="3">
        <f t="shared" si="0"/>
        <v>12</v>
      </c>
      <c r="R40" s="3" t="str">
        <f t="shared" si="1"/>
        <v>0</v>
      </c>
      <c r="S40" s="1"/>
      <c r="T40" s="3"/>
      <c r="U40" s="3"/>
      <c r="V40" s="3"/>
      <c r="W40" s="3"/>
      <c r="X40" s="3"/>
    </row>
    <row r="41" spans="2:24" x14ac:dyDescent="0.3">
      <c r="B41" s="3">
        <v>22</v>
      </c>
      <c r="C41" s="25" t="s">
        <v>44</v>
      </c>
      <c r="D41" s="26"/>
      <c r="E41" s="25" t="s">
        <v>39</v>
      </c>
      <c r="F41" s="26"/>
      <c r="G41" s="27" t="s">
        <v>43</v>
      </c>
      <c r="H41" s="28"/>
      <c r="I41" s="29">
        <v>3000</v>
      </c>
      <c r="J41" s="30"/>
      <c r="K41" s="31">
        <v>1</v>
      </c>
      <c r="L41" s="26"/>
      <c r="M41" s="5">
        <v>43661</v>
      </c>
      <c r="N41" s="3" t="s">
        <v>0</v>
      </c>
      <c r="O41" s="3"/>
      <c r="P41" s="3"/>
      <c r="Q41" s="3">
        <f t="shared" si="0"/>
        <v>7</v>
      </c>
      <c r="R41" s="3" t="str">
        <f t="shared" si="1"/>
        <v>0</v>
      </c>
      <c r="S41" s="1"/>
      <c r="T41" s="3"/>
      <c r="U41" s="3"/>
      <c r="V41" s="3"/>
      <c r="W41" s="3"/>
      <c r="X41" s="3"/>
    </row>
    <row r="42" spans="2:24" x14ac:dyDescent="0.3">
      <c r="B42" s="3">
        <v>23</v>
      </c>
      <c r="C42" s="25" t="s">
        <v>44</v>
      </c>
      <c r="D42" s="26"/>
      <c r="E42" s="25" t="s">
        <v>2</v>
      </c>
      <c r="F42" s="26"/>
      <c r="G42" s="27" t="s">
        <v>43</v>
      </c>
      <c r="H42" s="28"/>
      <c r="I42" s="29">
        <v>8820</v>
      </c>
      <c r="J42" s="30"/>
      <c r="K42" s="31">
        <v>0.8</v>
      </c>
      <c r="L42" s="26"/>
      <c r="M42" s="5">
        <v>43753</v>
      </c>
      <c r="N42" s="3" t="s">
        <v>0</v>
      </c>
      <c r="O42" s="3"/>
      <c r="P42" s="3"/>
      <c r="Q42" s="3">
        <f t="shared" si="0"/>
        <v>10</v>
      </c>
      <c r="R42" s="3" t="str">
        <f t="shared" si="1"/>
        <v>0</v>
      </c>
      <c r="S42" s="1"/>
      <c r="T42" s="3"/>
      <c r="U42" s="3"/>
      <c r="V42" s="3"/>
      <c r="W42" s="3"/>
      <c r="X42" s="3"/>
    </row>
    <row r="43" spans="2:24" x14ac:dyDescent="0.3">
      <c r="B43" s="3">
        <v>24</v>
      </c>
      <c r="C43" s="25" t="s">
        <v>44</v>
      </c>
      <c r="D43" s="26"/>
      <c r="E43" s="25" t="s">
        <v>40</v>
      </c>
      <c r="F43" s="26"/>
      <c r="G43" s="27" t="s">
        <v>43</v>
      </c>
      <c r="H43" s="28"/>
      <c r="I43" s="29">
        <v>2700</v>
      </c>
      <c r="J43" s="30"/>
      <c r="K43" s="31">
        <v>0.8</v>
      </c>
      <c r="L43" s="26"/>
      <c r="M43" s="5">
        <v>43647</v>
      </c>
      <c r="N43" s="3" t="s">
        <v>0</v>
      </c>
      <c r="O43" s="3"/>
      <c r="P43" s="3"/>
      <c r="Q43" s="3">
        <f t="shared" si="0"/>
        <v>7</v>
      </c>
      <c r="R43" s="3" t="str">
        <f t="shared" si="1"/>
        <v>0</v>
      </c>
      <c r="S43" s="1"/>
      <c r="T43" s="3"/>
      <c r="U43" s="3"/>
      <c r="V43" s="3"/>
      <c r="W43" s="3"/>
      <c r="X43" s="3"/>
    </row>
    <row r="44" spans="2:24" x14ac:dyDescent="0.3">
      <c r="B44" s="3">
        <v>25</v>
      </c>
      <c r="C44" s="25" t="s">
        <v>44</v>
      </c>
      <c r="D44" s="26"/>
      <c r="E44" s="25" t="s">
        <v>41</v>
      </c>
      <c r="F44" s="26"/>
      <c r="G44" s="27" t="s">
        <v>43</v>
      </c>
      <c r="H44" s="28"/>
      <c r="I44" s="29">
        <v>46000</v>
      </c>
      <c r="J44" s="30"/>
      <c r="K44" s="31">
        <v>0.8</v>
      </c>
      <c r="L44" s="26"/>
      <c r="M44" s="5">
        <v>43495</v>
      </c>
      <c r="N44" s="3" t="s">
        <v>0</v>
      </c>
      <c r="O44" s="3"/>
      <c r="P44" s="3"/>
      <c r="Q44" s="3">
        <f t="shared" si="0"/>
        <v>1</v>
      </c>
      <c r="R44" s="3" t="str">
        <f t="shared" si="1"/>
        <v>0</v>
      </c>
      <c r="S44" s="1"/>
      <c r="T44" s="3"/>
      <c r="U44" s="3"/>
      <c r="V44" s="3"/>
      <c r="W44" s="3"/>
      <c r="X44" s="3"/>
    </row>
    <row r="45" spans="2:24" x14ac:dyDescent="0.3">
      <c r="B45" s="3">
        <v>26</v>
      </c>
      <c r="C45" s="25" t="s">
        <v>44</v>
      </c>
      <c r="D45" s="26"/>
      <c r="E45" s="25" t="s">
        <v>2</v>
      </c>
      <c r="F45" s="26"/>
      <c r="G45" s="27" t="s">
        <v>43</v>
      </c>
      <c r="H45" s="28"/>
      <c r="I45" s="29">
        <v>16664</v>
      </c>
      <c r="J45" s="30"/>
      <c r="K45" s="31">
        <v>0.8</v>
      </c>
      <c r="L45" s="26"/>
      <c r="M45" s="5">
        <v>43784</v>
      </c>
      <c r="N45" s="3" t="s">
        <v>0</v>
      </c>
      <c r="O45" s="3"/>
      <c r="P45" s="3"/>
      <c r="Q45" s="3">
        <f t="shared" si="0"/>
        <v>11</v>
      </c>
      <c r="R45" s="3" t="str">
        <f t="shared" si="1"/>
        <v>0</v>
      </c>
      <c r="S45" s="1"/>
      <c r="T45" s="3"/>
      <c r="U45" s="3"/>
      <c r="V45" s="3"/>
      <c r="W45" s="3"/>
      <c r="X45" s="3"/>
    </row>
    <row r="46" spans="2:24" x14ac:dyDescent="0.3">
      <c r="B46" s="3">
        <v>27</v>
      </c>
      <c r="C46" s="25" t="s">
        <v>44</v>
      </c>
      <c r="D46" s="26"/>
      <c r="E46" s="25" t="s">
        <v>42</v>
      </c>
      <c r="F46" s="26"/>
      <c r="G46" s="27" t="s">
        <v>43</v>
      </c>
      <c r="H46" s="28"/>
      <c r="I46" s="29">
        <v>2527</v>
      </c>
      <c r="J46" s="30"/>
      <c r="K46" s="31">
        <v>0.1</v>
      </c>
      <c r="L46" s="26"/>
      <c r="M46" s="5">
        <v>43679</v>
      </c>
      <c r="N46" s="3" t="s">
        <v>0</v>
      </c>
      <c r="O46" s="3"/>
      <c r="P46" s="3"/>
      <c r="Q46" s="3">
        <f t="shared" si="0"/>
        <v>8</v>
      </c>
      <c r="R46" s="3" t="str">
        <f t="shared" si="1"/>
        <v>0</v>
      </c>
      <c r="S46" s="1"/>
      <c r="T46" s="3"/>
      <c r="U46" s="3"/>
      <c r="V46" s="3"/>
      <c r="W46" s="3"/>
      <c r="X46" s="3"/>
    </row>
    <row r="47" spans="2:24" x14ac:dyDescent="0.3">
      <c r="B47" s="3">
        <v>28</v>
      </c>
      <c r="C47" s="25" t="s">
        <v>44</v>
      </c>
      <c r="D47" s="26"/>
      <c r="E47" s="25" t="s">
        <v>6</v>
      </c>
      <c r="F47" s="26"/>
      <c r="G47" s="27" t="s">
        <v>43</v>
      </c>
      <c r="H47" s="28"/>
      <c r="I47" s="29">
        <v>5233</v>
      </c>
      <c r="J47" s="30"/>
      <c r="K47" s="31">
        <v>0.5</v>
      </c>
      <c r="L47" s="26"/>
      <c r="M47" s="5">
        <v>43600</v>
      </c>
      <c r="N47" s="3" t="s">
        <v>0</v>
      </c>
      <c r="O47" s="3"/>
      <c r="P47" s="3"/>
      <c r="Q47" s="3">
        <f t="shared" si="0"/>
        <v>5</v>
      </c>
      <c r="R47" s="3" t="str">
        <f t="shared" si="1"/>
        <v>0</v>
      </c>
      <c r="S47" s="1"/>
      <c r="T47" s="3"/>
      <c r="U47" s="3"/>
      <c r="V47" s="3"/>
      <c r="W47" s="3"/>
      <c r="X47" s="3"/>
    </row>
    <row r="48" spans="2:24" x14ac:dyDescent="0.3">
      <c r="B48" s="3">
        <v>29</v>
      </c>
      <c r="C48" s="25"/>
      <c r="D48" s="26"/>
      <c r="E48" s="25"/>
      <c r="F48" s="26"/>
      <c r="G48" s="27"/>
      <c r="H48" s="28"/>
      <c r="I48" s="29"/>
      <c r="J48" s="30"/>
      <c r="K48" s="31"/>
      <c r="L48" s="26"/>
      <c r="M48" s="5"/>
      <c r="N48" s="3"/>
      <c r="O48" s="3"/>
      <c r="P48" s="3"/>
      <c r="Q48" s="3" t="str">
        <f t="shared" si="0"/>
        <v>0</v>
      </c>
      <c r="R48" s="3" t="str">
        <f t="shared" si="1"/>
        <v>0</v>
      </c>
      <c r="S48" s="1"/>
      <c r="T48" s="3"/>
      <c r="U48" s="3"/>
      <c r="V48" s="3"/>
      <c r="W48" s="3"/>
      <c r="X48" s="3"/>
    </row>
    <row r="49" spans="2:24" x14ac:dyDescent="0.3">
      <c r="B49" s="3">
        <v>30</v>
      </c>
      <c r="C49" s="25"/>
      <c r="D49" s="26"/>
      <c r="E49" s="25"/>
      <c r="F49" s="26"/>
      <c r="G49" s="27"/>
      <c r="H49" s="28"/>
      <c r="I49" s="29"/>
      <c r="J49" s="30"/>
      <c r="K49" s="25"/>
      <c r="L49" s="26"/>
      <c r="M49" s="5"/>
      <c r="N49" s="3"/>
      <c r="O49" s="3"/>
      <c r="P49" s="3"/>
      <c r="Q49" s="3" t="str">
        <f t="shared" si="0"/>
        <v>0</v>
      </c>
      <c r="R49" s="3" t="str">
        <f t="shared" si="1"/>
        <v>0</v>
      </c>
      <c r="S49" s="1"/>
      <c r="T49" s="3"/>
      <c r="U49" s="3"/>
      <c r="V49" s="3"/>
      <c r="W49" s="3"/>
      <c r="X49" s="3"/>
    </row>
    <row r="50" spans="2:24" x14ac:dyDescent="0.3">
      <c r="B50" s="3">
        <v>31</v>
      </c>
      <c r="C50" s="25"/>
      <c r="D50" s="26"/>
      <c r="E50" s="25"/>
      <c r="F50" s="26"/>
      <c r="G50" s="27"/>
      <c r="H50" s="28"/>
      <c r="I50" s="29"/>
      <c r="J50" s="30"/>
      <c r="K50" s="25"/>
      <c r="L50" s="26"/>
      <c r="M50" s="5"/>
      <c r="N50" s="3"/>
      <c r="O50" s="3"/>
      <c r="P50" s="3"/>
      <c r="Q50" s="3" t="str">
        <f t="shared" si="0"/>
        <v>0</v>
      </c>
      <c r="R50" s="3" t="str">
        <f t="shared" si="1"/>
        <v>0</v>
      </c>
      <c r="S50" s="1"/>
      <c r="T50" s="3"/>
      <c r="U50" s="3"/>
      <c r="V50" s="3"/>
      <c r="W50" s="3"/>
      <c r="X50" s="3"/>
    </row>
    <row r="51" spans="2:24" x14ac:dyDescent="0.3">
      <c r="B51" s="3">
        <v>32</v>
      </c>
      <c r="C51" s="25"/>
      <c r="D51" s="26"/>
      <c r="E51" s="25"/>
      <c r="F51" s="26"/>
      <c r="G51" s="27"/>
      <c r="H51" s="28"/>
      <c r="I51" s="29"/>
      <c r="J51" s="30"/>
      <c r="K51" s="25"/>
      <c r="L51" s="26"/>
      <c r="M51" s="5"/>
      <c r="N51" s="3"/>
      <c r="O51" s="3"/>
      <c r="P51" s="3"/>
      <c r="Q51" s="3" t="str">
        <f t="shared" si="0"/>
        <v>0</v>
      </c>
      <c r="R51" s="3" t="str">
        <f t="shared" si="1"/>
        <v>0</v>
      </c>
      <c r="S51" s="1"/>
      <c r="T51" s="3"/>
      <c r="U51" s="3"/>
      <c r="V51" s="3"/>
      <c r="W51" s="3"/>
      <c r="X51" s="3"/>
    </row>
    <row r="52" spans="2:24" x14ac:dyDescent="0.3">
      <c r="B52" s="3">
        <v>33</v>
      </c>
      <c r="C52" s="25"/>
      <c r="D52" s="26"/>
      <c r="E52" s="25"/>
      <c r="F52" s="26"/>
      <c r="G52" s="27"/>
      <c r="H52" s="28"/>
      <c r="I52" s="29"/>
      <c r="J52" s="30"/>
      <c r="K52" s="25"/>
      <c r="L52" s="26"/>
      <c r="M52" s="5"/>
      <c r="N52" s="3"/>
      <c r="O52" s="3"/>
      <c r="P52" s="3"/>
      <c r="Q52" s="3" t="str">
        <f t="shared" si="0"/>
        <v>0</v>
      </c>
      <c r="R52" s="3" t="str">
        <f t="shared" si="1"/>
        <v>0</v>
      </c>
      <c r="S52" s="1"/>
      <c r="T52" s="3"/>
      <c r="U52" s="3"/>
      <c r="V52" s="3"/>
      <c r="W52" s="3"/>
      <c r="X52" s="3"/>
    </row>
    <row r="53" spans="2:24" x14ac:dyDescent="0.3">
      <c r="B53" s="3">
        <v>34</v>
      </c>
      <c r="C53" s="25"/>
      <c r="D53" s="26"/>
      <c r="E53" s="25"/>
      <c r="F53" s="26"/>
      <c r="G53" s="27"/>
      <c r="H53" s="28"/>
      <c r="I53" s="29"/>
      <c r="J53" s="30"/>
      <c r="K53" s="25"/>
      <c r="L53" s="26"/>
      <c r="M53" s="5"/>
      <c r="N53" s="3"/>
      <c r="O53" s="3"/>
      <c r="P53" s="3"/>
      <c r="Q53" s="3" t="str">
        <f t="shared" si="0"/>
        <v>0</v>
      </c>
      <c r="R53" s="3" t="str">
        <f t="shared" si="1"/>
        <v>0</v>
      </c>
      <c r="S53" s="1"/>
      <c r="T53" s="3"/>
      <c r="U53" s="3"/>
      <c r="V53" s="3"/>
      <c r="W53" s="3"/>
      <c r="X53" s="3"/>
    </row>
    <row r="54" spans="2:24" x14ac:dyDescent="0.3">
      <c r="B54" s="3">
        <v>35</v>
      </c>
      <c r="C54" s="25"/>
      <c r="D54" s="26"/>
      <c r="E54" s="25"/>
      <c r="F54" s="26"/>
      <c r="G54" s="27"/>
      <c r="H54" s="28"/>
      <c r="I54" s="29"/>
      <c r="J54" s="30"/>
      <c r="K54" s="25"/>
      <c r="L54" s="26"/>
      <c r="M54" s="5"/>
      <c r="N54" s="3"/>
      <c r="O54" s="3"/>
      <c r="P54" s="3"/>
      <c r="Q54" s="3" t="str">
        <f t="shared" si="0"/>
        <v>0</v>
      </c>
      <c r="R54" s="3" t="str">
        <f t="shared" si="1"/>
        <v>0</v>
      </c>
      <c r="S54" s="1"/>
      <c r="T54" s="3"/>
      <c r="U54" s="3"/>
      <c r="V54" s="3"/>
      <c r="W54" s="3"/>
      <c r="X54" s="3"/>
    </row>
    <row r="55" spans="2:24" x14ac:dyDescent="0.3">
      <c r="B55" s="3">
        <v>36</v>
      </c>
      <c r="C55" s="25"/>
      <c r="D55" s="26"/>
      <c r="E55" s="25"/>
      <c r="F55" s="26"/>
      <c r="G55" s="27"/>
      <c r="H55" s="28"/>
      <c r="I55" s="29"/>
      <c r="J55" s="30"/>
      <c r="K55" s="25"/>
      <c r="L55" s="26"/>
      <c r="M55" s="5"/>
      <c r="N55" s="3"/>
      <c r="O55" s="3"/>
      <c r="P55" s="3"/>
      <c r="Q55" s="3" t="str">
        <f t="shared" si="0"/>
        <v>0</v>
      </c>
      <c r="R55" s="3" t="str">
        <f t="shared" si="1"/>
        <v>0</v>
      </c>
      <c r="S55" s="1"/>
      <c r="T55" s="3"/>
      <c r="U55" s="3"/>
      <c r="V55" s="3"/>
      <c r="W55" s="3"/>
      <c r="X55" s="3"/>
    </row>
    <row r="56" spans="2:24" x14ac:dyDescent="0.3">
      <c r="B56" s="3">
        <v>37</v>
      </c>
      <c r="C56" s="25"/>
      <c r="D56" s="26"/>
      <c r="E56" s="25"/>
      <c r="F56" s="26"/>
      <c r="G56" s="27"/>
      <c r="H56" s="28"/>
      <c r="I56" s="29"/>
      <c r="J56" s="30"/>
      <c r="K56" s="25"/>
      <c r="L56" s="26"/>
      <c r="M56" s="5"/>
      <c r="N56" s="3"/>
      <c r="O56" s="3"/>
      <c r="P56" s="3"/>
      <c r="Q56" s="3" t="str">
        <f t="shared" si="0"/>
        <v>0</v>
      </c>
      <c r="R56" s="3" t="str">
        <f t="shared" si="1"/>
        <v>0</v>
      </c>
      <c r="S56" s="1"/>
      <c r="T56" s="3"/>
      <c r="U56" s="3"/>
      <c r="V56" s="3"/>
      <c r="W56" s="3"/>
      <c r="X56" s="3"/>
    </row>
    <row r="57" spans="2:24" x14ac:dyDescent="0.3">
      <c r="B57" s="3">
        <v>38</v>
      </c>
      <c r="C57" s="25"/>
      <c r="D57" s="26"/>
      <c r="E57" s="25"/>
      <c r="F57" s="26"/>
      <c r="G57" s="27"/>
      <c r="H57" s="28"/>
      <c r="I57" s="29"/>
      <c r="J57" s="30"/>
      <c r="K57" s="25"/>
      <c r="L57" s="26"/>
      <c r="M57" s="5"/>
      <c r="N57" s="3"/>
      <c r="O57" s="3"/>
      <c r="P57" s="3"/>
      <c r="Q57" s="3" t="str">
        <f t="shared" si="0"/>
        <v>0</v>
      </c>
      <c r="R57" s="3" t="str">
        <f t="shared" si="1"/>
        <v>0</v>
      </c>
      <c r="S57" s="1"/>
      <c r="T57" s="3"/>
      <c r="U57" s="3"/>
      <c r="V57" s="3"/>
      <c r="W57" s="3"/>
      <c r="X57" s="3"/>
    </row>
    <row r="58" spans="2:24" x14ac:dyDescent="0.3">
      <c r="B58" s="3">
        <v>39</v>
      </c>
      <c r="C58" s="25"/>
      <c r="D58" s="26"/>
      <c r="E58" s="25"/>
      <c r="F58" s="26"/>
      <c r="G58" s="27"/>
      <c r="H58" s="28"/>
      <c r="I58" s="29"/>
      <c r="J58" s="30"/>
      <c r="K58" s="25"/>
      <c r="L58" s="26"/>
      <c r="M58" s="5"/>
      <c r="N58" s="3"/>
      <c r="O58" s="3"/>
      <c r="P58" s="3"/>
      <c r="Q58" s="3" t="str">
        <f t="shared" si="0"/>
        <v>0</v>
      </c>
      <c r="R58" s="3" t="str">
        <f t="shared" si="1"/>
        <v>0</v>
      </c>
      <c r="S58" s="1"/>
      <c r="T58" s="3"/>
      <c r="U58" s="3"/>
      <c r="V58" s="3"/>
      <c r="W58" s="3"/>
      <c r="X58" s="3"/>
    </row>
    <row r="59" spans="2:24" x14ac:dyDescent="0.3">
      <c r="B59" s="3">
        <v>40</v>
      </c>
      <c r="C59" s="25"/>
      <c r="D59" s="26"/>
      <c r="E59" s="25"/>
      <c r="F59" s="26"/>
      <c r="G59" s="27"/>
      <c r="H59" s="28"/>
      <c r="I59" s="29"/>
      <c r="J59" s="30"/>
      <c r="K59" s="25"/>
      <c r="L59" s="26"/>
      <c r="M59" s="5"/>
      <c r="N59" s="3"/>
      <c r="O59" s="3"/>
      <c r="P59" s="3"/>
      <c r="Q59" s="3" t="str">
        <f t="shared" si="0"/>
        <v>0</v>
      </c>
      <c r="R59" s="3" t="str">
        <f t="shared" si="1"/>
        <v>0</v>
      </c>
      <c r="S59" s="1"/>
      <c r="T59" s="3"/>
      <c r="U59" s="3"/>
      <c r="V59" s="3"/>
      <c r="W59" s="3"/>
      <c r="X59" s="3"/>
    </row>
    <row r="60" spans="2:24" x14ac:dyDescent="0.3">
      <c r="B60" s="3">
        <v>41</v>
      </c>
      <c r="C60" s="25"/>
      <c r="D60" s="26"/>
      <c r="E60" s="25"/>
      <c r="F60" s="26"/>
      <c r="G60" s="27"/>
      <c r="H60" s="28"/>
      <c r="I60" s="29"/>
      <c r="J60" s="30"/>
      <c r="K60" s="25"/>
      <c r="L60" s="26"/>
      <c r="M60" s="5"/>
      <c r="N60" s="3"/>
      <c r="O60" s="3"/>
      <c r="P60" s="3"/>
      <c r="Q60" s="3" t="str">
        <f t="shared" si="0"/>
        <v>0</v>
      </c>
      <c r="R60" s="3" t="str">
        <f t="shared" si="1"/>
        <v>0</v>
      </c>
      <c r="S60" s="1"/>
      <c r="T60" s="3"/>
      <c r="U60" s="3"/>
      <c r="V60" s="3"/>
      <c r="W60" s="3"/>
      <c r="X60" s="3"/>
    </row>
    <row r="61" spans="2:24" x14ac:dyDescent="0.3">
      <c r="B61" s="3">
        <v>42</v>
      </c>
      <c r="C61" s="25"/>
      <c r="D61" s="26"/>
      <c r="E61" s="25"/>
      <c r="F61" s="26"/>
      <c r="G61" s="27"/>
      <c r="H61" s="28"/>
      <c r="I61" s="29"/>
      <c r="J61" s="30"/>
      <c r="K61" s="25"/>
      <c r="L61" s="26"/>
      <c r="M61" s="5"/>
      <c r="N61" s="3"/>
      <c r="O61" s="3"/>
      <c r="P61" s="3"/>
      <c r="Q61" s="3" t="str">
        <f t="shared" si="0"/>
        <v>0</v>
      </c>
      <c r="R61" s="3" t="str">
        <f t="shared" si="1"/>
        <v>0</v>
      </c>
      <c r="S61" s="1"/>
      <c r="T61" s="3"/>
      <c r="U61" s="3"/>
      <c r="V61" s="3"/>
      <c r="W61" s="3"/>
      <c r="X61" s="3"/>
    </row>
    <row r="62" spans="2:24" x14ac:dyDescent="0.3">
      <c r="B62" s="3">
        <v>43</v>
      </c>
      <c r="C62" s="25"/>
      <c r="D62" s="26"/>
      <c r="E62" s="25"/>
      <c r="F62" s="26"/>
      <c r="G62" s="27"/>
      <c r="H62" s="28"/>
      <c r="I62" s="29"/>
      <c r="J62" s="30"/>
      <c r="K62" s="25"/>
      <c r="L62" s="26"/>
      <c r="M62" s="5"/>
      <c r="N62" s="3"/>
      <c r="O62" s="3"/>
      <c r="P62" s="3"/>
      <c r="Q62" s="3" t="str">
        <f t="shared" si="0"/>
        <v>0</v>
      </c>
      <c r="R62" s="3" t="str">
        <f t="shared" si="1"/>
        <v>0</v>
      </c>
      <c r="S62" s="1"/>
      <c r="T62" s="3"/>
      <c r="U62" s="3"/>
      <c r="V62" s="3"/>
      <c r="W62" s="3"/>
      <c r="X62" s="3"/>
    </row>
    <row r="63" spans="2:24" x14ac:dyDescent="0.3">
      <c r="B63" s="3">
        <v>44</v>
      </c>
      <c r="C63" s="25"/>
      <c r="D63" s="26"/>
      <c r="E63" s="25"/>
      <c r="F63" s="26"/>
      <c r="G63" s="27"/>
      <c r="H63" s="28"/>
      <c r="I63" s="29"/>
      <c r="J63" s="30"/>
      <c r="K63" s="25"/>
      <c r="L63" s="26"/>
      <c r="M63" s="5"/>
      <c r="N63" s="3"/>
      <c r="O63" s="3"/>
      <c r="P63" s="3"/>
      <c r="Q63" s="3" t="str">
        <f t="shared" si="0"/>
        <v>0</v>
      </c>
      <c r="R63" s="3" t="str">
        <f t="shared" si="1"/>
        <v>0</v>
      </c>
      <c r="S63" s="1"/>
      <c r="T63" s="3"/>
      <c r="U63" s="3"/>
      <c r="V63" s="3"/>
      <c r="W63" s="3"/>
      <c r="X63" s="3"/>
    </row>
    <row r="64" spans="2:24" x14ac:dyDescent="0.3">
      <c r="B64" s="3">
        <v>45</v>
      </c>
      <c r="C64" s="25"/>
      <c r="D64" s="26"/>
      <c r="E64" s="25"/>
      <c r="F64" s="26"/>
      <c r="G64" s="27"/>
      <c r="H64" s="28"/>
      <c r="I64" s="29"/>
      <c r="J64" s="30"/>
      <c r="K64" s="25"/>
      <c r="L64" s="26"/>
      <c r="M64" s="5"/>
      <c r="N64" s="3"/>
      <c r="O64" s="3"/>
      <c r="P64" s="3"/>
      <c r="Q64" s="3" t="str">
        <f t="shared" si="0"/>
        <v>0</v>
      </c>
      <c r="R64" s="3" t="str">
        <f t="shared" si="1"/>
        <v>0</v>
      </c>
      <c r="S64" s="1"/>
      <c r="T64" s="3"/>
      <c r="U64" s="3"/>
      <c r="V64" s="3"/>
      <c r="W64" s="3"/>
      <c r="X64" s="3"/>
    </row>
    <row r="65" spans="2:24" x14ac:dyDescent="0.3">
      <c r="B65" s="3">
        <v>46</v>
      </c>
      <c r="C65" s="25"/>
      <c r="D65" s="26"/>
      <c r="E65" s="25"/>
      <c r="F65" s="26"/>
      <c r="G65" s="27"/>
      <c r="H65" s="28"/>
      <c r="I65" s="29"/>
      <c r="J65" s="30"/>
      <c r="K65" s="25"/>
      <c r="L65" s="26"/>
      <c r="M65" s="5"/>
      <c r="N65" s="3"/>
      <c r="O65" s="3"/>
      <c r="P65" s="3"/>
      <c r="Q65" s="3" t="str">
        <f t="shared" si="0"/>
        <v>0</v>
      </c>
      <c r="R65" s="3" t="str">
        <f t="shared" si="1"/>
        <v>0</v>
      </c>
      <c r="S65" s="1"/>
      <c r="T65" s="3"/>
      <c r="U65" s="3"/>
      <c r="V65" s="3"/>
      <c r="W65" s="3"/>
      <c r="X65" s="3"/>
    </row>
    <row r="66" spans="2:24" x14ac:dyDescent="0.3">
      <c r="B66" s="3">
        <v>47</v>
      </c>
      <c r="C66" s="25"/>
      <c r="D66" s="26"/>
      <c r="E66" s="25"/>
      <c r="F66" s="26"/>
      <c r="G66" s="27"/>
      <c r="H66" s="28"/>
      <c r="I66" s="29"/>
      <c r="J66" s="30"/>
      <c r="K66" s="25"/>
      <c r="L66" s="26"/>
      <c r="M66" s="5"/>
      <c r="N66" s="3"/>
      <c r="O66" s="3"/>
      <c r="P66" s="3"/>
      <c r="Q66" s="3" t="str">
        <f t="shared" si="0"/>
        <v>0</v>
      </c>
      <c r="R66" s="3" t="str">
        <f t="shared" si="1"/>
        <v>0</v>
      </c>
      <c r="S66" s="1"/>
      <c r="T66" s="3"/>
      <c r="U66" s="3"/>
      <c r="V66" s="3"/>
      <c r="W66" s="3"/>
      <c r="X66" s="3"/>
    </row>
    <row r="67" spans="2:24" x14ac:dyDescent="0.3">
      <c r="B67" s="3">
        <v>48</v>
      </c>
      <c r="C67" s="25"/>
      <c r="D67" s="26"/>
      <c r="E67" s="25"/>
      <c r="F67" s="26"/>
      <c r="G67" s="27"/>
      <c r="H67" s="28"/>
      <c r="I67" s="29"/>
      <c r="J67" s="30"/>
      <c r="K67" s="25"/>
      <c r="L67" s="26"/>
      <c r="M67" s="5"/>
      <c r="N67" s="3"/>
      <c r="O67" s="3"/>
      <c r="P67" s="3"/>
      <c r="Q67" s="3" t="str">
        <f t="shared" si="0"/>
        <v>0</v>
      </c>
      <c r="R67" s="3" t="str">
        <f t="shared" si="1"/>
        <v>0</v>
      </c>
      <c r="S67" s="1"/>
      <c r="T67" s="3"/>
      <c r="U67" s="3"/>
      <c r="V67" s="3"/>
      <c r="W67" s="3"/>
      <c r="X67" s="3"/>
    </row>
    <row r="68" spans="2:24" x14ac:dyDescent="0.3">
      <c r="B68" s="3">
        <v>49</v>
      </c>
      <c r="C68" s="25"/>
      <c r="D68" s="26"/>
      <c r="E68" s="25"/>
      <c r="F68" s="26"/>
      <c r="G68" s="27"/>
      <c r="H68" s="28"/>
      <c r="I68" s="29"/>
      <c r="J68" s="30"/>
      <c r="K68" s="25"/>
      <c r="L68" s="26"/>
      <c r="M68" s="5"/>
      <c r="N68" s="3"/>
      <c r="O68" s="3"/>
      <c r="P68" s="3"/>
      <c r="Q68" s="3" t="str">
        <f t="shared" si="0"/>
        <v>0</v>
      </c>
      <c r="R68" s="3" t="str">
        <f t="shared" si="1"/>
        <v>0</v>
      </c>
      <c r="S68" s="1"/>
      <c r="T68" s="3"/>
      <c r="U68" s="3"/>
      <c r="V68" s="3"/>
      <c r="W68" s="3"/>
      <c r="X68" s="3"/>
    </row>
    <row r="69" spans="2:24" x14ac:dyDescent="0.3">
      <c r="B69" s="3">
        <v>50</v>
      </c>
      <c r="C69" s="25"/>
      <c r="D69" s="26"/>
      <c r="E69" s="25"/>
      <c r="F69" s="26"/>
      <c r="G69" s="27"/>
      <c r="H69" s="28"/>
      <c r="I69" s="29"/>
      <c r="J69" s="30"/>
      <c r="K69" s="25"/>
      <c r="L69" s="26"/>
      <c r="M69" s="5"/>
      <c r="N69" s="3"/>
      <c r="O69" s="3"/>
      <c r="P69" s="3"/>
      <c r="Q69" s="3" t="str">
        <f t="shared" si="0"/>
        <v>0</v>
      </c>
      <c r="R69" s="3" t="str">
        <f t="shared" si="1"/>
        <v>0</v>
      </c>
      <c r="S69" s="1"/>
      <c r="T69" s="3"/>
      <c r="U69" s="3"/>
      <c r="V69" s="3"/>
      <c r="W69" s="3"/>
      <c r="X69" s="3"/>
    </row>
    <row r="70" spans="2:24" x14ac:dyDescent="0.3">
      <c r="B70" s="3">
        <v>51</v>
      </c>
      <c r="C70" s="25"/>
      <c r="D70" s="26"/>
      <c r="E70" s="25"/>
      <c r="F70" s="26"/>
      <c r="G70" s="27"/>
      <c r="H70" s="28"/>
      <c r="I70" s="29"/>
      <c r="J70" s="30"/>
      <c r="K70" s="25"/>
      <c r="L70" s="26"/>
      <c r="M70" s="5"/>
      <c r="N70" s="3"/>
      <c r="O70" s="3"/>
      <c r="P70" s="3"/>
      <c r="Q70" s="3" t="str">
        <f t="shared" si="0"/>
        <v>0</v>
      </c>
      <c r="R70" s="3" t="str">
        <f t="shared" si="1"/>
        <v>0</v>
      </c>
      <c r="S70" s="1"/>
      <c r="T70" s="3"/>
      <c r="U70" s="3"/>
      <c r="V70" s="3"/>
      <c r="W70" s="3"/>
      <c r="X70" s="3"/>
    </row>
    <row r="71" spans="2:24" x14ac:dyDescent="0.3">
      <c r="B71" s="3">
        <v>52</v>
      </c>
      <c r="C71" s="25"/>
      <c r="D71" s="26"/>
      <c r="E71" s="25"/>
      <c r="F71" s="26"/>
      <c r="G71" s="27"/>
      <c r="H71" s="28"/>
      <c r="I71" s="29"/>
      <c r="J71" s="30"/>
      <c r="K71" s="25"/>
      <c r="L71" s="26"/>
      <c r="M71" s="5"/>
      <c r="N71" s="3"/>
      <c r="O71" s="3"/>
      <c r="P71" s="3"/>
      <c r="Q71" s="3" t="str">
        <f t="shared" si="0"/>
        <v>0</v>
      </c>
      <c r="R71" s="3" t="str">
        <f t="shared" si="1"/>
        <v>0</v>
      </c>
      <c r="S71" s="1"/>
      <c r="T71" s="3"/>
      <c r="U71" s="3"/>
      <c r="V71" s="3"/>
      <c r="W71" s="3"/>
      <c r="X71" s="3"/>
    </row>
    <row r="72" spans="2:24" x14ac:dyDescent="0.3">
      <c r="B72" s="3">
        <v>53</v>
      </c>
      <c r="C72" s="25"/>
      <c r="D72" s="26"/>
      <c r="E72" s="25"/>
      <c r="F72" s="26"/>
      <c r="G72" s="27"/>
      <c r="H72" s="28"/>
      <c r="I72" s="29"/>
      <c r="J72" s="30"/>
      <c r="K72" s="25"/>
      <c r="L72" s="26"/>
      <c r="M72" s="5"/>
      <c r="N72" s="3"/>
      <c r="O72" s="3"/>
      <c r="P72" s="3"/>
      <c r="Q72" s="3" t="str">
        <f t="shared" si="0"/>
        <v>0</v>
      </c>
      <c r="R72" s="3" t="str">
        <f t="shared" si="1"/>
        <v>0</v>
      </c>
      <c r="S72" s="1"/>
      <c r="T72" s="3"/>
      <c r="U72" s="3"/>
      <c r="V72" s="3"/>
      <c r="W72" s="3"/>
      <c r="X72" s="3"/>
    </row>
    <row r="73" spans="2:24" x14ac:dyDescent="0.3">
      <c r="B73" s="3">
        <v>54</v>
      </c>
      <c r="C73" s="25"/>
      <c r="D73" s="26"/>
      <c r="E73" s="25"/>
      <c r="F73" s="26"/>
      <c r="G73" s="27"/>
      <c r="H73" s="28"/>
      <c r="I73" s="29"/>
      <c r="J73" s="30"/>
      <c r="K73" s="25"/>
      <c r="L73" s="26"/>
      <c r="M73" s="5"/>
      <c r="N73" s="3"/>
      <c r="O73" s="3"/>
      <c r="P73" s="3"/>
      <c r="Q73" s="3" t="str">
        <f t="shared" si="0"/>
        <v>0</v>
      </c>
      <c r="R73" s="3" t="str">
        <f t="shared" si="1"/>
        <v>0</v>
      </c>
      <c r="S73" s="1"/>
      <c r="T73" s="3"/>
      <c r="U73" s="3"/>
      <c r="V73" s="3"/>
      <c r="W73" s="3"/>
      <c r="X73" s="3"/>
    </row>
    <row r="74" spans="2:24" x14ac:dyDescent="0.3">
      <c r="B74" s="3">
        <v>55</v>
      </c>
      <c r="C74" s="25"/>
      <c r="D74" s="26"/>
      <c r="E74" s="25"/>
      <c r="F74" s="26"/>
      <c r="G74" s="27"/>
      <c r="H74" s="28"/>
      <c r="I74" s="29"/>
      <c r="J74" s="30"/>
      <c r="K74" s="25"/>
      <c r="L74" s="26"/>
      <c r="M74" s="5"/>
      <c r="N74" s="3"/>
      <c r="O74" s="3"/>
      <c r="P74" s="3"/>
      <c r="Q74" s="3" t="str">
        <f t="shared" si="0"/>
        <v>0</v>
      </c>
      <c r="R74" s="3" t="str">
        <f t="shared" si="1"/>
        <v>0</v>
      </c>
      <c r="S74" s="1"/>
      <c r="T74" s="3"/>
      <c r="U74" s="3"/>
      <c r="V74" s="3"/>
      <c r="W74" s="3"/>
      <c r="X74" s="3"/>
    </row>
    <row r="75" spans="2:24" x14ac:dyDescent="0.3">
      <c r="B75" s="3">
        <v>56</v>
      </c>
      <c r="C75" s="25"/>
      <c r="D75" s="26"/>
      <c r="E75" s="25"/>
      <c r="F75" s="26"/>
      <c r="G75" s="27"/>
      <c r="H75" s="28"/>
      <c r="I75" s="29"/>
      <c r="J75" s="30"/>
      <c r="K75" s="25"/>
      <c r="L75" s="26"/>
      <c r="M75" s="5"/>
      <c r="N75" s="3"/>
      <c r="O75" s="3"/>
      <c r="P75" s="3"/>
      <c r="Q75" s="3" t="str">
        <f t="shared" si="0"/>
        <v>0</v>
      </c>
      <c r="R75" s="3" t="str">
        <f t="shared" si="1"/>
        <v>0</v>
      </c>
      <c r="S75" s="1"/>
      <c r="T75" s="3"/>
      <c r="U75" s="3"/>
      <c r="V75" s="3"/>
      <c r="W75" s="3"/>
      <c r="X75" s="3"/>
    </row>
    <row r="76" spans="2:24" x14ac:dyDescent="0.3">
      <c r="B76" s="3">
        <v>57</v>
      </c>
      <c r="C76" s="25"/>
      <c r="D76" s="26"/>
      <c r="E76" s="25"/>
      <c r="F76" s="26"/>
      <c r="G76" s="27"/>
      <c r="H76" s="28"/>
      <c r="I76" s="29"/>
      <c r="J76" s="30"/>
      <c r="K76" s="25"/>
      <c r="L76" s="26"/>
      <c r="M76" s="5"/>
      <c r="N76" s="3"/>
      <c r="O76" s="3"/>
      <c r="P76" s="3"/>
      <c r="Q76" s="3" t="str">
        <f t="shared" si="0"/>
        <v>0</v>
      </c>
      <c r="R76" s="3" t="str">
        <f t="shared" si="1"/>
        <v>0</v>
      </c>
      <c r="S76" s="1"/>
      <c r="T76" s="3"/>
      <c r="U76" s="3"/>
      <c r="V76" s="3"/>
      <c r="W76" s="3"/>
      <c r="X76" s="3"/>
    </row>
    <row r="77" spans="2:24" x14ac:dyDescent="0.3">
      <c r="B77" s="3">
        <v>58</v>
      </c>
      <c r="C77" s="25"/>
      <c r="D77" s="26"/>
      <c r="E77" s="25"/>
      <c r="F77" s="26"/>
      <c r="G77" s="27"/>
      <c r="H77" s="28"/>
      <c r="I77" s="29"/>
      <c r="J77" s="30"/>
      <c r="K77" s="25"/>
      <c r="L77" s="26"/>
      <c r="M77" s="5"/>
      <c r="N77" s="3"/>
      <c r="O77" s="3"/>
      <c r="P77" s="3"/>
      <c r="Q77" s="3" t="str">
        <f t="shared" ref="Q77:Q140" si="2">IF(M77=0,"0",MONTH(M77))</f>
        <v>0</v>
      </c>
      <c r="R77" s="3" t="str">
        <f t="shared" si="1"/>
        <v>0</v>
      </c>
      <c r="S77" s="1"/>
      <c r="T77" s="3"/>
      <c r="U77" s="3"/>
      <c r="V77" s="3"/>
      <c r="W77" s="3"/>
      <c r="X77" s="3"/>
    </row>
    <row r="78" spans="2:24" x14ac:dyDescent="0.3">
      <c r="B78" s="3">
        <v>59</v>
      </c>
      <c r="C78" s="25"/>
      <c r="D78" s="26"/>
      <c r="E78" s="25"/>
      <c r="F78" s="26"/>
      <c r="G78" s="27"/>
      <c r="H78" s="28"/>
      <c r="I78" s="29"/>
      <c r="J78" s="30"/>
      <c r="K78" s="25"/>
      <c r="L78" s="26"/>
      <c r="M78" s="5"/>
      <c r="N78" s="3"/>
      <c r="O78" s="3"/>
      <c r="P78" s="3"/>
      <c r="Q78" s="3" t="str">
        <f t="shared" si="2"/>
        <v>0</v>
      </c>
      <c r="R78" s="3" t="str">
        <f t="shared" ref="R78:R141" si="3">IF(O78=0,"0",WEEKNUM(O78,2))</f>
        <v>0</v>
      </c>
      <c r="S78" s="1"/>
      <c r="T78" s="3"/>
      <c r="U78" s="3"/>
      <c r="V78" s="3"/>
      <c r="W78" s="3"/>
      <c r="X78" s="3"/>
    </row>
    <row r="79" spans="2:24" x14ac:dyDescent="0.3">
      <c r="B79" s="3">
        <v>60</v>
      </c>
      <c r="C79" s="25"/>
      <c r="D79" s="26"/>
      <c r="E79" s="25"/>
      <c r="F79" s="26"/>
      <c r="G79" s="27"/>
      <c r="H79" s="28"/>
      <c r="I79" s="29"/>
      <c r="J79" s="30"/>
      <c r="K79" s="25"/>
      <c r="L79" s="26"/>
      <c r="M79" s="5"/>
      <c r="N79" s="3"/>
      <c r="O79" s="3"/>
      <c r="P79" s="3"/>
      <c r="Q79" s="3" t="str">
        <f t="shared" si="2"/>
        <v>0</v>
      </c>
      <c r="R79" s="3" t="str">
        <f t="shared" si="3"/>
        <v>0</v>
      </c>
      <c r="S79" s="1"/>
      <c r="T79" s="3"/>
      <c r="U79" s="3"/>
      <c r="V79" s="3"/>
      <c r="W79" s="3"/>
      <c r="X79" s="3"/>
    </row>
    <row r="80" spans="2:24" x14ac:dyDescent="0.3">
      <c r="B80" s="3">
        <v>61</v>
      </c>
      <c r="C80" s="25"/>
      <c r="D80" s="26"/>
      <c r="E80" s="25"/>
      <c r="F80" s="26"/>
      <c r="G80" s="27"/>
      <c r="H80" s="28"/>
      <c r="I80" s="29"/>
      <c r="J80" s="30"/>
      <c r="K80" s="25"/>
      <c r="L80" s="26"/>
      <c r="M80" s="5"/>
      <c r="N80" s="3"/>
      <c r="O80" s="3"/>
      <c r="P80" s="3"/>
      <c r="Q80" s="3" t="str">
        <f t="shared" si="2"/>
        <v>0</v>
      </c>
      <c r="R80" s="3" t="str">
        <f t="shared" si="3"/>
        <v>0</v>
      </c>
      <c r="S80" s="1"/>
      <c r="T80" s="3"/>
      <c r="U80" s="3"/>
      <c r="V80" s="3"/>
      <c r="W80" s="3"/>
      <c r="X80" s="3"/>
    </row>
    <row r="81" spans="2:24" x14ac:dyDescent="0.3">
      <c r="B81" s="3">
        <v>62</v>
      </c>
      <c r="C81" s="25"/>
      <c r="D81" s="26"/>
      <c r="E81" s="25"/>
      <c r="F81" s="26"/>
      <c r="G81" s="27"/>
      <c r="H81" s="28"/>
      <c r="I81" s="29"/>
      <c r="J81" s="30"/>
      <c r="K81" s="25"/>
      <c r="L81" s="26"/>
      <c r="M81" s="5"/>
      <c r="N81" s="3"/>
      <c r="O81" s="3"/>
      <c r="P81" s="3"/>
      <c r="Q81" s="3" t="str">
        <f t="shared" si="2"/>
        <v>0</v>
      </c>
      <c r="R81" s="3" t="str">
        <f t="shared" si="3"/>
        <v>0</v>
      </c>
      <c r="S81" s="1"/>
      <c r="T81" s="3"/>
      <c r="U81" s="3"/>
      <c r="V81" s="3"/>
      <c r="W81" s="3"/>
      <c r="X81" s="3"/>
    </row>
    <row r="82" spans="2:24" x14ac:dyDescent="0.3">
      <c r="B82" s="3">
        <v>63</v>
      </c>
      <c r="C82" s="25"/>
      <c r="D82" s="26"/>
      <c r="E82" s="25"/>
      <c r="F82" s="26"/>
      <c r="G82" s="27"/>
      <c r="H82" s="28"/>
      <c r="I82" s="29"/>
      <c r="J82" s="30"/>
      <c r="K82" s="25"/>
      <c r="L82" s="26"/>
      <c r="M82" s="5"/>
      <c r="N82" s="3"/>
      <c r="O82" s="3"/>
      <c r="P82" s="3"/>
      <c r="Q82" s="3" t="str">
        <f t="shared" si="2"/>
        <v>0</v>
      </c>
      <c r="R82" s="3" t="str">
        <f t="shared" si="3"/>
        <v>0</v>
      </c>
      <c r="S82" s="1"/>
      <c r="T82" s="3"/>
      <c r="U82" s="3"/>
      <c r="V82" s="3"/>
      <c r="W82" s="3"/>
      <c r="X82" s="3"/>
    </row>
    <row r="83" spans="2:24" x14ac:dyDescent="0.3">
      <c r="B83" s="3">
        <v>64</v>
      </c>
      <c r="C83" s="25"/>
      <c r="D83" s="26"/>
      <c r="E83" s="25"/>
      <c r="F83" s="33"/>
      <c r="G83" s="34"/>
      <c r="H83" s="35"/>
      <c r="I83" s="36"/>
      <c r="J83" s="37"/>
      <c r="K83" s="38"/>
      <c r="L83" s="33"/>
      <c r="M83" s="5"/>
      <c r="N83" s="4"/>
      <c r="O83" s="4"/>
      <c r="P83" s="4"/>
      <c r="Q83" s="3" t="str">
        <f t="shared" si="2"/>
        <v>0</v>
      </c>
      <c r="R83" s="3" t="str">
        <f t="shared" si="3"/>
        <v>0</v>
      </c>
      <c r="S83" s="1"/>
      <c r="T83" s="3"/>
      <c r="U83" s="3"/>
      <c r="V83" s="3"/>
      <c r="W83" s="3"/>
      <c r="X83" s="3"/>
    </row>
    <row r="84" spans="2:24" x14ac:dyDescent="0.3">
      <c r="B84" s="3">
        <v>65</v>
      </c>
      <c r="C84" s="25"/>
      <c r="D84" s="26"/>
      <c r="E84" s="25"/>
      <c r="F84" s="33"/>
      <c r="G84" s="34"/>
      <c r="H84" s="35"/>
      <c r="I84" s="36"/>
      <c r="J84" s="37"/>
      <c r="K84" s="38"/>
      <c r="L84" s="33"/>
      <c r="M84" s="5"/>
      <c r="N84" s="4"/>
      <c r="O84" s="4"/>
      <c r="P84" s="4"/>
      <c r="Q84" s="3" t="str">
        <f t="shared" si="2"/>
        <v>0</v>
      </c>
      <c r="R84" s="3" t="str">
        <f t="shared" si="3"/>
        <v>0</v>
      </c>
      <c r="S84" s="1"/>
      <c r="T84" s="3"/>
      <c r="U84" s="3"/>
      <c r="V84" s="3"/>
      <c r="W84" s="3"/>
      <c r="X84" s="3"/>
    </row>
    <row r="85" spans="2:24" x14ac:dyDescent="0.3">
      <c r="B85" s="3">
        <v>66</v>
      </c>
      <c r="C85" s="25"/>
      <c r="D85" s="26"/>
      <c r="E85" s="25"/>
      <c r="F85" s="33"/>
      <c r="G85" s="34"/>
      <c r="H85" s="35"/>
      <c r="I85" s="36"/>
      <c r="J85" s="37"/>
      <c r="K85" s="38"/>
      <c r="L85" s="33"/>
      <c r="M85" s="5"/>
      <c r="N85" s="4"/>
      <c r="O85" s="4"/>
      <c r="P85" s="4"/>
      <c r="Q85" s="3" t="str">
        <f t="shared" si="2"/>
        <v>0</v>
      </c>
      <c r="R85" s="3" t="str">
        <f t="shared" si="3"/>
        <v>0</v>
      </c>
      <c r="S85" s="1"/>
      <c r="T85" s="3"/>
      <c r="U85" s="3"/>
      <c r="V85" s="3"/>
      <c r="W85" s="3"/>
      <c r="X85" s="3"/>
    </row>
    <row r="86" spans="2:24" x14ac:dyDescent="0.3">
      <c r="B86" s="3">
        <v>67</v>
      </c>
      <c r="C86" s="25"/>
      <c r="D86" s="26"/>
      <c r="E86" s="25"/>
      <c r="F86" s="33"/>
      <c r="G86" s="34"/>
      <c r="H86" s="35"/>
      <c r="I86" s="36"/>
      <c r="J86" s="37"/>
      <c r="K86" s="38"/>
      <c r="L86" s="33"/>
      <c r="M86" s="5"/>
      <c r="N86" s="4"/>
      <c r="O86" s="4"/>
      <c r="P86" s="4"/>
      <c r="Q86" s="3" t="str">
        <f t="shared" si="2"/>
        <v>0</v>
      </c>
      <c r="R86" s="3" t="str">
        <f t="shared" si="3"/>
        <v>0</v>
      </c>
      <c r="S86" s="1"/>
      <c r="T86" s="3"/>
      <c r="U86" s="3"/>
      <c r="V86" s="3"/>
      <c r="W86" s="3"/>
      <c r="X86" s="3"/>
    </row>
    <row r="87" spans="2:24" x14ac:dyDescent="0.3">
      <c r="B87" s="3">
        <v>68</v>
      </c>
      <c r="C87" s="25"/>
      <c r="D87" s="26"/>
      <c r="E87" s="25"/>
      <c r="F87" s="33"/>
      <c r="G87" s="34"/>
      <c r="H87" s="35"/>
      <c r="I87" s="36"/>
      <c r="J87" s="37"/>
      <c r="K87" s="38"/>
      <c r="L87" s="33"/>
      <c r="M87" s="5"/>
      <c r="N87" s="4"/>
      <c r="O87" s="4"/>
      <c r="P87" s="4"/>
      <c r="Q87" s="3" t="str">
        <f t="shared" si="2"/>
        <v>0</v>
      </c>
      <c r="R87" s="3" t="str">
        <f t="shared" si="3"/>
        <v>0</v>
      </c>
      <c r="S87" s="1"/>
      <c r="T87" s="3"/>
      <c r="U87" s="3"/>
      <c r="V87" s="3"/>
      <c r="W87" s="3"/>
      <c r="X87" s="3"/>
    </row>
    <row r="88" spans="2:24" x14ac:dyDescent="0.3">
      <c r="B88" s="3">
        <v>69</v>
      </c>
      <c r="C88" s="25"/>
      <c r="D88" s="26"/>
      <c r="E88" s="25"/>
      <c r="F88" s="33"/>
      <c r="G88" s="34"/>
      <c r="H88" s="35"/>
      <c r="I88" s="36"/>
      <c r="J88" s="37"/>
      <c r="K88" s="38"/>
      <c r="L88" s="33"/>
      <c r="M88" s="5"/>
      <c r="N88" s="4"/>
      <c r="O88" s="4"/>
      <c r="P88" s="4"/>
      <c r="Q88" s="3" t="str">
        <f t="shared" si="2"/>
        <v>0</v>
      </c>
      <c r="R88" s="3" t="str">
        <f t="shared" si="3"/>
        <v>0</v>
      </c>
      <c r="S88" s="1"/>
      <c r="T88" s="3"/>
      <c r="U88" s="3"/>
      <c r="V88" s="3"/>
      <c r="W88" s="3"/>
      <c r="X88" s="3"/>
    </row>
    <row r="89" spans="2:24" x14ac:dyDescent="0.3">
      <c r="B89" s="3">
        <v>70</v>
      </c>
      <c r="C89" s="25"/>
      <c r="D89" s="26"/>
      <c r="E89" s="25"/>
      <c r="F89" s="33"/>
      <c r="G89" s="34"/>
      <c r="H89" s="35"/>
      <c r="I89" s="36"/>
      <c r="J89" s="37"/>
      <c r="K89" s="38"/>
      <c r="L89" s="33"/>
      <c r="M89" s="5"/>
      <c r="N89" s="4"/>
      <c r="O89" s="4"/>
      <c r="P89" s="4"/>
      <c r="Q89" s="3" t="str">
        <f t="shared" si="2"/>
        <v>0</v>
      </c>
      <c r="R89" s="3" t="str">
        <f t="shared" si="3"/>
        <v>0</v>
      </c>
      <c r="S89" s="1"/>
    </row>
    <row r="90" spans="2:24" x14ac:dyDescent="0.3">
      <c r="B90" s="3">
        <v>71</v>
      </c>
      <c r="C90" s="25"/>
      <c r="D90" s="26"/>
      <c r="E90" s="25"/>
      <c r="F90" s="33"/>
      <c r="G90" s="34"/>
      <c r="H90" s="35"/>
      <c r="I90" s="36"/>
      <c r="J90" s="37"/>
      <c r="K90" s="38"/>
      <c r="L90" s="33"/>
      <c r="M90" s="5"/>
      <c r="N90" s="4"/>
      <c r="O90" s="4"/>
      <c r="P90" s="4"/>
      <c r="Q90" s="3" t="str">
        <f t="shared" si="2"/>
        <v>0</v>
      </c>
      <c r="R90" s="3" t="str">
        <f t="shared" si="3"/>
        <v>0</v>
      </c>
      <c r="S90" s="1"/>
    </row>
    <row r="91" spans="2:24" x14ac:dyDescent="0.3">
      <c r="B91" s="3">
        <v>72</v>
      </c>
      <c r="C91" s="25"/>
      <c r="D91" s="26"/>
      <c r="E91" s="25"/>
      <c r="F91" s="33"/>
      <c r="G91" s="34"/>
      <c r="H91" s="35"/>
      <c r="I91" s="36"/>
      <c r="J91" s="37"/>
      <c r="K91" s="38"/>
      <c r="L91" s="33"/>
      <c r="M91" s="5"/>
      <c r="N91" s="4"/>
      <c r="O91" s="4"/>
      <c r="P91" s="4"/>
      <c r="Q91" s="3" t="str">
        <f t="shared" si="2"/>
        <v>0</v>
      </c>
      <c r="R91" s="3" t="str">
        <f t="shared" si="3"/>
        <v>0</v>
      </c>
      <c r="S91" s="1"/>
    </row>
    <row r="92" spans="2:24" x14ac:dyDescent="0.3">
      <c r="B92" s="3">
        <v>73</v>
      </c>
      <c r="C92" s="25"/>
      <c r="D92" s="26"/>
      <c r="E92" s="25"/>
      <c r="F92" s="33"/>
      <c r="G92" s="34"/>
      <c r="H92" s="35"/>
      <c r="I92" s="36"/>
      <c r="J92" s="37"/>
      <c r="K92" s="38"/>
      <c r="L92" s="33"/>
      <c r="M92" s="5"/>
      <c r="N92" s="4"/>
      <c r="O92" s="4"/>
      <c r="P92" s="4"/>
      <c r="Q92" s="3" t="str">
        <f t="shared" si="2"/>
        <v>0</v>
      </c>
      <c r="R92" s="3" t="str">
        <f t="shared" si="3"/>
        <v>0</v>
      </c>
      <c r="S92" s="1"/>
    </row>
    <row r="93" spans="2:24" x14ac:dyDescent="0.3">
      <c r="B93" s="3">
        <v>74</v>
      </c>
      <c r="C93" s="25"/>
      <c r="D93" s="26"/>
      <c r="E93" s="25"/>
      <c r="F93" s="33"/>
      <c r="G93" s="34"/>
      <c r="H93" s="35"/>
      <c r="I93" s="36"/>
      <c r="J93" s="37"/>
      <c r="K93" s="38"/>
      <c r="L93" s="33"/>
      <c r="M93" s="5"/>
      <c r="N93" s="4"/>
      <c r="O93" s="4"/>
      <c r="P93" s="4"/>
      <c r="Q93" s="3" t="str">
        <f t="shared" si="2"/>
        <v>0</v>
      </c>
      <c r="R93" s="3" t="str">
        <f t="shared" si="3"/>
        <v>0</v>
      </c>
      <c r="S93" s="1"/>
    </row>
    <row r="94" spans="2:24" x14ac:dyDescent="0.3">
      <c r="B94" s="3">
        <v>75</v>
      </c>
      <c r="C94" s="25"/>
      <c r="D94" s="26"/>
      <c r="E94" s="25"/>
      <c r="F94" s="33"/>
      <c r="G94" s="34"/>
      <c r="H94" s="35"/>
      <c r="I94" s="36"/>
      <c r="J94" s="37"/>
      <c r="K94" s="38"/>
      <c r="L94" s="33"/>
      <c r="M94" s="5"/>
      <c r="N94" s="4"/>
      <c r="O94" s="4"/>
      <c r="P94" s="4"/>
      <c r="Q94" s="3" t="str">
        <f t="shared" si="2"/>
        <v>0</v>
      </c>
      <c r="R94" s="3" t="str">
        <f t="shared" si="3"/>
        <v>0</v>
      </c>
      <c r="S94" s="1"/>
    </row>
    <row r="95" spans="2:24" x14ac:dyDescent="0.3">
      <c r="B95" s="3">
        <v>76</v>
      </c>
      <c r="C95" s="25"/>
      <c r="D95" s="26"/>
      <c r="E95" s="25"/>
      <c r="F95" s="33"/>
      <c r="G95" s="34"/>
      <c r="H95" s="35"/>
      <c r="I95" s="36"/>
      <c r="J95" s="37"/>
      <c r="K95" s="38"/>
      <c r="L95" s="33"/>
      <c r="M95" s="5"/>
      <c r="N95" s="4"/>
      <c r="O95" s="4"/>
      <c r="P95" s="4"/>
      <c r="Q95" s="3" t="str">
        <f t="shared" si="2"/>
        <v>0</v>
      </c>
      <c r="R95" s="3" t="str">
        <f t="shared" si="3"/>
        <v>0</v>
      </c>
      <c r="S95" s="1"/>
    </row>
    <row r="96" spans="2:24" x14ac:dyDescent="0.3">
      <c r="B96" s="3">
        <v>77</v>
      </c>
      <c r="C96" s="25"/>
      <c r="D96" s="26"/>
      <c r="E96" s="25"/>
      <c r="F96" s="33"/>
      <c r="G96" s="34"/>
      <c r="H96" s="35"/>
      <c r="I96" s="36"/>
      <c r="J96" s="37"/>
      <c r="K96" s="38"/>
      <c r="L96" s="33"/>
      <c r="M96" s="5"/>
      <c r="N96" s="4"/>
      <c r="O96" s="4"/>
      <c r="P96" s="4"/>
      <c r="Q96" s="3" t="str">
        <f t="shared" si="2"/>
        <v>0</v>
      </c>
      <c r="R96" s="3" t="str">
        <f t="shared" si="3"/>
        <v>0</v>
      </c>
      <c r="S96" s="1"/>
    </row>
    <row r="97" spans="2:19" x14ac:dyDescent="0.3">
      <c r="B97" s="3">
        <v>78</v>
      </c>
      <c r="C97" s="25"/>
      <c r="D97" s="26"/>
      <c r="E97" s="25"/>
      <c r="F97" s="33"/>
      <c r="G97" s="34"/>
      <c r="H97" s="35"/>
      <c r="I97" s="36"/>
      <c r="J97" s="37"/>
      <c r="K97" s="38"/>
      <c r="L97" s="33"/>
      <c r="M97" s="5"/>
      <c r="N97" s="4"/>
      <c r="O97" s="4"/>
      <c r="P97" s="4"/>
      <c r="Q97" s="3" t="str">
        <f t="shared" si="2"/>
        <v>0</v>
      </c>
      <c r="R97" s="3" t="str">
        <f t="shared" si="3"/>
        <v>0</v>
      </c>
      <c r="S97" s="1"/>
    </row>
    <row r="98" spans="2:19" x14ac:dyDescent="0.3">
      <c r="B98" s="3">
        <v>79</v>
      </c>
      <c r="C98" s="25"/>
      <c r="D98" s="26"/>
      <c r="E98" s="25"/>
      <c r="F98" s="33"/>
      <c r="G98" s="34"/>
      <c r="H98" s="35"/>
      <c r="I98" s="36"/>
      <c r="J98" s="37"/>
      <c r="K98" s="38"/>
      <c r="L98" s="33"/>
      <c r="M98" s="5"/>
      <c r="N98" s="4"/>
      <c r="O98" s="4"/>
      <c r="P98" s="4"/>
      <c r="Q98" s="3" t="str">
        <f t="shared" si="2"/>
        <v>0</v>
      </c>
      <c r="R98" s="3" t="str">
        <f t="shared" si="3"/>
        <v>0</v>
      </c>
      <c r="S98" s="1"/>
    </row>
    <row r="99" spans="2:19" x14ac:dyDescent="0.3">
      <c r="B99" s="3">
        <v>80</v>
      </c>
      <c r="C99" s="25"/>
      <c r="D99" s="26"/>
      <c r="E99" s="25"/>
      <c r="F99" s="33"/>
      <c r="G99" s="34"/>
      <c r="H99" s="35"/>
      <c r="I99" s="36"/>
      <c r="J99" s="37"/>
      <c r="K99" s="38"/>
      <c r="L99" s="33"/>
      <c r="M99" s="5"/>
      <c r="N99" s="4"/>
      <c r="O99" s="4"/>
      <c r="P99" s="4"/>
      <c r="Q99" s="3" t="str">
        <f t="shared" si="2"/>
        <v>0</v>
      </c>
      <c r="R99" s="3" t="str">
        <f t="shared" si="3"/>
        <v>0</v>
      </c>
      <c r="S99" s="1"/>
    </row>
    <row r="100" spans="2:19" x14ac:dyDescent="0.3">
      <c r="B100" s="3">
        <v>81</v>
      </c>
      <c r="C100" s="25"/>
      <c r="D100" s="26"/>
      <c r="E100" s="25"/>
      <c r="F100" s="33"/>
      <c r="G100" s="34"/>
      <c r="H100" s="35"/>
      <c r="I100" s="36"/>
      <c r="J100" s="37"/>
      <c r="K100" s="38"/>
      <c r="L100" s="33"/>
      <c r="M100" s="5"/>
      <c r="N100" s="4"/>
      <c r="O100" s="4"/>
      <c r="P100" s="4"/>
      <c r="Q100" s="3" t="str">
        <f t="shared" si="2"/>
        <v>0</v>
      </c>
      <c r="R100" s="3" t="str">
        <f t="shared" si="3"/>
        <v>0</v>
      </c>
      <c r="S100" s="1"/>
    </row>
    <row r="101" spans="2:19" x14ac:dyDescent="0.3">
      <c r="B101" s="3">
        <v>82</v>
      </c>
      <c r="C101" s="25"/>
      <c r="D101" s="26"/>
      <c r="E101" s="25"/>
      <c r="F101" s="33"/>
      <c r="G101" s="34"/>
      <c r="H101" s="35"/>
      <c r="I101" s="36"/>
      <c r="J101" s="37"/>
      <c r="K101" s="38"/>
      <c r="L101" s="33"/>
      <c r="M101" s="5"/>
      <c r="N101" s="4"/>
      <c r="O101" s="4"/>
      <c r="P101" s="4"/>
      <c r="Q101" s="3" t="str">
        <f t="shared" si="2"/>
        <v>0</v>
      </c>
      <c r="R101" s="3" t="str">
        <f t="shared" si="3"/>
        <v>0</v>
      </c>
      <c r="S101" s="1"/>
    </row>
    <row r="102" spans="2:19" x14ac:dyDescent="0.3">
      <c r="B102" s="3">
        <v>83</v>
      </c>
      <c r="C102" s="25"/>
      <c r="D102" s="26"/>
      <c r="E102" s="25"/>
      <c r="F102" s="33"/>
      <c r="G102" s="34"/>
      <c r="H102" s="35"/>
      <c r="I102" s="36"/>
      <c r="J102" s="37"/>
      <c r="K102" s="38"/>
      <c r="L102" s="33"/>
      <c r="M102" s="5"/>
      <c r="N102" s="4"/>
      <c r="O102" s="4"/>
      <c r="P102" s="4"/>
      <c r="Q102" s="3" t="str">
        <f t="shared" si="2"/>
        <v>0</v>
      </c>
      <c r="R102" s="3" t="str">
        <f t="shared" si="3"/>
        <v>0</v>
      </c>
      <c r="S102" s="1"/>
    </row>
    <row r="103" spans="2:19" x14ac:dyDescent="0.3">
      <c r="B103" s="3">
        <v>84</v>
      </c>
      <c r="C103" s="25"/>
      <c r="D103" s="26"/>
      <c r="E103" s="25"/>
      <c r="F103" s="33"/>
      <c r="G103" s="34"/>
      <c r="H103" s="35"/>
      <c r="I103" s="36"/>
      <c r="J103" s="37"/>
      <c r="K103" s="38"/>
      <c r="L103" s="33"/>
      <c r="M103" s="5"/>
      <c r="N103" s="4"/>
      <c r="O103" s="4"/>
      <c r="P103" s="4"/>
      <c r="Q103" s="3" t="str">
        <f t="shared" si="2"/>
        <v>0</v>
      </c>
      <c r="R103" s="3" t="str">
        <f t="shared" si="3"/>
        <v>0</v>
      </c>
      <c r="S103" s="1"/>
    </row>
    <row r="104" spans="2:19" x14ac:dyDescent="0.3">
      <c r="B104" s="3">
        <v>85</v>
      </c>
      <c r="C104" s="25"/>
      <c r="D104" s="26"/>
      <c r="E104" s="25"/>
      <c r="F104" s="33"/>
      <c r="G104" s="34"/>
      <c r="H104" s="35"/>
      <c r="I104" s="36"/>
      <c r="J104" s="37"/>
      <c r="K104" s="38"/>
      <c r="L104" s="33"/>
      <c r="M104" s="5"/>
      <c r="N104" s="4"/>
      <c r="O104" s="4"/>
      <c r="P104" s="4"/>
      <c r="Q104" s="3" t="str">
        <f t="shared" si="2"/>
        <v>0</v>
      </c>
      <c r="R104" s="3" t="str">
        <f t="shared" si="3"/>
        <v>0</v>
      </c>
      <c r="S104" s="1"/>
    </row>
    <row r="105" spans="2:19" x14ac:dyDescent="0.3">
      <c r="B105" s="3">
        <v>86</v>
      </c>
      <c r="C105" s="25"/>
      <c r="D105" s="26"/>
      <c r="E105" s="25"/>
      <c r="F105" s="33"/>
      <c r="G105" s="34"/>
      <c r="H105" s="35"/>
      <c r="I105" s="36"/>
      <c r="J105" s="37"/>
      <c r="K105" s="38"/>
      <c r="L105" s="33"/>
      <c r="M105" s="5"/>
      <c r="N105" s="4"/>
      <c r="O105" s="4"/>
      <c r="P105" s="4"/>
      <c r="Q105" s="3" t="str">
        <f t="shared" si="2"/>
        <v>0</v>
      </c>
      <c r="R105" s="3" t="str">
        <f t="shared" si="3"/>
        <v>0</v>
      </c>
      <c r="S105" s="1"/>
    </row>
    <row r="106" spans="2:19" x14ac:dyDescent="0.3">
      <c r="B106" s="3">
        <v>87</v>
      </c>
      <c r="C106" s="25"/>
      <c r="D106" s="26"/>
      <c r="E106" s="25"/>
      <c r="F106" s="33"/>
      <c r="G106" s="34"/>
      <c r="H106" s="35"/>
      <c r="I106" s="36"/>
      <c r="J106" s="37"/>
      <c r="K106" s="38"/>
      <c r="L106" s="33"/>
      <c r="M106" s="5"/>
      <c r="N106" s="4"/>
      <c r="O106" s="4"/>
      <c r="P106" s="4"/>
      <c r="Q106" s="3" t="str">
        <f t="shared" si="2"/>
        <v>0</v>
      </c>
      <c r="R106" s="3" t="str">
        <f t="shared" si="3"/>
        <v>0</v>
      </c>
      <c r="S106" s="1"/>
    </row>
    <row r="107" spans="2:19" x14ac:dyDescent="0.3">
      <c r="B107" s="3">
        <v>88</v>
      </c>
      <c r="C107" s="25"/>
      <c r="D107" s="26"/>
      <c r="E107" s="25"/>
      <c r="F107" s="33"/>
      <c r="G107" s="34"/>
      <c r="H107" s="35"/>
      <c r="I107" s="36"/>
      <c r="J107" s="37"/>
      <c r="K107" s="38"/>
      <c r="L107" s="33"/>
      <c r="M107" s="5"/>
      <c r="N107" s="4"/>
      <c r="O107" s="4"/>
      <c r="P107" s="4"/>
      <c r="Q107" s="3" t="str">
        <f t="shared" si="2"/>
        <v>0</v>
      </c>
      <c r="R107" s="3" t="str">
        <f t="shared" si="3"/>
        <v>0</v>
      </c>
      <c r="S107" s="1"/>
    </row>
    <row r="108" spans="2:19" x14ac:dyDescent="0.3">
      <c r="B108" s="3">
        <v>89</v>
      </c>
      <c r="C108" s="25"/>
      <c r="D108" s="26"/>
      <c r="E108" s="25"/>
      <c r="F108" s="33"/>
      <c r="G108" s="34"/>
      <c r="H108" s="35"/>
      <c r="I108" s="36"/>
      <c r="J108" s="37"/>
      <c r="K108" s="38"/>
      <c r="L108" s="33"/>
      <c r="M108" s="5"/>
      <c r="N108" s="4"/>
      <c r="O108" s="4"/>
      <c r="P108" s="4"/>
      <c r="Q108" s="3" t="str">
        <f t="shared" si="2"/>
        <v>0</v>
      </c>
      <c r="R108" s="3" t="str">
        <f t="shared" si="3"/>
        <v>0</v>
      </c>
      <c r="S108" s="1"/>
    </row>
    <row r="109" spans="2:19" x14ac:dyDescent="0.3">
      <c r="B109" s="3">
        <v>90</v>
      </c>
      <c r="C109" s="25"/>
      <c r="D109" s="26"/>
      <c r="E109" s="25"/>
      <c r="F109" s="33"/>
      <c r="G109" s="34"/>
      <c r="H109" s="35"/>
      <c r="I109" s="36"/>
      <c r="J109" s="37"/>
      <c r="K109" s="38"/>
      <c r="L109" s="33"/>
      <c r="M109" s="5"/>
      <c r="N109" s="4"/>
      <c r="O109" s="4"/>
      <c r="P109" s="4"/>
      <c r="Q109" s="3" t="str">
        <f t="shared" si="2"/>
        <v>0</v>
      </c>
      <c r="R109" s="3" t="str">
        <f t="shared" si="3"/>
        <v>0</v>
      </c>
      <c r="S109" s="1"/>
    </row>
    <row r="110" spans="2:19" x14ac:dyDescent="0.3">
      <c r="B110" s="3">
        <v>91</v>
      </c>
      <c r="C110" s="25"/>
      <c r="D110" s="26"/>
      <c r="E110" s="25"/>
      <c r="F110" s="33"/>
      <c r="G110" s="34"/>
      <c r="H110" s="35"/>
      <c r="I110" s="36"/>
      <c r="J110" s="37"/>
      <c r="K110" s="38"/>
      <c r="L110" s="33"/>
      <c r="M110" s="5"/>
      <c r="N110" s="4"/>
      <c r="O110" s="4"/>
      <c r="P110" s="4"/>
      <c r="Q110" s="3" t="str">
        <f t="shared" si="2"/>
        <v>0</v>
      </c>
      <c r="R110" s="3" t="str">
        <f t="shared" si="3"/>
        <v>0</v>
      </c>
      <c r="S110" s="1"/>
    </row>
    <row r="111" spans="2:19" x14ac:dyDescent="0.3">
      <c r="B111" s="3">
        <v>92</v>
      </c>
      <c r="C111" s="25"/>
      <c r="D111" s="26"/>
      <c r="E111" s="25"/>
      <c r="F111" s="33"/>
      <c r="G111" s="34"/>
      <c r="H111" s="35"/>
      <c r="I111" s="36"/>
      <c r="J111" s="37"/>
      <c r="K111" s="38"/>
      <c r="L111" s="33"/>
      <c r="M111" s="5"/>
      <c r="N111" s="4"/>
      <c r="O111" s="4"/>
      <c r="P111" s="4"/>
      <c r="Q111" s="3" t="str">
        <f t="shared" si="2"/>
        <v>0</v>
      </c>
      <c r="R111" s="3" t="str">
        <f t="shared" si="3"/>
        <v>0</v>
      </c>
      <c r="S111" s="1"/>
    </row>
    <row r="112" spans="2:19" x14ac:dyDescent="0.3">
      <c r="B112" s="3">
        <v>93</v>
      </c>
      <c r="C112" s="25"/>
      <c r="D112" s="26"/>
      <c r="E112" s="25"/>
      <c r="F112" s="33"/>
      <c r="G112" s="34"/>
      <c r="H112" s="35"/>
      <c r="I112" s="36"/>
      <c r="J112" s="37"/>
      <c r="K112" s="38"/>
      <c r="L112" s="33"/>
      <c r="M112" s="5"/>
      <c r="N112" s="4"/>
      <c r="O112" s="4"/>
      <c r="P112" s="4"/>
      <c r="Q112" s="3" t="str">
        <f t="shared" si="2"/>
        <v>0</v>
      </c>
      <c r="R112" s="3" t="str">
        <f t="shared" si="3"/>
        <v>0</v>
      </c>
      <c r="S112" s="1"/>
    </row>
    <row r="113" spans="2:19" x14ac:dyDescent="0.3">
      <c r="B113" s="3">
        <v>94</v>
      </c>
      <c r="C113" s="25"/>
      <c r="D113" s="26"/>
      <c r="E113" s="25"/>
      <c r="F113" s="33"/>
      <c r="G113" s="34"/>
      <c r="H113" s="35"/>
      <c r="I113" s="36"/>
      <c r="J113" s="37"/>
      <c r="K113" s="38"/>
      <c r="L113" s="33"/>
      <c r="M113" s="5"/>
      <c r="N113" s="4"/>
      <c r="O113" s="4"/>
      <c r="P113" s="4"/>
      <c r="Q113" s="3" t="str">
        <f t="shared" si="2"/>
        <v>0</v>
      </c>
      <c r="R113" s="3" t="str">
        <f t="shared" si="3"/>
        <v>0</v>
      </c>
      <c r="S113" s="1"/>
    </row>
    <row r="114" spans="2:19" x14ac:dyDescent="0.3">
      <c r="B114" s="3">
        <v>95</v>
      </c>
      <c r="C114" s="25"/>
      <c r="D114" s="26"/>
      <c r="E114" s="25"/>
      <c r="F114" s="33"/>
      <c r="G114" s="34"/>
      <c r="H114" s="35"/>
      <c r="I114" s="36"/>
      <c r="J114" s="37"/>
      <c r="K114" s="38"/>
      <c r="L114" s="33"/>
      <c r="M114" s="5"/>
      <c r="N114" s="4"/>
      <c r="O114" s="4"/>
      <c r="P114" s="4"/>
      <c r="Q114" s="3" t="str">
        <f t="shared" si="2"/>
        <v>0</v>
      </c>
      <c r="R114" s="3" t="str">
        <f t="shared" si="3"/>
        <v>0</v>
      </c>
      <c r="S114" s="1"/>
    </row>
    <row r="115" spans="2:19" x14ac:dyDescent="0.3">
      <c r="B115" s="3">
        <v>96</v>
      </c>
      <c r="C115" s="25"/>
      <c r="D115" s="26"/>
      <c r="E115" s="25"/>
      <c r="F115" s="33"/>
      <c r="G115" s="34"/>
      <c r="H115" s="35"/>
      <c r="I115" s="36"/>
      <c r="J115" s="37"/>
      <c r="K115" s="38"/>
      <c r="L115" s="33"/>
      <c r="M115" s="5"/>
      <c r="N115" s="4"/>
      <c r="O115" s="4"/>
      <c r="P115" s="4"/>
      <c r="Q115" s="3" t="str">
        <f t="shared" si="2"/>
        <v>0</v>
      </c>
      <c r="R115" s="3" t="str">
        <f t="shared" si="3"/>
        <v>0</v>
      </c>
      <c r="S115" s="1"/>
    </row>
    <row r="116" spans="2:19" x14ac:dyDescent="0.3">
      <c r="B116" s="3">
        <v>97</v>
      </c>
      <c r="C116" s="25"/>
      <c r="D116" s="26"/>
      <c r="E116" s="25"/>
      <c r="F116" s="33"/>
      <c r="G116" s="34"/>
      <c r="H116" s="35"/>
      <c r="I116" s="36"/>
      <c r="J116" s="37"/>
      <c r="K116" s="38"/>
      <c r="L116" s="33"/>
      <c r="M116" s="5"/>
      <c r="N116" s="4"/>
      <c r="O116" s="4"/>
      <c r="P116" s="4"/>
      <c r="Q116" s="3" t="str">
        <f t="shared" si="2"/>
        <v>0</v>
      </c>
      <c r="R116" s="3" t="str">
        <f t="shared" si="3"/>
        <v>0</v>
      </c>
      <c r="S116" s="1"/>
    </row>
    <row r="117" spans="2:19" x14ac:dyDescent="0.3">
      <c r="B117" s="3">
        <v>98</v>
      </c>
      <c r="C117" s="25"/>
      <c r="D117" s="26"/>
      <c r="E117" s="25"/>
      <c r="F117" s="33"/>
      <c r="G117" s="34"/>
      <c r="H117" s="35"/>
      <c r="I117" s="36"/>
      <c r="J117" s="37"/>
      <c r="K117" s="38"/>
      <c r="L117" s="33"/>
      <c r="M117" s="5"/>
      <c r="N117" s="4"/>
      <c r="O117" s="4"/>
      <c r="P117" s="4"/>
      <c r="Q117" s="3" t="str">
        <f t="shared" si="2"/>
        <v>0</v>
      </c>
      <c r="R117" s="3" t="str">
        <f t="shared" si="3"/>
        <v>0</v>
      </c>
      <c r="S117" s="1"/>
    </row>
    <row r="118" spans="2:19" x14ac:dyDescent="0.3">
      <c r="B118" s="3">
        <v>99</v>
      </c>
      <c r="C118" s="25"/>
      <c r="D118" s="26"/>
      <c r="E118" s="25"/>
      <c r="F118" s="33"/>
      <c r="G118" s="34"/>
      <c r="H118" s="35"/>
      <c r="I118" s="36"/>
      <c r="J118" s="37"/>
      <c r="K118" s="38"/>
      <c r="L118" s="33"/>
      <c r="M118" s="5"/>
      <c r="N118" s="4"/>
      <c r="O118" s="4"/>
      <c r="P118" s="4"/>
      <c r="Q118" s="3" t="str">
        <f t="shared" si="2"/>
        <v>0</v>
      </c>
      <c r="R118" s="3" t="str">
        <f t="shared" si="3"/>
        <v>0</v>
      </c>
      <c r="S118" s="1"/>
    </row>
    <row r="119" spans="2:19" x14ac:dyDescent="0.3">
      <c r="B119" s="3">
        <v>100</v>
      </c>
      <c r="C119" s="25"/>
      <c r="D119" s="26"/>
      <c r="E119" s="25"/>
      <c r="F119" s="33"/>
      <c r="G119" s="34"/>
      <c r="H119" s="35"/>
      <c r="I119" s="36"/>
      <c r="J119" s="37"/>
      <c r="K119" s="38"/>
      <c r="L119" s="33"/>
      <c r="M119" s="5"/>
      <c r="N119" s="4"/>
      <c r="O119" s="4"/>
      <c r="P119" s="4"/>
      <c r="Q119" s="3" t="str">
        <f t="shared" si="2"/>
        <v>0</v>
      </c>
      <c r="R119" s="3" t="str">
        <f t="shared" si="3"/>
        <v>0</v>
      </c>
      <c r="S119" s="1"/>
    </row>
    <row r="120" spans="2:19" x14ac:dyDescent="0.3">
      <c r="B120" s="3">
        <v>101</v>
      </c>
      <c r="C120" s="25"/>
      <c r="D120" s="26"/>
      <c r="E120" s="25"/>
      <c r="F120" s="33"/>
      <c r="G120" s="34"/>
      <c r="H120" s="35"/>
      <c r="I120" s="36"/>
      <c r="J120" s="37"/>
      <c r="K120" s="38"/>
      <c r="L120" s="33"/>
      <c r="M120" s="5"/>
      <c r="N120" s="4"/>
      <c r="O120" s="4"/>
      <c r="P120" s="4"/>
      <c r="Q120" s="3" t="str">
        <f t="shared" si="2"/>
        <v>0</v>
      </c>
      <c r="R120" s="3" t="str">
        <f t="shared" si="3"/>
        <v>0</v>
      </c>
      <c r="S120" s="1"/>
    </row>
    <row r="121" spans="2:19" x14ac:dyDescent="0.3">
      <c r="B121" s="3">
        <v>102</v>
      </c>
      <c r="C121" s="25"/>
      <c r="D121" s="26"/>
      <c r="E121" s="25"/>
      <c r="F121" s="33"/>
      <c r="G121" s="34"/>
      <c r="H121" s="35"/>
      <c r="I121" s="36"/>
      <c r="J121" s="37"/>
      <c r="K121" s="38"/>
      <c r="L121" s="33"/>
      <c r="M121" s="5"/>
      <c r="N121" s="4"/>
      <c r="O121" s="4"/>
      <c r="P121" s="4"/>
      <c r="Q121" s="3" t="str">
        <f t="shared" si="2"/>
        <v>0</v>
      </c>
      <c r="R121" s="3" t="str">
        <f t="shared" si="3"/>
        <v>0</v>
      </c>
      <c r="S121" s="1"/>
    </row>
    <row r="122" spans="2:19" x14ac:dyDescent="0.3">
      <c r="B122" s="3">
        <v>103</v>
      </c>
      <c r="C122" s="25"/>
      <c r="D122" s="26"/>
      <c r="E122" s="25"/>
      <c r="F122" s="33"/>
      <c r="G122" s="34"/>
      <c r="H122" s="35"/>
      <c r="I122" s="36"/>
      <c r="J122" s="37"/>
      <c r="K122" s="38"/>
      <c r="L122" s="33"/>
      <c r="M122" s="5"/>
      <c r="N122" s="4"/>
      <c r="O122" s="4"/>
      <c r="P122" s="4"/>
      <c r="Q122" s="3" t="str">
        <f t="shared" si="2"/>
        <v>0</v>
      </c>
      <c r="R122" s="3" t="str">
        <f t="shared" si="3"/>
        <v>0</v>
      </c>
      <c r="S122" s="1"/>
    </row>
    <row r="123" spans="2:19" x14ac:dyDescent="0.3">
      <c r="B123" s="3">
        <v>104</v>
      </c>
      <c r="C123" s="25"/>
      <c r="D123" s="26"/>
      <c r="E123" s="25"/>
      <c r="F123" s="33"/>
      <c r="G123" s="34"/>
      <c r="H123" s="35"/>
      <c r="I123" s="36"/>
      <c r="J123" s="37"/>
      <c r="K123" s="38"/>
      <c r="L123" s="33"/>
      <c r="M123" s="5"/>
      <c r="N123" s="4"/>
      <c r="O123" s="4"/>
      <c r="P123" s="4"/>
      <c r="Q123" s="3" t="str">
        <f t="shared" si="2"/>
        <v>0</v>
      </c>
      <c r="R123" s="3" t="str">
        <f t="shared" si="3"/>
        <v>0</v>
      </c>
      <c r="S123" s="1"/>
    </row>
    <row r="124" spans="2:19" x14ac:dyDescent="0.3">
      <c r="B124" s="3">
        <v>105</v>
      </c>
      <c r="C124" s="25"/>
      <c r="D124" s="26"/>
      <c r="E124" s="25"/>
      <c r="F124" s="33"/>
      <c r="G124" s="34"/>
      <c r="H124" s="35"/>
      <c r="I124" s="36"/>
      <c r="J124" s="37"/>
      <c r="K124" s="38"/>
      <c r="L124" s="33"/>
      <c r="M124" s="5"/>
      <c r="N124" s="4"/>
      <c r="O124" s="4"/>
      <c r="P124" s="4"/>
      <c r="Q124" s="3" t="str">
        <f t="shared" si="2"/>
        <v>0</v>
      </c>
      <c r="R124" s="3" t="str">
        <f t="shared" si="3"/>
        <v>0</v>
      </c>
      <c r="S124" s="1"/>
    </row>
    <row r="125" spans="2:19" x14ac:dyDescent="0.3">
      <c r="B125" s="3">
        <v>106</v>
      </c>
      <c r="C125" s="25"/>
      <c r="D125" s="26"/>
      <c r="E125" s="25"/>
      <c r="F125" s="33"/>
      <c r="G125" s="34"/>
      <c r="H125" s="35"/>
      <c r="I125" s="36"/>
      <c r="J125" s="37"/>
      <c r="K125" s="38"/>
      <c r="L125" s="33"/>
      <c r="M125" s="5"/>
      <c r="N125" s="4"/>
      <c r="O125" s="4"/>
      <c r="P125" s="4"/>
      <c r="Q125" s="3" t="str">
        <f t="shared" si="2"/>
        <v>0</v>
      </c>
      <c r="R125" s="3" t="str">
        <f t="shared" si="3"/>
        <v>0</v>
      </c>
      <c r="S125" s="1"/>
    </row>
    <row r="126" spans="2:19" x14ac:dyDescent="0.3">
      <c r="B126" s="3">
        <v>107</v>
      </c>
      <c r="C126" s="25"/>
      <c r="D126" s="26"/>
      <c r="E126" s="25"/>
      <c r="F126" s="33"/>
      <c r="G126" s="34"/>
      <c r="H126" s="35"/>
      <c r="I126" s="36"/>
      <c r="J126" s="37"/>
      <c r="K126" s="38"/>
      <c r="L126" s="33"/>
      <c r="M126" s="5"/>
      <c r="N126" s="4"/>
      <c r="O126" s="4"/>
      <c r="P126" s="4"/>
      <c r="Q126" s="3" t="str">
        <f t="shared" si="2"/>
        <v>0</v>
      </c>
      <c r="R126" s="3" t="str">
        <f t="shared" si="3"/>
        <v>0</v>
      </c>
      <c r="S126" s="1"/>
    </row>
    <row r="127" spans="2:19" x14ac:dyDescent="0.3">
      <c r="B127" s="3">
        <v>108</v>
      </c>
      <c r="C127" s="25"/>
      <c r="D127" s="26"/>
      <c r="E127" s="25"/>
      <c r="F127" s="33"/>
      <c r="G127" s="34"/>
      <c r="H127" s="35"/>
      <c r="I127" s="36"/>
      <c r="J127" s="37"/>
      <c r="K127" s="38"/>
      <c r="L127" s="33"/>
      <c r="M127" s="5"/>
      <c r="N127" s="4"/>
      <c r="O127" s="4"/>
      <c r="P127" s="4"/>
      <c r="Q127" s="3" t="str">
        <f t="shared" si="2"/>
        <v>0</v>
      </c>
      <c r="R127" s="3" t="str">
        <f t="shared" si="3"/>
        <v>0</v>
      </c>
      <c r="S127" s="1"/>
    </row>
    <row r="128" spans="2:19" x14ac:dyDescent="0.3">
      <c r="B128" s="3">
        <v>109</v>
      </c>
      <c r="C128" s="25"/>
      <c r="D128" s="26"/>
      <c r="E128" s="25"/>
      <c r="F128" s="33"/>
      <c r="G128" s="34"/>
      <c r="H128" s="35"/>
      <c r="I128" s="36"/>
      <c r="J128" s="37"/>
      <c r="K128" s="38"/>
      <c r="L128" s="33"/>
      <c r="M128" s="5"/>
      <c r="N128" s="4"/>
      <c r="O128" s="4"/>
      <c r="P128" s="4"/>
      <c r="Q128" s="3" t="str">
        <f t="shared" si="2"/>
        <v>0</v>
      </c>
      <c r="R128" s="3" t="str">
        <f t="shared" si="3"/>
        <v>0</v>
      </c>
      <c r="S128" s="1"/>
    </row>
    <row r="129" spans="2:19" x14ac:dyDescent="0.3">
      <c r="B129" s="3">
        <v>110</v>
      </c>
      <c r="C129" s="25"/>
      <c r="D129" s="26"/>
      <c r="E129" s="25"/>
      <c r="F129" s="33"/>
      <c r="G129" s="34"/>
      <c r="H129" s="35"/>
      <c r="I129" s="36"/>
      <c r="J129" s="37"/>
      <c r="K129" s="38"/>
      <c r="L129" s="33"/>
      <c r="M129" s="5"/>
      <c r="N129" s="4"/>
      <c r="O129" s="4"/>
      <c r="P129" s="4"/>
      <c r="Q129" s="3" t="str">
        <f t="shared" si="2"/>
        <v>0</v>
      </c>
      <c r="R129" s="3" t="str">
        <f t="shared" si="3"/>
        <v>0</v>
      </c>
      <c r="S129" s="1"/>
    </row>
    <row r="130" spans="2:19" x14ac:dyDescent="0.3">
      <c r="B130" s="3">
        <v>111</v>
      </c>
      <c r="C130" s="25"/>
      <c r="D130" s="26"/>
      <c r="E130" s="25"/>
      <c r="F130" s="33"/>
      <c r="G130" s="34"/>
      <c r="H130" s="35"/>
      <c r="I130" s="36"/>
      <c r="J130" s="37"/>
      <c r="K130" s="38"/>
      <c r="L130" s="33"/>
      <c r="M130" s="5"/>
      <c r="N130" s="4"/>
      <c r="O130" s="4"/>
      <c r="P130" s="4"/>
      <c r="Q130" s="3" t="str">
        <f t="shared" si="2"/>
        <v>0</v>
      </c>
      <c r="R130" s="3" t="str">
        <f t="shared" si="3"/>
        <v>0</v>
      </c>
      <c r="S130" s="1"/>
    </row>
    <row r="131" spans="2:19" x14ac:dyDescent="0.3">
      <c r="B131" s="3">
        <v>112</v>
      </c>
      <c r="C131" s="25"/>
      <c r="D131" s="26"/>
      <c r="E131" s="25"/>
      <c r="F131" s="33"/>
      <c r="G131" s="34"/>
      <c r="H131" s="35"/>
      <c r="I131" s="36"/>
      <c r="J131" s="37"/>
      <c r="K131" s="38"/>
      <c r="L131" s="33"/>
      <c r="M131" s="5"/>
      <c r="N131" s="4"/>
      <c r="O131" s="4"/>
      <c r="P131" s="4"/>
      <c r="Q131" s="3" t="str">
        <f t="shared" si="2"/>
        <v>0</v>
      </c>
      <c r="R131" s="3" t="str">
        <f t="shared" si="3"/>
        <v>0</v>
      </c>
      <c r="S131" s="1"/>
    </row>
    <row r="132" spans="2:19" x14ac:dyDescent="0.3">
      <c r="B132" s="3">
        <v>113</v>
      </c>
      <c r="C132" s="25"/>
      <c r="D132" s="26"/>
      <c r="E132" s="25"/>
      <c r="F132" s="33"/>
      <c r="G132" s="34"/>
      <c r="H132" s="35"/>
      <c r="I132" s="36"/>
      <c r="J132" s="37"/>
      <c r="K132" s="38"/>
      <c r="L132" s="33"/>
      <c r="M132" s="5"/>
      <c r="N132" s="4"/>
      <c r="O132" s="4"/>
      <c r="P132" s="4"/>
      <c r="Q132" s="3" t="str">
        <f t="shared" si="2"/>
        <v>0</v>
      </c>
      <c r="R132" s="3" t="str">
        <f t="shared" si="3"/>
        <v>0</v>
      </c>
      <c r="S132" s="1"/>
    </row>
    <row r="133" spans="2:19" x14ac:dyDescent="0.3">
      <c r="B133" s="3">
        <v>114</v>
      </c>
      <c r="C133" s="25"/>
      <c r="D133" s="26"/>
      <c r="E133" s="25"/>
      <c r="F133" s="33"/>
      <c r="G133" s="34"/>
      <c r="H133" s="35"/>
      <c r="I133" s="36"/>
      <c r="J133" s="37"/>
      <c r="K133" s="38"/>
      <c r="L133" s="33"/>
      <c r="M133" s="5"/>
      <c r="N133" s="4"/>
      <c r="O133" s="4"/>
      <c r="P133" s="4"/>
      <c r="Q133" s="3" t="str">
        <f t="shared" si="2"/>
        <v>0</v>
      </c>
      <c r="R133" s="3" t="str">
        <f t="shared" si="3"/>
        <v>0</v>
      </c>
      <c r="S133" s="1"/>
    </row>
    <row r="134" spans="2:19" x14ac:dyDescent="0.3">
      <c r="B134" s="3">
        <v>115</v>
      </c>
      <c r="C134" s="25"/>
      <c r="D134" s="26"/>
      <c r="E134" s="25"/>
      <c r="F134" s="33"/>
      <c r="G134" s="34"/>
      <c r="H134" s="35"/>
      <c r="I134" s="36"/>
      <c r="J134" s="37"/>
      <c r="K134" s="38"/>
      <c r="L134" s="33"/>
      <c r="M134" s="5"/>
      <c r="N134" s="4"/>
      <c r="O134" s="4"/>
      <c r="P134" s="4"/>
      <c r="Q134" s="3" t="str">
        <f t="shared" si="2"/>
        <v>0</v>
      </c>
      <c r="R134" s="3" t="str">
        <f t="shared" si="3"/>
        <v>0</v>
      </c>
      <c r="S134" s="1"/>
    </row>
    <row r="135" spans="2:19" x14ac:dyDescent="0.3">
      <c r="B135" s="3">
        <v>116</v>
      </c>
      <c r="C135" s="25"/>
      <c r="D135" s="26"/>
      <c r="E135" s="25"/>
      <c r="F135" s="33"/>
      <c r="G135" s="34"/>
      <c r="H135" s="35"/>
      <c r="I135" s="36"/>
      <c r="J135" s="37"/>
      <c r="K135" s="38"/>
      <c r="L135" s="33"/>
      <c r="M135" s="5"/>
      <c r="N135" s="4"/>
      <c r="O135" s="4"/>
      <c r="P135" s="4"/>
      <c r="Q135" s="3" t="str">
        <f t="shared" si="2"/>
        <v>0</v>
      </c>
      <c r="R135" s="3" t="str">
        <f t="shared" si="3"/>
        <v>0</v>
      </c>
      <c r="S135" s="1"/>
    </row>
    <row r="136" spans="2:19" x14ac:dyDescent="0.3">
      <c r="B136" s="3">
        <v>117</v>
      </c>
      <c r="C136" s="25"/>
      <c r="D136" s="26"/>
      <c r="E136" s="25"/>
      <c r="F136" s="33"/>
      <c r="G136" s="34"/>
      <c r="H136" s="35"/>
      <c r="I136" s="36"/>
      <c r="J136" s="37"/>
      <c r="K136" s="38"/>
      <c r="L136" s="33"/>
      <c r="M136" s="5"/>
      <c r="N136" s="4"/>
      <c r="O136" s="4"/>
      <c r="P136" s="4"/>
      <c r="Q136" s="3" t="str">
        <f t="shared" si="2"/>
        <v>0</v>
      </c>
      <c r="R136" s="3" t="str">
        <f t="shared" si="3"/>
        <v>0</v>
      </c>
      <c r="S136" s="1"/>
    </row>
    <row r="137" spans="2:19" x14ac:dyDescent="0.3">
      <c r="B137" s="3">
        <v>118</v>
      </c>
      <c r="C137" s="25"/>
      <c r="D137" s="26"/>
      <c r="E137" s="25"/>
      <c r="F137" s="33"/>
      <c r="G137" s="34"/>
      <c r="H137" s="35"/>
      <c r="I137" s="36"/>
      <c r="J137" s="37"/>
      <c r="K137" s="38"/>
      <c r="L137" s="33"/>
      <c r="M137" s="5"/>
      <c r="N137" s="4"/>
      <c r="O137" s="4"/>
      <c r="P137" s="4"/>
      <c r="Q137" s="3" t="str">
        <f t="shared" si="2"/>
        <v>0</v>
      </c>
      <c r="R137" s="3" t="str">
        <f t="shared" si="3"/>
        <v>0</v>
      </c>
      <c r="S137" s="1"/>
    </row>
    <row r="138" spans="2:19" x14ac:dyDescent="0.3">
      <c r="B138" s="3">
        <v>119</v>
      </c>
      <c r="C138" s="25"/>
      <c r="D138" s="26"/>
      <c r="E138" s="25"/>
      <c r="F138" s="33"/>
      <c r="G138" s="34"/>
      <c r="H138" s="35"/>
      <c r="I138" s="36"/>
      <c r="J138" s="37"/>
      <c r="K138" s="38"/>
      <c r="L138" s="33"/>
      <c r="M138" s="5"/>
      <c r="N138" s="4"/>
      <c r="O138" s="4"/>
      <c r="P138" s="4"/>
      <c r="Q138" s="3" t="str">
        <f t="shared" si="2"/>
        <v>0</v>
      </c>
      <c r="R138" s="3" t="str">
        <f t="shared" si="3"/>
        <v>0</v>
      </c>
      <c r="S138" s="1"/>
    </row>
    <row r="139" spans="2:19" x14ac:dyDescent="0.3">
      <c r="B139" s="3">
        <v>120</v>
      </c>
      <c r="C139" s="25"/>
      <c r="D139" s="26"/>
      <c r="E139" s="25"/>
      <c r="F139" s="33"/>
      <c r="G139" s="34"/>
      <c r="H139" s="35"/>
      <c r="I139" s="36"/>
      <c r="J139" s="37"/>
      <c r="K139" s="38"/>
      <c r="L139" s="33"/>
      <c r="M139" s="5"/>
      <c r="N139" s="4"/>
      <c r="O139" s="4"/>
      <c r="P139" s="4"/>
      <c r="Q139" s="3" t="str">
        <f t="shared" si="2"/>
        <v>0</v>
      </c>
      <c r="R139" s="3" t="str">
        <f t="shared" si="3"/>
        <v>0</v>
      </c>
      <c r="S139" s="1"/>
    </row>
    <row r="140" spans="2:19" x14ac:dyDescent="0.3">
      <c r="B140" s="3">
        <v>121</v>
      </c>
      <c r="C140" s="25"/>
      <c r="D140" s="26"/>
      <c r="E140" s="25"/>
      <c r="F140" s="33"/>
      <c r="G140" s="34"/>
      <c r="H140" s="35"/>
      <c r="I140" s="36"/>
      <c r="J140" s="37"/>
      <c r="K140" s="38"/>
      <c r="L140" s="33"/>
      <c r="M140" s="5"/>
      <c r="N140" s="4"/>
      <c r="O140" s="4"/>
      <c r="P140" s="4"/>
      <c r="Q140" s="3" t="str">
        <f t="shared" si="2"/>
        <v>0</v>
      </c>
      <c r="R140" s="3" t="str">
        <f t="shared" si="3"/>
        <v>0</v>
      </c>
      <c r="S140" s="1"/>
    </row>
    <row r="141" spans="2:19" x14ac:dyDescent="0.3">
      <c r="B141" s="3">
        <v>122</v>
      </c>
      <c r="C141" s="25"/>
      <c r="D141" s="26"/>
      <c r="E141" s="25"/>
      <c r="F141" s="33"/>
      <c r="G141" s="34"/>
      <c r="H141" s="35"/>
      <c r="I141" s="36"/>
      <c r="J141" s="37"/>
      <c r="K141" s="38"/>
      <c r="L141" s="33"/>
      <c r="M141" s="5"/>
      <c r="N141" s="4"/>
      <c r="O141" s="4"/>
      <c r="P141" s="4"/>
      <c r="Q141" s="3" t="str">
        <f t="shared" ref="Q141:Q204" si="4">IF(M141=0,"0",MONTH(M141))</f>
        <v>0</v>
      </c>
      <c r="R141" s="3" t="str">
        <f t="shared" si="3"/>
        <v>0</v>
      </c>
      <c r="S141" s="1"/>
    </row>
    <row r="142" spans="2:19" x14ac:dyDescent="0.3">
      <c r="B142" s="3">
        <v>123</v>
      </c>
      <c r="C142" s="25"/>
      <c r="D142" s="26"/>
      <c r="E142" s="25"/>
      <c r="F142" s="33"/>
      <c r="G142" s="34"/>
      <c r="H142" s="35"/>
      <c r="I142" s="36"/>
      <c r="J142" s="37"/>
      <c r="K142" s="38"/>
      <c r="L142" s="33"/>
      <c r="M142" s="5"/>
      <c r="N142" s="4"/>
      <c r="O142" s="4"/>
      <c r="P142" s="4"/>
      <c r="Q142" s="3" t="str">
        <f t="shared" si="4"/>
        <v>0</v>
      </c>
      <c r="R142" s="3" t="str">
        <f t="shared" ref="R142:R205" si="5">IF(O142=0,"0",WEEKNUM(O142,2))</f>
        <v>0</v>
      </c>
      <c r="S142" s="1"/>
    </row>
    <row r="143" spans="2:19" x14ac:dyDescent="0.3">
      <c r="B143" s="3">
        <v>124</v>
      </c>
      <c r="C143" s="25"/>
      <c r="D143" s="26"/>
      <c r="E143" s="25"/>
      <c r="F143" s="33"/>
      <c r="G143" s="34"/>
      <c r="H143" s="35"/>
      <c r="I143" s="36"/>
      <c r="J143" s="37"/>
      <c r="K143" s="38"/>
      <c r="L143" s="33"/>
      <c r="M143" s="5"/>
      <c r="N143" s="4"/>
      <c r="O143" s="4"/>
      <c r="P143" s="4"/>
      <c r="Q143" s="3" t="str">
        <f t="shared" si="4"/>
        <v>0</v>
      </c>
      <c r="R143" s="3" t="str">
        <f t="shared" si="5"/>
        <v>0</v>
      </c>
      <c r="S143" s="1"/>
    </row>
    <row r="144" spans="2:19" x14ac:dyDescent="0.3">
      <c r="B144" s="3">
        <v>125</v>
      </c>
      <c r="C144" s="25"/>
      <c r="D144" s="26"/>
      <c r="E144" s="25"/>
      <c r="F144" s="33"/>
      <c r="G144" s="34"/>
      <c r="H144" s="35"/>
      <c r="I144" s="36"/>
      <c r="J144" s="37"/>
      <c r="K144" s="38"/>
      <c r="L144" s="33"/>
      <c r="M144" s="5"/>
      <c r="N144" s="4"/>
      <c r="O144" s="4"/>
      <c r="P144" s="4"/>
      <c r="Q144" s="3" t="str">
        <f t="shared" si="4"/>
        <v>0</v>
      </c>
      <c r="R144" s="3" t="str">
        <f t="shared" si="5"/>
        <v>0</v>
      </c>
      <c r="S144" s="1"/>
    </row>
    <row r="145" spans="2:19" x14ac:dyDescent="0.3">
      <c r="B145" s="3">
        <v>126</v>
      </c>
      <c r="C145" s="25"/>
      <c r="D145" s="26"/>
      <c r="E145" s="25"/>
      <c r="F145" s="33"/>
      <c r="G145" s="34"/>
      <c r="H145" s="35"/>
      <c r="I145" s="36"/>
      <c r="J145" s="37"/>
      <c r="K145" s="38"/>
      <c r="L145" s="33"/>
      <c r="M145" s="5"/>
      <c r="N145" s="4"/>
      <c r="O145" s="4"/>
      <c r="P145" s="4"/>
      <c r="Q145" s="3" t="str">
        <f t="shared" si="4"/>
        <v>0</v>
      </c>
      <c r="R145" s="3" t="str">
        <f t="shared" si="5"/>
        <v>0</v>
      </c>
      <c r="S145" s="1"/>
    </row>
    <row r="146" spans="2:19" x14ac:dyDescent="0.3">
      <c r="B146" s="3">
        <v>127</v>
      </c>
      <c r="C146" s="25"/>
      <c r="D146" s="26"/>
      <c r="E146" s="25"/>
      <c r="F146" s="33"/>
      <c r="G146" s="34"/>
      <c r="H146" s="35"/>
      <c r="I146" s="36"/>
      <c r="J146" s="37"/>
      <c r="K146" s="38"/>
      <c r="L146" s="33"/>
      <c r="M146" s="5"/>
      <c r="N146" s="4"/>
      <c r="O146" s="4"/>
      <c r="P146" s="4"/>
      <c r="Q146" s="3" t="str">
        <f t="shared" si="4"/>
        <v>0</v>
      </c>
      <c r="R146" s="3" t="str">
        <f t="shared" si="5"/>
        <v>0</v>
      </c>
      <c r="S146" s="1"/>
    </row>
    <row r="147" spans="2:19" x14ac:dyDescent="0.3">
      <c r="B147" s="3">
        <v>128</v>
      </c>
      <c r="C147" s="25"/>
      <c r="D147" s="26"/>
      <c r="E147" s="25"/>
      <c r="F147" s="33"/>
      <c r="G147" s="34"/>
      <c r="H147" s="35"/>
      <c r="I147" s="36"/>
      <c r="J147" s="37"/>
      <c r="K147" s="38"/>
      <c r="L147" s="33"/>
      <c r="M147" s="5"/>
      <c r="N147" s="4"/>
      <c r="O147" s="4"/>
      <c r="P147" s="4"/>
      <c r="Q147" s="3" t="str">
        <f t="shared" si="4"/>
        <v>0</v>
      </c>
      <c r="R147" s="3" t="str">
        <f t="shared" si="5"/>
        <v>0</v>
      </c>
      <c r="S147" s="1"/>
    </row>
    <row r="148" spans="2:19" x14ac:dyDescent="0.3">
      <c r="B148" s="3">
        <v>129</v>
      </c>
      <c r="C148" s="25"/>
      <c r="D148" s="26"/>
      <c r="E148" s="25"/>
      <c r="F148" s="33"/>
      <c r="G148" s="34"/>
      <c r="H148" s="35"/>
      <c r="I148" s="36"/>
      <c r="J148" s="37"/>
      <c r="K148" s="38"/>
      <c r="L148" s="33"/>
      <c r="M148" s="5"/>
      <c r="N148" s="4"/>
      <c r="O148" s="4"/>
      <c r="P148" s="4"/>
      <c r="Q148" s="3" t="str">
        <f t="shared" si="4"/>
        <v>0</v>
      </c>
      <c r="R148" s="3" t="str">
        <f t="shared" si="5"/>
        <v>0</v>
      </c>
      <c r="S148" s="1"/>
    </row>
    <row r="149" spans="2:19" x14ac:dyDescent="0.3">
      <c r="B149" s="3">
        <v>130</v>
      </c>
      <c r="C149" s="25"/>
      <c r="D149" s="26"/>
      <c r="E149" s="25"/>
      <c r="F149" s="33"/>
      <c r="G149" s="34"/>
      <c r="H149" s="35"/>
      <c r="I149" s="36"/>
      <c r="J149" s="37"/>
      <c r="K149" s="38"/>
      <c r="L149" s="33"/>
      <c r="M149" s="5"/>
      <c r="N149" s="4"/>
      <c r="O149" s="4"/>
      <c r="P149" s="4"/>
      <c r="Q149" s="3" t="str">
        <f t="shared" si="4"/>
        <v>0</v>
      </c>
      <c r="R149" s="3" t="str">
        <f t="shared" si="5"/>
        <v>0</v>
      </c>
      <c r="S149" s="1"/>
    </row>
    <row r="150" spans="2:19" x14ac:dyDescent="0.3">
      <c r="B150" s="3">
        <v>131</v>
      </c>
      <c r="C150" s="25"/>
      <c r="D150" s="26"/>
      <c r="E150" s="25"/>
      <c r="F150" s="33"/>
      <c r="G150" s="34"/>
      <c r="H150" s="35"/>
      <c r="I150" s="36"/>
      <c r="J150" s="37"/>
      <c r="K150" s="38"/>
      <c r="L150" s="33"/>
      <c r="M150" s="5"/>
      <c r="N150" s="4"/>
      <c r="O150" s="4"/>
      <c r="P150" s="4"/>
      <c r="Q150" s="3" t="str">
        <f t="shared" si="4"/>
        <v>0</v>
      </c>
      <c r="R150" s="3" t="str">
        <f t="shared" si="5"/>
        <v>0</v>
      </c>
      <c r="S150" s="1"/>
    </row>
    <row r="151" spans="2:19" x14ac:dyDescent="0.3">
      <c r="B151" s="3">
        <v>132</v>
      </c>
      <c r="C151" s="25"/>
      <c r="D151" s="26"/>
      <c r="E151" s="25"/>
      <c r="F151" s="33"/>
      <c r="G151" s="34"/>
      <c r="H151" s="35"/>
      <c r="I151" s="36"/>
      <c r="J151" s="37"/>
      <c r="K151" s="38"/>
      <c r="L151" s="33"/>
      <c r="M151" s="5"/>
      <c r="N151" s="4"/>
      <c r="O151" s="4"/>
      <c r="P151" s="4"/>
      <c r="Q151" s="3" t="str">
        <f t="shared" si="4"/>
        <v>0</v>
      </c>
      <c r="R151" s="3" t="str">
        <f t="shared" si="5"/>
        <v>0</v>
      </c>
      <c r="S151" s="1"/>
    </row>
    <row r="152" spans="2:19" x14ac:dyDescent="0.3">
      <c r="B152" s="3">
        <v>133</v>
      </c>
      <c r="C152" s="25"/>
      <c r="D152" s="26"/>
      <c r="E152" s="25"/>
      <c r="F152" s="33"/>
      <c r="G152" s="34"/>
      <c r="H152" s="35"/>
      <c r="I152" s="36"/>
      <c r="J152" s="37"/>
      <c r="K152" s="38"/>
      <c r="L152" s="33"/>
      <c r="M152" s="5"/>
      <c r="N152" s="4"/>
      <c r="O152" s="4"/>
      <c r="P152" s="4"/>
      <c r="Q152" s="3" t="str">
        <f t="shared" si="4"/>
        <v>0</v>
      </c>
      <c r="R152" s="3" t="str">
        <f t="shared" si="5"/>
        <v>0</v>
      </c>
      <c r="S152" s="1"/>
    </row>
    <row r="153" spans="2:19" x14ac:dyDescent="0.3">
      <c r="B153" s="3">
        <v>134</v>
      </c>
      <c r="C153" s="25"/>
      <c r="D153" s="26"/>
      <c r="E153" s="25"/>
      <c r="F153" s="33"/>
      <c r="G153" s="34"/>
      <c r="H153" s="35"/>
      <c r="I153" s="36"/>
      <c r="J153" s="37"/>
      <c r="K153" s="38"/>
      <c r="L153" s="33"/>
      <c r="M153" s="5"/>
      <c r="N153" s="4"/>
      <c r="O153" s="4"/>
      <c r="P153" s="4"/>
      <c r="Q153" s="3" t="str">
        <f t="shared" si="4"/>
        <v>0</v>
      </c>
      <c r="R153" s="3" t="str">
        <f t="shared" si="5"/>
        <v>0</v>
      </c>
      <c r="S153" s="1"/>
    </row>
    <row r="154" spans="2:19" x14ac:dyDescent="0.3">
      <c r="B154" s="3">
        <v>135</v>
      </c>
      <c r="C154" s="25"/>
      <c r="D154" s="26"/>
      <c r="E154" s="25"/>
      <c r="F154" s="33"/>
      <c r="G154" s="34"/>
      <c r="H154" s="35"/>
      <c r="I154" s="36"/>
      <c r="J154" s="37"/>
      <c r="K154" s="38"/>
      <c r="L154" s="33"/>
      <c r="M154" s="5"/>
      <c r="N154" s="4"/>
      <c r="O154" s="4"/>
      <c r="P154" s="4"/>
      <c r="Q154" s="3" t="str">
        <f t="shared" si="4"/>
        <v>0</v>
      </c>
      <c r="R154" s="3" t="str">
        <f t="shared" si="5"/>
        <v>0</v>
      </c>
      <c r="S154" s="1"/>
    </row>
    <row r="155" spans="2:19" x14ac:dyDescent="0.3">
      <c r="B155" s="3">
        <v>136</v>
      </c>
      <c r="C155" s="25"/>
      <c r="D155" s="26"/>
      <c r="E155" s="25"/>
      <c r="F155" s="33"/>
      <c r="G155" s="34"/>
      <c r="H155" s="35"/>
      <c r="I155" s="36"/>
      <c r="J155" s="37"/>
      <c r="K155" s="38"/>
      <c r="L155" s="33"/>
      <c r="M155" s="5"/>
      <c r="N155" s="4"/>
      <c r="O155" s="4"/>
      <c r="P155" s="4"/>
      <c r="Q155" s="3" t="str">
        <f t="shared" si="4"/>
        <v>0</v>
      </c>
      <c r="R155" s="3" t="str">
        <f t="shared" si="5"/>
        <v>0</v>
      </c>
      <c r="S155" s="1"/>
    </row>
    <row r="156" spans="2:19" x14ac:dyDescent="0.3">
      <c r="B156" s="3">
        <v>137</v>
      </c>
      <c r="C156" s="25"/>
      <c r="D156" s="26"/>
      <c r="E156" s="25"/>
      <c r="F156" s="33"/>
      <c r="G156" s="34"/>
      <c r="H156" s="35"/>
      <c r="I156" s="36"/>
      <c r="J156" s="37"/>
      <c r="K156" s="38"/>
      <c r="L156" s="33"/>
      <c r="M156" s="5"/>
      <c r="N156" s="4"/>
      <c r="O156" s="4"/>
      <c r="P156" s="4"/>
      <c r="Q156" s="3" t="str">
        <f t="shared" si="4"/>
        <v>0</v>
      </c>
      <c r="R156" s="3" t="str">
        <f t="shared" si="5"/>
        <v>0</v>
      </c>
      <c r="S156" s="1"/>
    </row>
    <row r="157" spans="2:19" x14ac:dyDescent="0.3">
      <c r="B157" s="3">
        <v>138</v>
      </c>
      <c r="C157" s="25"/>
      <c r="D157" s="26"/>
      <c r="E157" s="25"/>
      <c r="F157" s="33"/>
      <c r="G157" s="34"/>
      <c r="H157" s="35"/>
      <c r="I157" s="36"/>
      <c r="J157" s="37"/>
      <c r="K157" s="38"/>
      <c r="L157" s="33"/>
      <c r="M157" s="5"/>
      <c r="N157" s="4"/>
      <c r="O157" s="4"/>
      <c r="P157" s="4"/>
      <c r="Q157" s="3" t="str">
        <f t="shared" si="4"/>
        <v>0</v>
      </c>
      <c r="R157" s="3" t="str">
        <f t="shared" si="5"/>
        <v>0</v>
      </c>
      <c r="S157" s="1"/>
    </row>
    <row r="158" spans="2:19" x14ac:dyDescent="0.3">
      <c r="B158" s="3">
        <v>139</v>
      </c>
      <c r="C158" s="25"/>
      <c r="D158" s="26"/>
      <c r="E158" s="25"/>
      <c r="F158" s="33"/>
      <c r="G158" s="34"/>
      <c r="H158" s="35"/>
      <c r="I158" s="36"/>
      <c r="J158" s="37"/>
      <c r="K158" s="38"/>
      <c r="L158" s="33"/>
      <c r="M158" s="5"/>
      <c r="N158" s="4"/>
      <c r="O158" s="4"/>
      <c r="P158" s="4"/>
      <c r="Q158" s="3" t="str">
        <f t="shared" si="4"/>
        <v>0</v>
      </c>
      <c r="R158" s="3" t="str">
        <f t="shared" si="5"/>
        <v>0</v>
      </c>
      <c r="S158" s="1"/>
    </row>
    <row r="159" spans="2:19" x14ac:dyDescent="0.3">
      <c r="B159" s="3">
        <v>140</v>
      </c>
      <c r="C159" s="25"/>
      <c r="D159" s="26"/>
      <c r="E159" s="25"/>
      <c r="F159" s="33"/>
      <c r="G159" s="34"/>
      <c r="H159" s="35"/>
      <c r="I159" s="36"/>
      <c r="J159" s="37"/>
      <c r="K159" s="38"/>
      <c r="L159" s="33"/>
      <c r="M159" s="5"/>
      <c r="N159" s="4"/>
      <c r="O159" s="4"/>
      <c r="P159" s="4"/>
      <c r="Q159" s="3" t="str">
        <f t="shared" si="4"/>
        <v>0</v>
      </c>
      <c r="R159" s="3" t="str">
        <f t="shared" si="5"/>
        <v>0</v>
      </c>
      <c r="S159" s="1"/>
    </row>
    <row r="160" spans="2:19" x14ac:dyDescent="0.3">
      <c r="B160" s="3">
        <v>141</v>
      </c>
      <c r="C160" s="25"/>
      <c r="D160" s="26"/>
      <c r="E160" s="25"/>
      <c r="F160" s="33"/>
      <c r="G160" s="34"/>
      <c r="H160" s="35"/>
      <c r="I160" s="36"/>
      <c r="J160" s="37"/>
      <c r="K160" s="38"/>
      <c r="L160" s="33"/>
      <c r="M160" s="5"/>
      <c r="N160" s="4"/>
      <c r="O160" s="4"/>
      <c r="P160" s="4"/>
      <c r="Q160" s="3" t="str">
        <f t="shared" si="4"/>
        <v>0</v>
      </c>
      <c r="R160" s="3" t="str">
        <f t="shared" si="5"/>
        <v>0</v>
      </c>
      <c r="S160" s="1"/>
    </row>
    <row r="161" spans="2:18" x14ac:dyDescent="0.3">
      <c r="B161" s="3">
        <v>142</v>
      </c>
      <c r="C161" s="25"/>
      <c r="D161" s="26"/>
      <c r="E161" s="25"/>
      <c r="F161" s="33"/>
      <c r="G161" s="34"/>
      <c r="H161" s="35"/>
      <c r="I161" s="36"/>
      <c r="J161" s="37"/>
      <c r="K161" s="38"/>
      <c r="L161" s="33"/>
      <c r="M161" s="5"/>
      <c r="N161" s="4"/>
      <c r="O161" s="4"/>
      <c r="P161" s="4"/>
      <c r="Q161" s="3" t="str">
        <f t="shared" si="4"/>
        <v>0</v>
      </c>
      <c r="R161" s="3" t="str">
        <f t="shared" si="5"/>
        <v>0</v>
      </c>
    </row>
    <row r="162" spans="2:18" x14ac:dyDescent="0.3">
      <c r="B162" s="3">
        <v>143</v>
      </c>
      <c r="C162" s="25"/>
      <c r="D162" s="26"/>
      <c r="E162" s="25"/>
      <c r="F162" s="33"/>
      <c r="G162" s="34"/>
      <c r="H162" s="35"/>
      <c r="I162" s="36"/>
      <c r="J162" s="37"/>
      <c r="K162" s="38"/>
      <c r="L162" s="33"/>
      <c r="M162" s="5"/>
      <c r="N162" s="4"/>
      <c r="O162" s="4"/>
      <c r="P162" s="4"/>
      <c r="Q162" s="3" t="str">
        <f t="shared" si="4"/>
        <v>0</v>
      </c>
      <c r="R162" s="3" t="str">
        <f t="shared" si="5"/>
        <v>0</v>
      </c>
    </row>
    <row r="163" spans="2:18" x14ac:dyDescent="0.3">
      <c r="B163" s="3">
        <v>144</v>
      </c>
      <c r="C163" s="25"/>
      <c r="D163" s="26"/>
      <c r="E163" s="25"/>
      <c r="F163" s="33"/>
      <c r="G163" s="34"/>
      <c r="H163" s="35"/>
      <c r="I163" s="36"/>
      <c r="J163" s="37"/>
      <c r="K163" s="38"/>
      <c r="L163" s="33"/>
      <c r="M163" s="5"/>
      <c r="N163" s="4"/>
      <c r="O163" s="4"/>
      <c r="P163" s="4"/>
      <c r="Q163" s="3" t="str">
        <f t="shared" si="4"/>
        <v>0</v>
      </c>
      <c r="R163" s="3" t="str">
        <f t="shared" si="5"/>
        <v>0</v>
      </c>
    </row>
    <row r="164" spans="2:18" x14ac:dyDescent="0.3">
      <c r="B164" s="3">
        <v>145</v>
      </c>
      <c r="C164" s="25"/>
      <c r="D164" s="26"/>
      <c r="E164" s="25"/>
      <c r="F164" s="33"/>
      <c r="G164" s="34"/>
      <c r="H164" s="35"/>
      <c r="I164" s="36"/>
      <c r="J164" s="37"/>
      <c r="K164" s="38"/>
      <c r="L164" s="33"/>
      <c r="M164" s="5"/>
      <c r="N164" s="4"/>
      <c r="O164" s="4"/>
      <c r="P164" s="4"/>
      <c r="Q164" s="3" t="str">
        <f t="shared" si="4"/>
        <v>0</v>
      </c>
      <c r="R164" s="3" t="str">
        <f t="shared" si="5"/>
        <v>0</v>
      </c>
    </row>
    <row r="165" spans="2:18" x14ac:dyDescent="0.3">
      <c r="B165" s="3">
        <v>146</v>
      </c>
      <c r="C165" s="25"/>
      <c r="D165" s="26"/>
      <c r="E165" s="25"/>
      <c r="F165" s="33"/>
      <c r="G165" s="34"/>
      <c r="H165" s="35"/>
      <c r="I165" s="36"/>
      <c r="J165" s="37"/>
      <c r="K165" s="38"/>
      <c r="L165" s="33"/>
      <c r="M165" s="5"/>
      <c r="N165" s="4"/>
      <c r="O165" s="4"/>
      <c r="P165" s="4"/>
      <c r="Q165" s="3" t="str">
        <f t="shared" si="4"/>
        <v>0</v>
      </c>
      <c r="R165" s="3" t="str">
        <f t="shared" si="5"/>
        <v>0</v>
      </c>
    </row>
    <row r="166" spans="2:18" x14ac:dyDescent="0.3">
      <c r="B166" s="3">
        <v>147</v>
      </c>
      <c r="C166" s="25"/>
      <c r="D166" s="26"/>
      <c r="E166" s="25"/>
      <c r="F166" s="33"/>
      <c r="G166" s="34"/>
      <c r="H166" s="35"/>
      <c r="I166" s="36"/>
      <c r="J166" s="37"/>
      <c r="K166" s="38"/>
      <c r="L166" s="33"/>
      <c r="M166" s="5"/>
      <c r="N166" s="4"/>
      <c r="O166" s="4"/>
      <c r="P166" s="4"/>
      <c r="Q166" s="3" t="str">
        <f t="shared" si="4"/>
        <v>0</v>
      </c>
      <c r="R166" s="3" t="str">
        <f t="shared" si="5"/>
        <v>0</v>
      </c>
    </row>
    <row r="167" spans="2:18" x14ac:dyDescent="0.3">
      <c r="B167" s="3">
        <v>148</v>
      </c>
      <c r="C167" s="25"/>
      <c r="D167" s="26"/>
      <c r="E167" s="25"/>
      <c r="F167" s="33"/>
      <c r="G167" s="34"/>
      <c r="H167" s="35"/>
      <c r="I167" s="36"/>
      <c r="J167" s="37"/>
      <c r="K167" s="38"/>
      <c r="L167" s="33"/>
      <c r="M167" s="5"/>
      <c r="N167" s="4"/>
      <c r="O167" s="4"/>
      <c r="P167" s="4"/>
      <c r="Q167" s="3" t="str">
        <f t="shared" si="4"/>
        <v>0</v>
      </c>
      <c r="R167" s="3" t="str">
        <f t="shared" si="5"/>
        <v>0</v>
      </c>
    </row>
    <row r="168" spans="2:18" x14ac:dyDescent="0.3">
      <c r="B168" s="3">
        <v>149</v>
      </c>
      <c r="C168" s="25"/>
      <c r="D168" s="26"/>
      <c r="E168" s="25"/>
      <c r="F168" s="33"/>
      <c r="G168" s="34"/>
      <c r="H168" s="35"/>
      <c r="I168" s="36"/>
      <c r="J168" s="37"/>
      <c r="K168" s="38"/>
      <c r="L168" s="33"/>
      <c r="M168" s="5"/>
      <c r="N168" s="4"/>
      <c r="O168" s="4"/>
      <c r="P168" s="4"/>
      <c r="Q168" s="3" t="str">
        <f t="shared" si="4"/>
        <v>0</v>
      </c>
      <c r="R168" s="3" t="str">
        <f t="shared" si="5"/>
        <v>0</v>
      </c>
    </row>
    <row r="169" spans="2:18" x14ac:dyDescent="0.3">
      <c r="B169" s="3">
        <v>150</v>
      </c>
      <c r="C169" s="25"/>
      <c r="D169" s="26"/>
      <c r="E169" s="25"/>
      <c r="F169" s="33"/>
      <c r="G169" s="34"/>
      <c r="H169" s="35"/>
      <c r="I169" s="36"/>
      <c r="J169" s="37"/>
      <c r="K169" s="38"/>
      <c r="L169" s="33"/>
      <c r="M169" s="5"/>
      <c r="N169" s="4"/>
      <c r="O169" s="4"/>
      <c r="P169" s="4"/>
      <c r="Q169" s="3" t="str">
        <f t="shared" si="4"/>
        <v>0</v>
      </c>
      <c r="R169" s="3" t="str">
        <f t="shared" si="5"/>
        <v>0</v>
      </c>
    </row>
    <row r="170" spans="2:18" x14ac:dyDescent="0.3">
      <c r="B170" s="3">
        <v>151</v>
      </c>
      <c r="C170" s="25"/>
      <c r="D170" s="26"/>
      <c r="E170" s="25"/>
      <c r="F170" s="33"/>
      <c r="G170" s="34"/>
      <c r="H170" s="35"/>
      <c r="I170" s="36"/>
      <c r="J170" s="37"/>
      <c r="K170" s="38"/>
      <c r="L170" s="33"/>
      <c r="M170" s="5"/>
      <c r="N170" s="4"/>
      <c r="O170" s="4"/>
      <c r="P170" s="4"/>
      <c r="Q170" s="3" t="str">
        <f t="shared" si="4"/>
        <v>0</v>
      </c>
      <c r="R170" s="3" t="str">
        <f t="shared" si="5"/>
        <v>0</v>
      </c>
    </row>
    <row r="171" spans="2:18" x14ac:dyDescent="0.3">
      <c r="B171" s="3">
        <v>152</v>
      </c>
      <c r="C171" s="25"/>
      <c r="D171" s="26"/>
      <c r="E171" s="25"/>
      <c r="F171" s="33"/>
      <c r="G171" s="34"/>
      <c r="H171" s="35"/>
      <c r="I171" s="36"/>
      <c r="J171" s="37"/>
      <c r="K171" s="38"/>
      <c r="L171" s="33"/>
      <c r="M171" s="5"/>
      <c r="N171" s="4"/>
      <c r="O171" s="4"/>
      <c r="P171" s="4"/>
      <c r="Q171" s="3" t="str">
        <f t="shared" si="4"/>
        <v>0</v>
      </c>
      <c r="R171" s="3" t="str">
        <f t="shared" si="5"/>
        <v>0</v>
      </c>
    </row>
    <row r="172" spans="2:18" x14ac:dyDescent="0.3">
      <c r="B172" s="3">
        <v>153</v>
      </c>
      <c r="C172" s="25"/>
      <c r="D172" s="26"/>
      <c r="E172" s="25"/>
      <c r="F172" s="33"/>
      <c r="G172" s="34"/>
      <c r="H172" s="35"/>
      <c r="I172" s="36"/>
      <c r="J172" s="37"/>
      <c r="K172" s="38"/>
      <c r="L172" s="33"/>
      <c r="M172" s="5"/>
      <c r="N172" s="4"/>
      <c r="O172" s="4"/>
      <c r="P172" s="4"/>
      <c r="Q172" s="3" t="str">
        <f t="shared" si="4"/>
        <v>0</v>
      </c>
      <c r="R172" s="3" t="str">
        <f t="shared" si="5"/>
        <v>0</v>
      </c>
    </row>
    <row r="173" spans="2:18" x14ac:dyDescent="0.3">
      <c r="B173" s="3">
        <v>154</v>
      </c>
      <c r="C173" s="25"/>
      <c r="D173" s="26"/>
      <c r="E173" s="25"/>
      <c r="F173" s="33"/>
      <c r="G173" s="34"/>
      <c r="H173" s="35"/>
      <c r="I173" s="36"/>
      <c r="J173" s="37"/>
      <c r="K173" s="38"/>
      <c r="L173" s="33"/>
      <c r="M173" s="5"/>
      <c r="N173" s="4"/>
      <c r="O173" s="4"/>
      <c r="P173" s="4"/>
      <c r="Q173" s="3" t="str">
        <f t="shared" si="4"/>
        <v>0</v>
      </c>
      <c r="R173" s="3" t="str">
        <f t="shared" si="5"/>
        <v>0</v>
      </c>
    </row>
    <row r="174" spans="2:18" x14ac:dyDescent="0.3">
      <c r="B174" s="3">
        <v>155</v>
      </c>
      <c r="C174" s="25"/>
      <c r="D174" s="26"/>
      <c r="E174" s="25"/>
      <c r="F174" s="33"/>
      <c r="G174" s="34"/>
      <c r="H174" s="35"/>
      <c r="I174" s="36"/>
      <c r="J174" s="37"/>
      <c r="K174" s="38"/>
      <c r="L174" s="33"/>
      <c r="M174" s="5"/>
      <c r="N174" s="4"/>
      <c r="O174" s="4"/>
      <c r="P174" s="4"/>
      <c r="Q174" s="3" t="str">
        <f t="shared" si="4"/>
        <v>0</v>
      </c>
      <c r="R174" s="3" t="str">
        <f t="shared" si="5"/>
        <v>0</v>
      </c>
    </row>
    <row r="175" spans="2:18" x14ac:dyDescent="0.3">
      <c r="B175" s="3">
        <v>156</v>
      </c>
      <c r="C175" s="25"/>
      <c r="D175" s="26"/>
      <c r="E175" s="25"/>
      <c r="F175" s="33"/>
      <c r="G175" s="34"/>
      <c r="H175" s="35"/>
      <c r="I175" s="36"/>
      <c r="J175" s="37"/>
      <c r="K175" s="38"/>
      <c r="L175" s="33"/>
      <c r="M175" s="5"/>
      <c r="N175" s="4"/>
      <c r="O175" s="4"/>
      <c r="P175" s="4"/>
      <c r="Q175" s="3" t="str">
        <f t="shared" si="4"/>
        <v>0</v>
      </c>
      <c r="R175" s="3" t="str">
        <f t="shared" si="5"/>
        <v>0</v>
      </c>
    </row>
    <row r="176" spans="2:18" x14ac:dyDescent="0.3">
      <c r="B176" s="3">
        <v>157</v>
      </c>
      <c r="C176" s="25"/>
      <c r="D176" s="26"/>
      <c r="E176" s="25"/>
      <c r="F176" s="33"/>
      <c r="G176" s="34"/>
      <c r="H176" s="35"/>
      <c r="I176" s="36"/>
      <c r="J176" s="37"/>
      <c r="K176" s="38"/>
      <c r="L176" s="33"/>
      <c r="M176" s="5"/>
      <c r="N176" s="4"/>
      <c r="O176" s="4"/>
      <c r="P176" s="4"/>
      <c r="Q176" s="3" t="str">
        <f t="shared" si="4"/>
        <v>0</v>
      </c>
      <c r="R176" s="3" t="str">
        <f t="shared" si="5"/>
        <v>0</v>
      </c>
    </row>
    <row r="177" spans="2:18" x14ac:dyDescent="0.3">
      <c r="B177" s="3">
        <v>158</v>
      </c>
      <c r="C177" s="25"/>
      <c r="D177" s="26"/>
      <c r="E177" s="25"/>
      <c r="F177" s="33"/>
      <c r="G177" s="34"/>
      <c r="H177" s="35"/>
      <c r="I177" s="36"/>
      <c r="J177" s="37"/>
      <c r="K177" s="38"/>
      <c r="L177" s="33"/>
      <c r="M177" s="5"/>
      <c r="N177" s="4"/>
      <c r="O177" s="4"/>
      <c r="P177" s="4"/>
      <c r="Q177" s="3" t="str">
        <f t="shared" si="4"/>
        <v>0</v>
      </c>
      <c r="R177" s="3" t="str">
        <f t="shared" si="5"/>
        <v>0</v>
      </c>
    </row>
    <row r="178" spans="2:18" x14ac:dyDescent="0.3">
      <c r="B178" s="3">
        <v>159</v>
      </c>
      <c r="C178" s="25"/>
      <c r="D178" s="26"/>
      <c r="E178" s="25"/>
      <c r="F178" s="33"/>
      <c r="G178" s="34"/>
      <c r="H178" s="35"/>
      <c r="I178" s="36"/>
      <c r="J178" s="37"/>
      <c r="K178" s="38"/>
      <c r="L178" s="33"/>
      <c r="M178" s="5"/>
      <c r="N178" s="4"/>
      <c r="O178" s="4"/>
      <c r="P178" s="4"/>
      <c r="Q178" s="3" t="str">
        <f t="shared" si="4"/>
        <v>0</v>
      </c>
      <c r="R178" s="3" t="str">
        <f t="shared" si="5"/>
        <v>0</v>
      </c>
    </row>
    <row r="179" spans="2:18" x14ac:dyDescent="0.3">
      <c r="B179" s="3">
        <v>160</v>
      </c>
      <c r="C179" s="25"/>
      <c r="D179" s="26"/>
      <c r="E179" s="25"/>
      <c r="F179" s="33"/>
      <c r="G179" s="34"/>
      <c r="H179" s="35"/>
      <c r="I179" s="36"/>
      <c r="J179" s="37"/>
      <c r="K179" s="38"/>
      <c r="L179" s="33"/>
      <c r="M179" s="5"/>
      <c r="N179" s="4"/>
      <c r="O179" s="4"/>
      <c r="P179" s="4"/>
      <c r="Q179" s="3" t="str">
        <f t="shared" si="4"/>
        <v>0</v>
      </c>
      <c r="R179" s="3" t="str">
        <f t="shared" si="5"/>
        <v>0</v>
      </c>
    </row>
    <row r="180" spans="2:18" x14ac:dyDescent="0.3">
      <c r="B180" s="3">
        <v>161</v>
      </c>
      <c r="C180" s="25"/>
      <c r="D180" s="26"/>
      <c r="E180" s="25"/>
      <c r="F180" s="33"/>
      <c r="G180" s="34"/>
      <c r="H180" s="35"/>
      <c r="I180" s="36"/>
      <c r="J180" s="37"/>
      <c r="K180" s="38"/>
      <c r="L180" s="33"/>
      <c r="M180" s="5"/>
      <c r="N180" s="4"/>
      <c r="O180" s="4"/>
      <c r="P180" s="4"/>
      <c r="Q180" s="3" t="str">
        <f t="shared" si="4"/>
        <v>0</v>
      </c>
      <c r="R180" s="3" t="str">
        <f t="shared" si="5"/>
        <v>0</v>
      </c>
    </row>
    <row r="181" spans="2:18" x14ac:dyDescent="0.3">
      <c r="B181" s="3">
        <v>162</v>
      </c>
      <c r="C181" s="25"/>
      <c r="D181" s="26"/>
      <c r="E181" s="25"/>
      <c r="F181" s="33"/>
      <c r="G181" s="34"/>
      <c r="H181" s="35"/>
      <c r="I181" s="36"/>
      <c r="J181" s="37"/>
      <c r="K181" s="38"/>
      <c r="L181" s="33"/>
      <c r="M181" s="5"/>
      <c r="N181" s="4"/>
      <c r="O181" s="4"/>
      <c r="P181" s="4"/>
      <c r="Q181" s="3" t="str">
        <f t="shared" si="4"/>
        <v>0</v>
      </c>
      <c r="R181" s="3" t="str">
        <f t="shared" si="5"/>
        <v>0</v>
      </c>
    </row>
    <row r="182" spans="2:18" x14ac:dyDescent="0.3">
      <c r="B182" s="3">
        <v>163</v>
      </c>
      <c r="C182" s="25"/>
      <c r="D182" s="26"/>
      <c r="E182" s="25"/>
      <c r="F182" s="33"/>
      <c r="G182" s="34"/>
      <c r="H182" s="35"/>
      <c r="I182" s="36"/>
      <c r="J182" s="37"/>
      <c r="K182" s="38"/>
      <c r="L182" s="33"/>
      <c r="M182" s="5"/>
      <c r="N182" s="4"/>
      <c r="O182" s="4"/>
      <c r="P182" s="4"/>
      <c r="Q182" s="3" t="str">
        <f t="shared" si="4"/>
        <v>0</v>
      </c>
      <c r="R182" s="3" t="str">
        <f t="shared" si="5"/>
        <v>0</v>
      </c>
    </row>
    <row r="183" spans="2:18" x14ac:dyDescent="0.3">
      <c r="B183" s="3">
        <v>164</v>
      </c>
      <c r="C183" s="25"/>
      <c r="D183" s="26"/>
      <c r="E183" s="25"/>
      <c r="F183" s="33"/>
      <c r="G183" s="34"/>
      <c r="H183" s="35"/>
      <c r="I183" s="36"/>
      <c r="J183" s="37"/>
      <c r="K183" s="38"/>
      <c r="L183" s="33"/>
      <c r="M183" s="5"/>
      <c r="N183" s="4"/>
      <c r="O183" s="4"/>
      <c r="P183" s="4"/>
      <c r="Q183" s="3" t="str">
        <f t="shared" si="4"/>
        <v>0</v>
      </c>
      <c r="R183" s="3" t="str">
        <f t="shared" si="5"/>
        <v>0</v>
      </c>
    </row>
    <row r="184" spans="2:18" x14ac:dyDescent="0.3">
      <c r="B184" s="3">
        <v>165</v>
      </c>
      <c r="C184" s="25"/>
      <c r="D184" s="26"/>
      <c r="E184" s="25"/>
      <c r="F184" s="33"/>
      <c r="G184" s="34"/>
      <c r="H184" s="35"/>
      <c r="I184" s="36"/>
      <c r="J184" s="37"/>
      <c r="K184" s="38"/>
      <c r="L184" s="33"/>
      <c r="M184" s="5"/>
      <c r="N184" s="4"/>
      <c r="O184" s="4"/>
      <c r="P184" s="4"/>
      <c r="Q184" s="3" t="str">
        <f t="shared" si="4"/>
        <v>0</v>
      </c>
      <c r="R184" s="3" t="str">
        <f t="shared" si="5"/>
        <v>0</v>
      </c>
    </row>
    <row r="185" spans="2:18" x14ac:dyDescent="0.3">
      <c r="B185" s="3">
        <v>166</v>
      </c>
      <c r="C185" s="25"/>
      <c r="D185" s="26"/>
      <c r="E185" s="25"/>
      <c r="F185" s="33"/>
      <c r="G185" s="34"/>
      <c r="H185" s="35"/>
      <c r="I185" s="36"/>
      <c r="J185" s="37"/>
      <c r="K185" s="38"/>
      <c r="L185" s="33"/>
      <c r="M185" s="5"/>
      <c r="N185" s="4"/>
      <c r="O185" s="4"/>
      <c r="P185" s="4"/>
      <c r="Q185" s="3" t="str">
        <f t="shared" si="4"/>
        <v>0</v>
      </c>
      <c r="R185" s="3" t="str">
        <f t="shared" si="5"/>
        <v>0</v>
      </c>
    </row>
    <row r="186" spans="2:18" x14ac:dyDescent="0.3">
      <c r="B186" s="3">
        <v>167</v>
      </c>
      <c r="C186" s="25"/>
      <c r="D186" s="26"/>
      <c r="E186" s="25"/>
      <c r="F186" s="33"/>
      <c r="G186" s="34"/>
      <c r="H186" s="35"/>
      <c r="I186" s="36"/>
      <c r="J186" s="37"/>
      <c r="K186" s="38"/>
      <c r="L186" s="33"/>
      <c r="M186" s="5"/>
      <c r="N186" s="4"/>
      <c r="O186" s="4"/>
      <c r="P186" s="4"/>
      <c r="Q186" s="3" t="str">
        <f t="shared" si="4"/>
        <v>0</v>
      </c>
      <c r="R186" s="3" t="str">
        <f t="shared" si="5"/>
        <v>0</v>
      </c>
    </row>
    <row r="187" spans="2:18" x14ac:dyDescent="0.3">
      <c r="B187" s="3">
        <v>168</v>
      </c>
      <c r="C187" s="25"/>
      <c r="D187" s="26"/>
      <c r="E187" s="25"/>
      <c r="F187" s="33"/>
      <c r="G187" s="34"/>
      <c r="H187" s="35"/>
      <c r="I187" s="36"/>
      <c r="J187" s="37"/>
      <c r="K187" s="38"/>
      <c r="L187" s="33"/>
      <c r="M187" s="5"/>
      <c r="N187" s="4"/>
      <c r="O187" s="4"/>
      <c r="P187" s="4"/>
      <c r="Q187" s="3" t="str">
        <f t="shared" si="4"/>
        <v>0</v>
      </c>
      <c r="R187" s="3" t="str">
        <f t="shared" si="5"/>
        <v>0</v>
      </c>
    </row>
    <row r="188" spans="2:18" x14ac:dyDescent="0.3">
      <c r="B188" s="3">
        <v>169</v>
      </c>
      <c r="C188" s="25"/>
      <c r="D188" s="26"/>
      <c r="E188" s="25"/>
      <c r="F188" s="33"/>
      <c r="G188" s="34"/>
      <c r="H188" s="35"/>
      <c r="I188" s="36"/>
      <c r="J188" s="37"/>
      <c r="K188" s="38"/>
      <c r="L188" s="33"/>
      <c r="M188" s="5"/>
      <c r="N188" s="4"/>
      <c r="O188" s="4"/>
      <c r="P188" s="4"/>
      <c r="Q188" s="3" t="str">
        <f t="shared" si="4"/>
        <v>0</v>
      </c>
      <c r="R188" s="3" t="str">
        <f t="shared" si="5"/>
        <v>0</v>
      </c>
    </row>
    <row r="189" spans="2:18" x14ac:dyDescent="0.3">
      <c r="B189" s="3">
        <v>170</v>
      </c>
      <c r="C189" s="25"/>
      <c r="D189" s="26"/>
      <c r="E189" s="25"/>
      <c r="F189" s="33"/>
      <c r="G189" s="34"/>
      <c r="H189" s="35"/>
      <c r="I189" s="36"/>
      <c r="J189" s="37"/>
      <c r="K189" s="38"/>
      <c r="L189" s="33"/>
      <c r="M189" s="5"/>
      <c r="N189" s="4"/>
      <c r="O189" s="4"/>
      <c r="P189" s="4"/>
      <c r="Q189" s="3" t="str">
        <f t="shared" si="4"/>
        <v>0</v>
      </c>
      <c r="R189" s="3" t="str">
        <f t="shared" si="5"/>
        <v>0</v>
      </c>
    </row>
    <row r="190" spans="2:18" x14ac:dyDescent="0.3">
      <c r="B190" s="3">
        <v>171</v>
      </c>
      <c r="C190" s="25"/>
      <c r="D190" s="26"/>
      <c r="E190" s="25"/>
      <c r="F190" s="33"/>
      <c r="G190" s="34"/>
      <c r="H190" s="35"/>
      <c r="I190" s="36"/>
      <c r="J190" s="37"/>
      <c r="K190" s="38"/>
      <c r="L190" s="33"/>
      <c r="M190" s="5"/>
      <c r="N190" s="4"/>
      <c r="O190" s="4"/>
      <c r="P190" s="4"/>
      <c r="Q190" s="3" t="str">
        <f t="shared" si="4"/>
        <v>0</v>
      </c>
      <c r="R190" s="3" t="str">
        <f t="shared" si="5"/>
        <v>0</v>
      </c>
    </row>
    <row r="191" spans="2:18" x14ac:dyDescent="0.3">
      <c r="B191" s="3">
        <v>172</v>
      </c>
      <c r="C191" s="25"/>
      <c r="D191" s="26"/>
      <c r="E191" s="25"/>
      <c r="F191" s="33"/>
      <c r="G191" s="34"/>
      <c r="H191" s="35"/>
      <c r="I191" s="36"/>
      <c r="J191" s="37"/>
      <c r="K191" s="38"/>
      <c r="L191" s="33"/>
      <c r="M191" s="5"/>
      <c r="N191" s="4"/>
      <c r="O191" s="4"/>
      <c r="P191" s="4"/>
      <c r="Q191" s="3" t="str">
        <f t="shared" si="4"/>
        <v>0</v>
      </c>
      <c r="R191" s="3" t="str">
        <f t="shared" si="5"/>
        <v>0</v>
      </c>
    </row>
    <row r="192" spans="2:18" x14ac:dyDescent="0.3">
      <c r="B192" s="3">
        <v>173</v>
      </c>
      <c r="C192" s="25"/>
      <c r="D192" s="26"/>
      <c r="E192" s="25"/>
      <c r="F192" s="33"/>
      <c r="G192" s="34"/>
      <c r="H192" s="35"/>
      <c r="I192" s="36"/>
      <c r="J192" s="37"/>
      <c r="K192" s="38"/>
      <c r="L192" s="33"/>
      <c r="M192" s="5"/>
      <c r="N192" s="4"/>
      <c r="O192" s="4"/>
      <c r="P192" s="4"/>
      <c r="Q192" s="3" t="str">
        <f t="shared" si="4"/>
        <v>0</v>
      </c>
      <c r="R192" s="3" t="str">
        <f t="shared" si="5"/>
        <v>0</v>
      </c>
    </row>
    <row r="193" spans="2:18" x14ac:dyDescent="0.3">
      <c r="B193" s="3">
        <v>174</v>
      </c>
      <c r="C193" s="25"/>
      <c r="D193" s="26"/>
      <c r="E193" s="25"/>
      <c r="F193" s="33"/>
      <c r="G193" s="34"/>
      <c r="H193" s="35"/>
      <c r="I193" s="36"/>
      <c r="J193" s="37"/>
      <c r="K193" s="38"/>
      <c r="L193" s="33"/>
      <c r="M193" s="5"/>
      <c r="N193" s="4"/>
      <c r="O193" s="4"/>
      <c r="P193" s="4"/>
      <c r="Q193" s="3" t="str">
        <f t="shared" si="4"/>
        <v>0</v>
      </c>
      <c r="R193" s="3" t="str">
        <f t="shared" si="5"/>
        <v>0</v>
      </c>
    </row>
    <row r="194" spans="2:18" x14ac:dyDescent="0.3">
      <c r="B194" s="3">
        <v>175</v>
      </c>
      <c r="C194" s="25"/>
      <c r="D194" s="26"/>
      <c r="E194" s="25"/>
      <c r="F194" s="33"/>
      <c r="G194" s="34"/>
      <c r="H194" s="35"/>
      <c r="I194" s="36"/>
      <c r="J194" s="37"/>
      <c r="K194" s="38"/>
      <c r="L194" s="33"/>
      <c r="M194" s="5"/>
      <c r="N194" s="4"/>
      <c r="O194" s="4"/>
      <c r="P194" s="4"/>
      <c r="Q194" s="3" t="str">
        <f t="shared" si="4"/>
        <v>0</v>
      </c>
      <c r="R194" s="3" t="str">
        <f t="shared" si="5"/>
        <v>0</v>
      </c>
    </row>
    <row r="195" spans="2:18" x14ac:dyDescent="0.3">
      <c r="B195" s="3">
        <v>176</v>
      </c>
      <c r="C195" s="25"/>
      <c r="D195" s="26"/>
      <c r="E195" s="25"/>
      <c r="F195" s="33"/>
      <c r="G195" s="34"/>
      <c r="H195" s="35"/>
      <c r="I195" s="36"/>
      <c r="J195" s="37"/>
      <c r="K195" s="38"/>
      <c r="L195" s="33"/>
      <c r="M195" s="5"/>
      <c r="N195" s="4"/>
      <c r="O195" s="4"/>
      <c r="P195" s="4"/>
      <c r="Q195" s="3" t="str">
        <f t="shared" si="4"/>
        <v>0</v>
      </c>
      <c r="R195" s="3" t="str">
        <f t="shared" si="5"/>
        <v>0</v>
      </c>
    </row>
    <row r="196" spans="2:18" x14ac:dyDescent="0.3">
      <c r="B196" s="3">
        <v>177</v>
      </c>
      <c r="C196" s="25"/>
      <c r="D196" s="26"/>
      <c r="E196" s="25"/>
      <c r="F196" s="33"/>
      <c r="G196" s="34"/>
      <c r="H196" s="35"/>
      <c r="I196" s="36"/>
      <c r="J196" s="37"/>
      <c r="K196" s="38"/>
      <c r="L196" s="33"/>
      <c r="M196" s="5"/>
      <c r="N196" s="4"/>
      <c r="O196" s="4"/>
      <c r="P196" s="4"/>
      <c r="Q196" s="3" t="str">
        <f t="shared" si="4"/>
        <v>0</v>
      </c>
      <c r="R196" s="3" t="str">
        <f t="shared" si="5"/>
        <v>0</v>
      </c>
    </row>
    <row r="197" spans="2:18" x14ac:dyDescent="0.3">
      <c r="B197" s="3">
        <v>178</v>
      </c>
      <c r="C197" s="25"/>
      <c r="D197" s="26"/>
      <c r="E197" s="25"/>
      <c r="F197" s="33"/>
      <c r="G197" s="34"/>
      <c r="H197" s="35"/>
      <c r="I197" s="36"/>
      <c r="J197" s="37"/>
      <c r="K197" s="38"/>
      <c r="L197" s="33"/>
      <c r="M197" s="5"/>
      <c r="N197" s="4"/>
      <c r="O197" s="4"/>
      <c r="P197" s="4"/>
      <c r="Q197" s="3" t="str">
        <f t="shared" si="4"/>
        <v>0</v>
      </c>
      <c r="R197" s="3" t="str">
        <f t="shared" si="5"/>
        <v>0</v>
      </c>
    </row>
    <row r="198" spans="2:18" x14ac:dyDescent="0.3">
      <c r="B198" s="3">
        <v>179</v>
      </c>
      <c r="C198" s="25"/>
      <c r="D198" s="26"/>
      <c r="E198" s="25"/>
      <c r="F198" s="33"/>
      <c r="G198" s="34"/>
      <c r="H198" s="35"/>
      <c r="I198" s="36"/>
      <c r="J198" s="37"/>
      <c r="K198" s="38"/>
      <c r="L198" s="33"/>
      <c r="M198" s="5"/>
      <c r="N198" s="4"/>
      <c r="O198" s="4"/>
      <c r="P198" s="4"/>
      <c r="Q198" s="3" t="str">
        <f t="shared" si="4"/>
        <v>0</v>
      </c>
      <c r="R198" s="3" t="str">
        <f t="shared" si="5"/>
        <v>0</v>
      </c>
    </row>
    <row r="199" spans="2:18" x14ac:dyDescent="0.3">
      <c r="B199" s="3">
        <v>180</v>
      </c>
      <c r="C199" s="25"/>
      <c r="D199" s="26"/>
      <c r="E199" s="25"/>
      <c r="F199" s="33"/>
      <c r="G199" s="34"/>
      <c r="H199" s="35"/>
      <c r="I199" s="36"/>
      <c r="J199" s="37"/>
      <c r="K199" s="38"/>
      <c r="L199" s="33"/>
      <c r="M199" s="5"/>
      <c r="N199" s="4"/>
      <c r="O199" s="4"/>
      <c r="P199" s="4"/>
      <c r="Q199" s="3" t="str">
        <f t="shared" si="4"/>
        <v>0</v>
      </c>
      <c r="R199" s="3" t="str">
        <f t="shared" si="5"/>
        <v>0</v>
      </c>
    </row>
    <row r="200" spans="2:18" x14ac:dyDescent="0.3">
      <c r="B200" s="3">
        <v>181</v>
      </c>
      <c r="C200" s="25"/>
      <c r="D200" s="26"/>
      <c r="E200" s="25"/>
      <c r="F200" s="33"/>
      <c r="G200" s="34"/>
      <c r="H200" s="35"/>
      <c r="I200" s="36"/>
      <c r="J200" s="37"/>
      <c r="K200" s="38"/>
      <c r="L200" s="33"/>
      <c r="M200" s="5"/>
      <c r="N200" s="4"/>
      <c r="O200" s="4"/>
      <c r="P200" s="4"/>
      <c r="Q200" s="3" t="str">
        <f t="shared" si="4"/>
        <v>0</v>
      </c>
      <c r="R200" s="3" t="str">
        <f t="shared" si="5"/>
        <v>0</v>
      </c>
    </row>
    <row r="201" spans="2:18" x14ac:dyDescent="0.3">
      <c r="B201" s="3">
        <v>182</v>
      </c>
      <c r="C201" s="25"/>
      <c r="D201" s="26"/>
      <c r="E201" s="25"/>
      <c r="F201" s="33"/>
      <c r="G201" s="34"/>
      <c r="H201" s="35"/>
      <c r="I201" s="36"/>
      <c r="J201" s="37"/>
      <c r="K201" s="38"/>
      <c r="L201" s="33"/>
      <c r="M201" s="5"/>
      <c r="N201" s="4"/>
      <c r="O201" s="4"/>
      <c r="P201" s="4"/>
      <c r="Q201" s="3" t="str">
        <f t="shared" si="4"/>
        <v>0</v>
      </c>
      <c r="R201" s="3" t="str">
        <f t="shared" si="5"/>
        <v>0</v>
      </c>
    </row>
    <row r="202" spans="2:18" x14ac:dyDescent="0.3">
      <c r="B202" s="3">
        <v>183</v>
      </c>
      <c r="C202" s="25"/>
      <c r="D202" s="26"/>
      <c r="E202" s="25"/>
      <c r="F202" s="33"/>
      <c r="G202" s="34"/>
      <c r="H202" s="35"/>
      <c r="I202" s="36"/>
      <c r="J202" s="37"/>
      <c r="K202" s="38"/>
      <c r="L202" s="33"/>
      <c r="M202" s="5"/>
      <c r="N202" s="4"/>
      <c r="O202" s="4"/>
      <c r="P202" s="4"/>
      <c r="Q202" s="3" t="str">
        <f t="shared" si="4"/>
        <v>0</v>
      </c>
      <c r="R202" s="3" t="str">
        <f t="shared" si="5"/>
        <v>0</v>
      </c>
    </row>
    <row r="203" spans="2:18" x14ac:dyDescent="0.3">
      <c r="B203" s="3">
        <v>184</v>
      </c>
      <c r="C203" s="25"/>
      <c r="D203" s="26"/>
      <c r="E203" s="25"/>
      <c r="F203" s="33"/>
      <c r="G203" s="34"/>
      <c r="H203" s="35"/>
      <c r="I203" s="36"/>
      <c r="J203" s="37"/>
      <c r="K203" s="38"/>
      <c r="L203" s="33"/>
      <c r="M203" s="5"/>
      <c r="N203" s="4"/>
      <c r="O203" s="4"/>
      <c r="P203" s="4"/>
      <c r="Q203" s="3" t="str">
        <f t="shared" si="4"/>
        <v>0</v>
      </c>
      <c r="R203" s="3" t="str">
        <f t="shared" si="5"/>
        <v>0</v>
      </c>
    </row>
    <row r="204" spans="2:18" x14ac:dyDescent="0.3">
      <c r="B204" s="3">
        <v>185</v>
      </c>
      <c r="C204" s="25"/>
      <c r="D204" s="26"/>
      <c r="E204" s="25"/>
      <c r="F204" s="33"/>
      <c r="G204" s="34"/>
      <c r="H204" s="35"/>
      <c r="I204" s="36"/>
      <c r="J204" s="37"/>
      <c r="K204" s="38"/>
      <c r="L204" s="33"/>
      <c r="M204" s="5"/>
      <c r="N204" s="4"/>
      <c r="O204" s="4"/>
      <c r="P204" s="4"/>
      <c r="Q204" s="3" t="str">
        <f t="shared" si="4"/>
        <v>0</v>
      </c>
      <c r="R204" s="3" t="str">
        <f t="shared" si="5"/>
        <v>0</v>
      </c>
    </row>
    <row r="205" spans="2:18" x14ac:dyDescent="0.3">
      <c r="B205" s="3">
        <v>186</v>
      </c>
      <c r="C205" s="25"/>
      <c r="D205" s="26"/>
      <c r="E205" s="25"/>
      <c r="F205" s="33"/>
      <c r="G205" s="34"/>
      <c r="H205" s="35"/>
      <c r="I205" s="36"/>
      <c r="J205" s="37"/>
      <c r="K205" s="38"/>
      <c r="L205" s="33"/>
      <c r="M205" s="5"/>
      <c r="N205" s="4"/>
      <c r="O205" s="4"/>
      <c r="P205" s="4"/>
      <c r="Q205" s="3" t="str">
        <f t="shared" ref="Q205:Q241" si="6">IF(M205=0,"0",MONTH(M205))</f>
        <v>0</v>
      </c>
      <c r="R205" s="3" t="str">
        <f t="shared" si="5"/>
        <v>0</v>
      </c>
    </row>
    <row r="206" spans="2:18" x14ac:dyDescent="0.3">
      <c r="B206" s="3">
        <v>187</v>
      </c>
      <c r="C206" s="25"/>
      <c r="D206" s="26"/>
      <c r="E206" s="25"/>
      <c r="F206" s="33"/>
      <c r="G206" s="34"/>
      <c r="H206" s="35"/>
      <c r="I206" s="36"/>
      <c r="J206" s="37"/>
      <c r="K206" s="38"/>
      <c r="L206" s="33"/>
      <c r="M206" s="5"/>
      <c r="N206" s="4"/>
      <c r="O206" s="4"/>
      <c r="P206" s="4"/>
      <c r="Q206" s="3" t="str">
        <f t="shared" si="6"/>
        <v>0</v>
      </c>
      <c r="R206" s="3" t="str">
        <f t="shared" ref="R206:R241" si="7">IF(O206=0,"0",WEEKNUM(O206,2))</f>
        <v>0</v>
      </c>
    </row>
    <row r="207" spans="2:18" x14ac:dyDescent="0.3">
      <c r="B207" s="3">
        <v>188</v>
      </c>
      <c r="C207" s="25"/>
      <c r="D207" s="26"/>
      <c r="E207" s="25"/>
      <c r="F207" s="33"/>
      <c r="G207" s="34"/>
      <c r="H207" s="35"/>
      <c r="I207" s="36"/>
      <c r="J207" s="37"/>
      <c r="K207" s="38"/>
      <c r="L207" s="33"/>
      <c r="M207" s="5"/>
      <c r="N207" s="4"/>
      <c r="O207" s="4"/>
      <c r="P207" s="4"/>
      <c r="Q207" s="3" t="str">
        <f t="shared" si="6"/>
        <v>0</v>
      </c>
      <c r="R207" s="3" t="str">
        <f t="shared" si="7"/>
        <v>0</v>
      </c>
    </row>
    <row r="208" spans="2:18" x14ac:dyDescent="0.3">
      <c r="B208" s="3">
        <v>189</v>
      </c>
      <c r="C208" s="25"/>
      <c r="D208" s="26"/>
      <c r="E208" s="25"/>
      <c r="F208" s="33"/>
      <c r="G208" s="34"/>
      <c r="H208" s="35"/>
      <c r="I208" s="36"/>
      <c r="J208" s="37"/>
      <c r="K208" s="38"/>
      <c r="L208" s="33"/>
      <c r="M208" s="5"/>
      <c r="N208" s="4"/>
      <c r="O208" s="4"/>
      <c r="P208" s="4"/>
      <c r="Q208" s="3" t="str">
        <f t="shared" si="6"/>
        <v>0</v>
      </c>
      <c r="R208" s="3" t="str">
        <f t="shared" si="7"/>
        <v>0</v>
      </c>
    </row>
    <row r="209" spans="2:18" x14ac:dyDescent="0.3">
      <c r="B209" s="3">
        <v>190</v>
      </c>
      <c r="C209" s="25"/>
      <c r="D209" s="26"/>
      <c r="E209" s="25"/>
      <c r="F209" s="33"/>
      <c r="G209" s="34"/>
      <c r="H209" s="35"/>
      <c r="I209" s="36"/>
      <c r="J209" s="37"/>
      <c r="K209" s="38"/>
      <c r="L209" s="33"/>
      <c r="M209" s="5"/>
      <c r="N209" s="4"/>
      <c r="O209" s="4"/>
      <c r="P209" s="4"/>
      <c r="Q209" s="3" t="str">
        <f t="shared" si="6"/>
        <v>0</v>
      </c>
      <c r="R209" s="3" t="str">
        <f t="shared" si="7"/>
        <v>0</v>
      </c>
    </row>
    <row r="210" spans="2:18" x14ac:dyDescent="0.3">
      <c r="B210" s="3">
        <v>191</v>
      </c>
      <c r="C210" s="25"/>
      <c r="D210" s="26"/>
      <c r="E210" s="25"/>
      <c r="F210" s="33"/>
      <c r="G210" s="34"/>
      <c r="H210" s="35"/>
      <c r="I210" s="36"/>
      <c r="J210" s="37"/>
      <c r="K210" s="38"/>
      <c r="L210" s="33"/>
      <c r="M210" s="5"/>
      <c r="N210" s="4"/>
      <c r="O210" s="4"/>
      <c r="P210" s="4"/>
      <c r="Q210" s="3" t="str">
        <f t="shared" si="6"/>
        <v>0</v>
      </c>
      <c r="R210" s="3" t="str">
        <f t="shared" si="7"/>
        <v>0</v>
      </c>
    </row>
    <row r="211" spans="2:18" x14ac:dyDescent="0.3">
      <c r="B211" s="3">
        <v>192</v>
      </c>
      <c r="C211" s="25"/>
      <c r="D211" s="26"/>
      <c r="E211" s="25"/>
      <c r="F211" s="33"/>
      <c r="G211" s="34"/>
      <c r="H211" s="35"/>
      <c r="I211" s="36"/>
      <c r="J211" s="37"/>
      <c r="K211" s="38"/>
      <c r="L211" s="33"/>
      <c r="M211" s="5"/>
      <c r="N211" s="4"/>
      <c r="O211" s="4"/>
      <c r="P211" s="4"/>
      <c r="Q211" s="3" t="str">
        <f t="shared" si="6"/>
        <v>0</v>
      </c>
      <c r="R211" s="3" t="str">
        <f t="shared" si="7"/>
        <v>0</v>
      </c>
    </row>
    <row r="212" spans="2:18" x14ac:dyDescent="0.3">
      <c r="B212" s="3">
        <v>193</v>
      </c>
      <c r="C212" s="25"/>
      <c r="D212" s="26"/>
      <c r="E212" s="25"/>
      <c r="F212" s="33"/>
      <c r="G212" s="34"/>
      <c r="H212" s="35"/>
      <c r="I212" s="36"/>
      <c r="J212" s="37"/>
      <c r="K212" s="38"/>
      <c r="L212" s="33"/>
      <c r="M212" s="5"/>
      <c r="N212" s="4"/>
      <c r="O212" s="4"/>
      <c r="P212" s="4"/>
      <c r="Q212" s="3" t="str">
        <f t="shared" si="6"/>
        <v>0</v>
      </c>
      <c r="R212" s="3" t="str">
        <f t="shared" si="7"/>
        <v>0</v>
      </c>
    </row>
    <row r="213" spans="2:18" x14ac:dyDescent="0.3">
      <c r="B213" s="3">
        <v>194</v>
      </c>
      <c r="C213" s="25"/>
      <c r="D213" s="26"/>
      <c r="E213" s="25"/>
      <c r="F213" s="33"/>
      <c r="G213" s="34"/>
      <c r="H213" s="35"/>
      <c r="I213" s="36"/>
      <c r="J213" s="37"/>
      <c r="K213" s="38"/>
      <c r="L213" s="33"/>
      <c r="M213" s="5"/>
      <c r="N213" s="4"/>
      <c r="O213" s="4"/>
      <c r="P213" s="4"/>
      <c r="Q213" s="3" t="str">
        <f t="shared" si="6"/>
        <v>0</v>
      </c>
      <c r="R213" s="3" t="str">
        <f t="shared" si="7"/>
        <v>0</v>
      </c>
    </row>
    <row r="214" spans="2:18" x14ac:dyDescent="0.3">
      <c r="B214" s="3">
        <v>195</v>
      </c>
      <c r="C214" s="25"/>
      <c r="D214" s="26"/>
      <c r="E214" s="25"/>
      <c r="F214" s="33"/>
      <c r="G214" s="34"/>
      <c r="H214" s="35"/>
      <c r="I214" s="36"/>
      <c r="J214" s="37"/>
      <c r="K214" s="38"/>
      <c r="L214" s="33"/>
      <c r="M214" s="5"/>
      <c r="N214" s="4"/>
      <c r="O214" s="4"/>
      <c r="P214" s="4"/>
      <c r="Q214" s="3" t="str">
        <f t="shared" si="6"/>
        <v>0</v>
      </c>
      <c r="R214" s="3" t="str">
        <f t="shared" si="7"/>
        <v>0</v>
      </c>
    </row>
    <row r="215" spans="2:18" x14ac:dyDescent="0.3">
      <c r="B215" s="3">
        <v>196</v>
      </c>
      <c r="C215" s="25"/>
      <c r="D215" s="26"/>
      <c r="E215" s="25"/>
      <c r="F215" s="33"/>
      <c r="G215" s="34"/>
      <c r="H215" s="35"/>
      <c r="I215" s="36"/>
      <c r="J215" s="37"/>
      <c r="K215" s="38"/>
      <c r="L215" s="33"/>
      <c r="M215" s="5"/>
      <c r="N215" s="4"/>
      <c r="O215" s="4"/>
      <c r="P215" s="4"/>
      <c r="Q215" s="3" t="str">
        <f t="shared" si="6"/>
        <v>0</v>
      </c>
      <c r="R215" s="3" t="str">
        <f t="shared" si="7"/>
        <v>0</v>
      </c>
    </row>
    <row r="216" spans="2:18" x14ac:dyDescent="0.3">
      <c r="B216" s="3">
        <v>197</v>
      </c>
      <c r="C216" s="25"/>
      <c r="D216" s="26"/>
      <c r="E216" s="25"/>
      <c r="F216" s="33"/>
      <c r="G216" s="34"/>
      <c r="H216" s="35"/>
      <c r="I216" s="36"/>
      <c r="J216" s="37"/>
      <c r="K216" s="38"/>
      <c r="L216" s="33"/>
      <c r="M216" s="5"/>
      <c r="N216" s="4"/>
      <c r="O216" s="4"/>
      <c r="P216" s="4"/>
      <c r="Q216" s="3" t="str">
        <f t="shared" si="6"/>
        <v>0</v>
      </c>
      <c r="R216" s="3" t="str">
        <f t="shared" si="7"/>
        <v>0</v>
      </c>
    </row>
    <row r="217" spans="2:18" x14ac:dyDescent="0.3">
      <c r="B217" s="3">
        <v>198</v>
      </c>
      <c r="C217" s="25"/>
      <c r="D217" s="26"/>
      <c r="E217" s="25"/>
      <c r="F217" s="33"/>
      <c r="G217" s="34"/>
      <c r="H217" s="35"/>
      <c r="I217" s="36"/>
      <c r="J217" s="37"/>
      <c r="K217" s="38"/>
      <c r="L217" s="33"/>
      <c r="M217" s="5"/>
      <c r="N217" s="4"/>
      <c r="O217" s="4"/>
      <c r="P217" s="4"/>
      <c r="Q217" s="3" t="str">
        <f t="shared" si="6"/>
        <v>0</v>
      </c>
      <c r="R217" s="3" t="str">
        <f t="shared" si="7"/>
        <v>0</v>
      </c>
    </row>
    <row r="218" spans="2:18" x14ac:dyDescent="0.3">
      <c r="B218" s="3">
        <v>199</v>
      </c>
      <c r="C218" s="25"/>
      <c r="D218" s="26"/>
      <c r="E218" s="25"/>
      <c r="F218" s="33"/>
      <c r="G218" s="34"/>
      <c r="H218" s="35"/>
      <c r="I218" s="36"/>
      <c r="J218" s="37"/>
      <c r="K218" s="38"/>
      <c r="L218" s="33"/>
      <c r="M218" s="5"/>
      <c r="N218" s="4"/>
      <c r="O218" s="4"/>
      <c r="P218" s="4"/>
      <c r="Q218" s="3" t="str">
        <f t="shared" si="6"/>
        <v>0</v>
      </c>
      <c r="R218" s="3" t="str">
        <f t="shared" si="7"/>
        <v>0</v>
      </c>
    </row>
    <row r="219" spans="2:18" x14ac:dyDescent="0.3">
      <c r="B219" s="3">
        <v>200</v>
      </c>
      <c r="C219" s="25"/>
      <c r="D219" s="26"/>
      <c r="E219" s="25"/>
      <c r="F219" s="33"/>
      <c r="G219" s="34"/>
      <c r="H219" s="35"/>
      <c r="I219" s="36"/>
      <c r="J219" s="37"/>
      <c r="K219" s="38"/>
      <c r="L219" s="33"/>
      <c r="M219" s="5"/>
      <c r="N219" s="4"/>
      <c r="O219" s="4"/>
      <c r="P219" s="4"/>
      <c r="Q219" s="3" t="str">
        <f t="shared" si="6"/>
        <v>0</v>
      </c>
      <c r="R219" s="3" t="str">
        <f t="shared" si="7"/>
        <v>0</v>
      </c>
    </row>
    <row r="220" spans="2:18" x14ac:dyDescent="0.3">
      <c r="B220" s="3">
        <v>201</v>
      </c>
      <c r="C220" s="25"/>
      <c r="D220" s="26"/>
      <c r="E220" s="25"/>
      <c r="F220" s="33"/>
      <c r="G220" s="34"/>
      <c r="H220" s="35"/>
      <c r="I220" s="36"/>
      <c r="J220" s="37"/>
      <c r="K220" s="38"/>
      <c r="L220" s="33"/>
      <c r="M220" s="5"/>
      <c r="N220" s="4"/>
      <c r="O220" s="4"/>
      <c r="P220" s="4"/>
      <c r="Q220" s="3" t="str">
        <f t="shared" si="6"/>
        <v>0</v>
      </c>
      <c r="R220" s="3" t="str">
        <f t="shared" si="7"/>
        <v>0</v>
      </c>
    </row>
    <row r="221" spans="2:18" x14ac:dyDescent="0.3">
      <c r="B221" s="3">
        <v>202</v>
      </c>
      <c r="C221" s="25"/>
      <c r="D221" s="26"/>
      <c r="E221" s="25"/>
      <c r="F221" s="33"/>
      <c r="G221" s="34"/>
      <c r="H221" s="35"/>
      <c r="I221" s="36"/>
      <c r="J221" s="37"/>
      <c r="K221" s="38"/>
      <c r="L221" s="33"/>
      <c r="M221" s="5"/>
      <c r="N221" s="4"/>
      <c r="O221" s="4"/>
      <c r="P221" s="4"/>
      <c r="Q221" s="3" t="str">
        <f t="shared" si="6"/>
        <v>0</v>
      </c>
      <c r="R221" s="3" t="str">
        <f t="shared" si="7"/>
        <v>0</v>
      </c>
    </row>
    <row r="222" spans="2:18" x14ac:dyDescent="0.3">
      <c r="B222" s="3">
        <v>203</v>
      </c>
      <c r="C222" s="25"/>
      <c r="D222" s="26"/>
      <c r="E222" s="25"/>
      <c r="F222" s="33"/>
      <c r="G222" s="34"/>
      <c r="H222" s="35"/>
      <c r="I222" s="36"/>
      <c r="J222" s="37"/>
      <c r="K222" s="38"/>
      <c r="L222" s="33"/>
      <c r="M222" s="5"/>
      <c r="N222" s="4"/>
      <c r="O222" s="4"/>
      <c r="P222" s="4"/>
      <c r="Q222" s="3" t="str">
        <f t="shared" si="6"/>
        <v>0</v>
      </c>
      <c r="R222" s="3" t="str">
        <f t="shared" si="7"/>
        <v>0</v>
      </c>
    </row>
    <row r="223" spans="2:18" x14ac:dyDescent="0.3">
      <c r="B223" s="3">
        <v>204</v>
      </c>
      <c r="C223" s="25"/>
      <c r="D223" s="26"/>
      <c r="E223" s="25"/>
      <c r="F223" s="33"/>
      <c r="G223" s="34"/>
      <c r="H223" s="35"/>
      <c r="I223" s="36"/>
      <c r="J223" s="37"/>
      <c r="K223" s="38"/>
      <c r="L223" s="33"/>
      <c r="M223" s="5"/>
      <c r="N223" s="4"/>
      <c r="O223" s="4"/>
      <c r="P223" s="4"/>
      <c r="Q223" s="3" t="str">
        <f t="shared" si="6"/>
        <v>0</v>
      </c>
      <c r="R223" s="3" t="str">
        <f t="shared" si="7"/>
        <v>0</v>
      </c>
    </row>
    <row r="224" spans="2:18" x14ac:dyDescent="0.3">
      <c r="B224" s="3">
        <v>205</v>
      </c>
      <c r="C224" s="25"/>
      <c r="D224" s="26"/>
      <c r="E224" s="25"/>
      <c r="F224" s="33"/>
      <c r="G224" s="34"/>
      <c r="H224" s="35"/>
      <c r="I224" s="36"/>
      <c r="J224" s="37"/>
      <c r="K224" s="38"/>
      <c r="L224" s="33"/>
      <c r="M224" s="5"/>
      <c r="N224" s="4"/>
      <c r="O224" s="4"/>
      <c r="P224" s="4"/>
      <c r="Q224" s="3" t="str">
        <f t="shared" si="6"/>
        <v>0</v>
      </c>
      <c r="R224" s="3" t="str">
        <f t="shared" si="7"/>
        <v>0</v>
      </c>
    </row>
    <row r="225" spans="2:18" x14ac:dyDescent="0.3">
      <c r="B225" s="3">
        <v>206</v>
      </c>
      <c r="C225" s="25"/>
      <c r="D225" s="26"/>
      <c r="E225" s="25"/>
      <c r="F225" s="33"/>
      <c r="G225" s="34"/>
      <c r="H225" s="35"/>
      <c r="I225" s="36"/>
      <c r="J225" s="37"/>
      <c r="K225" s="38"/>
      <c r="L225" s="33"/>
      <c r="M225" s="5"/>
      <c r="N225" s="4"/>
      <c r="O225" s="4"/>
      <c r="P225" s="4"/>
      <c r="Q225" s="3" t="str">
        <f t="shared" si="6"/>
        <v>0</v>
      </c>
      <c r="R225" s="3" t="str">
        <f t="shared" si="7"/>
        <v>0</v>
      </c>
    </row>
    <row r="226" spans="2:18" x14ac:dyDescent="0.3">
      <c r="B226" s="3">
        <v>207</v>
      </c>
      <c r="C226" s="25"/>
      <c r="D226" s="26"/>
      <c r="E226" s="25"/>
      <c r="F226" s="33"/>
      <c r="G226" s="34"/>
      <c r="H226" s="35"/>
      <c r="I226" s="36"/>
      <c r="J226" s="37"/>
      <c r="K226" s="38"/>
      <c r="L226" s="33"/>
      <c r="M226" s="5"/>
      <c r="N226" s="4"/>
      <c r="O226" s="4"/>
      <c r="P226" s="4"/>
      <c r="Q226" s="3" t="str">
        <f t="shared" si="6"/>
        <v>0</v>
      </c>
      <c r="R226" s="3" t="str">
        <f t="shared" si="7"/>
        <v>0</v>
      </c>
    </row>
    <row r="227" spans="2:18" x14ac:dyDescent="0.3">
      <c r="B227" s="3">
        <v>208</v>
      </c>
      <c r="C227" s="25"/>
      <c r="D227" s="26"/>
      <c r="E227" s="25"/>
      <c r="F227" s="33"/>
      <c r="G227" s="34"/>
      <c r="H227" s="35"/>
      <c r="I227" s="36"/>
      <c r="J227" s="37"/>
      <c r="K227" s="38"/>
      <c r="L227" s="33"/>
      <c r="M227" s="5"/>
      <c r="N227" s="4"/>
      <c r="O227" s="4"/>
      <c r="P227" s="4"/>
      <c r="Q227" s="3" t="str">
        <f t="shared" si="6"/>
        <v>0</v>
      </c>
      <c r="R227" s="3" t="str">
        <f t="shared" si="7"/>
        <v>0</v>
      </c>
    </row>
    <row r="228" spans="2:18" x14ac:dyDescent="0.3">
      <c r="B228" s="3">
        <v>209</v>
      </c>
      <c r="C228" s="25"/>
      <c r="D228" s="26"/>
      <c r="E228" s="25"/>
      <c r="F228" s="33"/>
      <c r="G228" s="34"/>
      <c r="H228" s="35"/>
      <c r="I228" s="36"/>
      <c r="J228" s="37"/>
      <c r="K228" s="38"/>
      <c r="L228" s="33"/>
      <c r="M228" s="5"/>
      <c r="N228" s="4"/>
      <c r="O228" s="4"/>
      <c r="P228" s="4"/>
      <c r="Q228" s="3" t="str">
        <f t="shared" si="6"/>
        <v>0</v>
      </c>
      <c r="R228" s="3" t="str">
        <f t="shared" si="7"/>
        <v>0</v>
      </c>
    </row>
    <row r="229" spans="2:18" x14ac:dyDescent="0.3">
      <c r="B229" s="3">
        <v>210</v>
      </c>
      <c r="C229" s="25"/>
      <c r="D229" s="26"/>
      <c r="E229" s="25"/>
      <c r="F229" s="33"/>
      <c r="G229" s="34"/>
      <c r="H229" s="35"/>
      <c r="I229" s="36"/>
      <c r="J229" s="37"/>
      <c r="K229" s="38"/>
      <c r="L229" s="33"/>
      <c r="M229" s="5"/>
      <c r="N229" s="4"/>
      <c r="O229" s="4"/>
      <c r="P229" s="4"/>
      <c r="Q229" s="3" t="str">
        <f t="shared" si="6"/>
        <v>0</v>
      </c>
      <c r="R229" s="3" t="str">
        <f t="shared" si="7"/>
        <v>0</v>
      </c>
    </row>
    <row r="230" spans="2:18" x14ac:dyDescent="0.3">
      <c r="B230" s="3">
        <v>211</v>
      </c>
      <c r="C230" s="25"/>
      <c r="D230" s="26"/>
      <c r="E230" s="25"/>
      <c r="F230" s="33"/>
      <c r="G230" s="34"/>
      <c r="H230" s="35"/>
      <c r="I230" s="36"/>
      <c r="J230" s="37"/>
      <c r="K230" s="38"/>
      <c r="L230" s="33"/>
      <c r="M230" s="5"/>
      <c r="N230" s="4"/>
      <c r="O230" s="4"/>
      <c r="P230" s="4"/>
      <c r="Q230" s="3" t="str">
        <f t="shared" si="6"/>
        <v>0</v>
      </c>
      <c r="R230" s="3" t="str">
        <f t="shared" si="7"/>
        <v>0</v>
      </c>
    </row>
    <row r="231" spans="2:18" x14ac:dyDescent="0.3">
      <c r="B231" s="3">
        <v>212</v>
      </c>
      <c r="C231" s="25"/>
      <c r="D231" s="26"/>
      <c r="E231" s="25"/>
      <c r="F231" s="33"/>
      <c r="G231" s="34"/>
      <c r="H231" s="35"/>
      <c r="I231" s="36"/>
      <c r="J231" s="37"/>
      <c r="K231" s="38"/>
      <c r="L231" s="33"/>
      <c r="M231" s="5"/>
      <c r="N231" s="4"/>
      <c r="O231" s="4"/>
      <c r="P231" s="4"/>
      <c r="Q231" s="3" t="str">
        <f t="shared" si="6"/>
        <v>0</v>
      </c>
      <c r="R231" s="3" t="str">
        <f t="shared" si="7"/>
        <v>0</v>
      </c>
    </row>
    <row r="232" spans="2:18" x14ac:dyDescent="0.3">
      <c r="B232" s="3">
        <v>213</v>
      </c>
      <c r="C232" s="25"/>
      <c r="D232" s="26"/>
      <c r="E232" s="25"/>
      <c r="F232" s="33"/>
      <c r="G232" s="34"/>
      <c r="H232" s="35"/>
      <c r="I232" s="36"/>
      <c r="J232" s="37"/>
      <c r="K232" s="38"/>
      <c r="L232" s="33"/>
      <c r="M232" s="5"/>
      <c r="N232" s="4"/>
      <c r="O232" s="4"/>
      <c r="P232" s="4"/>
      <c r="Q232" s="3" t="str">
        <f t="shared" si="6"/>
        <v>0</v>
      </c>
      <c r="R232" s="3" t="str">
        <f t="shared" si="7"/>
        <v>0</v>
      </c>
    </row>
    <row r="233" spans="2:18" x14ac:dyDescent="0.3">
      <c r="B233" s="3">
        <v>214</v>
      </c>
      <c r="C233" s="25"/>
      <c r="D233" s="26"/>
      <c r="E233" s="25"/>
      <c r="F233" s="33"/>
      <c r="G233" s="34"/>
      <c r="H233" s="35"/>
      <c r="I233" s="36"/>
      <c r="J233" s="37"/>
      <c r="K233" s="38"/>
      <c r="L233" s="33"/>
      <c r="M233" s="5"/>
      <c r="N233" s="4"/>
      <c r="O233" s="4"/>
      <c r="P233" s="4"/>
      <c r="Q233" s="3" t="str">
        <f t="shared" si="6"/>
        <v>0</v>
      </c>
      <c r="R233" s="3" t="str">
        <f t="shared" si="7"/>
        <v>0</v>
      </c>
    </row>
    <row r="234" spans="2:18" x14ac:dyDescent="0.3">
      <c r="B234" s="3">
        <v>215</v>
      </c>
      <c r="C234" s="25"/>
      <c r="D234" s="26"/>
      <c r="E234" s="25"/>
      <c r="F234" s="33"/>
      <c r="G234" s="34"/>
      <c r="H234" s="35"/>
      <c r="I234" s="36"/>
      <c r="J234" s="37"/>
      <c r="K234" s="38"/>
      <c r="L234" s="33"/>
      <c r="M234" s="5"/>
      <c r="N234" s="4"/>
      <c r="O234" s="4"/>
      <c r="P234" s="4"/>
      <c r="Q234" s="3" t="str">
        <f t="shared" si="6"/>
        <v>0</v>
      </c>
      <c r="R234" s="3" t="str">
        <f t="shared" si="7"/>
        <v>0</v>
      </c>
    </row>
    <row r="235" spans="2:18" x14ac:dyDescent="0.3">
      <c r="B235" s="3">
        <v>216</v>
      </c>
      <c r="C235" s="25"/>
      <c r="D235" s="26"/>
      <c r="E235" s="25"/>
      <c r="F235" s="33"/>
      <c r="G235" s="34"/>
      <c r="H235" s="35"/>
      <c r="I235" s="36"/>
      <c r="J235" s="37"/>
      <c r="K235" s="38"/>
      <c r="L235" s="33"/>
      <c r="M235" s="5"/>
      <c r="N235" s="4"/>
      <c r="O235" s="4"/>
      <c r="P235" s="4"/>
      <c r="Q235" s="3" t="str">
        <f t="shared" si="6"/>
        <v>0</v>
      </c>
      <c r="R235" s="3" t="str">
        <f t="shared" si="7"/>
        <v>0</v>
      </c>
    </row>
    <row r="236" spans="2:18" x14ac:dyDescent="0.3">
      <c r="B236" s="3">
        <v>217</v>
      </c>
      <c r="C236" s="25"/>
      <c r="D236" s="26"/>
      <c r="E236" s="25"/>
      <c r="F236" s="33"/>
      <c r="G236" s="34"/>
      <c r="H236" s="35"/>
      <c r="I236" s="36"/>
      <c r="J236" s="37"/>
      <c r="K236" s="38"/>
      <c r="L236" s="33"/>
      <c r="M236" s="5"/>
      <c r="N236" s="4"/>
      <c r="O236" s="4"/>
      <c r="P236" s="4"/>
      <c r="Q236" s="3" t="str">
        <f t="shared" si="6"/>
        <v>0</v>
      </c>
      <c r="R236" s="3" t="str">
        <f t="shared" si="7"/>
        <v>0</v>
      </c>
    </row>
    <row r="237" spans="2:18" x14ac:dyDescent="0.3">
      <c r="B237" s="3">
        <v>218</v>
      </c>
      <c r="C237" s="25"/>
      <c r="D237" s="26"/>
      <c r="E237" s="25"/>
      <c r="F237" s="33"/>
      <c r="G237" s="34"/>
      <c r="H237" s="35"/>
      <c r="I237" s="36"/>
      <c r="J237" s="37"/>
      <c r="K237" s="38"/>
      <c r="L237" s="33"/>
      <c r="M237" s="5"/>
      <c r="N237" s="4"/>
      <c r="O237" s="4"/>
      <c r="P237" s="4"/>
      <c r="Q237" s="3" t="str">
        <f t="shared" si="6"/>
        <v>0</v>
      </c>
      <c r="R237" s="3" t="str">
        <f t="shared" si="7"/>
        <v>0</v>
      </c>
    </row>
    <row r="238" spans="2:18" x14ac:dyDescent="0.3">
      <c r="B238" s="3">
        <v>219</v>
      </c>
      <c r="C238" s="25"/>
      <c r="D238" s="26"/>
      <c r="E238" s="25"/>
      <c r="F238" s="33"/>
      <c r="G238" s="34"/>
      <c r="H238" s="35"/>
      <c r="I238" s="36"/>
      <c r="J238" s="37"/>
      <c r="K238" s="38"/>
      <c r="L238" s="33"/>
      <c r="M238" s="5"/>
      <c r="N238" s="4"/>
      <c r="O238" s="4"/>
      <c r="P238" s="4"/>
      <c r="Q238" s="3" t="str">
        <f t="shared" si="6"/>
        <v>0</v>
      </c>
      <c r="R238" s="3" t="str">
        <f t="shared" si="7"/>
        <v>0</v>
      </c>
    </row>
    <row r="239" spans="2:18" x14ac:dyDescent="0.3">
      <c r="B239" s="3">
        <v>220</v>
      </c>
      <c r="C239" s="25"/>
      <c r="D239" s="26"/>
      <c r="E239" s="25"/>
      <c r="F239" s="33"/>
      <c r="G239" s="34"/>
      <c r="H239" s="35"/>
      <c r="I239" s="36"/>
      <c r="J239" s="37"/>
      <c r="K239" s="38"/>
      <c r="L239" s="33"/>
      <c r="M239" s="5"/>
      <c r="N239" s="4"/>
      <c r="O239" s="4"/>
      <c r="P239" s="4"/>
      <c r="Q239" s="3" t="str">
        <f t="shared" si="6"/>
        <v>0</v>
      </c>
      <c r="R239" s="3" t="str">
        <f t="shared" si="7"/>
        <v>0</v>
      </c>
    </row>
    <row r="240" spans="2:18" x14ac:dyDescent="0.3">
      <c r="B240" s="3">
        <v>221</v>
      </c>
      <c r="C240" s="25"/>
      <c r="D240" s="26"/>
      <c r="E240" s="25"/>
      <c r="F240" s="33"/>
      <c r="G240" s="34"/>
      <c r="H240" s="35"/>
      <c r="I240" s="36"/>
      <c r="J240" s="37"/>
      <c r="K240" s="38"/>
      <c r="L240" s="33"/>
      <c r="M240" s="5"/>
      <c r="N240" s="4"/>
      <c r="O240" s="4"/>
      <c r="P240" s="4"/>
      <c r="Q240" s="3" t="str">
        <f t="shared" si="6"/>
        <v>0</v>
      </c>
      <c r="R240" s="3" t="str">
        <f t="shared" si="7"/>
        <v>0</v>
      </c>
    </row>
    <row r="241" spans="2:18" x14ac:dyDescent="0.3">
      <c r="B241" s="3">
        <v>222</v>
      </c>
      <c r="C241" s="38"/>
      <c r="D241" s="33"/>
      <c r="E241" s="38"/>
      <c r="F241" s="33"/>
      <c r="G241" s="34"/>
      <c r="H241" s="35"/>
      <c r="I241" s="36"/>
      <c r="J241" s="37"/>
      <c r="K241" s="38"/>
      <c r="L241" s="33"/>
      <c r="M241" s="5"/>
      <c r="N241" s="4"/>
      <c r="O241" s="4"/>
      <c r="P241" s="4"/>
      <c r="Q241" s="4" t="str">
        <f t="shared" si="6"/>
        <v>0</v>
      </c>
      <c r="R241" s="3" t="str">
        <f t="shared" si="7"/>
        <v>0</v>
      </c>
    </row>
    <row r="242" spans="2:18" x14ac:dyDescent="0.3"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2"/>
      <c r="N242" s="2"/>
      <c r="O242" s="2"/>
      <c r="P242" s="2"/>
      <c r="Q242" s="2"/>
    </row>
    <row r="243" spans="2:18" x14ac:dyDescent="0.3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</sheetData>
  <autoFilter ref="C19:R241">
    <filterColumn colId="0" showButton="0"/>
    <filterColumn colId="2" showButton="0"/>
    <filterColumn colId="4" showButton="0"/>
    <filterColumn colId="6" showButton="0"/>
    <filterColumn colId="8" showButton="0"/>
  </autoFilter>
  <dataConsolidate/>
  <mergeCells count="1124">
    <mergeCell ref="T17:X18"/>
    <mergeCell ref="Z17:AD18"/>
    <mergeCell ref="C239:D239"/>
    <mergeCell ref="E239:F239"/>
    <mergeCell ref="G239:H239"/>
    <mergeCell ref="I239:J239"/>
    <mergeCell ref="K239:L239"/>
    <mergeCell ref="C240:D240"/>
    <mergeCell ref="E240:F240"/>
    <mergeCell ref="G240:H240"/>
    <mergeCell ref="I240:J240"/>
    <mergeCell ref="K240:L240"/>
    <mergeCell ref="C241:D241"/>
    <mergeCell ref="E241:F241"/>
    <mergeCell ref="G241:H241"/>
    <mergeCell ref="I241:J241"/>
    <mergeCell ref="K241:L241"/>
    <mergeCell ref="C242:D242"/>
    <mergeCell ref="E242:F242"/>
    <mergeCell ref="G242:H242"/>
    <mergeCell ref="I242:J242"/>
    <mergeCell ref="K242:L242"/>
    <mergeCell ref="C235:D235"/>
    <mergeCell ref="E235:F235"/>
    <mergeCell ref="G235:H235"/>
    <mergeCell ref="I235:J235"/>
    <mergeCell ref="K235:L235"/>
    <mergeCell ref="C236:D236"/>
    <mergeCell ref="E236:F236"/>
    <mergeCell ref="G236:H236"/>
    <mergeCell ref="I236:J236"/>
    <mergeCell ref="K236:L236"/>
    <mergeCell ref="C237:D237"/>
    <mergeCell ref="E237:F237"/>
    <mergeCell ref="G237:H237"/>
    <mergeCell ref="I237:J237"/>
    <mergeCell ref="K237:L237"/>
    <mergeCell ref="C238:D238"/>
    <mergeCell ref="E238:F238"/>
    <mergeCell ref="G238:H238"/>
    <mergeCell ref="I238:J238"/>
    <mergeCell ref="K238:L238"/>
    <mergeCell ref="C231:D231"/>
    <mergeCell ref="E231:F231"/>
    <mergeCell ref="G231:H231"/>
    <mergeCell ref="I231:J231"/>
    <mergeCell ref="K231:L231"/>
    <mergeCell ref="C232:D232"/>
    <mergeCell ref="E232:F232"/>
    <mergeCell ref="G232:H232"/>
    <mergeCell ref="I232:J232"/>
    <mergeCell ref="K232:L232"/>
    <mergeCell ref="C233:D233"/>
    <mergeCell ref="E233:F233"/>
    <mergeCell ref="G233:H233"/>
    <mergeCell ref="I233:J233"/>
    <mergeCell ref="K233:L233"/>
    <mergeCell ref="C234:D234"/>
    <mergeCell ref="E234:F234"/>
    <mergeCell ref="G234:H234"/>
    <mergeCell ref="I234:J234"/>
    <mergeCell ref="K234:L234"/>
    <mergeCell ref="C227:D227"/>
    <mergeCell ref="E227:F227"/>
    <mergeCell ref="G227:H227"/>
    <mergeCell ref="I227:J227"/>
    <mergeCell ref="K227:L227"/>
    <mergeCell ref="C228:D228"/>
    <mergeCell ref="E228:F228"/>
    <mergeCell ref="G228:H228"/>
    <mergeCell ref="I228:J228"/>
    <mergeCell ref="K228:L228"/>
    <mergeCell ref="C229:D229"/>
    <mergeCell ref="E229:F229"/>
    <mergeCell ref="G229:H229"/>
    <mergeCell ref="I229:J229"/>
    <mergeCell ref="K229:L229"/>
    <mergeCell ref="C230:D230"/>
    <mergeCell ref="E230:F230"/>
    <mergeCell ref="G230:H230"/>
    <mergeCell ref="I230:J230"/>
    <mergeCell ref="K230:L230"/>
    <mergeCell ref="C223:D223"/>
    <mergeCell ref="E223:F223"/>
    <mergeCell ref="G223:H223"/>
    <mergeCell ref="I223:J223"/>
    <mergeCell ref="K223:L223"/>
    <mergeCell ref="C224:D224"/>
    <mergeCell ref="E224:F224"/>
    <mergeCell ref="G224:H224"/>
    <mergeCell ref="I224:J224"/>
    <mergeCell ref="K224:L224"/>
    <mergeCell ref="C225:D225"/>
    <mergeCell ref="E225:F225"/>
    <mergeCell ref="G225:H225"/>
    <mergeCell ref="I225:J225"/>
    <mergeCell ref="K225:L225"/>
    <mergeCell ref="C226:D226"/>
    <mergeCell ref="E226:F226"/>
    <mergeCell ref="G226:H226"/>
    <mergeCell ref="I226:J226"/>
    <mergeCell ref="K226:L226"/>
    <mergeCell ref="C219:D219"/>
    <mergeCell ref="E219:F219"/>
    <mergeCell ref="G219:H219"/>
    <mergeCell ref="I219:J219"/>
    <mergeCell ref="K219:L219"/>
    <mergeCell ref="C220:D220"/>
    <mergeCell ref="E220:F220"/>
    <mergeCell ref="G220:H220"/>
    <mergeCell ref="I220:J220"/>
    <mergeCell ref="K220:L220"/>
    <mergeCell ref="C221:D221"/>
    <mergeCell ref="E221:F221"/>
    <mergeCell ref="G221:H221"/>
    <mergeCell ref="I221:J221"/>
    <mergeCell ref="K221:L221"/>
    <mergeCell ref="C222:D222"/>
    <mergeCell ref="E222:F222"/>
    <mergeCell ref="G222:H222"/>
    <mergeCell ref="I222:J222"/>
    <mergeCell ref="K222:L222"/>
    <mergeCell ref="C215:D215"/>
    <mergeCell ref="E215:F215"/>
    <mergeCell ref="G215:H215"/>
    <mergeCell ref="I215:J215"/>
    <mergeCell ref="K215:L215"/>
    <mergeCell ref="C216:D216"/>
    <mergeCell ref="E216:F216"/>
    <mergeCell ref="G216:H216"/>
    <mergeCell ref="I216:J216"/>
    <mergeCell ref="K216:L216"/>
    <mergeCell ref="C217:D217"/>
    <mergeCell ref="E217:F217"/>
    <mergeCell ref="G217:H217"/>
    <mergeCell ref="I217:J217"/>
    <mergeCell ref="K217:L217"/>
    <mergeCell ref="C218:D218"/>
    <mergeCell ref="E218:F218"/>
    <mergeCell ref="G218:H218"/>
    <mergeCell ref="I218:J218"/>
    <mergeCell ref="K218:L218"/>
    <mergeCell ref="C211:D211"/>
    <mergeCell ref="E211:F211"/>
    <mergeCell ref="G211:H211"/>
    <mergeCell ref="I211:J211"/>
    <mergeCell ref="K211:L211"/>
    <mergeCell ref="C212:D212"/>
    <mergeCell ref="E212:F212"/>
    <mergeCell ref="G212:H212"/>
    <mergeCell ref="I212:J212"/>
    <mergeCell ref="K212:L212"/>
    <mergeCell ref="C213:D213"/>
    <mergeCell ref="E213:F213"/>
    <mergeCell ref="G213:H213"/>
    <mergeCell ref="I213:J213"/>
    <mergeCell ref="K213:L213"/>
    <mergeCell ref="C214:D214"/>
    <mergeCell ref="E214:F214"/>
    <mergeCell ref="G214:H214"/>
    <mergeCell ref="I214:J214"/>
    <mergeCell ref="K214:L214"/>
    <mergeCell ref="C207:D207"/>
    <mergeCell ref="E207:F207"/>
    <mergeCell ref="G207:H207"/>
    <mergeCell ref="I207:J207"/>
    <mergeCell ref="K207:L207"/>
    <mergeCell ref="C208:D208"/>
    <mergeCell ref="E208:F208"/>
    <mergeCell ref="G208:H208"/>
    <mergeCell ref="I208:J208"/>
    <mergeCell ref="K208:L208"/>
    <mergeCell ref="C209:D209"/>
    <mergeCell ref="E209:F209"/>
    <mergeCell ref="G209:H209"/>
    <mergeCell ref="I209:J209"/>
    <mergeCell ref="K209:L209"/>
    <mergeCell ref="C210:D210"/>
    <mergeCell ref="E210:F210"/>
    <mergeCell ref="G210:H210"/>
    <mergeCell ref="I210:J210"/>
    <mergeCell ref="K210:L210"/>
    <mergeCell ref="C203:D203"/>
    <mergeCell ref="E203:F203"/>
    <mergeCell ref="G203:H203"/>
    <mergeCell ref="I203:J203"/>
    <mergeCell ref="K203:L203"/>
    <mergeCell ref="C204:D204"/>
    <mergeCell ref="E204:F204"/>
    <mergeCell ref="G204:H204"/>
    <mergeCell ref="I204:J204"/>
    <mergeCell ref="K204:L204"/>
    <mergeCell ref="C205:D205"/>
    <mergeCell ref="E205:F205"/>
    <mergeCell ref="G205:H205"/>
    <mergeCell ref="I205:J205"/>
    <mergeCell ref="K205:L205"/>
    <mergeCell ref="C206:D206"/>
    <mergeCell ref="E206:F206"/>
    <mergeCell ref="G206:H206"/>
    <mergeCell ref="I206:J206"/>
    <mergeCell ref="K206:L206"/>
    <mergeCell ref="C199:D199"/>
    <mergeCell ref="E199:F199"/>
    <mergeCell ref="G199:H199"/>
    <mergeCell ref="I199:J199"/>
    <mergeCell ref="K199:L199"/>
    <mergeCell ref="C200:D200"/>
    <mergeCell ref="E200:F200"/>
    <mergeCell ref="G200:H200"/>
    <mergeCell ref="I200:J200"/>
    <mergeCell ref="K200:L200"/>
    <mergeCell ref="C201:D201"/>
    <mergeCell ref="E201:F201"/>
    <mergeCell ref="G201:H201"/>
    <mergeCell ref="I201:J201"/>
    <mergeCell ref="K201:L201"/>
    <mergeCell ref="C202:D202"/>
    <mergeCell ref="E202:F202"/>
    <mergeCell ref="G202:H202"/>
    <mergeCell ref="I202:J202"/>
    <mergeCell ref="K202:L202"/>
    <mergeCell ref="C195:D195"/>
    <mergeCell ref="E195:F195"/>
    <mergeCell ref="G195:H195"/>
    <mergeCell ref="I195:J195"/>
    <mergeCell ref="K195:L195"/>
    <mergeCell ref="C196:D196"/>
    <mergeCell ref="E196:F196"/>
    <mergeCell ref="G196:H196"/>
    <mergeCell ref="I196:J196"/>
    <mergeCell ref="K196:L196"/>
    <mergeCell ref="C197:D197"/>
    <mergeCell ref="E197:F197"/>
    <mergeCell ref="G197:H197"/>
    <mergeCell ref="I197:J197"/>
    <mergeCell ref="K197:L197"/>
    <mergeCell ref="C198:D198"/>
    <mergeCell ref="E198:F198"/>
    <mergeCell ref="G198:H198"/>
    <mergeCell ref="I198:J198"/>
    <mergeCell ref="K198:L198"/>
    <mergeCell ref="C191:D191"/>
    <mergeCell ref="E191:F191"/>
    <mergeCell ref="G191:H191"/>
    <mergeCell ref="I191:J191"/>
    <mergeCell ref="K191:L191"/>
    <mergeCell ref="C192:D192"/>
    <mergeCell ref="E192:F192"/>
    <mergeCell ref="G192:H192"/>
    <mergeCell ref="I192:J192"/>
    <mergeCell ref="K192:L192"/>
    <mergeCell ref="C193:D193"/>
    <mergeCell ref="E193:F193"/>
    <mergeCell ref="G193:H193"/>
    <mergeCell ref="I193:J193"/>
    <mergeCell ref="K193:L193"/>
    <mergeCell ref="C194:D194"/>
    <mergeCell ref="E194:F194"/>
    <mergeCell ref="G194:H194"/>
    <mergeCell ref="I194:J194"/>
    <mergeCell ref="K194:L194"/>
    <mergeCell ref="C187:D187"/>
    <mergeCell ref="E187:F187"/>
    <mergeCell ref="G187:H187"/>
    <mergeCell ref="I187:J187"/>
    <mergeCell ref="K187:L187"/>
    <mergeCell ref="C188:D188"/>
    <mergeCell ref="E188:F188"/>
    <mergeCell ref="G188:H188"/>
    <mergeCell ref="I188:J188"/>
    <mergeCell ref="K188:L188"/>
    <mergeCell ref="C189:D189"/>
    <mergeCell ref="E189:F189"/>
    <mergeCell ref="G189:H189"/>
    <mergeCell ref="I189:J189"/>
    <mergeCell ref="K189:L189"/>
    <mergeCell ref="C190:D190"/>
    <mergeCell ref="E190:F190"/>
    <mergeCell ref="G190:H190"/>
    <mergeCell ref="I190:J190"/>
    <mergeCell ref="K190:L190"/>
    <mergeCell ref="C183:D183"/>
    <mergeCell ref="E183:F183"/>
    <mergeCell ref="G183:H183"/>
    <mergeCell ref="I183:J183"/>
    <mergeCell ref="K183:L183"/>
    <mergeCell ref="C184:D184"/>
    <mergeCell ref="E184:F184"/>
    <mergeCell ref="G184:H184"/>
    <mergeCell ref="I184:J184"/>
    <mergeCell ref="K184:L184"/>
    <mergeCell ref="C185:D185"/>
    <mergeCell ref="E185:F185"/>
    <mergeCell ref="G185:H185"/>
    <mergeCell ref="I185:J185"/>
    <mergeCell ref="K185:L185"/>
    <mergeCell ref="C186:D186"/>
    <mergeCell ref="E186:F186"/>
    <mergeCell ref="G186:H186"/>
    <mergeCell ref="I186:J186"/>
    <mergeCell ref="K186:L186"/>
    <mergeCell ref="C179:D179"/>
    <mergeCell ref="E179:F179"/>
    <mergeCell ref="G179:H179"/>
    <mergeCell ref="I179:J179"/>
    <mergeCell ref="K179:L179"/>
    <mergeCell ref="C180:D180"/>
    <mergeCell ref="E180:F180"/>
    <mergeCell ref="G180:H180"/>
    <mergeCell ref="I180:J180"/>
    <mergeCell ref="K180:L180"/>
    <mergeCell ref="C181:D181"/>
    <mergeCell ref="E181:F181"/>
    <mergeCell ref="G181:H181"/>
    <mergeCell ref="I181:J181"/>
    <mergeCell ref="K181:L181"/>
    <mergeCell ref="C182:D182"/>
    <mergeCell ref="E182:F182"/>
    <mergeCell ref="G182:H182"/>
    <mergeCell ref="I182:J182"/>
    <mergeCell ref="K182:L182"/>
    <mergeCell ref="C175:D175"/>
    <mergeCell ref="E175:F175"/>
    <mergeCell ref="G175:H175"/>
    <mergeCell ref="I175:J175"/>
    <mergeCell ref="K175:L175"/>
    <mergeCell ref="C176:D176"/>
    <mergeCell ref="E176:F176"/>
    <mergeCell ref="G176:H176"/>
    <mergeCell ref="I176:J176"/>
    <mergeCell ref="K176:L176"/>
    <mergeCell ref="C177:D177"/>
    <mergeCell ref="E177:F177"/>
    <mergeCell ref="G177:H177"/>
    <mergeCell ref="I177:J177"/>
    <mergeCell ref="K177:L177"/>
    <mergeCell ref="C178:D178"/>
    <mergeCell ref="E178:F178"/>
    <mergeCell ref="G178:H178"/>
    <mergeCell ref="I178:J178"/>
    <mergeCell ref="K178:L178"/>
    <mergeCell ref="C171:D171"/>
    <mergeCell ref="E171:F171"/>
    <mergeCell ref="G171:H171"/>
    <mergeCell ref="I171:J171"/>
    <mergeCell ref="K171:L171"/>
    <mergeCell ref="C172:D172"/>
    <mergeCell ref="E172:F172"/>
    <mergeCell ref="G172:H172"/>
    <mergeCell ref="I172:J172"/>
    <mergeCell ref="K172:L172"/>
    <mergeCell ref="C173:D173"/>
    <mergeCell ref="E173:F173"/>
    <mergeCell ref="G173:H173"/>
    <mergeCell ref="I173:J173"/>
    <mergeCell ref="K173:L173"/>
    <mergeCell ref="C174:D174"/>
    <mergeCell ref="E174:F174"/>
    <mergeCell ref="G174:H174"/>
    <mergeCell ref="I174:J174"/>
    <mergeCell ref="K174:L174"/>
    <mergeCell ref="C167:D167"/>
    <mergeCell ref="E167:F167"/>
    <mergeCell ref="G167:H167"/>
    <mergeCell ref="I167:J167"/>
    <mergeCell ref="K167:L167"/>
    <mergeCell ref="C168:D168"/>
    <mergeCell ref="E168:F168"/>
    <mergeCell ref="G168:H168"/>
    <mergeCell ref="I168:J168"/>
    <mergeCell ref="K168:L168"/>
    <mergeCell ref="C169:D169"/>
    <mergeCell ref="E169:F169"/>
    <mergeCell ref="G169:H169"/>
    <mergeCell ref="I169:J169"/>
    <mergeCell ref="K169:L169"/>
    <mergeCell ref="C170:D170"/>
    <mergeCell ref="E170:F170"/>
    <mergeCell ref="G170:H170"/>
    <mergeCell ref="I170:J170"/>
    <mergeCell ref="K170:L170"/>
    <mergeCell ref="C163:D163"/>
    <mergeCell ref="E163:F163"/>
    <mergeCell ref="G163:H163"/>
    <mergeCell ref="I163:J163"/>
    <mergeCell ref="K163:L163"/>
    <mergeCell ref="C164:D164"/>
    <mergeCell ref="E164:F164"/>
    <mergeCell ref="G164:H164"/>
    <mergeCell ref="I164:J164"/>
    <mergeCell ref="K164:L164"/>
    <mergeCell ref="C165:D165"/>
    <mergeCell ref="E165:F165"/>
    <mergeCell ref="G165:H165"/>
    <mergeCell ref="I165:J165"/>
    <mergeCell ref="K165:L165"/>
    <mergeCell ref="C166:D166"/>
    <mergeCell ref="E166:F166"/>
    <mergeCell ref="G166:H166"/>
    <mergeCell ref="I166:J166"/>
    <mergeCell ref="K166:L166"/>
    <mergeCell ref="C159:D159"/>
    <mergeCell ref="E159:F159"/>
    <mergeCell ref="G159:H159"/>
    <mergeCell ref="I159:J159"/>
    <mergeCell ref="K159:L159"/>
    <mergeCell ref="C160:D160"/>
    <mergeCell ref="E160:F160"/>
    <mergeCell ref="G160:H160"/>
    <mergeCell ref="I160:J160"/>
    <mergeCell ref="K160:L160"/>
    <mergeCell ref="C161:D161"/>
    <mergeCell ref="E161:F161"/>
    <mergeCell ref="G161:H161"/>
    <mergeCell ref="I161:J161"/>
    <mergeCell ref="K161:L161"/>
    <mergeCell ref="C162:D162"/>
    <mergeCell ref="E162:F162"/>
    <mergeCell ref="G162:H162"/>
    <mergeCell ref="I162:J162"/>
    <mergeCell ref="K162:L162"/>
    <mergeCell ref="C155:D155"/>
    <mergeCell ref="E155:F155"/>
    <mergeCell ref="G155:H155"/>
    <mergeCell ref="I155:J155"/>
    <mergeCell ref="K155:L155"/>
    <mergeCell ref="C156:D156"/>
    <mergeCell ref="E156:F156"/>
    <mergeCell ref="G156:H156"/>
    <mergeCell ref="I156:J156"/>
    <mergeCell ref="K156:L156"/>
    <mergeCell ref="C157:D157"/>
    <mergeCell ref="E157:F157"/>
    <mergeCell ref="G157:H157"/>
    <mergeCell ref="I157:J157"/>
    <mergeCell ref="K157:L157"/>
    <mergeCell ref="C158:D158"/>
    <mergeCell ref="E158:F158"/>
    <mergeCell ref="G158:H158"/>
    <mergeCell ref="I158:J158"/>
    <mergeCell ref="K158:L158"/>
    <mergeCell ref="C151:D151"/>
    <mergeCell ref="E151:F151"/>
    <mergeCell ref="G151:H151"/>
    <mergeCell ref="I151:J151"/>
    <mergeCell ref="K151:L151"/>
    <mergeCell ref="C152:D152"/>
    <mergeCell ref="E152:F152"/>
    <mergeCell ref="G152:H152"/>
    <mergeCell ref="I152:J152"/>
    <mergeCell ref="K152:L152"/>
    <mergeCell ref="C153:D153"/>
    <mergeCell ref="E153:F153"/>
    <mergeCell ref="G153:H153"/>
    <mergeCell ref="I153:J153"/>
    <mergeCell ref="K153:L153"/>
    <mergeCell ref="C154:D154"/>
    <mergeCell ref="E154:F154"/>
    <mergeCell ref="G154:H154"/>
    <mergeCell ref="I154:J154"/>
    <mergeCell ref="K154:L154"/>
    <mergeCell ref="C147:D147"/>
    <mergeCell ref="E147:F147"/>
    <mergeCell ref="G147:H147"/>
    <mergeCell ref="I147:J147"/>
    <mergeCell ref="K147:L147"/>
    <mergeCell ref="C148:D148"/>
    <mergeCell ref="E148:F148"/>
    <mergeCell ref="G148:H148"/>
    <mergeCell ref="I148:J148"/>
    <mergeCell ref="K148:L148"/>
    <mergeCell ref="C149:D149"/>
    <mergeCell ref="E149:F149"/>
    <mergeCell ref="G149:H149"/>
    <mergeCell ref="I149:J149"/>
    <mergeCell ref="K149:L149"/>
    <mergeCell ref="C150:D150"/>
    <mergeCell ref="E150:F150"/>
    <mergeCell ref="G150:H150"/>
    <mergeCell ref="I150:J150"/>
    <mergeCell ref="K150:L150"/>
    <mergeCell ref="C143:D143"/>
    <mergeCell ref="E143:F143"/>
    <mergeCell ref="G143:H143"/>
    <mergeCell ref="I143:J143"/>
    <mergeCell ref="K143:L143"/>
    <mergeCell ref="C144:D144"/>
    <mergeCell ref="E144:F144"/>
    <mergeCell ref="G144:H144"/>
    <mergeCell ref="I144:J144"/>
    <mergeCell ref="K144:L144"/>
    <mergeCell ref="C145:D145"/>
    <mergeCell ref="E145:F145"/>
    <mergeCell ref="G145:H145"/>
    <mergeCell ref="I145:J145"/>
    <mergeCell ref="K145:L145"/>
    <mergeCell ref="C146:D146"/>
    <mergeCell ref="E146:F146"/>
    <mergeCell ref="G146:H146"/>
    <mergeCell ref="I146:J146"/>
    <mergeCell ref="K146:L146"/>
    <mergeCell ref="C139:D139"/>
    <mergeCell ref="E139:F139"/>
    <mergeCell ref="G139:H139"/>
    <mergeCell ref="I139:J139"/>
    <mergeCell ref="K139:L139"/>
    <mergeCell ref="C140:D140"/>
    <mergeCell ref="E140:F140"/>
    <mergeCell ref="G140:H140"/>
    <mergeCell ref="I140:J140"/>
    <mergeCell ref="K140:L140"/>
    <mergeCell ref="C141:D141"/>
    <mergeCell ref="E141:F141"/>
    <mergeCell ref="G141:H141"/>
    <mergeCell ref="I141:J141"/>
    <mergeCell ref="K141:L141"/>
    <mergeCell ref="C142:D142"/>
    <mergeCell ref="E142:F142"/>
    <mergeCell ref="G142:H142"/>
    <mergeCell ref="I142:J142"/>
    <mergeCell ref="K142:L142"/>
    <mergeCell ref="C135:D135"/>
    <mergeCell ref="E135:F135"/>
    <mergeCell ref="G135:H135"/>
    <mergeCell ref="I135:J135"/>
    <mergeCell ref="K135:L135"/>
    <mergeCell ref="C136:D136"/>
    <mergeCell ref="E136:F136"/>
    <mergeCell ref="G136:H136"/>
    <mergeCell ref="I136:J136"/>
    <mergeCell ref="K136:L136"/>
    <mergeCell ref="C137:D137"/>
    <mergeCell ref="E137:F137"/>
    <mergeCell ref="G137:H137"/>
    <mergeCell ref="I137:J137"/>
    <mergeCell ref="K137:L137"/>
    <mergeCell ref="C138:D138"/>
    <mergeCell ref="E138:F138"/>
    <mergeCell ref="G138:H138"/>
    <mergeCell ref="I138:J138"/>
    <mergeCell ref="K138:L138"/>
    <mergeCell ref="C131:D131"/>
    <mergeCell ref="E131:F131"/>
    <mergeCell ref="G131:H131"/>
    <mergeCell ref="I131:J131"/>
    <mergeCell ref="K131:L131"/>
    <mergeCell ref="C132:D132"/>
    <mergeCell ref="E132:F132"/>
    <mergeCell ref="G132:H132"/>
    <mergeCell ref="I132:J132"/>
    <mergeCell ref="K132:L132"/>
    <mergeCell ref="C133:D133"/>
    <mergeCell ref="E133:F133"/>
    <mergeCell ref="G133:H133"/>
    <mergeCell ref="I133:J133"/>
    <mergeCell ref="K133:L133"/>
    <mergeCell ref="C134:D134"/>
    <mergeCell ref="E134:F134"/>
    <mergeCell ref="G134:H134"/>
    <mergeCell ref="I134:J134"/>
    <mergeCell ref="K134:L134"/>
    <mergeCell ref="C127:D127"/>
    <mergeCell ref="E127:F127"/>
    <mergeCell ref="G127:H127"/>
    <mergeCell ref="I127:J127"/>
    <mergeCell ref="K127:L127"/>
    <mergeCell ref="C128:D128"/>
    <mergeCell ref="E128:F128"/>
    <mergeCell ref="G128:H128"/>
    <mergeCell ref="I128:J128"/>
    <mergeCell ref="K128:L128"/>
    <mergeCell ref="C129:D129"/>
    <mergeCell ref="E129:F129"/>
    <mergeCell ref="G129:H129"/>
    <mergeCell ref="I129:J129"/>
    <mergeCell ref="K129:L129"/>
    <mergeCell ref="C130:D130"/>
    <mergeCell ref="E130:F130"/>
    <mergeCell ref="G130:H130"/>
    <mergeCell ref="I130:J130"/>
    <mergeCell ref="K130:L130"/>
    <mergeCell ref="C123:D123"/>
    <mergeCell ref="E123:F123"/>
    <mergeCell ref="G123:H123"/>
    <mergeCell ref="I123:J123"/>
    <mergeCell ref="K123:L123"/>
    <mergeCell ref="C124:D124"/>
    <mergeCell ref="E124:F124"/>
    <mergeCell ref="G124:H124"/>
    <mergeCell ref="I124:J124"/>
    <mergeCell ref="K124:L124"/>
    <mergeCell ref="C125:D125"/>
    <mergeCell ref="E125:F125"/>
    <mergeCell ref="G125:H125"/>
    <mergeCell ref="I125:J125"/>
    <mergeCell ref="K125:L125"/>
    <mergeCell ref="C126:D126"/>
    <mergeCell ref="E126:F126"/>
    <mergeCell ref="G126:H126"/>
    <mergeCell ref="I126:J126"/>
    <mergeCell ref="K126:L126"/>
    <mergeCell ref="C119:D119"/>
    <mergeCell ref="E119:F119"/>
    <mergeCell ref="G119:H119"/>
    <mergeCell ref="I119:J119"/>
    <mergeCell ref="K119:L119"/>
    <mergeCell ref="C120:D120"/>
    <mergeCell ref="E120:F120"/>
    <mergeCell ref="G120:H120"/>
    <mergeCell ref="I120:J120"/>
    <mergeCell ref="K120:L120"/>
    <mergeCell ref="C121:D121"/>
    <mergeCell ref="E121:F121"/>
    <mergeCell ref="G121:H121"/>
    <mergeCell ref="I121:J121"/>
    <mergeCell ref="K121:L121"/>
    <mergeCell ref="C122:D122"/>
    <mergeCell ref="E122:F122"/>
    <mergeCell ref="G122:H122"/>
    <mergeCell ref="I122:J122"/>
    <mergeCell ref="K122:L122"/>
    <mergeCell ref="C115:D115"/>
    <mergeCell ref="E115:F115"/>
    <mergeCell ref="G115:H115"/>
    <mergeCell ref="I115:J115"/>
    <mergeCell ref="K115:L115"/>
    <mergeCell ref="C116:D116"/>
    <mergeCell ref="E116:F116"/>
    <mergeCell ref="G116:H116"/>
    <mergeCell ref="I116:J116"/>
    <mergeCell ref="K116:L116"/>
    <mergeCell ref="C117:D117"/>
    <mergeCell ref="E117:F117"/>
    <mergeCell ref="G117:H117"/>
    <mergeCell ref="I117:J117"/>
    <mergeCell ref="K117:L117"/>
    <mergeCell ref="C118:D118"/>
    <mergeCell ref="E118:F118"/>
    <mergeCell ref="G118:H118"/>
    <mergeCell ref="I118:J118"/>
    <mergeCell ref="K118:L118"/>
    <mergeCell ref="C111:D111"/>
    <mergeCell ref="E111:F111"/>
    <mergeCell ref="G111:H111"/>
    <mergeCell ref="I111:J111"/>
    <mergeCell ref="K111:L111"/>
    <mergeCell ref="C112:D112"/>
    <mergeCell ref="E112:F112"/>
    <mergeCell ref="G112:H112"/>
    <mergeCell ref="I112:J112"/>
    <mergeCell ref="K112:L112"/>
    <mergeCell ref="C113:D113"/>
    <mergeCell ref="E113:F113"/>
    <mergeCell ref="G113:H113"/>
    <mergeCell ref="I113:J113"/>
    <mergeCell ref="K113:L113"/>
    <mergeCell ref="C114:D114"/>
    <mergeCell ref="E114:F114"/>
    <mergeCell ref="G114:H114"/>
    <mergeCell ref="I114:J114"/>
    <mergeCell ref="K114:L114"/>
    <mergeCell ref="C107:D107"/>
    <mergeCell ref="E107:F107"/>
    <mergeCell ref="G107:H107"/>
    <mergeCell ref="I107:J107"/>
    <mergeCell ref="K107:L107"/>
    <mergeCell ref="C108:D108"/>
    <mergeCell ref="E108:F108"/>
    <mergeCell ref="G108:H108"/>
    <mergeCell ref="I108:J108"/>
    <mergeCell ref="K108:L108"/>
    <mergeCell ref="C109:D109"/>
    <mergeCell ref="E109:F109"/>
    <mergeCell ref="G109:H109"/>
    <mergeCell ref="I109:J109"/>
    <mergeCell ref="K109:L109"/>
    <mergeCell ref="C110:D110"/>
    <mergeCell ref="E110:F110"/>
    <mergeCell ref="G110:H110"/>
    <mergeCell ref="I110:J110"/>
    <mergeCell ref="K110:L110"/>
    <mergeCell ref="C103:D103"/>
    <mergeCell ref="E103:F103"/>
    <mergeCell ref="G103:H103"/>
    <mergeCell ref="I103:J103"/>
    <mergeCell ref="K103:L103"/>
    <mergeCell ref="C104:D104"/>
    <mergeCell ref="E104:F104"/>
    <mergeCell ref="G104:H104"/>
    <mergeCell ref="I104:J104"/>
    <mergeCell ref="K104:L104"/>
    <mergeCell ref="C105:D105"/>
    <mergeCell ref="E105:F105"/>
    <mergeCell ref="G105:H105"/>
    <mergeCell ref="I105:J105"/>
    <mergeCell ref="K105:L105"/>
    <mergeCell ref="C106:D106"/>
    <mergeCell ref="E106:F106"/>
    <mergeCell ref="G106:H106"/>
    <mergeCell ref="I106:J106"/>
    <mergeCell ref="K106:L106"/>
    <mergeCell ref="C99:D99"/>
    <mergeCell ref="E99:F99"/>
    <mergeCell ref="G99:H99"/>
    <mergeCell ref="I99:J99"/>
    <mergeCell ref="K99:L99"/>
    <mergeCell ref="C100:D100"/>
    <mergeCell ref="E100:F100"/>
    <mergeCell ref="G100:H100"/>
    <mergeCell ref="I100:J100"/>
    <mergeCell ref="K100:L100"/>
    <mergeCell ref="C101:D101"/>
    <mergeCell ref="E101:F101"/>
    <mergeCell ref="G101:H101"/>
    <mergeCell ref="I101:J101"/>
    <mergeCell ref="K101:L101"/>
    <mergeCell ref="C102:D102"/>
    <mergeCell ref="E102:F102"/>
    <mergeCell ref="G102:H102"/>
    <mergeCell ref="I102:J102"/>
    <mergeCell ref="K102:L102"/>
    <mergeCell ref="C95:D95"/>
    <mergeCell ref="E95:F95"/>
    <mergeCell ref="G95:H95"/>
    <mergeCell ref="I95:J95"/>
    <mergeCell ref="K95:L95"/>
    <mergeCell ref="C96:D96"/>
    <mergeCell ref="E96:F96"/>
    <mergeCell ref="G96:H96"/>
    <mergeCell ref="I96:J96"/>
    <mergeCell ref="K96:L96"/>
    <mergeCell ref="C97:D97"/>
    <mergeCell ref="E97:F97"/>
    <mergeCell ref="G97:H97"/>
    <mergeCell ref="I97:J97"/>
    <mergeCell ref="K97:L97"/>
    <mergeCell ref="C98:D98"/>
    <mergeCell ref="E98:F98"/>
    <mergeCell ref="G98:H98"/>
    <mergeCell ref="I98:J98"/>
    <mergeCell ref="K98:L98"/>
    <mergeCell ref="C91:D91"/>
    <mergeCell ref="E91:F91"/>
    <mergeCell ref="G91:H91"/>
    <mergeCell ref="I91:J91"/>
    <mergeCell ref="K91:L91"/>
    <mergeCell ref="C92:D92"/>
    <mergeCell ref="E92:F92"/>
    <mergeCell ref="G92:H92"/>
    <mergeCell ref="I92:J92"/>
    <mergeCell ref="K92:L92"/>
    <mergeCell ref="C93:D93"/>
    <mergeCell ref="E93:F93"/>
    <mergeCell ref="G93:H93"/>
    <mergeCell ref="I93:J93"/>
    <mergeCell ref="K93:L93"/>
    <mergeCell ref="C94:D94"/>
    <mergeCell ref="E94:F94"/>
    <mergeCell ref="G94:H94"/>
    <mergeCell ref="I94:J94"/>
    <mergeCell ref="K94:L94"/>
    <mergeCell ref="C87:D87"/>
    <mergeCell ref="E87:F87"/>
    <mergeCell ref="G87:H87"/>
    <mergeCell ref="I87:J87"/>
    <mergeCell ref="K87:L87"/>
    <mergeCell ref="C88:D88"/>
    <mergeCell ref="E88:F88"/>
    <mergeCell ref="G88:H88"/>
    <mergeCell ref="I88:J88"/>
    <mergeCell ref="K88:L88"/>
    <mergeCell ref="C89:D89"/>
    <mergeCell ref="E89:F89"/>
    <mergeCell ref="G89:H89"/>
    <mergeCell ref="I89:J89"/>
    <mergeCell ref="K89:L89"/>
    <mergeCell ref="C90:D90"/>
    <mergeCell ref="E90:F90"/>
    <mergeCell ref="G90:H90"/>
    <mergeCell ref="I90:J90"/>
    <mergeCell ref="K90:L90"/>
    <mergeCell ref="C83:D83"/>
    <mergeCell ref="E83:F83"/>
    <mergeCell ref="G83:H83"/>
    <mergeCell ref="I83:J83"/>
    <mergeCell ref="K83:L83"/>
    <mergeCell ref="C84:D84"/>
    <mergeCell ref="E84:F84"/>
    <mergeCell ref="G84:H84"/>
    <mergeCell ref="I84:J84"/>
    <mergeCell ref="K84:L84"/>
    <mergeCell ref="C85:D85"/>
    <mergeCell ref="E85:F85"/>
    <mergeCell ref="G85:H85"/>
    <mergeCell ref="I85:J85"/>
    <mergeCell ref="K85:L85"/>
    <mergeCell ref="C86:D86"/>
    <mergeCell ref="E86:F86"/>
    <mergeCell ref="G86:H86"/>
    <mergeCell ref="I86:J86"/>
    <mergeCell ref="K86:L86"/>
    <mergeCell ref="C79:D79"/>
    <mergeCell ref="E79:F79"/>
    <mergeCell ref="G79:H79"/>
    <mergeCell ref="I79:J79"/>
    <mergeCell ref="K79:L79"/>
    <mergeCell ref="C80:D80"/>
    <mergeCell ref="E80:F80"/>
    <mergeCell ref="G80:H80"/>
    <mergeCell ref="I80:J80"/>
    <mergeCell ref="K80:L80"/>
    <mergeCell ref="C81:D81"/>
    <mergeCell ref="E81:F81"/>
    <mergeCell ref="G81:H81"/>
    <mergeCell ref="I81:J81"/>
    <mergeCell ref="K81:L81"/>
    <mergeCell ref="C82:D82"/>
    <mergeCell ref="E82:F82"/>
    <mergeCell ref="G82:H82"/>
    <mergeCell ref="I82:J82"/>
    <mergeCell ref="K82:L82"/>
    <mergeCell ref="C75:D75"/>
    <mergeCell ref="E75:F75"/>
    <mergeCell ref="G75:H75"/>
    <mergeCell ref="I75:J75"/>
    <mergeCell ref="K75:L75"/>
    <mergeCell ref="C76:D76"/>
    <mergeCell ref="E76:F76"/>
    <mergeCell ref="G76:H76"/>
    <mergeCell ref="I76:J76"/>
    <mergeCell ref="K76:L76"/>
    <mergeCell ref="C77:D77"/>
    <mergeCell ref="E77:F77"/>
    <mergeCell ref="G77:H77"/>
    <mergeCell ref="I77:J77"/>
    <mergeCell ref="K77:L77"/>
    <mergeCell ref="C78:D78"/>
    <mergeCell ref="E78:F78"/>
    <mergeCell ref="G78:H78"/>
    <mergeCell ref="I78:J78"/>
    <mergeCell ref="K78:L78"/>
    <mergeCell ref="C71:D71"/>
    <mergeCell ref="E71:F71"/>
    <mergeCell ref="G71:H71"/>
    <mergeCell ref="I71:J71"/>
    <mergeCell ref="K71:L71"/>
    <mergeCell ref="C72:D72"/>
    <mergeCell ref="E72:F72"/>
    <mergeCell ref="G72:H72"/>
    <mergeCell ref="I72:J72"/>
    <mergeCell ref="K72:L72"/>
    <mergeCell ref="C73:D73"/>
    <mergeCell ref="E73:F73"/>
    <mergeCell ref="G73:H73"/>
    <mergeCell ref="I73:J73"/>
    <mergeCell ref="K73:L73"/>
    <mergeCell ref="C74:D74"/>
    <mergeCell ref="E74:F74"/>
    <mergeCell ref="G74:H74"/>
    <mergeCell ref="I74:J74"/>
    <mergeCell ref="K74:L74"/>
    <mergeCell ref="C67:D67"/>
    <mergeCell ref="E67:F67"/>
    <mergeCell ref="G67:H67"/>
    <mergeCell ref="I67:J67"/>
    <mergeCell ref="K67:L67"/>
    <mergeCell ref="C68:D68"/>
    <mergeCell ref="E68:F68"/>
    <mergeCell ref="G68:H68"/>
    <mergeCell ref="I68:J68"/>
    <mergeCell ref="K68:L68"/>
    <mergeCell ref="C69:D69"/>
    <mergeCell ref="E69:F69"/>
    <mergeCell ref="G69:H69"/>
    <mergeCell ref="I69:J69"/>
    <mergeCell ref="K69:L69"/>
    <mergeCell ref="C70:D70"/>
    <mergeCell ref="E70:F70"/>
    <mergeCell ref="G70:H70"/>
    <mergeCell ref="I70:J70"/>
    <mergeCell ref="K70:L70"/>
    <mergeCell ref="C63:D63"/>
    <mergeCell ref="E63:F63"/>
    <mergeCell ref="G63:H63"/>
    <mergeCell ref="I63:J63"/>
    <mergeCell ref="K63:L63"/>
    <mergeCell ref="C64:D64"/>
    <mergeCell ref="E64:F64"/>
    <mergeCell ref="G64:H64"/>
    <mergeCell ref="I64:J64"/>
    <mergeCell ref="K64:L64"/>
    <mergeCell ref="C65:D65"/>
    <mergeCell ref="E65:F65"/>
    <mergeCell ref="G65:H65"/>
    <mergeCell ref="I65:J65"/>
    <mergeCell ref="K65:L65"/>
    <mergeCell ref="C66:D66"/>
    <mergeCell ref="E66:F66"/>
    <mergeCell ref="G66:H66"/>
    <mergeCell ref="I66:J66"/>
    <mergeCell ref="K66:L66"/>
    <mergeCell ref="C59:D59"/>
    <mergeCell ref="E59:F59"/>
    <mergeCell ref="G59:H59"/>
    <mergeCell ref="I59:J59"/>
    <mergeCell ref="K59:L59"/>
    <mergeCell ref="C60:D60"/>
    <mergeCell ref="E60:F60"/>
    <mergeCell ref="G60:H60"/>
    <mergeCell ref="I60:J60"/>
    <mergeCell ref="K60:L60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K62:L62"/>
    <mergeCell ref="C55:D55"/>
    <mergeCell ref="E55:F55"/>
    <mergeCell ref="G55:H55"/>
    <mergeCell ref="I55:J55"/>
    <mergeCell ref="K55:L55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K57:L57"/>
    <mergeCell ref="C58:D58"/>
    <mergeCell ref="E58:F58"/>
    <mergeCell ref="G58:H58"/>
    <mergeCell ref="I58:J58"/>
    <mergeCell ref="K58:L58"/>
    <mergeCell ref="C51:D51"/>
    <mergeCell ref="E51:F51"/>
    <mergeCell ref="G51:H51"/>
    <mergeCell ref="I51:J51"/>
    <mergeCell ref="K51:L51"/>
    <mergeCell ref="C52:D52"/>
    <mergeCell ref="E52:F52"/>
    <mergeCell ref="G52:H52"/>
    <mergeCell ref="I52:J52"/>
    <mergeCell ref="K52:L52"/>
    <mergeCell ref="C53:D53"/>
    <mergeCell ref="E53:F53"/>
    <mergeCell ref="G53:H53"/>
    <mergeCell ref="I53:J53"/>
    <mergeCell ref="K53:L53"/>
    <mergeCell ref="C54:D54"/>
    <mergeCell ref="E54:F54"/>
    <mergeCell ref="G54:H54"/>
    <mergeCell ref="I54:J54"/>
    <mergeCell ref="K54:L54"/>
    <mergeCell ref="C47:D47"/>
    <mergeCell ref="E47:F47"/>
    <mergeCell ref="G47:H47"/>
    <mergeCell ref="I47:J47"/>
    <mergeCell ref="K47:L47"/>
    <mergeCell ref="C48:D48"/>
    <mergeCell ref="E48:F48"/>
    <mergeCell ref="G48:H48"/>
    <mergeCell ref="I48:J48"/>
    <mergeCell ref="K48:L48"/>
    <mergeCell ref="C49:D49"/>
    <mergeCell ref="E49:F49"/>
    <mergeCell ref="G49:H49"/>
    <mergeCell ref="I49:J49"/>
    <mergeCell ref="K49:L49"/>
    <mergeCell ref="C50:D50"/>
    <mergeCell ref="E50:F50"/>
    <mergeCell ref="G50:H50"/>
    <mergeCell ref="I50:J50"/>
    <mergeCell ref="K50:L50"/>
    <mergeCell ref="C43:D43"/>
    <mergeCell ref="E43:F43"/>
    <mergeCell ref="G43:H43"/>
    <mergeCell ref="I43:J43"/>
    <mergeCell ref="K43:L43"/>
    <mergeCell ref="C44:D44"/>
    <mergeCell ref="E44:F44"/>
    <mergeCell ref="G44:H44"/>
    <mergeCell ref="I44:J44"/>
    <mergeCell ref="K44:L44"/>
    <mergeCell ref="C45:D45"/>
    <mergeCell ref="E45:F45"/>
    <mergeCell ref="G45:H45"/>
    <mergeCell ref="I45:J45"/>
    <mergeCell ref="K45:L45"/>
    <mergeCell ref="C46:D46"/>
    <mergeCell ref="E46:F46"/>
    <mergeCell ref="G46:H46"/>
    <mergeCell ref="I46:J46"/>
    <mergeCell ref="K46:L46"/>
    <mergeCell ref="C41:D41"/>
    <mergeCell ref="E41:F41"/>
    <mergeCell ref="G41:H41"/>
    <mergeCell ref="I41:J41"/>
    <mergeCell ref="K41:L41"/>
    <mergeCell ref="C42:D42"/>
    <mergeCell ref="E42:F42"/>
    <mergeCell ref="G42:H42"/>
    <mergeCell ref="I42:J42"/>
    <mergeCell ref="K42:L42"/>
    <mergeCell ref="C38:D38"/>
    <mergeCell ref="E38:F38"/>
    <mergeCell ref="G38:H38"/>
    <mergeCell ref="I38:J38"/>
    <mergeCell ref="K38:L38"/>
    <mergeCell ref="C39:D39"/>
    <mergeCell ref="E39:F39"/>
    <mergeCell ref="G39:H39"/>
    <mergeCell ref="I39:J39"/>
    <mergeCell ref="K39:L39"/>
    <mergeCell ref="C40:D40"/>
    <mergeCell ref="E40:F40"/>
    <mergeCell ref="G40:H40"/>
    <mergeCell ref="I40:J40"/>
    <mergeCell ref="K40:L40"/>
    <mergeCell ref="C34:D34"/>
    <mergeCell ref="E34:F34"/>
    <mergeCell ref="G34:H34"/>
    <mergeCell ref="I34:J34"/>
    <mergeCell ref="K34:L34"/>
    <mergeCell ref="C35:D35"/>
    <mergeCell ref="E35:F35"/>
    <mergeCell ref="G35:H35"/>
    <mergeCell ref="I35:J35"/>
    <mergeCell ref="K35:L35"/>
    <mergeCell ref="C36:D36"/>
    <mergeCell ref="E36:F36"/>
    <mergeCell ref="G36:H36"/>
    <mergeCell ref="I36:J36"/>
    <mergeCell ref="K36:L36"/>
    <mergeCell ref="C37:D37"/>
    <mergeCell ref="E37:F37"/>
    <mergeCell ref="G37:H37"/>
    <mergeCell ref="I37:J37"/>
    <mergeCell ref="K37:L37"/>
    <mergeCell ref="C30:D30"/>
    <mergeCell ref="E30:F30"/>
    <mergeCell ref="G30:H30"/>
    <mergeCell ref="I30:J30"/>
    <mergeCell ref="K30:L30"/>
    <mergeCell ref="C31:D31"/>
    <mergeCell ref="E31:F31"/>
    <mergeCell ref="G31:H31"/>
    <mergeCell ref="I31:J31"/>
    <mergeCell ref="K31:L31"/>
    <mergeCell ref="C32:D32"/>
    <mergeCell ref="E32:F32"/>
    <mergeCell ref="G32:H32"/>
    <mergeCell ref="I32:J32"/>
    <mergeCell ref="K32:L32"/>
    <mergeCell ref="C33:D33"/>
    <mergeCell ref="E33:F33"/>
    <mergeCell ref="G33:H33"/>
    <mergeCell ref="I33:J33"/>
    <mergeCell ref="K33:L33"/>
    <mergeCell ref="C26:D26"/>
    <mergeCell ref="E26:F26"/>
    <mergeCell ref="G26:H26"/>
    <mergeCell ref="I26:J26"/>
    <mergeCell ref="K26:L26"/>
    <mergeCell ref="C27:D27"/>
    <mergeCell ref="E27:F27"/>
    <mergeCell ref="G27:H27"/>
    <mergeCell ref="I27:J27"/>
    <mergeCell ref="K27:L27"/>
    <mergeCell ref="C28:D28"/>
    <mergeCell ref="E28:F28"/>
    <mergeCell ref="G28:H28"/>
    <mergeCell ref="I28:J28"/>
    <mergeCell ref="K28:L28"/>
    <mergeCell ref="C29:D29"/>
    <mergeCell ref="E29:F29"/>
    <mergeCell ref="G29:H29"/>
    <mergeCell ref="I29:J29"/>
    <mergeCell ref="K29:L29"/>
    <mergeCell ref="C22:D22"/>
    <mergeCell ref="E22:F22"/>
    <mergeCell ref="G22:H22"/>
    <mergeCell ref="I22:J22"/>
    <mergeCell ref="K22:L22"/>
    <mergeCell ref="C23:D23"/>
    <mergeCell ref="E23:F23"/>
    <mergeCell ref="G23:H23"/>
    <mergeCell ref="I23:J23"/>
    <mergeCell ref="K23:L23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C2:J2"/>
    <mergeCell ref="L2:P2"/>
    <mergeCell ref="C19:D19"/>
    <mergeCell ref="E19:F19"/>
    <mergeCell ref="G19:H19"/>
    <mergeCell ref="I19:J19"/>
    <mergeCell ref="K19:L19"/>
    <mergeCell ref="C20:D20"/>
    <mergeCell ref="E20:F20"/>
    <mergeCell ref="G20:H20"/>
    <mergeCell ref="I20:J20"/>
    <mergeCell ref="K20:L20"/>
    <mergeCell ref="C21:D21"/>
    <mergeCell ref="E21:F21"/>
    <mergeCell ref="G21:H21"/>
    <mergeCell ref="I21:J21"/>
    <mergeCell ref="K21:L21"/>
  </mergeCells>
  <conditionalFormatting sqref="D4:D16 F4:F16 H4:H17">
    <cfRule type="cellIs" dxfId="26" priority="26" operator="greaterThanOrEqual">
      <formula>12500</formula>
    </cfRule>
    <cfRule type="cellIs" dxfId="25" priority="27" operator="lessThan">
      <formula>12500</formula>
    </cfRule>
  </conditionalFormatting>
  <conditionalFormatting sqref="P4:P15">
    <cfRule type="cellIs" dxfId="24" priority="25" operator="greaterThan">
      <formula>0</formula>
    </cfRule>
  </conditionalFormatting>
  <conditionalFormatting sqref="O4:O15">
    <cfRule type="cellIs" dxfId="23" priority="24" operator="greaterThan">
      <formula>0</formula>
    </cfRule>
  </conditionalFormatting>
  <conditionalFormatting sqref="N4:N15">
    <cfRule type="cellIs" dxfId="22" priority="23" operator="greaterThan">
      <formula>0</formula>
    </cfRule>
  </conditionalFormatting>
  <conditionalFormatting sqref="M4:M15">
    <cfRule type="cellIs" dxfId="21" priority="22" operator="greaterThan">
      <formula>0</formula>
    </cfRule>
  </conditionalFormatting>
  <conditionalFormatting sqref="D4:D16 F4:F16 H4:H17">
    <cfRule type="cellIs" dxfId="20" priority="21" operator="equal">
      <formula>0</formula>
    </cfRule>
  </conditionalFormatting>
  <conditionalFormatting sqref="M4:P15">
    <cfRule type="cellIs" dxfId="19" priority="20" operator="equal">
      <formula>0</formula>
    </cfRule>
  </conditionalFormatting>
  <conditionalFormatting sqref="J4:J16">
    <cfRule type="cellIs" dxfId="18" priority="18" operator="greaterThanOrEqual">
      <formula>12500</formula>
    </cfRule>
    <cfRule type="cellIs" dxfId="17" priority="19" operator="lessThan">
      <formula>12500</formula>
    </cfRule>
  </conditionalFormatting>
  <conditionalFormatting sqref="J4:J16">
    <cfRule type="cellIs" dxfId="16" priority="17" operator="equal">
      <formula>0</formula>
    </cfRule>
  </conditionalFormatting>
  <conditionalFormatting sqref="K60:L241 K38:L40">
    <cfRule type="cellIs" dxfId="15" priority="13" operator="equal">
      <formula>0.1</formula>
    </cfRule>
    <cfRule type="cellIs" dxfId="14" priority="14" operator="equal">
      <formula>0.5</formula>
    </cfRule>
    <cfRule type="cellIs" dxfId="13" priority="15" operator="equal">
      <formula>0.8</formula>
    </cfRule>
    <cfRule type="cellIs" dxfId="12" priority="16" operator="equal">
      <formula>1</formula>
    </cfRule>
  </conditionalFormatting>
  <conditionalFormatting sqref="K44:L59">
    <cfRule type="cellIs" dxfId="11" priority="9" operator="equal">
      <formula>0.1</formula>
    </cfRule>
    <cfRule type="cellIs" dxfId="10" priority="10" operator="equal">
      <formula>0.5</formula>
    </cfRule>
    <cfRule type="cellIs" dxfId="9" priority="11" operator="equal">
      <formula>0.8</formula>
    </cfRule>
    <cfRule type="cellIs" dxfId="8" priority="12" operator="equal">
      <formula>1</formula>
    </cfRule>
  </conditionalFormatting>
  <conditionalFormatting sqref="K41:L43">
    <cfRule type="cellIs" dxfId="7" priority="5" operator="equal">
      <formula>0.1</formula>
    </cfRule>
    <cfRule type="cellIs" dxfId="6" priority="6" operator="equal">
      <formula>0.5</formula>
    </cfRule>
    <cfRule type="cellIs" dxfId="5" priority="7" operator="equal">
      <formula>0.8</formula>
    </cfRule>
    <cfRule type="cellIs" dxfId="4" priority="8" operator="equal">
      <formula>1</formula>
    </cfRule>
  </conditionalFormatting>
  <conditionalFormatting sqref="K20:L37">
    <cfRule type="cellIs" dxfId="3" priority="1" operator="equal">
      <formula>0.1</formula>
    </cfRule>
    <cfRule type="cellIs" dxfId="2" priority="2" operator="equal">
      <formula>0.5</formula>
    </cfRule>
    <cfRule type="cellIs" dxfId="1" priority="3" operator="equal">
      <formula>0.8</formula>
    </cfRule>
    <cfRule type="cellIs" dxfId="0" priority="4" operator="equal">
      <formula>1</formula>
    </cfRule>
  </conditionalFormatting>
  <dataValidations count="2">
    <dataValidation type="list" allowBlank="1" showInputMessage="1" showErrorMessage="1" sqref="K20:L242">
      <formula1>"100%,80%,50%,10%"</formula1>
    </dataValidation>
    <dataValidation type="list" allowBlank="1" showInputMessage="1" showErrorMessage="1" sqref="N20:N242">
      <formula1>"Annulé,Signé,En attente"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Architecte Morgane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HP</cp:lastModifiedBy>
  <dcterms:created xsi:type="dcterms:W3CDTF">2019-05-29T09:18:07Z</dcterms:created>
  <dcterms:modified xsi:type="dcterms:W3CDTF">2020-01-17T12:37:33Z</dcterms:modified>
</cp:coreProperties>
</file>