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marce\Desktop\U 41\Etude de prix\Feuilles de calcul des coûts\"/>
    </mc:Choice>
  </mc:AlternateContent>
  <xr:revisionPtr revIDLastSave="0" documentId="13_ncr:1_{D217B534-4BEB-4157-93B5-A4D1EE8FD21A}" xr6:coauthVersionLast="45" xr6:coauthVersionMax="45" xr10:uidLastSave="{00000000-0000-0000-0000-000000000000}"/>
  <bookViews>
    <workbookView xWindow="-108" yWindow="-108" windowWidth="23256" windowHeight="12576" firstSheet="2" activeTab="4" xr2:uid="{00000000-000D-0000-FFFF-FFFF00000000}"/>
  </bookViews>
  <sheets>
    <sheet name="Matériaux" sheetId="1" r:id="rId1"/>
    <sheet name="Coût main-d'oeuvre atelier" sheetId="2" r:id="rId2"/>
    <sheet name="Coût main-d'oeuvre chantier" sheetId="3" r:id="rId3"/>
    <sheet name="Durée et coût tâches atelier" sheetId="5" r:id="rId4"/>
    <sheet name="Durée et coût tâches chantier" sheetId="4" r:id="rId5"/>
    <sheet name="Coût total ouvrag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3" i="4" l="1"/>
  <c r="S52" i="4"/>
  <c r="S47" i="4"/>
  <c r="S46" i="4"/>
  <c r="S37" i="4"/>
  <c r="S38" i="4"/>
  <c r="S39" i="4"/>
  <c r="S40" i="4"/>
  <c r="S41" i="4"/>
  <c r="S36" i="4"/>
  <c r="S35" i="4"/>
  <c r="S29" i="4"/>
  <c r="S31" i="4" s="1"/>
  <c r="S24" i="4"/>
  <c r="S23" i="4"/>
  <c r="S15" i="4"/>
  <c r="S16" i="4"/>
  <c r="S17" i="4"/>
  <c r="S18" i="4"/>
  <c r="S14" i="4"/>
  <c r="S13" i="4"/>
  <c r="S8" i="4"/>
  <c r="K53" i="6"/>
  <c r="O53" i="6" s="1"/>
  <c r="S53" i="6" s="1"/>
  <c r="K52" i="6"/>
  <c r="O52" i="6" s="1"/>
  <c r="S52" i="6" s="1"/>
  <c r="K47" i="6"/>
  <c r="O47" i="6" s="1"/>
  <c r="S47" i="6" s="1"/>
  <c r="S48" i="6" s="1"/>
  <c r="O46" i="6"/>
  <c r="S46" i="6" s="1"/>
  <c r="K46" i="6"/>
  <c r="K41" i="6"/>
  <c r="O41" i="6" s="1"/>
  <c r="S41" i="6" s="1"/>
  <c r="K40" i="6"/>
  <c r="O40" i="6" s="1"/>
  <c r="S40" i="6" s="1"/>
  <c r="K39" i="6"/>
  <c r="O39" i="6" s="1"/>
  <c r="S39" i="6" s="1"/>
  <c r="K38" i="6"/>
  <c r="O38" i="6" s="1"/>
  <c r="S38" i="6" s="1"/>
  <c r="O37" i="6"/>
  <c r="S37" i="6" s="1"/>
  <c r="K37" i="6"/>
  <c r="O36" i="6"/>
  <c r="S36" i="6" s="1"/>
  <c r="K36" i="6"/>
  <c r="K35" i="6"/>
  <c r="O35" i="6" s="1"/>
  <c r="S35" i="6" s="1"/>
  <c r="S31" i="6"/>
  <c r="S29" i="6"/>
  <c r="I29" i="6"/>
  <c r="I24" i="6"/>
  <c r="K24" i="6" s="1"/>
  <c r="O24" i="6" s="1"/>
  <c r="S24" i="6" s="1"/>
  <c r="I23" i="6"/>
  <c r="K23" i="6" s="1"/>
  <c r="O23" i="6" s="1"/>
  <c r="S23" i="6" s="1"/>
  <c r="S25" i="6" s="1"/>
  <c r="I18" i="6"/>
  <c r="K18" i="6" s="1"/>
  <c r="O18" i="6" s="1"/>
  <c r="S18" i="6" s="1"/>
  <c r="K17" i="6"/>
  <c r="O17" i="6" s="1"/>
  <c r="S17" i="6" s="1"/>
  <c r="I17" i="6"/>
  <c r="I16" i="6"/>
  <c r="K16" i="6" s="1"/>
  <c r="O16" i="6" s="1"/>
  <c r="S16" i="6" s="1"/>
  <c r="K15" i="6"/>
  <c r="O15" i="6" s="1"/>
  <c r="S15" i="6" s="1"/>
  <c r="I15" i="6"/>
  <c r="I14" i="6"/>
  <c r="K14" i="6" s="1"/>
  <c r="O14" i="6" s="1"/>
  <c r="S14" i="6" s="1"/>
  <c r="K13" i="6"/>
  <c r="O13" i="6" s="1"/>
  <c r="S13" i="6" s="1"/>
  <c r="S19" i="6" s="1"/>
  <c r="I13" i="6"/>
  <c r="Q8" i="6"/>
  <c r="S8" i="6" s="1"/>
  <c r="O8" i="6"/>
  <c r="K8" i="6"/>
  <c r="Q7" i="6"/>
  <c r="S7" i="6" s="1"/>
  <c r="S9" i="6" s="1"/>
  <c r="O7" i="6"/>
  <c r="K7" i="6"/>
  <c r="K53" i="4"/>
  <c r="O53" i="4" s="1"/>
  <c r="K52" i="4"/>
  <c r="O52" i="4" s="1"/>
  <c r="K47" i="4"/>
  <c r="O47" i="4" s="1"/>
  <c r="K46" i="4"/>
  <c r="O46" i="4" s="1"/>
  <c r="K41" i="4"/>
  <c r="O41" i="4" s="1"/>
  <c r="K40" i="4"/>
  <c r="O40" i="4" s="1"/>
  <c r="O39" i="4"/>
  <c r="K39" i="4"/>
  <c r="K38" i="4"/>
  <c r="O38" i="4" s="1"/>
  <c r="K37" i="4"/>
  <c r="O37" i="4" s="1"/>
  <c r="O36" i="4"/>
  <c r="K36" i="4"/>
  <c r="K35" i="4"/>
  <c r="O35" i="4" s="1"/>
  <c r="S42" i="4" s="1"/>
  <c r="I29" i="4"/>
  <c r="I24" i="4"/>
  <c r="K24" i="4" s="1"/>
  <c r="O24" i="4" s="1"/>
  <c r="K23" i="4"/>
  <c r="O23" i="4" s="1"/>
  <c r="I23" i="4"/>
  <c r="I18" i="4"/>
  <c r="K18" i="4" s="1"/>
  <c r="O18" i="4" s="1"/>
  <c r="O17" i="4"/>
  <c r="K17" i="4"/>
  <c r="I17" i="4"/>
  <c r="I16" i="4"/>
  <c r="K16" i="4" s="1"/>
  <c r="O16" i="4" s="1"/>
  <c r="O15" i="4"/>
  <c r="K15" i="4"/>
  <c r="I15" i="4"/>
  <c r="I14" i="4"/>
  <c r="K14" i="4" s="1"/>
  <c r="O14" i="4" s="1"/>
  <c r="O13" i="4"/>
  <c r="K13" i="4"/>
  <c r="I13" i="4"/>
  <c r="Q8" i="4"/>
  <c r="K8" i="4"/>
  <c r="O8" i="4" s="1"/>
  <c r="Q7" i="4"/>
  <c r="K7" i="4"/>
  <c r="O7" i="4" s="1"/>
  <c r="S7" i="4" s="1"/>
  <c r="S25" i="4" l="1"/>
  <c r="S54" i="6"/>
  <c r="Q57" i="6" s="1"/>
  <c r="S42" i="6"/>
  <c r="S48" i="4"/>
  <c r="S9" i="4"/>
  <c r="S19" i="4"/>
  <c r="S54" i="4"/>
  <c r="Q57" i="4" l="1"/>
  <c r="O47" i="5" l="1"/>
  <c r="O46" i="5"/>
  <c r="O37" i="5"/>
  <c r="O35" i="5"/>
  <c r="O24" i="5"/>
  <c r="K13" i="5"/>
  <c r="O13" i="5" s="1"/>
  <c r="K53" i="5"/>
  <c r="O53" i="5" s="1"/>
  <c r="K52" i="5"/>
  <c r="O52" i="5" s="1"/>
  <c r="K47" i="5"/>
  <c r="K46" i="5"/>
  <c r="K37" i="5"/>
  <c r="K38" i="5"/>
  <c r="O38" i="5" s="1"/>
  <c r="K39" i="5"/>
  <c r="O39" i="5" s="1"/>
  <c r="K40" i="5"/>
  <c r="O40" i="5" s="1"/>
  <c r="K41" i="5"/>
  <c r="O41" i="5" s="1"/>
  <c r="K36" i="5"/>
  <c r="O36" i="5" s="1"/>
  <c r="K35" i="5"/>
  <c r="K24" i="5"/>
  <c r="K16" i="5"/>
  <c r="O16" i="5" s="1"/>
  <c r="S16" i="5" s="1"/>
  <c r="K14" i="5"/>
  <c r="O14" i="5" s="1"/>
  <c r="S14" i="5" s="1"/>
  <c r="K7" i="5"/>
  <c r="I18" i="5"/>
  <c r="K18" i="5" s="1"/>
  <c r="O18" i="5" s="1"/>
  <c r="S18" i="5" s="1"/>
  <c r="I24" i="5"/>
  <c r="I23" i="5"/>
  <c r="K23" i="5" s="1"/>
  <c r="O23" i="5" s="1"/>
  <c r="I17" i="5"/>
  <c r="K17" i="5" s="1"/>
  <c r="O17" i="5" s="1"/>
  <c r="S17" i="5" s="1"/>
  <c r="I16" i="5"/>
  <c r="I15" i="5"/>
  <c r="K15" i="5" s="1"/>
  <c r="O15" i="5" s="1"/>
  <c r="S15" i="5" s="1"/>
  <c r="I14" i="5"/>
  <c r="I13" i="5"/>
  <c r="S53" i="5" l="1"/>
  <c r="S52" i="5"/>
  <c r="S47" i="5"/>
  <c r="S46" i="5"/>
  <c r="S36" i="5"/>
  <c r="S37" i="5"/>
  <c r="S38" i="5"/>
  <c r="S39" i="5"/>
  <c r="S40" i="5"/>
  <c r="S41" i="5"/>
  <c r="S35" i="5"/>
  <c r="S29" i="5"/>
  <c r="S31" i="5" s="1"/>
  <c r="S24" i="5"/>
  <c r="S23" i="5"/>
  <c r="S25" i="5" s="1"/>
  <c r="S13" i="5"/>
  <c r="S19" i="5" s="1"/>
  <c r="S54" i="5" l="1"/>
  <c r="S42" i="5"/>
  <c r="S48" i="5"/>
  <c r="Q8" i="5"/>
  <c r="Q7" i="5"/>
  <c r="I29" i="5"/>
  <c r="K8" i="5"/>
  <c r="O8" i="5" s="1"/>
  <c r="O7" i="5"/>
  <c r="S7" i="5" l="1"/>
  <c r="S9" i="5" s="1"/>
  <c r="Q57" i="5" s="1"/>
  <c r="S8" i="5"/>
  <c r="N93" i="1" l="1"/>
  <c r="N77" i="1" l="1"/>
  <c r="N71" i="1"/>
  <c r="N65" i="1"/>
  <c r="N54" i="1"/>
  <c r="N40" i="1"/>
  <c r="N44" i="1"/>
  <c r="O44" i="1" s="1"/>
  <c r="N33" i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7" i="1"/>
  <c r="O27" i="1" s="1"/>
  <c r="N28" i="1"/>
  <c r="O28" i="1" s="1"/>
  <c r="N30" i="1"/>
  <c r="O30" i="1" s="1"/>
  <c r="N31" i="1"/>
  <c r="O31" i="1" s="1"/>
  <c r="N32" i="1"/>
  <c r="O32" i="1" s="1"/>
  <c r="N16" i="1"/>
  <c r="O16" i="1" s="1"/>
  <c r="N9" i="1"/>
  <c r="O9" i="1" s="1"/>
  <c r="N10" i="1"/>
  <c r="O10" i="1" s="1"/>
  <c r="N11" i="1"/>
  <c r="O11" i="1" s="1"/>
  <c r="N12" i="1"/>
  <c r="O12" i="1" s="1"/>
  <c r="N8" i="1"/>
  <c r="O8" i="1" s="1"/>
  <c r="N14" i="1"/>
  <c r="O14" i="1" s="1"/>
  <c r="N34" i="1" l="1"/>
  <c r="N47" i="1"/>
  <c r="O33" i="1"/>
  <c r="O34" i="1"/>
</calcChain>
</file>

<file path=xl/sharedStrings.xml><?xml version="1.0" encoding="utf-8"?>
<sst xmlns="http://schemas.openxmlformats.org/spreadsheetml/2006/main" count="638" uniqueCount="140">
  <si>
    <t xml:space="preserve">Prix des matériaux </t>
  </si>
  <si>
    <t xml:space="preserve">Désignation </t>
  </si>
  <si>
    <t>Unité</t>
  </si>
  <si>
    <t>Prix HT</t>
  </si>
  <si>
    <t>Prix TTC</t>
  </si>
  <si>
    <t>Longeur</t>
  </si>
  <si>
    <t>Largeur</t>
  </si>
  <si>
    <t>Hauteur</t>
  </si>
  <si>
    <t>Essence</t>
  </si>
  <si>
    <t xml:space="preserve">Classe </t>
  </si>
  <si>
    <t>GL24H</t>
  </si>
  <si>
    <t>Epicéa</t>
  </si>
  <si>
    <t>M3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</si>
  <si>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</si>
  <si>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</si>
  <si>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Pannes faitières droites à inertie constante - 12 x 36cm</t>
  </si>
  <si>
    <t>Quantité</t>
  </si>
  <si>
    <t>Poteaux a inertie constante 12x12</t>
  </si>
  <si>
    <t>Poteaux a inertie constante 16x12</t>
  </si>
  <si>
    <t>Poteaux a inertie constante 16x16</t>
  </si>
  <si>
    <t>Poteaux a inertie constante 21x20</t>
  </si>
  <si>
    <t>Poteaux a inertie constante 14x32</t>
  </si>
  <si>
    <t>Poutres droites sous-tendues 21x48</t>
  </si>
  <si>
    <t>Sablieres droites a inertie constante 24x16</t>
  </si>
  <si>
    <t>Sablieres droites a inertie constante 14x20</t>
  </si>
  <si>
    <t>Pannes droites a inertie constante 12x16</t>
  </si>
  <si>
    <t>Pannes droites a inertie constante 16x16</t>
  </si>
  <si>
    <t>Pannes droites a inertie constante 16x24</t>
  </si>
  <si>
    <t>Pannes droites a inertie constante 12x32</t>
  </si>
  <si>
    <t>Pannes droites a inertie constante 14x32</t>
  </si>
  <si>
    <t>Pannes droites a inertie constante 16x32</t>
  </si>
  <si>
    <t>Sablières droites à inertie constante - 14 x 36cm</t>
  </si>
  <si>
    <r>
      <rPr>
        <b/>
        <sz val="16"/>
        <color theme="1"/>
        <rFont val="Calibri"/>
        <family val="2"/>
        <scheme val="minor"/>
      </rPr>
      <t>Lamellé-Collé</t>
    </r>
    <r>
      <rPr>
        <sz val="11"/>
        <color theme="1"/>
        <rFont val="Calibri"/>
        <family val="2"/>
        <scheme val="minor"/>
      </rPr>
      <t xml:space="preserve"> </t>
    </r>
  </si>
  <si>
    <t>Chevrons 10x24</t>
  </si>
  <si>
    <t>Chevrons 10x34</t>
  </si>
  <si>
    <t>Contreventements 14x14</t>
  </si>
  <si>
    <t>Contreventements 18x18</t>
  </si>
  <si>
    <t>Diagonales bois 20x24</t>
  </si>
  <si>
    <t>Acroteres 16x16 - H 85cm</t>
  </si>
  <si>
    <t>Sous-tension métallique en rond D=35mm</t>
  </si>
  <si>
    <t>Crois St-André méttalique en rond D=35mm</t>
  </si>
  <si>
    <t>S355</t>
  </si>
  <si>
    <t>Ml</t>
  </si>
  <si>
    <t>Métal</t>
  </si>
  <si>
    <r>
      <t>Cout M</t>
    </r>
    <r>
      <rPr>
        <vertAlign val="superscript"/>
        <sz val="11"/>
        <color theme="1"/>
        <rFont val="Calibri"/>
        <family val="2"/>
        <scheme val="minor"/>
      </rPr>
      <t>3</t>
    </r>
  </si>
  <si>
    <t>Solives en bois massif - C24 classe 2- 10x28</t>
  </si>
  <si>
    <t>C24</t>
  </si>
  <si>
    <t>Sapin</t>
  </si>
  <si>
    <t>Sous total lamellé-collé</t>
  </si>
  <si>
    <t>Plancher OSB 18mm</t>
  </si>
  <si>
    <t>Composite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</si>
  <si>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</si>
  <si>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</si>
  <si>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MOB</t>
  </si>
  <si>
    <t>Murs à ossature bois en facade double contreventement</t>
  </si>
  <si>
    <t>Murs à ossature bois en facade simple contreventement</t>
  </si>
  <si>
    <t>Murs à ossature boisen intérieur double contreventement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</si>
  <si>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</si>
  <si>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t>Plancher bois</t>
  </si>
  <si>
    <t>Murs ossature bois</t>
  </si>
  <si>
    <t>Sous total Métal</t>
  </si>
  <si>
    <t>Sous total plancher bois</t>
  </si>
  <si>
    <t>Sous total murs ossature bois</t>
  </si>
  <si>
    <t>Bardage type Trespa</t>
  </si>
  <si>
    <t>Ossature pour bardage rapporté</t>
  </si>
  <si>
    <t>Ossature complémentaire bois massif</t>
  </si>
  <si>
    <t>Classe 3</t>
  </si>
  <si>
    <t>Classe 2</t>
  </si>
  <si>
    <t>Panneaux isolant fibre de bois ep 60mm</t>
  </si>
  <si>
    <t>Bardage partie courante</t>
  </si>
  <si>
    <t>Trespa</t>
  </si>
  <si>
    <t>Tableaux et voussure</t>
  </si>
  <si>
    <t>Habillage intérieur de l'acrotère</t>
  </si>
  <si>
    <t>Habillage en rive largeur 40cm environ</t>
  </si>
  <si>
    <t>Sous total Bardage type Trespa</t>
  </si>
  <si>
    <t>Bardage en métal déployé</t>
  </si>
  <si>
    <t>Résille en tole deploye double peau</t>
  </si>
  <si>
    <t>S350D</t>
  </si>
  <si>
    <t>Acier</t>
  </si>
  <si>
    <t>Ossature complémentaire</t>
  </si>
  <si>
    <t>Sous total bardage en métal déployé</t>
  </si>
  <si>
    <t>Couvertine</t>
  </si>
  <si>
    <t>Couvertine aluminium laqué dvlp = 0,53ml</t>
  </si>
  <si>
    <t>Aluminium</t>
  </si>
  <si>
    <t>Couvertine acier laqué avec retombée alongé</t>
  </si>
  <si>
    <t>15/10eme</t>
  </si>
  <si>
    <t>Sous total couvertine</t>
  </si>
  <si>
    <t>Total Matériaux</t>
  </si>
  <si>
    <t>Pointe 2,4/50mm Galvanisé</t>
  </si>
  <si>
    <t>Pointe 3,5/70mm</t>
  </si>
  <si>
    <t>Pointe 3,1/80mm</t>
  </si>
  <si>
    <t>Pointe 5,5/140mm</t>
  </si>
  <si>
    <t>Vis 5*50mm galvanisé</t>
  </si>
  <si>
    <t>Vis 5*70mm</t>
  </si>
  <si>
    <t>Vis 6*80mm</t>
  </si>
  <si>
    <t>Vis 8*140mm</t>
  </si>
  <si>
    <t>Goujons ancrage 10/140mm</t>
  </si>
  <si>
    <t>Agraphe pare pluie</t>
  </si>
  <si>
    <t>Vis d'assemblage bardage 4,8x20 mm</t>
  </si>
  <si>
    <t>Joint d'étanchéité type "Compriband"</t>
  </si>
  <si>
    <t>Sous total Quincaillerie</t>
  </si>
  <si>
    <t>Quincaillerie</t>
  </si>
  <si>
    <t>Tâche à réaliser</t>
  </si>
  <si>
    <t>Durée estimée de la tâche</t>
  </si>
  <si>
    <t xml:space="preserve">Quantité </t>
  </si>
  <si>
    <t>Effectif attribué</t>
  </si>
  <si>
    <t>Echafaudage de pied - fixe et tubulaire</t>
  </si>
  <si>
    <t>Durée total en heures</t>
  </si>
  <si>
    <t>Durée "unitaire" en heures</t>
  </si>
  <si>
    <t>Sécurité</t>
  </si>
  <si>
    <t>Sécurité collective et individuelle</t>
  </si>
  <si>
    <t>Lamellé-collé</t>
  </si>
  <si>
    <t>POTEAUX A INERTIE CONSTANTE</t>
  </si>
  <si>
    <t>POUTRES DROITES SOUS-TENDUES</t>
  </si>
  <si>
    <t>PANNES DROITES A INERTIE CONSTANTE</t>
  </si>
  <si>
    <t>CHEVRONNAGE</t>
  </si>
  <si>
    <t>CONTREVENTEMENTS - STABILITES ET OUVRAGES
DIVERS</t>
  </si>
  <si>
    <t>OSSATURE PORTEUSE</t>
  </si>
  <si>
    <t>PLANCHER PROPREMENT DIT</t>
  </si>
  <si>
    <t>MURS OSSATURE BOIS - PAREMENT EN PANNEAUX
COMPOSITES SUR MOB</t>
  </si>
  <si>
    <t>BARDAGE type Trespa</t>
  </si>
  <si>
    <t>Panneaux isolant en fibre de bois</t>
  </si>
  <si>
    <t>Bardage en partie courante avec accessoires</t>
  </si>
  <si>
    <t>Habillage en face intérieure de l'acrotère</t>
  </si>
  <si>
    <t>Habillage en rive</t>
  </si>
  <si>
    <t>m2</t>
  </si>
  <si>
    <t>U</t>
  </si>
  <si>
    <t>m3</t>
  </si>
  <si>
    <t>ml</t>
  </si>
  <si>
    <t>BARDAGE EN METAL DEPLOYE</t>
  </si>
  <si>
    <t>Résille en tôle d’acier métal déployé</t>
  </si>
  <si>
    <t>Ossature complémentaire en bois massif</t>
  </si>
  <si>
    <t>Couvertine en aluminium laqué</t>
  </si>
  <si>
    <t>Couvertine en acier laqué avec retombée extérieure</t>
  </si>
  <si>
    <t>Durée des tâches atelier</t>
  </si>
  <si>
    <t>Coût main d'œuvre moyen</t>
  </si>
  <si>
    <t>Coût tâche</t>
  </si>
  <si>
    <t>Coût total de la tâche</t>
  </si>
  <si>
    <t>Coût total des tâches atelier</t>
  </si>
  <si>
    <t>Sous-tension métallique et Croix de Saint-André métallique en rond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</si>
</sst>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#,##0.00\ &quot;€&quot;"/>
    <numFmt numFmtId="166" formatCode="0.0"/>
    <numFmt numFmtId="167" formatCode="[h]:\ mm\ ;\ @"/>
    <numFmt numFmtId="168" formatCode="[h]\ :\ mm\ ;\ 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8" xfId="0" applyBorder="1" applyAlignment="1"/>
    <xf numFmtId="0" fontId="0" fillId="0" borderId="8" xfId="0" applyBorder="1"/>
    <xf numFmtId="0" fontId="0" fillId="0" borderId="9" xfId="0" applyBorder="1" applyAlignment="1"/>
    <xf numFmtId="0" fontId="0" fillId="0" borderId="8" xfId="0" applyBorder="1" applyAlignment="1">
      <alignment horizontal="left" vertical="center"/>
    </xf>
    <xf numFmtId="0" fontId="0" fillId="0" borderId="17" xfId="0" applyBorder="1"/>
    <xf numFmtId="2" fontId="0" fillId="0" borderId="8" xfId="0" applyNumberFormat="1" applyBorder="1" applyAlignment="1"/>
    <xf numFmtId="164" fontId="0" fillId="0" borderId="8" xfId="0" applyNumberFormat="1" applyBorder="1" applyAlignment="1"/>
    <xf numFmtId="165" fontId="0" fillId="0" borderId="8" xfId="0" applyNumberFormat="1" applyBorder="1" applyAlignment="1"/>
    <xf numFmtId="165" fontId="0" fillId="0" borderId="8" xfId="0" applyNumberFormat="1" applyBorder="1"/>
    <xf numFmtId="165" fontId="0" fillId="0" borderId="0" xfId="0" applyNumberFormat="1"/>
    <xf numFmtId="165" fontId="0" fillId="0" borderId="9" xfId="0" applyNumberFormat="1" applyBorder="1" applyAlignment="1"/>
    <xf numFmtId="165" fontId="0" fillId="0" borderId="14" xfId="0" applyNumberFormat="1" applyBorder="1"/>
    <xf numFmtId="165" fontId="0" fillId="3" borderId="1" xfId="0" applyNumberFormat="1" applyFill="1" applyBorder="1" applyAlignment="1"/>
    <xf numFmtId="0" fontId="0" fillId="0" borderId="17" xfId="0" applyBorder="1" applyAlignment="1"/>
    <xf numFmtId="0" fontId="0" fillId="0" borderId="17" xfId="0" applyBorder="1" applyAlignment="1">
      <alignment horizontal="left" vertical="center"/>
    </xf>
    <xf numFmtId="2" fontId="0" fillId="0" borderId="17" xfId="0" applyNumberFormat="1" applyBorder="1" applyAlignment="1"/>
    <xf numFmtId="165" fontId="0" fillId="0" borderId="17" xfId="0" applyNumberFormat="1" applyBorder="1" applyAlignment="1"/>
    <xf numFmtId="2" fontId="0" fillId="0" borderId="9" xfId="0" applyNumberFormat="1" applyBorder="1" applyAlignment="1"/>
    <xf numFmtId="0" fontId="0" fillId="0" borderId="16" xfId="0" applyBorder="1"/>
    <xf numFmtId="165" fontId="0" fillId="0" borderId="16" xfId="0" applyNumberFormat="1" applyBorder="1"/>
    <xf numFmtId="0" fontId="0" fillId="3" borderId="1" xfId="0" applyFill="1" applyBorder="1" applyAlignment="1"/>
    <xf numFmtId="16" fontId="0" fillId="0" borderId="9" xfId="0" applyNumberFormat="1" applyBorder="1" applyAlignment="1"/>
    <xf numFmtId="165" fontId="0" fillId="3" borderId="19" xfId="0" applyNumberFormat="1" applyFill="1" applyBorder="1" applyAlignment="1"/>
    <xf numFmtId="0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21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168" fontId="0" fillId="0" borderId="0" xfId="0" applyNumberFormat="1" applyBorder="1" applyAlignment="1">
      <alignment vertical="center"/>
    </xf>
    <xf numFmtId="0" fontId="0" fillId="6" borderId="8" xfId="0" applyFill="1" applyBorder="1"/>
    <xf numFmtId="0" fontId="0" fillId="6" borderId="0" xfId="0" applyFill="1"/>
    <xf numFmtId="0" fontId="0" fillId="6" borderId="9" xfId="0" applyFill="1" applyBorder="1" applyAlignment="1">
      <alignment vertical="center"/>
    </xf>
    <xf numFmtId="0" fontId="0" fillId="6" borderId="9" xfId="0" applyFill="1" applyBorder="1"/>
    <xf numFmtId="0" fontId="0" fillId="6" borderId="9" xfId="0" applyFill="1" applyBorder="1" applyAlignment="1"/>
    <xf numFmtId="0" fontId="0" fillId="6" borderId="8" xfId="0" applyFill="1" applyBorder="1" applyAlignment="1"/>
    <xf numFmtId="164" fontId="0" fillId="6" borderId="8" xfId="0" applyNumberFormat="1" applyFill="1" applyBorder="1" applyAlignment="1"/>
    <xf numFmtId="165" fontId="0" fillId="6" borderId="8" xfId="0" applyNumberFormat="1" applyFill="1" applyBorder="1" applyAlignment="1"/>
    <xf numFmtId="165" fontId="0" fillId="6" borderId="8" xfId="0" applyNumberFormat="1" applyFill="1" applyBorder="1"/>
    <xf numFmtId="2" fontId="0" fillId="6" borderId="8" xfId="0" applyNumberFormat="1" applyFill="1" applyBorder="1" applyAlignment="1"/>
    <xf numFmtId="0" fontId="0" fillId="6" borderId="8" xfId="0" applyFill="1" applyBorder="1" applyAlignment="1">
      <alignment horizontal="left" vertical="center"/>
    </xf>
    <xf numFmtId="0" fontId="0" fillId="6" borderId="17" xfId="0" applyFill="1" applyBorder="1" applyAlignment="1"/>
    <xf numFmtId="0" fontId="0" fillId="6" borderId="17" xfId="0" applyFill="1" applyBorder="1"/>
    <xf numFmtId="165" fontId="0" fillId="6" borderId="17" xfId="0" applyNumberFormat="1" applyFill="1" applyBorder="1" applyAlignment="1"/>
    <xf numFmtId="0" fontId="0" fillId="6" borderId="18" xfId="0" applyFill="1" applyBorder="1" applyAlignment="1">
      <alignment horizontal="left" vertical="center"/>
    </xf>
    <xf numFmtId="0" fontId="0" fillId="6" borderId="18" xfId="0" applyFill="1" applyBorder="1" applyAlignment="1"/>
    <xf numFmtId="2" fontId="0" fillId="6" borderId="18" xfId="0" applyNumberFormat="1" applyFill="1" applyBorder="1" applyAlignment="1"/>
    <xf numFmtId="165" fontId="0" fillId="6" borderId="18" xfId="0" applyNumberFormat="1" applyFill="1" applyBorder="1" applyAlignment="1"/>
    <xf numFmtId="2" fontId="0" fillId="6" borderId="18" xfId="0" applyNumberFormat="1" applyFill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23" xfId="0" applyBorder="1" applyAlignment="1">
      <alignment vertical="center"/>
    </xf>
    <xf numFmtId="165" fontId="0" fillId="0" borderId="8" xfId="0" applyNumberFormat="1" applyFill="1" applyBorder="1" applyAlignment="1"/>
    <xf numFmtId="165" fontId="0" fillId="0" borderId="0" xfId="0" applyNumberFormat="1" applyFill="1"/>
    <xf numFmtId="0" fontId="0" fillId="5" borderId="9" xfId="0" applyFill="1" applyBorder="1" applyAlignment="1"/>
    <xf numFmtId="0" fontId="0" fillId="5" borderId="8" xfId="0" applyFill="1" applyBorder="1" applyAlignment="1"/>
    <xf numFmtId="0" fontId="0" fillId="6" borderId="9" xfId="0" applyNumberFormat="1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165" fontId="0" fillId="0" borderId="17" xfId="0" applyNumberFormat="1" applyFill="1" applyBorder="1" applyAlignment="1"/>
    <xf numFmtId="165" fontId="0" fillId="0" borderId="9" xfId="0" applyNumberFormat="1" applyFill="1" applyBorder="1" applyAlignment="1"/>
    <xf numFmtId="0" fontId="0" fillId="6" borderId="32" xfId="0" applyFill="1" applyBorder="1" applyAlignment="1">
      <alignment vertical="center"/>
    </xf>
    <xf numFmtId="167" fontId="0" fillId="0" borderId="0" xfId="0" applyNumberForma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6" borderId="12" xfId="0" applyFill="1" applyBorder="1" applyAlignment="1">
      <alignment horizontal="center" wrapText="1"/>
    </xf>
    <xf numFmtId="0" fontId="0" fillId="6" borderId="13" xfId="0" applyFill="1" applyBorder="1" applyAlignment="1">
      <alignment horizontal="center" wrapText="1"/>
    </xf>
    <xf numFmtId="0" fontId="0" fillId="6" borderId="14" xfId="0" applyFill="1" applyBorder="1" applyAlignment="1">
      <alignment horizontal="center" wrapText="1"/>
    </xf>
    <xf numFmtId="0" fontId="0" fillId="6" borderId="11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right"/>
    </xf>
    <xf numFmtId="0" fontId="0" fillId="0" borderId="20" xfId="0" applyBorder="1" applyAlignment="1">
      <alignment horizontal="right"/>
    </xf>
    <xf numFmtId="0" fontId="1" fillId="0" borderId="20" xfId="0" applyFon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1" fillId="0" borderId="21" xfId="0" applyFont="1" applyBorder="1" applyAlignment="1">
      <alignment horizontal="right"/>
    </xf>
    <xf numFmtId="165" fontId="0" fillId="4" borderId="19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0" fontId="0" fillId="6" borderId="18" xfId="0" applyFill="1" applyBorder="1" applyAlignment="1">
      <alignment horizontal="center" wrapText="1"/>
    </xf>
    <xf numFmtId="0" fontId="6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6" borderId="18" xfId="0" applyFill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166" fontId="0" fillId="6" borderId="12" xfId="0" applyNumberFormat="1" applyFill="1" applyBorder="1" applyAlignment="1">
      <alignment horizontal="center"/>
    </xf>
    <xf numFmtId="166" fontId="0" fillId="6" borderId="13" xfId="0" applyNumberFormat="1" applyFill="1" applyBorder="1" applyAlignment="1">
      <alignment horizontal="center"/>
    </xf>
    <xf numFmtId="166" fontId="0" fillId="6" borderId="14" xfId="0" applyNumberFormat="1" applyFill="1" applyBorder="1" applyAlignment="1">
      <alignment horizont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65" fontId="0" fillId="6" borderId="5" xfId="0" applyNumberFormat="1" applyFill="1" applyBorder="1" applyAlignment="1">
      <alignment horizontal="center"/>
    </xf>
    <xf numFmtId="165" fontId="0" fillId="6" borderId="7" xfId="0" applyNumberForma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21" fontId="0" fillId="6" borderId="12" xfId="0" applyNumberFormat="1" applyFill="1" applyBorder="1" applyAlignment="1">
      <alignment horizontal="center" vertical="center"/>
    </xf>
    <xf numFmtId="21" fontId="0" fillId="6" borderId="14" xfId="0" applyNumberFormat="1" applyFill="1" applyBorder="1" applyAlignment="1">
      <alignment horizontal="center" vertical="center"/>
    </xf>
    <xf numFmtId="168" fontId="0" fillId="6" borderId="9" xfId="0" applyNumberFormat="1" applyFill="1" applyBorder="1" applyAlignment="1">
      <alignment horizontal="center" vertical="center"/>
    </xf>
    <xf numFmtId="167" fontId="0" fillId="6" borderId="8" xfId="0" applyNumberFormat="1" applyFill="1" applyBorder="1" applyAlignment="1">
      <alignment horizontal="center" vertical="center"/>
    </xf>
    <xf numFmtId="165" fontId="0" fillId="6" borderId="8" xfId="0" applyNumberForma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/>
    </xf>
    <xf numFmtId="167" fontId="0" fillId="0" borderId="22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 wrapText="1"/>
    </xf>
    <xf numFmtId="167" fontId="0" fillId="0" borderId="4" xfId="0" applyNumberFormat="1" applyBorder="1" applyAlignment="1">
      <alignment horizontal="center" vertical="center" wrapText="1"/>
    </xf>
    <xf numFmtId="167" fontId="0" fillId="0" borderId="5" xfId="0" applyNumberFormat="1" applyBorder="1" applyAlignment="1">
      <alignment horizontal="center" vertical="center" wrapText="1"/>
    </xf>
    <xf numFmtId="167" fontId="0" fillId="0" borderId="7" xfId="0" applyNumberFormat="1" applyBorder="1" applyAlignment="1">
      <alignment horizontal="center" vertical="center" wrapText="1"/>
    </xf>
    <xf numFmtId="165" fontId="0" fillId="3" borderId="2" xfId="0" applyNumberForma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/>
    </xf>
    <xf numFmtId="165" fontId="0" fillId="6" borderId="17" xfId="0" applyNumberFormat="1" applyFill="1" applyBorder="1" applyAlignment="1">
      <alignment horizontal="center"/>
    </xf>
    <xf numFmtId="165" fontId="0" fillId="6" borderId="8" xfId="0" applyNumberFormat="1" applyFill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0" fillId="6" borderId="19" xfId="0" applyNumberFormat="1" applyFill="1" applyBorder="1" applyAlignment="1">
      <alignment horizontal="center"/>
    </xf>
    <xf numFmtId="165" fontId="0" fillId="6" borderId="21" xfId="0" applyNumberFormat="1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165" fontId="0" fillId="3" borderId="19" xfId="0" applyNumberFormat="1" applyFill="1" applyBorder="1" applyAlignment="1">
      <alignment horizontal="center" vertical="center"/>
    </xf>
    <xf numFmtId="165" fontId="0" fillId="3" borderId="21" xfId="0" applyNumberForma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/>
    </xf>
    <xf numFmtId="0" fontId="0" fillId="6" borderId="8" xfId="0" applyFill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165" fontId="0" fillId="6" borderId="9" xfId="0" applyNumberFormat="1" applyFill="1" applyBorder="1" applyAlignment="1">
      <alignment horizontal="center"/>
    </xf>
    <xf numFmtId="165" fontId="0" fillId="6" borderId="12" xfId="0" applyNumberFormat="1" applyFill="1" applyBorder="1" applyAlignment="1">
      <alignment horizontal="center"/>
    </xf>
    <xf numFmtId="165" fontId="0" fillId="6" borderId="1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95"/>
  <sheetViews>
    <sheetView topLeftCell="B1" workbookViewId="0">
      <selection activeCell="M51" sqref="M51"/>
    </sheetView>
  </sheetViews>
  <sheetFormatPr baseColWidth="10" defaultColWidth="8.88671875" defaultRowHeight="14.4" x14ac:dyDescent="0.3"/>
  <cols>
    <col min="13" max="13" width="9" bestFit="1" customWidth="1"/>
    <col min="14" max="15" width="10.33203125" bestFit="1" customWidth="1"/>
  </cols>
  <sheetData>
    <row r="2" spans="2:15" ht="15" thickBot="1" x14ac:dyDescent="0.35"/>
    <row r="3" spans="2:15" ht="14.4" customHeight="1" x14ac:dyDescent="0.3">
      <c r="B3" s="62" t="s">
        <v>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</row>
    <row r="4" spans="2:15" ht="15" customHeight="1" thickBot="1" x14ac:dyDescent="0.35">
      <c r="B4" s="65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7"/>
    </row>
    <row r="5" spans="2:15" ht="14.4" customHeight="1" x14ac:dyDescent="0.3">
      <c r="B5" s="76" t="s">
        <v>32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</row>
    <row r="6" spans="2:15" x14ac:dyDescent="0.3"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</row>
    <row r="7" spans="2:15" ht="16.2" x14ac:dyDescent="0.3">
      <c r="B7" s="78" t="s">
        <v>1</v>
      </c>
      <c r="C7" s="78"/>
      <c r="D7" s="78"/>
      <c r="E7" s="78"/>
      <c r="F7" s="30" t="s">
        <v>9</v>
      </c>
      <c r="G7" s="31" t="s">
        <v>8</v>
      </c>
      <c r="H7" s="32" t="s">
        <v>2</v>
      </c>
      <c r="I7" s="32" t="s">
        <v>16</v>
      </c>
      <c r="J7" s="33" t="s">
        <v>5</v>
      </c>
      <c r="K7" s="32" t="s">
        <v>6</v>
      </c>
      <c r="L7" s="31" t="s">
        <v>7</v>
      </c>
      <c r="M7" s="30" t="s">
        <v>44</v>
      </c>
      <c r="N7" s="34" t="s">
        <v>3</v>
      </c>
      <c r="O7" s="34" t="s">
        <v>4</v>
      </c>
    </row>
    <row r="8" spans="2:15" ht="16.2" x14ac:dyDescent="0.3">
      <c r="B8" s="69" t="s">
        <v>17</v>
      </c>
      <c r="C8" s="69"/>
      <c r="D8" s="69"/>
      <c r="E8" s="69"/>
      <c r="F8" s="1" t="s">
        <v>10</v>
      </c>
      <c r="G8" s="1" t="s">
        <v>11</v>
      </c>
      <c r="H8" s="1" t="s">
        <v>13</v>
      </c>
      <c r="I8" s="7">
        <v>0.6</v>
      </c>
      <c r="J8" s="1"/>
      <c r="K8" s="1"/>
      <c r="L8" s="1"/>
      <c r="M8" s="8">
        <v>700</v>
      </c>
      <c r="N8" s="52">
        <f>M8*I8</f>
        <v>420</v>
      </c>
      <c r="O8" s="9">
        <f>N8*1.2</f>
        <v>504</v>
      </c>
    </row>
    <row r="9" spans="2:15" ht="16.2" x14ac:dyDescent="0.3">
      <c r="B9" s="70" t="s">
        <v>18</v>
      </c>
      <c r="C9" s="71"/>
      <c r="D9" s="71"/>
      <c r="E9" s="72"/>
      <c r="F9" s="35" t="s">
        <v>10</v>
      </c>
      <c r="G9" s="35" t="s">
        <v>11</v>
      </c>
      <c r="H9" s="35" t="s">
        <v>13</v>
      </c>
      <c r="I9" s="36">
        <v>0.2</v>
      </c>
      <c r="J9" s="35"/>
      <c r="K9" s="35"/>
      <c r="L9" s="35"/>
      <c r="M9" s="37">
        <v>700</v>
      </c>
      <c r="N9" s="37">
        <f t="shared" ref="N9:N12" si="0">M9*I9</f>
        <v>140</v>
      </c>
      <c r="O9" s="38">
        <f t="shared" ref="O9:O14" si="1">N9*1.2</f>
        <v>168</v>
      </c>
    </row>
    <row r="10" spans="2:15" ht="16.2" x14ac:dyDescent="0.3">
      <c r="B10" s="73" t="s">
        <v>19</v>
      </c>
      <c r="C10" s="74"/>
      <c r="D10" s="74"/>
      <c r="E10" s="75"/>
      <c r="F10" s="1" t="s">
        <v>10</v>
      </c>
      <c r="G10" s="1" t="s">
        <v>11</v>
      </c>
      <c r="H10" s="1" t="s">
        <v>14</v>
      </c>
      <c r="I10" s="6">
        <v>0.9</v>
      </c>
      <c r="J10" s="1"/>
      <c r="K10" s="1"/>
      <c r="L10" s="1"/>
      <c r="M10" s="8">
        <v>700</v>
      </c>
      <c r="N10" s="52">
        <f t="shared" si="0"/>
        <v>630</v>
      </c>
      <c r="O10" s="9">
        <f t="shared" si="1"/>
        <v>756</v>
      </c>
    </row>
    <row r="11" spans="2:15" ht="16.2" x14ac:dyDescent="0.3">
      <c r="B11" s="70" t="s">
        <v>20</v>
      </c>
      <c r="C11" s="71"/>
      <c r="D11" s="71"/>
      <c r="E11" s="72"/>
      <c r="F11" s="35" t="s">
        <v>10</v>
      </c>
      <c r="G11" s="35" t="s">
        <v>11</v>
      </c>
      <c r="H11" s="35" t="s">
        <v>14</v>
      </c>
      <c r="I11" s="39">
        <v>1</v>
      </c>
      <c r="J11" s="35"/>
      <c r="K11" s="35"/>
      <c r="L11" s="35"/>
      <c r="M11" s="37">
        <v>700</v>
      </c>
      <c r="N11" s="37">
        <f t="shared" si="0"/>
        <v>700</v>
      </c>
      <c r="O11" s="38">
        <f t="shared" si="1"/>
        <v>840</v>
      </c>
    </row>
    <row r="12" spans="2:15" ht="16.2" x14ac:dyDescent="0.3">
      <c r="B12" s="73" t="s">
        <v>21</v>
      </c>
      <c r="C12" s="74"/>
      <c r="D12" s="74"/>
      <c r="E12" s="75"/>
      <c r="F12" s="1" t="s">
        <v>10</v>
      </c>
      <c r="G12" s="1" t="s">
        <v>11</v>
      </c>
      <c r="H12" s="1" t="s">
        <v>14</v>
      </c>
      <c r="I12" s="6">
        <v>0.3</v>
      </c>
      <c r="J12" s="1"/>
      <c r="K12" s="1"/>
      <c r="L12" s="1"/>
      <c r="M12" s="8">
        <v>700</v>
      </c>
      <c r="N12" s="52">
        <f t="shared" si="0"/>
        <v>210</v>
      </c>
      <c r="O12" s="9">
        <f t="shared" si="1"/>
        <v>252</v>
      </c>
    </row>
    <row r="13" spans="2:15" x14ac:dyDescent="0.3">
      <c r="B13" s="70"/>
      <c r="C13" s="71"/>
      <c r="D13" s="71"/>
      <c r="E13" s="72"/>
      <c r="F13" s="35"/>
      <c r="G13" s="35"/>
      <c r="H13" s="35"/>
      <c r="I13" s="39"/>
      <c r="J13" s="35"/>
      <c r="K13" s="35"/>
      <c r="L13" s="35"/>
      <c r="M13" s="37"/>
      <c r="N13" s="37"/>
      <c r="O13" s="38"/>
    </row>
    <row r="14" spans="2:15" x14ac:dyDescent="0.3">
      <c r="B14" s="69" t="s">
        <v>22</v>
      </c>
      <c r="C14" s="69"/>
      <c r="D14" s="69"/>
      <c r="E14" s="69"/>
      <c r="F14" s="1" t="s">
        <v>10</v>
      </c>
      <c r="G14" s="1" t="s">
        <v>11</v>
      </c>
      <c r="H14" s="1" t="s">
        <v>42</v>
      </c>
      <c r="I14" s="6"/>
      <c r="J14" s="1">
        <v>43</v>
      </c>
      <c r="K14" s="1">
        <v>0.21</v>
      </c>
      <c r="L14" s="1">
        <v>0.48</v>
      </c>
      <c r="M14" s="8">
        <v>700</v>
      </c>
      <c r="N14" s="52">
        <f>J14*K14*L14*M14</f>
        <v>3034.08</v>
      </c>
      <c r="O14" s="9">
        <f t="shared" si="1"/>
        <v>3640.8959999999997</v>
      </c>
    </row>
    <row r="15" spans="2:15" x14ac:dyDescent="0.3">
      <c r="B15" s="68"/>
      <c r="C15" s="68"/>
      <c r="D15" s="68"/>
      <c r="E15" s="68"/>
      <c r="F15" s="35"/>
      <c r="G15" s="35"/>
      <c r="H15" s="35"/>
      <c r="I15" s="39"/>
      <c r="J15" s="35"/>
      <c r="K15" s="35"/>
      <c r="L15" s="35"/>
      <c r="M15" s="37"/>
      <c r="N15" s="37"/>
      <c r="O15" s="38"/>
    </row>
    <row r="16" spans="2:15" ht="16.2" x14ac:dyDescent="0.3">
      <c r="B16" s="69" t="s">
        <v>23</v>
      </c>
      <c r="C16" s="69"/>
      <c r="D16" s="69"/>
      <c r="E16" s="69"/>
      <c r="F16" s="1" t="s">
        <v>10</v>
      </c>
      <c r="G16" s="1" t="s">
        <v>11</v>
      </c>
      <c r="H16" s="1" t="s">
        <v>14</v>
      </c>
      <c r="I16" s="1">
        <v>3</v>
      </c>
      <c r="J16" s="2"/>
      <c r="K16" s="1"/>
      <c r="L16" s="1"/>
      <c r="M16" s="8">
        <v>700</v>
      </c>
      <c r="N16" s="52">
        <f t="shared" ref="N16:N25" si="2">M16*I16</f>
        <v>2100</v>
      </c>
      <c r="O16" s="9">
        <f>N16*1.2</f>
        <v>2520</v>
      </c>
    </row>
    <row r="17" spans="2:15" ht="16.2" x14ac:dyDescent="0.3">
      <c r="B17" s="68" t="s">
        <v>24</v>
      </c>
      <c r="C17" s="68"/>
      <c r="D17" s="68"/>
      <c r="E17" s="68"/>
      <c r="F17" s="35" t="s">
        <v>10</v>
      </c>
      <c r="G17" s="35" t="s">
        <v>11</v>
      </c>
      <c r="H17" s="35" t="s">
        <v>13</v>
      </c>
      <c r="I17" s="35">
        <v>1</v>
      </c>
      <c r="J17" s="30"/>
      <c r="K17" s="35"/>
      <c r="L17" s="35"/>
      <c r="M17" s="37">
        <v>700</v>
      </c>
      <c r="N17" s="37">
        <f t="shared" si="2"/>
        <v>700</v>
      </c>
      <c r="O17" s="38">
        <f t="shared" ref="O17:O33" si="3">N17*1.2</f>
        <v>840</v>
      </c>
    </row>
    <row r="18" spans="2:15" ht="16.2" x14ac:dyDescent="0.3">
      <c r="B18" s="69" t="s">
        <v>25</v>
      </c>
      <c r="C18" s="69"/>
      <c r="D18" s="69"/>
      <c r="E18" s="69"/>
      <c r="F18" s="1" t="s">
        <v>10</v>
      </c>
      <c r="G18" s="1" t="s">
        <v>11</v>
      </c>
      <c r="H18" s="1" t="s">
        <v>14</v>
      </c>
      <c r="I18" s="1">
        <v>0.6</v>
      </c>
      <c r="J18" s="2"/>
      <c r="K18" s="1"/>
      <c r="L18" s="1"/>
      <c r="M18" s="8">
        <v>700</v>
      </c>
      <c r="N18" s="52">
        <f t="shared" si="2"/>
        <v>420</v>
      </c>
      <c r="O18" s="9">
        <f t="shared" si="3"/>
        <v>504</v>
      </c>
    </row>
    <row r="19" spans="2:15" ht="16.2" x14ac:dyDescent="0.3">
      <c r="B19" s="68" t="s">
        <v>26</v>
      </c>
      <c r="C19" s="68"/>
      <c r="D19" s="68"/>
      <c r="E19" s="68"/>
      <c r="F19" s="35" t="s">
        <v>10</v>
      </c>
      <c r="G19" s="35" t="s">
        <v>11</v>
      </c>
      <c r="H19" s="35" t="s">
        <v>14</v>
      </c>
      <c r="I19" s="35">
        <v>2</v>
      </c>
      <c r="J19" s="30"/>
      <c r="K19" s="35"/>
      <c r="L19" s="35"/>
      <c r="M19" s="37">
        <v>700</v>
      </c>
      <c r="N19" s="37">
        <f t="shared" si="2"/>
        <v>1400</v>
      </c>
      <c r="O19" s="38">
        <f t="shared" si="3"/>
        <v>1680</v>
      </c>
    </row>
    <row r="20" spans="2:15" ht="16.2" x14ac:dyDescent="0.3">
      <c r="B20" s="69" t="s">
        <v>27</v>
      </c>
      <c r="C20" s="69"/>
      <c r="D20" s="69"/>
      <c r="E20" s="69"/>
      <c r="F20" s="1" t="s">
        <v>10</v>
      </c>
      <c r="G20" s="1" t="s">
        <v>11</v>
      </c>
      <c r="H20" s="1" t="s">
        <v>14</v>
      </c>
      <c r="I20" s="1">
        <v>0.2</v>
      </c>
      <c r="J20" s="2"/>
      <c r="K20" s="1"/>
      <c r="L20" s="1"/>
      <c r="M20" s="8">
        <v>700</v>
      </c>
      <c r="N20" s="52">
        <f t="shared" si="2"/>
        <v>140</v>
      </c>
      <c r="O20" s="9">
        <f t="shared" si="3"/>
        <v>168</v>
      </c>
    </row>
    <row r="21" spans="2:15" ht="16.2" x14ac:dyDescent="0.3">
      <c r="B21" s="68" t="s">
        <v>28</v>
      </c>
      <c r="C21" s="68"/>
      <c r="D21" s="68"/>
      <c r="E21" s="68"/>
      <c r="F21" s="35" t="s">
        <v>10</v>
      </c>
      <c r="G21" s="35" t="s">
        <v>11</v>
      </c>
      <c r="H21" s="35" t="s">
        <v>14</v>
      </c>
      <c r="I21" s="35">
        <v>2</v>
      </c>
      <c r="J21" s="30"/>
      <c r="K21" s="35"/>
      <c r="L21" s="35"/>
      <c r="M21" s="37">
        <v>700</v>
      </c>
      <c r="N21" s="37">
        <f t="shared" si="2"/>
        <v>1400</v>
      </c>
      <c r="O21" s="38">
        <f t="shared" si="3"/>
        <v>1680</v>
      </c>
    </row>
    <row r="22" spans="2:15" ht="16.2" x14ac:dyDescent="0.3">
      <c r="B22" s="69" t="s">
        <v>29</v>
      </c>
      <c r="C22" s="69"/>
      <c r="D22" s="69"/>
      <c r="E22" s="69"/>
      <c r="F22" s="1" t="s">
        <v>10</v>
      </c>
      <c r="G22" s="1" t="s">
        <v>11</v>
      </c>
      <c r="H22" s="1" t="s">
        <v>14</v>
      </c>
      <c r="I22" s="1">
        <v>3</v>
      </c>
      <c r="J22" s="2"/>
      <c r="K22" s="1"/>
      <c r="L22" s="1"/>
      <c r="M22" s="8">
        <v>700</v>
      </c>
      <c r="N22" s="52">
        <f t="shared" si="2"/>
        <v>2100</v>
      </c>
      <c r="O22" s="9">
        <f t="shared" si="3"/>
        <v>2520</v>
      </c>
    </row>
    <row r="23" spans="2:15" ht="16.2" x14ac:dyDescent="0.3">
      <c r="B23" s="68" t="s">
        <v>30</v>
      </c>
      <c r="C23" s="68"/>
      <c r="D23" s="68"/>
      <c r="E23" s="68"/>
      <c r="F23" s="35" t="s">
        <v>10</v>
      </c>
      <c r="G23" s="35" t="s">
        <v>11</v>
      </c>
      <c r="H23" s="35" t="s">
        <v>14</v>
      </c>
      <c r="I23" s="35">
        <v>2</v>
      </c>
      <c r="J23" s="30"/>
      <c r="K23" s="35"/>
      <c r="L23" s="35"/>
      <c r="M23" s="37">
        <v>700</v>
      </c>
      <c r="N23" s="37">
        <f t="shared" si="2"/>
        <v>1400</v>
      </c>
      <c r="O23" s="38">
        <f t="shared" si="3"/>
        <v>1680</v>
      </c>
    </row>
    <row r="24" spans="2:15" ht="28.2" customHeight="1" x14ac:dyDescent="0.3">
      <c r="B24" s="79" t="s">
        <v>15</v>
      </c>
      <c r="C24" s="80"/>
      <c r="D24" s="80"/>
      <c r="E24" s="81"/>
      <c r="F24" s="4" t="s">
        <v>10</v>
      </c>
      <c r="G24" s="4" t="s">
        <v>11</v>
      </c>
      <c r="H24" s="4" t="s">
        <v>13</v>
      </c>
      <c r="I24" s="1">
        <v>2</v>
      </c>
      <c r="J24" s="2"/>
      <c r="K24" s="1"/>
      <c r="L24" s="1"/>
      <c r="M24" s="8">
        <v>700</v>
      </c>
      <c r="N24" s="52">
        <f t="shared" si="2"/>
        <v>1400</v>
      </c>
      <c r="O24" s="9">
        <f t="shared" si="3"/>
        <v>1680</v>
      </c>
    </row>
    <row r="25" spans="2:15" ht="29.4" customHeight="1" x14ac:dyDescent="0.3">
      <c r="B25" s="82" t="s">
        <v>31</v>
      </c>
      <c r="C25" s="83"/>
      <c r="D25" s="83"/>
      <c r="E25" s="84"/>
      <c r="F25" s="40" t="s">
        <v>10</v>
      </c>
      <c r="G25" s="40" t="s">
        <v>11</v>
      </c>
      <c r="H25" s="40" t="s">
        <v>14</v>
      </c>
      <c r="I25" s="35">
        <v>0.2</v>
      </c>
      <c r="J25" s="30"/>
      <c r="K25" s="35"/>
      <c r="L25" s="35"/>
      <c r="M25" s="37">
        <v>700</v>
      </c>
      <c r="N25" s="37">
        <f t="shared" si="2"/>
        <v>140</v>
      </c>
      <c r="O25" s="38">
        <f t="shared" si="3"/>
        <v>168</v>
      </c>
    </row>
    <row r="26" spans="2:15" x14ac:dyDescent="0.3">
      <c r="M26" s="10"/>
      <c r="N26" s="53"/>
      <c r="O26" s="10"/>
    </row>
    <row r="27" spans="2:15" ht="16.2" x14ac:dyDescent="0.3">
      <c r="B27" s="68" t="s">
        <v>33</v>
      </c>
      <c r="C27" s="68"/>
      <c r="D27" s="68"/>
      <c r="E27" s="68"/>
      <c r="F27" s="35" t="s">
        <v>10</v>
      </c>
      <c r="G27" s="35" t="s">
        <v>11</v>
      </c>
      <c r="H27" s="35" t="s">
        <v>14</v>
      </c>
      <c r="I27" s="35">
        <v>2</v>
      </c>
      <c r="J27" s="30"/>
      <c r="K27" s="35"/>
      <c r="L27" s="35"/>
      <c r="M27" s="37">
        <v>700</v>
      </c>
      <c r="N27" s="37">
        <f>M27*I27</f>
        <v>1400</v>
      </c>
      <c r="O27" s="38">
        <f t="shared" si="3"/>
        <v>1680</v>
      </c>
    </row>
    <row r="28" spans="2:15" ht="16.2" x14ac:dyDescent="0.3">
      <c r="B28" s="69" t="s">
        <v>34</v>
      </c>
      <c r="C28" s="69"/>
      <c r="D28" s="69"/>
      <c r="E28" s="69"/>
      <c r="F28" s="1" t="s">
        <v>10</v>
      </c>
      <c r="G28" s="1" t="s">
        <v>11</v>
      </c>
      <c r="H28" s="1" t="s">
        <v>14</v>
      </c>
      <c r="I28" s="1">
        <v>2</v>
      </c>
      <c r="J28" s="2"/>
      <c r="K28" s="1"/>
      <c r="L28" s="1"/>
      <c r="M28" s="8">
        <v>700</v>
      </c>
      <c r="N28" s="52">
        <f>M28*I28</f>
        <v>1400</v>
      </c>
      <c r="O28" s="9">
        <f t="shared" si="3"/>
        <v>1680</v>
      </c>
    </row>
    <row r="29" spans="2:15" x14ac:dyDescent="0.3">
      <c r="B29" s="70"/>
      <c r="C29" s="71"/>
      <c r="D29" s="71"/>
      <c r="E29" s="72"/>
      <c r="F29" s="35"/>
      <c r="G29" s="35"/>
      <c r="H29" s="35"/>
      <c r="I29" s="35"/>
      <c r="J29" s="30"/>
      <c r="K29" s="35"/>
      <c r="L29" s="35"/>
      <c r="M29" s="37"/>
      <c r="N29" s="37"/>
      <c r="O29" s="38"/>
    </row>
    <row r="30" spans="2:15" ht="16.2" x14ac:dyDescent="0.3">
      <c r="B30" s="73" t="s">
        <v>35</v>
      </c>
      <c r="C30" s="74"/>
      <c r="D30" s="74"/>
      <c r="E30" s="75"/>
      <c r="F30" s="1" t="s">
        <v>10</v>
      </c>
      <c r="G30" s="1" t="s">
        <v>11</v>
      </c>
      <c r="H30" s="1" t="s">
        <v>14</v>
      </c>
      <c r="I30" s="1">
        <v>4</v>
      </c>
      <c r="J30" s="2"/>
      <c r="K30" s="1"/>
      <c r="L30" s="1"/>
      <c r="M30" s="8">
        <v>700</v>
      </c>
      <c r="N30" s="52">
        <f>M30*I30</f>
        <v>2800</v>
      </c>
      <c r="O30" s="9">
        <f t="shared" si="3"/>
        <v>3360</v>
      </c>
    </row>
    <row r="31" spans="2:15" ht="16.2" x14ac:dyDescent="0.3">
      <c r="B31" s="70" t="s">
        <v>36</v>
      </c>
      <c r="C31" s="71"/>
      <c r="D31" s="71"/>
      <c r="E31" s="72"/>
      <c r="F31" s="35" t="s">
        <v>10</v>
      </c>
      <c r="G31" s="35" t="s">
        <v>11</v>
      </c>
      <c r="H31" s="35" t="s">
        <v>13</v>
      </c>
      <c r="I31" s="35">
        <v>2</v>
      </c>
      <c r="J31" s="30"/>
      <c r="K31" s="35"/>
      <c r="L31" s="35"/>
      <c r="M31" s="37">
        <v>700</v>
      </c>
      <c r="N31" s="37">
        <f>M31*I31</f>
        <v>1400</v>
      </c>
      <c r="O31" s="38">
        <f t="shared" si="3"/>
        <v>1680</v>
      </c>
    </row>
    <row r="32" spans="2:15" ht="16.2" x14ac:dyDescent="0.3">
      <c r="B32" s="73" t="s">
        <v>37</v>
      </c>
      <c r="C32" s="74"/>
      <c r="D32" s="74"/>
      <c r="E32" s="75"/>
      <c r="F32" s="1" t="s">
        <v>10</v>
      </c>
      <c r="G32" s="1" t="s">
        <v>11</v>
      </c>
      <c r="H32" s="1" t="s">
        <v>14</v>
      </c>
      <c r="I32" s="1">
        <v>0.9</v>
      </c>
      <c r="J32" s="2"/>
      <c r="K32" s="1"/>
      <c r="L32" s="1"/>
      <c r="M32" s="8">
        <v>700</v>
      </c>
      <c r="N32" s="52">
        <f>M32*I32</f>
        <v>630</v>
      </c>
      <c r="O32" s="9">
        <f t="shared" si="3"/>
        <v>756</v>
      </c>
    </row>
    <row r="33" spans="2:15" ht="15" thickBot="1" x14ac:dyDescent="0.35">
      <c r="B33" s="85" t="s">
        <v>38</v>
      </c>
      <c r="C33" s="86"/>
      <c r="D33" s="86"/>
      <c r="E33" s="87"/>
      <c r="F33" s="41" t="s">
        <v>10</v>
      </c>
      <c r="G33" s="41" t="s">
        <v>11</v>
      </c>
      <c r="H33" s="41" t="s">
        <v>42</v>
      </c>
      <c r="I33" s="41">
        <v>87</v>
      </c>
      <c r="J33" s="42">
        <v>0.85</v>
      </c>
      <c r="K33" s="41">
        <v>0.16</v>
      </c>
      <c r="L33" s="41">
        <v>0.16</v>
      </c>
      <c r="M33" s="43">
        <v>700</v>
      </c>
      <c r="N33" s="43">
        <f>I33*J33*K33*L33*M33</f>
        <v>1325.1840000000002</v>
      </c>
      <c r="O33" s="38">
        <f t="shared" si="3"/>
        <v>1590.2208000000003</v>
      </c>
    </row>
    <row r="34" spans="2:15" ht="15" thickBot="1" x14ac:dyDescent="0.35">
      <c r="B34" s="89" t="s">
        <v>48</v>
      </c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13">
        <f>SUM(N8:N33)</f>
        <v>25289.264000000003</v>
      </c>
      <c r="O34" s="20">
        <f>SUM(O8:O33)</f>
        <v>30347.1168</v>
      </c>
    </row>
    <row r="35" spans="2:15" x14ac:dyDescent="0.3">
      <c r="B35" s="88" t="s">
        <v>43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</row>
    <row r="36" spans="2:15" x14ac:dyDescent="0.3"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</row>
    <row r="37" spans="2:15" ht="16.2" x14ac:dyDescent="0.3">
      <c r="B37" s="78" t="s">
        <v>1</v>
      </c>
      <c r="C37" s="78"/>
      <c r="D37" s="78"/>
      <c r="E37" s="78"/>
      <c r="F37" s="30" t="s">
        <v>9</v>
      </c>
      <c r="G37" s="31" t="s">
        <v>8</v>
      </c>
      <c r="H37" s="32" t="s">
        <v>2</v>
      </c>
      <c r="I37" s="32" t="s">
        <v>16</v>
      </c>
      <c r="J37" s="33" t="s">
        <v>5</v>
      </c>
      <c r="K37" s="32" t="s">
        <v>6</v>
      </c>
      <c r="L37" s="31" t="s">
        <v>7</v>
      </c>
      <c r="M37" s="30" t="s">
        <v>44</v>
      </c>
      <c r="N37" s="34" t="s">
        <v>3</v>
      </c>
      <c r="O37" s="34" t="s">
        <v>4</v>
      </c>
    </row>
    <row r="38" spans="2:15" x14ac:dyDescent="0.3">
      <c r="B38" s="73" t="s">
        <v>39</v>
      </c>
      <c r="C38" s="74"/>
      <c r="D38" s="74"/>
      <c r="E38" s="75"/>
      <c r="F38" s="1" t="s">
        <v>41</v>
      </c>
      <c r="G38" s="1" t="s">
        <v>43</v>
      </c>
      <c r="H38" s="1" t="s">
        <v>42</v>
      </c>
      <c r="I38" s="1"/>
      <c r="J38" s="1">
        <v>78</v>
      </c>
      <c r="K38" s="1"/>
      <c r="L38" s="1"/>
      <c r="M38" s="1"/>
      <c r="N38" s="55"/>
      <c r="O38" s="2"/>
    </row>
    <row r="39" spans="2:15" ht="15" thickBot="1" x14ac:dyDescent="0.35">
      <c r="B39" s="85" t="s">
        <v>40</v>
      </c>
      <c r="C39" s="86"/>
      <c r="D39" s="86"/>
      <c r="E39" s="87"/>
      <c r="F39" s="41" t="s">
        <v>41</v>
      </c>
      <c r="G39" s="41" t="s">
        <v>43</v>
      </c>
      <c r="H39" s="41" t="s">
        <v>42</v>
      </c>
      <c r="I39" s="41"/>
      <c r="J39" s="41">
        <v>32</v>
      </c>
      <c r="K39" s="41"/>
      <c r="L39" s="41"/>
      <c r="M39" s="41"/>
      <c r="N39" s="41"/>
      <c r="O39" s="30"/>
    </row>
    <row r="40" spans="2:15" ht="15" thickBot="1" x14ac:dyDescent="0.35">
      <c r="B40" s="89" t="s">
        <v>60</v>
      </c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21">
        <f>N38+N39</f>
        <v>0</v>
      </c>
      <c r="O40" s="19"/>
    </row>
    <row r="41" spans="2:15" x14ac:dyDescent="0.3">
      <c r="B41" s="88" t="s">
        <v>58</v>
      </c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</row>
    <row r="42" spans="2:15" x14ac:dyDescent="0.3"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</row>
    <row r="43" spans="2:15" ht="16.2" x14ac:dyDescent="0.3">
      <c r="B43" s="78" t="s">
        <v>1</v>
      </c>
      <c r="C43" s="78"/>
      <c r="D43" s="78"/>
      <c r="E43" s="78"/>
      <c r="F43" s="30" t="s">
        <v>9</v>
      </c>
      <c r="G43" s="31" t="s">
        <v>8</v>
      </c>
      <c r="H43" s="32" t="s">
        <v>2</v>
      </c>
      <c r="I43" s="32" t="s">
        <v>16</v>
      </c>
      <c r="J43" s="33" t="s">
        <v>5</v>
      </c>
      <c r="K43" s="32" t="s">
        <v>6</v>
      </c>
      <c r="L43" s="31" t="s">
        <v>7</v>
      </c>
      <c r="M43" s="30" t="s">
        <v>44</v>
      </c>
      <c r="N43" s="34" t="s">
        <v>3</v>
      </c>
      <c r="O43" s="34" t="s">
        <v>4</v>
      </c>
    </row>
    <row r="44" spans="2:15" ht="16.2" x14ac:dyDescent="0.3">
      <c r="B44" s="73" t="s">
        <v>45</v>
      </c>
      <c r="C44" s="74"/>
      <c r="D44" s="74"/>
      <c r="E44" s="75"/>
      <c r="F44" s="1" t="s">
        <v>46</v>
      </c>
      <c r="G44" s="1" t="s">
        <v>47</v>
      </c>
      <c r="H44" s="1" t="s">
        <v>52</v>
      </c>
      <c r="I44" s="6">
        <v>3</v>
      </c>
      <c r="J44" s="1"/>
      <c r="K44" s="1"/>
      <c r="L44" s="1"/>
      <c r="M44" s="8">
        <v>700</v>
      </c>
      <c r="N44" s="52">
        <f>M44*I44</f>
        <v>2100</v>
      </c>
      <c r="O44" s="9">
        <f>N44*1.2</f>
        <v>2520</v>
      </c>
    </row>
    <row r="45" spans="2:15" x14ac:dyDescent="0.3">
      <c r="B45" s="70"/>
      <c r="C45" s="71"/>
      <c r="D45" s="71"/>
      <c r="E45" s="72"/>
      <c r="F45" s="35"/>
      <c r="G45" s="35"/>
      <c r="H45" s="35"/>
      <c r="I45" s="35"/>
      <c r="J45" s="30"/>
      <c r="K45" s="35"/>
      <c r="L45" s="35"/>
      <c r="M45" s="37"/>
      <c r="N45" s="37"/>
      <c r="O45" s="38"/>
    </row>
    <row r="46" spans="2:15" ht="16.8" thickBot="1" x14ac:dyDescent="0.35">
      <c r="B46" s="92" t="s">
        <v>49</v>
      </c>
      <c r="C46" s="93"/>
      <c r="D46" s="93"/>
      <c r="E46" s="94"/>
      <c r="F46" s="14" t="s">
        <v>12</v>
      </c>
      <c r="G46" s="14" t="s">
        <v>50</v>
      </c>
      <c r="H46" s="14" t="s">
        <v>51</v>
      </c>
      <c r="I46" s="14">
        <v>52</v>
      </c>
      <c r="J46" s="5"/>
      <c r="K46" s="14"/>
      <c r="L46" s="14"/>
      <c r="M46" s="17"/>
      <c r="N46" s="58"/>
      <c r="O46" s="9"/>
    </row>
    <row r="47" spans="2:15" ht="15" thickBot="1" x14ac:dyDescent="0.35">
      <c r="B47" s="89" t="s">
        <v>61</v>
      </c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13">
        <f>SUM(N44:N46)</f>
        <v>2100</v>
      </c>
      <c r="O47" s="12"/>
    </row>
    <row r="48" spans="2:15" ht="14.4" customHeight="1" x14ac:dyDescent="0.3">
      <c r="B48" s="88" t="s">
        <v>59</v>
      </c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</row>
    <row r="49" spans="2:15" ht="14.4" customHeight="1" x14ac:dyDescent="0.3"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</row>
    <row r="50" spans="2:15" ht="14.4" customHeight="1" x14ac:dyDescent="0.3">
      <c r="B50" s="78" t="s">
        <v>1</v>
      </c>
      <c r="C50" s="78"/>
      <c r="D50" s="78"/>
      <c r="E50" s="78"/>
      <c r="F50" s="30" t="s">
        <v>9</v>
      </c>
      <c r="G50" s="31" t="s">
        <v>8</v>
      </c>
      <c r="H50" s="32" t="s">
        <v>2</v>
      </c>
      <c r="I50" s="32" t="s">
        <v>16</v>
      </c>
      <c r="J50" s="33" t="s">
        <v>5</v>
      </c>
      <c r="K50" s="32" t="s">
        <v>6</v>
      </c>
      <c r="L50" s="31" t="s">
        <v>7</v>
      </c>
      <c r="M50" s="30" t="s">
        <v>44</v>
      </c>
      <c r="N50" s="34" t="s">
        <v>3</v>
      </c>
      <c r="O50" s="34" t="s">
        <v>4</v>
      </c>
    </row>
    <row r="51" spans="2:15" ht="28.8" customHeight="1" x14ac:dyDescent="0.3">
      <c r="B51" s="79" t="s">
        <v>54</v>
      </c>
      <c r="C51" s="80"/>
      <c r="D51" s="80"/>
      <c r="E51" s="81"/>
      <c r="F51" s="4" t="s">
        <v>66</v>
      </c>
      <c r="G51" s="4" t="s">
        <v>53</v>
      </c>
      <c r="H51" s="4" t="s">
        <v>51</v>
      </c>
      <c r="I51" s="1">
        <v>445</v>
      </c>
      <c r="J51" s="2"/>
      <c r="K51" s="1"/>
      <c r="L51" s="1"/>
      <c r="M51" s="8"/>
      <c r="N51" s="52"/>
      <c r="O51" s="9"/>
    </row>
    <row r="52" spans="2:15" ht="28.8" customHeight="1" x14ac:dyDescent="0.3">
      <c r="B52" s="82" t="s">
        <v>55</v>
      </c>
      <c r="C52" s="83"/>
      <c r="D52" s="83"/>
      <c r="E52" s="84"/>
      <c r="F52" s="40" t="s">
        <v>66</v>
      </c>
      <c r="G52" s="40" t="s">
        <v>53</v>
      </c>
      <c r="H52" s="35" t="s">
        <v>51</v>
      </c>
      <c r="I52" s="35">
        <v>143</v>
      </c>
      <c r="J52" s="30"/>
      <c r="K52" s="35"/>
      <c r="L52" s="35"/>
      <c r="M52" s="37"/>
      <c r="N52" s="37"/>
      <c r="O52" s="38"/>
    </row>
    <row r="53" spans="2:15" ht="28.8" customHeight="1" thickBot="1" x14ac:dyDescent="0.35">
      <c r="B53" s="95" t="s">
        <v>56</v>
      </c>
      <c r="C53" s="96"/>
      <c r="D53" s="96"/>
      <c r="E53" s="97"/>
      <c r="F53" s="15" t="s">
        <v>66</v>
      </c>
      <c r="G53" s="15" t="s">
        <v>53</v>
      </c>
      <c r="H53" s="15" t="s">
        <v>57</v>
      </c>
      <c r="I53" s="14">
        <v>73</v>
      </c>
      <c r="J53" s="5"/>
      <c r="K53" s="14"/>
      <c r="L53" s="14"/>
      <c r="M53" s="17"/>
      <c r="N53" s="58"/>
      <c r="O53" s="9"/>
    </row>
    <row r="54" spans="2:15" ht="15" thickBot="1" x14ac:dyDescent="0.35">
      <c r="B54" s="89" t="s">
        <v>62</v>
      </c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13">
        <f>SUM(N51:N53)</f>
        <v>0</v>
      </c>
      <c r="O54" s="12"/>
    </row>
    <row r="55" spans="2:15" x14ac:dyDescent="0.3">
      <c r="B55" s="88" t="s">
        <v>63</v>
      </c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</row>
    <row r="56" spans="2:15" x14ac:dyDescent="0.3"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</row>
    <row r="57" spans="2:15" ht="16.2" x14ac:dyDescent="0.3">
      <c r="B57" s="78" t="s">
        <v>1</v>
      </c>
      <c r="C57" s="78"/>
      <c r="D57" s="78"/>
      <c r="E57" s="78"/>
      <c r="F57" s="30" t="s">
        <v>9</v>
      </c>
      <c r="G57" s="31" t="s">
        <v>8</v>
      </c>
      <c r="H57" s="32" t="s">
        <v>2</v>
      </c>
      <c r="I57" s="32" t="s">
        <v>16</v>
      </c>
      <c r="J57" s="33" t="s">
        <v>5</v>
      </c>
      <c r="K57" s="32" t="s">
        <v>6</v>
      </c>
      <c r="L57" s="31" t="s">
        <v>7</v>
      </c>
      <c r="M57" s="30" t="s">
        <v>44</v>
      </c>
      <c r="N57" s="34" t="s">
        <v>3</v>
      </c>
      <c r="O57" s="34" t="s">
        <v>4</v>
      </c>
    </row>
    <row r="58" spans="2:15" ht="16.2" x14ac:dyDescent="0.3">
      <c r="B58" s="69" t="s">
        <v>64</v>
      </c>
      <c r="C58" s="69"/>
      <c r="D58" s="69"/>
      <c r="E58" s="69"/>
      <c r="F58" s="4"/>
      <c r="G58" s="1"/>
      <c r="H58" s="4" t="s">
        <v>57</v>
      </c>
      <c r="I58" s="6">
        <v>495</v>
      </c>
      <c r="J58" s="1"/>
      <c r="K58" s="1"/>
      <c r="L58" s="1"/>
      <c r="M58" s="8"/>
      <c r="N58" s="52"/>
      <c r="O58" s="9"/>
    </row>
    <row r="59" spans="2:15" ht="16.2" x14ac:dyDescent="0.3">
      <c r="B59" s="68" t="s">
        <v>65</v>
      </c>
      <c r="C59" s="68"/>
      <c r="D59" s="68"/>
      <c r="E59" s="68"/>
      <c r="F59" s="44" t="s">
        <v>67</v>
      </c>
      <c r="G59" s="35" t="s">
        <v>47</v>
      </c>
      <c r="H59" s="35" t="s">
        <v>13</v>
      </c>
      <c r="I59" s="39">
        <v>1</v>
      </c>
      <c r="J59" s="35"/>
      <c r="K59" s="35"/>
      <c r="L59" s="35"/>
      <c r="M59" s="37"/>
      <c r="N59" s="37"/>
      <c r="O59" s="38"/>
    </row>
    <row r="60" spans="2:15" ht="16.2" x14ac:dyDescent="0.3">
      <c r="B60" s="69" t="s">
        <v>68</v>
      </c>
      <c r="C60" s="69"/>
      <c r="D60" s="69"/>
      <c r="E60" s="69"/>
      <c r="F60" s="1"/>
      <c r="G60" s="1"/>
      <c r="H60" s="4" t="s">
        <v>57</v>
      </c>
      <c r="I60" s="6">
        <v>588</v>
      </c>
      <c r="J60" s="1"/>
      <c r="K60" s="1"/>
      <c r="L60" s="1"/>
      <c r="M60" s="8"/>
      <c r="N60" s="52"/>
      <c r="O60" s="9"/>
    </row>
    <row r="61" spans="2:15" ht="16.2" x14ac:dyDescent="0.3">
      <c r="B61" s="68" t="s">
        <v>69</v>
      </c>
      <c r="C61" s="68"/>
      <c r="D61" s="68"/>
      <c r="E61" s="68"/>
      <c r="F61" s="31"/>
      <c r="G61" s="35" t="s">
        <v>70</v>
      </c>
      <c r="H61" s="40" t="s">
        <v>57</v>
      </c>
      <c r="I61" s="39">
        <v>674</v>
      </c>
      <c r="J61" s="35"/>
      <c r="K61" s="35"/>
      <c r="L61" s="35"/>
      <c r="M61" s="37"/>
      <c r="N61" s="37"/>
      <c r="O61" s="38"/>
    </row>
    <row r="62" spans="2:15" x14ac:dyDescent="0.3">
      <c r="B62" s="69" t="s">
        <v>71</v>
      </c>
      <c r="C62" s="69"/>
      <c r="D62" s="69"/>
      <c r="E62" s="69"/>
      <c r="F62" s="1"/>
      <c r="G62" s="1" t="s">
        <v>70</v>
      </c>
      <c r="H62" s="4" t="s">
        <v>42</v>
      </c>
      <c r="I62" s="6">
        <v>122</v>
      </c>
      <c r="J62" s="1"/>
      <c r="K62" s="1"/>
      <c r="L62" s="1"/>
      <c r="M62" s="8"/>
      <c r="N62" s="52"/>
      <c r="O62" s="9"/>
    </row>
    <row r="63" spans="2:15" x14ac:dyDescent="0.3">
      <c r="B63" s="68" t="s">
        <v>72</v>
      </c>
      <c r="C63" s="68"/>
      <c r="D63" s="68"/>
      <c r="E63" s="68"/>
      <c r="F63" s="35"/>
      <c r="G63" s="35" t="s">
        <v>70</v>
      </c>
      <c r="H63" s="40" t="s">
        <v>42</v>
      </c>
      <c r="I63" s="39">
        <v>90.08</v>
      </c>
      <c r="J63" s="35"/>
      <c r="K63" s="35"/>
      <c r="L63" s="35"/>
      <c r="M63" s="37"/>
      <c r="N63" s="37"/>
      <c r="O63" s="38"/>
    </row>
    <row r="64" spans="2:15" ht="15" thickBot="1" x14ac:dyDescent="0.35">
      <c r="B64" s="98" t="s">
        <v>73</v>
      </c>
      <c r="C64" s="98"/>
      <c r="D64" s="98"/>
      <c r="E64" s="98"/>
      <c r="F64" s="14"/>
      <c r="G64" s="14" t="s">
        <v>70</v>
      </c>
      <c r="H64" s="15" t="s">
        <v>42</v>
      </c>
      <c r="I64" s="16">
        <v>4.3499999999999996</v>
      </c>
      <c r="J64" s="14"/>
      <c r="K64" s="14"/>
      <c r="L64" s="14"/>
      <c r="M64" s="17"/>
      <c r="N64" s="52"/>
      <c r="O64" s="9"/>
    </row>
    <row r="65" spans="2:15" ht="15" thickBot="1" x14ac:dyDescent="0.35">
      <c r="B65" s="89" t="s">
        <v>74</v>
      </c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9"/>
      <c r="N65" s="13">
        <f>SUM(N58:N64)</f>
        <v>0</v>
      </c>
      <c r="O65" s="12"/>
    </row>
    <row r="66" spans="2:15" x14ac:dyDescent="0.3">
      <c r="B66" s="88" t="s">
        <v>75</v>
      </c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</row>
    <row r="67" spans="2:15" x14ac:dyDescent="0.3"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</row>
    <row r="68" spans="2:15" ht="16.2" x14ac:dyDescent="0.3">
      <c r="B68" s="78" t="s">
        <v>1</v>
      </c>
      <c r="C68" s="78"/>
      <c r="D68" s="78"/>
      <c r="E68" s="78"/>
      <c r="F68" s="30" t="s">
        <v>9</v>
      </c>
      <c r="G68" s="30" t="s">
        <v>8</v>
      </c>
      <c r="H68" s="32" t="s">
        <v>2</v>
      </c>
      <c r="I68" s="32" t="s">
        <v>16</v>
      </c>
      <c r="J68" s="33" t="s">
        <v>5</v>
      </c>
      <c r="K68" s="32" t="s">
        <v>6</v>
      </c>
      <c r="L68" s="30" t="s">
        <v>7</v>
      </c>
      <c r="M68" s="30" t="s">
        <v>44</v>
      </c>
      <c r="N68" s="34" t="s">
        <v>3</v>
      </c>
      <c r="O68" s="34" t="s">
        <v>4</v>
      </c>
    </row>
    <row r="69" spans="2:15" ht="16.2" x14ac:dyDescent="0.3">
      <c r="B69" s="105" t="s">
        <v>76</v>
      </c>
      <c r="C69" s="105"/>
      <c r="D69" s="105"/>
      <c r="E69" s="105"/>
      <c r="F69" s="3" t="s">
        <v>77</v>
      </c>
      <c r="G69" s="3" t="s">
        <v>78</v>
      </c>
      <c r="H69" s="4" t="s">
        <v>57</v>
      </c>
      <c r="I69" s="18">
        <v>309</v>
      </c>
      <c r="J69" s="3"/>
      <c r="K69" s="3"/>
      <c r="L69" s="3"/>
      <c r="M69" s="11"/>
      <c r="N69" s="59"/>
      <c r="O69" s="9"/>
    </row>
    <row r="70" spans="2:15" ht="16.8" thickBot="1" x14ac:dyDescent="0.35">
      <c r="B70" s="106" t="s">
        <v>79</v>
      </c>
      <c r="C70" s="106"/>
      <c r="D70" s="106"/>
      <c r="E70" s="106"/>
      <c r="F70" s="45" t="s">
        <v>67</v>
      </c>
      <c r="G70" s="45" t="s">
        <v>47</v>
      </c>
      <c r="H70" s="41" t="s">
        <v>13</v>
      </c>
      <c r="I70" s="46">
        <v>0.3</v>
      </c>
      <c r="J70" s="45"/>
      <c r="K70" s="45"/>
      <c r="L70" s="45"/>
      <c r="M70" s="47"/>
      <c r="N70" s="47"/>
      <c r="O70" s="38"/>
    </row>
    <row r="71" spans="2:15" ht="15" thickBot="1" x14ac:dyDescent="0.35">
      <c r="B71" s="89" t="s">
        <v>80</v>
      </c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9"/>
      <c r="N71" s="13">
        <f>SUM(N69:N70)</f>
        <v>0</v>
      </c>
      <c r="O71" s="12"/>
    </row>
    <row r="72" spans="2:15" x14ac:dyDescent="0.3">
      <c r="B72" s="88" t="s">
        <v>81</v>
      </c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</row>
    <row r="73" spans="2:15" x14ac:dyDescent="0.3"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</row>
    <row r="74" spans="2:15" ht="16.2" x14ac:dyDescent="0.3">
      <c r="B74" s="78" t="s">
        <v>1</v>
      </c>
      <c r="C74" s="78"/>
      <c r="D74" s="78"/>
      <c r="E74" s="78"/>
      <c r="F74" s="30" t="s">
        <v>9</v>
      </c>
      <c r="G74" s="30" t="s">
        <v>8</v>
      </c>
      <c r="H74" s="32" t="s">
        <v>2</v>
      </c>
      <c r="I74" s="32" t="s">
        <v>16</v>
      </c>
      <c r="J74" s="33" t="s">
        <v>5</v>
      </c>
      <c r="K74" s="32" t="s">
        <v>6</v>
      </c>
      <c r="L74" s="30" t="s">
        <v>7</v>
      </c>
      <c r="M74" s="30" t="s">
        <v>44</v>
      </c>
      <c r="N74" s="34" t="s">
        <v>3</v>
      </c>
      <c r="O74" s="34" t="s">
        <v>4</v>
      </c>
    </row>
    <row r="75" spans="2:15" x14ac:dyDescent="0.3">
      <c r="B75" s="105" t="s">
        <v>82</v>
      </c>
      <c r="C75" s="105"/>
      <c r="D75" s="105"/>
      <c r="E75" s="105"/>
      <c r="F75" s="22" t="s">
        <v>85</v>
      </c>
      <c r="G75" s="3" t="s">
        <v>83</v>
      </c>
      <c r="H75" s="3" t="s">
        <v>42</v>
      </c>
      <c r="I75" s="18">
        <v>87</v>
      </c>
      <c r="J75" s="3"/>
      <c r="K75" s="3"/>
      <c r="L75" s="3"/>
      <c r="M75" s="11"/>
      <c r="N75" s="59"/>
      <c r="O75" s="9"/>
    </row>
    <row r="76" spans="2:15" ht="28.8" customHeight="1" thickBot="1" x14ac:dyDescent="0.35">
      <c r="B76" s="102" t="s">
        <v>84</v>
      </c>
      <c r="C76" s="102"/>
      <c r="D76" s="102"/>
      <c r="E76" s="102"/>
      <c r="F76" s="45"/>
      <c r="G76" s="44" t="s">
        <v>78</v>
      </c>
      <c r="H76" s="44" t="s">
        <v>42</v>
      </c>
      <c r="I76" s="48">
        <v>7</v>
      </c>
      <c r="J76" s="45"/>
      <c r="K76" s="45"/>
      <c r="L76" s="45"/>
      <c r="M76" s="47"/>
      <c r="N76" s="47"/>
      <c r="O76" s="38"/>
    </row>
    <row r="77" spans="2:15" ht="15" thickBot="1" x14ac:dyDescent="0.35">
      <c r="B77" s="89" t="s">
        <v>86</v>
      </c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9"/>
      <c r="N77" s="23">
        <f>SUM(N75:N76)</f>
        <v>0</v>
      </c>
      <c r="O77" s="9"/>
    </row>
    <row r="78" spans="2:15" x14ac:dyDescent="0.3">
      <c r="B78" s="88" t="s">
        <v>101</v>
      </c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</row>
    <row r="79" spans="2:15" x14ac:dyDescent="0.3"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</row>
    <row r="80" spans="2:15" ht="16.2" x14ac:dyDescent="0.3">
      <c r="B80" s="113" t="s">
        <v>1</v>
      </c>
      <c r="C80" s="114"/>
      <c r="D80" s="114"/>
      <c r="E80" s="115"/>
      <c r="F80" s="30" t="s">
        <v>9</v>
      </c>
      <c r="G80" s="30" t="s">
        <v>8</v>
      </c>
      <c r="H80" s="32" t="s">
        <v>2</v>
      </c>
      <c r="I80" s="32" t="s">
        <v>16</v>
      </c>
      <c r="J80" s="33" t="s">
        <v>5</v>
      </c>
      <c r="K80" s="32" t="s">
        <v>6</v>
      </c>
      <c r="L80" s="30" t="s">
        <v>7</v>
      </c>
      <c r="M80" s="30" t="s">
        <v>44</v>
      </c>
      <c r="N80" s="34" t="s">
        <v>3</v>
      </c>
      <c r="O80" s="34" t="s">
        <v>4</v>
      </c>
    </row>
    <row r="81" spans="2:15" x14ac:dyDescent="0.3">
      <c r="B81" s="107" t="s">
        <v>88</v>
      </c>
      <c r="C81" s="108"/>
      <c r="D81" s="108"/>
      <c r="E81" s="109"/>
      <c r="F81" s="2"/>
      <c r="G81" s="2"/>
      <c r="H81" s="2"/>
      <c r="I81" s="2"/>
      <c r="J81" s="2"/>
      <c r="K81" s="2"/>
      <c r="L81" s="2"/>
      <c r="M81" s="2"/>
      <c r="N81" s="54"/>
      <c r="O81" s="2"/>
    </row>
    <row r="82" spans="2:15" x14ac:dyDescent="0.3">
      <c r="B82" s="110" t="s">
        <v>89</v>
      </c>
      <c r="C82" s="111"/>
      <c r="D82" s="111"/>
      <c r="E82" s="112"/>
      <c r="F82" s="30"/>
      <c r="G82" s="30"/>
      <c r="H82" s="30"/>
      <c r="I82" s="30"/>
      <c r="J82" s="30"/>
      <c r="K82" s="30"/>
      <c r="L82" s="30"/>
      <c r="M82" s="30"/>
      <c r="N82" s="34"/>
      <c r="O82" s="30"/>
    </row>
    <row r="83" spans="2:15" x14ac:dyDescent="0.3">
      <c r="B83" s="107" t="s">
        <v>90</v>
      </c>
      <c r="C83" s="108"/>
      <c r="D83" s="108"/>
      <c r="E83" s="109"/>
      <c r="F83" s="2"/>
      <c r="G83" s="2"/>
      <c r="H83" s="2"/>
      <c r="I83" s="2"/>
      <c r="J83" s="2"/>
      <c r="K83" s="2"/>
      <c r="L83" s="2"/>
      <c r="M83" s="2"/>
      <c r="N83" s="54"/>
      <c r="O83" s="2"/>
    </row>
    <row r="84" spans="2:15" x14ac:dyDescent="0.3">
      <c r="B84" s="110" t="s">
        <v>91</v>
      </c>
      <c r="C84" s="111"/>
      <c r="D84" s="111"/>
      <c r="E84" s="112"/>
      <c r="F84" s="30"/>
      <c r="G84" s="30"/>
      <c r="H84" s="30"/>
      <c r="I84" s="30"/>
      <c r="J84" s="30"/>
      <c r="K84" s="30"/>
      <c r="L84" s="30"/>
      <c r="M84" s="30"/>
      <c r="N84" s="34"/>
      <c r="O84" s="30"/>
    </row>
    <row r="85" spans="2:15" x14ac:dyDescent="0.3">
      <c r="B85" s="107" t="s">
        <v>92</v>
      </c>
      <c r="C85" s="108"/>
      <c r="D85" s="108"/>
      <c r="E85" s="109"/>
      <c r="F85" s="2"/>
      <c r="G85" s="2"/>
      <c r="H85" s="2"/>
      <c r="I85" s="2"/>
      <c r="J85" s="2"/>
      <c r="K85" s="2"/>
      <c r="L85" s="2"/>
      <c r="M85" s="2"/>
      <c r="N85" s="54"/>
      <c r="O85" s="2"/>
    </row>
    <row r="86" spans="2:15" x14ac:dyDescent="0.3">
      <c r="B86" s="110" t="s">
        <v>93</v>
      </c>
      <c r="C86" s="111"/>
      <c r="D86" s="111"/>
      <c r="E86" s="112"/>
      <c r="F86" s="30"/>
      <c r="G86" s="30"/>
      <c r="H86" s="30"/>
      <c r="I86" s="30"/>
      <c r="J86" s="30"/>
      <c r="K86" s="30"/>
      <c r="L86" s="30"/>
      <c r="M86" s="30"/>
      <c r="N86" s="34"/>
      <c r="O86" s="30"/>
    </row>
    <row r="87" spans="2:15" x14ac:dyDescent="0.3">
      <c r="B87" s="107" t="s">
        <v>94</v>
      </c>
      <c r="C87" s="108"/>
      <c r="D87" s="108"/>
      <c r="E87" s="109"/>
      <c r="F87" s="2"/>
      <c r="G87" s="2"/>
      <c r="H87" s="2"/>
      <c r="I87" s="2"/>
      <c r="J87" s="2"/>
      <c r="K87" s="2"/>
      <c r="L87" s="2"/>
      <c r="M87" s="2"/>
      <c r="N87" s="54"/>
      <c r="O87" s="2"/>
    </row>
    <row r="88" spans="2:15" x14ac:dyDescent="0.3">
      <c r="B88" s="110" t="s">
        <v>95</v>
      </c>
      <c r="C88" s="111"/>
      <c r="D88" s="111"/>
      <c r="E88" s="112"/>
      <c r="F88" s="30"/>
      <c r="G88" s="30"/>
      <c r="H88" s="30"/>
      <c r="I88" s="30"/>
      <c r="J88" s="30"/>
      <c r="K88" s="30"/>
      <c r="L88" s="30"/>
      <c r="M88" s="30"/>
      <c r="N88" s="34"/>
      <c r="O88" s="30"/>
    </row>
    <row r="89" spans="2:15" x14ac:dyDescent="0.3">
      <c r="B89" s="107" t="s">
        <v>96</v>
      </c>
      <c r="C89" s="108"/>
      <c r="D89" s="108"/>
      <c r="E89" s="109"/>
      <c r="F89" s="2"/>
      <c r="G89" s="2"/>
      <c r="H89" s="2"/>
      <c r="I89" s="2"/>
      <c r="J89" s="2"/>
      <c r="K89" s="2"/>
      <c r="L89" s="2"/>
      <c r="M89" s="2"/>
      <c r="N89" s="54"/>
      <c r="O89" s="2"/>
    </row>
    <row r="90" spans="2:15" x14ac:dyDescent="0.3">
      <c r="B90" s="110" t="s">
        <v>97</v>
      </c>
      <c r="C90" s="111"/>
      <c r="D90" s="111"/>
      <c r="E90" s="112"/>
      <c r="F90" s="30"/>
      <c r="G90" s="30"/>
      <c r="H90" s="30"/>
      <c r="I90" s="30"/>
      <c r="J90" s="30"/>
      <c r="K90" s="30"/>
      <c r="L90" s="30"/>
      <c r="M90" s="30"/>
      <c r="N90" s="34"/>
      <c r="O90" s="30"/>
    </row>
    <row r="91" spans="2:15" x14ac:dyDescent="0.3">
      <c r="B91" s="107" t="s">
        <v>98</v>
      </c>
      <c r="C91" s="108"/>
      <c r="D91" s="108"/>
      <c r="E91" s="109"/>
      <c r="F91" s="2"/>
      <c r="G91" s="2"/>
      <c r="H91" s="2"/>
      <c r="I91" s="2"/>
      <c r="J91" s="2"/>
      <c r="K91" s="2"/>
      <c r="L91" s="2"/>
      <c r="M91" s="2"/>
      <c r="N91" s="54"/>
      <c r="O91" s="2"/>
    </row>
    <row r="92" spans="2:15" ht="15" thickBot="1" x14ac:dyDescent="0.35">
      <c r="B92" s="110" t="s">
        <v>99</v>
      </c>
      <c r="C92" s="111"/>
      <c r="D92" s="111"/>
      <c r="E92" s="112"/>
      <c r="F92" s="30"/>
      <c r="G92" s="30"/>
      <c r="H92" s="30"/>
      <c r="I92" s="30"/>
      <c r="J92" s="30"/>
      <c r="K92" s="30"/>
      <c r="L92" s="30"/>
      <c r="M92" s="30"/>
      <c r="N92" s="34"/>
      <c r="O92" s="30"/>
    </row>
    <row r="93" spans="2:15" ht="15" thickBot="1" x14ac:dyDescent="0.35">
      <c r="B93" s="89" t="s">
        <v>100</v>
      </c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9"/>
      <c r="N93" s="13">
        <f>SUM(N91:N92)</f>
        <v>0</v>
      </c>
    </row>
    <row r="94" spans="2:15" ht="15" thickBot="1" x14ac:dyDescent="0.35"/>
    <row r="95" spans="2:15" ht="16.2" thickBot="1" x14ac:dyDescent="0.35">
      <c r="L95" s="103" t="s">
        <v>87</v>
      </c>
      <c r="M95" s="104"/>
      <c r="N95" s="100"/>
      <c r="O95" s="101"/>
    </row>
  </sheetData>
  <mergeCells count="83">
    <mergeCell ref="B80:E80"/>
    <mergeCell ref="B93:M93"/>
    <mergeCell ref="B88:E88"/>
    <mergeCell ref="B89:E89"/>
    <mergeCell ref="B90:E90"/>
    <mergeCell ref="B91:E91"/>
    <mergeCell ref="B92:E92"/>
    <mergeCell ref="B85:E85"/>
    <mergeCell ref="B86:E86"/>
    <mergeCell ref="B87:E87"/>
    <mergeCell ref="B68:E68"/>
    <mergeCell ref="B74:E74"/>
    <mergeCell ref="B78:O79"/>
    <mergeCell ref="N95:O95"/>
    <mergeCell ref="B76:E76"/>
    <mergeCell ref="B77:M77"/>
    <mergeCell ref="L95:M95"/>
    <mergeCell ref="B69:E69"/>
    <mergeCell ref="B70:E70"/>
    <mergeCell ref="B75:E75"/>
    <mergeCell ref="B71:M71"/>
    <mergeCell ref="B72:O73"/>
    <mergeCell ref="B81:E81"/>
    <mergeCell ref="B82:E82"/>
    <mergeCell ref="B83:E83"/>
    <mergeCell ref="B84:E84"/>
    <mergeCell ref="B63:E63"/>
    <mergeCell ref="B64:E64"/>
    <mergeCell ref="B65:M65"/>
    <mergeCell ref="B66:O67"/>
    <mergeCell ref="B55:O56"/>
    <mergeCell ref="B58:E58"/>
    <mergeCell ref="B59:E59"/>
    <mergeCell ref="B60:E60"/>
    <mergeCell ref="B61:E61"/>
    <mergeCell ref="B62:E62"/>
    <mergeCell ref="B57:E57"/>
    <mergeCell ref="B48:O49"/>
    <mergeCell ref="B40:M40"/>
    <mergeCell ref="B47:M47"/>
    <mergeCell ref="B54:M54"/>
    <mergeCell ref="B45:E45"/>
    <mergeCell ref="B46:E46"/>
    <mergeCell ref="B51:E51"/>
    <mergeCell ref="B52:E52"/>
    <mergeCell ref="B53:E53"/>
    <mergeCell ref="B44:E44"/>
    <mergeCell ref="B43:E43"/>
    <mergeCell ref="B50:E50"/>
    <mergeCell ref="B38:E38"/>
    <mergeCell ref="B39:E39"/>
    <mergeCell ref="B35:O36"/>
    <mergeCell ref="B41:O42"/>
    <mergeCell ref="B34:M34"/>
    <mergeCell ref="B37:E37"/>
    <mergeCell ref="B29:E29"/>
    <mergeCell ref="B30:E30"/>
    <mergeCell ref="B31:E31"/>
    <mergeCell ref="B32:E32"/>
    <mergeCell ref="B33:E33"/>
    <mergeCell ref="B27:E27"/>
    <mergeCell ref="B28:E28"/>
    <mergeCell ref="B21:E21"/>
    <mergeCell ref="B22:E22"/>
    <mergeCell ref="B23:E23"/>
    <mergeCell ref="B24:E24"/>
    <mergeCell ref="B25:E25"/>
    <mergeCell ref="B3:O4"/>
    <mergeCell ref="B19:E19"/>
    <mergeCell ref="B20:E20"/>
    <mergeCell ref="B11:E11"/>
    <mergeCell ref="B12:E12"/>
    <mergeCell ref="B13:E13"/>
    <mergeCell ref="B14:E14"/>
    <mergeCell ref="B15:E15"/>
    <mergeCell ref="B16:E16"/>
    <mergeCell ref="B5:O6"/>
    <mergeCell ref="B10:E10"/>
    <mergeCell ref="B9:E9"/>
    <mergeCell ref="B17:E17"/>
    <mergeCell ref="B18:E18"/>
    <mergeCell ref="B8:E8"/>
    <mergeCell ref="B7:E7"/>
  </mergeCells>
  <phoneticPr fontId="5" type="noConversion"/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A6BC-E524-482F-AD17-951995158F6E}">
  <dimension ref="A1"/>
  <sheetViews>
    <sheetView workbookViewId="0">
      <selection activeCell="J26" sqref="J26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E7EA-FE5A-4421-9B53-CAC72006E18B}"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A7D37-563C-4F77-9463-C92C79CB0B0C}">
  <dimension ref="B1:T58"/>
  <sheetViews>
    <sheetView zoomScale="85" zoomScaleNormal="85" workbookViewId="0">
      <selection activeCell="S7" sqref="S7:T7"/>
    </sheetView>
  </sheetViews>
  <sheetFormatPr baseColWidth="10" defaultRowHeight="14.4" x14ac:dyDescent="0.3"/>
  <cols>
    <col min="18" max="18" width="13.6640625" customWidth="1"/>
  </cols>
  <sheetData>
    <row r="1" spans="2:20" ht="15" thickBot="1" x14ac:dyDescent="0.35"/>
    <row r="2" spans="2:20" ht="14.4" customHeight="1" x14ac:dyDescent="0.3">
      <c r="B2" s="62" t="s">
        <v>134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</row>
    <row r="3" spans="2:20" ht="15" customHeight="1" thickBot="1" x14ac:dyDescent="0.35">
      <c r="B3" s="65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2:20" ht="14.4" customHeight="1" x14ac:dyDescent="0.3">
      <c r="B4" s="124" t="s">
        <v>109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6"/>
    </row>
    <row r="5" spans="2:20" ht="15" thickBot="1" x14ac:dyDescent="0.35">
      <c r="B5" s="127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9"/>
    </row>
    <row r="6" spans="2:20" ht="15" thickBot="1" x14ac:dyDescent="0.35">
      <c r="B6" s="116" t="s">
        <v>102</v>
      </c>
      <c r="C6" s="117"/>
      <c r="D6" s="117"/>
      <c r="E6" s="118"/>
      <c r="F6" s="119" t="s">
        <v>108</v>
      </c>
      <c r="G6" s="120"/>
      <c r="H6" s="60" t="s">
        <v>2</v>
      </c>
      <c r="I6" s="116" t="s">
        <v>104</v>
      </c>
      <c r="J6" s="118"/>
      <c r="K6" s="116" t="s">
        <v>103</v>
      </c>
      <c r="L6" s="118"/>
      <c r="M6" s="116" t="s">
        <v>105</v>
      </c>
      <c r="N6" s="118"/>
      <c r="O6" s="119" t="s">
        <v>107</v>
      </c>
      <c r="P6" s="121"/>
      <c r="Q6" s="122" t="s">
        <v>135</v>
      </c>
      <c r="R6" s="123"/>
      <c r="S6" s="184" t="s">
        <v>136</v>
      </c>
      <c r="T6" s="185"/>
    </row>
    <row r="7" spans="2:20" x14ac:dyDescent="0.3">
      <c r="B7" s="76" t="s">
        <v>106</v>
      </c>
      <c r="C7" s="76"/>
      <c r="D7" s="76"/>
      <c r="E7" s="76"/>
      <c r="F7" s="136">
        <v>6.9444444444444441E-3</v>
      </c>
      <c r="G7" s="137"/>
      <c r="H7" s="24" t="s">
        <v>125</v>
      </c>
      <c r="I7" s="76">
        <v>896</v>
      </c>
      <c r="J7" s="76"/>
      <c r="K7" s="138">
        <f>F7*I7</f>
        <v>6.2222222222222214</v>
      </c>
      <c r="L7" s="138"/>
      <c r="M7" s="76">
        <v>1</v>
      </c>
      <c r="N7" s="76"/>
      <c r="O7" s="139">
        <f>K7/M7</f>
        <v>6.2222222222222214</v>
      </c>
      <c r="P7" s="139"/>
      <c r="Q7" s="130">
        <f>30</f>
        <v>30</v>
      </c>
      <c r="R7" s="130"/>
      <c r="S7" s="178">
        <f>Q7*O7</f>
        <v>186.66666666666663</v>
      </c>
      <c r="T7" s="178"/>
    </row>
    <row r="8" spans="2:20" ht="15" thickBot="1" x14ac:dyDescent="0.35">
      <c r="B8" s="78" t="s">
        <v>110</v>
      </c>
      <c r="C8" s="78"/>
      <c r="D8" s="78"/>
      <c r="E8" s="78"/>
      <c r="F8" s="131">
        <v>0.95833333333333337</v>
      </c>
      <c r="G8" s="132"/>
      <c r="H8" s="56" t="s">
        <v>126</v>
      </c>
      <c r="I8" s="78">
        <v>1</v>
      </c>
      <c r="J8" s="78"/>
      <c r="K8" s="133">
        <f>F8*I8</f>
        <v>0.95833333333333337</v>
      </c>
      <c r="L8" s="133"/>
      <c r="M8" s="78">
        <v>2</v>
      </c>
      <c r="N8" s="78"/>
      <c r="O8" s="134">
        <f>K8/M8</f>
        <v>0.47916666666666669</v>
      </c>
      <c r="P8" s="134"/>
      <c r="Q8" s="135">
        <f>30</f>
        <v>30</v>
      </c>
      <c r="R8" s="135"/>
      <c r="S8" s="179">
        <f>Q8*O8</f>
        <v>14.375</v>
      </c>
      <c r="T8" s="179"/>
    </row>
    <row r="9" spans="2:20" ht="15" thickBot="1" x14ac:dyDescent="0.35">
      <c r="B9" s="26"/>
      <c r="C9" s="26"/>
      <c r="D9" s="26"/>
      <c r="E9" s="26"/>
      <c r="F9" s="27"/>
      <c r="G9" s="27"/>
      <c r="H9" s="28"/>
      <c r="I9" s="26"/>
      <c r="J9" s="26"/>
      <c r="K9" s="29"/>
      <c r="L9" s="29"/>
      <c r="M9" s="26"/>
      <c r="N9" s="26"/>
      <c r="Q9" s="155" t="s">
        <v>137</v>
      </c>
      <c r="R9" s="156"/>
      <c r="S9" s="188">
        <f>S7+S8</f>
        <v>201.04166666666663</v>
      </c>
      <c r="T9" s="189"/>
    </row>
    <row r="10" spans="2:20" ht="14.4" customHeight="1" x14ac:dyDescent="0.3">
      <c r="B10" s="124" t="s">
        <v>111</v>
      </c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6"/>
    </row>
    <row r="11" spans="2:20" ht="15" thickBot="1" x14ac:dyDescent="0.35">
      <c r="B11" s="127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82"/>
      <c r="T11" s="183"/>
    </row>
    <row r="12" spans="2:20" ht="15" thickBot="1" x14ac:dyDescent="0.35">
      <c r="B12" s="116" t="s">
        <v>102</v>
      </c>
      <c r="C12" s="117"/>
      <c r="D12" s="117"/>
      <c r="E12" s="118"/>
      <c r="F12" s="119" t="s">
        <v>108</v>
      </c>
      <c r="G12" s="120"/>
      <c r="H12" s="60" t="s">
        <v>2</v>
      </c>
      <c r="I12" s="116" t="s">
        <v>104</v>
      </c>
      <c r="J12" s="118"/>
      <c r="K12" s="116" t="s">
        <v>103</v>
      </c>
      <c r="L12" s="118"/>
      <c r="M12" s="116" t="s">
        <v>105</v>
      </c>
      <c r="N12" s="118"/>
      <c r="O12" s="119" t="s">
        <v>107</v>
      </c>
      <c r="P12" s="121"/>
      <c r="Q12" s="122" t="s">
        <v>135</v>
      </c>
      <c r="R12" s="123"/>
      <c r="S12" s="184" t="s">
        <v>136</v>
      </c>
      <c r="T12" s="185"/>
    </row>
    <row r="13" spans="2:20" x14ac:dyDescent="0.3">
      <c r="B13" s="77" t="s">
        <v>112</v>
      </c>
      <c r="C13" s="77"/>
      <c r="D13" s="77"/>
      <c r="E13" s="77"/>
      <c r="F13" s="141">
        <v>0.3</v>
      </c>
      <c r="G13" s="142"/>
      <c r="H13" s="50" t="s">
        <v>127</v>
      </c>
      <c r="I13" s="141">
        <f>0.6+0.2+0.9+1+0.3</f>
        <v>3</v>
      </c>
      <c r="J13" s="142"/>
      <c r="K13" s="138">
        <f>F13*I13</f>
        <v>0.89999999999999991</v>
      </c>
      <c r="L13" s="138"/>
      <c r="M13" s="77">
        <v>1</v>
      </c>
      <c r="N13" s="77"/>
      <c r="O13" s="139">
        <f>K13/M13</f>
        <v>0.89999999999999991</v>
      </c>
      <c r="P13" s="139"/>
      <c r="Q13" s="130"/>
      <c r="R13" s="130"/>
      <c r="S13" s="178">
        <f>Q13*O13</f>
        <v>0</v>
      </c>
      <c r="T13" s="178"/>
    </row>
    <row r="14" spans="2:20" x14ac:dyDescent="0.3">
      <c r="B14" s="140" t="s">
        <v>113</v>
      </c>
      <c r="C14" s="140"/>
      <c r="D14" s="140"/>
      <c r="E14" s="140"/>
      <c r="F14" s="113"/>
      <c r="G14" s="115"/>
      <c r="H14" s="57" t="s">
        <v>128</v>
      </c>
      <c r="I14" s="113">
        <f>43</f>
        <v>43</v>
      </c>
      <c r="J14" s="115"/>
      <c r="K14" s="133">
        <f>F14*I14</f>
        <v>0</v>
      </c>
      <c r="L14" s="133"/>
      <c r="M14" s="113">
        <v>1</v>
      </c>
      <c r="N14" s="115"/>
      <c r="O14" s="134">
        <f>K14/M14</f>
        <v>0</v>
      </c>
      <c r="P14" s="134"/>
      <c r="Q14" s="135"/>
      <c r="R14" s="135"/>
      <c r="S14" s="180">
        <f t="shared" ref="S14:S17" si="0">Q14*O14</f>
        <v>0</v>
      </c>
      <c r="T14" s="180"/>
    </row>
    <row r="15" spans="2:20" x14ac:dyDescent="0.3">
      <c r="B15" s="77" t="s">
        <v>114</v>
      </c>
      <c r="C15" s="77"/>
      <c r="D15" s="77"/>
      <c r="E15" s="77"/>
      <c r="F15" s="143"/>
      <c r="G15" s="144"/>
      <c r="H15" s="50" t="s">
        <v>127</v>
      </c>
      <c r="I15" s="77">
        <f>3+1+0.6+2+2+2+3+2+2+0.2</f>
        <v>17.8</v>
      </c>
      <c r="J15" s="77"/>
      <c r="K15" s="138">
        <f t="shared" ref="K15:K18" si="1">F15*I15</f>
        <v>0</v>
      </c>
      <c r="L15" s="138"/>
      <c r="M15" s="77">
        <v>1</v>
      </c>
      <c r="N15" s="77"/>
      <c r="O15" s="139">
        <f t="shared" ref="O15:O18" si="2">K15/M15</f>
        <v>0</v>
      </c>
      <c r="P15" s="139"/>
      <c r="Q15" s="130"/>
      <c r="R15" s="130"/>
      <c r="S15" s="181">
        <f t="shared" si="0"/>
        <v>0</v>
      </c>
      <c r="T15" s="181"/>
    </row>
    <row r="16" spans="2:20" x14ac:dyDescent="0.3">
      <c r="B16" s="140" t="s">
        <v>115</v>
      </c>
      <c r="C16" s="140"/>
      <c r="D16" s="140"/>
      <c r="E16" s="140"/>
      <c r="F16" s="113"/>
      <c r="G16" s="115"/>
      <c r="H16" s="57" t="s">
        <v>127</v>
      </c>
      <c r="I16" s="140">
        <f>2+2</f>
        <v>4</v>
      </c>
      <c r="J16" s="140"/>
      <c r="K16" s="133">
        <f t="shared" si="1"/>
        <v>0</v>
      </c>
      <c r="L16" s="133"/>
      <c r="M16" s="113">
        <v>1</v>
      </c>
      <c r="N16" s="115"/>
      <c r="O16" s="134">
        <f t="shared" si="2"/>
        <v>0</v>
      </c>
      <c r="P16" s="134"/>
      <c r="Q16" s="135"/>
      <c r="R16" s="135"/>
      <c r="S16" s="180">
        <f t="shared" si="0"/>
        <v>0</v>
      </c>
      <c r="T16" s="180"/>
    </row>
    <row r="17" spans="2:20" x14ac:dyDescent="0.3">
      <c r="B17" s="145" t="s">
        <v>116</v>
      </c>
      <c r="C17" s="77"/>
      <c r="D17" s="77"/>
      <c r="E17" s="77"/>
      <c r="F17" s="143"/>
      <c r="G17" s="144"/>
      <c r="H17" s="50" t="s">
        <v>127</v>
      </c>
      <c r="I17" s="77">
        <f>4+2+0.9</f>
        <v>6.9</v>
      </c>
      <c r="J17" s="77"/>
      <c r="K17" s="138">
        <f t="shared" si="1"/>
        <v>0</v>
      </c>
      <c r="L17" s="138"/>
      <c r="M17" s="77">
        <v>1</v>
      </c>
      <c r="N17" s="77"/>
      <c r="O17" s="139">
        <f t="shared" si="2"/>
        <v>0</v>
      </c>
      <c r="P17" s="139"/>
      <c r="Q17" s="130"/>
      <c r="R17" s="130"/>
      <c r="S17" s="181">
        <f t="shared" si="0"/>
        <v>0</v>
      </c>
      <c r="T17" s="181"/>
    </row>
    <row r="18" spans="2:20" ht="30" customHeight="1" thickBot="1" x14ac:dyDescent="0.35">
      <c r="B18" s="191" t="s">
        <v>139</v>
      </c>
      <c r="C18" s="140"/>
      <c r="D18" s="140"/>
      <c r="E18" s="140"/>
      <c r="F18" s="113"/>
      <c r="G18" s="115"/>
      <c r="H18" s="57" t="s">
        <v>128</v>
      </c>
      <c r="I18" s="140">
        <f>32+78</f>
        <v>110</v>
      </c>
      <c r="J18" s="140"/>
      <c r="K18" s="133">
        <f t="shared" si="1"/>
        <v>0</v>
      </c>
      <c r="L18" s="133"/>
      <c r="M18" s="113">
        <v>1</v>
      </c>
      <c r="N18" s="115"/>
      <c r="O18" s="134">
        <f t="shared" si="2"/>
        <v>0</v>
      </c>
      <c r="P18" s="134"/>
      <c r="Q18" s="135"/>
      <c r="R18" s="135"/>
      <c r="S18" s="180">
        <f t="shared" ref="S18" si="3">Q18*O18</f>
        <v>0</v>
      </c>
      <c r="T18" s="180"/>
    </row>
    <row r="19" spans="2:20" ht="15" thickBot="1" x14ac:dyDescent="0.35">
      <c r="B19" s="49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Q19" s="155" t="s">
        <v>137</v>
      </c>
      <c r="R19" s="156"/>
      <c r="S19" s="188">
        <f>SUM(S13:T18)</f>
        <v>0</v>
      </c>
      <c r="T19" s="189"/>
    </row>
    <row r="20" spans="2:20" ht="14.4" customHeight="1" x14ac:dyDescent="0.3">
      <c r="B20" s="124" t="s">
        <v>58</v>
      </c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6"/>
    </row>
    <row r="21" spans="2:20" ht="15" thickBot="1" x14ac:dyDescent="0.35">
      <c r="B21" s="127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9"/>
    </row>
    <row r="22" spans="2:20" ht="15" thickBot="1" x14ac:dyDescent="0.35">
      <c r="B22" s="116" t="s">
        <v>102</v>
      </c>
      <c r="C22" s="117"/>
      <c r="D22" s="117"/>
      <c r="E22" s="118"/>
      <c r="F22" s="119" t="s">
        <v>108</v>
      </c>
      <c r="G22" s="121"/>
      <c r="H22" s="60" t="s">
        <v>2</v>
      </c>
      <c r="I22" s="116" t="s">
        <v>104</v>
      </c>
      <c r="J22" s="118"/>
      <c r="K22" s="116" t="s">
        <v>103</v>
      </c>
      <c r="L22" s="118"/>
      <c r="M22" s="116" t="s">
        <v>105</v>
      </c>
      <c r="N22" s="118"/>
      <c r="O22" s="119" t="s">
        <v>107</v>
      </c>
      <c r="P22" s="121"/>
      <c r="Q22" s="122" t="s">
        <v>135</v>
      </c>
      <c r="R22" s="123"/>
      <c r="S22" s="184" t="s">
        <v>136</v>
      </c>
      <c r="T22" s="185"/>
    </row>
    <row r="23" spans="2:20" x14ac:dyDescent="0.3">
      <c r="B23" s="77" t="s">
        <v>117</v>
      </c>
      <c r="C23" s="77"/>
      <c r="D23" s="77"/>
      <c r="E23" s="77"/>
      <c r="F23" s="141"/>
      <c r="G23" s="142"/>
      <c r="H23" s="50" t="s">
        <v>125</v>
      </c>
      <c r="I23" s="77">
        <f>3</f>
        <v>3</v>
      </c>
      <c r="J23" s="77"/>
      <c r="K23" s="138">
        <f>F23*I23</f>
        <v>0</v>
      </c>
      <c r="L23" s="138"/>
      <c r="M23" s="77">
        <v>1</v>
      </c>
      <c r="N23" s="77"/>
      <c r="O23" s="139">
        <f>K23/M23</f>
        <v>0</v>
      </c>
      <c r="P23" s="139"/>
      <c r="Q23" s="146"/>
      <c r="R23" s="146"/>
      <c r="S23" s="178">
        <f t="shared" ref="S23:S24" si="4">Q23*O23</f>
        <v>0</v>
      </c>
      <c r="T23" s="178"/>
    </row>
    <row r="24" spans="2:20" ht="15" thickBot="1" x14ac:dyDescent="0.35">
      <c r="B24" s="140" t="s">
        <v>118</v>
      </c>
      <c r="C24" s="140"/>
      <c r="D24" s="140"/>
      <c r="E24" s="140"/>
      <c r="F24" s="113"/>
      <c r="G24" s="115"/>
      <c r="H24" s="57" t="s">
        <v>125</v>
      </c>
      <c r="I24" s="140">
        <f>52</f>
        <v>52</v>
      </c>
      <c r="J24" s="140"/>
      <c r="K24" s="133">
        <f>F24*I24</f>
        <v>0</v>
      </c>
      <c r="L24" s="133"/>
      <c r="M24" s="140">
        <v>1</v>
      </c>
      <c r="N24" s="140"/>
      <c r="O24" s="134">
        <f>K24/M24</f>
        <v>0</v>
      </c>
      <c r="P24" s="134"/>
      <c r="Q24" s="135"/>
      <c r="R24" s="135"/>
      <c r="S24" s="179">
        <f t="shared" si="4"/>
        <v>0</v>
      </c>
      <c r="T24" s="179"/>
    </row>
    <row r="25" spans="2:20" ht="15" thickBot="1" x14ac:dyDescent="0.35"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Q25" s="155" t="s">
        <v>137</v>
      </c>
      <c r="R25" s="156"/>
      <c r="S25" s="188">
        <f>SUM(S23:T24)</f>
        <v>0</v>
      </c>
      <c r="T25" s="189"/>
    </row>
    <row r="26" spans="2:20" ht="14.4" customHeight="1" x14ac:dyDescent="0.3">
      <c r="B26" s="124" t="s">
        <v>59</v>
      </c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6"/>
    </row>
    <row r="27" spans="2:20" ht="15" thickBot="1" x14ac:dyDescent="0.35">
      <c r="B27" s="127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9"/>
    </row>
    <row r="28" spans="2:20" ht="15" thickBot="1" x14ac:dyDescent="0.35">
      <c r="B28" s="116" t="s">
        <v>102</v>
      </c>
      <c r="C28" s="117"/>
      <c r="D28" s="117"/>
      <c r="E28" s="118"/>
      <c r="F28" s="119" t="s">
        <v>108</v>
      </c>
      <c r="G28" s="120"/>
      <c r="H28" s="60" t="s">
        <v>2</v>
      </c>
      <c r="I28" s="116" t="s">
        <v>104</v>
      </c>
      <c r="J28" s="118"/>
      <c r="K28" s="116" t="s">
        <v>103</v>
      </c>
      <c r="L28" s="118"/>
      <c r="M28" s="116" t="s">
        <v>105</v>
      </c>
      <c r="N28" s="118"/>
      <c r="O28" s="119" t="s">
        <v>107</v>
      </c>
      <c r="P28" s="121"/>
      <c r="Q28" s="122" t="s">
        <v>135</v>
      </c>
      <c r="R28" s="123"/>
      <c r="S28" s="184" t="s">
        <v>136</v>
      </c>
      <c r="T28" s="185"/>
    </row>
    <row r="29" spans="2:20" x14ac:dyDescent="0.3">
      <c r="B29" s="158" t="s">
        <v>119</v>
      </c>
      <c r="C29" s="159"/>
      <c r="D29" s="159"/>
      <c r="E29" s="160"/>
      <c r="F29" s="164"/>
      <c r="G29" s="165"/>
      <c r="H29" s="165" t="s">
        <v>125</v>
      </c>
      <c r="I29" s="164">
        <f>445+143+73</f>
        <v>661</v>
      </c>
      <c r="J29" s="165"/>
      <c r="K29" s="164">
        <v>0</v>
      </c>
      <c r="L29" s="165"/>
      <c r="M29" s="164">
        <v>1</v>
      </c>
      <c r="N29" s="165"/>
      <c r="O29" s="147">
        <v>0</v>
      </c>
      <c r="P29" s="148"/>
      <c r="Q29" s="151"/>
      <c r="R29" s="152"/>
      <c r="S29" s="146">
        <f t="shared" ref="S29" si="5">Q29*O29</f>
        <v>0</v>
      </c>
      <c r="T29" s="146"/>
    </row>
    <row r="30" spans="2:20" ht="15" thickBot="1" x14ac:dyDescent="0.35">
      <c r="B30" s="161"/>
      <c r="C30" s="162"/>
      <c r="D30" s="162"/>
      <c r="E30" s="163"/>
      <c r="F30" s="166"/>
      <c r="G30" s="167"/>
      <c r="H30" s="167"/>
      <c r="I30" s="166"/>
      <c r="J30" s="167"/>
      <c r="K30" s="166"/>
      <c r="L30" s="167"/>
      <c r="M30" s="166"/>
      <c r="N30" s="167"/>
      <c r="O30" s="149"/>
      <c r="P30" s="150"/>
      <c r="Q30" s="153"/>
      <c r="R30" s="154"/>
      <c r="S30" s="192"/>
      <c r="T30" s="192"/>
    </row>
    <row r="31" spans="2:20" ht="15" thickBot="1" x14ac:dyDescent="0.35">
      <c r="Q31" s="155" t="s">
        <v>137</v>
      </c>
      <c r="R31" s="156"/>
      <c r="S31" s="188">
        <f>S29</f>
        <v>0</v>
      </c>
      <c r="T31" s="189"/>
    </row>
    <row r="32" spans="2:20" ht="14.4" customHeight="1" x14ac:dyDescent="0.3">
      <c r="B32" s="124" t="s">
        <v>120</v>
      </c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6"/>
    </row>
    <row r="33" spans="2:20" ht="15" thickBot="1" x14ac:dyDescent="0.35">
      <c r="B33" s="127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9"/>
    </row>
    <row r="34" spans="2:20" ht="15" thickBot="1" x14ac:dyDescent="0.35">
      <c r="B34" s="116" t="s">
        <v>102</v>
      </c>
      <c r="C34" s="117"/>
      <c r="D34" s="117"/>
      <c r="E34" s="118"/>
      <c r="F34" s="119" t="s">
        <v>108</v>
      </c>
      <c r="G34" s="157"/>
      <c r="H34" s="60" t="s">
        <v>2</v>
      </c>
      <c r="I34" s="116" t="s">
        <v>104</v>
      </c>
      <c r="J34" s="118"/>
      <c r="K34" s="116" t="s">
        <v>103</v>
      </c>
      <c r="L34" s="118"/>
      <c r="M34" s="116" t="s">
        <v>105</v>
      </c>
      <c r="N34" s="118"/>
      <c r="O34" s="119" t="s">
        <v>107</v>
      </c>
      <c r="P34" s="121"/>
      <c r="Q34" s="122" t="s">
        <v>135</v>
      </c>
      <c r="R34" s="123"/>
      <c r="S34" s="184" t="s">
        <v>136</v>
      </c>
      <c r="T34" s="185"/>
    </row>
    <row r="35" spans="2:20" x14ac:dyDescent="0.3">
      <c r="B35" s="77" t="s">
        <v>64</v>
      </c>
      <c r="C35" s="77"/>
      <c r="D35" s="77"/>
      <c r="E35" s="77"/>
      <c r="F35" s="141"/>
      <c r="G35" s="142"/>
      <c r="H35" s="51" t="s">
        <v>125</v>
      </c>
      <c r="I35" s="77">
        <v>495</v>
      </c>
      <c r="J35" s="77"/>
      <c r="K35" s="138">
        <f>F35*I35</f>
        <v>0</v>
      </c>
      <c r="L35" s="138"/>
      <c r="M35" s="77">
        <v>1</v>
      </c>
      <c r="N35" s="77"/>
      <c r="O35" s="139">
        <f>K35/M35</f>
        <v>0</v>
      </c>
      <c r="P35" s="139"/>
      <c r="Q35" s="130"/>
      <c r="R35" s="130"/>
      <c r="S35" s="178">
        <f t="shared" ref="S35" si="6">Q35*O35</f>
        <v>0</v>
      </c>
      <c r="T35" s="178"/>
    </row>
    <row r="36" spans="2:20" x14ac:dyDescent="0.3">
      <c r="B36" s="140" t="s">
        <v>79</v>
      </c>
      <c r="C36" s="140"/>
      <c r="D36" s="140"/>
      <c r="E36" s="140"/>
      <c r="F36" s="113"/>
      <c r="G36" s="115"/>
      <c r="H36" s="57" t="s">
        <v>127</v>
      </c>
      <c r="I36" s="140">
        <v>1</v>
      </c>
      <c r="J36" s="140"/>
      <c r="K36" s="133">
        <f>F36*I36</f>
        <v>0</v>
      </c>
      <c r="L36" s="133"/>
      <c r="M36" s="140">
        <v>1</v>
      </c>
      <c r="N36" s="140"/>
      <c r="O36" s="134">
        <f>K36/M36</f>
        <v>0</v>
      </c>
      <c r="P36" s="134"/>
      <c r="Q36" s="135"/>
      <c r="R36" s="135"/>
      <c r="S36" s="180">
        <f t="shared" ref="S36:S41" si="7">Q36*O36</f>
        <v>0</v>
      </c>
      <c r="T36" s="180"/>
    </row>
    <row r="37" spans="2:20" x14ac:dyDescent="0.3">
      <c r="B37" s="77" t="s">
        <v>121</v>
      </c>
      <c r="C37" s="77"/>
      <c r="D37" s="77"/>
      <c r="E37" s="77"/>
      <c r="F37" s="143"/>
      <c r="G37" s="144"/>
      <c r="H37" s="50" t="s">
        <v>125</v>
      </c>
      <c r="I37" s="77">
        <v>588</v>
      </c>
      <c r="J37" s="77"/>
      <c r="K37" s="138">
        <f t="shared" ref="K37:K41" si="8">F37*I37</f>
        <v>0</v>
      </c>
      <c r="L37" s="138"/>
      <c r="M37" s="77">
        <v>1</v>
      </c>
      <c r="N37" s="77"/>
      <c r="O37" s="139">
        <f t="shared" ref="O37:O40" si="9">K37/M37</f>
        <v>0</v>
      </c>
      <c r="P37" s="139"/>
      <c r="Q37" s="130"/>
      <c r="R37" s="130"/>
      <c r="S37" s="181">
        <f t="shared" si="7"/>
        <v>0</v>
      </c>
      <c r="T37" s="181"/>
    </row>
    <row r="38" spans="2:20" x14ac:dyDescent="0.3">
      <c r="B38" s="140" t="s">
        <v>122</v>
      </c>
      <c r="C38" s="140"/>
      <c r="D38" s="140"/>
      <c r="E38" s="140"/>
      <c r="F38" s="113"/>
      <c r="G38" s="115"/>
      <c r="H38" s="57" t="s">
        <v>125</v>
      </c>
      <c r="I38" s="140">
        <v>674</v>
      </c>
      <c r="J38" s="140"/>
      <c r="K38" s="133">
        <f t="shared" si="8"/>
        <v>0</v>
      </c>
      <c r="L38" s="133"/>
      <c r="M38" s="140">
        <v>1</v>
      </c>
      <c r="N38" s="140"/>
      <c r="O38" s="134">
        <f t="shared" si="9"/>
        <v>0</v>
      </c>
      <c r="P38" s="134"/>
      <c r="Q38" s="135"/>
      <c r="R38" s="135"/>
      <c r="S38" s="180">
        <f t="shared" si="7"/>
        <v>0</v>
      </c>
      <c r="T38" s="180"/>
    </row>
    <row r="39" spans="2:20" x14ac:dyDescent="0.3">
      <c r="B39" s="77" t="s">
        <v>71</v>
      </c>
      <c r="C39" s="77"/>
      <c r="D39" s="77"/>
      <c r="E39" s="77"/>
      <c r="F39" s="143"/>
      <c r="G39" s="144"/>
      <c r="H39" s="50" t="s">
        <v>125</v>
      </c>
      <c r="I39" s="77">
        <v>122</v>
      </c>
      <c r="J39" s="77"/>
      <c r="K39" s="138">
        <f t="shared" si="8"/>
        <v>0</v>
      </c>
      <c r="L39" s="138"/>
      <c r="M39" s="77">
        <v>1</v>
      </c>
      <c r="N39" s="77"/>
      <c r="O39" s="139">
        <f t="shared" si="9"/>
        <v>0</v>
      </c>
      <c r="P39" s="139"/>
      <c r="Q39" s="130"/>
      <c r="R39" s="130"/>
      <c r="S39" s="181">
        <f t="shared" si="7"/>
        <v>0</v>
      </c>
      <c r="T39" s="181"/>
    </row>
    <row r="40" spans="2:20" x14ac:dyDescent="0.3">
      <c r="B40" s="140" t="s">
        <v>123</v>
      </c>
      <c r="C40" s="140"/>
      <c r="D40" s="140"/>
      <c r="E40" s="140"/>
      <c r="F40" s="113"/>
      <c r="G40" s="115"/>
      <c r="H40" s="57" t="s">
        <v>125</v>
      </c>
      <c r="I40" s="140">
        <v>90.08</v>
      </c>
      <c r="J40" s="140"/>
      <c r="K40" s="133">
        <f t="shared" si="8"/>
        <v>0</v>
      </c>
      <c r="L40" s="133"/>
      <c r="M40" s="140">
        <v>1</v>
      </c>
      <c r="N40" s="140"/>
      <c r="O40" s="134">
        <f t="shared" si="9"/>
        <v>0</v>
      </c>
      <c r="P40" s="134"/>
      <c r="Q40" s="135"/>
      <c r="R40" s="135"/>
      <c r="S40" s="180">
        <f t="shared" si="7"/>
        <v>0</v>
      </c>
      <c r="T40" s="180"/>
    </row>
    <row r="41" spans="2:20" ht="15" thickBot="1" x14ac:dyDescent="0.35">
      <c r="B41" s="77" t="s">
        <v>124</v>
      </c>
      <c r="C41" s="77"/>
      <c r="D41" s="77"/>
      <c r="E41" s="77"/>
      <c r="F41" s="143"/>
      <c r="G41" s="144"/>
      <c r="H41" s="50" t="s">
        <v>128</v>
      </c>
      <c r="I41" s="77">
        <v>4.95</v>
      </c>
      <c r="J41" s="77"/>
      <c r="K41" s="138">
        <f t="shared" si="8"/>
        <v>0</v>
      </c>
      <c r="L41" s="138"/>
      <c r="M41" s="77">
        <v>1</v>
      </c>
      <c r="N41" s="77"/>
      <c r="O41" s="139">
        <f>K41/M41</f>
        <v>0</v>
      </c>
      <c r="P41" s="139"/>
      <c r="Q41" s="130"/>
      <c r="R41" s="130"/>
      <c r="S41" s="190">
        <f t="shared" si="7"/>
        <v>0</v>
      </c>
      <c r="T41" s="190"/>
    </row>
    <row r="42" spans="2:20" ht="15" thickBot="1" x14ac:dyDescent="0.35">
      <c r="Q42" s="155" t="s">
        <v>137</v>
      </c>
      <c r="R42" s="156"/>
      <c r="S42" s="188">
        <f>SUM(S35:T41)</f>
        <v>0</v>
      </c>
      <c r="T42" s="189"/>
    </row>
    <row r="43" spans="2:20" ht="14.4" customHeight="1" x14ac:dyDescent="0.3">
      <c r="B43" s="124" t="s">
        <v>129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6"/>
    </row>
    <row r="44" spans="2:20" ht="15" thickBot="1" x14ac:dyDescent="0.35"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9"/>
    </row>
    <row r="45" spans="2:20" ht="15" thickBot="1" x14ac:dyDescent="0.35">
      <c r="B45" s="116" t="s">
        <v>102</v>
      </c>
      <c r="C45" s="117"/>
      <c r="D45" s="117"/>
      <c r="E45" s="118"/>
      <c r="F45" s="119" t="s">
        <v>108</v>
      </c>
      <c r="G45" s="157"/>
      <c r="H45" s="60" t="s">
        <v>2</v>
      </c>
      <c r="I45" s="116" t="s">
        <v>104</v>
      </c>
      <c r="J45" s="118"/>
      <c r="K45" s="116" t="s">
        <v>103</v>
      </c>
      <c r="L45" s="118"/>
      <c r="M45" s="116" t="s">
        <v>105</v>
      </c>
      <c r="N45" s="118"/>
      <c r="O45" s="119" t="s">
        <v>107</v>
      </c>
      <c r="P45" s="121"/>
      <c r="Q45" s="122" t="s">
        <v>135</v>
      </c>
      <c r="R45" s="123"/>
      <c r="S45" s="184" t="s">
        <v>136</v>
      </c>
      <c r="T45" s="185"/>
    </row>
    <row r="46" spans="2:20" x14ac:dyDescent="0.3">
      <c r="B46" s="77" t="s">
        <v>130</v>
      </c>
      <c r="C46" s="77"/>
      <c r="D46" s="77"/>
      <c r="E46" s="77"/>
      <c r="F46" s="143"/>
      <c r="G46" s="144"/>
      <c r="H46" s="50" t="s">
        <v>125</v>
      </c>
      <c r="I46" s="77">
        <v>309</v>
      </c>
      <c r="J46" s="77"/>
      <c r="K46" s="138">
        <f t="shared" ref="K46:K47" si="10">F46*I46</f>
        <v>0</v>
      </c>
      <c r="L46" s="138"/>
      <c r="M46" s="77">
        <v>1</v>
      </c>
      <c r="N46" s="77"/>
      <c r="O46" s="139">
        <f>K46/M46</f>
        <v>0</v>
      </c>
      <c r="P46" s="139"/>
      <c r="Q46" s="130"/>
      <c r="R46" s="130"/>
      <c r="S46" s="181">
        <f t="shared" ref="S46" si="11">Q46*O46</f>
        <v>0</v>
      </c>
      <c r="T46" s="181"/>
    </row>
    <row r="47" spans="2:20" ht="15" thickBot="1" x14ac:dyDescent="0.35">
      <c r="B47" s="140" t="s">
        <v>131</v>
      </c>
      <c r="C47" s="140"/>
      <c r="D47" s="140"/>
      <c r="E47" s="140"/>
      <c r="F47" s="113"/>
      <c r="G47" s="115"/>
      <c r="H47" s="57" t="s">
        <v>127</v>
      </c>
      <c r="I47" s="140">
        <v>0.3</v>
      </c>
      <c r="J47" s="140"/>
      <c r="K47" s="133">
        <f t="shared" si="10"/>
        <v>0</v>
      </c>
      <c r="L47" s="133"/>
      <c r="M47" s="140">
        <v>1</v>
      </c>
      <c r="N47" s="140"/>
      <c r="O47" s="134">
        <f>K47/M47</f>
        <v>0</v>
      </c>
      <c r="P47" s="134"/>
      <c r="Q47" s="135"/>
      <c r="R47" s="135"/>
      <c r="S47" s="179">
        <f t="shared" ref="S47" si="12">Q47*O47</f>
        <v>0</v>
      </c>
      <c r="T47" s="179"/>
    </row>
    <row r="48" spans="2:20" ht="15" thickBot="1" x14ac:dyDescent="0.35">
      <c r="Q48" s="155" t="s">
        <v>137</v>
      </c>
      <c r="R48" s="156"/>
      <c r="S48" s="188">
        <f>S47+S46</f>
        <v>0</v>
      </c>
      <c r="T48" s="189"/>
    </row>
    <row r="49" spans="2:20" ht="14.4" customHeight="1" x14ac:dyDescent="0.3">
      <c r="B49" s="124" t="s">
        <v>81</v>
      </c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6"/>
    </row>
    <row r="50" spans="2:20" ht="15" thickBot="1" x14ac:dyDescent="0.35">
      <c r="B50" s="127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9"/>
    </row>
    <row r="51" spans="2:20" ht="15" thickBot="1" x14ac:dyDescent="0.35">
      <c r="B51" s="116" t="s">
        <v>102</v>
      </c>
      <c r="C51" s="117"/>
      <c r="D51" s="117"/>
      <c r="E51" s="118"/>
      <c r="F51" s="119" t="s">
        <v>108</v>
      </c>
      <c r="G51" s="157"/>
      <c r="H51" s="60" t="s">
        <v>2</v>
      </c>
      <c r="I51" s="116" t="s">
        <v>104</v>
      </c>
      <c r="J51" s="118"/>
      <c r="K51" s="116" t="s">
        <v>103</v>
      </c>
      <c r="L51" s="118"/>
      <c r="M51" s="116" t="s">
        <v>105</v>
      </c>
      <c r="N51" s="118"/>
      <c r="O51" s="119" t="s">
        <v>107</v>
      </c>
      <c r="P51" s="121"/>
      <c r="Q51" s="193" t="s">
        <v>135</v>
      </c>
      <c r="R51" s="194"/>
      <c r="S51" s="186" t="s">
        <v>136</v>
      </c>
      <c r="T51" s="187"/>
    </row>
    <row r="52" spans="2:20" x14ac:dyDescent="0.3">
      <c r="B52" s="77" t="s">
        <v>132</v>
      </c>
      <c r="C52" s="77"/>
      <c r="D52" s="77"/>
      <c r="E52" s="77"/>
      <c r="F52" s="143"/>
      <c r="G52" s="144"/>
      <c r="H52" s="50" t="s">
        <v>128</v>
      </c>
      <c r="I52" s="77">
        <v>87</v>
      </c>
      <c r="J52" s="77"/>
      <c r="K52" s="138">
        <f t="shared" ref="K52:K53" si="13">F52*I52</f>
        <v>0</v>
      </c>
      <c r="L52" s="138"/>
      <c r="M52" s="77">
        <v>1</v>
      </c>
      <c r="N52" s="77"/>
      <c r="O52" s="139">
        <f>K52/M52</f>
        <v>0</v>
      </c>
      <c r="P52" s="139"/>
      <c r="Q52" s="130"/>
      <c r="R52" s="130"/>
      <c r="S52" s="178">
        <f t="shared" ref="S52" si="14">Q52*O52</f>
        <v>0</v>
      </c>
      <c r="T52" s="178"/>
    </row>
    <row r="53" spans="2:20" ht="15" thickBot="1" x14ac:dyDescent="0.35">
      <c r="B53" s="140" t="s">
        <v>133</v>
      </c>
      <c r="C53" s="140"/>
      <c r="D53" s="140"/>
      <c r="E53" s="140"/>
      <c r="F53" s="113"/>
      <c r="G53" s="115"/>
      <c r="H53" s="57" t="s">
        <v>128</v>
      </c>
      <c r="I53" s="140">
        <v>7</v>
      </c>
      <c r="J53" s="140"/>
      <c r="K53" s="133">
        <f t="shared" si="13"/>
        <v>0</v>
      </c>
      <c r="L53" s="133"/>
      <c r="M53" s="140">
        <v>1</v>
      </c>
      <c r="N53" s="140"/>
      <c r="O53" s="134">
        <f>K53/M53</f>
        <v>0</v>
      </c>
      <c r="P53" s="134"/>
      <c r="Q53" s="135"/>
      <c r="R53" s="135"/>
      <c r="S53" s="179">
        <f t="shared" ref="S53" si="15">Q53*O53</f>
        <v>0</v>
      </c>
      <c r="T53" s="179"/>
    </row>
    <row r="54" spans="2:20" ht="15" thickBot="1" x14ac:dyDescent="0.35">
      <c r="Q54" s="168" t="s">
        <v>137</v>
      </c>
      <c r="R54" s="169"/>
      <c r="S54" s="188">
        <f>S53+S52</f>
        <v>0</v>
      </c>
      <c r="T54" s="189"/>
    </row>
    <row r="55" spans="2:20" x14ac:dyDescent="0.3">
      <c r="S55" s="61"/>
      <c r="T55" s="61"/>
    </row>
    <row r="56" spans="2:20" ht="15" thickBot="1" x14ac:dyDescent="0.35"/>
    <row r="57" spans="2:20" x14ac:dyDescent="0.3">
      <c r="O57" s="170" t="s">
        <v>138</v>
      </c>
      <c r="P57" s="171"/>
      <c r="Q57" s="174">
        <f>S54+S48+S42+S31+S25+S19+S9</f>
        <v>201.04166666666663</v>
      </c>
      <c r="R57" s="175"/>
    </row>
    <row r="58" spans="2:20" ht="15" thickBot="1" x14ac:dyDescent="0.35">
      <c r="O58" s="172"/>
      <c r="P58" s="173"/>
      <c r="Q58" s="176"/>
      <c r="R58" s="177"/>
    </row>
  </sheetData>
  <mergeCells count="257">
    <mergeCell ref="Q51:R51"/>
    <mergeCell ref="M45:N45"/>
    <mergeCell ref="B51:E51"/>
    <mergeCell ref="F51:G51"/>
    <mergeCell ref="S48:T48"/>
    <mergeCell ref="S42:T42"/>
    <mergeCell ref="S31:T31"/>
    <mergeCell ref="S25:T25"/>
    <mergeCell ref="S52:T52"/>
    <mergeCell ref="S53:T53"/>
    <mergeCell ref="S23:T23"/>
    <mergeCell ref="S24:T24"/>
    <mergeCell ref="S29:T30"/>
    <mergeCell ref="S35:T35"/>
    <mergeCell ref="S36:T36"/>
    <mergeCell ref="B2:T3"/>
    <mergeCell ref="B10:T11"/>
    <mergeCell ref="S12:T12"/>
    <mergeCell ref="S22:T22"/>
    <mergeCell ref="Q19:R19"/>
    <mergeCell ref="S51:T51"/>
    <mergeCell ref="S45:T45"/>
    <mergeCell ref="S34:T34"/>
    <mergeCell ref="S28:T28"/>
    <mergeCell ref="B20:T21"/>
    <mergeCell ref="S47:T47"/>
    <mergeCell ref="Q9:R9"/>
    <mergeCell ref="S9:T9"/>
    <mergeCell ref="S6:T6"/>
    <mergeCell ref="B26:T27"/>
    <mergeCell ref="B32:T33"/>
    <mergeCell ref="B43:T44"/>
    <mergeCell ref="B49:T50"/>
    <mergeCell ref="S37:T37"/>
    <mergeCell ref="S38:T38"/>
    <mergeCell ref="S39:T39"/>
    <mergeCell ref="S40:T40"/>
    <mergeCell ref="S41:T41"/>
    <mergeCell ref="S46:T46"/>
    <mergeCell ref="O57:P58"/>
    <mergeCell ref="Q57:R58"/>
    <mergeCell ref="S7:T7"/>
    <mergeCell ref="S8:T8"/>
    <mergeCell ref="S13:T13"/>
    <mergeCell ref="S14:T14"/>
    <mergeCell ref="S15:T15"/>
    <mergeCell ref="S16:T16"/>
    <mergeCell ref="S17:T17"/>
    <mergeCell ref="O45:P45"/>
    <mergeCell ref="Q45:R45"/>
    <mergeCell ref="Q38:R38"/>
    <mergeCell ref="Q36:R36"/>
    <mergeCell ref="O34:P34"/>
    <mergeCell ref="Q34:R34"/>
    <mergeCell ref="Q25:R25"/>
    <mergeCell ref="Q17:R17"/>
    <mergeCell ref="Q18:R18"/>
    <mergeCell ref="Q15:R15"/>
    <mergeCell ref="Q13:R13"/>
    <mergeCell ref="S19:T19"/>
    <mergeCell ref="O18:P18"/>
    <mergeCell ref="S18:T18"/>
    <mergeCell ref="S54:T54"/>
    <mergeCell ref="I51:J51"/>
    <mergeCell ref="K51:L51"/>
    <mergeCell ref="M51:N51"/>
    <mergeCell ref="O51:P51"/>
    <mergeCell ref="Q54:R54"/>
    <mergeCell ref="B45:E45"/>
    <mergeCell ref="F45:G45"/>
    <mergeCell ref="I45:J45"/>
    <mergeCell ref="K45:L45"/>
    <mergeCell ref="K53:L53"/>
    <mergeCell ref="Q52:R52"/>
    <mergeCell ref="B53:E53"/>
    <mergeCell ref="F53:G53"/>
    <mergeCell ref="I53:J53"/>
    <mergeCell ref="M53:N53"/>
    <mergeCell ref="O53:P53"/>
    <mergeCell ref="Q53:R53"/>
    <mergeCell ref="Q48:R48"/>
    <mergeCell ref="B52:E52"/>
    <mergeCell ref="F52:G52"/>
    <mergeCell ref="I52:J52"/>
    <mergeCell ref="K52:L52"/>
    <mergeCell ref="M52:N52"/>
    <mergeCell ref="O52:P52"/>
    <mergeCell ref="K47:L47"/>
    <mergeCell ref="Q46:R46"/>
    <mergeCell ref="B47:E47"/>
    <mergeCell ref="F47:G47"/>
    <mergeCell ref="I47:J47"/>
    <mergeCell ref="M47:N47"/>
    <mergeCell ref="O47:P47"/>
    <mergeCell ref="Q47:R47"/>
    <mergeCell ref="Q42:R42"/>
    <mergeCell ref="B46:E46"/>
    <mergeCell ref="F46:G46"/>
    <mergeCell ref="I46:J46"/>
    <mergeCell ref="K46:L46"/>
    <mergeCell ref="M46:N46"/>
    <mergeCell ref="O46:P46"/>
    <mergeCell ref="K41:L41"/>
    <mergeCell ref="M41:N41"/>
    <mergeCell ref="Q40:R40"/>
    <mergeCell ref="B41:E41"/>
    <mergeCell ref="F41:G41"/>
    <mergeCell ref="I41:J41"/>
    <mergeCell ref="O41:P41"/>
    <mergeCell ref="Q41:R41"/>
    <mergeCell ref="B40:E40"/>
    <mergeCell ref="F40:G40"/>
    <mergeCell ref="I40:J40"/>
    <mergeCell ref="K40:L40"/>
    <mergeCell ref="M40:N40"/>
    <mergeCell ref="O40:P40"/>
    <mergeCell ref="B39:E39"/>
    <mergeCell ref="F39:G39"/>
    <mergeCell ref="I39:J39"/>
    <mergeCell ref="K39:L39"/>
    <mergeCell ref="M39:N39"/>
    <mergeCell ref="O39:P39"/>
    <mergeCell ref="Q39:R39"/>
    <mergeCell ref="B38:E38"/>
    <mergeCell ref="F38:G38"/>
    <mergeCell ref="I38:J38"/>
    <mergeCell ref="K38:L38"/>
    <mergeCell ref="M38:N38"/>
    <mergeCell ref="O38:P38"/>
    <mergeCell ref="B37:E37"/>
    <mergeCell ref="F37:G37"/>
    <mergeCell ref="I37:J37"/>
    <mergeCell ref="K37:L37"/>
    <mergeCell ref="M37:N37"/>
    <mergeCell ref="O37:P37"/>
    <mergeCell ref="Q37:R37"/>
    <mergeCell ref="B36:E36"/>
    <mergeCell ref="F36:G36"/>
    <mergeCell ref="I36:J36"/>
    <mergeCell ref="K36:L36"/>
    <mergeCell ref="M36:N36"/>
    <mergeCell ref="O36:P36"/>
    <mergeCell ref="B35:E35"/>
    <mergeCell ref="F35:G35"/>
    <mergeCell ref="I35:J35"/>
    <mergeCell ref="K35:L35"/>
    <mergeCell ref="M35:N35"/>
    <mergeCell ref="O35:P35"/>
    <mergeCell ref="Q35:R35"/>
    <mergeCell ref="O29:P30"/>
    <mergeCell ref="Q29:R30"/>
    <mergeCell ref="Q31:R31"/>
    <mergeCell ref="B34:E34"/>
    <mergeCell ref="F34:G34"/>
    <mergeCell ref="I34:J34"/>
    <mergeCell ref="K34:L34"/>
    <mergeCell ref="M34:N34"/>
    <mergeCell ref="B29:E30"/>
    <mergeCell ref="F29:G30"/>
    <mergeCell ref="H29:H30"/>
    <mergeCell ref="I29:J30"/>
    <mergeCell ref="K29:L30"/>
    <mergeCell ref="M29:N30"/>
    <mergeCell ref="B28:E28"/>
    <mergeCell ref="F28:G28"/>
    <mergeCell ref="I28:J28"/>
    <mergeCell ref="K28:L28"/>
    <mergeCell ref="M28:N28"/>
    <mergeCell ref="O28:P28"/>
    <mergeCell ref="Q28:R28"/>
    <mergeCell ref="Q23:R23"/>
    <mergeCell ref="B24:E24"/>
    <mergeCell ref="F24:G24"/>
    <mergeCell ref="I24:J24"/>
    <mergeCell ref="K24:L24"/>
    <mergeCell ref="M24:N24"/>
    <mergeCell ref="O24:P24"/>
    <mergeCell ref="Q24:R24"/>
    <mergeCell ref="B23:E23"/>
    <mergeCell ref="F23:G23"/>
    <mergeCell ref="I23:J23"/>
    <mergeCell ref="K23:L23"/>
    <mergeCell ref="M23:N23"/>
    <mergeCell ref="O23:P23"/>
    <mergeCell ref="B22:E22"/>
    <mergeCell ref="F22:G22"/>
    <mergeCell ref="I22:J22"/>
    <mergeCell ref="K22:L22"/>
    <mergeCell ref="M22:N22"/>
    <mergeCell ref="O22:P22"/>
    <mergeCell ref="Q22:R22"/>
    <mergeCell ref="B17:E17"/>
    <mergeCell ref="F17:G17"/>
    <mergeCell ref="I17:J17"/>
    <mergeCell ref="K17:L17"/>
    <mergeCell ref="M17:N17"/>
    <mergeCell ref="O17:P17"/>
    <mergeCell ref="B18:E18"/>
    <mergeCell ref="F18:G18"/>
    <mergeCell ref="I18:J18"/>
    <mergeCell ref="K18:L18"/>
    <mergeCell ref="M18:N18"/>
    <mergeCell ref="Q14:R14"/>
    <mergeCell ref="B13:E13"/>
    <mergeCell ref="F13:G13"/>
    <mergeCell ref="I13:J13"/>
    <mergeCell ref="K13:L13"/>
    <mergeCell ref="M13:N13"/>
    <mergeCell ref="O13:P13"/>
    <mergeCell ref="B16:E16"/>
    <mergeCell ref="F16:G16"/>
    <mergeCell ref="I16:J16"/>
    <mergeCell ref="K16:L16"/>
    <mergeCell ref="M16:N16"/>
    <mergeCell ref="O16:P16"/>
    <mergeCell ref="Q16:R16"/>
    <mergeCell ref="B15:E15"/>
    <mergeCell ref="F15:G15"/>
    <mergeCell ref="I15:J15"/>
    <mergeCell ref="K15:L15"/>
    <mergeCell ref="M15:N15"/>
    <mergeCell ref="O15:P15"/>
    <mergeCell ref="F7:G7"/>
    <mergeCell ref="I7:J7"/>
    <mergeCell ref="K7:L7"/>
    <mergeCell ref="M7:N7"/>
    <mergeCell ref="O7:P7"/>
    <mergeCell ref="B14:E14"/>
    <mergeCell ref="F14:G14"/>
    <mergeCell ref="I14:J14"/>
    <mergeCell ref="K14:L14"/>
    <mergeCell ref="M14:N14"/>
    <mergeCell ref="O14:P14"/>
    <mergeCell ref="B6:E6"/>
    <mergeCell ref="F6:G6"/>
    <mergeCell ref="I6:J6"/>
    <mergeCell ref="K6:L6"/>
    <mergeCell ref="M6:N6"/>
    <mergeCell ref="O6:P6"/>
    <mergeCell ref="Q6:R6"/>
    <mergeCell ref="B4:T5"/>
    <mergeCell ref="B12:E12"/>
    <mergeCell ref="F12:G12"/>
    <mergeCell ref="I12:J12"/>
    <mergeCell ref="K12:L12"/>
    <mergeCell ref="M12:N12"/>
    <mergeCell ref="O12:P12"/>
    <mergeCell ref="Q12:R12"/>
    <mergeCell ref="Q7:R7"/>
    <mergeCell ref="B8:E8"/>
    <mergeCell ref="F8:G8"/>
    <mergeCell ref="I8:J8"/>
    <mergeCell ref="K8:L8"/>
    <mergeCell ref="M8:N8"/>
    <mergeCell ref="O8:P8"/>
    <mergeCell ref="Q8:R8"/>
    <mergeCell ref="B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026DA-6B7E-4A10-8DCB-DB26CA6EB249}">
  <dimension ref="B1:T58"/>
  <sheetViews>
    <sheetView tabSelected="1" zoomScale="85" zoomScaleNormal="85" workbookViewId="0"/>
  </sheetViews>
  <sheetFormatPr baseColWidth="10" defaultRowHeight="14.4" x14ac:dyDescent="0.3"/>
  <cols>
    <col min="8" max="8" width="5.44140625" customWidth="1"/>
    <col min="18" max="18" width="22.33203125" customWidth="1"/>
  </cols>
  <sheetData>
    <row r="1" spans="2:20" ht="15" thickBot="1" x14ac:dyDescent="0.35"/>
    <row r="2" spans="2:20" x14ac:dyDescent="0.3">
      <c r="B2" s="62" t="s">
        <v>134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</row>
    <row r="3" spans="2:20" ht="15" thickBot="1" x14ac:dyDescent="0.35">
      <c r="B3" s="65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2:20" ht="14.4" customHeight="1" x14ac:dyDescent="0.3">
      <c r="B4" s="124" t="s">
        <v>109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6"/>
    </row>
    <row r="5" spans="2:20" ht="15" customHeight="1" thickBot="1" x14ac:dyDescent="0.35">
      <c r="B5" s="127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9"/>
    </row>
    <row r="6" spans="2:20" ht="14.4" customHeight="1" thickBot="1" x14ac:dyDescent="0.35">
      <c r="B6" s="116" t="s">
        <v>102</v>
      </c>
      <c r="C6" s="117"/>
      <c r="D6" s="117"/>
      <c r="E6" s="118"/>
      <c r="F6" s="119" t="s">
        <v>108</v>
      </c>
      <c r="G6" s="120"/>
      <c r="H6" s="60" t="s">
        <v>2</v>
      </c>
      <c r="I6" s="116" t="s">
        <v>104</v>
      </c>
      <c r="J6" s="118"/>
      <c r="K6" s="116" t="s">
        <v>103</v>
      </c>
      <c r="L6" s="118"/>
      <c r="M6" s="116" t="s">
        <v>105</v>
      </c>
      <c r="N6" s="118"/>
      <c r="O6" s="119" t="s">
        <v>107</v>
      </c>
      <c r="P6" s="121"/>
      <c r="Q6" s="122" t="s">
        <v>135</v>
      </c>
      <c r="R6" s="123"/>
      <c r="S6" s="184" t="s">
        <v>136</v>
      </c>
      <c r="T6" s="185"/>
    </row>
    <row r="7" spans="2:20" x14ac:dyDescent="0.3">
      <c r="B7" s="76" t="s">
        <v>106</v>
      </c>
      <c r="C7" s="76"/>
      <c r="D7" s="76"/>
      <c r="E7" s="76"/>
      <c r="F7" s="136">
        <v>6.9444444444444441E-3</v>
      </c>
      <c r="G7" s="137"/>
      <c r="H7" s="24" t="s">
        <v>125</v>
      </c>
      <c r="I7" s="76">
        <v>896</v>
      </c>
      <c r="J7" s="76"/>
      <c r="K7" s="138">
        <f>F7*I7</f>
        <v>6.2222222222222214</v>
      </c>
      <c r="L7" s="138"/>
      <c r="M7" s="76">
        <v>3</v>
      </c>
      <c r="N7" s="76"/>
      <c r="O7" s="139">
        <f>K7/M7</f>
        <v>2.074074074074074</v>
      </c>
      <c r="P7" s="139"/>
      <c r="Q7" s="130">
        <f>30</f>
        <v>30</v>
      </c>
      <c r="R7" s="130"/>
      <c r="S7" s="178">
        <f>Q7*O7*M7</f>
        <v>186.66666666666666</v>
      </c>
      <c r="T7" s="178"/>
    </row>
    <row r="8" spans="2:20" ht="15" thickBot="1" x14ac:dyDescent="0.35">
      <c r="B8" s="78" t="s">
        <v>110</v>
      </c>
      <c r="C8" s="78"/>
      <c r="D8" s="78"/>
      <c r="E8" s="78"/>
      <c r="F8" s="131">
        <v>0.95833333333333337</v>
      </c>
      <c r="G8" s="132"/>
      <c r="H8" s="56" t="s">
        <v>126</v>
      </c>
      <c r="I8" s="78">
        <v>1</v>
      </c>
      <c r="J8" s="78"/>
      <c r="K8" s="133">
        <f>F8*I8</f>
        <v>0.95833333333333337</v>
      </c>
      <c r="L8" s="133"/>
      <c r="M8" s="78">
        <v>4</v>
      </c>
      <c r="N8" s="78"/>
      <c r="O8" s="134">
        <f>K8/M8</f>
        <v>0.23958333333333334</v>
      </c>
      <c r="P8" s="134"/>
      <c r="Q8" s="135">
        <f>30</f>
        <v>30</v>
      </c>
      <c r="R8" s="135"/>
      <c r="S8" s="195">
        <f>Q8*O8*M8</f>
        <v>28.75</v>
      </c>
      <c r="T8" s="195"/>
    </row>
    <row r="9" spans="2:20" ht="15" thickBot="1" x14ac:dyDescent="0.35">
      <c r="B9" s="26"/>
      <c r="C9" s="26"/>
      <c r="D9" s="26"/>
      <c r="E9" s="26"/>
      <c r="F9" s="27"/>
      <c r="G9" s="27"/>
      <c r="H9" s="28"/>
      <c r="I9" s="26"/>
      <c r="J9" s="26"/>
      <c r="K9" s="29"/>
      <c r="L9" s="29"/>
      <c r="M9" s="26"/>
      <c r="N9" s="26"/>
      <c r="Q9" s="155" t="s">
        <v>137</v>
      </c>
      <c r="R9" s="156"/>
      <c r="S9" s="188">
        <f>S7+S8</f>
        <v>215.41666666666666</v>
      </c>
      <c r="T9" s="189"/>
    </row>
    <row r="10" spans="2:20" x14ac:dyDescent="0.3">
      <c r="B10" s="124" t="s">
        <v>111</v>
      </c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6"/>
    </row>
    <row r="11" spans="2:20" ht="15" thickBot="1" x14ac:dyDescent="0.35">
      <c r="B11" s="127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82"/>
      <c r="T11" s="183"/>
    </row>
    <row r="12" spans="2:20" ht="15" thickBot="1" x14ac:dyDescent="0.35">
      <c r="B12" s="116" t="s">
        <v>102</v>
      </c>
      <c r="C12" s="117"/>
      <c r="D12" s="117"/>
      <c r="E12" s="118"/>
      <c r="F12" s="119" t="s">
        <v>108</v>
      </c>
      <c r="G12" s="120"/>
      <c r="H12" s="60" t="s">
        <v>2</v>
      </c>
      <c r="I12" s="116" t="s">
        <v>104</v>
      </c>
      <c r="J12" s="118"/>
      <c r="K12" s="116" t="s">
        <v>103</v>
      </c>
      <c r="L12" s="118"/>
      <c r="M12" s="116" t="s">
        <v>105</v>
      </c>
      <c r="N12" s="118"/>
      <c r="O12" s="119" t="s">
        <v>107</v>
      </c>
      <c r="P12" s="121"/>
      <c r="Q12" s="122" t="s">
        <v>135</v>
      </c>
      <c r="R12" s="123"/>
      <c r="S12" s="184" t="s">
        <v>136</v>
      </c>
      <c r="T12" s="185"/>
    </row>
    <row r="13" spans="2:20" x14ac:dyDescent="0.3">
      <c r="B13" s="77" t="s">
        <v>112</v>
      </c>
      <c r="C13" s="77"/>
      <c r="D13" s="77"/>
      <c r="E13" s="77"/>
      <c r="F13" s="141">
        <v>0.3</v>
      </c>
      <c r="G13" s="142"/>
      <c r="H13" s="50" t="s">
        <v>127</v>
      </c>
      <c r="I13" s="141">
        <f>0.6+0.2+0.9+1+0.3</f>
        <v>3</v>
      </c>
      <c r="J13" s="142"/>
      <c r="K13" s="138">
        <f>F13*I13</f>
        <v>0.89999999999999991</v>
      </c>
      <c r="L13" s="138"/>
      <c r="M13" s="77">
        <v>1</v>
      </c>
      <c r="N13" s="77"/>
      <c r="O13" s="139">
        <f>K13/M13</f>
        <v>0.89999999999999991</v>
      </c>
      <c r="P13" s="139"/>
      <c r="Q13" s="130"/>
      <c r="R13" s="130"/>
      <c r="S13" s="178">
        <f>Q13*O13*M13</f>
        <v>0</v>
      </c>
      <c r="T13" s="178"/>
    </row>
    <row r="14" spans="2:20" x14ac:dyDescent="0.3">
      <c r="B14" s="140" t="s">
        <v>113</v>
      </c>
      <c r="C14" s="140"/>
      <c r="D14" s="140"/>
      <c r="E14" s="140"/>
      <c r="F14" s="113"/>
      <c r="G14" s="115"/>
      <c r="H14" s="57" t="s">
        <v>128</v>
      </c>
      <c r="I14" s="113">
        <f>43</f>
        <v>43</v>
      </c>
      <c r="J14" s="115"/>
      <c r="K14" s="133">
        <f>F14*I14</f>
        <v>0</v>
      </c>
      <c r="L14" s="133"/>
      <c r="M14" s="113">
        <v>1</v>
      </c>
      <c r="N14" s="115"/>
      <c r="O14" s="134">
        <f>K14/M14</f>
        <v>0</v>
      </c>
      <c r="P14" s="134"/>
      <c r="Q14" s="135"/>
      <c r="R14" s="135"/>
      <c r="S14" s="196">
        <f>Q14*O14*M14</f>
        <v>0</v>
      </c>
      <c r="T14" s="197"/>
    </row>
    <row r="15" spans="2:20" x14ac:dyDescent="0.3">
      <c r="B15" s="77" t="s">
        <v>114</v>
      </c>
      <c r="C15" s="77"/>
      <c r="D15" s="77"/>
      <c r="E15" s="77"/>
      <c r="F15" s="143"/>
      <c r="G15" s="144"/>
      <c r="H15" s="50" t="s">
        <v>127</v>
      </c>
      <c r="I15" s="77">
        <f>3+1+0.6+2+2+2+3+2+2+0.2</f>
        <v>17.8</v>
      </c>
      <c r="J15" s="77"/>
      <c r="K15" s="138">
        <f t="shared" ref="K15:K18" si="0">F15*I15</f>
        <v>0</v>
      </c>
      <c r="L15" s="138"/>
      <c r="M15" s="77">
        <v>1</v>
      </c>
      <c r="N15" s="77"/>
      <c r="O15" s="139">
        <f t="shared" ref="O15:O18" si="1">K15/M15</f>
        <v>0</v>
      </c>
      <c r="P15" s="139"/>
      <c r="Q15" s="130"/>
      <c r="R15" s="130"/>
      <c r="S15" s="178">
        <f t="shared" ref="S15:S18" si="2">Q15*O15*M15</f>
        <v>0</v>
      </c>
      <c r="T15" s="178"/>
    </row>
    <row r="16" spans="2:20" x14ac:dyDescent="0.3">
      <c r="B16" s="140" t="s">
        <v>115</v>
      </c>
      <c r="C16" s="140"/>
      <c r="D16" s="140"/>
      <c r="E16" s="140"/>
      <c r="F16" s="113"/>
      <c r="G16" s="115"/>
      <c r="H16" s="57" t="s">
        <v>127</v>
      </c>
      <c r="I16" s="140">
        <f>2+2</f>
        <v>4</v>
      </c>
      <c r="J16" s="140"/>
      <c r="K16" s="133">
        <f t="shared" si="0"/>
        <v>0</v>
      </c>
      <c r="L16" s="133"/>
      <c r="M16" s="113">
        <v>1</v>
      </c>
      <c r="N16" s="115"/>
      <c r="O16" s="134">
        <f t="shared" si="1"/>
        <v>0</v>
      </c>
      <c r="P16" s="134"/>
      <c r="Q16" s="135"/>
      <c r="R16" s="135"/>
      <c r="S16" s="196">
        <f t="shared" si="2"/>
        <v>0</v>
      </c>
      <c r="T16" s="197"/>
    </row>
    <row r="17" spans="2:20" x14ac:dyDescent="0.3">
      <c r="B17" s="145" t="s">
        <v>116</v>
      </c>
      <c r="C17" s="77"/>
      <c r="D17" s="77"/>
      <c r="E17" s="77"/>
      <c r="F17" s="143"/>
      <c r="G17" s="144"/>
      <c r="H17" s="50" t="s">
        <v>127</v>
      </c>
      <c r="I17" s="77">
        <f>4+2+0.9</f>
        <v>6.9</v>
      </c>
      <c r="J17" s="77"/>
      <c r="K17" s="138">
        <f t="shared" si="0"/>
        <v>0</v>
      </c>
      <c r="L17" s="138"/>
      <c r="M17" s="77">
        <v>1</v>
      </c>
      <c r="N17" s="77"/>
      <c r="O17" s="139">
        <f t="shared" si="1"/>
        <v>0</v>
      </c>
      <c r="P17" s="139"/>
      <c r="Q17" s="130"/>
      <c r="R17" s="130"/>
      <c r="S17" s="178">
        <f t="shared" si="2"/>
        <v>0</v>
      </c>
      <c r="T17" s="178"/>
    </row>
    <row r="18" spans="2:20" ht="15" thickBot="1" x14ac:dyDescent="0.35">
      <c r="B18" s="191" t="s">
        <v>139</v>
      </c>
      <c r="C18" s="140"/>
      <c r="D18" s="140"/>
      <c r="E18" s="140"/>
      <c r="F18" s="113"/>
      <c r="G18" s="115"/>
      <c r="H18" s="57" t="s">
        <v>128</v>
      </c>
      <c r="I18" s="140">
        <f>32+78</f>
        <v>110</v>
      </c>
      <c r="J18" s="140"/>
      <c r="K18" s="133">
        <f t="shared" si="0"/>
        <v>0</v>
      </c>
      <c r="L18" s="133"/>
      <c r="M18" s="113">
        <v>1</v>
      </c>
      <c r="N18" s="115"/>
      <c r="O18" s="134">
        <f t="shared" si="1"/>
        <v>0</v>
      </c>
      <c r="P18" s="134"/>
      <c r="Q18" s="135"/>
      <c r="R18" s="135"/>
      <c r="S18" s="196">
        <f t="shared" si="2"/>
        <v>0</v>
      </c>
      <c r="T18" s="197"/>
    </row>
    <row r="19" spans="2:20" ht="28.2" customHeight="1" thickBot="1" x14ac:dyDescent="0.35">
      <c r="B19" s="49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Q19" s="155" t="s">
        <v>137</v>
      </c>
      <c r="R19" s="156"/>
      <c r="S19" s="188">
        <f>SUM(S13:T18)</f>
        <v>0</v>
      </c>
      <c r="T19" s="189"/>
    </row>
    <row r="20" spans="2:20" ht="28.2" customHeight="1" x14ac:dyDescent="0.3">
      <c r="B20" s="124" t="s">
        <v>58</v>
      </c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6"/>
    </row>
    <row r="21" spans="2:20" ht="28.2" customHeight="1" thickBot="1" x14ac:dyDescent="0.35">
      <c r="B21" s="127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9"/>
    </row>
    <row r="22" spans="2:20" ht="15" thickBot="1" x14ac:dyDescent="0.35">
      <c r="B22" s="116" t="s">
        <v>102</v>
      </c>
      <c r="C22" s="117"/>
      <c r="D22" s="117"/>
      <c r="E22" s="118"/>
      <c r="F22" s="119" t="s">
        <v>108</v>
      </c>
      <c r="G22" s="121"/>
      <c r="H22" s="60" t="s">
        <v>2</v>
      </c>
      <c r="I22" s="116" t="s">
        <v>104</v>
      </c>
      <c r="J22" s="118"/>
      <c r="K22" s="116" t="s">
        <v>103</v>
      </c>
      <c r="L22" s="118"/>
      <c r="M22" s="116" t="s">
        <v>105</v>
      </c>
      <c r="N22" s="118"/>
      <c r="O22" s="119" t="s">
        <v>107</v>
      </c>
      <c r="P22" s="121"/>
      <c r="Q22" s="122" t="s">
        <v>135</v>
      </c>
      <c r="R22" s="123"/>
      <c r="S22" s="184" t="s">
        <v>136</v>
      </c>
      <c r="T22" s="185"/>
    </row>
    <row r="23" spans="2:20" x14ac:dyDescent="0.3">
      <c r="B23" s="77" t="s">
        <v>117</v>
      </c>
      <c r="C23" s="77"/>
      <c r="D23" s="77"/>
      <c r="E23" s="77"/>
      <c r="F23" s="141"/>
      <c r="G23" s="142"/>
      <c r="H23" s="50" t="s">
        <v>125</v>
      </c>
      <c r="I23" s="77">
        <f>3</f>
        <v>3</v>
      </c>
      <c r="J23" s="77"/>
      <c r="K23" s="138">
        <f>F23*I23</f>
        <v>0</v>
      </c>
      <c r="L23" s="138"/>
      <c r="M23" s="77">
        <v>1</v>
      </c>
      <c r="N23" s="77"/>
      <c r="O23" s="139">
        <f>K23/M23</f>
        <v>0</v>
      </c>
      <c r="P23" s="139"/>
      <c r="Q23" s="146"/>
      <c r="R23" s="146"/>
      <c r="S23" s="178">
        <f>Q23*O23*M23</f>
        <v>0</v>
      </c>
      <c r="T23" s="178"/>
    </row>
    <row r="24" spans="2:20" ht="15" thickBot="1" x14ac:dyDescent="0.35">
      <c r="B24" s="140" t="s">
        <v>118</v>
      </c>
      <c r="C24" s="140"/>
      <c r="D24" s="140"/>
      <c r="E24" s="140"/>
      <c r="F24" s="113"/>
      <c r="G24" s="115"/>
      <c r="H24" s="57" t="s">
        <v>125</v>
      </c>
      <c r="I24" s="140">
        <f>52</f>
        <v>52</v>
      </c>
      <c r="J24" s="140"/>
      <c r="K24" s="133">
        <f>F24*I24</f>
        <v>0</v>
      </c>
      <c r="L24" s="133"/>
      <c r="M24" s="140">
        <v>1</v>
      </c>
      <c r="N24" s="140"/>
      <c r="O24" s="134">
        <f>K24/M24</f>
        <v>0</v>
      </c>
      <c r="P24" s="134"/>
      <c r="Q24" s="135"/>
      <c r="R24" s="135"/>
      <c r="S24" s="179">
        <f>Q24*O24*M24</f>
        <v>0</v>
      </c>
      <c r="T24" s="179"/>
    </row>
    <row r="25" spans="2:20" ht="15" thickBot="1" x14ac:dyDescent="0.35"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Q25" s="155" t="s">
        <v>137</v>
      </c>
      <c r="R25" s="156"/>
      <c r="S25" s="188">
        <f>SUM(S23:T24)</f>
        <v>0</v>
      </c>
      <c r="T25" s="189"/>
    </row>
    <row r="26" spans="2:20" x14ac:dyDescent="0.3">
      <c r="B26" s="124" t="s">
        <v>59</v>
      </c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6"/>
    </row>
    <row r="27" spans="2:20" ht="15" thickBot="1" x14ac:dyDescent="0.35">
      <c r="B27" s="127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9"/>
    </row>
    <row r="28" spans="2:20" ht="15" thickBot="1" x14ac:dyDescent="0.35">
      <c r="B28" s="116" t="s">
        <v>102</v>
      </c>
      <c r="C28" s="117"/>
      <c r="D28" s="117"/>
      <c r="E28" s="118"/>
      <c r="F28" s="119" t="s">
        <v>108</v>
      </c>
      <c r="G28" s="120"/>
      <c r="H28" s="60" t="s">
        <v>2</v>
      </c>
      <c r="I28" s="116" t="s">
        <v>104</v>
      </c>
      <c r="J28" s="118"/>
      <c r="K28" s="116" t="s">
        <v>103</v>
      </c>
      <c r="L28" s="118"/>
      <c r="M28" s="116" t="s">
        <v>105</v>
      </c>
      <c r="N28" s="118"/>
      <c r="O28" s="119" t="s">
        <v>107</v>
      </c>
      <c r="P28" s="121"/>
      <c r="Q28" s="122" t="s">
        <v>135</v>
      </c>
      <c r="R28" s="123"/>
      <c r="S28" s="184" t="s">
        <v>136</v>
      </c>
      <c r="T28" s="185"/>
    </row>
    <row r="29" spans="2:20" x14ac:dyDescent="0.3">
      <c r="B29" s="158" t="s">
        <v>119</v>
      </c>
      <c r="C29" s="159"/>
      <c r="D29" s="159"/>
      <c r="E29" s="160"/>
      <c r="F29" s="164"/>
      <c r="G29" s="165"/>
      <c r="H29" s="165" t="s">
        <v>125</v>
      </c>
      <c r="I29" s="164">
        <f>445+143+73</f>
        <v>661</v>
      </c>
      <c r="J29" s="165"/>
      <c r="K29" s="164">
        <v>0</v>
      </c>
      <c r="L29" s="165"/>
      <c r="M29" s="164">
        <v>1</v>
      </c>
      <c r="N29" s="165"/>
      <c r="O29" s="147">
        <v>0</v>
      </c>
      <c r="P29" s="148"/>
      <c r="Q29" s="151"/>
      <c r="R29" s="152"/>
      <c r="S29" s="146">
        <f>Q29*O29*M29</f>
        <v>0</v>
      </c>
      <c r="T29" s="146"/>
    </row>
    <row r="30" spans="2:20" ht="14.4" customHeight="1" thickBot="1" x14ac:dyDescent="0.35">
      <c r="B30" s="161"/>
      <c r="C30" s="162"/>
      <c r="D30" s="162"/>
      <c r="E30" s="163"/>
      <c r="F30" s="166"/>
      <c r="G30" s="167"/>
      <c r="H30" s="167"/>
      <c r="I30" s="166"/>
      <c r="J30" s="167"/>
      <c r="K30" s="166"/>
      <c r="L30" s="167"/>
      <c r="M30" s="166"/>
      <c r="N30" s="167"/>
      <c r="O30" s="149"/>
      <c r="P30" s="150"/>
      <c r="Q30" s="153"/>
      <c r="R30" s="154"/>
      <c r="S30" s="192"/>
      <c r="T30" s="192"/>
    </row>
    <row r="31" spans="2:20" ht="15" thickBot="1" x14ac:dyDescent="0.35">
      <c r="Q31" s="155" t="s">
        <v>137</v>
      </c>
      <c r="R31" s="156"/>
      <c r="S31" s="188">
        <f>S29</f>
        <v>0</v>
      </c>
      <c r="T31" s="189"/>
    </row>
    <row r="32" spans="2:20" x14ac:dyDescent="0.3">
      <c r="B32" s="124" t="s">
        <v>120</v>
      </c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6"/>
    </row>
    <row r="33" spans="2:20" ht="15" thickBot="1" x14ac:dyDescent="0.35">
      <c r="B33" s="127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9"/>
    </row>
    <row r="34" spans="2:20" ht="15" thickBot="1" x14ac:dyDescent="0.35">
      <c r="B34" s="116" t="s">
        <v>102</v>
      </c>
      <c r="C34" s="117"/>
      <c r="D34" s="117"/>
      <c r="E34" s="118"/>
      <c r="F34" s="119" t="s">
        <v>108</v>
      </c>
      <c r="G34" s="157"/>
      <c r="H34" s="60" t="s">
        <v>2</v>
      </c>
      <c r="I34" s="116" t="s">
        <v>104</v>
      </c>
      <c r="J34" s="118"/>
      <c r="K34" s="116" t="s">
        <v>103</v>
      </c>
      <c r="L34" s="118"/>
      <c r="M34" s="116" t="s">
        <v>105</v>
      </c>
      <c r="N34" s="118"/>
      <c r="O34" s="119" t="s">
        <v>107</v>
      </c>
      <c r="P34" s="121"/>
      <c r="Q34" s="122" t="s">
        <v>135</v>
      </c>
      <c r="R34" s="123"/>
      <c r="S34" s="184" t="s">
        <v>136</v>
      </c>
      <c r="T34" s="185"/>
    </row>
    <row r="35" spans="2:20" x14ac:dyDescent="0.3">
      <c r="B35" s="77" t="s">
        <v>64</v>
      </c>
      <c r="C35" s="77"/>
      <c r="D35" s="77"/>
      <c r="E35" s="77"/>
      <c r="F35" s="141"/>
      <c r="G35" s="142"/>
      <c r="H35" s="51" t="s">
        <v>125</v>
      </c>
      <c r="I35" s="77">
        <v>495</v>
      </c>
      <c r="J35" s="77"/>
      <c r="K35" s="138">
        <f>F35*I35</f>
        <v>0</v>
      </c>
      <c r="L35" s="138"/>
      <c r="M35" s="77">
        <v>1</v>
      </c>
      <c r="N35" s="77"/>
      <c r="O35" s="139">
        <f>K35/M35</f>
        <v>0</v>
      </c>
      <c r="P35" s="139"/>
      <c r="Q35" s="130"/>
      <c r="R35" s="130"/>
      <c r="S35" s="178">
        <f>Q35*O35*M35</f>
        <v>0</v>
      </c>
      <c r="T35" s="178"/>
    </row>
    <row r="36" spans="2:20" x14ac:dyDescent="0.3">
      <c r="B36" s="140" t="s">
        <v>79</v>
      </c>
      <c r="C36" s="140"/>
      <c r="D36" s="140"/>
      <c r="E36" s="140"/>
      <c r="F36" s="113"/>
      <c r="G36" s="115"/>
      <c r="H36" s="57" t="s">
        <v>127</v>
      </c>
      <c r="I36" s="140">
        <v>1</v>
      </c>
      <c r="J36" s="140"/>
      <c r="K36" s="133">
        <f>F36*I36</f>
        <v>0</v>
      </c>
      <c r="L36" s="133"/>
      <c r="M36" s="140">
        <v>1</v>
      </c>
      <c r="N36" s="140"/>
      <c r="O36" s="134">
        <f>K36/M36</f>
        <v>0</v>
      </c>
      <c r="P36" s="134"/>
      <c r="Q36" s="135"/>
      <c r="R36" s="135"/>
      <c r="S36" s="180">
        <f>Q36*O36*M36</f>
        <v>0</v>
      </c>
      <c r="T36" s="180"/>
    </row>
    <row r="37" spans="2:20" x14ac:dyDescent="0.3">
      <c r="B37" s="77" t="s">
        <v>121</v>
      </c>
      <c r="C37" s="77"/>
      <c r="D37" s="77"/>
      <c r="E37" s="77"/>
      <c r="F37" s="143"/>
      <c r="G37" s="144"/>
      <c r="H37" s="50" t="s">
        <v>125</v>
      </c>
      <c r="I37" s="77">
        <v>588</v>
      </c>
      <c r="J37" s="77"/>
      <c r="K37" s="138">
        <f t="shared" ref="K37:K41" si="3">F37*I37</f>
        <v>0</v>
      </c>
      <c r="L37" s="138"/>
      <c r="M37" s="77">
        <v>1</v>
      </c>
      <c r="N37" s="77"/>
      <c r="O37" s="139">
        <f t="shared" ref="O37:O40" si="4">K37/M37</f>
        <v>0</v>
      </c>
      <c r="P37" s="139"/>
      <c r="Q37" s="130"/>
      <c r="R37" s="130"/>
      <c r="S37" s="178">
        <f t="shared" ref="S37:S41" si="5">Q37*O37*M37</f>
        <v>0</v>
      </c>
      <c r="T37" s="178"/>
    </row>
    <row r="38" spans="2:20" x14ac:dyDescent="0.3">
      <c r="B38" s="140" t="s">
        <v>122</v>
      </c>
      <c r="C38" s="140"/>
      <c r="D38" s="140"/>
      <c r="E38" s="140"/>
      <c r="F38" s="113"/>
      <c r="G38" s="115"/>
      <c r="H38" s="57" t="s">
        <v>125</v>
      </c>
      <c r="I38" s="140">
        <v>674</v>
      </c>
      <c r="J38" s="140"/>
      <c r="K38" s="133">
        <f t="shared" si="3"/>
        <v>0</v>
      </c>
      <c r="L38" s="133"/>
      <c r="M38" s="140">
        <v>1</v>
      </c>
      <c r="N38" s="140"/>
      <c r="O38" s="134">
        <f t="shared" si="4"/>
        <v>0</v>
      </c>
      <c r="P38" s="134"/>
      <c r="Q38" s="135"/>
      <c r="R38" s="135"/>
      <c r="S38" s="180">
        <f t="shared" si="5"/>
        <v>0</v>
      </c>
      <c r="T38" s="180"/>
    </row>
    <row r="39" spans="2:20" x14ac:dyDescent="0.3">
      <c r="B39" s="77" t="s">
        <v>71</v>
      </c>
      <c r="C39" s="77"/>
      <c r="D39" s="77"/>
      <c r="E39" s="77"/>
      <c r="F39" s="143"/>
      <c r="G39" s="144"/>
      <c r="H39" s="50" t="s">
        <v>125</v>
      </c>
      <c r="I39" s="77">
        <v>122</v>
      </c>
      <c r="J39" s="77"/>
      <c r="K39" s="138">
        <f t="shared" si="3"/>
        <v>0</v>
      </c>
      <c r="L39" s="138"/>
      <c r="M39" s="77">
        <v>1</v>
      </c>
      <c r="N39" s="77"/>
      <c r="O39" s="139">
        <f t="shared" si="4"/>
        <v>0</v>
      </c>
      <c r="P39" s="139"/>
      <c r="Q39" s="130"/>
      <c r="R39" s="130"/>
      <c r="S39" s="178">
        <f t="shared" si="5"/>
        <v>0</v>
      </c>
      <c r="T39" s="178"/>
    </row>
    <row r="40" spans="2:20" x14ac:dyDescent="0.3">
      <c r="B40" s="140" t="s">
        <v>123</v>
      </c>
      <c r="C40" s="140"/>
      <c r="D40" s="140"/>
      <c r="E40" s="140"/>
      <c r="F40" s="113"/>
      <c r="G40" s="115"/>
      <c r="H40" s="57" t="s">
        <v>125</v>
      </c>
      <c r="I40" s="140">
        <v>90.08</v>
      </c>
      <c r="J40" s="140"/>
      <c r="K40" s="133">
        <f t="shared" si="3"/>
        <v>0</v>
      </c>
      <c r="L40" s="133"/>
      <c r="M40" s="140">
        <v>1</v>
      </c>
      <c r="N40" s="140"/>
      <c r="O40" s="134">
        <f t="shared" si="4"/>
        <v>0</v>
      </c>
      <c r="P40" s="134"/>
      <c r="Q40" s="135"/>
      <c r="R40" s="135"/>
      <c r="S40" s="180">
        <f t="shared" si="5"/>
        <v>0</v>
      </c>
      <c r="T40" s="180"/>
    </row>
    <row r="41" spans="2:20" ht="15" thickBot="1" x14ac:dyDescent="0.35">
      <c r="B41" s="77" t="s">
        <v>124</v>
      </c>
      <c r="C41" s="77"/>
      <c r="D41" s="77"/>
      <c r="E41" s="77"/>
      <c r="F41" s="143"/>
      <c r="G41" s="144"/>
      <c r="H41" s="50" t="s">
        <v>128</v>
      </c>
      <c r="I41" s="77">
        <v>4.95</v>
      </c>
      <c r="J41" s="77"/>
      <c r="K41" s="138">
        <f t="shared" si="3"/>
        <v>0</v>
      </c>
      <c r="L41" s="138"/>
      <c r="M41" s="77">
        <v>1</v>
      </c>
      <c r="N41" s="77"/>
      <c r="O41" s="139">
        <f>K41/M41</f>
        <v>0</v>
      </c>
      <c r="P41" s="139"/>
      <c r="Q41" s="130"/>
      <c r="R41" s="130"/>
      <c r="S41" s="178">
        <f t="shared" si="5"/>
        <v>0</v>
      </c>
      <c r="T41" s="178"/>
    </row>
    <row r="42" spans="2:20" ht="15" thickBot="1" x14ac:dyDescent="0.35">
      <c r="Q42" s="155" t="s">
        <v>137</v>
      </c>
      <c r="R42" s="156"/>
      <c r="S42" s="188">
        <f>SUM(S35:T41)</f>
        <v>0</v>
      </c>
      <c r="T42" s="189"/>
    </row>
    <row r="43" spans="2:20" x14ac:dyDescent="0.3">
      <c r="B43" s="124" t="s">
        <v>129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6"/>
    </row>
    <row r="44" spans="2:20" ht="15" thickBot="1" x14ac:dyDescent="0.35"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9"/>
    </row>
    <row r="45" spans="2:20" ht="15" thickBot="1" x14ac:dyDescent="0.35">
      <c r="B45" s="116" t="s">
        <v>102</v>
      </c>
      <c r="C45" s="117"/>
      <c r="D45" s="117"/>
      <c r="E45" s="118"/>
      <c r="F45" s="119" t="s">
        <v>108</v>
      </c>
      <c r="G45" s="157"/>
      <c r="H45" s="60" t="s">
        <v>2</v>
      </c>
      <c r="I45" s="116" t="s">
        <v>104</v>
      </c>
      <c r="J45" s="118"/>
      <c r="K45" s="116" t="s">
        <v>103</v>
      </c>
      <c r="L45" s="118"/>
      <c r="M45" s="116" t="s">
        <v>105</v>
      </c>
      <c r="N45" s="118"/>
      <c r="O45" s="119" t="s">
        <v>107</v>
      </c>
      <c r="P45" s="121"/>
      <c r="Q45" s="122" t="s">
        <v>135</v>
      </c>
      <c r="R45" s="123"/>
      <c r="S45" s="184" t="s">
        <v>136</v>
      </c>
      <c r="T45" s="185"/>
    </row>
    <row r="46" spans="2:20" x14ac:dyDescent="0.3">
      <c r="B46" s="77" t="s">
        <v>130</v>
      </c>
      <c r="C46" s="77"/>
      <c r="D46" s="77"/>
      <c r="E46" s="77"/>
      <c r="F46" s="143"/>
      <c r="G46" s="144"/>
      <c r="H46" s="50" t="s">
        <v>125</v>
      </c>
      <c r="I46" s="77">
        <v>309</v>
      </c>
      <c r="J46" s="77"/>
      <c r="K46" s="138">
        <f t="shared" ref="K46:K47" si="6">F46*I46</f>
        <v>0</v>
      </c>
      <c r="L46" s="138"/>
      <c r="M46" s="77">
        <v>1</v>
      </c>
      <c r="N46" s="77"/>
      <c r="O46" s="139">
        <f>K46/M46</f>
        <v>0</v>
      </c>
      <c r="P46" s="139"/>
      <c r="Q46" s="130"/>
      <c r="R46" s="130"/>
      <c r="S46" s="181">
        <f>Q46*O46*M46</f>
        <v>0</v>
      </c>
      <c r="T46" s="181"/>
    </row>
    <row r="47" spans="2:20" ht="15" thickBot="1" x14ac:dyDescent="0.35">
      <c r="B47" s="140" t="s">
        <v>131</v>
      </c>
      <c r="C47" s="140"/>
      <c r="D47" s="140"/>
      <c r="E47" s="140"/>
      <c r="F47" s="113"/>
      <c r="G47" s="115"/>
      <c r="H47" s="57" t="s">
        <v>127</v>
      </c>
      <c r="I47" s="140">
        <v>0.3</v>
      </c>
      <c r="J47" s="140"/>
      <c r="K47" s="133">
        <f t="shared" si="6"/>
        <v>0</v>
      </c>
      <c r="L47" s="133"/>
      <c r="M47" s="140">
        <v>1</v>
      </c>
      <c r="N47" s="140"/>
      <c r="O47" s="134">
        <f>K47/M47</f>
        <v>0</v>
      </c>
      <c r="P47" s="134"/>
      <c r="Q47" s="135"/>
      <c r="R47" s="135"/>
      <c r="S47" s="179">
        <f>Q47*O47*M47</f>
        <v>0</v>
      </c>
      <c r="T47" s="179"/>
    </row>
    <row r="48" spans="2:20" ht="15" thickBot="1" x14ac:dyDescent="0.35">
      <c r="Q48" s="155" t="s">
        <v>137</v>
      </c>
      <c r="R48" s="156"/>
      <c r="S48" s="188">
        <f>S47+S46</f>
        <v>0</v>
      </c>
      <c r="T48" s="189"/>
    </row>
    <row r="49" spans="2:20" x14ac:dyDescent="0.3">
      <c r="B49" s="124" t="s">
        <v>81</v>
      </c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6"/>
    </row>
    <row r="50" spans="2:20" ht="15" thickBot="1" x14ac:dyDescent="0.35">
      <c r="B50" s="127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9"/>
    </row>
    <row r="51" spans="2:20" ht="15" thickBot="1" x14ac:dyDescent="0.35">
      <c r="B51" s="116" t="s">
        <v>102</v>
      </c>
      <c r="C51" s="117"/>
      <c r="D51" s="117"/>
      <c r="E51" s="118"/>
      <c r="F51" s="119" t="s">
        <v>108</v>
      </c>
      <c r="G51" s="157"/>
      <c r="H51" s="60" t="s">
        <v>2</v>
      </c>
      <c r="I51" s="116" t="s">
        <v>104</v>
      </c>
      <c r="J51" s="118"/>
      <c r="K51" s="116" t="s">
        <v>103</v>
      </c>
      <c r="L51" s="118"/>
      <c r="M51" s="116" t="s">
        <v>105</v>
      </c>
      <c r="N51" s="118"/>
      <c r="O51" s="119" t="s">
        <v>107</v>
      </c>
      <c r="P51" s="121"/>
      <c r="Q51" s="193" t="s">
        <v>135</v>
      </c>
      <c r="R51" s="194"/>
      <c r="S51" s="186" t="s">
        <v>136</v>
      </c>
      <c r="T51" s="187"/>
    </row>
    <row r="52" spans="2:20" x14ac:dyDescent="0.3">
      <c r="B52" s="77" t="s">
        <v>132</v>
      </c>
      <c r="C52" s="77"/>
      <c r="D52" s="77"/>
      <c r="E52" s="77"/>
      <c r="F52" s="143"/>
      <c r="G52" s="144"/>
      <c r="H52" s="50" t="s">
        <v>128</v>
      </c>
      <c r="I52" s="77">
        <v>87</v>
      </c>
      <c r="J52" s="77"/>
      <c r="K52" s="138">
        <f t="shared" ref="K52:K53" si="7">F52*I52</f>
        <v>0</v>
      </c>
      <c r="L52" s="138"/>
      <c r="M52" s="77">
        <v>1</v>
      </c>
      <c r="N52" s="77"/>
      <c r="O52" s="139">
        <f>K52/M52</f>
        <v>0</v>
      </c>
      <c r="P52" s="139"/>
      <c r="Q52" s="130"/>
      <c r="R52" s="130"/>
      <c r="S52" s="178">
        <f>Q52*O52*M52</f>
        <v>0</v>
      </c>
      <c r="T52" s="178"/>
    </row>
    <row r="53" spans="2:20" ht="15" thickBot="1" x14ac:dyDescent="0.35">
      <c r="B53" s="140" t="s">
        <v>133</v>
      </c>
      <c r="C53" s="140"/>
      <c r="D53" s="140"/>
      <c r="E53" s="140"/>
      <c r="F53" s="113"/>
      <c r="G53" s="115"/>
      <c r="H53" s="57" t="s">
        <v>128</v>
      </c>
      <c r="I53" s="140">
        <v>7</v>
      </c>
      <c r="J53" s="140"/>
      <c r="K53" s="133">
        <f t="shared" si="7"/>
        <v>0</v>
      </c>
      <c r="L53" s="133"/>
      <c r="M53" s="140">
        <v>1</v>
      </c>
      <c r="N53" s="140"/>
      <c r="O53" s="134">
        <f>K53/M53</f>
        <v>0</v>
      </c>
      <c r="P53" s="134"/>
      <c r="Q53" s="135"/>
      <c r="R53" s="135"/>
      <c r="S53" s="179">
        <f>Q53*O53*M53</f>
        <v>0</v>
      </c>
      <c r="T53" s="179"/>
    </row>
    <row r="54" spans="2:20" ht="15" thickBot="1" x14ac:dyDescent="0.35">
      <c r="Q54" s="168" t="s">
        <v>137</v>
      </c>
      <c r="R54" s="169"/>
      <c r="S54" s="188">
        <f>S53+S52</f>
        <v>0</v>
      </c>
      <c r="T54" s="189"/>
    </row>
    <row r="55" spans="2:20" x14ac:dyDescent="0.3">
      <c r="S55" s="61"/>
      <c r="T55" s="61"/>
    </row>
    <row r="56" spans="2:20" ht="15" thickBot="1" x14ac:dyDescent="0.35"/>
    <row r="57" spans="2:20" x14ac:dyDescent="0.3">
      <c r="O57" s="170" t="s">
        <v>138</v>
      </c>
      <c r="P57" s="171"/>
      <c r="Q57" s="174">
        <f>S54+S48+S42+S31+S25+S19+S9</f>
        <v>215.41666666666666</v>
      </c>
      <c r="R57" s="175"/>
    </row>
    <row r="58" spans="2:20" ht="15" thickBot="1" x14ac:dyDescent="0.35">
      <c r="O58" s="172"/>
      <c r="P58" s="173"/>
      <c r="Q58" s="176"/>
      <c r="R58" s="177"/>
    </row>
  </sheetData>
  <mergeCells count="257">
    <mergeCell ref="S52:T52"/>
    <mergeCell ref="S53:T53"/>
    <mergeCell ref="S54:T54"/>
    <mergeCell ref="O57:P58"/>
    <mergeCell ref="Q57:R58"/>
    <mergeCell ref="S47:T47"/>
    <mergeCell ref="S48:T48"/>
    <mergeCell ref="B49:T50"/>
    <mergeCell ref="B51:E51"/>
    <mergeCell ref="F51:G51"/>
    <mergeCell ref="I51:J51"/>
    <mergeCell ref="K51:L51"/>
    <mergeCell ref="M51:N51"/>
    <mergeCell ref="O51:P51"/>
    <mergeCell ref="Q51:R51"/>
    <mergeCell ref="S51:T51"/>
    <mergeCell ref="B45:E45"/>
    <mergeCell ref="F45:G45"/>
    <mergeCell ref="I45:J45"/>
    <mergeCell ref="K45:L45"/>
    <mergeCell ref="M45:N45"/>
    <mergeCell ref="O45:P45"/>
    <mergeCell ref="Q45:R45"/>
    <mergeCell ref="S45:T45"/>
    <mergeCell ref="S46:T46"/>
    <mergeCell ref="S35:T35"/>
    <mergeCell ref="S36:T36"/>
    <mergeCell ref="S37:T37"/>
    <mergeCell ref="S38:T38"/>
    <mergeCell ref="S39:T39"/>
    <mergeCell ref="S40:T40"/>
    <mergeCell ref="S41:T41"/>
    <mergeCell ref="S42:T42"/>
    <mergeCell ref="B43:T44"/>
    <mergeCell ref="Q29:R30"/>
    <mergeCell ref="S29:T30"/>
    <mergeCell ref="Q31:R31"/>
    <mergeCell ref="S31:T31"/>
    <mergeCell ref="B32:T33"/>
    <mergeCell ref="B34:E34"/>
    <mergeCell ref="F34:G34"/>
    <mergeCell ref="I34:J34"/>
    <mergeCell ref="K34:L34"/>
    <mergeCell ref="M34:N34"/>
    <mergeCell ref="O34:P34"/>
    <mergeCell ref="Q34:R34"/>
    <mergeCell ref="S34:T34"/>
    <mergeCell ref="S23:T23"/>
    <mergeCell ref="S24:T24"/>
    <mergeCell ref="S25:T25"/>
    <mergeCell ref="B26:T27"/>
    <mergeCell ref="B28:E28"/>
    <mergeCell ref="F28:G28"/>
    <mergeCell ref="I28:J28"/>
    <mergeCell ref="K28:L28"/>
    <mergeCell ref="M28:N28"/>
    <mergeCell ref="O28:P28"/>
    <mergeCell ref="Q28:R28"/>
    <mergeCell ref="S28:T28"/>
    <mergeCell ref="S15:T15"/>
    <mergeCell ref="S16:T16"/>
    <mergeCell ref="S17:T17"/>
    <mergeCell ref="S18:T18"/>
    <mergeCell ref="S19:T19"/>
    <mergeCell ref="B20:T21"/>
    <mergeCell ref="B22:E22"/>
    <mergeCell ref="F22:G22"/>
    <mergeCell ref="I22:J22"/>
    <mergeCell ref="K22:L22"/>
    <mergeCell ref="M22:N22"/>
    <mergeCell ref="O22:P22"/>
    <mergeCell ref="Q22:R22"/>
    <mergeCell ref="S22:T22"/>
    <mergeCell ref="B13:E13"/>
    <mergeCell ref="F13:G13"/>
    <mergeCell ref="I13:J13"/>
    <mergeCell ref="K13:L13"/>
    <mergeCell ref="M13:N13"/>
    <mergeCell ref="O13:P13"/>
    <mergeCell ref="Q13:R13"/>
    <mergeCell ref="S13:T13"/>
    <mergeCell ref="S14:T14"/>
    <mergeCell ref="S9:T9"/>
    <mergeCell ref="B10:T11"/>
    <mergeCell ref="B12:E12"/>
    <mergeCell ref="F12:G12"/>
    <mergeCell ref="I12:J12"/>
    <mergeCell ref="K12:L12"/>
    <mergeCell ref="M12:N12"/>
    <mergeCell ref="O12:P12"/>
    <mergeCell ref="Q12:R12"/>
    <mergeCell ref="S12:T12"/>
    <mergeCell ref="B7:E7"/>
    <mergeCell ref="F7:G7"/>
    <mergeCell ref="I7:J7"/>
    <mergeCell ref="K7:L7"/>
    <mergeCell ref="M7:N7"/>
    <mergeCell ref="O7:P7"/>
    <mergeCell ref="Q7:R7"/>
    <mergeCell ref="S7:T7"/>
    <mergeCell ref="S8:T8"/>
    <mergeCell ref="B2:T3"/>
    <mergeCell ref="B4:T5"/>
    <mergeCell ref="B6:E6"/>
    <mergeCell ref="F6:G6"/>
    <mergeCell ref="I6:J6"/>
    <mergeCell ref="K6:L6"/>
    <mergeCell ref="M6:N6"/>
    <mergeCell ref="O6:P6"/>
    <mergeCell ref="Q6:R6"/>
    <mergeCell ref="S6:T6"/>
    <mergeCell ref="Q53:R53"/>
    <mergeCell ref="Q54:R54"/>
    <mergeCell ref="B53:E53"/>
    <mergeCell ref="F53:G53"/>
    <mergeCell ref="I53:J53"/>
    <mergeCell ref="K53:L53"/>
    <mergeCell ref="M53:N53"/>
    <mergeCell ref="O53:P53"/>
    <mergeCell ref="B52:E52"/>
    <mergeCell ref="F52:G52"/>
    <mergeCell ref="I52:J52"/>
    <mergeCell ref="K52:L52"/>
    <mergeCell ref="M52:N52"/>
    <mergeCell ref="O52:P52"/>
    <mergeCell ref="Q52:R52"/>
    <mergeCell ref="Q47:R47"/>
    <mergeCell ref="Q48:R48"/>
    <mergeCell ref="B47:E47"/>
    <mergeCell ref="F47:G47"/>
    <mergeCell ref="I47:J47"/>
    <mergeCell ref="K47:L47"/>
    <mergeCell ref="M47:N47"/>
    <mergeCell ref="O47:P47"/>
    <mergeCell ref="F18:G18"/>
    <mergeCell ref="B46:E46"/>
    <mergeCell ref="F46:G46"/>
    <mergeCell ref="I46:J46"/>
    <mergeCell ref="K46:L46"/>
    <mergeCell ref="M46:N46"/>
    <mergeCell ref="O46:P46"/>
    <mergeCell ref="Q46:R46"/>
    <mergeCell ref="F40:G40"/>
    <mergeCell ref="F41:G41"/>
    <mergeCell ref="F35:G35"/>
    <mergeCell ref="F36:G36"/>
    <mergeCell ref="F37:G37"/>
    <mergeCell ref="F38:G38"/>
    <mergeCell ref="Q41:R41"/>
    <mergeCell ref="Q42:R42"/>
    <mergeCell ref="B41:E41"/>
    <mergeCell ref="I41:J41"/>
    <mergeCell ref="K41:L41"/>
    <mergeCell ref="M41:N41"/>
    <mergeCell ref="O41:P41"/>
    <mergeCell ref="B40:E40"/>
    <mergeCell ref="I40:J40"/>
    <mergeCell ref="K40:L40"/>
    <mergeCell ref="M40:N40"/>
    <mergeCell ref="O40:P40"/>
    <mergeCell ref="Q40:R40"/>
    <mergeCell ref="Q36:R36"/>
    <mergeCell ref="Q37:R37"/>
    <mergeCell ref="Q38:R38"/>
    <mergeCell ref="Q39:R39"/>
    <mergeCell ref="B39:E39"/>
    <mergeCell ref="I39:J39"/>
    <mergeCell ref="K39:L39"/>
    <mergeCell ref="M39:N39"/>
    <mergeCell ref="O39:P39"/>
    <mergeCell ref="F39:G39"/>
    <mergeCell ref="B38:E38"/>
    <mergeCell ref="I38:J38"/>
    <mergeCell ref="K38:L38"/>
    <mergeCell ref="M38:N38"/>
    <mergeCell ref="O38:P38"/>
    <mergeCell ref="B18:E18"/>
    <mergeCell ref="I18:J18"/>
    <mergeCell ref="K18:L18"/>
    <mergeCell ref="M18:N18"/>
    <mergeCell ref="O18:P18"/>
    <mergeCell ref="B17:E17"/>
    <mergeCell ref="I17:J17"/>
    <mergeCell ref="F15:G15"/>
    <mergeCell ref="F14:G14"/>
    <mergeCell ref="Q24:R24"/>
    <mergeCell ref="Q25:R25"/>
    <mergeCell ref="Q35:R35"/>
    <mergeCell ref="Q16:R16"/>
    <mergeCell ref="Q17:R17"/>
    <mergeCell ref="Q18:R18"/>
    <mergeCell ref="Q19:R19"/>
    <mergeCell ref="Q23:R23"/>
    <mergeCell ref="B35:E35"/>
    <mergeCell ref="I35:J35"/>
    <mergeCell ref="K35:L35"/>
    <mergeCell ref="M35:N35"/>
    <mergeCell ref="O35:P35"/>
    <mergeCell ref="Q8:R8"/>
    <mergeCell ref="Q9:R9"/>
    <mergeCell ref="Q15:R15"/>
    <mergeCell ref="B14:E14"/>
    <mergeCell ref="I14:J14"/>
    <mergeCell ref="K14:L14"/>
    <mergeCell ref="B8:E8"/>
    <mergeCell ref="O8:P8"/>
    <mergeCell ref="M8:N8"/>
    <mergeCell ref="K8:L8"/>
    <mergeCell ref="I8:J8"/>
    <mergeCell ref="M14:N14"/>
    <mergeCell ref="O14:P14"/>
    <mergeCell ref="Q14:R14"/>
    <mergeCell ref="F8:G8"/>
    <mergeCell ref="B37:E37"/>
    <mergeCell ref="I37:J37"/>
    <mergeCell ref="K37:L37"/>
    <mergeCell ref="M37:N37"/>
    <mergeCell ref="O37:P37"/>
    <mergeCell ref="B36:E36"/>
    <mergeCell ref="I36:J36"/>
    <mergeCell ref="K36:L36"/>
    <mergeCell ref="M36:N36"/>
    <mergeCell ref="O36:P36"/>
    <mergeCell ref="B29:E30"/>
    <mergeCell ref="F29:G30"/>
    <mergeCell ref="H29:H30"/>
    <mergeCell ref="I29:J30"/>
    <mergeCell ref="K29:L30"/>
    <mergeCell ref="M29:N30"/>
    <mergeCell ref="O29:P30"/>
    <mergeCell ref="B24:E24"/>
    <mergeCell ref="I24:J24"/>
    <mergeCell ref="K24:L24"/>
    <mergeCell ref="M24:N24"/>
    <mergeCell ref="O24:P24"/>
    <mergeCell ref="F24:G24"/>
    <mergeCell ref="B23:E23"/>
    <mergeCell ref="I23:J23"/>
    <mergeCell ref="K23:L23"/>
    <mergeCell ref="M23:N23"/>
    <mergeCell ref="O23:P23"/>
    <mergeCell ref="F23:G23"/>
    <mergeCell ref="K17:L17"/>
    <mergeCell ref="M17:N17"/>
    <mergeCell ref="O17:P17"/>
    <mergeCell ref="B16:E16"/>
    <mergeCell ref="I16:J16"/>
    <mergeCell ref="K16:L16"/>
    <mergeCell ref="M16:N16"/>
    <mergeCell ref="O16:P16"/>
    <mergeCell ref="B15:E15"/>
    <mergeCell ref="I15:J15"/>
    <mergeCell ref="K15:L15"/>
    <mergeCell ref="M15:N15"/>
    <mergeCell ref="O15:P15"/>
    <mergeCell ref="F16:G16"/>
    <mergeCell ref="F17:G17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F3D97-236C-4AE8-B350-1CB4650FE59F}">
  <dimension ref="B1:T58"/>
  <sheetViews>
    <sheetView zoomScale="85" zoomScaleNormal="85" workbookViewId="0">
      <selection activeCell="H34" sqref="H34"/>
    </sheetView>
  </sheetViews>
  <sheetFormatPr baseColWidth="10" defaultRowHeight="14.4" x14ac:dyDescent="0.3"/>
  <sheetData>
    <row r="1" spans="2:20" ht="15" thickBot="1" x14ac:dyDescent="0.35"/>
    <row r="2" spans="2:20" x14ac:dyDescent="0.3">
      <c r="B2" s="62" t="s">
        <v>134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</row>
    <row r="3" spans="2:20" ht="15" thickBot="1" x14ac:dyDescent="0.35">
      <c r="B3" s="65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2:20" x14ac:dyDescent="0.3">
      <c r="B4" s="124" t="s">
        <v>109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6"/>
    </row>
    <row r="5" spans="2:20" ht="15" thickBot="1" x14ac:dyDescent="0.35">
      <c r="B5" s="127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9"/>
    </row>
    <row r="6" spans="2:20" ht="15" thickBot="1" x14ac:dyDescent="0.35">
      <c r="B6" s="116" t="s">
        <v>102</v>
      </c>
      <c r="C6" s="117"/>
      <c r="D6" s="117"/>
      <c r="E6" s="118"/>
      <c r="F6" s="119" t="s">
        <v>108</v>
      </c>
      <c r="G6" s="120"/>
      <c r="H6" s="60" t="s">
        <v>2</v>
      </c>
      <c r="I6" s="116" t="s">
        <v>104</v>
      </c>
      <c r="J6" s="118"/>
      <c r="K6" s="116" t="s">
        <v>103</v>
      </c>
      <c r="L6" s="118"/>
      <c r="M6" s="116" t="s">
        <v>105</v>
      </c>
      <c r="N6" s="118"/>
      <c r="O6" s="119" t="s">
        <v>107</v>
      </c>
      <c r="P6" s="121"/>
      <c r="Q6" s="122" t="s">
        <v>135</v>
      </c>
      <c r="R6" s="123"/>
      <c r="S6" s="184" t="s">
        <v>136</v>
      </c>
      <c r="T6" s="185"/>
    </row>
    <row r="7" spans="2:20" x14ac:dyDescent="0.3">
      <c r="B7" s="76" t="s">
        <v>106</v>
      </c>
      <c r="C7" s="76"/>
      <c r="D7" s="76"/>
      <c r="E7" s="76"/>
      <c r="F7" s="136">
        <v>6.9444444444444441E-3</v>
      </c>
      <c r="G7" s="137"/>
      <c r="H7" s="24" t="s">
        <v>125</v>
      </c>
      <c r="I7" s="76">
        <v>896</v>
      </c>
      <c r="J7" s="76"/>
      <c r="K7" s="138">
        <f>F7*I7</f>
        <v>6.2222222222222214</v>
      </c>
      <c r="L7" s="138"/>
      <c r="M7" s="76">
        <v>1</v>
      </c>
      <c r="N7" s="76"/>
      <c r="O7" s="139">
        <f>K7/M7</f>
        <v>6.2222222222222214</v>
      </c>
      <c r="P7" s="139"/>
      <c r="Q7" s="130">
        <f>30</f>
        <v>30</v>
      </c>
      <c r="R7" s="130"/>
      <c r="S7" s="178">
        <f>Q7*O7</f>
        <v>186.66666666666663</v>
      </c>
      <c r="T7" s="178"/>
    </row>
    <row r="8" spans="2:20" ht="15" thickBot="1" x14ac:dyDescent="0.35">
      <c r="B8" s="78" t="s">
        <v>110</v>
      </c>
      <c r="C8" s="78"/>
      <c r="D8" s="78"/>
      <c r="E8" s="78"/>
      <c r="F8" s="131">
        <v>0.95833333333333337</v>
      </c>
      <c r="G8" s="132"/>
      <c r="H8" s="56" t="s">
        <v>126</v>
      </c>
      <c r="I8" s="78">
        <v>1</v>
      </c>
      <c r="J8" s="78"/>
      <c r="K8" s="133">
        <f>F8*I8</f>
        <v>0.95833333333333337</v>
      </c>
      <c r="L8" s="133"/>
      <c r="M8" s="78">
        <v>2</v>
      </c>
      <c r="N8" s="78"/>
      <c r="O8" s="134">
        <f>K8/M8</f>
        <v>0.47916666666666669</v>
      </c>
      <c r="P8" s="134"/>
      <c r="Q8" s="135">
        <f>30</f>
        <v>30</v>
      </c>
      <c r="R8" s="135"/>
      <c r="S8" s="179">
        <f>Q8*O8</f>
        <v>14.375</v>
      </c>
      <c r="T8" s="179"/>
    </row>
    <row r="9" spans="2:20" ht="15" thickBot="1" x14ac:dyDescent="0.35">
      <c r="B9" s="26"/>
      <c r="C9" s="26"/>
      <c r="D9" s="26"/>
      <c r="E9" s="26"/>
      <c r="F9" s="27"/>
      <c r="G9" s="27"/>
      <c r="H9" s="28"/>
      <c r="I9" s="26"/>
      <c r="J9" s="26"/>
      <c r="K9" s="29"/>
      <c r="L9" s="29"/>
      <c r="M9" s="26"/>
      <c r="N9" s="26"/>
      <c r="Q9" s="155" t="s">
        <v>137</v>
      </c>
      <c r="R9" s="156"/>
      <c r="S9" s="188">
        <f>S7+S8</f>
        <v>201.04166666666663</v>
      </c>
      <c r="T9" s="189"/>
    </row>
    <row r="10" spans="2:20" x14ac:dyDescent="0.3">
      <c r="B10" s="124" t="s">
        <v>111</v>
      </c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6"/>
    </row>
    <row r="11" spans="2:20" ht="15" thickBot="1" x14ac:dyDescent="0.35">
      <c r="B11" s="127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82"/>
      <c r="T11" s="183"/>
    </row>
    <row r="12" spans="2:20" ht="15" thickBot="1" x14ac:dyDescent="0.35">
      <c r="B12" s="116" t="s">
        <v>102</v>
      </c>
      <c r="C12" s="117"/>
      <c r="D12" s="117"/>
      <c r="E12" s="118"/>
      <c r="F12" s="119" t="s">
        <v>108</v>
      </c>
      <c r="G12" s="120"/>
      <c r="H12" s="60" t="s">
        <v>2</v>
      </c>
      <c r="I12" s="116" t="s">
        <v>104</v>
      </c>
      <c r="J12" s="118"/>
      <c r="K12" s="116" t="s">
        <v>103</v>
      </c>
      <c r="L12" s="118"/>
      <c r="M12" s="116" t="s">
        <v>105</v>
      </c>
      <c r="N12" s="118"/>
      <c r="O12" s="119" t="s">
        <v>107</v>
      </c>
      <c r="P12" s="121"/>
      <c r="Q12" s="122" t="s">
        <v>135</v>
      </c>
      <c r="R12" s="123"/>
      <c r="S12" s="184" t="s">
        <v>136</v>
      </c>
      <c r="T12" s="185"/>
    </row>
    <row r="13" spans="2:20" x14ac:dyDescent="0.3">
      <c r="B13" s="77" t="s">
        <v>112</v>
      </c>
      <c r="C13" s="77"/>
      <c r="D13" s="77"/>
      <c r="E13" s="77"/>
      <c r="F13" s="141">
        <v>0.3</v>
      </c>
      <c r="G13" s="142"/>
      <c r="H13" s="50" t="s">
        <v>127</v>
      </c>
      <c r="I13" s="141">
        <f>0.6+0.2+0.9+1+0.3</f>
        <v>3</v>
      </c>
      <c r="J13" s="142"/>
      <c r="K13" s="138">
        <f>F13*I13</f>
        <v>0.89999999999999991</v>
      </c>
      <c r="L13" s="138"/>
      <c r="M13" s="77">
        <v>1</v>
      </c>
      <c r="N13" s="77"/>
      <c r="O13" s="139">
        <f>K13/M13</f>
        <v>0.89999999999999991</v>
      </c>
      <c r="P13" s="139"/>
      <c r="Q13" s="130"/>
      <c r="R13" s="130"/>
      <c r="S13" s="178">
        <f>Q13*O13</f>
        <v>0</v>
      </c>
      <c r="T13" s="178"/>
    </row>
    <row r="14" spans="2:20" x14ac:dyDescent="0.3">
      <c r="B14" s="140" t="s">
        <v>113</v>
      </c>
      <c r="C14" s="140"/>
      <c r="D14" s="140"/>
      <c r="E14" s="140"/>
      <c r="F14" s="113"/>
      <c r="G14" s="115"/>
      <c r="H14" s="57" t="s">
        <v>128</v>
      </c>
      <c r="I14" s="113">
        <f>43</f>
        <v>43</v>
      </c>
      <c r="J14" s="115"/>
      <c r="K14" s="133">
        <f>F14*I14</f>
        <v>0</v>
      </c>
      <c r="L14" s="133"/>
      <c r="M14" s="113">
        <v>1</v>
      </c>
      <c r="N14" s="115"/>
      <c r="O14" s="134">
        <f>K14/M14</f>
        <v>0</v>
      </c>
      <c r="P14" s="134"/>
      <c r="Q14" s="135"/>
      <c r="R14" s="135"/>
      <c r="S14" s="180">
        <f t="shared" ref="S14:S18" si="0">Q14*O14</f>
        <v>0</v>
      </c>
      <c r="T14" s="180"/>
    </row>
    <row r="15" spans="2:20" x14ac:dyDescent="0.3">
      <c r="B15" s="77" t="s">
        <v>114</v>
      </c>
      <c r="C15" s="77"/>
      <c r="D15" s="77"/>
      <c r="E15" s="77"/>
      <c r="F15" s="143"/>
      <c r="G15" s="144"/>
      <c r="H15" s="50" t="s">
        <v>127</v>
      </c>
      <c r="I15" s="77">
        <f>3+1+0.6+2+2+2+3+2+2+0.2</f>
        <v>17.8</v>
      </c>
      <c r="J15" s="77"/>
      <c r="K15" s="138">
        <f t="shared" ref="K15:K18" si="1">F15*I15</f>
        <v>0</v>
      </c>
      <c r="L15" s="138"/>
      <c r="M15" s="77">
        <v>1</v>
      </c>
      <c r="N15" s="77"/>
      <c r="O15" s="139">
        <f t="shared" ref="O15:O18" si="2">K15/M15</f>
        <v>0</v>
      </c>
      <c r="P15" s="139"/>
      <c r="Q15" s="130"/>
      <c r="R15" s="130"/>
      <c r="S15" s="181">
        <f t="shared" si="0"/>
        <v>0</v>
      </c>
      <c r="T15" s="181"/>
    </row>
    <row r="16" spans="2:20" x14ac:dyDescent="0.3">
      <c r="B16" s="140" t="s">
        <v>115</v>
      </c>
      <c r="C16" s="140"/>
      <c r="D16" s="140"/>
      <c r="E16" s="140"/>
      <c r="F16" s="113"/>
      <c r="G16" s="115"/>
      <c r="H16" s="57" t="s">
        <v>127</v>
      </c>
      <c r="I16" s="140">
        <f>2+2</f>
        <v>4</v>
      </c>
      <c r="J16" s="140"/>
      <c r="K16" s="133">
        <f t="shared" si="1"/>
        <v>0</v>
      </c>
      <c r="L16" s="133"/>
      <c r="M16" s="113">
        <v>1</v>
      </c>
      <c r="N16" s="115"/>
      <c r="O16" s="134">
        <f t="shared" si="2"/>
        <v>0</v>
      </c>
      <c r="P16" s="134"/>
      <c r="Q16" s="135"/>
      <c r="R16" s="135"/>
      <c r="S16" s="180">
        <f t="shared" si="0"/>
        <v>0</v>
      </c>
      <c r="T16" s="180"/>
    </row>
    <row r="17" spans="2:20" x14ac:dyDescent="0.3">
      <c r="B17" s="145" t="s">
        <v>116</v>
      </c>
      <c r="C17" s="77"/>
      <c r="D17" s="77"/>
      <c r="E17" s="77"/>
      <c r="F17" s="143"/>
      <c r="G17" s="144"/>
      <c r="H17" s="50" t="s">
        <v>127</v>
      </c>
      <c r="I17" s="77">
        <f>4+2+0.9</f>
        <v>6.9</v>
      </c>
      <c r="J17" s="77"/>
      <c r="K17" s="138">
        <f t="shared" si="1"/>
        <v>0</v>
      </c>
      <c r="L17" s="138"/>
      <c r="M17" s="77">
        <v>1</v>
      </c>
      <c r="N17" s="77"/>
      <c r="O17" s="139">
        <f t="shared" si="2"/>
        <v>0</v>
      </c>
      <c r="P17" s="139"/>
      <c r="Q17" s="130"/>
      <c r="R17" s="130"/>
      <c r="S17" s="181">
        <f t="shared" si="0"/>
        <v>0</v>
      </c>
      <c r="T17" s="181"/>
    </row>
    <row r="18" spans="2:20" ht="15" thickBot="1" x14ac:dyDescent="0.35">
      <c r="B18" s="191" t="s">
        <v>139</v>
      </c>
      <c r="C18" s="140"/>
      <c r="D18" s="140"/>
      <c r="E18" s="140"/>
      <c r="F18" s="113"/>
      <c r="G18" s="115"/>
      <c r="H18" s="57" t="s">
        <v>128</v>
      </c>
      <c r="I18" s="140">
        <f>32+78</f>
        <v>110</v>
      </c>
      <c r="J18" s="140"/>
      <c r="K18" s="133">
        <f t="shared" si="1"/>
        <v>0</v>
      </c>
      <c r="L18" s="133"/>
      <c r="M18" s="113">
        <v>1</v>
      </c>
      <c r="N18" s="115"/>
      <c r="O18" s="134">
        <f t="shared" si="2"/>
        <v>0</v>
      </c>
      <c r="P18" s="134"/>
      <c r="Q18" s="135"/>
      <c r="R18" s="135"/>
      <c r="S18" s="180">
        <f t="shared" si="0"/>
        <v>0</v>
      </c>
      <c r="T18" s="180"/>
    </row>
    <row r="19" spans="2:20" ht="15" thickBot="1" x14ac:dyDescent="0.35">
      <c r="B19" s="49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Q19" s="155" t="s">
        <v>137</v>
      </c>
      <c r="R19" s="156"/>
      <c r="S19" s="188">
        <f>SUM(S13:T18)</f>
        <v>0</v>
      </c>
      <c r="T19" s="189"/>
    </row>
    <row r="20" spans="2:20" x14ac:dyDescent="0.3">
      <c r="B20" s="124" t="s">
        <v>58</v>
      </c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6"/>
    </row>
    <row r="21" spans="2:20" ht="15" thickBot="1" x14ac:dyDescent="0.35">
      <c r="B21" s="127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9"/>
    </row>
    <row r="22" spans="2:20" ht="15" thickBot="1" x14ac:dyDescent="0.35">
      <c r="B22" s="116" t="s">
        <v>102</v>
      </c>
      <c r="C22" s="117"/>
      <c r="D22" s="117"/>
      <c r="E22" s="118"/>
      <c r="F22" s="119" t="s">
        <v>108</v>
      </c>
      <c r="G22" s="121"/>
      <c r="H22" s="60" t="s">
        <v>2</v>
      </c>
      <c r="I22" s="116" t="s">
        <v>104</v>
      </c>
      <c r="J22" s="118"/>
      <c r="K22" s="116" t="s">
        <v>103</v>
      </c>
      <c r="L22" s="118"/>
      <c r="M22" s="116" t="s">
        <v>105</v>
      </c>
      <c r="N22" s="118"/>
      <c r="O22" s="119" t="s">
        <v>107</v>
      </c>
      <c r="P22" s="121"/>
      <c r="Q22" s="122" t="s">
        <v>135</v>
      </c>
      <c r="R22" s="123"/>
      <c r="S22" s="184" t="s">
        <v>136</v>
      </c>
      <c r="T22" s="185"/>
    </row>
    <row r="23" spans="2:20" x14ac:dyDescent="0.3">
      <c r="B23" s="77" t="s">
        <v>117</v>
      </c>
      <c r="C23" s="77"/>
      <c r="D23" s="77"/>
      <c r="E23" s="77"/>
      <c r="F23" s="141"/>
      <c r="G23" s="142"/>
      <c r="H23" s="50" t="s">
        <v>125</v>
      </c>
      <c r="I23" s="77">
        <f>3</f>
        <v>3</v>
      </c>
      <c r="J23" s="77"/>
      <c r="K23" s="138">
        <f>F23*I23</f>
        <v>0</v>
      </c>
      <c r="L23" s="138"/>
      <c r="M23" s="77">
        <v>1</v>
      </c>
      <c r="N23" s="77"/>
      <c r="O23" s="139">
        <f>K23/M23</f>
        <v>0</v>
      </c>
      <c r="P23" s="139"/>
      <c r="Q23" s="146"/>
      <c r="R23" s="146"/>
      <c r="S23" s="178">
        <f t="shared" ref="S23:S24" si="3">Q23*O23</f>
        <v>0</v>
      </c>
      <c r="T23" s="178"/>
    </row>
    <row r="24" spans="2:20" ht="15" thickBot="1" x14ac:dyDescent="0.35">
      <c r="B24" s="140" t="s">
        <v>118</v>
      </c>
      <c r="C24" s="140"/>
      <c r="D24" s="140"/>
      <c r="E24" s="140"/>
      <c r="F24" s="113"/>
      <c r="G24" s="115"/>
      <c r="H24" s="57" t="s">
        <v>125</v>
      </c>
      <c r="I24" s="140">
        <f>52</f>
        <v>52</v>
      </c>
      <c r="J24" s="140"/>
      <c r="K24" s="133">
        <f>F24*I24</f>
        <v>0</v>
      </c>
      <c r="L24" s="133"/>
      <c r="M24" s="140">
        <v>1</v>
      </c>
      <c r="N24" s="140"/>
      <c r="O24" s="134">
        <f>K24/M24</f>
        <v>0</v>
      </c>
      <c r="P24" s="134"/>
      <c r="Q24" s="135"/>
      <c r="R24" s="135"/>
      <c r="S24" s="179">
        <f t="shared" si="3"/>
        <v>0</v>
      </c>
      <c r="T24" s="179"/>
    </row>
    <row r="25" spans="2:20" ht="15" thickBot="1" x14ac:dyDescent="0.35"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Q25" s="155" t="s">
        <v>137</v>
      </c>
      <c r="R25" s="156"/>
      <c r="S25" s="188">
        <f>SUM(S23:T24)</f>
        <v>0</v>
      </c>
      <c r="T25" s="189"/>
    </row>
    <row r="26" spans="2:20" x14ac:dyDescent="0.3">
      <c r="B26" s="124" t="s">
        <v>59</v>
      </c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6"/>
    </row>
    <row r="27" spans="2:20" ht="15" thickBot="1" x14ac:dyDescent="0.35">
      <c r="B27" s="127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9"/>
    </row>
    <row r="28" spans="2:20" ht="15" thickBot="1" x14ac:dyDescent="0.35">
      <c r="B28" s="116" t="s">
        <v>102</v>
      </c>
      <c r="C28" s="117"/>
      <c r="D28" s="117"/>
      <c r="E28" s="118"/>
      <c r="F28" s="119" t="s">
        <v>108</v>
      </c>
      <c r="G28" s="120"/>
      <c r="H28" s="60" t="s">
        <v>2</v>
      </c>
      <c r="I28" s="116" t="s">
        <v>104</v>
      </c>
      <c r="J28" s="118"/>
      <c r="K28" s="116" t="s">
        <v>103</v>
      </c>
      <c r="L28" s="118"/>
      <c r="M28" s="116" t="s">
        <v>105</v>
      </c>
      <c r="N28" s="118"/>
      <c r="O28" s="119" t="s">
        <v>107</v>
      </c>
      <c r="P28" s="121"/>
      <c r="Q28" s="122" t="s">
        <v>135</v>
      </c>
      <c r="R28" s="123"/>
      <c r="S28" s="184" t="s">
        <v>136</v>
      </c>
      <c r="T28" s="185"/>
    </row>
    <row r="29" spans="2:20" x14ac:dyDescent="0.3">
      <c r="B29" s="158" t="s">
        <v>119</v>
      </c>
      <c r="C29" s="159"/>
      <c r="D29" s="159"/>
      <c r="E29" s="160"/>
      <c r="F29" s="164"/>
      <c r="G29" s="165"/>
      <c r="H29" s="165" t="s">
        <v>125</v>
      </c>
      <c r="I29" s="164">
        <f>445+143+73</f>
        <v>661</v>
      </c>
      <c r="J29" s="165"/>
      <c r="K29" s="164">
        <v>0</v>
      </c>
      <c r="L29" s="165"/>
      <c r="M29" s="164">
        <v>1</v>
      </c>
      <c r="N29" s="165"/>
      <c r="O29" s="147">
        <v>0</v>
      </c>
      <c r="P29" s="148"/>
      <c r="Q29" s="151"/>
      <c r="R29" s="152"/>
      <c r="S29" s="146">
        <f t="shared" ref="S29" si="4">Q29*O29</f>
        <v>0</v>
      </c>
      <c r="T29" s="146"/>
    </row>
    <row r="30" spans="2:20" ht="15" thickBot="1" x14ac:dyDescent="0.35">
      <c r="B30" s="161"/>
      <c r="C30" s="162"/>
      <c r="D30" s="162"/>
      <c r="E30" s="163"/>
      <c r="F30" s="166"/>
      <c r="G30" s="167"/>
      <c r="H30" s="167"/>
      <c r="I30" s="166"/>
      <c r="J30" s="167"/>
      <c r="K30" s="166"/>
      <c r="L30" s="167"/>
      <c r="M30" s="166"/>
      <c r="N30" s="167"/>
      <c r="O30" s="149"/>
      <c r="P30" s="150"/>
      <c r="Q30" s="153"/>
      <c r="R30" s="154"/>
      <c r="S30" s="192"/>
      <c r="T30" s="192"/>
    </row>
    <row r="31" spans="2:20" ht="15" thickBot="1" x14ac:dyDescent="0.35">
      <c r="Q31" s="155" t="s">
        <v>137</v>
      </c>
      <c r="R31" s="156"/>
      <c r="S31" s="188">
        <f>S29</f>
        <v>0</v>
      </c>
      <c r="T31" s="189"/>
    </row>
    <row r="32" spans="2:20" x14ac:dyDescent="0.3">
      <c r="B32" s="124" t="s">
        <v>120</v>
      </c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6"/>
    </row>
    <row r="33" spans="2:20" ht="15" thickBot="1" x14ac:dyDescent="0.35">
      <c r="B33" s="127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9"/>
    </row>
    <row r="34" spans="2:20" ht="15" thickBot="1" x14ac:dyDescent="0.35">
      <c r="B34" s="116" t="s">
        <v>102</v>
      </c>
      <c r="C34" s="117"/>
      <c r="D34" s="117"/>
      <c r="E34" s="118"/>
      <c r="F34" s="119" t="s">
        <v>108</v>
      </c>
      <c r="G34" s="157"/>
      <c r="H34" s="60" t="s">
        <v>2</v>
      </c>
      <c r="I34" s="116" t="s">
        <v>104</v>
      </c>
      <c r="J34" s="118"/>
      <c r="K34" s="116" t="s">
        <v>103</v>
      </c>
      <c r="L34" s="118"/>
      <c r="M34" s="116" t="s">
        <v>105</v>
      </c>
      <c r="N34" s="118"/>
      <c r="O34" s="119" t="s">
        <v>107</v>
      </c>
      <c r="P34" s="121"/>
      <c r="Q34" s="122" t="s">
        <v>135</v>
      </c>
      <c r="R34" s="123"/>
      <c r="S34" s="184" t="s">
        <v>136</v>
      </c>
      <c r="T34" s="185"/>
    </row>
    <row r="35" spans="2:20" x14ac:dyDescent="0.3">
      <c r="B35" s="77" t="s">
        <v>64</v>
      </c>
      <c r="C35" s="77"/>
      <c r="D35" s="77"/>
      <c r="E35" s="77"/>
      <c r="F35" s="141"/>
      <c r="G35" s="142"/>
      <c r="H35" s="51" t="s">
        <v>125</v>
      </c>
      <c r="I35" s="77">
        <v>495</v>
      </c>
      <c r="J35" s="77"/>
      <c r="K35" s="138">
        <f>F35*I35</f>
        <v>0</v>
      </c>
      <c r="L35" s="138"/>
      <c r="M35" s="77">
        <v>1</v>
      </c>
      <c r="N35" s="77"/>
      <c r="O35" s="139">
        <f>K35/M35</f>
        <v>0</v>
      </c>
      <c r="P35" s="139"/>
      <c r="Q35" s="130"/>
      <c r="R35" s="130"/>
      <c r="S35" s="178">
        <f t="shared" ref="S35:S41" si="5">Q35*O35</f>
        <v>0</v>
      </c>
      <c r="T35" s="178"/>
    </row>
    <row r="36" spans="2:20" x14ac:dyDescent="0.3">
      <c r="B36" s="140" t="s">
        <v>79</v>
      </c>
      <c r="C36" s="140"/>
      <c r="D36" s="140"/>
      <c r="E36" s="140"/>
      <c r="F36" s="113"/>
      <c r="G36" s="115"/>
      <c r="H36" s="57" t="s">
        <v>127</v>
      </c>
      <c r="I36" s="140">
        <v>1</v>
      </c>
      <c r="J36" s="140"/>
      <c r="K36" s="133">
        <f>F36*I36</f>
        <v>0</v>
      </c>
      <c r="L36" s="133"/>
      <c r="M36" s="140">
        <v>1</v>
      </c>
      <c r="N36" s="140"/>
      <c r="O36" s="134">
        <f>K36/M36</f>
        <v>0</v>
      </c>
      <c r="P36" s="134"/>
      <c r="Q36" s="135"/>
      <c r="R36" s="135"/>
      <c r="S36" s="180">
        <f t="shared" si="5"/>
        <v>0</v>
      </c>
      <c r="T36" s="180"/>
    </row>
    <row r="37" spans="2:20" x14ac:dyDescent="0.3">
      <c r="B37" s="77" t="s">
        <v>121</v>
      </c>
      <c r="C37" s="77"/>
      <c r="D37" s="77"/>
      <c r="E37" s="77"/>
      <c r="F37" s="143"/>
      <c r="G37" s="144"/>
      <c r="H37" s="50" t="s">
        <v>125</v>
      </c>
      <c r="I37" s="77">
        <v>588</v>
      </c>
      <c r="J37" s="77"/>
      <c r="K37" s="138">
        <f t="shared" ref="K37:K41" si="6">F37*I37</f>
        <v>0</v>
      </c>
      <c r="L37" s="138"/>
      <c r="M37" s="77">
        <v>1</v>
      </c>
      <c r="N37" s="77"/>
      <c r="O37" s="139">
        <f t="shared" ref="O37:O40" si="7">K37/M37</f>
        <v>0</v>
      </c>
      <c r="P37" s="139"/>
      <c r="Q37" s="130"/>
      <c r="R37" s="130"/>
      <c r="S37" s="181">
        <f t="shared" si="5"/>
        <v>0</v>
      </c>
      <c r="T37" s="181"/>
    </row>
    <row r="38" spans="2:20" x14ac:dyDescent="0.3">
      <c r="B38" s="140" t="s">
        <v>122</v>
      </c>
      <c r="C38" s="140"/>
      <c r="D38" s="140"/>
      <c r="E38" s="140"/>
      <c r="F38" s="113"/>
      <c r="G38" s="115"/>
      <c r="H38" s="57" t="s">
        <v>125</v>
      </c>
      <c r="I38" s="140">
        <v>674</v>
      </c>
      <c r="J38" s="140"/>
      <c r="K38" s="133">
        <f t="shared" si="6"/>
        <v>0</v>
      </c>
      <c r="L38" s="133"/>
      <c r="M38" s="140">
        <v>1</v>
      </c>
      <c r="N38" s="140"/>
      <c r="O38" s="134">
        <f t="shared" si="7"/>
        <v>0</v>
      </c>
      <c r="P38" s="134"/>
      <c r="Q38" s="135"/>
      <c r="R38" s="135"/>
      <c r="S38" s="180">
        <f t="shared" si="5"/>
        <v>0</v>
      </c>
      <c r="T38" s="180"/>
    </row>
    <row r="39" spans="2:20" x14ac:dyDescent="0.3">
      <c r="B39" s="77" t="s">
        <v>71</v>
      </c>
      <c r="C39" s="77"/>
      <c r="D39" s="77"/>
      <c r="E39" s="77"/>
      <c r="F39" s="143"/>
      <c r="G39" s="144"/>
      <c r="H39" s="50" t="s">
        <v>125</v>
      </c>
      <c r="I39" s="77">
        <v>122</v>
      </c>
      <c r="J39" s="77"/>
      <c r="K39" s="138">
        <f t="shared" si="6"/>
        <v>0</v>
      </c>
      <c r="L39" s="138"/>
      <c r="M39" s="77">
        <v>1</v>
      </c>
      <c r="N39" s="77"/>
      <c r="O39" s="139">
        <f t="shared" si="7"/>
        <v>0</v>
      </c>
      <c r="P39" s="139"/>
      <c r="Q39" s="130"/>
      <c r="R39" s="130"/>
      <c r="S39" s="181">
        <f t="shared" si="5"/>
        <v>0</v>
      </c>
      <c r="T39" s="181"/>
    </row>
    <row r="40" spans="2:20" x14ac:dyDescent="0.3">
      <c r="B40" s="140" t="s">
        <v>123</v>
      </c>
      <c r="C40" s="140"/>
      <c r="D40" s="140"/>
      <c r="E40" s="140"/>
      <c r="F40" s="113"/>
      <c r="G40" s="115"/>
      <c r="H40" s="57" t="s">
        <v>125</v>
      </c>
      <c r="I40" s="140">
        <v>90.08</v>
      </c>
      <c r="J40" s="140"/>
      <c r="K40" s="133">
        <f t="shared" si="6"/>
        <v>0</v>
      </c>
      <c r="L40" s="133"/>
      <c r="M40" s="140">
        <v>1</v>
      </c>
      <c r="N40" s="140"/>
      <c r="O40" s="134">
        <f t="shared" si="7"/>
        <v>0</v>
      </c>
      <c r="P40" s="134"/>
      <c r="Q40" s="135"/>
      <c r="R40" s="135"/>
      <c r="S40" s="180">
        <f t="shared" si="5"/>
        <v>0</v>
      </c>
      <c r="T40" s="180"/>
    </row>
    <row r="41" spans="2:20" ht="15" thickBot="1" x14ac:dyDescent="0.35">
      <c r="B41" s="77" t="s">
        <v>124</v>
      </c>
      <c r="C41" s="77"/>
      <c r="D41" s="77"/>
      <c r="E41" s="77"/>
      <c r="F41" s="143"/>
      <c r="G41" s="144"/>
      <c r="H41" s="50" t="s">
        <v>128</v>
      </c>
      <c r="I41" s="77">
        <v>4.95</v>
      </c>
      <c r="J41" s="77"/>
      <c r="K41" s="138">
        <f t="shared" si="6"/>
        <v>0</v>
      </c>
      <c r="L41" s="138"/>
      <c r="M41" s="77">
        <v>1</v>
      </c>
      <c r="N41" s="77"/>
      <c r="O41" s="139">
        <f>K41/M41</f>
        <v>0</v>
      </c>
      <c r="P41" s="139"/>
      <c r="Q41" s="130"/>
      <c r="R41" s="130"/>
      <c r="S41" s="190">
        <f t="shared" si="5"/>
        <v>0</v>
      </c>
      <c r="T41" s="190"/>
    </row>
    <row r="42" spans="2:20" ht="15" thickBot="1" x14ac:dyDescent="0.35">
      <c r="Q42" s="155" t="s">
        <v>137</v>
      </c>
      <c r="R42" s="156"/>
      <c r="S42" s="188">
        <f>SUM(S35:T41)</f>
        <v>0</v>
      </c>
      <c r="T42" s="189"/>
    </row>
    <row r="43" spans="2:20" x14ac:dyDescent="0.3">
      <c r="B43" s="124" t="s">
        <v>129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6"/>
    </row>
    <row r="44" spans="2:20" ht="15" thickBot="1" x14ac:dyDescent="0.35"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9"/>
    </row>
    <row r="45" spans="2:20" ht="15" thickBot="1" x14ac:dyDescent="0.35">
      <c r="B45" s="116" t="s">
        <v>102</v>
      </c>
      <c r="C45" s="117"/>
      <c r="D45" s="117"/>
      <c r="E45" s="118"/>
      <c r="F45" s="119" t="s">
        <v>108</v>
      </c>
      <c r="G45" s="157"/>
      <c r="H45" s="60" t="s">
        <v>2</v>
      </c>
      <c r="I45" s="116" t="s">
        <v>104</v>
      </c>
      <c r="J45" s="118"/>
      <c r="K45" s="116" t="s">
        <v>103</v>
      </c>
      <c r="L45" s="118"/>
      <c r="M45" s="116" t="s">
        <v>105</v>
      </c>
      <c r="N45" s="118"/>
      <c r="O45" s="119" t="s">
        <v>107</v>
      </c>
      <c r="P45" s="121"/>
      <c r="Q45" s="122" t="s">
        <v>135</v>
      </c>
      <c r="R45" s="123"/>
      <c r="S45" s="184" t="s">
        <v>136</v>
      </c>
      <c r="T45" s="185"/>
    </row>
    <row r="46" spans="2:20" x14ac:dyDescent="0.3">
      <c r="B46" s="77" t="s">
        <v>130</v>
      </c>
      <c r="C46" s="77"/>
      <c r="D46" s="77"/>
      <c r="E46" s="77"/>
      <c r="F46" s="143"/>
      <c r="G46" s="144"/>
      <c r="H46" s="50" t="s">
        <v>125</v>
      </c>
      <c r="I46" s="77">
        <v>309</v>
      </c>
      <c r="J46" s="77"/>
      <c r="K46" s="138">
        <f t="shared" ref="K46:K47" si="8">F46*I46</f>
        <v>0</v>
      </c>
      <c r="L46" s="138"/>
      <c r="M46" s="77">
        <v>1</v>
      </c>
      <c r="N46" s="77"/>
      <c r="O46" s="139">
        <f>K46/M46</f>
        <v>0</v>
      </c>
      <c r="P46" s="139"/>
      <c r="Q46" s="130"/>
      <c r="R46" s="130"/>
      <c r="S46" s="181">
        <f t="shared" ref="S46:S47" si="9">Q46*O46</f>
        <v>0</v>
      </c>
      <c r="T46" s="181"/>
    </row>
    <row r="47" spans="2:20" ht="15" thickBot="1" x14ac:dyDescent="0.35">
      <c r="B47" s="140" t="s">
        <v>131</v>
      </c>
      <c r="C47" s="140"/>
      <c r="D47" s="140"/>
      <c r="E47" s="140"/>
      <c r="F47" s="113"/>
      <c r="G47" s="115"/>
      <c r="H47" s="57" t="s">
        <v>127</v>
      </c>
      <c r="I47" s="140">
        <v>0.3</v>
      </c>
      <c r="J47" s="140"/>
      <c r="K47" s="133">
        <f t="shared" si="8"/>
        <v>0</v>
      </c>
      <c r="L47" s="133"/>
      <c r="M47" s="140">
        <v>1</v>
      </c>
      <c r="N47" s="140"/>
      <c r="O47" s="134">
        <f>K47/M47</f>
        <v>0</v>
      </c>
      <c r="P47" s="134"/>
      <c r="Q47" s="135"/>
      <c r="R47" s="135"/>
      <c r="S47" s="179">
        <f t="shared" si="9"/>
        <v>0</v>
      </c>
      <c r="T47" s="179"/>
    </row>
    <row r="48" spans="2:20" ht="15" thickBot="1" x14ac:dyDescent="0.35">
      <c r="Q48" s="155" t="s">
        <v>137</v>
      </c>
      <c r="R48" s="156"/>
      <c r="S48" s="188">
        <f>S47+S46</f>
        <v>0</v>
      </c>
      <c r="T48" s="189"/>
    </row>
    <row r="49" spans="2:20" x14ac:dyDescent="0.3">
      <c r="B49" s="124" t="s">
        <v>81</v>
      </c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6"/>
    </row>
    <row r="50" spans="2:20" ht="15" thickBot="1" x14ac:dyDescent="0.35">
      <c r="B50" s="127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9"/>
    </row>
    <row r="51" spans="2:20" ht="15" thickBot="1" x14ac:dyDescent="0.35">
      <c r="B51" s="116" t="s">
        <v>102</v>
      </c>
      <c r="C51" s="117"/>
      <c r="D51" s="117"/>
      <c r="E51" s="118"/>
      <c r="F51" s="119" t="s">
        <v>108</v>
      </c>
      <c r="G51" s="157"/>
      <c r="H51" s="60" t="s">
        <v>2</v>
      </c>
      <c r="I51" s="116" t="s">
        <v>104</v>
      </c>
      <c r="J51" s="118"/>
      <c r="K51" s="116" t="s">
        <v>103</v>
      </c>
      <c r="L51" s="118"/>
      <c r="M51" s="116" t="s">
        <v>105</v>
      </c>
      <c r="N51" s="118"/>
      <c r="O51" s="119" t="s">
        <v>107</v>
      </c>
      <c r="P51" s="121"/>
      <c r="Q51" s="193" t="s">
        <v>135</v>
      </c>
      <c r="R51" s="194"/>
      <c r="S51" s="186" t="s">
        <v>136</v>
      </c>
      <c r="T51" s="187"/>
    </row>
    <row r="52" spans="2:20" x14ac:dyDescent="0.3">
      <c r="B52" s="77" t="s">
        <v>132</v>
      </c>
      <c r="C52" s="77"/>
      <c r="D52" s="77"/>
      <c r="E52" s="77"/>
      <c r="F52" s="143"/>
      <c r="G52" s="144"/>
      <c r="H52" s="50" t="s">
        <v>128</v>
      </c>
      <c r="I52" s="77">
        <v>87</v>
      </c>
      <c r="J52" s="77"/>
      <c r="K52" s="138">
        <f t="shared" ref="K52:K53" si="10">F52*I52</f>
        <v>0</v>
      </c>
      <c r="L52" s="138"/>
      <c r="M52" s="77">
        <v>1</v>
      </c>
      <c r="N52" s="77"/>
      <c r="O52" s="139">
        <f>K52/M52</f>
        <v>0</v>
      </c>
      <c r="P52" s="139"/>
      <c r="Q52" s="130"/>
      <c r="R52" s="130"/>
      <c r="S52" s="178">
        <f t="shared" ref="S52:S53" si="11">Q52*O52</f>
        <v>0</v>
      </c>
      <c r="T52" s="178"/>
    </row>
    <row r="53" spans="2:20" ht="15" thickBot="1" x14ac:dyDescent="0.35">
      <c r="B53" s="140" t="s">
        <v>133</v>
      </c>
      <c r="C53" s="140"/>
      <c r="D53" s="140"/>
      <c r="E53" s="140"/>
      <c r="F53" s="113"/>
      <c r="G53" s="115"/>
      <c r="H53" s="57" t="s">
        <v>128</v>
      </c>
      <c r="I53" s="140">
        <v>7</v>
      </c>
      <c r="J53" s="140"/>
      <c r="K53" s="133">
        <f t="shared" si="10"/>
        <v>0</v>
      </c>
      <c r="L53" s="133"/>
      <c r="M53" s="140">
        <v>1</v>
      </c>
      <c r="N53" s="140"/>
      <c r="O53" s="134">
        <f>K53/M53</f>
        <v>0</v>
      </c>
      <c r="P53" s="134"/>
      <c r="Q53" s="135"/>
      <c r="R53" s="135"/>
      <c r="S53" s="179">
        <f t="shared" si="11"/>
        <v>0</v>
      </c>
      <c r="T53" s="179"/>
    </row>
    <row r="54" spans="2:20" ht="15" thickBot="1" x14ac:dyDescent="0.35">
      <c r="Q54" s="168" t="s">
        <v>137</v>
      </c>
      <c r="R54" s="169"/>
      <c r="S54" s="188">
        <f>S53+S52</f>
        <v>0</v>
      </c>
      <c r="T54" s="189"/>
    </row>
    <row r="55" spans="2:20" x14ac:dyDescent="0.3">
      <c r="S55" s="61"/>
      <c r="T55" s="61"/>
    </row>
    <row r="56" spans="2:20" ht="15" thickBot="1" x14ac:dyDescent="0.35"/>
    <row r="57" spans="2:20" x14ac:dyDescent="0.3">
      <c r="O57" s="170" t="s">
        <v>138</v>
      </c>
      <c r="P57" s="171"/>
      <c r="Q57" s="174">
        <f>S54+S48+S42+S31+S25+S19+S9</f>
        <v>201.04166666666663</v>
      </c>
      <c r="R57" s="175"/>
    </row>
    <row r="58" spans="2:20" ht="15" thickBot="1" x14ac:dyDescent="0.35">
      <c r="O58" s="172"/>
      <c r="P58" s="173"/>
      <c r="Q58" s="176"/>
      <c r="R58" s="177"/>
    </row>
  </sheetData>
  <mergeCells count="257">
    <mergeCell ref="O57:P58"/>
    <mergeCell ref="Q57:R58"/>
    <mergeCell ref="S51:T51"/>
    <mergeCell ref="S52:T52"/>
    <mergeCell ref="B53:E53"/>
    <mergeCell ref="F53:G53"/>
    <mergeCell ref="I53:J53"/>
    <mergeCell ref="K53:L53"/>
    <mergeCell ref="M53:N53"/>
    <mergeCell ref="S53:T53"/>
    <mergeCell ref="Q54:R54"/>
    <mergeCell ref="S54:T54"/>
    <mergeCell ref="S45:T45"/>
    <mergeCell ref="S46:T46"/>
    <mergeCell ref="B47:E47"/>
    <mergeCell ref="F47:G47"/>
    <mergeCell ref="I47:J47"/>
    <mergeCell ref="K47:L47"/>
    <mergeCell ref="M47:N47"/>
    <mergeCell ref="S47:T47"/>
    <mergeCell ref="Q48:R48"/>
    <mergeCell ref="S48:T48"/>
    <mergeCell ref="S40:T40"/>
    <mergeCell ref="B41:E41"/>
    <mergeCell ref="F41:G41"/>
    <mergeCell ref="I41:J41"/>
    <mergeCell ref="K41:L41"/>
    <mergeCell ref="M41:N41"/>
    <mergeCell ref="S41:T41"/>
    <mergeCell ref="Q42:R42"/>
    <mergeCell ref="S42:T42"/>
    <mergeCell ref="Q31:R31"/>
    <mergeCell ref="S31:T31"/>
    <mergeCell ref="B32:T33"/>
    <mergeCell ref="S34:T34"/>
    <mergeCell ref="S35:T35"/>
    <mergeCell ref="S36:T36"/>
    <mergeCell ref="S37:T37"/>
    <mergeCell ref="S38:T38"/>
    <mergeCell ref="S39:T39"/>
    <mergeCell ref="Q28:R28"/>
    <mergeCell ref="S28:T28"/>
    <mergeCell ref="B29:E30"/>
    <mergeCell ref="F29:G30"/>
    <mergeCell ref="H29:H30"/>
    <mergeCell ref="I29:J30"/>
    <mergeCell ref="K29:L30"/>
    <mergeCell ref="M29:N30"/>
    <mergeCell ref="O29:P30"/>
    <mergeCell ref="Q29:R30"/>
    <mergeCell ref="S29:T30"/>
    <mergeCell ref="S22:T22"/>
    <mergeCell ref="S23:T23"/>
    <mergeCell ref="B24:E24"/>
    <mergeCell ref="F24:G24"/>
    <mergeCell ref="I24:J24"/>
    <mergeCell ref="K24:L24"/>
    <mergeCell ref="M24:N24"/>
    <mergeCell ref="S24:T24"/>
    <mergeCell ref="Q25:R25"/>
    <mergeCell ref="S25:T25"/>
    <mergeCell ref="S17:T17"/>
    <mergeCell ref="B18:E18"/>
    <mergeCell ref="F18:G18"/>
    <mergeCell ref="I18:J18"/>
    <mergeCell ref="K18:L18"/>
    <mergeCell ref="M18:N18"/>
    <mergeCell ref="O18:P18"/>
    <mergeCell ref="S18:T18"/>
    <mergeCell ref="Q19:R19"/>
    <mergeCell ref="S19:T19"/>
    <mergeCell ref="S7:T7"/>
    <mergeCell ref="S8:T8"/>
    <mergeCell ref="S9:T9"/>
    <mergeCell ref="B10:T11"/>
    <mergeCell ref="S12:T12"/>
    <mergeCell ref="S13:T13"/>
    <mergeCell ref="S14:T14"/>
    <mergeCell ref="S15:T15"/>
    <mergeCell ref="S16:T16"/>
    <mergeCell ref="O53:P53"/>
    <mergeCell ref="Q53:R53"/>
    <mergeCell ref="Q51:R51"/>
    <mergeCell ref="B52:E52"/>
    <mergeCell ref="F52:G52"/>
    <mergeCell ref="I52:J52"/>
    <mergeCell ref="K52:L52"/>
    <mergeCell ref="M52:N52"/>
    <mergeCell ref="O52:P52"/>
    <mergeCell ref="Q52:R52"/>
    <mergeCell ref="B51:E51"/>
    <mergeCell ref="F51:G51"/>
    <mergeCell ref="I51:J51"/>
    <mergeCell ref="K51:L51"/>
    <mergeCell ref="M51:N51"/>
    <mergeCell ref="O51:P51"/>
    <mergeCell ref="O47:P47"/>
    <mergeCell ref="Q47:R47"/>
    <mergeCell ref="B49:T50"/>
    <mergeCell ref="Q45:R45"/>
    <mergeCell ref="B46:E46"/>
    <mergeCell ref="F46:G46"/>
    <mergeCell ref="I46:J46"/>
    <mergeCell ref="K46:L46"/>
    <mergeCell ref="M46:N46"/>
    <mergeCell ref="O46:P46"/>
    <mergeCell ref="Q46:R46"/>
    <mergeCell ref="B45:E45"/>
    <mergeCell ref="F45:G45"/>
    <mergeCell ref="I45:J45"/>
    <mergeCell ref="K45:L45"/>
    <mergeCell ref="M45:N45"/>
    <mergeCell ref="O45:P45"/>
    <mergeCell ref="O41:P41"/>
    <mergeCell ref="Q41:R41"/>
    <mergeCell ref="B43:T44"/>
    <mergeCell ref="Q39:R39"/>
    <mergeCell ref="B40:E40"/>
    <mergeCell ref="F40:G40"/>
    <mergeCell ref="I40:J40"/>
    <mergeCell ref="K40:L40"/>
    <mergeCell ref="M40:N40"/>
    <mergeCell ref="O40:P40"/>
    <mergeCell ref="Q40:R40"/>
    <mergeCell ref="B39:E39"/>
    <mergeCell ref="F39:G39"/>
    <mergeCell ref="I39:J39"/>
    <mergeCell ref="K39:L39"/>
    <mergeCell ref="M39:N39"/>
    <mergeCell ref="O39:P39"/>
    <mergeCell ref="Q37:R37"/>
    <mergeCell ref="B38:E38"/>
    <mergeCell ref="F38:G38"/>
    <mergeCell ref="I38:J38"/>
    <mergeCell ref="K38:L38"/>
    <mergeCell ref="M38:N38"/>
    <mergeCell ref="O38:P38"/>
    <mergeCell ref="Q38:R38"/>
    <mergeCell ref="B37:E37"/>
    <mergeCell ref="F37:G37"/>
    <mergeCell ref="I37:J37"/>
    <mergeCell ref="K37:L37"/>
    <mergeCell ref="M37:N37"/>
    <mergeCell ref="O37:P37"/>
    <mergeCell ref="B34:E34"/>
    <mergeCell ref="F34:G34"/>
    <mergeCell ref="I34:J34"/>
    <mergeCell ref="K34:L34"/>
    <mergeCell ref="M34:N34"/>
    <mergeCell ref="O34:P34"/>
    <mergeCell ref="Q34:R34"/>
    <mergeCell ref="Q35:R35"/>
    <mergeCell ref="B36:E36"/>
    <mergeCell ref="F36:G36"/>
    <mergeCell ref="I36:J36"/>
    <mergeCell ref="K36:L36"/>
    <mergeCell ref="M36:N36"/>
    <mergeCell ref="O36:P36"/>
    <mergeCell ref="Q36:R36"/>
    <mergeCell ref="B35:E35"/>
    <mergeCell ref="F35:G35"/>
    <mergeCell ref="I35:J35"/>
    <mergeCell ref="K35:L35"/>
    <mergeCell ref="M35:N35"/>
    <mergeCell ref="O35:P35"/>
    <mergeCell ref="B28:E28"/>
    <mergeCell ref="F28:G28"/>
    <mergeCell ref="I28:J28"/>
    <mergeCell ref="K28:L28"/>
    <mergeCell ref="M28:N28"/>
    <mergeCell ref="O28:P28"/>
    <mergeCell ref="O24:P24"/>
    <mergeCell ref="Q24:R24"/>
    <mergeCell ref="B26:T27"/>
    <mergeCell ref="Q22:R22"/>
    <mergeCell ref="B23:E23"/>
    <mergeCell ref="F23:G23"/>
    <mergeCell ref="I23:J23"/>
    <mergeCell ref="K23:L23"/>
    <mergeCell ref="M23:N23"/>
    <mergeCell ref="O23:P23"/>
    <mergeCell ref="Q23:R23"/>
    <mergeCell ref="B22:E22"/>
    <mergeCell ref="F22:G22"/>
    <mergeCell ref="I22:J22"/>
    <mergeCell ref="K22:L22"/>
    <mergeCell ref="M22:N22"/>
    <mergeCell ref="O22:P22"/>
    <mergeCell ref="Q17:R17"/>
    <mergeCell ref="Q18:R18"/>
    <mergeCell ref="B17:E17"/>
    <mergeCell ref="F17:G17"/>
    <mergeCell ref="I17:J17"/>
    <mergeCell ref="K17:L17"/>
    <mergeCell ref="M17:N17"/>
    <mergeCell ref="O17:P17"/>
    <mergeCell ref="B20:T21"/>
    <mergeCell ref="Q15:R15"/>
    <mergeCell ref="B16:E16"/>
    <mergeCell ref="F16:G16"/>
    <mergeCell ref="I16:J16"/>
    <mergeCell ref="K16:L16"/>
    <mergeCell ref="M16:N16"/>
    <mergeCell ref="O16:P16"/>
    <mergeCell ref="Q16:R16"/>
    <mergeCell ref="B15:E15"/>
    <mergeCell ref="F15:G15"/>
    <mergeCell ref="I15:J15"/>
    <mergeCell ref="K15:L15"/>
    <mergeCell ref="M15:N15"/>
    <mergeCell ref="O15:P15"/>
    <mergeCell ref="Q13:R13"/>
    <mergeCell ref="B14:E14"/>
    <mergeCell ref="F14:G14"/>
    <mergeCell ref="I14:J14"/>
    <mergeCell ref="K14:L14"/>
    <mergeCell ref="M14:N14"/>
    <mergeCell ref="O14:P14"/>
    <mergeCell ref="Q14:R14"/>
    <mergeCell ref="B13:E13"/>
    <mergeCell ref="F13:G13"/>
    <mergeCell ref="I13:J13"/>
    <mergeCell ref="K13:L13"/>
    <mergeCell ref="M13:N13"/>
    <mergeCell ref="O13:P13"/>
    <mergeCell ref="Q9:R9"/>
    <mergeCell ref="B12:E12"/>
    <mergeCell ref="F12:G12"/>
    <mergeCell ref="I12:J12"/>
    <mergeCell ref="K12:L12"/>
    <mergeCell ref="M12:N12"/>
    <mergeCell ref="O12:P12"/>
    <mergeCell ref="Q12:R12"/>
    <mergeCell ref="Q7:R7"/>
    <mergeCell ref="B8:E8"/>
    <mergeCell ref="F8:G8"/>
    <mergeCell ref="I8:J8"/>
    <mergeCell ref="K8:L8"/>
    <mergeCell ref="M8:N8"/>
    <mergeCell ref="O8:P8"/>
    <mergeCell ref="Q8:R8"/>
    <mergeCell ref="B7:E7"/>
    <mergeCell ref="F7:G7"/>
    <mergeCell ref="I7:J7"/>
    <mergeCell ref="K7:L7"/>
    <mergeCell ref="M7:N7"/>
    <mergeCell ref="O7:P7"/>
    <mergeCell ref="B6:E6"/>
    <mergeCell ref="F6:G6"/>
    <mergeCell ref="I6:J6"/>
    <mergeCell ref="K6:L6"/>
    <mergeCell ref="M6:N6"/>
    <mergeCell ref="O6:P6"/>
    <mergeCell ref="Q6:R6"/>
    <mergeCell ref="B2:T3"/>
    <mergeCell ref="B4:T5"/>
    <mergeCell ref="S6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Matériaux</vt:lpstr>
      <vt:lpstr>Coût main-d'oeuvre atelier</vt:lpstr>
      <vt:lpstr>Coût main-d'oeuvre chantier</vt:lpstr>
      <vt:lpstr>Durée et coût tâches atelier</vt:lpstr>
      <vt:lpstr>Durée et coût tâches chantier</vt:lpstr>
      <vt:lpstr>Coût total ouvrage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Guyot</dc:creator>
  <cp:lastModifiedBy>Marcel Guyot</cp:lastModifiedBy>
  <dcterms:created xsi:type="dcterms:W3CDTF">2015-06-05T18:19:34Z</dcterms:created>
  <dcterms:modified xsi:type="dcterms:W3CDTF">2020-01-17T09:02:25Z</dcterms:modified>
</cp:coreProperties>
</file>