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d5999\Documents\Perso\INEO\"/>
    </mc:Choice>
  </mc:AlternateContent>
  <xr:revisionPtr revIDLastSave="0" documentId="13_ncr:1_{0B2678B3-1E3B-4216-A09D-2C17CB055168}" xr6:coauthVersionLast="41" xr6:coauthVersionMax="41" xr10:uidLastSave="{00000000-0000-0000-0000-000000000000}"/>
  <bookViews>
    <workbookView xWindow="-28920" yWindow="-1815" windowWidth="29040" windowHeight="15840" activeTab="3" xr2:uid="{3FEC1440-F056-4E7E-818B-768807F6D232}"/>
  </bookViews>
  <sheets>
    <sheet name="Temps unitaires" sheetId="1" r:id="rId1"/>
    <sheet name="Centre 1" sheetId="2" r:id="rId2"/>
    <sheet name="Centre 2" sheetId="6" r:id="rId3"/>
    <sheet name="Chantier Global" sheetId="5" r:id="rId4"/>
  </sheets>
  <definedNames>
    <definedName name="_xlnm._FilterDatabase" localSheetId="1" hidden="1">'Centre 1'!$A$4:$AQ$332</definedName>
    <definedName name="_xlnm._FilterDatabase" localSheetId="2" hidden="1">'Centre 2'!$A$4:$AQ$25</definedName>
    <definedName name="Famille_IS">'Temps unitaires'!$B$3:$B$72</definedName>
    <definedName name="_xlnm.Print_Titles" localSheetId="1">'Centre 1'!$3:$4</definedName>
    <definedName name="_xlnm.Print_Titles" localSheetId="2">'Centre 2'!$3:$4</definedName>
    <definedName name="Temps_unit">'Temps unitaires'!$B$3:$J$72</definedName>
    <definedName name="_xlnm.Print_Area" localSheetId="1">'Centre 1'!$A$1:$AH$42</definedName>
    <definedName name="_xlnm.Print_Area" localSheetId="2">'Centre 2'!$A$1:$AH$25</definedName>
    <definedName name="_xlnm.Print_Area" localSheetId="3">'Chantier Global'!$1:$32</definedName>
    <definedName name="_xlnm.Print_Area" localSheetId="0">'Temps unitaires'!$A$1:$J$75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2" i="5" l="1"/>
  <c r="M30" i="5"/>
  <c r="M31" i="5"/>
  <c r="F32" i="5"/>
  <c r="G32" i="5"/>
  <c r="H32" i="5"/>
  <c r="I32" i="5"/>
  <c r="J32" i="5"/>
  <c r="K32" i="5"/>
  <c r="E32" i="5"/>
  <c r="F31" i="5"/>
  <c r="G31" i="5"/>
  <c r="H31" i="5"/>
  <c r="I31" i="5"/>
  <c r="J31" i="5"/>
  <c r="K31" i="5"/>
  <c r="E31" i="5"/>
  <c r="F30" i="5"/>
  <c r="G30" i="5"/>
  <c r="H30" i="5"/>
  <c r="I30" i="5"/>
  <c r="J30" i="5"/>
  <c r="K30" i="5"/>
  <c r="E30" i="5"/>
  <c r="D31" i="5"/>
  <c r="D30" i="5"/>
  <c r="B31" i="5"/>
  <c r="B30" i="5"/>
  <c r="A31" i="5"/>
  <c r="A30" i="5"/>
  <c r="N24" i="6"/>
  <c r="M24" i="6"/>
  <c r="L24" i="6"/>
  <c r="K24" i="6"/>
  <c r="J24" i="6"/>
  <c r="I24" i="6"/>
  <c r="H24" i="6"/>
  <c r="N23" i="6"/>
  <c r="M23" i="6"/>
  <c r="L23" i="6"/>
  <c r="K23" i="6"/>
  <c r="J23" i="6"/>
  <c r="I23" i="6"/>
  <c r="H23" i="6"/>
  <c r="G23" i="6" s="1"/>
  <c r="N22" i="6"/>
  <c r="M22" i="6"/>
  <c r="L22" i="6"/>
  <c r="K22" i="6"/>
  <c r="J22" i="6"/>
  <c r="I22" i="6"/>
  <c r="H22" i="6"/>
  <c r="X22" i="6" s="1"/>
  <c r="N21" i="6"/>
  <c r="M21" i="6"/>
  <c r="L21" i="6"/>
  <c r="K21" i="6"/>
  <c r="J21" i="6"/>
  <c r="I21" i="6"/>
  <c r="H21" i="6"/>
  <c r="N20" i="6"/>
  <c r="M20" i="6"/>
  <c r="L20" i="6"/>
  <c r="K20" i="6"/>
  <c r="J20" i="6"/>
  <c r="I20" i="6"/>
  <c r="H20" i="6"/>
  <c r="N19" i="6"/>
  <c r="M19" i="6"/>
  <c r="L19" i="6"/>
  <c r="K19" i="6"/>
  <c r="J19" i="6"/>
  <c r="I19" i="6"/>
  <c r="G19" i="6" s="1"/>
  <c r="H19" i="6"/>
  <c r="N18" i="6"/>
  <c r="M18" i="6"/>
  <c r="L18" i="6"/>
  <c r="K18" i="6"/>
  <c r="J18" i="6"/>
  <c r="I18" i="6"/>
  <c r="H18" i="6"/>
  <c r="N17" i="6"/>
  <c r="M17" i="6"/>
  <c r="L17" i="6"/>
  <c r="K17" i="6"/>
  <c r="J17" i="6"/>
  <c r="I17" i="6"/>
  <c r="H17" i="6"/>
  <c r="N16" i="6"/>
  <c r="M16" i="6"/>
  <c r="L16" i="6"/>
  <c r="K16" i="6"/>
  <c r="J16" i="6"/>
  <c r="I16" i="6"/>
  <c r="H16" i="6"/>
  <c r="N15" i="6"/>
  <c r="M15" i="6"/>
  <c r="L15" i="6"/>
  <c r="K15" i="6"/>
  <c r="J15" i="6"/>
  <c r="I15" i="6"/>
  <c r="H15" i="6"/>
  <c r="N14" i="6"/>
  <c r="M14" i="6"/>
  <c r="L14" i="6"/>
  <c r="K14" i="6"/>
  <c r="J14" i="6"/>
  <c r="I14" i="6"/>
  <c r="H14" i="6"/>
  <c r="N13" i="6"/>
  <c r="M13" i="6"/>
  <c r="L13" i="6"/>
  <c r="L25" i="6" s="1"/>
  <c r="K13" i="6"/>
  <c r="J13" i="6"/>
  <c r="I13" i="6"/>
  <c r="H13" i="6"/>
  <c r="H25" i="6" s="1"/>
  <c r="P25" i="6" s="1"/>
  <c r="N11" i="6"/>
  <c r="M11" i="6"/>
  <c r="L11" i="6"/>
  <c r="K11" i="6"/>
  <c r="J11" i="6"/>
  <c r="I11" i="6"/>
  <c r="H11" i="6"/>
  <c r="N10" i="6"/>
  <c r="M10" i="6"/>
  <c r="L10" i="6"/>
  <c r="K10" i="6"/>
  <c r="J10" i="6"/>
  <c r="I10" i="6"/>
  <c r="H10" i="6"/>
  <c r="N9" i="6"/>
  <c r="M9" i="6"/>
  <c r="L9" i="6"/>
  <c r="K9" i="6"/>
  <c r="J9" i="6"/>
  <c r="I9" i="6"/>
  <c r="X9" i="6" s="1"/>
  <c r="H9" i="6"/>
  <c r="N8" i="6"/>
  <c r="M8" i="6"/>
  <c r="L8" i="6"/>
  <c r="K8" i="6"/>
  <c r="J8" i="6"/>
  <c r="I8" i="6"/>
  <c r="H8" i="6"/>
  <c r="X8" i="6" s="1"/>
  <c r="N7" i="6"/>
  <c r="M7" i="6"/>
  <c r="L7" i="6"/>
  <c r="K7" i="6"/>
  <c r="J7" i="6"/>
  <c r="I7" i="6"/>
  <c r="H7" i="6"/>
  <c r="N6" i="6"/>
  <c r="M6" i="6"/>
  <c r="L6" i="6"/>
  <c r="K6" i="6"/>
  <c r="J6" i="6"/>
  <c r="I6" i="6"/>
  <c r="H6" i="6"/>
  <c r="N5" i="6"/>
  <c r="M5" i="6"/>
  <c r="L5" i="6"/>
  <c r="K5" i="6"/>
  <c r="J5" i="6"/>
  <c r="I5" i="6"/>
  <c r="I12" i="6" s="1"/>
  <c r="H5" i="6"/>
  <c r="F1" i="6"/>
  <c r="J12" i="6" l="1"/>
  <c r="R12" i="6" s="1"/>
  <c r="N12" i="6"/>
  <c r="V12" i="6" s="1"/>
  <c r="K12" i="6"/>
  <c r="X6" i="6"/>
  <c r="G7" i="6"/>
  <c r="X10" i="6"/>
  <c r="X11" i="6"/>
  <c r="X19" i="6"/>
  <c r="X20" i="6"/>
  <c r="X21" i="6"/>
  <c r="L12" i="6"/>
  <c r="T12" i="6" s="1"/>
  <c r="K25" i="6"/>
  <c r="S25" i="6" s="1"/>
  <c r="X14" i="6"/>
  <c r="X18" i="6"/>
  <c r="X23" i="6"/>
  <c r="X24" i="6"/>
  <c r="X13" i="6"/>
  <c r="M25" i="6"/>
  <c r="U25" i="6" s="1"/>
  <c r="G15" i="6"/>
  <c r="X16" i="6"/>
  <c r="X17" i="6"/>
  <c r="G9" i="6"/>
  <c r="X15" i="6"/>
  <c r="I25" i="6"/>
  <c r="H12" i="6"/>
  <c r="P12" i="6" s="1"/>
  <c r="G6" i="6"/>
  <c r="G10" i="6"/>
  <c r="M12" i="6"/>
  <c r="U12" i="6" s="1"/>
  <c r="S12" i="6"/>
  <c r="G16" i="6"/>
  <c r="G20" i="6"/>
  <c r="G24" i="6"/>
  <c r="J25" i="6"/>
  <c r="R25" i="6" s="1"/>
  <c r="N25" i="6"/>
  <c r="V25" i="6" s="1"/>
  <c r="T25" i="6"/>
  <c r="G5" i="6"/>
  <c r="X7" i="6"/>
  <c r="G11" i="6"/>
  <c r="G13" i="6"/>
  <c r="G17" i="6"/>
  <c r="G21" i="6"/>
  <c r="X5" i="6"/>
  <c r="G8" i="6"/>
  <c r="G14" i="6"/>
  <c r="G18" i="6"/>
  <c r="G22" i="6"/>
  <c r="H38" i="2"/>
  <c r="I38" i="2"/>
  <c r="J38" i="2"/>
  <c r="K38" i="2"/>
  <c r="L38" i="2"/>
  <c r="M38" i="2"/>
  <c r="N38" i="2"/>
  <c r="H113" i="2"/>
  <c r="I113" i="2"/>
  <c r="J113" i="2"/>
  <c r="K113" i="2"/>
  <c r="L113" i="2"/>
  <c r="M113" i="2"/>
  <c r="N113" i="2"/>
  <c r="G12" i="6" l="1"/>
  <c r="X25" i="6"/>
  <c r="G25" i="6"/>
  <c r="X12" i="6"/>
  <c r="X38" i="2"/>
  <c r="X113" i="2"/>
  <c r="G38" i="2"/>
  <c r="G113" i="2"/>
  <c r="H301" i="2"/>
  <c r="I301" i="2"/>
  <c r="J301" i="2"/>
  <c r="K301" i="2"/>
  <c r="L301" i="2"/>
  <c r="M301" i="2"/>
  <c r="N301" i="2"/>
  <c r="H309" i="2"/>
  <c r="I309" i="2"/>
  <c r="J309" i="2"/>
  <c r="K309" i="2"/>
  <c r="L309" i="2"/>
  <c r="M309" i="2"/>
  <c r="N309" i="2"/>
  <c r="H308" i="2"/>
  <c r="I308" i="2"/>
  <c r="J308" i="2"/>
  <c r="K308" i="2"/>
  <c r="L308" i="2"/>
  <c r="M308" i="2"/>
  <c r="N308" i="2"/>
  <c r="H314" i="2"/>
  <c r="I314" i="2"/>
  <c r="J314" i="2"/>
  <c r="K314" i="2"/>
  <c r="L314" i="2"/>
  <c r="M314" i="2"/>
  <c r="N314" i="2"/>
  <c r="H315" i="2"/>
  <c r="I315" i="2"/>
  <c r="J315" i="2"/>
  <c r="K315" i="2"/>
  <c r="L315" i="2"/>
  <c r="M315" i="2"/>
  <c r="N315" i="2"/>
  <c r="H316" i="2"/>
  <c r="I316" i="2"/>
  <c r="J316" i="2"/>
  <c r="K316" i="2"/>
  <c r="L316" i="2"/>
  <c r="M316" i="2"/>
  <c r="N316" i="2"/>
  <c r="H317" i="2"/>
  <c r="I317" i="2"/>
  <c r="J317" i="2"/>
  <c r="K317" i="2"/>
  <c r="L317" i="2"/>
  <c r="M317" i="2"/>
  <c r="N317" i="2"/>
  <c r="H318" i="2"/>
  <c r="I318" i="2"/>
  <c r="J318" i="2"/>
  <c r="K318" i="2"/>
  <c r="L318" i="2"/>
  <c r="M318" i="2"/>
  <c r="N318" i="2"/>
  <c r="H319" i="2"/>
  <c r="I319" i="2"/>
  <c r="J319" i="2"/>
  <c r="K319" i="2"/>
  <c r="L319" i="2"/>
  <c r="M319" i="2"/>
  <c r="N319" i="2"/>
  <c r="H320" i="2"/>
  <c r="I320" i="2"/>
  <c r="J320" i="2"/>
  <c r="K320" i="2"/>
  <c r="L320" i="2"/>
  <c r="M320" i="2"/>
  <c r="N320" i="2"/>
  <c r="H321" i="2"/>
  <c r="I321" i="2"/>
  <c r="J321" i="2"/>
  <c r="K321" i="2"/>
  <c r="L321" i="2"/>
  <c r="M321" i="2"/>
  <c r="N321" i="2"/>
  <c r="X317" i="2" l="1"/>
  <c r="X315" i="2"/>
  <c r="X316" i="2"/>
  <c r="X318" i="2"/>
  <c r="X319" i="2"/>
  <c r="X301" i="2"/>
  <c r="X320" i="2"/>
  <c r="X309" i="2"/>
  <c r="X321" i="2"/>
  <c r="X308" i="2"/>
  <c r="X314" i="2"/>
  <c r="G301" i="2"/>
  <c r="G309" i="2"/>
  <c r="G319" i="2"/>
  <c r="G308" i="2"/>
  <c r="G315" i="2"/>
  <c r="G320" i="2"/>
  <c r="G316" i="2"/>
  <c r="G321" i="2"/>
  <c r="G317" i="2"/>
  <c r="G318" i="2"/>
  <c r="G314" i="2"/>
  <c r="H290" i="2"/>
  <c r="I290" i="2"/>
  <c r="J290" i="2"/>
  <c r="K290" i="2"/>
  <c r="L290" i="2"/>
  <c r="M290" i="2"/>
  <c r="N290" i="2"/>
  <c r="H291" i="2"/>
  <c r="I291" i="2"/>
  <c r="J291" i="2"/>
  <c r="K291" i="2"/>
  <c r="L291" i="2"/>
  <c r="M291" i="2"/>
  <c r="N291" i="2"/>
  <c r="H292" i="2"/>
  <c r="I292" i="2"/>
  <c r="J292" i="2"/>
  <c r="K292" i="2"/>
  <c r="L292" i="2"/>
  <c r="M292" i="2"/>
  <c r="N292" i="2"/>
  <c r="H293" i="2"/>
  <c r="I293" i="2"/>
  <c r="J293" i="2"/>
  <c r="K293" i="2"/>
  <c r="L293" i="2"/>
  <c r="M293" i="2"/>
  <c r="N293" i="2"/>
  <c r="H210" i="2"/>
  <c r="I210" i="2"/>
  <c r="J210" i="2"/>
  <c r="K210" i="2"/>
  <c r="L210" i="2"/>
  <c r="M210" i="2"/>
  <c r="N210" i="2"/>
  <c r="H211" i="2"/>
  <c r="I211" i="2"/>
  <c r="J211" i="2"/>
  <c r="K211" i="2"/>
  <c r="L211" i="2"/>
  <c r="M211" i="2"/>
  <c r="N211" i="2"/>
  <c r="H283" i="2"/>
  <c r="I283" i="2"/>
  <c r="J283" i="2"/>
  <c r="K283" i="2"/>
  <c r="L283" i="2"/>
  <c r="M283" i="2"/>
  <c r="N283" i="2"/>
  <c r="H284" i="2"/>
  <c r="I284" i="2"/>
  <c r="J284" i="2"/>
  <c r="K284" i="2"/>
  <c r="L284" i="2"/>
  <c r="M284" i="2"/>
  <c r="N284" i="2"/>
  <c r="H285" i="2"/>
  <c r="I285" i="2"/>
  <c r="J285" i="2"/>
  <c r="K285" i="2"/>
  <c r="L285" i="2"/>
  <c r="M285" i="2"/>
  <c r="N285" i="2"/>
  <c r="H286" i="2"/>
  <c r="I286" i="2"/>
  <c r="J286" i="2"/>
  <c r="K286" i="2"/>
  <c r="L286" i="2"/>
  <c r="M286" i="2"/>
  <c r="N286" i="2"/>
  <c r="H287" i="2"/>
  <c r="I287" i="2"/>
  <c r="J287" i="2"/>
  <c r="K287" i="2"/>
  <c r="L287" i="2"/>
  <c r="M287" i="2"/>
  <c r="N287" i="2"/>
  <c r="H288" i="2"/>
  <c r="I288" i="2"/>
  <c r="J288" i="2"/>
  <c r="K288" i="2"/>
  <c r="L288" i="2"/>
  <c r="M288" i="2"/>
  <c r="N288" i="2"/>
  <c r="H289" i="2"/>
  <c r="I289" i="2"/>
  <c r="J289" i="2"/>
  <c r="K289" i="2"/>
  <c r="L289" i="2"/>
  <c r="M289" i="2"/>
  <c r="N289" i="2"/>
  <c r="H294" i="2"/>
  <c r="I294" i="2"/>
  <c r="J294" i="2"/>
  <c r="K294" i="2"/>
  <c r="L294" i="2"/>
  <c r="M294" i="2"/>
  <c r="N294" i="2"/>
  <c r="H296" i="2"/>
  <c r="I296" i="2"/>
  <c r="J296" i="2"/>
  <c r="K296" i="2"/>
  <c r="L296" i="2"/>
  <c r="M296" i="2"/>
  <c r="N296" i="2"/>
  <c r="H297" i="2"/>
  <c r="I297" i="2"/>
  <c r="J297" i="2"/>
  <c r="K297" i="2"/>
  <c r="L297" i="2"/>
  <c r="M297" i="2"/>
  <c r="N297" i="2"/>
  <c r="H298" i="2"/>
  <c r="I298" i="2"/>
  <c r="J298" i="2"/>
  <c r="K298" i="2"/>
  <c r="L298" i="2"/>
  <c r="M298" i="2"/>
  <c r="N298" i="2"/>
  <c r="H299" i="2"/>
  <c r="I299" i="2"/>
  <c r="J299" i="2"/>
  <c r="K299" i="2"/>
  <c r="L299" i="2"/>
  <c r="M299" i="2"/>
  <c r="N299" i="2"/>
  <c r="H300" i="2"/>
  <c r="I300" i="2"/>
  <c r="J300" i="2"/>
  <c r="K300" i="2"/>
  <c r="L300" i="2"/>
  <c r="M300" i="2"/>
  <c r="N300" i="2"/>
  <c r="H302" i="2"/>
  <c r="I302" i="2"/>
  <c r="J302" i="2"/>
  <c r="K302" i="2"/>
  <c r="L302" i="2"/>
  <c r="M302" i="2"/>
  <c r="N302" i="2"/>
  <c r="H303" i="2"/>
  <c r="I303" i="2"/>
  <c r="J303" i="2"/>
  <c r="K303" i="2"/>
  <c r="L303" i="2"/>
  <c r="M303" i="2"/>
  <c r="N303" i="2"/>
  <c r="H304" i="2"/>
  <c r="I304" i="2"/>
  <c r="J304" i="2"/>
  <c r="K304" i="2"/>
  <c r="L304" i="2"/>
  <c r="M304" i="2"/>
  <c r="N304" i="2"/>
  <c r="H305" i="2"/>
  <c r="I305" i="2"/>
  <c r="J305" i="2"/>
  <c r="K305" i="2"/>
  <c r="L305" i="2"/>
  <c r="M305" i="2"/>
  <c r="N305" i="2"/>
  <c r="H306" i="2"/>
  <c r="I306" i="2"/>
  <c r="J306" i="2"/>
  <c r="K306" i="2"/>
  <c r="L306" i="2"/>
  <c r="M306" i="2"/>
  <c r="N306" i="2"/>
  <c r="H307" i="2"/>
  <c r="I307" i="2"/>
  <c r="J307" i="2"/>
  <c r="K307" i="2"/>
  <c r="L307" i="2"/>
  <c r="M307" i="2"/>
  <c r="N307" i="2"/>
  <c r="H310" i="2"/>
  <c r="I310" i="2"/>
  <c r="J310" i="2"/>
  <c r="K310" i="2"/>
  <c r="L310" i="2"/>
  <c r="M310" i="2"/>
  <c r="N310" i="2"/>
  <c r="H311" i="2"/>
  <c r="I311" i="2"/>
  <c r="J311" i="2"/>
  <c r="K311" i="2"/>
  <c r="L311" i="2"/>
  <c r="M311" i="2"/>
  <c r="N311" i="2"/>
  <c r="H312" i="2"/>
  <c r="I312" i="2"/>
  <c r="J312" i="2"/>
  <c r="K312" i="2"/>
  <c r="L312" i="2"/>
  <c r="M312" i="2"/>
  <c r="N312" i="2"/>
  <c r="H313" i="2"/>
  <c r="I313" i="2"/>
  <c r="J313" i="2"/>
  <c r="K313" i="2"/>
  <c r="L313" i="2"/>
  <c r="M313" i="2"/>
  <c r="N313" i="2"/>
  <c r="H322" i="2"/>
  <c r="I322" i="2"/>
  <c r="J322" i="2"/>
  <c r="K322" i="2"/>
  <c r="L322" i="2"/>
  <c r="M322" i="2"/>
  <c r="N322" i="2"/>
  <c r="H323" i="2"/>
  <c r="I323" i="2"/>
  <c r="J323" i="2"/>
  <c r="K323" i="2"/>
  <c r="L323" i="2"/>
  <c r="M323" i="2"/>
  <c r="N323" i="2"/>
  <c r="H324" i="2"/>
  <c r="I324" i="2"/>
  <c r="J324" i="2"/>
  <c r="K324" i="2"/>
  <c r="L324" i="2"/>
  <c r="M324" i="2"/>
  <c r="N324" i="2"/>
  <c r="H325" i="2"/>
  <c r="I325" i="2"/>
  <c r="J325" i="2"/>
  <c r="K325" i="2"/>
  <c r="L325" i="2"/>
  <c r="M325" i="2"/>
  <c r="N325" i="2"/>
  <c r="H326" i="2"/>
  <c r="I326" i="2"/>
  <c r="J326" i="2"/>
  <c r="K326" i="2"/>
  <c r="L326" i="2"/>
  <c r="M326" i="2"/>
  <c r="N326" i="2"/>
  <c r="H327" i="2"/>
  <c r="I327" i="2"/>
  <c r="J327" i="2"/>
  <c r="K327" i="2"/>
  <c r="L327" i="2"/>
  <c r="M327" i="2"/>
  <c r="N327" i="2"/>
  <c r="H328" i="2"/>
  <c r="I328" i="2"/>
  <c r="J328" i="2"/>
  <c r="K328" i="2"/>
  <c r="L328" i="2"/>
  <c r="M328" i="2"/>
  <c r="N328" i="2"/>
  <c r="H329" i="2"/>
  <c r="I329" i="2"/>
  <c r="J329" i="2"/>
  <c r="K329" i="2"/>
  <c r="L329" i="2"/>
  <c r="M329" i="2"/>
  <c r="N329" i="2"/>
  <c r="H330" i="2"/>
  <c r="I330" i="2"/>
  <c r="J330" i="2"/>
  <c r="K330" i="2"/>
  <c r="L330" i="2"/>
  <c r="M330" i="2"/>
  <c r="N330" i="2"/>
  <c r="H331" i="2"/>
  <c r="I331" i="2"/>
  <c r="J331" i="2"/>
  <c r="K331" i="2"/>
  <c r="L331" i="2"/>
  <c r="M331" i="2"/>
  <c r="N331" i="2"/>
  <c r="X325" i="2" l="1"/>
  <c r="X331" i="2"/>
  <c r="X323" i="2"/>
  <c r="X332" i="2"/>
  <c r="M27" i="5" s="1"/>
  <c r="H332" i="2"/>
  <c r="P332" i="2" s="1"/>
  <c r="E27" i="5" s="1"/>
  <c r="X324" i="2"/>
  <c r="N332" i="2"/>
  <c r="V332" i="2" s="1"/>
  <c r="K27" i="5" s="1"/>
  <c r="X326" i="2"/>
  <c r="M332" i="2"/>
  <c r="U332" i="2" s="1"/>
  <c r="J27" i="5" s="1"/>
  <c r="X327" i="2"/>
  <c r="L332" i="2"/>
  <c r="T332" i="2" s="1"/>
  <c r="X328" i="2"/>
  <c r="K332" i="2"/>
  <c r="S332" i="2" s="1"/>
  <c r="X329" i="2"/>
  <c r="J332" i="2"/>
  <c r="R332" i="2" s="1"/>
  <c r="G27" i="5" s="1"/>
  <c r="X330" i="2"/>
  <c r="X322" i="2"/>
  <c r="I332" i="2"/>
  <c r="Q332" i="2" s="1"/>
  <c r="F27" i="5" s="1"/>
  <c r="X283" i="2"/>
  <c r="X292" i="2"/>
  <c r="X289" i="2"/>
  <c r="X299" i="2"/>
  <c r="X297" i="2"/>
  <c r="X288" i="2"/>
  <c r="X284" i="2"/>
  <c r="X296" i="2"/>
  <c r="X287" i="2"/>
  <c r="X298" i="2"/>
  <c r="X291" i="2"/>
  <c r="X300" i="2"/>
  <c r="X285" i="2"/>
  <c r="X293" i="2"/>
  <c r="X304" i="2"/>
  <c r="X294" i="2"/>
  <c r="X286" i="2"/>
  <c r="X305" i="2"/>
  <c r="G312" i="2"/>
  <c r="G293" i="2"/>
  <c r="G324" i="2"/>
  <c r="G290" i="2"/>
  <c r="G291" i="2"/>
  <c r="X290" i="2"/>
  <c r="G329" i="2"/>
  <c r="G325" i="2"/>
  <c r="G313" i="2"/>
  <c r="X313" i="2"/>
  <c r="G328" i="2"/>
  <c r="G330" i="2"/>
  <c r="G326" i="2"/>
  <c r="G322" i="2"/>
  <c r="X312" i="2"/>
  <c r="G331" i="2"/>
  <c r="G327" i="2"/>
  <c r="G323" i="2"/>
  <c r="G311" i="2"/>
  <c r="X311" i="2"/>
  <c r="G310" i="2"/>
  <c r="X302" i="2"/>
  <c r="X310" i="2"/>
  <c r="X307" i="2"/>
  <c r="X306" i="2"/>
  <c r="X303" i="2"/>
  <c r="G307" i="2"/>
  <c r="G303" i="2"/>
  <c r="G306" i="2"/>
  <c r="G304" i="2"/>
  <c r="G299" i="2"/>
  <c r="G302" i="2"/>
  <c r="G305" i="2"/>
  <c r="G300" i="2"/>
  <c r="X211" i="2"/>
  <c r="G292" i="2"/>
  <c r="G287" i="2"/>
  <c r="G210" i="2"/>
  <c r="G211" i="2"/>
  <c r="X210" i="2"/>
  <c r="G296" i="2"/>
  <c r="G288" i="2"/>
  <c r="G284" i="2"/>
  <c r="G297" i="2"/>
  <c r="G289" i="2"/>
  <c r="G285" i="2"/>
  <c r="G298" i="2"/>
  <c r="G294" i="2"/>
  <c r="G286" i="2"/>
  <c r="G283" i="2"/>
  <c r="G332" i="2" l="1"/>
  <c r="D27" i="5" s="1"/>
  <c r="H231" i="2"/>
  <c r="I231" i="2"/>
  <c r="J231" i="2"/>
  <c r="K231" i="2"/>
  <c r="L231" i="2"/>
  <c r="M231" i="2"/>
  <c r="N231" i="2"/>
  <c r="H232" i="2"/>
  <c r="I232" i="2"/>
  <c r="J232" i="2"/>
  <c r="K232" i="2"/>
  <c r="L232" i="2"/>
  <c r="M232" i="2"/>
  <c r="N232" i="2"/>
  <c r="H233" i="2"/>
  <c r="I233" i="2"/>
  <c r="J233" i="2"/>
  <c r="K233" i="2"/>
  <c r="L233" i="2"/>
  <c r="M233" i="2"/>
  <c r="N233" i="2"/>
  <c r="H234" i="2"/>
  <c r="I234" i="2"/>
  <c r="J234" i="2"/>
  <c r="K234" i="2"/>
  <c r="L234" i="2"/>
  <c r="M234" i="2"/>
  <c r="N234" i="2"/>
  <c r="H235" i="2"/>
  <c r="I235" i="2"/>
  <c r="J235" i="2"/>
  <c r="K235" i="2"/>
  <c r="L235" i="2"/>
  <c r="M235" i="2"/>
  <c r="N235" i="2"/>
  <c r="H236" i="2"/>
  <c r="I236" i="2"/>
  <c r="J236" i="2"/>
  <c r="K236" i="2"/>
  <c r="L236" i="2"/>
  <c r="M236" i="2"/>
  <c r="N236" i="2"/>
  <c r="H237" i="2"/>
  <c r="I237" i="2"/>
  <c r="J237" i="2"/>
  <c r="K237" i="2"/>
  <c r="L237" i="2"/>
  <c r="M237" i="2"/>
  <c r="N237" i="2"/>
  <c r="H238" i="2"/>
  <c r="I238" i="2"/>
  <c r="J238" i="2"/>
  <c r="K238" i="2"/>
  <c r="L238" i="2"/>
  <c r="M238" i="2"/>
  <c r="N238" i="2"/>
  <c r="H239" i="2"/>
  <c r="I239" i="2"/>
  <c r="J239" i="2"/>
  <c r="K239" i="2"/>
  <c r="L239" i="2"/>
  <c r="M239" i="2"/>
  <c r="N239" i="2"/>
  <c r="H240" i="2"/>
  <c r="I240" i="2"/>
  <c r="J240" i="2"/>
  <c r="K240" i="2"/>
  <c r="L240" i="2"/>
  <c r="M240" i="2"/>
  <c r="N240" i="2"/>
  <c r="H241" i="2"/>
  <c r="I241" i="2"/>
  <c r="J241" i="2"/>
  <c r="K241" i="2"/>
  <c r="L241" i="2"/>
  <c r="M241" i="2"/>
  <c r="N241" i="2"/>
  <c r="H242" i="2"/>
  <c r="I242" i="2"/>
  <c r="J242" i="2"/>
  <c r="K242" i="2"/>
  <c r="L242" i="2"/>
  <c r="M242" i="2"/>
  <c r="N242" i="2"/>
  <c r="H243" i="2"/>
  <c r="I243" i="2"/>
  <c r="J243" i="2"/>
  <c r="K243" i="2"/>
  <c r="L243" i="2"/>
  <c r="M243" i="2"/>
  <c r="N243" i="2"/>
  <c r="H244" i="2"/>
  <c r="I244" i="2"/>
  <c r="J244" i="2"/>
  <c r="K244" i="2"/>
  <c r="L244" i="2"/>
  <c r="M244" i="2"/>
  <c r="N244" i="2"/>
  <c r="H245" i="2"/>
  <c r="I245" i="2"/>
  <c r="J245" i="2"/>
  <c r="K245" i="2"/>
  <c r="L245" i="2"/>
  <c r="M245" i="2"/>
  <c r="N245" i="2"/>
  <c r="H247" i="2"/>
  <c r="I247" i="2"/>
  <c r="J247" i="2"/>
  <c r="K247" i="2"/>
  <c r="L247" i="2"/>
  <c r="M247" i="2"/>
  <c r="N247" i="2"/>
  <c r="H248" i="2"/>
  <c r="I248" i="2"/>
  <c r="J248" i="2"/>
  <c r="K248" i="2"/>
  <c r="L248" i="2"/>
  <c r="M248" i="2"/>
  <c r="N248" i="2"/>
  <c r="H249" i="2"/>
  <c r="I249" i="2"/>
  <c r="J249" i="2"/>
  <c r="K249" i="2"/>
  <c r="L249" i="2"/>
  <c r="M249" i="2"/>
  <c r="N249" i="2"/>
  <c r="H250" i="2"/>
  <c r="I250" i="2"/>
  <c r="J250" i="2"/>
  <c r="K250" i="2"/>
  <c r="L250" i="2"/>
  <c r="M250" i="2"/>
  <c r="N250" i="2"/>
  <c r="H251" i="2"/>
  <c r="I251" i="2"/>
  <c r="J251" i="2"/>
  <c r="K251" i="2"/>
  <c r="L251" i="2"/>
  <c r="M251" i="2"/>
  <c r="N251" i="2"/>
  <c r="H252" i="2"/>
  <c r="I252" i="2"/>
  <c r="J252" i="2"/>
  <c r="K252" i="2"/>
  <c r="L252" i="2"/>
  <c r="M252" i="2"/>
  <c r="N252" i="2"/>
  <c r="H253" i="2"/>
  <c r="I253" i="2"/>
  <c r="J253" i="2"/>
  <c r="K253" i="2"/>
  <c r="L253" i="2"/>
  <c r="M253" i="2"/>
  <c r="N253" i="2"/>
  <c r="H254" i="2"/>
  <c r="I254" i="2"/>
  <c r="J254" i="2"/>
  <c r="K254" i="2"/>
  <c r="L254" i="2"/>
  <c r="M254" i="2"/>
  <c r="N254" i="2"/>
  <c r="H255" i="2"/>
  <c r="I255" i="2"/>
  <c r="J255" i="2"/>
  <c r="K255" i="2"/>
  <c r="L255" i="2"/>
  <c r="M255" i="2"/>
  <c r="N255" i="2"/>
  <c r="H256" i="2"/>
  <c r="I256" i="2"/>
  <c r="J256" i="2"/>
  <c r="K256" i="2"/>
  <c r="L256" i="2"/>
  <c r="M256" i="2"/>
  <c r="N256" i="2"/>
  <c r="H257" i="2"/>
  <c r="I257" i="2"/>
  <c r="J257" i="2"/>
  <c r="K257" i="2"/>
  <c r="L257" i="2"/>
  <c r="M257" i="2"/>
  <c r="N257" i="2"/>
  <c r="H258" i="2"/>
  <c r="I258" i="2"/>
  <c r="J258" i="2"/>
  <c r="K258" i="2"/>
  <c r="L258" i="2"/>
  <c r="M258" i="2"/>
  <c r="N258" i="2"/>
  <c r="H259" i="2"/>
  <c r="I259" i="2"/>
  <c r="J259" i="2"/>
  <c r="K259" i="2"/>
  <c r="L259" i="2"/>
  <c r="M259" i="2"/>
  <c r="N259" i="2"/>
  <c r="H260" i="2"/>
  <c r="I260" i="2"/>
  <c r="J260" i="2"/>
  <c r="K260" i="2"/>
  <c r="L260" i="2"/>
  <c r="M260" i="2"/>
  <c r="N260" i="2"/>
  <c r="H261" i="2"/>
  <c r="I261" i="2"/>
  <c r="J261" i="2"/>
  <c r="K261" i="2"/>
  <c r="L261" i="2"/>
  <c r="M261" i="2"/>
  <c r="N261" i="2"/>
  <c r="H262" i="2"/>
  <c r="I262" i="2"/>
  <c r="J262" i="2"/>
  <c r="K262" i="2"/>
  <c r="L262" i="2"/>
  <c r="M262" i="2"/>
  <c r="N262" i="2"/>
  <c r="H263" i="2"/>
  <c r="I263" i="2"/>
  <c r="J263" i="2"/>
  <c r="K263" i="2"/>
  <c r="L263" i="2"/>
  <c r="M263" i="2"/>
  <c r="N263" i="2"/>
  <c r="H264" i="2"/>
  <c r="I264" i="2"/>
  <c r="J264" i="2"/>
  <c r="K264" i="2"/>
  <c r="L264" i="2"/>
  <c r="M264" i="2"/>
  <c r="N264" i="2"/>
  <c r="H265" i="2"/>
  <c r="I265" i="2"/>
  <c r="J265" i="2"/>
  <c r="K265" i="2"/>
  <c r="L265" i="2"/>
  <c r="M265" i="2"/>
  <c r="N265" i="2"/>
  <c r="H266" i="2"/>
  <c r="I266" i="2"/>
  <c r="J266" i="2"/>
  <c r="K266" i="2"/>
  <c r="L266" i="2"/>
  <c r="M266" i="2"/>
  <c r="N266" i="2"/>
  <c r="H267" i="2"/>
  <c r="I267" i="2"/>
  <c r="J267" i="2"/>
  <c r="K267" i="2"/>
  <c r="L267" i="2"/>
  <c r="M267" i="2"/>
  <c r="N267" i="2"/>
  <c r="H268" i="2"/>
  <c r="I268" i="2"/>
  <c r="J268" i="2"/>
  <c r="K268" i="2"/>
  <c r="L268" i="2"/>
  <c r="M268" i="2"/>
  <c r="N268" i="2"/>
  <c r="H269" i="2"/>
  <c r="I269" i="2"/>
  <c r="J269" i="2"/>
  <c r="K269" i="2"/>
  <c r="L269" i="2"/>
  <c r="M269" i="2"/>
  <c r="N269" i="2"/>
  <c r="H270" i="2"/>
  <c r="I270" i="2"/>
  <c r="J270" i="2"/>
  <c r="K270" i="2"/>
  <c r="L270" i="2"/>
  <c r="M270" i="2"/>
  <c r="N270" i="2"/>
  <c r="H271" i="2"/>
  <c r="I271" i="2"/>
  <c r="J271" i="2"/>
  <c r="K271" i="2"/>
  <c r="L271" i="2"/>
  <c r="M271" i="2"/>
  <c r="N271" i="2"/>
  <c r="H272" i="2"/>
  <c r="I272" i="2"/>
  <c r="J272" i="2"/>
  <c r="K272" i="2"/>
  <c r="L272" i="2"/>
  <c r="M272" i="2"/>
  <c r="N272" i="2"/>
  <c r="H273" i="2"/>
  <c r="I273" i="2"/>
  <c r="J273" i="2"/>
  <c r="K273" i="2"/>
  <c r="L273" i="2"/>
  <c r="M273" i="2"/>
  <c r="N273" i="2"/>
  <c r="H274" i="2"/>
  <c r="I274" i="2"/>
  <c r="J274" i="2"/>
  <c r="K274" i="2"/>
  <c r="L274" i="2"/>
  <c r="M274" i="2"/>
  <c r="N274" i="2"/>
  <c r="H276" i="2"/>
  <c r="I276" i="2"/>
  <c r="J276" i="2"/>
  <c r="K276" i="2"/>
  <c r="L276" i="2"/>
  <c r="M276" i="2"/>
  <c r="N276" i="2"/>
  <c r="H277" i="2"/>
  <c r="I277" i="2"/>
  <c r="J277" i="2"/>
  <c r="K277" i="2"/>
  <c r="L277" i="2"/>
  <c r="M277" i="2"/>
  <c r="N277" i="2"/>
  <c r="H278" i="2"/>
  <c r="I278" i="2"/>
  <c r="J278" i="2"/>
  <c r="K278" i="2"/>
  <c r="L278" i="2"/>
  <c r="M278" i="2"/>
  <c r="N278" i="2"/>
  <c r="H279" i="2"/>
  <c r="I279" i="2"/>
  <c r="J279" i="2"/>
  <c r="K279" i="2"/>
  <c r="L279" i="2"/>
  <c r="M279" i="2"/>
  <c r="N279" i="2"/>
  <c r="H280" i="2"/>
  <c r="I280" i="2"/>
  <c r="J280" i="2"/>
  <c r="K280" i="2"/>
  <c r="L280" i="2"/>
  <c r="M280" i="2"/>
  <c r="N280" i="2"/>
  <c r="H281" i="2"/>
  <c r="I281" i="2"/>
  <c r="J281" i="2"/>
  <c r="K281" i="2"/>
  <c r="L281" i="2"/>
  <c r="M281" i="2"/>
  <c r="N281" i="2"/>
  <c r="H282" i="2"/>
  <c r="I282" i="2"/>
  <c r="J282" i="2"/>
  <c r="K282" i="2"/>
  <c r="L282" i="2"/>
  <c r="M282" i="2"/>
  <c r="N282" i="2"/>
  <c r="X282" i="2" l="1"/>
  <c r="X278" i="2"/>
  <c r="J295" i="2"/>
  <c r="R295" i="2" s="1"/>
  <c r="X279" i="2"/>
  <c r="M295" i="2"/>
  <c r="I295" i="2"/>
  <c r="L295" i="2"/>
  <c r="H295" i="2"/>
  <c r="X276" i="2"/>
  <c r="X295" i="2"/>
  <c r="M29" i="5" s="1"/>
  <c r="N295" i="2"/>
  <c r="V295" i="2" s="1"/>
  <c r="X280" i="2"/>
  <c r="X281" i="2"/>
  <c r="X277" i="2"/>
  <c r="K295" i="2"/>
  <c r="S295" i="2" s="1"/>
  <c r="N275" i="2"/>
  <c r="V275" i="2" s="1"/>
  <c r="J275" i="2"/>
  <c r="R275" i="2" s="1"/>
  <c r="G28" i="5" s="1"/>
  <c r="X270" i="2"/>
  <c r="X260" i="2"/>
  <c r="X258" i="2"/>
  <c r="X275" i="2"/>
  <c r="M28" i="5" s="1"/>
  <c r="X256" i="2"/>
  <c r="X254" i="2"/>
  <c r="X252" i="2"/>
  <c r="X250" i="2"/>
  <c r="X248" i="2"/>
  <c r="M275" i="2"/>
  <c r="I275" i="2"/>
  <c r="X274" i="2"/>
  <c r="X268" i="2"/>
  <c r="X264" i="2"/>
  <c r="X262" i="2"/>
  <c r="L275" i="2"/>
  <c r="H275" i="2"/>
  <c r="X272" i="2"/>
  <c r="X266" i="2"/>
  <c r="X273" i="2"/>
  <c r="X271" i="2"/>
  <c r="X269" i="2"/>
  <c r="X267" i="2"/>
  <c r="X265" i="2"/>
  <c r="X263" i="2"/>
  <c r="X261" i="2"/>
  <c r="X259" i="2"/>
  <c r="X257" i="2"/>
  <c r="X255" i="2"/>
  <c r="X253" i="2"/>
  <c r="X251" i="2"/>
  <c r="X249" i="2"/>
  <c r="X247" i="2"/>
  <c r="K275" i="2"/>
  <c r="S275" i="2" s="1"/>
  <c r="H28" i="5" s="1"/>
  <c r="G282" i="2"/>
  <c r="G281" i="2"/>
  <c r="G244" i="2"/>
  <c r="X244" i="2"/>
  <c r="X240" i="2"/>
  <c r="X236" i="2"/>
  <c r="X232" i="2"/>
  <c r="X245" i="2"/>
  <c r="X241" i="2"/>
  <c r="X237" i="2"/>
  <c r="X233" i="2"/>
  <c r="X242" i="2"/>
  <c r="X238" i="2"/>
  <c r="X234" i="2"/>
  <c r="X243" i="2"/>
  <c r="X239" i="2"/>
  <c r="X235" i="2"/>
  <c r="X231" i="2"/>
  <c r="G278" i="2"/>
  <c r="G274" i="2"/>
  <c r="G272" i="2"/>
  <c r="G270" i="2"/>
  <c r="G279" i="2"/>
  <c r="G277" i="2"/>
  <c r="G280" i="2"/>
  <c r="G276" i="2"/>
  <c r="G273" i="2"/>
  <c r="G271" i="2"/>
  <c r="G268" i="2"/>
  <c r="G266" i="2"/>
  <c r="G269" i="2"/>
  <c r="G267" i="2"/>
  <c r="G265" i="2"/>
  <c r="G261" i="2"/>
  <c r="G263" i="2"/>
  <c r="G264" i="2"/>
  <c r="G262" i="2"/>
  <c r="G259" i="2"/>
  <c r="G257" i="2"/>
  <c r="G256" i="2"/>
  <c r="G254" i="2"/>
  <c r="G252" i="2"/>
  <c r="G250" i="2"/>
  <c r="G248" i="2"/>
  <c r="G260" i="2"/>
  <c r="G258" i="2"/>
  <c r="G255" i="2"/>
  <c r="G253" i="2"/>
  <c r="G251" i="2"/>
  <c r="G249" i="2"/>
  <c r="G247" i="2"/>
  <c r="G245" i="2"/>
  <c r="G243" i="2"/>
  <c r="G242" i="2"/>
  <c r="G241" i="2"/>
  <c r="G240" i="2"/>
  <c r="G239" i="2"/>
  <c r="G237" i="2"/>
  <c r="G238" i="2"/>
  <c r="G236" i="2"/>
  <c r="G235" i="2"/>
  <c r="G234" i="2"/>
  <c r="G232" i="2"/>
  <c r="G233" i="2"/>
  <c r="G231" i="2"/>
  <c r="K28" i="5" l="1"/>
  <c r="G295" i="2"/>
  <c r="D29" i="5" s="1"/>
  <c r="G275" i="2"/>
  <c r="D28" i="5" s="1"/>
  <c r="J26" i="2" l="1"/>
  <c r="H24" i="2"/>
  <c r="I24" i="2"/>
  <c r="J24" i="2"/>
  <c r="K24" i="2"/>
  <c r="L24" i="2"/>
  <c r="M24" i="2"/>
  <c r="N24" i="2"/>
  <c r="H22" i="2"/>
  <c r="I22" i="2"/>
  <c r="J22" i="2"/>
  <c r="K22" i="2"/>
  <c r="L22" i="2"/>
  <c r="M22" i="2"/>
  <c r="N22" i="2"/>
  <c r="H14" i="2"/>
  <c r="I14" i="2"/>
  <c r="J14" i="2"/>
  <c r="K14" i="2"/>
  <c r="L14" i="2"/>
  <c r="M14" i="2"/>
  <c r="N14" i="2"/>
  <c r="H15" i="2"/>
  <c r="I15" i="2"/>
  <c r="J15" i="2"/>
  <c r="K15" i="2"/>
  <c r="L15" i="2"/>
  <c r="M15" i="2"/>
  <c r="N15" i="2"/>
  <c r="H16" i="2"/>
  <c r="I16" i="2"/>
  <c r="J16" i="2"/>
  <c r="K16" i="2"/>
  <c r="L16" i="2"/>
  <c r="M16" i="2"/>
  <c r="N16" i="2"/>
  <c r="H17" i="2"/>
  <c r="I17" i="2"/>
  <c r="J17" i="2"/>
  <c r="K17" i="2"/>
  <c r="L17" i="2"/>
  <c r="M17" i="2"/>
  <c r="N17" i="2"/>
  <c r="H18" i="2"/>
  <c r="I18" i="2"/>
  <c r="J18" i="2"/>
  <c r="K18" i="2"/>
  <c r="L18" i="2"/>
  <c r="M18" i="2"/>
  <c r="N18" i="2"/>
  <c r="H19" i="2"/>
  <c r="I19" i="2"/>
  <c r="J19" i="2"/>
  <c r="K19" i="2"/>
  <c r="L19" i="2"/>
  <c r="M19" i="2"/>
  <c r="N19" i="2"/>
  <c r="H20" i="2"/>
  <c r="I20" i="2"/>
  <c r="J20" i="2"/>
  <c r="K20" i="2"/>
  <c r="L20" i="2"/>
  <c r="M20" i="2"/>
  <c r="N20" i="2"/>
  <c r="H21" i="2"/>
  <c r="I21" i="2"/>
  <c r="J21" i="2"/>
  <c r="K21" i="2"/>
  <c r="L21" i="2"/>
  <c r="M21" i="2"/>
  <c r="N21" i="2"/>
  <c r="G29" i="5"/>
  <c r="H29" i="5"/>
  <c r="I29" i="5"/>
  <c r="K29" i="5"/>
  <c r="X24" i="2" l="1"/>
  <c r="X14" i="2"/>
  <c r="X22" i="2"/>
  <c r="X21" i="2"/>
  <c r="X17" i="2"/>
  <c r="X20" i="2"/>
  <c r="X16" i="2"/>
  <c r="X18" i="2"/>
  <c r="X19" i="2"/>
  <c r="X15" i="2"/>
  <c r="G24" i="2"/>
  <c r="G22" i="2"/>
  <c r="G21" i="2"/>
  <c r="G20" i="2"/>
  <c r="G19" i="2"/>
  <c r="G18" i="2"/>
  <c r="G17" i="2"/>
  <c r="G16" i="2"/>
  <c r="G15" i="2"/>
  <c r="G14" i="2"/>
  <c r="H47" i="2" l="1"/>
  <c r="I47" i="2"/>
  <c r="J47" i="2"/>
  <c r="K47" i="2"/>
  <c r="L47" i="2"/>
  <c r="M47" i="2"/>
  <c r="N47" i="2"/>
  <c r="H48" i="2"/>
  <c r="I48" i="2"/>
  <c r="J48" i="2"/>
  <c r="K48" i="2"/>
  <c r="L48" i="2"/>
  <c r="M48" i="2"/>
  <c r="N48" i="2"/>
  <c r="H34" i="2"/>
  <c r="I34" i="2"/>
  <c r="J34" i="2"/>
  <c r="K34" i="2"/>
  <c r="L34" i="2"/>
  <c r="M34" i="2"/>
  <c r="N34" i="2"/>
  <c r="H35" i="2"/>
  <c r="I35" i="2"/>
  <c r="J35" i="2"/>
  <c r="K35" i="2"/>
  <c r="L35" i="2"/>
  <c r="M35" i="2"/>
  <c r="N35" i="2"/>
  <c r="H32" i="2"/>
  <c r="I32" i="2"/>
  <c r="J32" i="2"/>
  <c r="K32" i="2"/>
  <c r="L32" i="2"/>
  <c r="M32" i="2"/>
  <c r="N32" i="2"/>
  <c r="H33" i="2"/>
  <c r="I33" i="2"/>
  <c r="J33" i="2"/>
  <c r="K33" i="2"/>
  <c r="L33" i="2"/>
  <c r="M33" i="2"/>
  <c r="N33" i="2"/>
  <c r="H29" i="2"/>
  <c r="I29" i="2"/>
  <c r="J29" i="2"/>
  <c r="K29" i="2"/>
  <c r="L29" i="2"/>
  <c r="M29" i="2"/>
  <c r="N29" i="2"/>
  <c r="H44" i="2"/>
  <c r="I44" i="2"/>
  <c r="J44" i="2"/>
  <c r="K44" i="2"/>
  <c r="L44" i="2"/>
  <c r="M44" i="2"/>
  <c r="N44" i="2"/>
  <c r="H45" i="2"/>
  <c r="I45" i="2"/>
  <c r="J45" i="2"/>
  <c r="K45" i="2"/>
  <c r="L45" i="2"/>
  <c r="M45" i="2"/>
  <c r="N45" i="2"/>
  <c r="H30" i="2"/>
  <c r="I30" i="2"/>
  <c r="J30" i="2"/>
  <c r="K30" i="2"/>
  <c r="L30" i="2"/>
  <c r="M30" i="2"/>
  <c r="N30" i="2"/>
  <c r="H31" i="2"/>
  <c r="I31" i="2"/>
  <c r="J31" i="2"/>
  <c r="K31" i="2"/>
  <c r="L31" i="2"/>
  <c r="M31" i="2"/>
  <c r="N31" i="2"/>
  <c r="H43" i="2"/>
  <c r="I43" i="2"/>
  <c r="J43" i="2"/>
  <c r="K43" i="2"/>
  <c r="L43" i="2"/>
  <c r="M43" i="2"/>
  <c r="N43" i="2"/>
  <c r="H10" i="2"/>
  <c r="I10" i="2"/>
  <c r="J10" i="2"/>
  <c r="K10" i="2"/>
  <c r="L10" i="2"/>
  <c r="M10" i="2"/>
  <c r="N10" i="2"/>
  <c r="H11" i="2"/>
  <c r="I11" i="2"/>
  <c r="J11" i="2"/>
  <c r="K11" i="2"/>
  <c r="L11" i="2"/>
  <c r="M11" i="2"/>
  <c r="N11" i="2"/>
  <c r="H7" i="2"/>
  <c r="I7" i="2"/>
  <c r="J7" i="2"/>
  <c r="K7" i="2"/>
  <c r="L7" i="2"/>
  <c r="M7" i="2"/>
  <c r="N7" i="2"/>
  <c r="H8" i="2"/>
  <c r="I8" i="2"/>
  <c r="J8" i="2"/>
  <c r="K8" i="2"/>
  <c r="L8" i="2"/>
  <c r="M8" i="2"/>
  <c r="N8" i="2"/>
  <c r="H9" i="2"/>
  <c r="I9" i="2"/>
  <c r="J9" i="2"/>
  <c r="K9" i="2"/>
  <c r="L9" i="2"/>
  <c r="M9" i="2"/>
  <c r="N9" i="2"/>
  <c r="H13" i="2"/>
  <c r="I13" i="2"/>
  <c r="J13" i="2"/>
  <c r="K13" i="2"/>
  <c r="L13" i="2"/>
  <c r="M13" i="2"/>
  <c r="N13" i="2"/>
  <c r="H23" i="2"/>
  <c r="I23" i="2"/>
  <c r="J23" i="2"/>
  <c r="K23" i="2"/>
  <c r="L23" i="2"/>
  <c r="M23" i="2"/>
  <c r="N23" i="2"/>
  <c r="X48" i="2" l="1"/>
  <c r="X43" i="2"/>
  <c r="X44" i="2"/>
  <c r="X45" i="2"/>
  <c r="X47" i="2"/>
  <c r="G48" i="2"/>
  <c r="X31" i="2"/>
  <c r="X29" i="2"/>
  <c r="X34" i="2"/>
  <c r="X30" i="2"/>
  <c r="X35" i="2"/>
  <c r="X33" i="2"/>
  <c r="X32" i="2"/>
  <c r="L25" i="2"/>
  <c r="T25" i="2" s="1"/>
  <c r="I14" i="5" s="1"/>
  <c r="H25" i="2"/>
  <c r="P25" i="2" s="1"/>
  <c r="E14" i="5" s="1"/>
  <c r="X23" i="2"/>
  <c r="K25" i="2"/>
  <c r="K26" i="2" s="1"/>
  <c r="N25" i="2"/>
  <c r="V25" i="2" s="1"/>
  <c r="K14" i="5" s="1"/>
  <c r="J25" i="2"/>
  <c r="R25" i="2" s="1"/>
  <c r="G14" i="5" s="1"/>
  <c r="M25" i="2"/>
  <c r="U25" i="2" s="1"/>
  <c r="J14" i="5" s="1"/>
  <c r="G47" i="2"/>
  <c r="G35" i="2"/>
  <c r="G34" i="2"/>
  <c r="G33" i="2"/>
  <c r="G32" i="2"/>
  <c r="G29" i="2"/>
  <c r="G45" i="2"/>
  <c r="G44" i="2"/>
  <c r="G31" i="2"/>
  <c r="G30" i="2"/>
  <c r="I25" i="2"/>
  <c r="X11" i="2"/>
  <c r="X9" i="2"/>
  <c r="X7" i="2"/>
  <c r="X10" i="2"/>
  <c r="G43" i="2"/>
  <c r="X8" i="2"/>
  <c r="X13" i="2"/>
  <c r="G10" i="2"/>
  <c r="G11" i="2"/>
  <c r="G23" i="2"/>
  <c r="G13" i="2"/>
  <c r="G9" i="2"/>
  <c r="G8" i="2"/>
  <c r="G7" i="2"/>
  <c r="G25" i="2" l="1"/>
  <c r="S25" i="2"/>
  <c r="H14" i="5" s="1"/>
  <c r="X25" i="2"/>
  <c r="H188" i="2" l="1"/>
  <c r="I188" i="2"/>
  <c r="J188" i="2"/>
  <c r="K188" i="2"/>
  <c r="L188" i="2"/>
  <c r="M188" i="2"/>
  <c r="N188" i="2"/>
  <c r="H189" i="2"/>
  <c r="I189" i="2"/>
  <c r="J189" i="2"/>
  <c r="K189" i="2"/>
  <c r="L189" i="2"/>
  <c r="M189" i="2"/>
  <c r="N189" i="2"/>
  <c r="H190" i="2"/>
  <c r="I190" i="2"/>
  <c r="J190" i="2"/>
  <c r="K190" i="2"/>
  <c r="L190" i="2"/>
  <c r="M190" i="2"/>
  <c r="N190" i="2"/>
  <c r="H191" i="2"/>
  <c r="I191" i="2"/>
  <c r="J191" i="2"/>
  <c r="K191" i="2"/>
  <c r="L191" i="2"/>
  <c r="M191" i="2"/>
  <c r="N191" i="2"/>
  <c r="H192" i="2"/>
  <c r="I192" i="2"/>
  <c r="J192" i="2"/>
  <c r="K192" i="2"/>
  <c r="L192" i="2"/>
  <c r="M192" i="2"/>
  <c r="N192" i="2"/>
  <c r="H193" i="2"/>
  <c r="I193" i="2"/>
  <c r="J193" i="2"/>
  <c r="K193" i="2"/>
  <c r="L193" i="2"/>
  <c r="M193" i="2"/>
  <c r="N193" i="2"/>
  <c r="H194" i="2"/>
  <c r="I194" i="2"/>
  <c r="J194" i="2"/>
  <c r="K194" i="2"/>
  <c r="L194" i="2"/>
  <c r="M194" i="2"/>
  <c r="N194" i="2"/>
  <c r="H195" i="2"/>
  <c r="I195" i="2"/>
  <c r="J195" i="2"/>
  <c r="K195" i="2"/>
  <c r="L195" i="2"/>
  <c r="M195" i="2"/>
  <c r="N195" i="2"/>
  <c r="H196" i="2"/>
  <c r="I196" i="2"/>
  <c r="J196" i="2"/>
  <c r="K196" i="2"/>
  <c r="L196" i="2"/>
  <c r="M196" i="2"/>
  <c r="N196" i="2"/>
  <c r="H197" i="2"/>
  <c r="I197" i="2"/>
  <c r="J197" i="2"/>
  <c r="K197" i="2"/>
  <c r="L197" i="2"/>
  <c r="M197" i="2"/>
  <c r="N197" i="2"/>
  <c r="H198" i="2"/>
  <c r="I198" i="2"/>
  <c r="J198" i="2"/>
  <c r="K198" i="2"/>
  <c r="L198" i="2"/>
  <c r="M198" i="2"/>
  <c r="N198" i="2"/>
  <c r="H199" i="2"/>
  <c r="I199" i="2"/>
  <c r="J199" i="2"/>
  <c r="K199" i="2"/>
  <c r="L199" i="2"/>
  <c r="M199" i="2"/>
  <c r="N199" i="2"/>
  <c r="H200" i="2"/>
  <c r="I200" i="2"/>
  <c r="J200" i="2"/>
  <c r="K200" i="2"/>
  <c r="L200" i="2"/>
  <c r="M200" i="2"/>
  <c r="N200" i="2"/>
  <c r="H201" i="2"/>
  <c r="I201" i="2"/>
  <c r="J201" i="2"/>
  <c r="K201" i="2"/>
  <c r="L201" i="2"/>
  <c r="M201" i="2"/>
  <c r="N201" i="2"/>
  <c r="H202" i="2"/>
  <c r="I202" i="2"/>
  <c r="J202" i="2"/>
  <c r="K202" i="2"/>
  <c r="L202" i="2"/>
  <c r="M202" i="2"/>
  <c r="N202" i="2"/>
  <c r="H203" i="2"/>
  <c r="I203" i="2"/>
  <c r="J203" i="2"/>
  <c r="K203" i="2"/>
  <c r="L203" i="2"/>
  <c r="M203" i="2"/>
  <c r="N203" i="2"/>
  <c r="H204" i="2"/>
  <c r="I204" i="2"/>
  <c r="J204" i="2"/>
  <c r="K204" i="2"/>
  <c r="L204" i="2"/>
  <c r="M204" i="2"/>
  <c r="N204" i="2"/>
  <c r="H205" i="2"/>
  <c r="I205" i="2"/>
  <c r="J205" i="2"/>
  <c r="K205" i="2"/>
  <c r="L205" i="2"/>
  <c r="M205" i="2"/>
  <c r="N205" i="2"/>
  <c r="H206" i="2"/>
  <c r="I206" i="2"/>
  <c r="J206" i="2"/>
  <c r="K206" i="2"/>
  <c r="L206" i="2"/>
  <c r="M206" i="2"/>
  <c r="N206" i="2"/>
  <c r="H207" i="2"/>
  <c r="I207" i="2"/>
  <c r="J207" i="2"/>
  <c r="K207" i="2"/>
  <c r="L207" i="2"/>
  <c r="M207" i="2"/>
  <c r="N207" i="2"/>
  <c r="H208" i="2"/>
  <c r="I208" i="2"/>
  <c r="J208" i="2"/>
  <c r="K208" i="2"/>
  <c r="L208" i="2"/>
  <c r="M208" i="2"/>
  <c r="N208" i="2"/>
  <c r="H209" i="2"/>
  <c r="I209" i="2"/>
  <c r="J209" i="2"/>
  <c r="K209" i="2"/>
  <c r="L209" i="2"/>
  <c r="M209" i="2"/>
  <c r="N209" i="2"/>
  <c r="H213" i="2"/>
  <c r="I213" i="2"/>
  <c r="J213" i="2"/>
  <c r="K213" i="2"/>
  <c r="L213" i="2"/>
  <c r="M213" i="2"/>
  <c r="N213" i="2"/>
  <c r="H214" i="2"/>
  <c r="I214" i="2"/>
  <c r="J214" i="2"/>
  <c r="K214" i="2"/>
  <c r="L214" i="2"/>
  <c r="M214" i="2"/>
  <c r="N214" i="2"/>
  <c r="H215" i="2"/>
  <c r="I215" i="2"/>
  <c r="J215" i="2"/>
  <c r="K215" i="2"/>
  <c r="L215" i="2"/>
  <c r="M215" i="2"/>
  <c r="N215" i="2"/>
  <c r="H216" i="2"/>
  <c r="I216" i="2"/>
  <c r="J216" i="2"/>
  <c r="K216" i="2"/>
  <c r="L216" i="2"/>
  <c r="M216" i="2"/>
  <c r="N216" i="2"/>
  <c r="H217" i="2"/>
  <c r="I217" i="2"/>
  <c r="J217" i="2"/>
  <c r="K217" i="2"/>
  <c r="L217" i="2"/>
  <c r="M217" i="2"/>
  <c r="N217" i="2"/>
  <c r="H218" i="2"/>
  <c r="I218" i="2"/>
  <c r="J218" i="2"/>
  <c r="K218" i="2"/>
  <c r="L218" i="2"/>
  <c r="M218" i="2"/>
  <c r="N218" i="2"/>
  <c r="H219" i="2"/>
  <c r="I219" i="2"/>
  <c r="J219" i="2"/>
  <c r="K219" i="2"/>
  <c r="L219" i="2"/>
  <c r="M219" i="2"/>
  <c r="N219" i="2"/>
  <c r="H220" i="2"/>
  <c r="I220" i="2"/>
  <c r="J220" i="2"/>
  <c r="K220" i="2"/>
  <c r="L220" i="2"/>
  <c r="M220" i="2"/>
  <c r="N220" i="2"/>
  <c r="H221" i="2"/>
  <c r="I221" i="2"/>
  <c r="J221" i="2"/>
  <c r="K221" i="2"/>
  <c r="L221" i="2"/>
  <c r="M221" i="2"/>
  <c r="N221" i="2"/>
  <c r="H222" i="2"/>
  <c r="I222" i="2"/>
  <c r="J222" i="2"/>
  <c r="K222" i="2"/>
  <c r="L222" i="2"/>
  <c r="M222" i="2"/>
  <c r="N222" i="2"/>
  <c r="H223" i="2"/>
  <c r="I223" i="2"/>
  <c r="J223" i="2"/>
  <c r="K223" i="2"/>
  <c r="L223" i="2"/>
  <c r="M223" i="2"/>
  <c r="N223" i="2"/>
  <c r="H224" i="2"/>
  <c r="I224" i="2"/>
  <c r="J224" i="2"/>
  <c r="K224" i="2"/>
  <c r="L224" i="2"/>
  <c r="M224" i="2"/>
  <c r="N224" i="2"/>
  <c r="H225" i="2"/>
  <c r="I225" i="2"/>
  <c r="J225" i="2"/>
  <c r="K225" i="2"/>
  <c r="L225" i="2"/>
  <c r="M225" i="2"/>
  <c r="N225" i="2"/>
  <c r="H226" i="2"/>
  <c r="I226" i="2"/>
  <c r="J226" i="2"/>
  <c r="K226" i="2"/>
  <c r="L226" i="2"/>
  <c r="M226" i="2"/>
  <c r="N226" i="2"/>
  <c r="H227" i="2"/>
  <c r="I227" i="2"/>
  <c r="J227" i="2"/>
  <c r="K227" i="2"/>
  <c r="L227" i="2"/>
  <c r="M227" i="2"/>
  <c r="N227" i="2"/>
  <c r="H228" i="2"/>
  <c r="I228" i="2"/>
  <c r="J228" i="2"/>
  <c r="K228" i="2"/>
  <c r="L228" i="2"/>
  <c r="M228" i="2"/>
  <c r="N228" i="2"/>
  <c r="H229" i="2"/>
  <c r="I229" i="2"/>
  <c r="J229" i="2"/>
  <c r="K229" i="2"/>
  <c r="L229" i="2"/>
  <c r="M229" i="2"/>
  <c r="N229" i="2"/>
  <c r="H230" i="2"/>
  <c r="I230" i="2"/>
  <c r="J230" i="2"/>
  <c r="K230" i="2"/>
  <c r="L230" i="2"/>
  <c r="M230" i="2"/>
  <c r="N230" i="2"/>
  <c r="H187" i="2"/>
  <c r="I187" i="2"/>
  <c r="J187" i="2"/>
  <c r="K187" i="2"/>
  <c r="L187" i="2"/>
  <c r="M187" i="2"/>
  <c r="N187" i="2"/>
  <c r="X228" i="2" l="1"/>
  <c r="X224" i="2"/>
  <c r="X220" i="2"/>
  <c r="X216" i="2"/>
  <c r="M246" i="2"/>
  <c r="U246" i="2" s="1"/>
  <c r="J24" i="5" s="1"/>
  <c r="I246" i="2"/>
  <c r="Q246" i="2" s="1"/>
  <c r="F24" i="5" s="1"/>
  <c r="X229" i="2"/>
  <c r="X225" i="2"/>
  <c r="X221" i="2"/>
  <c r="X217" i="2"/>
  <c r="L246" i="2"/>
  <c r="T246" i="2" s="1"/>
  <c r="I24" i="5" s="1"/>
  <c r="H246" i="2"/>
  <c r="P246" i="2" s="1"/>
  <c r="E24" i="5" s="1"/>
  <c r="X246" i="2"/>
  <c r="M24" i="5" s="1"/>
  <c r="X213" i="2"/>
  <c r="X230" i="2"/>
  <c r="X226" i="2"/>
  <c r="X222" i="2"/>
  <c r="X218" i="2"/>
  <c r="X214" i="2"/>
  <c r="K246" i="2"/>
  <c r="S246" i="2" s="1"/>
  <c r="H24" i="5" s="1"/>
  <c r="X227" i="2"/>
  <c r="X223" i="2"/>
  <c r="X219" i="2"/>
  <c r="X215" i="2"/>
  <c r="N246" i="2"/>
  <c r="V246" i="2" s="1"/>
  <c r="K24" i="5" s="1"/>
  <c r="J246" i="2"/>
  <c r="R246" i="2" s="1"/>
  <c r="G24" i="5" s="1"/>
  <c r="X209" i="2"/>
  <c r="X205" i="2"/>
  <c r="X201" i="2"/>
  <c r="X197" i="2"/>
  <c r="X193" i="2"/>
  <c r="X189" i="2"/>
  <c r="X206" i="2"/>
  <c r="X202" i="2"/>
  <c r="X198" i="2"/>
  <c r="X194" i="2"/>
  <c r="X190" i="2"/>
  <c r="X207" i="2"/>
  <c r="X203" i="2"/>
  <c r="X199" i="2"/>
  <c r="X195" i="2"/>
  <c r="X191" i="2"/>
  <c r="X187" i="2"/>
  <c r="X208" i="2"/>
  <c r="X204" i="2"/>
  <c r="X200" i="2"/>
  <c r="X196" i="2"/>
  <c r="X192" i="2"/>
  <c r="X188" i="2"/>
  <c r="G187" i="2"/>
  <c r="G223" i="2"/>
  <c r="G215" i="2"/>
  <c r="G209" i="2"/>
  <c r="G205" i="2"/>
  <c r="G201" i="2"/>
  <c r="G197" i="2"/>
  <c r="G193" i="2"/>
  <c r="G189" i="2"/>
  <c r="G228" i="2"/>
  <c r="G224" i="2"/>
  <c r="G220" i="2"/>
  <c r="G216" i="2"/>
  <c r="G206" i="2"/>
  <c r="G202" i="2"/>
  <c r="G198" i="2"/>
  <c r="G194" i="2"/>
  <c r="G190" i="2"/>
  <c r="G199" i="2"/>
  <c r="G195" i="2"/>
  <c r="G191" i="2"/>
  <c r="G227" i="2"/>
  <c r="G219" i="2"/>
  <c r="G229" i="2"/>
  <c r="G225" i="2"/>
  <c r="G221" i="2"/>
  <c r="G217" i="2"/>
  <c r="G213" i="2"/>
  <c r="G207" i="2"/>
  <c r="G203" i="2"/>
  <c r="G230" i="2"/>
  <c r="G226" i="2"/>
  <c r="G222" i="2"/>
  <c r="G218" i="2"/>
  <c r="G214" i="2"/>
  <c r="G208" i="2"/>
  <c r="G204" i="2"/>
  <c r="G200" i="2"/>
  <c r="G196" i="2"/>
  <c r="G192" i="2"/>
  <c r="G188" i="2"/>
  <c r="G246" i="2" l="1"/>
  <c r="D24" i="5" s="1"/>
  <c r="M6" i="1"/>
  <c r="E83" i="1" l="1"/>
  <c r="E82" i="1"/>
  <c r="E81" i="1"/>
  <c r="E80" i="1"/>
  <c r="E79" i="1"/>
  <c r="E78" i="1"/>
  <c r="E77" i="1"/>
  <c r="E76" i="1"/>
  <c r="E75" i="1"/>
  <c r="E74" i="1"/>
  <c r="M11" i="1"/>
  <c r="M8" i="1"/>
  <c r="M4" i="1"/>
  <c r="M5" i="1"/>
  <c r="M7" i="1"/>
  <c r="M9" i="1"/>
  <c r="M10" i="1"/>
  <c r="M12" i="1"/>
  <c r="M3" i="1"/>
  <c r="E9" i="5" l="1"/>
  <c r="H184" i="2" l="1"/>
  <c r="I184" i="2"/>
  <c r="J184" i="2"/>
  <c r="K184" i="2"/>
  <c r="L184" i="2"/>
  <c r="M184" i="2"/>
  <c r="N184" i="2"/>
  <c r="H185" i="2"/>
  <c r="I185" i="2"/>
  <c r="J185" i="2"/>
  <c r="K185" i="2"/>
  <c r="L185" i="2"/>
  <c r="M185" i="2"/>
  <c r="N185" i="2"/>
  <c r="H81" i="2"/>
  <c r="I81" i="2"/>
  <c r="J81" i="2"/>
  <c r="K81" i="2"/>
  <c r="L81" i="2"/>
  <c r="M81" i="2"/>
  <c r="N81" i="2"/>
  <c r="H82" i="2"/>
  <c r="I82" i="2"/>
  <c r="J82" i="2"/>
  <c r="K82" i="2"/>
  <c r="L82" i="2"/>
  <c r="M82" i="2"/>
  <c r="N82" i="2"/>
  <c r="H80" i="2"/>
  <c r="I80" i="2"/>
  <c r="J80" i="2"/>
  <c r="K80" i="2"/>
  <c r="L80" i="2"/>
  <c r="M80" i="2"/>
  <c r="N80" i="2"/>
  <c r="H124" i="2"/>
  <c r="I124" i="2"/>
  <c r="J124" i="2"/>
  <c r="K124" i="2"/>
  <c r="L124" i="2"/>
  <c r="M124" i="2"/>
  <c r="N124" i="2"/>
  <c r="H123" i="2"/>
  <c r="I123" i="2"/>
  <c r="J123" i="2"/>
  <c r="K123" i="2"/>
  <c r="L123" i="2"/>
  <c r="M123" i="2"/>
  <c r="N123" i="2"/>
  <c r="H126" i="2"/>
  <c r="I126" i="2"/>
  <c r="J126" i="2"/>
  <c r="K126" i="2"/>
  <c r="L126" i="2"/>
  <c r="M126" i="2"/>
  <c r="N126" i="2"/>
  <c r="H127" i="2"/>
  <c r="I127" i="2"/>
  <c r="J127" i="2"/>
  <c r="K127" i="2"/>
  <c r="L127" i="2"/>
  <c r="M127" i="2"/>
  <c r="N127" i="2"/>
  <c r="H179" i="2"/>
  <c r="I179" i="2"/>
  <c r="J179" i="2"/>
  <c r="K179" i="2"/>
  <c r="L179" i="2"/>
  <c r="M179" i="2"/>
  <c r="N179" i="2"/>
  <c r="H180" i="2"/>
  <c r="I180" i="2"/>
  <c r="J180" i="2"/>
  <c r="K180" i="2"/>
  <c r="L180" i="2"/>
  <c r="M180" i="2"/>
  <c r="N180" i="2"/>
  <c r="H181" i="2"/>
  <c r="I181" i="2"/>
  <c r="J181" i="2"/>
  <c r="K181" i="2"/>
  <c r="L181" i="2"/>
  <c r="M181" i="2"/>
  <c r="N181" i="2"/>
  <c r="H182" i="2"/>
  <c r="I182" i="2"/>
  <c r="J182" i="2"/>
  <c r="K182" i="2"/>
  <c r="L182" i="2"/>
  <c r="M182" i="2"/>
  <c r="N182" i="2"/>
  <c r="H183" i="2"/>
  <c r="I183" i="2"/>
  <c r="J183" i="2"/>
  <c r="K183" i="2"/>
  <c r="L183" i="2"/>
  <c r="M183" i="2"/>
  <c r="N183" i="2"/>
  <c r="H186" i="2"/>
  <c r="I186" i="2"/>
  <c r="J186" i="2"/>
  <c r="K186" i="2"/>
  <c r="L186" i="2"/>
  <c r="M186" i="2"/>
  <c r="N186" i="2"/>
  <c r="G186" i="2" l="1"/>
  <c r="X185" i="2"/>
  <c r="X179" i="2"/>
  <c r="X123" i="2"/>
  <c r="X81" i="2"/>
  <c r="X182" i="2"/>
  <c r="X183" i="2"/>
  <c r="X180" i="2"/>
  <c r="X126" i="2"/>
  <c r="X82" i="2"/>
  <c r="X124" i="2"/>
  <c r="X186" i="2"/>
  <c r="X181" i="2"/>
  <c r="X127" i="2"/>
  <c r="X80" i="2"/>
  <c r="X184" i="2"/>
  <c r="G185" i="2"/>
  <c r="G184" i="2"/>
  <c r="G82" i="2"/>
  <c r="G81" i="2"/>
  <c r="G80" i="2"/>
  <c r="G124" i="2"/>
  <c r="G127" i="2"/>
  <c r="G123" i="2"/>
  <c r="G126" i="2"/>
  <c r="G182" i="2"/>
  <c r="G181" i="2"/>
  <c r="G183" i="2"/>
  <c r="G179" i="2"/>
  <c r="G180" i="2"/>
  <c r="H122" i="2" l="1"/>
  <c r="I122" i="2"/>
  <c r="J122" i="2"/>
  <c r="K122" i="2"/>
  <c r="L122" i="2"/>
  <c r="M122" i="2"/>
  <c r="N122" i="2"/>
  <c r="H128" i="2"/>
  <c r="I128" i="2"/>
  <c r="J128" i="2"/>
  <c r="K128" i="2"/>
  <c r="L128" i="2"/>
  <c r="M128" i="2"/>
  <c r="N128" i="2"/>
  <c r="H157" i="2"/>
  <c r="I157" i="2"/>
  <c r="J157" i="2"/>
  <c r="K157" i="2"/>
  <c r="L157" i="2"/>
  <c r="M157" i="2"/>
  <c r="N157" i="2"/>
  <c r="H158" i="2"/>
  <c r="I158" i="2"/>
  <c r="J158" i="2"/>
  <c r="K158" i="2"/>
  <c r="L158" i="2"/>
  <c r="M158" i="2"/>
  <c r="N158" i="2"/>
  <c r="H159" i="2"/>
  <c r="I159" i="2"/>
  <c r="J159" i="2"/>
  <c r="K159" i="2"/>
  <c r="L159" i="2"/>
  <c r="M159" i="2"/>
  <c r="N159" i="2"/>
  <c r="H160" i="2"/>
  <c r="I160" i="2"/>
  <c r="J160" i="2"/>
  <c r="K160" i="2"/>
  <c r="L160" i="2"/>
  <c r="M160" i="2"/>
  <c r="N160" i="2"/>
  <c r="H161" i="2"/>
  <c r="I161" i="2"/>
  <c r="J161" i="2"/>
  <c r="K161" i="2"/>
  <c r="L161" i="2"/>
  <c r="M161" i="2"/>
  <c r="N161" i="2"/>
  <c r="H163" i="2"/>
  <c r="I163" i="2"/>
  <c r="J163" i="2"/>
  <c r="K163" i="2"/>
  <c r="L163" i="2"/>
  <c r="M163" i="2"/>
  <c r="N163" i="2"/>
  <c r="H164" i="2"/>
  <c r="I164" i="2"/>
  <c r="J164" i="2"/>
  <c r="K164" i="2"/>
  <c r="L164" i="2"/>
  <c r="M164" i="2"/>
  <c r="N164" i="2"/>
  <c r="H165" i="2"/>
  <c r="I165" i="2"/>
  <c r="J165" i="2"/>
  <c r="K165" i="2"/>
  <c r="L165" i="2"/>
  <c r="M165" i="2"/>
  <c r="N165" i="2"/>
  <c r="H166" i="2"/>
  <c r="I166" i="2"/>
  <c r="J166" i="2"/>
  <c r="K166" i="2"/>
  <c r="L166" i="2"/>
  <c r="M166" i="2"/>
  <c r="N166" i="2"/>
  <c r="H168" i="2"/>
  <c r="I168" i="2"/>
  <c r="J168" i="2"/>
  <c r="K168" i="2"/>
  <c r="L168" i="2"/>
  <c r="M168" i="2"/>
  <c r="N168" i="2"/>
  <c r="H169" i="2"/>
  <c r="I169" i="2"/>
  <c r="J169" i="2"/>
  <c r="K169" i="2"/>
  <c r="L169" i="2"/>
  <c r="M169" i="2"/>
  <c r="N169" i="2"/>
  <c r="H170" i="2"/>
  <c r="I170" i="2"/>
  <c r="J170" i="2"/>
  <c r="K170" i="2"/>
  <c r="L170" i="2"/>
  <c r="M170" i="2"/>
  <c r="N170" i="2"/>
  <c r="H171" i="2"/>
  <c r="I171" i="2"/>
  <c r="J171" i="2"/>
  <c r="K171" i="2"/>
  <c r="L171" i="2"/>
  <c r="M171" i="2"/>
  <c r="N171" i="2"/>
  <c r="H172" i="2"/>
  <c r="I172" i="2"/>
  <c r="J172" i="2"/>
  <c r="K172" i="2"/>
  <c r="L172" i="2"/>
  <c r="M172" i="2"/>
  <c r="N172" i="2"/>
  <c r="H173" i="2"/>
  <c r="I173" i="2"/>
  <c r="J173" i="2"/>
  <c r="K173" i="2"/>
  <c r="L173" i="2"/>
  <c r="M173" i="2"/>
  <c r="N173" i="2"/>
  <c r="H174" i="2"/>
  <c r="I174" i="2"/>
  <c r="J174" i="2"/>
  <c r="K174" i="2"/>
  <c r="L174" i="2"/>
  <c r="M174" i="2"/>
  <c r="N174" i="2"/>
  <c r="H175" i="2"/>
  <c r="I175" i="2"/>
  <c r="J175" i="2"/>
  <c r="K175" i="2"/>
  <c r="L175" i="2"/>
  <c r="M175" i="2"/>
  <c r="N175" i="2"/>
  <c r="H176" i="2"/>
  <c r="I176" i="2"/>
  <c r="J176" i="2"/>
  <c r="K176" i="2"/>
  <c r="L176" i="2"/>
  <c r="M176" i="2"/>
  <c r="N176" i="2"/>
  <c r="H177" i="2"/>
  <c r="I177" i="2"/>
  <c r="J177" i="2"/>
  <c r="K177" i="2"/>
  <c r="L177" i="2"/>
  <c r="M177" i="2"/>
  <c r="N177" i="2"/>
  <c r="H178" i="2"/>
  <c r="I178" i="2"/>
  <c r="J178" i="2"/>
  <c r="K178" i="2"/>
  <c r="L178" i="2"/>
  <c r="M178" i="2"/>
  <c r="N178" i="2"/>
  <c r="H152" i="2"/>
  <c r="I152" i="2"/>
  <c r="J152" i="2"/>
  <c r="K152" i="2"/>
  <c r="L152" i="2"/>
  <c r="M152" i="2"/>
  <c r="N152" i="2"/>
  <c r="H153" i="2"/>
  <c r="I153" i="2"/>
  <c r="J153" i="2"/>
  <c r="K153" i="2"/>
  <c r="L153" i="2"/>
  <c r="M153" i="2"/>
  <c r="N153" i="2"/>
  <c r="H154" i="2"/>
  <c r="I154" i="2"/>
  <c r="J154" i="2"/>
  <c r="K154" i="2"/>
  <c r="L154" i="2"/>
  <c r="M154" i="2"/>
  <c r="N154" i="2"/>
  <c r="H155" i="2"/>
  <c r="I155" i="2"/>
  <c r="J155" i="2"/>
  <c r="K155" i="2"/>
  <c r="L155" i="2"/>
  <c r="M155" i="2"/>
  <c r="N155" i="2"/>
  <c r="H156" i="2"/>
  <c r="I156" i="2"/>
  <c r="J156" i="2"/>
  <c r="K156" i="2"/>
  <c r="L156" i="2"/>
  <c r="M156" i="2"/>
  <c r="N156" i="2"/>
  <c r="N212" i="2" l="1"/>
  <c r="V212" i="2" s="1"/>
  <c r="K23" i="5" s="1"/>
  <c r="J212" i="2"/>
  <c r="R212" i="2" s="1"/>
  <c r="M212" i="2"/>
  <c r="U212" i="2" s="1"/>
  <c r="I212" i="2"/>
  <c r="Q212" i="2" s="1"/>
  <c r="F23" i="5" s="1"/>
  <c r="L212" i="2"/>
  <c r="T212" i="2" s="1"/>
  <c r="H212" i="2"/>
  <c r="P212" i="2" s="1"/>
  <c r="E23" i="5" s="1"/>
  <c r="X212" i="2"/>
  <c r="M23" i="5" s="1"/>
  <c r="K212" i="2"/>
  <c r="S212" i="2" s="1"/>
  <c r="H23" i="5" s="1"/>
  <c r="M162" i="2"/>
  <c r="U162" i="2" s="1"/>
  <c r="J25" i="5" s="1"/>
  <c r="I162" i="2"/>
  <c r="N167" i="2"/>
  <c r="V167" i="2" s="1"/>
  <c r="K26" i="5" s="1"/>
  <c r="J167" i="2"/>
  <c r="R167" i="2" s="1"/>
  <c r="G26" i="5" s="1"/>
  <c r="L162" i="2"/>
  <c r="T162" i="2" s="1"/>
  <c r="I25" i="5" s="1"/>
  <c r="X162" i="2"/>
  <c r="M25" i="5" s="1"/>
  <c r="H162" i="2"/>
  <c r="M167" i="2"/>
  <c r="U167" i="2" s="1"/>
  <c r="J26" i="5" s="1"/>
  <c r="I167" i="2"/>
  <c r="K162" i="2"/>
  <c r="S162" i="2" s="1"/>
  <c r="H25" i="5" s="1"/>
  <c r="L167" i="2"/>
  <c r="T167" i="2" s="1"/>
  <c r="I26" i="5" s="1"/>
  <c r="X167" i="2"/>
  <c r="M26" i="5" s="1"/>
  <c r="H167" i="2"/>
  <c r="N162" i="2"/>
  <c r="V162" i="2" s="1"/>
  <c r="K25" i="5" s="1"/>
  <c r="J162" i="2"/>
  <c r="R162" i="2" s="1"/>
  <c r="G25" i="5" s="1"/>
  <c r="K167" i="2"/>
  <c r="S167" i="2" s="1"/>
  <c r="H26" i="5" s="1"/>
  <c r="X176" i="2"/>
  <c r="X160" i="2"/>
  <c r="X128" i="2"/>
  <c r="X153" i="2"/>
  <c r="X177" i="2"/>
  <c r="X173" i="2"/>
  <c r="X169" i="2"/>
  <c r="X165" i="2"/>
  <c r="X161" i="2"/>
  <c r="X157" i="2"/>
  <c r="X152" i="2"/>
  <c r="X172" i="2"/>
  <c r="X154" i="2"/>
  <c r="X178" i="2"/>
  <c r="X174" i="2"/>
  <c r="X170" i="2"/>
  <c r="X166" i="2"/>
  <c r="X158" i="2"/>
  <c r="X156" i="2"/>
  <c r="X168" i="2"/>
  <c r="X164" i="2"/>
  <c r="X155" i="2"/>
  <c r="X175" i="2"/>
  <c r="X171" i="2"/>
  <c r="X163" i="2"/>
  <c r="X159" i="2"/>
  <c r="X122" i="2"/>
  <c r="G172" i="2"/>
  <c r="G177" i="2"/>
  <c r="G173" i="2"/>
  <c r="G174" i="2"/>
  <c r="G175" i="2"/>
  <c r="G178" i="2"/>
  <c r="G176" i="2"/>
  <c r="G171" i="2"/>
  <c r="G170" i="2"/>
  <c r="G169" i="2"/>
  <c r="G168" i="2"/>
  <c r="G155" i="2"/>
  <c r="G152" i="2"/>
  <c r="G161" i="2"/>
  <c r="G157" i="2"/>
  <c r="G154" i="2"/>
  <c r="G153" i="2"/>
  <c r="G165" i="2"/>
  <c r="G164" i="2"/>
  <c r="G158" i="2"/>
  <c r="G160" i="2"/>
  <c r="G156" i="2"/>
  <c r="G166" i="2"/>
  <c r="G163" i="2"/>
  <c r="G159" i="2"/>
  <c r="G128" i="2"/>
  <c r="G122" i="2"/>
  <c r="H141" i="2"/>
  <c r="I141" i="2"/>
  <c r="J141" i="2"/>
  <c r="K141" i="2"/>
  <c r="L141" i="2"/>
  <c r="M141" i="2"/>
  <c r="N141" i="2"/>
  <c r="H142" i="2"/>
  <c r="I142" i="2"/>
  <c r="J142" i="2"/>
  <c r="K142" i="2"/>
  <c r="L142" i="2"/>
  <c r="M142" i="2"/>
  <c r="N142" i="2"/>
  <c r="H143" i="2"/>
  <c r="I143" i="2"/>
  <c r="J143" i="2"/>
  <c r="K143" i="2"/>
  <c r="L143" i="2"/>
  <c r="M143" i="2"/>
  <c r="N143" i="2"/>
  <c r="H144" i="2"/>
  <c r="I144" i="2"/>
  <c r="J144" i="2"/>
  <c r="K144" i="2"/>
  <c r="L144" i="2"/>
  <c r="M144" i="2"/>
  <c r="N144" i="2"/>
  <c r="H145" i="2"/>
  <c r="I145" i="2"/>
  <c r="J145" i="2"/>
  <c r="K145" i="2"/>
  <c r="L145" i="2"/>
  <c r="M145" i="2"/>
  <c r="N145" i="2"/>
  <c r="H146" i="2"/>
  <c r="I146" i="2"/>
  <c r="J146" i="2"/>
  <c r="K146" i="2"/>
  <c r="L146" i="2"/>
  <c r="M146" i="2"/>
  <c r="N146" i="2"/>
  <c r="H147" i="2"/>
  <c r="I147" i="2"/>
  <c r="J147" i="2"/>
  <c r="K147" i="2"/>
  <c r="L147" i="2"/>
  <c r="M147" i="2"/>
  <c r="N147" i="2"/>
  <c r="H148" i="2"/>
  <c r="I148" i="2"/>
  <c r="J148" i="2"/>
  <c r="K148" i="2"/>
  <c r="L148" i="2"/>
  <c r="M148" i="2"/>
  <c r="N148" i="2"/>
  <c r="H149" i="2"/>
  <c r="I149" i="2"/>
  <c r="J149" i="2"/>
  <c r="K149" i="2"/>
  <c r="L149" i="2"/>
  <c r="M149" i="2"/>
  <c r="N149" i="2"/>
  <c r="H150" i="2"/>
  <c r="I150" i="2"/>
  <c r="J150" i="2"/>
  <c r="K150" i="2"/>
  <c r="L150" i="2"/>
  <c r="M150" i="2"/>
  <c r="N150" i="2"/>
  <c r="H121" i="2"/>
  <c r="I121" i="2"/>
  <c r="J121" i="2"/>
  <c r="K121" i="2"/>
  <c r="L121" i="2"/>
  <c r="M121" i="2"/>
  <c r="N121" i="2"/>
  <c r="H129" i="2"/>
  <c r="I129" i="2"/>
  <c r="J129" i="2"/>
  <c r="K129" i="2"/>
  <c r="L129" i="2"/>
  <c r="M129" i="2"/>
  <c r="N129" i="2"/>
  <c r="H130" i="2"/>
  <c r="I130" i="2"/>
  <c r="J130" i="2"/>
  <c r="K130" i="2"/>
  <c r="L130" i="2"/>
  <c r="M130" i="2"/>
  <c r="N130" i="2"/>
  <c r="H131" i="2"/>
  <c r="I131" i="2"/>
  <c r="J131" i="2"/>
  <c r="K131" i="2"/>
  <c r="L131" i="2"/>
  <c r="M131" i="2"/>
  <c r="N131" i="2"/>
  <c r="H132" i="2"/>
  <c r="I132" i="2"/>
  <c r="J132" i="2"/>
  <c r="K132" i="2"/>
  <c r="L132" i="2"/>
  <c r="M132" i="2"/>
  <c r="N132" i="2"/>
  <c r="H133" i="2"/>
  <c r="I133" i="2"/>
  <c r="J133" i="2"/>
  <c r="K133" i="2"/>
  <c r="L133" i="2"/>
  <c r="M133" i="2"/>
  <c r="N133" i="2"/>
  <c r="H134" i="2"/>
  <c r="I134" i="2"/>
  <c r="J134" i="2"/>
  <c r="K134" i="2"/>
  <c r="L134" i="2"/>
  <c r="M134" i="2"/>
  <c r="N134" i="2"/>
  <c r="H135" i="2"/>
  <c r="I135" i="2"/>
  <c r="J135" i="2"/>
  <c r="K135" i="2"/>
  <c r="L135" i="2"/>
  <c r="M135" i="2"/>
  <c r="N135" i="2"/>
  <c r="H136" i="2"/>
  <c r="I136" i="2"/>
  <c r="J136" i="2"/>
  <c r="K136" i="2"/>
  <c r="L136" i="2"/>
  <c r="M136" i="2"/>
  <c r="N136" i="2"/>
  <c r="H137" i="2"/>
  <c r="I137" i="2"/>
  <c r="J137" i="2"/>
  <c r="K137" i="2"/>
  <c r="L137" i="2"/>
  <c r="M137" i="2"/>
  <c r="N137" i="2"/>
  <c r="H138" i="2"/>
  <c r="I138" i="2"/>
  <c r="J138" i="2"/>
  <c r="K138" i="2"/>
  <c r="L138" i="2"/>
  <c r="M138" i="2"/>
  <c r="N138" i="2"/>
  <c r="H139" i="2"/>
  <c r="I139" i="2"/>
  <c r="J139" i="2"/>
  <c r="K139" i="2"/>
  <c r="L139" i="2"/>
  <c r="M139" i="2"/>
  <c r="N139" i="2"/>
  <c r="H112" i="2"/>
  <c r="I112" i="2"/>
  <c r="J112" i="2"/>
  <c r="K112" i="2"/>
  <c r="L112" i="2"/>
  <c r="M112" i="2"/>
  <c r="N112" i="2"/>
  <c r="H114" i="2"/>
  <c r="I114" i="2"/>
  <c r="J114" i="2"/>
  <c r="K114" i="2"/>
  <c r="L114" i="2"/>
  <c r="M114" i="2"/>
  <c r="N114" i="2"/>
  <c r="H115" i="2"/>
  <c r="I115" i="2"/>
  <c r="J115" i="2"/>
  <c r="K115" i="2"/>
  <c r="L115" i="2"/>
  <c r="M115" i="2"/>
  <c r="N115" i="2"/>
  <c r="H116" i="2"/>
  <c r="I116" i="2"/>
  <c r="J116" i="2"/>
  <c r="K116" i="2"/>
  <c r="L116" i="2"/>
  <c r="M116" i="2"/>
  <c r="N116" i="2"/>
  <c r="H117" i="2"/>
  <c r="I117" i="2"/>
  <c r="J117" i="2"/>
  <c r="K117" i="2"/>
  <c r="L117" i="2"/>
  <c r="M117" i="2"/>
  <c r="N117" i="2"/>
  <c r="H118" i="2"/>
  <c r="I118" i="2"/>
  <c r="J118" i="2"/>
  <c r="K118" i="2"/>
  <c r="L118" i="2"/>
  <c r="M118" i="2"/>
  <c r="N118" i="2"/>
  <c r="H119" i="2"/>
  <c r="I119" i="2"/>
  <c r="J119" i="2"/>
  <c r="K119" i="2"/>
  <c r="L119" i="2"/>
  <c r="M119" i="2"/>
  <c r="N119" i="2"/>
  <c r="H120" i="2"/>
  <c r="I120" i="2"/>
  <c r="J120" i="2"/>
  <c r="K120" i="2"/>
  <c r="L120" i="2"/>
  <c r="M120" i="2"/>
  <c r="N120" i="2"/>
  <c r="G212" i="2" l="1"/>
  <c r="J23" i="5"/>
  <c r="G23" i="5"/>
  <c r="I23" i="5"/>
  <c r="G167" i="2"/>
  <c r="D26" i="5" s="1"/>
  <c r="G162" i="2"/>
  <c r="D25" i="5" s="1"/>
  <c r="I140" i="2"/>
  <c r="N140" i="2"/>
  <c r="V140" i="2" s="1"/>
  <c r="K21" i="5" s="1"/>
  <c r="H140" i="2"/>
  <c r="P140" i="2" s="1"/>
  <c r="E21" i="5" s="1"/>
  <c r="L140" i="2"/>
  <c r="T140" i="2" s="1"/>
  <c r="I21" i="5" s="1"/>
  <c r="K140" i="2"/>
  <c r="S140" i="2" s="1"/>
  <c r="H21" i="5" s="1"/>
  <c r="J140" i="2"/>
  <c r="R140" i="2" s="1"/>
  <c r="G21" i="5" s="1"/>
  <c r="M140" i="2"/>
  <c r="U140" i="2" s="1"/>
  <c r="J21" i="5" s="1"/>
  <c r="K151" i="2"/>
  <c r="S151" i="2" s="1"/>
  <c r="H22" i="5" s="1"/>
  <c r="N151" i="2"/>
  <c r="V151" i="2" s="1"/>
  <c r="K22" i="5" s="1"/>
  <c r="J151" i="2"/>
  <c r="R151" i="2" s="1"/>
  <c r="G22" i="5" s="1"/>
  <c r="X140" i="2"/>
  <c r="M21" i="5" s="1"/>
  <c r="M151" i="2"/>
  <c r="U151" i="2" s="1"/>
  <c r="J22" i="5" s="1"/>
  <c r="I151" i="2"/>
  <c r="L151" i="2"/>
  <c r="T151" i="2" s="1"/>
  <c r="I22" i="5" s="1"/>
  <c r="X151" i="2"/>
  <c r="M22" i="5" s="1"/>
  <c r="H151" i="2"/>
  <c r="X112" i="2"/>
  <c r="X133" i="2"/>
  <c r="X143" i="2"/>
  <c r="X118" i="2"/>
  <c r="X114" i="2"/>
  <c r="X137" i="2"/>
  <c r="X134" i="2"/>
  <c r="X130" i="2"/>
  <c r="X148" i="2"/>
  <c r="X144" i="2"/>
  <c r="X117" i="2"/>
  <c r="X119" i="2"/>
  <c r="X115" i="2"/>
  <c r="X138" i="2"/>
  <c r="X131" i="2"/>
  <c r="X149" i="2"/>
  <c r="X145" i="2"/>
  <c r="X141" i="2"/>
  <c r="X136" i="2"/>
  <c r="X129" i="2"/>
  <c r="X147" i="2"/>
  <c r="X120" i="2"/>
  <c r="X116" i="2"/>
  <c r="X139" i="2"/>
  <c r="X135" i="2"/>
  <c r="X132" i="2"/>
  <c r="X121" i="2"/>
  <c r="X150" i="2"/>
  <c r="X146" i="2"/>
  <c r="X142" i="2"/>
  <c r="G115" i="2"/>
  <c r="G131" i="2"/>
  <c r="G141" i="2"/>
  <c r="G120" i="2"/>
  <c r="G116" i="2"/>
  <c r="G139" i="2"/>
  <c r="G135" i="2"/>
  <c r="G132" i="2"/>
  <c r="G121" i="2"/>
  <c r="G150" i="2"/>
  <c r="G146" i="2"/>
  <c r="G142" i="2"/>
  <c r="G117" i="2"/>
  <c r="G112" i="2"/>
  <c r="G136" i="2"/>
  <c r="G133" i="2"/>
  <c r="G129" i="2"/>
  <c r="G147" i="2"/>
  <c r="G143" i="2"/>
  <c r="G119" i="2"/>
  <c r="G138" i="2"/>
  <c r="G149" i="2"/>
  <c r="G118" i="2"/>
  <c r="G114" i="2"/>
  <c r="G137" i="2"/>
  <c r="G134" i="2"/>
  <c r="G148" i="2"/>
  <c r="G144" i="2"/>
  <c r="G145" i="2"/>
  <c r="G130" i="2"/>
  <c r="N73" i="2"/>
  <c r="M73" i="2"/>
  <c r="L73" i="2"/>
  <c r="K73" i="2"/>
  <c r="J73" i="2"/>
  <c r="I73" i="2"/>
  <c r="H73" i="2"/>
  <c r="N111" i="2"/>
  <c r="M111" i="2"/>
  <c r="L111" i="2"/>
  <c r="K111" i="2"/>
  <c r="J111" i="2"/>
  <c r="I111" i="2"/>
  <c r="H111" i="2"/>
  <c r="N110" i="2"/>
  <c r="M110" i="2"/>
  <c r="L110" i="2"/>
  <c r="K110" i="2"/>
  <c r="J110" i="2"/>
  <c r="I110" i="2"/>
  <c r="H110" i="2"/>
  <c r="N109" i="2"/>
  <c r="M109" i="2"/>
  <c r="L109" i="2"/>
  <c r="K109" i="2"/>
  <c r="J109" i="2"/>
  <c r="I109" i="2"/>
  <c r="H109" i="2"/>
  <c r="N108" i="2"/>
  <c r="M108" i="2"/>
  <c r="L108" i="2"/>
  <c r="K108" i="2"/>
  <c r="J108" i="2"/>
  <c r="I108" i="2"/>
  <c r="H108" i="2"/>
  <c r="N107" i="2"/>
  <c r="M107" i="2"/>
  <c r="L107" i="2"/>
  <c r="K107" i="2"/>
  <c r="J107" i="2"/>
  <c r="I107" i="2"/>
  <c r="H107" i="2"/>
  <c r="N106" i="2"/>
  <c r="M106" i="2"/>
  <c r="L106" i="2"/>
  <c r="K106" i="2"/>
  <c r="J106" i="2"/>
  <c r="I106" i="2"/>
  <c r="H106" i="2"/>
  <c r="N105" i="2"/>
  <c r="M105" i="2"/>
  <c r="L105" i="2"/>
  <c r="K105" i="2"/>
  <c r="J105" i="2"/>
  <c r="I105" i="2"/>
  <c r="H105" i="2"/>
  <c r="N104" i="2"/>
  <c r="M104" i="2"/>
  <c r="L104" i="2"/>
  <c r="K104" i="2"/>
  <c r="J104" i="2"/>
  <c r="I104" i="2"/>
  <c r="H104" i="2"/>
  <c r="N103" i="2"/>
  <c r="M103" i="2"/>
  <c r="L103" i="2"/>
  <c r="K103" i="2"/>
  <c r="J103" i="2"/>
  <c r="I103" i="2"/>
  <c r="H103" i="2"/>
  <c r="N102" i="2"/>
  <c r="M102" i="2"/>
  <c r="L102" i="2"/>
  <c r="K102" i="2"/>
  <c r="J102" i="2"/>
  <c r="I102" i="2"/>
  <c r="H102" i="2"/>
  <c r="N101" i="2"/>
  <c r="M101" i="2"/>
  <c r="L101" i="2"/>
  <c r="K101" i="2"/>
  <c r="J101" i="2"/>
  <c r="I101" i="2"/>
  <c r="H101" i="2"/>
  <c r="N100" i="2"/>
  <c r="M100" i="2"/>
  <c r="L100" i="2"/>
  <c r="K100" i="2"/>
  <c r="J100" i="2"/>
  <c r="I100" i="2"/>
  <c r="H100" i="2"/>
  <c r="N99" i="2"/>
  <c r="M99" i="2"/>
  <c r="L99" i="2"/>
  <c r="K99" i="2"/>
  <c r="J99" i="2"/>
  <c r="I99" i="2"/>
  <c r="H99" i="2"/>
  <c r="N98" i="2"/>
  <c r="M98" i="2"/>
  <c r="L98" i="2"/>
  <c r="K98" i="2"/>
  <c r="J98" i="2"/>
  <c r="I98" i="2"/>
  <c r="H98" i="2"/>
  <c r="N96" i="2"/>
  <c r="M96" i="2"/>
  <c r="L96" i="2"/>
  <c r="K96" i="2"/>
  <c r="J96" i="2"/>
  <c r="I96" i="2"/>
  <c r="H96" i="2"/>
  <c r="N95" i="2"/>
  <c r="M95" i="2"/>
  <c r="L95" i="2"/>
  <c r="K95" i="2"/>
  <c r="J95" i="2"/>
  <c r="I95" i="2"/>
  <c r="H95" i="2"/>
  <c r="N94" i="2"/>
  <c r="M94" i="2"/>
  <c r="L94" i="2"/>
  <c r="K94" i="2"/>
  <c r="J94" i="2"/>
  <c r="I94" i="2"/>
  <c r="H94" i="2"/>
  <c r="N93" i="2"/>
  <c r="M93" i="2"/>
  <c r="L93" i="2"/>
  <c r="K93" i="2"/>
  <c r="J93" i="2"/>
  <c r="I93" i="2"/>
  <c r="H93" i="2"/>
  <c r="N92" i="2"/>
  <c r="M92" i="2"/>
  <c r="L92" i="2"/>
  <c r="K92" i="2"/>
  <c r="J92" i="2"/>
  <c r="I92" i="2"/>
  <c r="H92" i="2"/>
  <c r="N91" i="2"/>
  <c r="M91" i="2"/>
  <c r="L91" i="2"/>
  <c r="K91" i="2"/>
  <c r="J91" i="2"/>
  <c r="I91" i="2"/>
  <c r="H91" i="2"/>
  <c r="N90" i="2"/>
  <c r="M90" i="2"/>
  <c r="L90" i="2"/>
  <c r="K90" i="2"/>
  <c r="J90" i="2"/>
  <c r="I90" i="2"/>
  <c r="H90" i="2"/>
  <c r="N89" i="2"/>
  <c r="M89" i="2"/>
  <c r="L89" i="2"/>
  <c r="K89" i="2"/>
  <c r="J89" i="2"/>
  <c r="I89" i="2"/>
  <c r="H89" i="2"/>
  <c r="N88" i="2"/>
  <c r="M88" i="2"/>
  <c r="L88" i="2"/>
  <c r="K88" i="2"/>
  <c r="J88" i="2"/>
  <c r="I88" i="2"/>
  <c r="H88" i="2"/>
  <c r="N87" i="2"/>
  <c r="M87" i="2"/>
  <c r="L87" i="2"/>
  <c r="K87" i="2"/>
  <c r="J87" i="2"/>
  <c r="I87" i="2"/>
  <c r="H87" i="2"/>
  <c r="N85" i="2"/>
  <c r="M85" i="2"/>
  <c r="L85" i="2"/>
  <c r="K85" i="2"/>
  <c r="J85" i="2"/>
  <c r="I85" i="2"/>
  <c r="H85" i="2"/>
  <c r="N84" i="2"/>
  <c r="M84" i="2"/>
  <c r="L84" i="2"/>
  <c r="K84" i="2"/>
  <c r="J84" i="2"/>
  <c r="I84" i="2"/>
  <c r="H84" i="2"/>
  <c r="N83" i="2"/>
  <c r="M83" i="2"/>
  <c r="L83" i="2"/>
  <c r="K83" i="2"/>
  <c r="J83" i="2"/>
  <c r="I83" i="2"/>
  <c r="H83" i="2"/>
  <c r="N79" i="2"/>
  <c r="M79" i="2"/>
  <c r="L79" i="2"/>
  <c r="K79" i="2"/>
  <c r="J79" i="2"/>
  <c r="I79" i="2"/>
  <c r="H79" i="2"/>
  <c r="N78" i="2"/>
  <c r="M78" i="2"/>
  <c r="L78" i="2"/>
  <c r="K78" i="2"/>
  <c r="J78" i="2"/>
  <c r="I78" i="2"/>
  <c r="H78" i="2"/>
  <c r="N77" i="2"/>
  <c r="M77" i="2"/>
  <c r="L77" i="2"/>
  <c r="K77" i="2"/>
  <c r="J77" i="2"/>
  <c r="I77" i="2"/>
  <c r="H77" i="2"/>
  <c r="N76" i="2"/>
  <c r="M76" i="2"/>
  <c r="L76" i="2"/>
  <c r="K76" i="2"/>
  <c r="J76" i="2"/>
  <c r="I76" i="2"/>
  <c r="H76" i="2"/>
  <c r="N75" i="2"/>
  <c r="M75" i="2"/>
  <c r="L75" i="2"/>
  <c r="K75" i="2"/>
  <c r="J75" i="2"/>
  <c r="I75" i="2"/>
  <c r="H75" i="2"/>
  <c r="N74" i="2"/>
  <c r="M74" i="2"/>
  <c r="L74" i="2"/>
  <c r="K74" i="2"/>
  <c r="J74" i="2"/>
  <c r="I74" i="2"/>
  <c r="H74" i="2"/>
  <c r="N72" i="2"/>
  <c r="M72" i="2"/>
  <c r="L72" i="2"/>
  <c r="K72" i="2"/>
  <c r="J72" i="2"/>
  <c r="I72" i="2"/>
  <c r="H72" i="2"/>
  <c r="N71" i="2"/>
  <c r="M71" i="2"/>
  <c r="L71" i="2"/>
  <c r="K71" i="2"/>
  <c r="J71" i="2"/>
  <c r="I71" i="2"/>
  <c r="H71" i="2"/>
  <c r="N70" i="2"/>
  <c r="M70" i="2"/>
  <c r="L70" i="2"/>
  <c r="K70" i="2"/>
  <c r="J70" i="2"/>
  <c r="I70" i="2"/>
  <c r="H70" i="2"/>
  <c r="N69" i="2"/>
  <c r="M69" i="2"/>
  <c r="L69" i="2"/>
  <c r="K69" i="2"/>
  <c r="J69" i="2"/>
  <c r="I69" i="2"/>
  <c r="H69" i="2"/>
  <c r="N68" i="2"/>
  <c r="M68" i="2"/>
  <c r="L68" i="2"/>
  <c r="K68" i="2"/>
  <c r="J68" i="2"/>
  <c r="I68" i="2"/>
  <c r="H68" i="2"/>
  <c r="N67" i="2"/>
  <c r="M67" i="2"/>
  <c r="L67" i="2"/>
  <c r="K67" i="2"/>
  <c r="J67" i="2"/>
  <c r="I67" i="2"/>
  <c r="H67" i="2"/>
  <c r="N66" i="2"/>
  <c r="M66" i="2"/>
  <c r="L66" i="2"/>
  <c r="K66" i="2"/>
  <c r="J66" i="2"/>
  <c r="I66" i="2"/>
  <c r="H66" i="2"/>
  <c r="D23" i="5" l="1"/>
  <c r="G140" i="2"/>
  <c r="D21" i="5" s="1"/>
  <c r="P151" i="2"/>
  <c r="E22" i="5" s="1"/>
  <c r="G151" i="2"/>
  <c r="D22" i="5" s="1"/>
  <c r="I125" i="2"/>
  <c r="M125" i="2"/>
  <c r="U125" i="2" s="1"/>
  <c r="J20" i="5" s="1"/>
  <c r="H97" i="2"/>
  <c r="X97" i="2"/>
  <c r="M19" i="5" s="1"/>
  <c r="L97" i="2"/>
  <c r="T97" i="2" s="1"/>
  <c r="I19" i="5" s="1"/>
  <c r="J125" i="2"/>
  <c r="R125" i="2" s="1"/>
  <c r="G20" i="5" s="1"/>
  <c r="N125" i="2"/>
  <c r="V125" i="2" s="1"/>
  <c r="K20" i="5" s="1"/>
  <c r="I97" i="2"/>
  <c r="M97" i="2"/>
  <c r="U97" i="2" s="1"/>
  <c r="J19" i="5" s="1"/>
  <c r="K125" i="2"/>
  <c r="S125" i="2" s="1"/>
  <c r="H20" i="5" s="1"/>
  <c r="K97" i="2"/>
  <c r="S97" i="2" s="1"/>
  <c r="H19" i="5" s="1"/>
  <c r="J97" i="2"/>
  <c r="R97" i="2" s="1"/>
  <c r="G19" i="5" s="1"/>
  <c r="N97" i="2"/>
  <c r="V97" i="2" s="1"/>
  <c r="K19" i="5" s="1"/>
  <c r="X125" i="2"/>
  <c r="M20" i="5" s="1"/>
  <c r="H125" i="2"/>
  <c r="P125" i="2" s="1"/>
  <c r="E20" i="5" s="1"/>
  <c r="L125" i="2"/>
  <c r="T125" i="2" s="1"/>
  <c r="I20" i="5" s="1"/>
  <c r="N86" i="2"/>
  <c r="V86" i="2" s="1"/>
  <c r="K18" i="5" s="1"/>
  <c r="K86" i="2"/>
  <c r="S86" i="2" s="1"/>
  <c r="H18" i="5" s="1"/>
  <c r="J86" i="2"/>
  <c r="R86" i="2" s="1"/>
  <c r="G18" i="5" s="1"/>
  <c r="X86" i="2"/>
  <c r="M18" i="5" s="1"/>
  <c r="H86" i="2"/>
  <c r="L86" i="2"/>
  <c r="T86" i="2" s="1"/>
  <c r="I18" i="5" s="1"/>
  <c r="I86" i="2"/>
  <c r="M86" i="2"/>
  <c r="U86" i="2" s="1"/>
  <c r="J18" i="5" s="1"/>
  <c r="X69" i="2"/>
  <c r="X74" i="2"/>
  <c r="X78" i="2"/>
  <c r="X85" i="2"/>
  <c r="X89" i="2"/>
  <c r="X93" i="2"/>
  <c r="X101" i="2"/>
  <c r="X105" i="2"/>
  <c r="X109" i="2"/>
  <c r="X68" i="2"/>
  <c r="X72" i="2"/>
  <c r="X77" i="2"/>
  <c r="X84" i="2"/>
  <c r="X88" i="2"/>
  <c r="X92" i="2"/>
  <c r="X96" i="2"/>
  <c r="X100" i="2"/>
  <c r="X104" i="2"/>
  <c r="X108" i="2"/>
  <c r="X73" i="2"/>
  <c r="X67" i="2"/>
  <c r="X71" i="2"/>
  <c r="X76" i="2"/>
  <c r="X83" i="2"/>
  <c r="X87" i="2"/>
  <c r="X91" i="2"/>
  <c r="X95" i="2"/>
  <c r="X99" i="2"/>
  <c r="X103" i="2"/>
  <c r="X107" i="2"/>
  <c r="X111" i="2"/>
  <c r="X66" i="2"/>
  <c r="X70" i="2"/>
  <c r="X75" i="2"/>
  <c r="X79" i="2"/>
  <c r="X90" i="2"/>
  <c r="X94" i="2"/>
  <c r="X98" i="2"/>
  <c r="X102" i="2"/>
  <c r="X106" i="2"/>
  <c r="X110" i="2"/>
  <c r="G107" i="2"/>
  <c r="G111" i="2"/>
  <c r="G106" i="2"/>
  <c r="G110" i="2"/>
  <c r="G109" i="2"/>
  <c r="G84" i="2"/>
  <c r="G108" i="2"/>
  <c r="G88" i="2"/>
  <c r="G85" i="2"/>
  <c r="G87" i="2"/>
  <c r="G90" i="2"/>
  <c r="G99" i="2"/>
  <c r="G95" i="2"/>
  <c r="G83" i="2"/>
  <c r="G89" i="2"/>
  <c r="G91" i="2"/>
  <c r="G103" i="2"/>
  <c r="G98" i="2"/>
  <c r="G74" i="2"/>
  <c r="G78" i="2"/>
  <c r="G93" i="2"/>
  <c r="G101" i="2"/>
  <c r="G105" i="2"/>
  <c r="G73" i="2"/>
  <c r="G75" i="2"/>
  <c r="G76" i="2"/>
  <c r="G79" i="2"/>
  <c r="G94" i="2"/>
  <c r="G77" i="2"/>
  <c r="G92" i="2"/>
  <c r="G96" i="2"/>
  <c r="G100" i="2"/>
  <c r="G104" i="2"/>
  <c r="G102" i="2"/>
  <c r="G71" i="2"/>
  <c r="G72" i="2"/>
  <c r="G66" i="2"/>
  <c r="G70" i="2"/>
  <c r="G67" i="2"/>
  <c r="G68" i="2"/>
  <c r="G69" i="2"/>
  <c r="N64" i="2"/>
  <c r="M64" i="2"/>
  <c r="L64" i="2"/>
  <c r="K64" i="2"/>
  <c r="J64" i="2"/>
  <c r="I64" i="2"/>
  <c r="H64" i="2"/>
  <c r="N63" i="2"/>
  <c r="M63" i="2"/>
  <c r="L63" i="2"/>
  <c r="K63" i="2"/>
  <c r="J63" i="2"/>
  <c r="I63" i="2"/>
  <c r="H63" i="2"/>
  <c r="N62" i="2"/>
  <c r="M62" i="2"/>
  <c r="L62" i="2"/>
  <c r="K62" i="2"/>
  <c r="J62" i="2"/>
  <c r="I62" i="2"/>
  <c r="H62" i="2"/>
  <c r="H49" i="2"/>
  <c r="I49" i="2"/>
  <c r="J49" i="2"/>
  <c r="K49" i="2"/>
  <c r="L49" i="2"/>
  <c r="M49" i="2"/>
  <c r="N49" i="2"/>
  <c r="H50" i="2"/>
  <c r="I50" i="2"/>
  <c r="J50" i="2"/>
  <c r="K50" i="2"/>
  <c r="L50" i="2"/>
  <c r="M50" i="2"/>
  <c r="N50" i="2"/>
  <c r="H51" i="2"/>
  <c r="I51" i="2"/>
  <c r="J51" i="2"/>
  <c r="K51" i="2"/>
  <c r="L51" i="2"/>
  <c r="M51" i="2"/>
  <c r="N51" i="2"/>
  <c r="H52" i="2"/>
  <c r="I52" i="2"/>
  <c r="J52" i="2"/>
  <c r="K52" i="2"/>
  <c r="L52" i="2"/>
  <c r="M52" i="2"/>
  <c r="N52" i="2"/>
  <c r="H53" i="2"/>
  <c r="I53" i="2"/>
  <c r="J53" i="2"/>
  <c r="K53" i="2"/>
  <c r="L53" i="2"/>
  <c r="M53" i="2"/>
  <c r="N53" i="2"/>
  <c r="H54" i="2"/>
  <c r="I54" i="2"/>
  <c r="J54" i="2"/>
  <c r="K54" i="2"/>
  <c r="L54" i="2"/>
  <c r="M54" i="2"/>
  <c r="N54" i="2"/>
  <c r="H56" i="2"/>
  <c r="I56" i="2"/>
  <c r="J56" i="2"/>
  <c r="K56" i="2"/>
  <c r="L56" i="2"/>
  <c r="M56" i="2"/>
  <c r="N56" i="2"/>
  <c r="H57" i="2"/>
  <c r="I57" i="2"/>
  <c r="J57" i="2"/>
  <c r="K57" i="2"/>
  <c r="L57" i="2"/>
  <c r="M57" i="2"/>
  <c r="N57" i="2"/>
  <c r="H58" i="2"/>
  <c r="I58" i="2"/>
  <c r="J58" i="2"/>
  <c r="K58" i="2"/>
  <c r="L58" i="2"/>
  <c r="M58" i="2"/>
  <c r="N58" i="2"/>
  <c r="H59" i="2"/>
  <c r="I59" i="2"/>
  <c r="J59" i="2"/>
  <c r="K59" i="2"/>
  <c r="L59" i="2"/>
  <c r="M59" i="2"/>
  <c r="N59" i="2"/>
  <c r="H60" i="2"/>
  <c r="I60" i="2"/>
  <c r="J60" i="2"/>
  <c r="K60" i="2"/>
  <c r="L60" i="2"/>
  <c r="M60" i="2"/>
  <c r="N60" i="2"/>
  <c r="H61" i="2"/>
  <c r="I61" i="2"/>
  <c r="J61" i="2"/>
  <c r="K61" i="2"/>
  <c r="L61" i="2"/>
  <c r="M61" i="2"/>
  <c r="N61" i="2"/>
  <c r="H46" i="2"/>
  <c r="I46" i="2"/>
  <c r="J46" i="2"/>
  <c r="K46" i="2"/>
  <c r="L46" i="2"/>
  <c r="M46" i="2"/>
  <c r="N46" i="2"/>
  <c r="G97" i="2" l="1"/>
  <c r="D19" i="5" s="1"/>
  <c r="P97" i="2"/>
  <c r="E19" i="5" s="1"/>
  <c r="G125" i="2"/>
  <c r="D20" i="5" s="1"/>
  <c r="N65" i="2"/>
  <c r="V65" i="2" s="1"/>
  <c r="K17" i="5" s="1"/>
  <c r="J65" i="2"/>
  <c r="G86" i="2"/>
  <c r="D18" i="5" s="1"/>
  <c r="M65" i="2"/>
  <c r="U65" i="2" s="1"/>
  <c r="J17" i="5" s="1"/>
  <c r="I65" i="2"/>
  <c r="L65" i="2"/>
  <c r="T65" i="2" s="1"/>
  <c r="I17" i="5" s="1"/>
  <c r="X65" i="2"/>
  <c r="M17" i="5" s="1"/>
  <c r="H65" i="2"/>
  <c r="P65" i="2" s="1"/>
  <c r="E17" i="5" s="1"/>
  <c r="K65" i="2"/>
  <c r="P86" i="2"/>
  <c r="E18" i="5" s="1"/>
  <c r="X52" i="2"/>
  <c r="X46" i="2"/>
  <c r="X53" i="2"/>
  <c r="X49" i="2"/>
  <c r="X51" i="2"/>
  <c r="X54" i="2"/>
  <c r="X50" i="2"/>
  <c r="X63" i="2"/>
  <c r="X59" i="2"/>
  <c r="X62" i="2"/>
  <c r="X60" i="2"/>
  <c r="X56" i="2"/>
  <c r="X58" i="2"/>
  <c r="X61" i="2"/>
  <c r="X57" i="2"/>
  <c r="X64" i="2"/>
  <c r="G64" i="2"/>
  <c r="G56" i="2"/>
  <c r="G61" i="2"/>
  <c r="G57" i="2"/>
  <c r="G58" i="2"/>
  <c r="G63" i="2"/>
  <c r="G60" i="2"/>
  <c r="G59" i="2"/>
  <c r="G62" i="2"/>
  <c r="G54" i="2"/>
  <c r="G51" i="2"/>
  <c r="G52" i="2"/>
  <c r="G53" i="2"/>
  <c r="G50" i="2"/>
  <c r="G49" i="2"/>
  <c r="G46" i="2"/>
  <c r="R65" i="2" l="1"/>
  <c r="G17" i="5" s="1"/>
  <c r="S65" i="2"/>
  <c r="H17" i="5" s="1"/>
  <c r="G65" i="2"/>
  <c r="D17" i="5" s="1"/>
  <c r="F1" i="2" l="1"/>
  <c r="N42" i="2" l="1"/>
  <c r="M42" i="2"/>
  <c r="L42" i="2"/>
  <c r="K42" i="2"/>
  <c r="J42" i="2"/>
  <c r="I42" i="2"/>
  <c r="H42" i="2"/>
  <c r="N41" i="2"/>
  <c r="M41" i="2"/>
  <c r="L41" i="2"/>
  <c r="K41" i="2"/>
  <c r="J41" i="2"/>
  <c r="I41" i="2"/>
  <c r="H41" i="2"/>
  <c r="N39" i="2"/>
  <c r="M39" i="2"/>
  <c r="L39" i="2"/>
  <c r="K39" i="2"/>
  <c r="J39" i="2"/>
  <c r="I39" i="2"/>
  <c r="H39" i="2"/>
  <c r="N37" i="2"/>
  <c r="M37" i="2"/>
  <c r="L37" i="2"/>
  <c r="K37" i="2"/>
  <c r="J37" i="2"/>
  <c r="I37" i="2"/>
  <c r="H37" i="2"/>
  <c r="N36" i="2"/>
  <c r="M36" i="2"/>
  <c r="L36" i="2"/>
  <c r="K36" i="2"/>
  <c r="J36" i="2"/>
  <c r="I36" i="2"/>
  <c r="H36" i="2"/>
  <c r="N28" i="2"/>
  <c r="M28" i="2"/>
  <c r="L28" i="2"/>
  <c r="K28" i="2"/>
  <c r="J28" i="2"/>
  <c r="I28" i="2"/>
  <c r="H28" i="2"/>
  <c r="N27" i="2"/>
  <c r="M27" i="2"/>
  <c r="L27" i="2"/>
  <c r="K27" i="2"/>
  <c r="J27" i="2"/>
  <c r="I27" i="2"/>
  <c r="H27" i="2"/>
  <c r="N26" i="2"/>
  <c r="M26" i="2"/>
  <c r="L26" i="2"/>
  <c r="H26" i="2"/>
  <c r="N6" i="2"/>
  <c r="M6" i="2"/>
  <c r="L6" i="2"/>
  <c r="K6" i="2"/>
  <c r="J6" i="2"/>
  <c r="I6" i="2"/>
  <c r="H6" i="2"/>
  <c r="N5" i="2"/>
  <c r="M5" i="2"/>
  <c r="L5" i="2"/>
  <c r="K5" i="2"/>
  <c r="J5" i="2"/>
  <c r="I5" i="2"/>
  <c r="H5" i="2"/>
  <c r="N55" i="2" l="1"/>
  <c r="V55" i="2" s="1"/>
  <c r="K55" i="2"/>
  <c r="S55" i="2" s="1"/>
  <c r="X42" i="2"/>
  <c r="X55" i="2"/>
  <c r="H55" i="2"/>
  <c r="P55" i="2" s="1"/>
  <c r="J55" i="2"/>
  <c r="R55" i="2" s="1"/>
  <c r="L55" i="2"/>
  <c r="T55" i="2" s="1"/>
  <c r="I55" i="2"/>
  <c r="M55" i="2"/>
  <c r="U55" i="2" s="1"/>
  <c r="L40" i="2"/>
  <c r="T40" i="2" s="1"/>
  <c r="I15" i="5" s="1"/>
  <c r="I40" i="2"/>
  <c r="X37" i="2"/>
  <c r="M40" i="2"/>
  <c r="U40" i="2" s="1"/>
  <c r="J15" i="5" s="1"/>
  <c r="J40" i="2"/>
  <c r="R40" i="2" s="1"/>
  <c r="G15" i="5" s="1"/>
  <c r="X36" i="2"/>
  <c r="N40" i="2"/>
  <c r="V40" i="2" s="1"/>
  <c r="K15" i="5" s="1"/>
  <c r="K40" i="2"/>
  <c r="S40" i="2" s="1"/>
  <c r="H15" i="5" s="1"/>
  <c r="H40" i="2"/>
  <c r="P40" i="2" s="1"/>
  <c r="E15" i="5" s="1"/>
  <c r="X39" i="2"/>
  <c r="K12" i="2"/>
  <c r="N12" i="2"/>
  <c r="V12" i="2" s="1"/>
  <c r="K13" i="5" s="1"/>
  <c r="I12" i="2"/>
  <c r="I26" i="2" s="1"/>
  <c r="X40" i="2" s="1"/>
  <c r="M15" i="5" s="1"/>
  <c r="M12" i="2"/>
  <c r="U12" i="2" s="1"/>
  <c r="J13" i="5" s="1"/>
  <c r="J12" i="2"/>
  <c r="R12" i="2" s="1"/>
  <c r="G13" i="5" s="1"/>
  <c r="H12" i="2"/>
  <c r="L12" i="2"/>
  <c r="T12" i="2" s="1"/>
  <c r="I13" i="5" s="1"/>
  <c r="X27" i="2"/>
  <c r="X6" i="2"/>
  <c r="X41" i="2"/>
  <c r="M14" i="5"/>
  <c r="X5" i="2"/>
  <c r="X28" i="2"/>
  <c r="G42" i="2"/>
  <c r="G41" i="2"/>
  <c r="G27" i="2"/>
  <c r="G37" i="2"/>
  <c r="G36" i="2"/>
  <c r="G39" i="2"/>
  <c r="G28" i="2"/>
  <c r="G6" i="2"/>
  <c r="G5" i="2"/>
  <c r="G26" i="2" l="1"/>
  <c r="G40" i="2" s="1"/>
  <c r="D15" i="5" s="1"/>
  <c r="P12" i="2"/>
  <c r="E13" i="5" s="1"/>
  <c r="X26" i="2"/>
  <c r="G55" i="2"/>
  <c r="D16" i="5" s="1"/>
  <c r="I16" i="5"/>
  <c r="G16" i="5"/>
  <c r="H16" i="5"/>
  <c r="E16" i="5"/>
  <c r="J16" i="5"/>
  <c r="M16" i="5"/>
  <c r="K16" i="5"/>
  <c r="G12" i="2"/>
  <c r="D13" i="5" s="1"/>
  <c r="X12" i="2"/>
  <c r="M13" i="5" s="1"/>
  <c r="S12" i="2"/>
  <c r="H13" i="5" s="1"/>
  <c r="D14" i="5"/>
  <c r="M32" i="5" l="1"/>
</calcChain>
</file>

<file path=xl/sharedStrings.xml><?xml version="1.0" encoding="utf-8"?>
<sst xmlns="http://schemas.openxmlformats.org/spreadsheetml/2006/main" count="1654" uniqueCount="419">
  <si>
    <t>Déroulage câble</t>
  </si>
  <si>
    <t>Racco voie</t>
  </si>
  <si>
    <t>Racco Centre</t>
  </si>
  <si>
    <t>Contrôle</t>
  </si>
  <si>
    <t>CAMPAGNE</t>
  </si>
  <si>
    <t>AIGUILLE (Cmde déjà posée)</t>
  </si>
  <si>
    <t>CdV CI 1500V</t>
  </si>
  <si>
    <t>CdV CI 25000V</t>
  </si>
  <si>
    <t>CdV Mono-rail</t>
  </si>
  <si>
    <t>Atr</t>
  </si>
  <si>
    <t>Pd élec</t>
  </si>
  <si>
    <t>Pd méca</t>
  </si>
  <si>
    <t>CRO</t>
  </si>
  <si>
    <t>Cro + Pd méca</t>
  </si>
  <si>
    <t>Cm.Ag</t>
  </si>
  <si>
    <t>STM CRO</t>
  </si>
  <si>
    <t>RCH VCC</t>
  </si>
  <si>
    <t>RCH Ag</t>
  </si>
  <si>
    <t>Tél</t>
  </si>
  <si>
    <t>TVP</t>
  </si>
  <si>
    <t>POSTE</t>
  </si>
  <si>
    <t>Chaises</t>
  </si>
  <si>
    <t>Dér Int Poste</t>
  </si>
  <si>
    <t>CO24p</t>
  </si>
  <si>
    <t>CO60p</t>
  </si>
  <si>
    <t>Câbles Princ</t>
  </si>
  <si>
    <t>Câbles Locaux</t>
  </si>
  <si>
    <t>Racco ZUG</t>
  </si>
  <si>
    <t>Racco Alim</t>
  </si>
  <si>
    <t>Identification de l'IS</t>
  </si>
  <si>
    <t>Temps Production - Temps élémentaires</t>
  </si>
  <si>
    <t>Avancement</t>
  </si>
  <si>
    <t>PREPA SUR PARC</t>
  </si>
  <si>
    <t>RACCORDEMENT</t>
  </si>
  <si>
    <t>Postes</t>
  </si>
  <si>
    <t>Centres</t>
  </si>
  <si>
    <t>Travaux</t>
  </si>
  <si>
    <t>Commentaires : particularité de l'IS</t>
  </si>
  <si>
    <t>Nbre éléments pour poste</t>
  </si>
  <si>
    <t>Type IS</t>
  </si>
  <si>
    <t>TOTAL</t>
  </si>
  <si>
    <t>Prépa
Parc</t>
  </si>
  <si>
    <t>COMMENTAIRES</t>
  </si>
  <si>
    <t>% AV</t>
  </si>
  <si>
    <t xml:space="preserve">Préparation à réaliser pour 
 </t>
  </si>
  <si>
    <t xml:space="preserve">Relevé terrain
</t>
  </si>
  <si>
    <t>Méca réalisée par
     Nom               Date</t>
  </si>
  <si>
    <t>Câblage réalisé par
     Nom               Date</t>
  </si>
  <si>
    <t>Réserves
Oui         Non</t>
  </si>
  <si>
    <t xml:space="preserve">Réserves 
</t>
  </si>
  <si>
    <t xml:space="preserve">Installé par </t>
  </si>
  <si>
    <t>Travaux terminé</t>
  </si>
  <si>
    <t>Réserves / Commentaires</t>
  </si>
  <si>
    <t>Raccordé par</t>
  </si>
  <si>
    <t>SOUS-TOTAL</t>
  </si>
  <si>
    <t xml:space="preserve"> </t>
  </si>
  <si>
    <t>Pd.Déto+A.Cro</t>
  </si>
  <si>
    <t>Prépa Parc
(sur site)</t>
  </si>
  <si>
    <t xml:space="preserve">Récapitulatif temps unitaires Installations </t>
  </si>
  <si>
    <t>Câble (marquage dépose)</t>
  </si>
  <si>
    <t>Pose Gravoply (DP/P)</t>
  </si>
  <si>
    <t>Racco Centre
ou modif</t>
  </si>
  <si>
    <t>U71 (modif S2)</t>
  </si>
  <si>
    <t>Guérite (modif NS1)</t>
  </si>
  <si>
    <t>Mise en place Chassis NS1</t>
  </si>
  <si>
    <t>Mise en place Chassis V</t>
  </si>
  <si>
    <t>Mise en place Chassis X</t>
  </si>
  <si>
    <t>Pd méca An.PN</t>
  </si>
  <si>
    <t>Cm.B (sur signaux)</t>
  </si>
  <si>
    <t>PN(Moteur,Feu,BCRG) SAL2</t>
  </si>
  <si>
    <t>Pancartes</t>
  </si>
  <si>
    <t>Temps de production par centre</t>
  </si>
  <si>
    <t>SOUS-
TOTAL</t>
  </si>
  <si>
    <t>Poste (modif NS1)</t>
  </si>
  <si>
    <t>Poste (DP/P étiquette GEO)</t>
  </si>
  <si>
    <t>Poste (Pose de macarons DP)</t>
  </si>
  <si>
    <t>Balise numérique (commut)</t>
  </si>
  <si>
    <t>Balise numérique (fixe)</t>
  </si>
  <si>
    <t>Pancarte</t>
  </si>
  <si>
    <t>TOTAL 
GENERAL</t>
  </si>
  <si>
    <t>Poste (modif S2)</t>
  </si>
  <si>
    <t>Poste (modif  V,X)</t>
  </si>
  <si>
    <t>U71 (Pose)</t>
  </si>
  <si>
    <t>STM GM/MM centre (Pose)</t>
  </si>
  <si>
    <t>STM GM/MM centre (modif)</t>
  </si>
  <si>
    <t>Déto</t>
  </si>
  <si>
    <t>Commut</t>
  </si>
  <si>
    <t>Voyant</t>
  </si>
  <si>
    <t>VCM</t>
  </si>
  <si>
    <t>Sonnerie</t>
  </si>
  <si>
    <t>Heurtoir</t>
  </si>
  <si>
    <t>Cv nain, SLD</t>
  </si>
  <si>
    <t>Poteau</t>
  </si>
  <si>
    <t>Abri Accu (Pose)</t>
  </si>
  <si>
    <t>GUERITE (Pose)</t>
  </si>
  <si>
    <t>Cablofil, goulotte ( au M)</t>
  </si>
  <si>
    <t>Signal (Neuf)</t>
  </si>
  <si>
    <t>Signal (Existant) + STM + Feu</t>
  </si>
  <si>
    <t xml:space="preserve">Pose à la voie
</t>
  </si>
  <si>
    <t xml:space="preserve">Pose à la voie </t>
  </si>
  <si>
    <t>Equipement Poste
(Neuf ou Modif)</t>
  </si>
  <si>
    <t>Equipement
poste
(Neuf ou Modif)</t>
  </si>
  <si>
    <t>Equipement poste
(Neuf ou modif)</t>
  </si>
  <si>
    <t>Avancement %
par centres et par taches</t>
  </si>
  <si>
    <t>Guérite (modif S2)</t>
  </si>
  <si>
    <t>Boite à feux</t>
  </si>
  <si>
    <t>Pancarte (marquage dépose)</t>
  </si>
  <si>
    <t>Balise numérique ( fixe/x2x3)</t>
  </si>
  <si>
    <t>CO SBI</t>
  </si>
  <si>
    <t>Marquage dépose IS</t>
  </si>
  <si>
    <t>CENTRE 1</t>
  </si>
  <si>
    <t>Centre 1</t>
  </si>
  <si>
    <t>CE01-1</t>
  </si>
  <si>
    <t>Centre A-1
(Shelter 1)</t>
  </si>
  <si>
    <t>Centre B-1
(Shelter 1)</t>
  </si>
  <si>
    <t>CRCH01-1
(SARA8)</t>
  </si>
  <si>
    <t>U71 CE01-1</t>
  </si>
  <si>
    <t>SVM.Pd1702</t>
  </si>
  <si>
    <t>VCm.Au1702</t>
  </si>
  <si>
    <t>Au1702</t>
  </si>
  <si>
    <t>Tel.Pt1702</t>
  </si>
  <si>
    <t>CE02-1</t>
  </si>
  <si>
    <t>U71 CE02-1</t>
  </si>
  <si>
    <t>Cb CE2-1.10 (boulé)</t>
  </si>
  <si>
    <t>Signal G1005 (caisson G)</t>
  </si>
  <si>
    <t>SVM.Pd1005</t>
  </si>
  <si>
    <t>Tel.C1005</t>
  </si>
  <si>
    <t>CI.REZ1004.REZ1008</t>
  </si>
  <si>
    <t>Centre 2</t>
  </si>
  <si>
    <t>ATR1010 (près du C1005)</t>
  </si>
  <si>
    <t>SVM.Pd+A.Cro1005</t>
  </si>
  <si>
    <t xml:space="preserve"> SVM.Feu rouge V2C</t>
  </si>
  <si>
    <t>CE03-1</t>
  </si>
  <si>
    <t>U71 CE03-01</t>
  </si>
  <si>
    <t>Cb CE2-1.11 (boulé)</t>
  </si>
  <si>
    <t>STM.Signal C1005</t>
  </si>
  <si>
    <t>STM.Signal C1007</t>
  </si>
  <si>
    <t>Signal G1007 (caisson G)</t>
  </si>
  <si>
    <t>SVM.Pd1007</t>
  </si>
  <si>
    <t>Tel.C1007</t>
  </si>
  <si>
    <t>SDCP2.Cro1007</t>
  </si>
  <si>
    <t>CI.REZ1007</t>
  </si>
  <si>
    <t>CE04-1</t>
  </si>
  <si>
    <t>U71 CE04-01</t>
  </si>
  <si>
    <t>SVM.Ag1002</t>
  </si>
  <si>
    <t>Tel.Ag1003a</t>
  </si>
  <si>
    <t>CI.REZ1010.EM1008</t>
  </si>
  <si>
    <t>SVM.Ag1007A</t>
  </si>
  <si>
    <t>Cm.Ag1005b-1007a (Près de Ag1003a)</t>
  </si>
  <si>
    <t>Cm.Ag1002-1003a (Près de Ag1003a)</t>
  </si>
  <si>
    <t>ATR1010 (Près du C1007)</t>
  </si>
  <si>
    <t>ATR1008 (Près du C1007)</t>
  </si>
  <si>
    <t>ATR1007 (Près du C1007)</t>
  </si>
  <si>
    <t>SVM.Pd1008-1010</t>
  </si>
  <si>
    <t>CE05-1</t>
  </si>
  <si>
    <t>STM CE05-01</t>
  </si>
  <si>
    <t>SVM.Ag1003B</t>
  </si>
  <si>
    <t>Tel.Ag1003b-5a</t>
  </si>
  <si>
    <t>SVM.Ag1005a</t>
  </si>
  <si>
    <t>Cm.ZEP1205 (Près de Ag1003b et 1005a)</t>
  </si>
  <si>
    <t>CE06-1</t>
  </si>
  <si>
    <t>U71 CE06-01</t>
  </si>
  <si>
    <t>SDCP6.Pd.A+Cro1008</t>
  </si>
  <si>
    <t>STM.Signal Cv1008+ID1.ID2</t>
  </si>
  <si>
    <t>SVM.Cv1004+SLD1004</t>
  </si>
  <si>
    <t>SVM.Cv1006+SLD1006</t>
  </si>
  <si>
    <t>SVM.Feu violet V4 Tiroir</t>
  </si>
  <si>
    <t>SVM.Feu violet V6 Tiroir</t>
  </si>
  <si>
    <t>Tel.Cv1008</t>
  </si>
  <si>
    <t>CI.EMZ1014</t>
  </si>
  <si>
    <t>CI.REZ1013.EMZ1007</t>
  </si>
  <si>
    <t>CI.REZ1014.REZ1016</t>
  </si>
  <si>
    <t>CI.EMZ1016</t>
  </si>
  <si>
    <t>CI.REZ1020.EMZ1018</t>
  </si>
  <si>
    <t>CI.REZ1018</t>
  </si>
  <si>
    <t>SVM.Ag1007B</t>
  </si>
  <si>
    <t>SVM.Ag1008</t>
  </si>
  <si>
    <t>Cm.Ag1007b-1008 (Près de Tel.Cv1008)</t>
  </si>
  <si>
    <t>Cm.ZEP1250 (Près du Cv1008)</t>
  </si>
  <si>
    <t>CI.EMZ1020</t>
  </si>
  <si>
    <t>CE07-1</t>
  </si>
  <si>
    <t>STM CE07-01</t>
  </si>
  <si>
    <t>STM.Signal C1010</t>
  </si>
  <si>
    <t>Tel.C1010</t>
  </si>
  <si>
    <t>ATR1007 (Près du C1010)</t>
  </si>
  <si>
    <t>ATR1008 (Près du C1010)</t>
  </si>
  <si>
    <t>ATR1010 (Près du C1010)</t>
  </si>
  <si>
    <t>CE08-1</t>
  </si>
  <si>
    <t>U71 CE08-01</t>
  </si>
  <si>
    <t>STM.Signal C1009</t>
  </si>
  <si>
    <t>STM.Signal C1011</t>
  </si>
  <si>
    <t>STM.Signal C1012</t>
  </si>
  <si>
    <t>STM.Signal C1014+ID1.ID2</t>
  </si>
  <si>
    <t>Tel.C1009</t>
  </si>
  <si>
    <t>Tel.C1011</t>
  </si>
  <si>
    <t>Tel.C1014</t>
  </si>
  <si>
    <t>SVM.Pd1009-1012</t>
  </si>
  <si>
    <t>SVM.Pd1011</t>
  </si>
  <si>
    <t>SVM.Pd1014</t>
  </si>
  <si>
    <t>Cm.ZEP1207 (Près du C1014)</t>
  </si>
  <si>
    <t>SVM.Pd.A.Cro1009</t>
  </si>
  <si>
    <t>CI.REZ1015.EMZ1013</t>
  </si>
  <si>
    <t>CI.REZ1022.EMZ1024</t>
  </si>
  <si>
    <t>CI.REZ1017.EMZ1015</t>
  </si>
  <si>
    <t>ATR1007 (Près du C1014)</t>
  </si>
  <si>
    <t>ATR1008 (Près du C1014)</t>
  </si>
  <si>
    <t>ATR1024 (Près du C1009)</t>
  </si>
  <si>
    <t>SCDP2.Cro1011</t>
  </si>
  <si>
    <t>SDCP6.Pd.A+Cro1014</t>
  </si>
  <si>
    <t>CE09-1</t>
  </si>
  <si>
    <t>STM CE09-01</t>
  </si>
  <si>
    <t>SVM.Ag1009A</t>
  </si>
  <si>
    <t>Cm.Ag1009a</t>
  </si>
  <si>
    <t>SVM.Ag1009B</t>
  </si>
  <si>
    <t>Cm.Ag1009b</t>
  </si>
  <si>
    <t>Cm.ZEP1218 (Près De l'Ag1009a)</t>
  </si>
  <si>
    <t>Cm.B.V1C.KM5,5 (Près De l'Ag1009a)</t>
  </si>
  <si>
    <t>Caisson (sur Mat)</t>
  </si>
  <si>
    <t>Tel.Ag1009a</t>
  </si>
  <si>
    <t>Tel.Ag1009b</t>
  </si>
  <si>
    <t>CI.REZ1027.EMZ1017</t>
  </si>
  <si>
    <t>CE10-1</t>
  </si>
  <si>
    <t>STM CE10-01</t>
  </si>
  <si>
    <t>SDCP10.Pd.Déto+A.Cro1012</t>
  </si>
  <si>
    <t>STM.CRO1012</t>
  </si>
  <si>
    <t>Tel.C1012</t>
  </si>
  <si>
    <t>CI.REZ1024.REZ1026</t>
  </si>
  <si>
    <t>ATR1024 (Près du C1012)</t>
  </si>
  <si>
    <t>SVM.PR.AN.I.V2C.PN1</t>
  </si>
  <si>
    <t>Ind 1</t>
  </si>
  <si>
    <t>SVM.PR.AN.I.V1C.PN1</t>
  </si>
  <si>
    <t>Armoire SARA 8 CRCH01-1</t>
  </si>
  <si>
    <t>SVM.RCH.AG1002</t>
  </si>
  <si>
    <t>SVM.RCH.AG1003a</t>
  </si>
  <si>
    <t>SVM.RCH.AG1003b</t>
  </si>
  <si>
    <t>SVM.RCH.AG1005a</t>
  </si>
  <si>
    <t>SVM.RCH.AG1005b</t>
  </si>
  <si>
    <t>SVM.RCH.AG1007a</t>
  </si>
  <si>
    <t>SVM.RCH.AG1007b</t>
  </si>
  <si>
    <t>SVM.RCH.AG1008</t>
  </si>
  <si>
    <t>Armoire SARA 4 CRCH02-1</t>
  </si>
  <si>
    <t>SVM.RCH.AG1009a</t>
  </si>
  <si>
    <t>SVM.RCH.AG1009b</t>
  </si>
  <si>
    <t>Shelter Centre A-1</t>
  </si>
  <si>
    <t>CECH01-1</t>
  </si>
  <si>
    <t>CECH02-1</t>
  </si>
  <si>
    <t>Centre A-1</t>
  </si>
  <si>
    <t>STM.Signal Cv1001</t>
  </si>
  <si>
    <t>STM.Signal C1002</t>
  </si>
  <si>
    <t>STM.Signal Cv1003</t>
  </si>
  <si>
    <t>SDCP6.Pd.A+Cro1001</t>
  </si>
  <si>
    <t>SDCP6.Pd.A+Cro1002</t>
  </si>
  <si>
    <t>CI.EMZ1002</t>
  </si>
  <si>
    <t>CI.REZ1002</t>
  </si>
  <si>
    <t>CI.REZA.EMZ1003</t>
  </si>
  <si>
    <t>CI.REZ1003.EMZ1004</t>
  </si>
  <si>
    <t>Tel2.Pt.Pt1701</t>
  </si>
  <si>
    <t>Tel1.Pt.Pt1701</t>
  </si>
  <si>
    <t>Tel.Cv1001</t>
  </si>
  <si>
    <t>Tel.C1002</t>
  </si>
  <si>
    <t>Tel.Cv1003</t>
  </si>
  <si>
    <t>Coffret EDF</t>
  </si>
  <si>
    <t>SVM.Pd1001-1002a</t>
  </si>
  <si>
    <t>SVM.Pd1002B-1003</t>
  </si>
  <si>
    <t>Cm.ZEP1202 (Près du C1002)</t>
  </si>
  <si>
    <t>Cm.ZEP1204 (Près du C1002)</t>
  </si>
  <si>
    <t>ATR1002(Près du Cv1001)</t>
  </si>
  <si>
    <t>ATR1002(Près du C1002)</t>
  </si>
  <si>
    <t>ATR1002(Au point 1701)</t>
  </si>
  <si>
    <t>VCm.Au.Ac1701(Au point 1701)</t>
  </si>
  <si>
    <t>Voyant.Au.Ac1701(Au point 1701)</t>
  </si>
  <si>
    <t>Commut FC.C1002(Au point 1701)</t>
  </si>
  <si>
    <t>VCm.Au.Ex1701(Au point 1701)</t>
  </si>
  <si>
    <t>Voyant.Au.Ex1701(Au point 1701)</t>
  </si>
  <si>
    <t>Voyant.Au1701(Au point 1701)</t>
  </si>
  <si>
    <t>VCm.Au1701(Au point 1701)</t>
  </si>
  <si>
    <t>Voyant Cv1003</t>
  </si>
  <si>
    <t>Commut Cm.Cv1003</t>
  </si>
  <si>
    <t>SVM.Lev.AG.B</t>
  </si>
  <si>
    <t>Lev.Ag</t>
  </si>
  <si>
    <t>Centre B-1</t>
  </si>
  <si>
    <t>STM.Signal 6,3</t>
  </si>
  <si>
    <t>Shelter Centre B-1</t>
  </si>
  <si>
    <t>STM.CRO7,0</t>
  </si>
  <si>
    <t>TIVD30.7,0</t>
  </si>
  <si>
    <t>SDCP2.Cro7,0</t>
  </si>
  <si>
    <t>SDCP2.Cro6,3</t>
  </si>
  <si>
    <t>SVM.Pd.AN.P.V1C.PN1 (Km 6,572)</t>
  </si>
  <si>
    <t>SVM.Pd.AN.P.V2C.PN1 (Km 6,747)</t>
  </si>
  <si>
    <t>Pictogramme 1</t>
  </si>
  <si>
    <t>Pictogramme 2</t>
  </si>
  <si>
    <t>Pictogramme 3</t>
  </si>
  <si>
    <t>Pictogramme 4</t>
  </si>
  <si>
    <t>CI.EMZ1026.EMZ1032</t>
  </si>
  <si>
    <t>CI.REZ1031.EMZ1027</t>
  </si>
  <si>
    <t>CI.REZ1033.EMZ1031</t>
  </si>
  <si>
    <t>Cm.B.S6,3</t>
  </si>
  <si>
    <t>Armoire de distribution EE</t>
  </si>
  <si>
    <t>SVM.Pd.AN.I.V1C.PN1 (Km 6,329)</t>
  </si>
  <si>
    <t>SVM.Pd.AN.I.V2C.PN1 (Km 6,329)</t>
  </si>
  <si>
    <t>SVM.Pd4 (Km 6,451V2C)</t>
  </si>
  <si>
    <t>SVM.Pd5 (Km 6,457V1C)</t>
  </si>
  <si>
    <t>Balise 6,3 (commut)</t>
  </si>
  <si>
    <t>Balise 6,3 (fixe)</t>
  </si>
  <si>
    <t>Parcarte</t>
  </si>
  <si>
    <t>GSM-R/CANAL 4/INTERDIT AUX 
TRAMS-TRAINS</t>
  </si>
  <si>
    <t>TRAM/PCC/SIGNAUX A DROITE</t>
  </si>
  <si>
    <t>TETRA</t>
  </si>
  <si>
    <t>INTERDIT AUX TRAMS-TRAMS</t>
  </si>
  <si>
    <t>ATC</t>
  </si>
  <si>
    <t>PCC/TRAM</t>
  </si>
  <si>
    <t>Chevron</t>
  </si>
  <si>
    <t>Km 4,9</t>
  </si>
  <si>
    <t>Heurtoir à 100m</t>
  </si>
  <si>
    <t>TT</t>
  </si>
  <si>
    <t>VILLEPREUX à 600m</t>
  </si>
  <si>
    <t>ST CYR ZAC à 400m</t>
  </si>
  <si>
    <t>Z</t>
  </si>
  <si>
    <t>R</t>
  </si>
  <si>
    <t>LM</t>
  </si>
  <si>
    <t>/PCD</t>
  </si>
  <si>
    <t>SAINT-CYR à 400m/Km4,9</t>
  </si>
  <si>
    <t>40/TT</t>
  </si>
  <si>
    <t>30/Z</t>
  </si>
  <si>
    <t>SAINT-CYR à 250m/Km5,0</t>
  </si>
  <si>
    <t>Balise (fixe)</t>
  </si>
  <si>
    <t>Balises (fixe)</t>
  </si>
  <si>
    <t>Balise 1002 (commut)</t>
  </si>
  <si>
    <t>Balise 1002 (fixe)</t>
  </si>
  <si>
    <t>Balise AG1007AG (A.B)</t>
  </si>
  <si>
    <t>Balise AG1007AD (A.B)</t>
  </si>
  <si>
    <t>Balises PK6_2V1C (A.B)</t>
  </si>
  <si>
    <t>Balises PK6_2V2C (A.B)</t>
  </si>
  <si>
    <t>Balises TIVD7,0 (A.B.C)</t>
  </si>
  <si>
    <t>Balises PK6_5V1C (A.B)</t>
  </si>
  <si>
    <t>Balises PK6_5V2C (A.B)</t>
  </si>
  <si>
    <t>Poste Centre 1</t>
  </si>
  <si>
    <t>Balises AGB (A.B)</t>
  </si>
  <si>
    <t>Balises AG1002D (A.B)</t>
  </si>
  <si>
    <t>Balises AG1002G (A.B)</t>
  </si>
  <si>
    <t>Balises AG1005A (A.B)</t>
  </si>
  <si>
    <t>Balises AG1005B (A.B)</t>
  </si>
  <si>
    <t>Balises PK4_9 (A.B)</t>
  </si>
  <si>
    <t>Balises AG1009A (A.B)</t>
  </si>
  <si>
    <t>Balises AG1009B (A.B)</t>
  </si>
  <si>
    <t>Balises PROX1010</t>
  </si>
  <si>
    <t>Balises 1010</t>
  </si>
  <si>
    <t>Balises PROX1007</t>
  </si>
  <si>
    <t>Balises 1007</t>
  </si>
  <si>
    <t>Balises 1012</t>
  </si>
  <si>
    <t>Balises PROX1005</t>
  </si>
  <si>
    <t>Balises 1005</t>
  </si>
  <si>
    <t>Balises PROX1011</t>
  </si>
  <si>
    <t>Balises 1011</t>
  </si>
  <si>
    <t>Balises 1009</t>
  </si>
  <si>
    <t>Balises 1014</t>
  </si>
  <si>
    <t>Poste Centre 2</t>
  </si>
  <si>
    <t>Armoires alim.ARAG.ARAL..</t>
  </si>
  <si>
    <t>Balises PK5_8 (A.B)</t>
  </si>
  <si>
    <t>Balises PK5_6 (A.B)</t>
  </si>
  <si>
    <t>Balises PK5_5  (A.B)</t>
  </si>
  <si>
    <t>Balises PK5_3 (A.B)</t>
  </si>
  <si>
    <t>AIGUILLE (avec RP)</t>
  </si>
  <si>
    <t>ATR1017 (Près du C1011)</t>
  </si>
  <si>
    <t>ATR1010 (Près du C1005)</t>
  </si>
  <si>
    <t>SVM.Feu rouge V1C</t>
  </si>
  <si>
    <t>Cm.ZEP1206 (Près de Ag1003a)</t>
  </si>
  <si>
    <t>Cm.ZEP1208 (Près de Ag1003a)</t>
  </si>
  <si>
    <t>Cm.ZEP1211 (Près du C1011)</t>
  </si>
  <si>
    <t>Cm.ZEP1216 (Près du C1009)</t>
  </si>
  <si>
    <t>Cm.ZEP1203 (près du C1007)</t>
  </si>
  <si>
    <t>SDCP10.Pd.Déto+A.Cro1010</t>
  </si>
  <si>
    <t>SVM.Ag1003A</t>
  </si>
  <si>
    <t>SVM.Ag1005B</t>
  </si>
  <si>
    <t>Cm.Ag1003b-1005a (Près de Ag1003b et 1005a)</t>
  </si>
  <si>
    <t>CI.EMZ1010.EMZ1022</t>
  </si>
  <si>
    <t>²</t>
  </si>
  <si>
    <t>CRCH02-1
(SARA4)</t>
  </si>
  <si>
    <t>Centre 1 (poste)</t>
  </si>
  <si>
    <t>CE01-1(U71)</t>
  </si>
  <si>
    <t>CE02-1(U71)</t>
  </si>
  <si>
    <t>CE03-1(U71)</t>
  </si>
  <si>
    <t>CE04-1(U71)</t>
  </si>
  <si>
    <t>CE05-1(STM)</t>
  </si>
  <si>
    <t>CE06-1(U71)</t>
  </si>
  <si>
    <t>CE07-1(STM)</t>
  </si>
  <si>
    <t>CE08-1(U71)</t>
  </si>
  <si>
    <t>CE09-1(STM)</t>
  </si>
  <si>
    <t>CE010-1(STM)</t>
  </si>
  <si>
    <t>F.BRAHAM</t>
  </si>
  <si>
    <t>OK</t>
  </si>
  <si>
    <t>INSTALLATION EN VOIE ou POSTE</t>
  </si>
  <si>
    <t>Km3,632VB</t>
  </si>
  <si>
    <t>Km3,635VB</t>
  </si>
  <si>
    <t>Km3,665.Rac</t>
  </si>
  <si>
    <t>Km4,100VB</t>
  </si>
  <si>
    <t>Km4214.EP</t>
  </si>
  <si>
    <t>Km4,500VB</t>
  </si>
  <si>
    <t>Km4,500V1C</t>
  </si>
  <si>
    <t>Km4,610V1C</t>
  </si>
  <si>
    <t>Km4,610V2C</t>
  </si>
  <si>
    <t>Km4,615V2C</t>
  </si>
  <si>
    <t>Km4,885V2C</t>
  </si>
  <si>
    <t>Km4,885V1C</t>
  </si>
  <si>
    <t>Km4,900V1C</t>
  </si>
  <si>
    <t>Km5,055V2C</t>
  </si>
  <si>
    <t>Km5,053V4</t>
  </si>
  <si>
    <t>Km5,336V2C</t>
  </si>
  <si>
    <t>Km5,381V2C</t>
  </si>
  <si>
    <t>Km5,640V1C</t>
  </si>
  <si>
    <t>Km5,836V2C</t>
  </si>
  <si>
    <t>Km6,322V1C</t>
  </si>
  <si>
    <t>Km6,277V2C</t>
  </si>
  <si>
    <t>Km6,504V2C</t>
  </si>
  <si>
    <t>Km6,504V1C</t>
  </si>
  <si>
    <t>Km6,341V1C</t>
  </si>
  <si>
    <t>Km4,720V2C</t>
  </si>
  <si>
    <t>Km3,546VB</t>
  </si>
  <si>
    <t>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</si>
</sst>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4"/>
      <color rgb="FFFF0000"/>
      <name val="Arial"/>
      <family val="2"/>
    </font>
    <font>
      <sz val="16"/>
      <color rgb="FFFF0000"/>
      <name val="Arial"/>
      <family val="2"/>
    </font>
    <font>
      <sz val="20"/>
      <color rgb="FFFF0000"/>
      <name val="Arial"/>
      <family val="2"/>
    </font>
    <font>
      <sz val="16"/>
      <color theme="1"/>
      <name val="Arial"/>
      <family val="2"/>
    </font>
    <font>
      <sz val="16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indexed="8"/>
      <name val="Arial"/>
      <family val="2"/>
    </font>
    <font>
      <b/>
      <sz val="24"/>
      <color rgb="FFFF0000"/>
      <name val="Calibri"/>
      <family val="2"/>
      <scheme val="minor"/>
    </font>
    <font>
      <sz val="72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A88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625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lightUp"/>
    </fill>
    <fill>
      <patternFill patternType="darkGray"/>
    </fill>
    <fill>
      <patternFill patternType="darkGray">
        <bgColor theme="1" tint="0.249977111117893"/>
      </patternFill>
    </fill>
    <fill>
      <patternFill patternType="solid">
        <fgColor indexed="6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9" fontId="22" fillId="0" borderId="0" applyFont="0" applyFill="0" applyBorder="0" applyAlignment="0" applyProtection="0"/>
    <xf numFmtId="0" fontId="22" fillId="0" borderId="0"/>
    <xf numFmtId="10" fontId="1" fillId="0" borderId="1">
      <alignment horizontal="center" vertical="center" wrapText="1"/>
      <protection locked="0"/>
    </xf>
  </cellStyleXfs>
  <cellXfs count="2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1" xfId="0" applyBorder="1"/>
    <xf numFmtId="0" fontId="3" fillId="4" borderId="1" xfId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14" fontId="15" fillId="0" borderId="0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5" fillId="5" borderId="3" xfId="0" applyFont="1" applyFill="1" applyBorder="1" applyAlignment="1" applyProtection="1">
      <alignment horizontal="center" vertical="center" wrapText="1"/>
      <protection locked="0"/>
    </xf>
    <xf numFmtId="0" fontId="5" fillId="7" borderId="3" xfId="0" applyFont="1" applyFill="1" applyBorder="1" applyAlignment="1" applyProtection="1">
      <alignment horizontal="center" vertical="center" wrapText="1"/>
      <protection locked="0"/>
    </xf>
    <xf numFmtId="10" fontId="5" fillId="7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10" fontId="5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0" xfId="0" applyFill="1" applyProtection="1">
      <protection locked="0"/>
    </xf>
    <xf numFmtId="0" fontId="5" fillId="8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1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7" fillId="4" borderId="1" xfId="1" applyFont="1" applyFill="1" applyBorder="1" applyAlignment="1" applyProtection="1">
      <alignment vertical="center" wrapText="1"/>
      <protection locked="0"/>
    </xf>
    <xf numFmtId="0" fontId="8" fillId="4" borderId="1" xfId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10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10" fontId="1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0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5" fillId="0" borderId="1" xfId="0" applyNumberFormat="1" applyFont="1" applyBorder="1" applyAlignment="1" applyProtection="1">
      <alignment horizontal="center" vertical="center" wrapText="1"/>
      <protection locked="0"/>
    </xf>
    <xf numFmtId="10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4" borderId="1" xfId="1" applyNumberFormat="1" applyFont="1" applyFill="1" applyBorder="1" applyAlignment="1">
      <alignment horizontal="center" vertical="center" wrapText="1"/>
    </xf>
    <xf numFmtId="1" fontId="3" fillId="8" borderId="1" xfId="1" applyNumberFormat="1" applyFont="1" applyFill="1" applyBorder="1" applyAlignment="1">
      <alignment horizontal="center" vertical="center" wrapText="1"/>
    </xf>
    <xf numFmtId="164" fontId="3" fillId="8" borderId="1" xfId="1" applyNumberFormat="1" applyFont="1" applyFill="1" applyBorder="1" applyAlignment="1">
      <alignment horizontal="center" vertical="center" wrapText="1"/>
    </xf>
    <xf numFmtId="165" fontId="3" fillId="8" borderId="1" xfId="1" applyNumberFormat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4" borderId="1" xfId="0" applyFill="1" applyBorder="1"/>
    <xf numFmtId="0" fontId="0" fillId="4" borderId="0" xfId="0" applyFill="1"/>
    <xf numFmtId="9" fontId="0" fillId="0" borderId="0" xfId="2" applyFont="1" applyProtection="1">
      <protection locked="0"/>
    </xf>
    <xf numFmtId="0" fontId="2" fillId="0" borderId="10" xfId="0" applyFont="1" applyFill="1" applyBorder="1" applyAlignment="1" applyProtection="1">
      <alignment vertical="center"/>
    </xf>
    <xf numFmtId="0" fontId="24" fillId="4" borderId="10" xfId="0" applyFont="1" applyFill="1" applyBorder="1" applyAlignment="1" applyProtection="1">
      <alignment vertical="center"/>
    </xf>
    <xf numFmtId="0" fontId="24" fillId="4" borderId="11" xfId="0" applyFont="1" applyFill="1" applyBorder="1" applyAlignment="1" applyProtection="1">
      <alignment vertical="center"/>
    </xf>
    <xf numFmtId="9" fontId="0" fillId="4" borderId="11" xfId="2" applyFont="1" applyFill="1" applyBorder="1" applyAlignment="1" applyProtection="1">
      <alignment horizontal="center" vertical="center" wrapText="1"/>
    </xf>
    <xf numFmtId="10" fontId="0" fillId="0" borderId="11" xfId="0" applyNumberFormat="1" applyFill="1" applyBorder="1" applyAlignment="1" applyProtection="1">
      <alignment horizontal="center" vertical="center" wrapText="1"/>
    </xf>
    <xf numFmtId="9" fontId="0" fillId="4" borderId="11" xfId="0" applyNumberFormat="1" applyFill="1" applyBorder="1" applyAlignment="1" applyProtection="1">
      <alignment horizontal="center" vertical="center" wrapText="1"/>
    </xf>
    <xf numFmtId="9" fontId="14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vertical="center" wrapText="1"/>
    </xf>
    <xf numFmtId="164" fontId="2" fillId="4" borderId="11" xfId="1" applyNumberFormat="1" applyFont="1" applyFill="1" applyBorder="1" applyAlignment="1" applyProtection="1">
      <alignment horizontal="left" vertical="center" wrapText="1"/>
    </xf>
    <xf numFmtId="164" fontId="2" fillId="4" borderId="10" xfId="1" applyNumberFormat="1" applyFont="1" applyFill="1" applyBorder="1" applyAlignment="1" applyProtection="1">
      <alignment horizontal="left" vertical="center" wrapText="1"/>
    </xf>
    <xf numFmtId="1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4" fillId="4" borderId="12" xfId="0" applyFont="1" applyFill="1" applyBorder="1" applyAlignment="1" applyProtection="1">
      <alignment vertical="center"/>
    </xf>
    <xf numFmtId="164" fontId="2" fillId="4" borderId="12" xfId="1" applyNumberFormat="1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vertical="center"/>
    </xf>
    <xf numFmtId="0" fontId="7" fillId="4" borderId="1" xfId="1" applyFont="1" applyFill="1" applyBorder="1" applyAlignment="1" applyProtection="1">
      <alignment horizontal="left" vertical="center" wrapText="1"/>
      <protection locked="0"/>
    </xf>
    <xf numFmtId="9" fontId="14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vertical="center"/>
      <protection locked="0"/>
    </xf>
    <xf numFmtId="0" fontId="7" fillId="4" borderId="3" xfId="1" applyFont="1" applyFill="1" applyBorder="1" applyAlignment="1" applyProtection="1">
      <alignment vertical="center" wrapText="1"/>
      <protection locked="0"/>
    </xf>
    <xf numFmtId="0" fontId="8" fillId="4" borderId="3" xfId="1" applyFont="1" applyFill="1" applyBorder="1" applyAlignment="1" applyProtection="1">
      <alignment horizontal="left" vertical="center" wrapText="1"/>
      <protection locked="0"/>
    </xf>
    <xf numFmtId="0" fontId="0" fillId="0" borderId="3" xfId="0" applyBorder="1" applyProtection="1">
      <protection locked="0"/>
    </xf>
    <xf numFmtId="10" fontId="0" fillId="0" borderId="3" xfId="0" applyNumberFormat="1" applyFill="1" applyBorder="1" applyAlignment="1" applyProtection="1">
      <alignment horizontal="center" vertical="center" wrapText="1"/>
      <protection locked="0"/>
    </xf>
    <xf numFmtId="10" fontId="1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vertical="center"/>
      <protection locked="0"/>
    </xf>
    <xf numFmtId="0" fontId="7" fillId="4" borderId="5" xfId="1" applyFont="1" applyFill="1" applyBorder="1" applyAlignment="1" applyProtection="1">
      <alignment vertical="center" wrapText="1"/>
      <protection locked="0"/>
    </xf>
    <xf numFmtId="0" fontId="8" fillId="4" borderId="5" xfId="1" applyFont="1" applyFill="1" applyBorder="1" applyAlignment="1" applyProtection="1">
      <alignment horizontal="left" vertical="center" wrapText="1"/>
      <protection locked="0"/>
    </xf>
    <xf numFmtId="0" fontId="0" fillId="0" borderId="5" xfId="0" applyBorder="1" applyProtection="1">
      <protection locked="0"/>
    </xf>
    <xf numFmtId="10" fontId="0" fillId="0" borderId="5" xfId="0" applyNumberFormat="1" applyFill="1" applyBorder="1" applyAlignment="1" applyProtection="1">
      <alignment horizontal="center" vertical="center" wrapText="1"/>
      <protection locked="0"/>
    </xf>
    <xf numFmtId="10" fontId="1" fillId="0" borderId="5" xfId="0" applyNumberFormat="1" applyFont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2" fillId="0" borderId="14" xfId="0" applyFont="1" applyFill="1" applyBorder="1" applyAlignment="1" applyProtection="1">
      <alignment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vertical="center"/>
      <protection locked="0"/>
    </xf>
    <xf numFmtId="10" fontId="0" fillId="12" borderId="11" xfId="0" applyNumberFormat="1" applyFill="1" applyBorder="1" applyAlignment="1" applyProtection="1">
      <alignment horizontal="center" vertical="center" wrapText="1"/>
    </xf>
    <xf numFmtId="0" fontId="2" fillId="4" borderId="15" xfId="0" applyFont="1" applyFill="1" applyBorder="1" applyAlignment="1" applyProtection="1">
      <alignment vertical="center" wrapText="1"/>
    </xf>
    <xf numFmtId="0" fontId="24" fillId="4" borderId="15" xfId="0" applyFont="1" applyFill="1" applyBorder="1" applyAlignment="1" applyProtection="1">
      <alignment vertical="center"/>
    </xf>
    <xf numFmtId="164" fontId="2" fillId="4" borderId="15" xfId="1" applyNumberFormat="1" applyFont="1" applyFill="1" applyBorder="1" applyAlignment="1" applyProtection="1">
      <alignment horizontal="left" vertical="center" wrapText="1"/>
    </xf>
    <xf numFmtId="10" fontId="0" fillId="0" borderId="15" xfId="0" applyNumberFormat="1" applyFill="1" applyBorder="1" applyAlignment="1" applyProtection="1">
      <alignment horizontal="center" vertical="center" wrapText="1"/>
    </xf>
    <xf numFmtId="9" fontId="0" fillId="4" borderId="15" xfId="0" applyNumberFormat="1" applyFill="1" applyBorder="1" applyAlignment="1" applyProtection="1">
      <alignment horizontal="center" vertical="center" wrapText="1"/>
    </xf>
    <xf numFmtId="10" fontId="0" fillId="12" borderId="15" xfId="0" applyNumberFormat="1" applyFill="1" applyBorder="1" applyAlignment="1" applyProtection="1">
      <alignment horizontal="center" vertical="center" wrapText="1"/>
    </xf>
    <xf numFmtId="9" fontId="14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10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Protection="1">
      <protection locked="0"/>
    </xf>
    <xf numFmtId="0" fontId="0" fillId="12" borderId="1" xfId="0" applyNumberFormat="1" applyFill="1" applyBorder="1" applyAlignment="1" applyProtection="1">
      <alignment horizontal="center" vertical="center"/>
      <protection locked="0"/>
    </xf>
    <xf numFmtId="0" fontId="0" fillId="13" borderId="1" xfId="0" applyNumberFormat="1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Protection="1">
      <protection locked="0"/>
    </xf>
    <xf numFmtId="0" fontId="0" fillId="14" borderId="0" xfId="0" applyFill="1" applyProtection="1">
      <protection locked="0"/>
    </xf>
    <xf numFmtId="0" fontId="10" fillId="13" borderId="1" xfId="0" applyNumberFormat="1" applyFont="1" applyFill="1" applyBorder="1" applyAlignment="1" applyProtection="1">
      <alignment horizontal="center" vertical="center" wrapText="1"/>
      <protection locked="0"/>
    </xf>
    <xf numFmtId="14" fontId="0" fillId="13" borderId="1" xfId="0" applyNumberFormat="1" applyFill="1" applyBorder="1" applyAlignment="1" applyProtection="1">
      <alignment horizontal="center" vertical="center"/>
      <protection locked="0"/>
    </xf>
    <xf numFmtId="0" fontId="0" fillId="13" borderId="1" xfId="0" applyNumberFormat="1" applyFill="1" applyBorder="1" applyProtection="1">
      <protection locked="0"/>
    </xf>
    <xf numFmtId="0" fontId="2" fillId="0" borderId="16" xfId="0" applyFont="1" applyFill="1" applyBorder="1" applyAlignment="1" applyProtection="1">
      <alignment vertical="center"/>
      <protection locked="0"/>
    </xf>
    <xf numFmtId="0" fontId="7" fillId="4" borderId="16" xfId="1" applyFont="1" applyFill="1" applyBorder="1" applyAlignment="1" applyProtection="1">
      <alignment vertical="center" wrapText="1"/>
      <protection locked="0"/>
    </xf>
    <xf numFmtId="0" fontId="8" fillId="4" borderId="16" xfId="1" applyFont="1" applyFill="1" applyBorder="1" applyAlignment="1" applyProtection="1">
      <alignment horizontal="left" vertical="center" wrapText="1"/>
      <protection locked="0"/>
    </xf>
    <xf numFmtId="0" fontId="0" fillId="0" borderId="16" xfId="0" applyBorder="1" applyProtection="1">
      <protection locked="0"/>
    </xf>
    <xf numFmtId="10" fontId="0" fillId="0" borderId="16" xfId="0" applyNumberFormat="1" applyFill="1" applyBorder="1" applyAlignment="1" applyProtection="1">
      <alignment horizontal="center" vertical="center" wrapText="1"/>
      <protection locked="0"/>
    </xf>
    <xf numFmtId="1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</xf>
    <xf numFmtId="0" fontId="0" fillId="0" borderId="0" xfId="0" applyProtection="1"/>
    <xf numFmtId="0" fontId="5" fillId="0" borderId="0" xfId="0" applyFont="1" applyBorder="1" applyAlignment="1" applyProtection="1"/>
    <xf numFmtId="0" fontId="0" fillId="0" borderId="0" xfId="0" applyBorder="1" applyProtection="1"/>
    <xf numFmtId="0" fontId="5" fillId="6" borderId="1" xfId="0" applyFont="1" applyFill="1" applyBorder="1" applyAlignment="1" applyProtection="1">
      <alignment horizontal="center" vertical="center"/>
    </xf>
    <xf numFmtId="0" fontId="5" fillId="6" borderId="1" xfId="0" applyFont="1" applyFill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10" fontId="5" fillId="7" borderId="1" xfId="0" applyNumberFormat="1" applyFont="1" applyFill="1" applyBorder="1" applyAlignment="1" applyProtection="1">
      <alignment horizontal="center" vertical="center" wrapText="1"/>
    </xf>
    <xf numFmtId="0" fontId="0" fillId="11" borderId="0" xfId="0" applyFill="1" applyProtection="1"/>
    <xf numFmtId="164" fontId="9" fillId="4" borderId="1" xfId="1" applyNumberFormat="1" applyFont="1" applyFill="1" applyBorder="1" applyAlignment="1" applyProtection="1">
      <alignment horizontal="center" vertical="center" wrapText="1"/>
    </xf>
    <xf numFmtId="164" fontId="3" fillId="4" borderId="1" xfId="1" applyNumberFormat="1" applyFont="1" applyFill="1" applyBorder="1" applyAlignment="1" applyProtection="1">
      <alignment horizontal="left" vertical="center" wrapText="1"/>
    </xf>
    <xf numFmtId="0" fontId="3" fillId="11" borderId="1" xfId="1" applyFont="1" applyFill="1" applyBorder="1" applyAlignment="1" applyProtection="1">
      <alignment horizontal="left" vertical="center" wrapText="1"/>
    </xf>
    <xf numFmtId="10" fontId="1" fillId="0" borderId="1" xfId="0" applyNumberFormat="1" applyFont="1" applyBorder="1" applyAlignment="1" applyProtection="1">
      <alignment horizontal="center" vertical="center"/>
    </xf>
    <xf numFmtId="164" fontId="9" fillId="4" borderId="3" xfId="1" applyNumberFormat="1" applyFont="1" applyFill="1" applyBorder="1" applyAlignment="1" applyProtection="1">
      <alignment horizontal="center" vertical="center" wrapText="1"/>
    </xf>
    <xf numFmtId="164" fontId="3" fillId="4" borderId="3" xfId="1" applyNumberFormat="1" applyFont="1" applyFill="1" applyBorder="1" applyAlignment="1" applyProtection="1">
      <alignment horizontal="left" vertical="center" wrapText="1"/>
    </xf>
    <xf numFmtId="0" fontId="3" fillId="11" borderId="3" xfId="1" applyFont="1" applyFill="1" applyBorder="1" applyAlignment="1" applyProtection="1">
      <alignment horizontal="left" vertical="center" wrapText="1"/>
    </xf>
    <xf numFmtId="10" fontId="1" fillId="0" borderId="3" xfId="0" applyNumberFormat="1" applyFont="1" applyBorder="1" applyAlignment="1" applyProtection="1">
      <alignment horizontal="center" vertical="center"/>
    </xf>
    <xf numFmtId="164" fontId="18" fillId="4" borderId="14" xfId="1" applyNumberFormat="1" applyFont="1" applyFill="1" applyBorder="1" applyAlignment="1" applyProtection="1">
      <alignment horizontal="center" vertical="center" wrapText="1"/>
    </xf>
    <xf numFmtId="164" fontId="25" fillId="4" borderId="14" xfId="1" applyNumberFormat="1" applyFont="1" applyFill="1" applyBorder="1" applyAlignment="1" applyProtection="1">
      <alignment horizontal="left" vertical="center" wrapText="1"/>
    </xf>
    <xf numFmtId="0" fontId="3" fillId="11" borderId="14" xfId="1" applyFont="1" applyFill="1" applyBorder="1" applyAlignment="1" applyProtection="1">
      <alignment horizontal="left" vertical="center" wrapText="1"/>
    </xf>
    <xf numFmtId="10" fontId="13" fillId="0" borderId="14" xfId="0" applyNumberFormat="1" applyFont="1" applyFill="1" applyBorder="1" applyAlignment="1" applyProtection="1">
      <alignment horizontal="center" vertical="center" wrapText="1"/>
    </xf>
    <xf numFmtId="10" fontId="1" fillId="0" borderId="14" xfId="0" applyNumberFormat="1" applyFont="1" applyBorder="1" applyAlignment="1" applyProtection="1">
      <alignment horizontal="center" vertical="center" wrapText="1"/>
    </xf>
    <xf numFmtId="10" fontId="13" fillId="0" borderId="14" xfId="0" applyNumberFormat="1" applyFont="1" applyBorder="1" applyAlignment="1" applyProtection="1">
      <alignment horizontal="center" vertical="center"/>
    </xf>
    <xf numFmtId="164" fontId="9" fillId="4" borderId="5" xfId="1" applyNumberFormat="1" applyFont="1" applyFill="1" applyBorder="1" applyAlignment="1" applyProtection="1">
      <alignment horizontal="center" vertical="center" wrapText="1"/>
    </xf>
    <xf numFmtId="164" fontId="3" fillId="4" borderId="5" xfId="1" applyNumberFormat="1" applyFont="1" applyFill="1" applyBorder="1" applyAlignment="1" applyProtection="1">
      <alignment horizontal="left" vertical="center" wrapText="1"/>
    </xf>
    <xf numFmtId="0" fontId="3" fillId="11" borderId="5" xfId="1" applyFont="1" applyFill="1" applyBorder="1" applyAlignment="1" applyProtection="1">
      <alignment horizontal="left" vertical="center" wrapText="1"/>
    </xf>
    <xf numFmtId="10" fontId="1" fillId="0" borderId="5" xfId="0" applyNumberFormat="1" applyFont="1" applyBorder="1" applyAlignment="1" applyProtection="1">
      <alignment horizontal="center" vertical="center"/>
    </xf>
    <xf numFmtId="2" fontId="18" fillId="4" borderId="14" xfId="1" applyNumberFormat="1" applyFont="1" applyFill="1" applyBorder="1" applyAlignment="1" applyProtection="1">
      <alignment horizontal="center" vertical="center" wrapText="1"/>
    </xf>
    <xf numFmtId="164" fontId="16" fillId="4" borderId="14" xfId="1" applyNumberFormat="1" applyFont="1" applyFill="1" applyBorder="1" applyAlignment="1" applyProtection="1">
      <alignment horizontal="left" vertical="center" wrapText="1"/>
    </xf>
    <xf numFmtId="10" fontId="20" fillId="0" borderId="14" xfId="0" applyNumberFormat="1" applyFont="1" applyFill="1" applyBorder="1" applyAlignment="1" applyProtection="1">
      <alignment horizontal="center" vertical="center" wrapText="1"/>
    </xf>
    <xf numFmtId="10" fontId="5" fillId="0" borderId="14" xfId="0" applyNumberFormat="1" applyFont="1" applyBorder="1" applyAlignment="1" applyProtection="1">
      <alignment horizontal="center" vertical="center" wrapText="1"/>
    </xf>
    <xf numFmtId="164" fontId="19" fillId="4" borderId="1" xfId="1" applyNumberFormat="1" applyFont="1" applyFill="1" applyBorder="1" applyAlignment="1" applyProtection="1">
      <alignment horizontal="center" vertical="center" wrapText="1"/>
    </xf>
    <xf numFmtId="164" fontId="17" fillId="4" borderId="14" xfId="1" applyNumberFormat="1" applyFont="1" applyFill="1" applyBorder="1" applyAlignment="1" applyProtection="1">
      <alignment horizontal="left" vertical="center" wrapText="1"/>
    </xf>
    <xf numFmtId="10" fontId="0" fillId="0" borderId="14" xfId="0" applyNumberFormat="1" applyFill="1" applyBorder="1" applyAlignment="1" applyProtection="1">
      <alignment horizontal="center" vertical="center" wrapText="1"/>
    </xf>
    <xf numFmtId="164" fontId="9" fillId="4" borderId="16" xfId="1" applyNumberFormat="1" applyFont="1" applyFill="1" applyBorder="1" applyAlignment="1" applyProtection="1">
      <alignment horizontal="center" vertical="center" wrapText="1"/>
    </xf>
    <xf numFmtId="164" fontId="3" fillId="4" borderId="16" xfId="1" applyNumberFormat="1" applyFont="1" applyFill="1" applyBorder="1" applyAlignment="1" applyProtection="1">
      <alignment horizontal="left" vertical="center" wrapText="1"/>
    </xf>
    <xf numFmtId="0" fontId="3" fillId="11" borderId="16" xfId="1" applyFont="1" applyFill="1" applyBorder="1" applyAlignment="1" applyProtection="1">
      <alignment horizontal="left" vertical="center" wrapText="1"/>
    </xf>
    <xf numFmtId="10" fontId="1" fillId="0" borderId="16" xfId="0" applyNumberFormat="1" applyFont="1" applyBorder="1" applyAlignment="1" applyProtection="1">
      <alignment horizontal="center" vertical="center"/>
    </xf>
    <xf numFmtId="0" fontId="26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NumberFormat="1" applyBorder="1" applyAlignment="1" applyProtection="1">
      <alignment horizontal="center" vertical="center"/>
      <protection locked="0"/>
    </xf>
    <xf numFmtId="0" fontId="0" fillId="0" borderId="5" xfId="0" applyNumberFormat="1" applyBorder="1" applyProtection="1">
      <protection locked="0"/>
    </xf>
    <xf numFmtId="0" fontId="10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vertical="center"/>
      <protection locked="0"/>
    </xf>
    <xf numFmtId="0" fontId="7" fillId="4" borderId="17" xfId="1" applyFont="1" applyFill="1" applyBorder="1" applyAlignment="1" applyProtection="1">
      <alignment vertical="center" wrapText="1"/>
      <protection locked="0"/>
    </xf>
    <xf numFmtId="0" fontId="8" fillId="4" borderId="17" xfId="1" applyFont="1" applyFill="1" applyBorder="1" applyAlignment="1" applyProtection="1">
      <alignment horizontal="left" vertical="center" wrapText="1"/>
      <protection locked="0"/>
    </xf>
    <xf numFmtId="0" fontId="0" fillId="0" borderId="17" xfId="0" applyBorder="1" applyProtection="1">
      <protection locked="0"/>
    </xf>
    <xf numFmtId="164" fontId="9" fillId="4" borderId="17" xfId="1" applyNumberFormat="1" applyFont="1" applyFill="1" applyBorder="1" applyAlignment="1" applyProtection="1">
      <alignment horizontal="center" vertical="center" wrapText="1"/>
    </xf>
    <xf numFmtId="164" fontId="3" fillId="4" borderId="17" xfId="1" applyNumberFormat="1" applyFont="1" applyFill="1" applyBorder="1" applyAlignment="1" applyProtection="1">
      <alignment horizontal="left" vertical="center" wrapText="1"/>
    </xf>
    <xf numFmtId="0" fontId="3" fillId="11" borderId="17" xfId="1" applyFont="1" applyFill="1" applyBorder="1" applyAlignment="1" applyProtection="1">
      <alignment horizontal="left" vertical="center" wrapText="1"/>
    </xf>
    <xf numFmtId="10" fontId="0" fillId="0" borderId="17" xfId="0" applyNumberFormat="1" applyFill="1" applyBorder="1" applyAlignment="1" applyProtection="1">
      <alignment horizontal="center" vertical="center" wrapText="1"/>
      <protection locked="0"/>
    </xf>
    <xf numFmtId="10" fontId="0" fillId="0" borderId="18" xfId="0" applyNumberFormat="1" applyFill="1" applyBorder="1" applyAlignment="1" applyProtection="1">
      <alignment horizontal="center" vertical="center" wrapText="1"/>
      <protection locked="0"/>
    </xf>
    <xf numFmtId="10" fontId="1" fillId="0" borderId="17" xfId="0" applyNumberFormat="1" applyFont="1" applyBorder="1" applyAlignment="1" applyProtection="1">
      <alignment horizontal="center" vertical="center" wrapText="1"/>
      <protection locked="0"/>
    </xf>
    <xf numFmtId="10" fontId="1" fillId="0" borderId="17" xfId="0" applyNumberFormat="1" applyFont="1" applyBorder="1" applyAlignment="1" applyProtection="1">
      <alignment horizontal="center" vertical="center"/>
    </xf>
    <xf numFmtId="0" fontId="0" fillId="11" borderId="19" xfId="0" applyFill="1" applyBorder="1" applyProtection="1"/>
    <xf numFmtId="0" fontId="0" fillId="0" borderId="17" xfId="0" applyBorder="1" applyAlignment="1" applyProtection="1">
      <alignment horizontal="center" vertical="center"/>
      <protection locked="0"/>
    </xf>
    <xf numFmtId="0" fontId="0" fillId="0" borderId="17" xfId="0" applyNumberFormat="1" applyBorder="1" applyAlignment="1" applyProtection="1">
      <alignment horizontal="center" vertical="center"/>
      <protection locked="0"/>
    </xf>
    <xf numFmtId="0" fontId="0" fillId="11" borderId="19" xfId="0" applyFill="1" applyBorder="1" applyProtection="1">
      <protection locked="0"/>
    </xf>
    <xf numFmtId="0" fontId="10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Border="1" applyProtection="1">
      <protection locked="0"/>
    </xf>
    <xf numFmtId="0" fontId="0" fillId="0" borderId="19" xfId="0" applyBorder="1" applyProtection="1"/>
    <xf numFmtId="0" fontId="5" fillId="4" borderId="0" xfId="0" applyFont="1" applyFill="1" applyBorder="1" applyAlignment="1" applyProtection="1"/>
    <xf numFmtId="0" fontId="5" fillId="4" borderId="0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 vertical="center" wrapText="1"/>
    </xf>
    <xf numFmtId="0" fontId="0" fillId="4" borderId="0" xfId="0" applyFill="1" applyProtection="1"/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Border="1" applyAlignment="1" applyProtection="1">
      <alignment horizontal="center"/>
      <protection locked="0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5" fillId="10" borderId="1" xfId="0" applyFont="1" applyFill="1" applyBorder="1" applyAlignment="1" applyProtection="1">
      <alignment horizontal="center"/>
      <protection locked="0"/>
    </xf>
    <xf numFmtId="0" fontId="5" fillId="8" borderId="7" xfId="0" applyFont="1" applyFill="1" applyBorder="1" applyAlignment="1" applyProtection="1">
      <alignment horizontal="center" vertical="center" wrapText="1"/>
      <protection locked="0"/>
    </xf>
    <xf numFmtId="0" fontId="5" fillId="8" borderId="9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5" fillId="6" borderId="7" xfId="0" applyFont="1" applyFill="1" applyBorder="1" applyAlignment="1" applyProtection="1">
      <alignment horizontal="center"/>
    </xf>
    <xf numFmtId="0" fontId="5" fillId="6" borderId="8" xfId="0" applyFont="1" applyFill="1" applyBorder="1" applyAlignment="1" applyProtection="1">
      <alignment horizontal="center"/>
    </xf>
    <xf numFmtId="0" fontId="5" fillId="6" borderId="9" xfId="0" applyFont="1" applyFill="1" applyBorder="1" applyAlignment="1" applyProtection="1">
      <alignment horizontal="center"/>
    </xf>
    <xf numFmtId="0" fontId="5" fillId="9" borderId="1" xfId="0" applyFont="1" applyFill="1" applyBorder="1" applyAlignment="1" applyProtection="1">
      <alignment horizontal="center"/>
      <protection locked="0"/>
    </xf>
    <xf numFmtId="0" fontId="5" fillId="7" borderId="7" xfId="0" applyFont="1" applyFill="1" applyBorder="1" applyAlignment="1" applyProtection="1">
      <alignment horizontal="center"/>
    </xf>
    <xf numFmtId="0" fontId="5" fillId="7" borderId="8" xfId="0" applyFont="1" applyFill="1" applyBorder="1" applyAlignment="1" applyProtection="1">
      <alignment horizontal="center"/>
    </xf>
    <xf numFmtId="10" fontId="5" fillId="8" borderId="8" xfId="0" applyNumberFormat="1" applyFont="1" applyFill="1" applyBorder="1" applyAlignment="1" applyProtection="1">
      <alignment horizontal="center" vertical="center" wrapText="1"/>
      <protection locked="0"/>
    </xf>
    <xf numFmtId="10" fontId="5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28" fillId="3" borderId="0" xfId="0" applyFont="1" applyFill="1" applyAlignment="1" applyProtection="1">
      <alignment horizontal="center"/>
      <protection locked="0"/>
    </xf>
    <xf numFmtId="14" fontId="21" fillId="0" borderId="0" xfId="0" applyNumberFormat="1" applyFont="1" applyAlignment="1" applyProtection="1">
      <alignment horizontal="center"/>
      <protection locked="0"/>
    </xf>
    <xf numFmtId="0" fontId="11" fillId="0" borderId="21" xfId="0" applyFont="1" applyFill="1" applyBorder="1" applyAlignment="1" applyProtection="1">
      <alignment vertical="center"/>
      <protection locked="0"/>
    </xf>
    <xf numFmtId="0" fontId="2" fillId="0" borderId="20" xfId="0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vertical="center" wrapText="1"/>
    </xf>
    <xf numFmtId="164" fontId="2" fillId="4" borderId="1" xfId="1" applyNumberFormat="1" applyFont="1" applyFill="1" applyBorder="1" applyAlignment="1" applyProtection="1">
      <alignment horizontal="left" vertical="center" wrapText="1"/>
    </xf>
    <xf numFmtId="10" fontId="0" fillId="0" borderId="1" xfId="0" applyNumberFormat="1" applyFill="1" applyBorder="1" applyAlignment="1" applyProtection="1">
      <alignment horizontal="center" vertical="center" wrapText="1"/>
    </xf>
    <xf numFmtId="9" fontId="14" fillId="4" borderId="1" xfId="0" applyNumberFormat="1" applyFont="1" applyFill="1" applyBorder="1" applyAlignment="1" applyProtection="1">
      <alignment horizontal="center" vertical="center" wrapText="1"/>
      <protection locked="0"/>
    </xf>
    <xf numFmtId="10" fontId="0" fillId="15" borderId="1" xfId="0" applyNumberFormat="1" applyFill="1" applyBorder="1" applyAlignment="1" applyProtection="1">
      <alignment horizontal="center" vertical="center" wrapText="1"/>
    </xf>
    <xf numFmtId="0" fontId="5" fillId="5" borderId="22" xfId="0" applyFont="1" applyFill="1" applyBorder="1" applyAlignment="1" applyProtection="1">
      <alignment horizontal="center"/>
      <protection locked="0"/>
    </xf>
    <xf numFmtId="0" fontId="5" fillId="5" borderId="23" xfId="0" applyFont="1" applyFill="1" applyBorder="1" applyAlignment="1" applyProtection="1">
      <alignment horizontal="center"/>
      <protection locked="0"/>
    </xf>
    <xf numFmtId="0" fontId="5" fillId="7" borderId="23" xfId="0" applyFont="1" applyFill="1" applyBorder="1" applyAlignment="1" applyProtection="1">
      <alignment horizontal="center" wrapText="1"/>
      <protection locked="0"/>
    </xf>
    <xf numFmtId="0" fontId="5" fillId="7" borderId="23" xfId="0" applyFont="1" applyFill="1" applyBorder="1" applyAlignment="1" applyProtection="1">
      <alignment horizontal="center"/>
      <protection locked="0"/>
    </xf>
    <xf numFmtId="0" fontId="5" fillId="7" borderId="24" xfId="0" applyFont="1" applyFill="1" applyBorder="1" applyAlignment="1" applyProtection="1">
      <alignment horizontal="center"/>
      <protection locked="0"/>
    </xf>
    <xf numFmtId="0" fontId="5" fillId="5" borderId="25" xfId="0" applyFont="1" applyFill="1" applyBorder="1" applyAlignment="1" applyProtection="1">
      <alignment horizontal="center" vertical="center"/>
      <protection locked="0"/>
    </xf>
    <xf numFmtId="10" fontId="5" fillId="7" borderId="26" xfId="0" applyNumberFormat="1" applyFont="1" applyFill="1" applyBorder="1" applyAlignment="1" applyProtection="1">
      <alignment horizontal="center" vertical="center" wrapText="1"/>
      <protection locked="0"/>
    </xf>
    <xf numFmtId="9" fontId="11" fillId="4" borderId="27" xfId="0" applyNumberFormat="1" applyFont="1" applyFill="1" applyBorder="1" applyAlignment="1" applyProtection="1">
      <alignment horizontal="center" vertical="center" wrapText="1"/>
    </xf>
    <xf numFmtId="9" fontId="11" fillId="4" borderId="11" xfId="0" applyNumberFormat="1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vertical="center"/>
    </xf>
    <xf numFmtId="9" fontId="11" fillId="4" borderId="15" xfId="0" applyNumberFormat="1" applyFont="1" applyFill="1" applyBorder="1" applyAlignment="1" applyProtection="1">
      <alignment horizontal="center" vertical="center" wrapText="1"/>
    </xf>
    <xf numFmtId="0" fontId="2" fillId="0" borderId="28" xfId="0" applyFont="1" applyFill="1" applyBorder="1" applyAlignment="1" applyProtection="1">
      <alignment vertical="center"/>
    </xf>
    <xf numFmtId="9" fontId="11" fillId="4" borderId="29" xfId="0" applyNumberFormat="1" applyFont="1" applyFill="1" applyBorder="1" applyAlignment="1" applyProtection="1">
      <alignment horizontal="center" vertical="center" wrapText="1"/>
    </xf>
    <xf numFmtId="0" fontId="27" fillId="0" borderId="30" xfId="0" applyFont="1" applyFill="1" applyBorder="1" applyAlignment="1" applyProtection="1">
      <alignment horizontal="center" vertical="center" wrapText="1"/>
    </xf>
    <xf numFmtId="0" fontId="27" fillId="0" borderId="30" xfId="0" applyFont="1" applyFill="1" applyBorder="1" applyAlignment="1" applyProtection="1">
      <alignment horizontal="center" vertical="center"/>
    </xf>
    <xf numFmtId="0" fontId="27" fillId="4" borderId="30" xfId="0" applyFont="1" applyFill="1" applyBorder="1" applyAlignment="1" applyProtection="1">
      <alignment vertical="center" wrapText="1"/>
    </xf>
    <xf numFmtId="1" fontId="27" fillId="4" borderId="30" xfId="1" applyNumberFormat="1" applyFont="1" applyFill="1" applyBorder="1" applyAlignment="1" applyProtection="1">
      <alignment horizontal="left" vertical="center" wrapText="1"/>
    </xf>
    <xf numFmtId="9" fontId="27" fillId="4" borderId="30" xfId="2" applyFont="1" applyFill="1" applyBorder="1" applyAlignment="1" applyProtection="1">
      <alignment horizontal="center" vertical="center" wrapText="1"/>
    </xf>
    <xf numFmtId="9" fontId="27" fillId="4" borderId="30" xfId="0" applyNumberFormat="1" applyFont="1" applyFill="1" applyBorder="1" applyAlignment="1" applyProtection="1">
      <alignment horizontal="center" vertical="center" wrapText="1"/>
      <protection locked="0"/>
    </xf>
    <xf numFmtId="9" fontId="27" fillId="4" borderId="30" xfId="0" applyNumberFormat="1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 2" xfId="1" xr:uid="{B54E1A7A-61A7-48A1-A039-996551992D63}"/>
    <cellStyle name="Pourcentage" xfId="2" builtinId="5"/>
    <cellStyle name="Style 1" xfId="3" xr:uid="{20E4BB95-95C1-43F6-BB93-8E9C6DE4FE8C}"/>
    <cellStyle name="Style 2" xfId="4" xr:uid="{C4D6D998-B192-4E35-9868-CED192261AEB}"/>
  </cellStyles>
  <dxfs count="283"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252</xdr:row>
      <xdr:rowOff>182289</xdr:rowOff>
    </xdr:from>
    <xdr:to>
      <xdr:col>2</xdr:col>
      <xdr:colOff>536029</xdr:colOff>
      <xdr:row>252</xdr:row>
      <xdr:rowOff>390525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B4A0D3D8-ACC6-4FF2-9848-822FF2AC9D33}"/>
            </a:ext>
          </a:extLst>
        </xdr:cNvPr>
        <xdr:cNvCxnSpPr/>
      </xdr:nvCxnSpPr>
      <xdr:spPr bwMode="auto">
        <a:xfrm flipV="1">
          <a:off x="533400" y="7907064"/>
          <a:ext cx="2629" cy="208236"/>
        </a:xfrm>
        <a:prstGeom prst="line">
          <a:avLst/>
        </a:prstGeom>
        <a:ln w="28575"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280495</xdr:colOff>
      <xdr:row>252</xdr:row>
      <xdr:rowOff>183603</xdr:rowOff>
    </xdr:from>
    <xdr:to>
      <xdr:col>2</xdr:col>
      <xdr:colOff>285750</xdr:colOff>
      <xdr:row>252</xdr:row>
      <xdr:rowOff>400050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BB1D5D38-0BF0-472E-9F42-4CF154EA147E}"/>
            </a:ext>
          </a:extLst>
        </xdr:cNvPr>
        <xdr:cNvCxnSpPr/>
      </xdr:nvCxnSpPr>
      <xdr:spPr bwMode="auto">
        <a:xfrm flipH="1" flipV="1">
          <a:off x="280495" y="7908378"/>
          <a:ext cx="5255" cy="216447"/>
        </a:xfrm>
        <a:prstGeom prst="line">
          <a:avLst/>
        </a:prstGeom>
        <a:ln w="28575"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283452</xdr:colOff>
      <xdr:row>252</xdr:row>
      <xdr:rowOff>180975</xdr:rowOff>
    </xdr:from>
    <xdr:to>
      <xdr:col>2</xdr:col>
      <xdr:colOff>523875</xdr:colOff>
      <xdr:row>252</xdr:row>
      <xdr:rowOff>187216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53C54FF4-0914-446A-AACE-F30F91BDB209}"/>
            </a:ext>
          </a:extLst>
        </xdr:cNvPr>
        <xdr:cNvCxnSpPr/>
      </xdr:nvCxnSpPr>
      <xdr:spPr bwMode="auto">
        <a:xfrm flipV="1">
          <a:off x="283452" y="7905750"/>
          <a:ext cx="240423" cy="6241"/>
        </a:xfrm>
        <a:prstGeom prst="line">
          <a:avLst/>
        </a:prstGeom>
        <a:ln w="28575"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32C9F-20F3-4C95-8095-FB8DB23107EB}">
  <sheetPr codeName="Feuil1">
    <pageSetUpPr fitToPage="1"/>
  </sheetPr>
  <dimension ref="A1:M85"/>
  <sheetViews>
    <sheetView workbookViewId="0">
      <pane xSplit="3" ySplit="2" topLeftCell="D3" activePane="bottomRight" state="frozen"/>
      <selection activeCell="H24" sqref="H24"/>
      <selection pane="topRight" activeCell="H24" sqref="H24"/>
      <selection pane="bottomLeft" activeCell="H24" sqref="H24"/>
      <selection pane="bottomRight" activeCell="G15" sqref="G15"/>
    </sheetView>
  </sheetViews>
  <sheetFormatPr baseColWidth="10" defaultRowHeight="15" x14ac:dyDescent="0.25"/>
  <cols>
    <col min="2" max="2" width="27.140625" bestFit="1" customWidth="1"/>
    <col min="3" max="3" width="1.28515625" customWidth="1"/>
    <col min="4" max="10" width="16.140625" customWidth="1"/>
  </cols>
  <sheetData>
    <row r="1" spans="1:13" ht="51.75" customHeight="1" x14ac:dyDescent="0.25">
      <c r="B1" s="179" t="s">
        <v>58</v>
      </c>
      <c r="C1" s="179"/>
      <c r="D1" s="179"/>
      <c r="E1" s="179"/>
      <c r="F1" s="179"/>
      <c r="G1" s="179"/>
      <c r="H1" s="179"/>
      <c r="I1" s="179"/>
      <c r="J1" s="179"/>
    </row>
    <row r="2" spans="1:13" ht="47.25" customHeight="1" x14ac:dyDescent="0.25">
      <c r="D2" s="1" t="s">
        <v>0</v>
      </c>
      <c r="E2" s="2" t="s">
        <v>100</v>
      </c>
      <c r="F2" s="2" t="s">
        <v>57</v>
      </c>
      <c r="G2" s="2" t="s">
        <v>98</v>
      </c>
      <c r="H2" s="1" t="s">
        <v>1</v>
      </c>
      <c r="I2" s="2" t="s">
        <v>61</v>
      </c>
      <c r="J2" s="1" t="s">
        <v>3</v>
      </c>
    </row>
    <row r="3" spans="1:13" x14ac:dyDescent="0.25">
      <c r="A3" s="3" t="s">
        <v>4</v>
      </c>
      <c r="B3" s="4" t="s">
        <v>82</v>
      </c>
      <c r="D3" s="48">
        <v>9.9999999999999995E-7</v>
      </c>
      <c r="E3" s="48">
        <v>9.9999999999999995E-7</v>
      </c>
      <c r="F3" s="45">
        <v>1</v>
      </c>
      <c r="G3" s="45">
        <v>6</v>
      </c>
      <c r="H3" s="48">
        <v>0</v>
      </c>
      <c r="I3" s="48">
        <v>9.9999999999999995E-7</v>
      </c>
      <c r="J3" s="46">
        <v>0.25</v>
      </c>
      <c r="L3" s="44">
        <v>0.1</v>
      </c>
      <c r="M3" s="4">
        <f>SUM(L3/0.016)</f>
        <v>6.25</v>
      </c>
    </row>
    <row r="4" spans="1:13" s="6" customFormat="1" x14ac:dyDescent="0.25">
      <c r="A4" s="3"/>
      <c r="B4" s="4" t="s">
        <v>62</v>
      </c>
      <c r="D4" s="48">
        <v>9.9999999999999995E-7</v>
      </c>
      <c r="E4" s="48">
        <v>9.9999999999999995E-7</v>
      </c>
      <c r="F4" s="46">
        <v>0.1</v>
      </c>
      <c r="G4" s="48">
        <v>9.9999999999999995E-7</v>
      </c>
      <c r="H4" s="48">
        <v>0</v>
      </c>
      <c r="I4" s="46">
        <v>0.1</v>
      </c>
      <c r="J4" s="47">
        <v>3.5000000000000003E-2</v>
      </c>
      <c r="L4" s="44">
        <v>0.2</v>
      </c>
      <c r="M4" s="4">
        <f t="shared" ref="M4:M12" si="0">SUM(L4/0.016)</f>
        <v>12.5</v>
      </c>
    </row>
    <row r="5" spans="1:13" x14ac:dyDescent="0.25">
      <c r="A5" s="3"/>
      <c r="B5" s="4" t="s">
        <v>94</v>
      </c>
      <c r="D5" s="48">
        <v>9.9999999999999995E-7</v>
      </c>
      <c r="E5" s="48">
        <v>9.9999999999999995E-7</v>
      </c>
      <c r="F5" s="48">
        <v>1</v>
      </c>
      <c r="G5" s="48">
        <v>8</v>
      </c>
      <c r="H5" s="48">
        <v>0</v>
      </c>
      <c r="I5" s="48">
        <v>9.9999999999999995E-7</v>
      </c>
      <c r="J5" s="48">
        <v>0.5</v>
      </c>
      <c r="L5" s="44">
        <v>0.3</v>
      </c>
      <c r="M5" s="4">
        <f t="shared" si="0"/>
        <v>18.75</v>
      </c>
    </row>
    <row r="6" spans="1:13" s="7" customFormat="1" x14ac:dyDescent="0.25">
      <c r="A6" s="3"/>
      <c r="B6" s="4" t="s">
        <v>93</v>
      </c>
      <c r="D6" s="48">
        <v>2</v>
      </c>
      <c r="E6" s="48">
        <v>9.9999999999999995E-7</v>
      </c>
      <c r="F6" s="48">
        <v>1</v>
      </c>
      <c r="G6" s="48">
        <v>3</v>
      </c>
      <c r="H6" s="48">
        <v>0</v>
      </c>
      <c r="I6" s="48">
        <v>9.9999999999999995E-7</v>
      </c>
      <c r="J6" s="48">
        <v>0.3</v>
      </c>
      <c r="L6" s="44">
        <v>0.4</v>
      </c>
      <c r="M6" s="4">
        <f t="shared" si="0"/>
        <v>25</v>
      </c>
    </row>
    <row r="7" spans="1:13" s="7" customFormat="1" x14ac:dyDescent="0.25">
      <c r="A7" s="3"/>
      <c r="B7" s="4" t="s">
        <v>63</v>
      </c>
      <c r="D7" s="48">
        <v>9.9999999999999995E-7</v>
      </c>
      <c r="E7" s="48">
        <v>9.9999999999999995E-7</v>
      </c>
      <c r="F7" s="48">
        <v>0.1</v>
      </c>
      <c r="G7" s="48">
        <v>9.9999999999999995E-7</v>
      </c>
      <c r="H7" s="48">
        <v>0</v>
      </c>
      <c r="I7" s="48">
        <v>7.4999999999999997E-2</v>
      </c>
      <c r="J7" s="48">
        <v>2.5000000000000001E-2</v>
      </c>
      <c r="L7" s="44">
        <v>0.5</v>
      </c>
      <c r="M7" s="4">
        <f t="shared" si="0"/>
        <v>31.25</v>
      </c>
    </row>
    <row r="8" spans="1:13" s="7" customFormat="1" x14ac:dyDescent="0.25">
      <c r="A8" s="3"/>
      <c r="B8" s="4" t="s">
        <v>104</v>
      </c>
      <c r="D8" s="48">
        <v>9.9999999999999995E-7</v>
      </c>
      <c r="E8" s="48">
        <v>9.9999999999999995E-7</v>
      </c>
      <c r="F8" s="48">
        <v>0.1</v>
      </c>
      <c r="G8" s="48">
        <v>9.9999999999999995E-7</v>
      </c>
      <c r="H8" s="48">
        <v>0</v>
      </c>
      <c r="I8" s="48">
        <v>0.25</v>
      </c>
      <c r="J8" s="48">
        <v>0.05</v>
      </c>
      <c r="L8" s="44">
        <v>0.6</v>
      </c>
      <c r="M8" s="4">
        <f t="shared" si="0"/>
        <v>37.5</v>
      </c>
    </row>
    <row r="9" spans="1:13" s="7" customFormat="1" x14ac:dyDescent="0.25">
      <c r="A9" s="3"/>
      <c r="B9" s="4" t="s">
        <v>73</v>
      </c>
      <c r="D9" s="48">
        <v>9.9999999999999995E-7</v>
      </c>
      <c r="E9" s="48">
        <v>9.9999999999999995E-7</v>
      </c>
      <c r="F9" s="48">
        <v>0.1</v>
      </c>
      <c r="G9" s="48">
        <v>9.9999999999999995E-7</v>
      </c>
      <c r="H9" s="48">
        <v>0</v>
      </c>
      <c r="I9" s="48">
        <v>7.4999999999999997E-2</v>
      </c>
      <c r="J9" s="48">
        <v>2.5000000000000001E-2</v>
      </c>
      <c r="L9" s="44">
        <v>0.7</v>
      </c>
      <c r="M9" s="4">
        <f t="shared" si="0"/>
        <v>43.749999999999993</v>
      </c>
    </row>
    <row r="10" spans="1:13" s="7" customFormat="1" x14ac:dyDescent="0.25">
      <c r="A10" s="3"/>
      <c r="B10" s="4" t="s">
        <v>81</v>
      </c>
      <c r="D10" s="48">
        <v>9.9999999999999995E-7</v>
      </c>
      <c r="E10" s="48">
        <v>9.9999999999999995E-7</v>
      </c>
      <c r="F10" s="48">
        <v>0.1</v>
      </c>
      <c r="G10" s="48">
        <v>9.9999999999999995E-7</v>
      </c>
      <c r="H10" s="48">
        <v>0</v>
      </c>
      <c r="I10" s="48">
        <v>5.5E-2</v>
      </c>
      <c r="J10" s="48">
        <v>2.5000000000000001E-2</v>
      </c>
      <c r="L10" s="44">
        <v>0.8</v>
      </c>
      <c r="M10" s="4">
        <f t="shared" si="0"/>
        <v>50</v>
      </c>
    </row>
    <row r="11" spans="1:13" s="7" customFormat="1" x14ac:dyDescent="0.25">
      <c r="A11" s="3"/>
      <c r="B11" s="4" t="s">
        <v>80</v>
      </c>
      <c r="D11" s="48">
        <v>9.9999999999999995E-7</v>
      </c>
      <c r="E11" s="48">
        <v>9.9999999999999995E-7</v>
      </c>
      <c r="F11" s="48">
        <v>0.1</v>
      </c>
      <c r="G11" s="48">
        <v>9.9999999999999995E-7</v>
      </c>
      <c r="H11" s="48">
        <v>0</v>
      </c>
      <c r="I11" s="48">
        <v>0.25</v>
      </c>
      <c r="J11" s="48">
        <v>0.05</v>
      </c>
      <c r="L11" s="44">
        <v>0.9</v>
      </c>
      <c r="M11" s="4">
        <f t="shared" si="0"/>
        <v>56.25</v>
      </c>
    </row>
    <row r="12" spans="1:13" s="7" customFormat="1" x14ac:dyDescent="0.25">
      <c r="A12" s="3"/>
      <c r="B12" s="4" t="s">
        <v>75</v>
      </c>
      <c r="D12" s="48">
        <v>9.9999999999999995E-7</v>
      </c>
      <c r="E12" s="48">
        <v>9.9999999999999995E-7</v>
      </c>
      <c r="F12" s="48">
        <v>0.03</v>
      </c>
      <c r="G12" s="48">
        <v>9.9999999999999995E-7</v>
      </c>
      <c r="H12" s="48">
        <v>0</v>
      </c>
      <c r="I12" s="48">
        <v>8.0000000000000002E-3</v>
      </c>
      <c r="J12" s="48">
        <v>3.0000000000000001E-3</v>
      </c>
      <c r="L12" s="44">
        <v>1</v>
      </c>
      <c r="M12" s="4">
        <f t="shared" si="0"/>
        <v>62.5</v>
      </c>
    </row>
    <row r="13" spans="1:13" s="7" customFormat="1" x14ac:dyDescent="0.25">
      <c r="A13" s="3"/>
      <c r="B13" s="4" t="s">
        <v>74</v>
      </c>
      <c r="D13" s="48">
        <v>9.9999999999999995E-7</v>
      </c>
      <c r="E13" s="48">
        <v>9.9999999999999995E-7</v>
      </c>
      <c r="F13" s="48">
        <v>0.03</v>
      </c>
      <c r="G13" s="48">
        <v>9.9999999999999995E-7</v>
      </c>
      <c r="H13" s="48">
        <v>0</v>
      </c>
      <c r="I13" s="48">
        <v>0.05</v>
      </c>
      <c r="J13" s="48">
        <v>2.5000000000000001E-2</v>
      </c>
    </row>
    <row r="14" spans="1:13" s="7" customFormat="1" x14ac:dyDescent="0.25">
      <c r="A14" s="3"/>
      <c r="B14" s="4" t="s">
        <v>69</v>
      </c>
      <c r="D14" s="48">
        <v>48</v>
      </c>
      <c r="E14" s="48">
        <v>9.9999999999999995E-7</v>
      </c>
      <c r="F14" s="48">
        <v>16</v>
      </c>
      <c r="G14" s="48">
        <v>48</v>
      </c>
      <c r="H14" s="48">
        <v>28</v>
      </c>
      <c r="I14" s="48">
        <v>9.9999999999999995E-7</v>
      </c>
      <c r="J14" s="48">
        <v>16</v>
      </c>
    </row>
    <row r="15" spans="1:13" x14ac:dyDescent="0.25">
      <c r="A15" s="3"/>
      <c r="B15" s="4" t="s">
        <v>83</v>
      </c>
      <c r="D15" s="48">
        <v>9.9999999999999995E-7</v>
      </c>
      <c r="E15" s="48">
        <v>9.9999999999999995E-7</v>
      </c>
      <c r="F15" s="48">
        <v>0.5</v>
      </c>
      <c r="G15" s="48">
        <v>3</v>
      </c>
      <c r="H15" s="48">
        <v>9.9999999999999995E-7</v>
      </c>
      <c r="I15" s="48">
        <v>9.9999999999999995E-7</v>
      </c>
      <c r="J15" s="48">
        <v>0.3</v>
      </c>
      <c r="L15" s="7"/>
      <c r="M15" s="7"/>
    </row>
    <row r="16" spans="1:13" s="6" customFormat="1" x14ac:dyDescent="0.25">
      <c r="A16" s="3"/>
      <c r="B16" s="4" t="s">
        <v>84</v>
      </c>
      <c r="D16" s="48">
        <v>9.9999999999999995E-7</v>
      </c>
      <c r="E16" s="48">
        <v>9.9999999999999995E-7</v>
      </c>
      <c r="F16" s="48">
        <v>0.1</v>
      </c>
      <c r="G16" s="48">
        <v>9.9999999999999995E-7</v>
      </c>
      <c r="H16" s="48">
        <v>9.9999999999999995E-7</v>
      </c>
      <c r="I16" s="48">
        <v>0.1</v>
      </c>
      <c r="J16" s="48">
        <v>3.5000000000000003E-2</v>
      </c>
    </row>
    <row r="17" spans="1:10" s="7" customFormat="1" x14ac:dyDescent="0.25">
      <c r="A17" s="3"/>
      <c r="B17" s="50" t="s">
        <v>15</v>
      </c>
      <c r="C17" s="51"/>
      <c r="D17" s="48">
        <v>9.9999999999999995E-7</v>
      </c>
      <c r="E17" s="48">
        <v>9.9999999999999995E-7</v>
      </c>
      <c r="F17" s="48">
        <v>0.5</v>
      </c>
      <c r="G17" s="48">
        <v>3</v>
      </c>
      <c r="H17" s="48">
        <v>9.9999999999999995E-7</v>
      </c>
      <c r="I17" s="48">
        <v>9.9999999999999995E-7</v>
      </c>
      <c r="J17" s="48">
        <v>0.3</v>
      </c>
    </row>
    <row r="18" spans="1:10" x14ac:dyDescent="0.25">
      <c r="A18" s="3"/>
      <c r="B18" s="4" t="s">
        <v>5</v>
      </c>
      <c r="D18" s="48">
        <v>2</v>
      </c>
      <c r="E18" s="48">
        <v>9.9999999999999995E-7</v>
      </c>
      <c r="F18" s="48">
        <v>1</v>
      </c>
      <c r="G18" s="48">
        <v>1</v>
      </c>
      <c r="H18" s="48">
        <v>3</v>
      </c>
      <c r="I18" s="48">
        <v>9.9999999999999995E-7</v>
      </c>
      <c r="J18" s="48">
        <v>0.5</v>
      </c>
    </row>
    <row r="19" spans="1:10" x14ac:dyDescent="0.25">
      <c r="A19" s="3"/>
      <c r="B19" s="4" t="s">
        <v>362</v>
      </c>
      <c r="D19" s="48">
        <v>2</v>
      </c>
      <c r="E19" s="48">
        <v>9.9999999999999995E-7</v>
      </c>
      <c r="F19" s="48">
        <v>1</v>
      </c>
      <c r="G19" s="48">
        <v>16</v>
      </c>
      <c r="H19" s="48">
        <v>4</v>
      </c>
      <c r="I19" s="48">
        <v>9.9999999999999995E-7</v>
      </c>
      <c r="J19" s="48">
        <v>4</v>
      </c>
    </row>
    <row r="20" spans="1:10" s="7" customFormat="1" x14ac:dyDescent="0.25">
      <c r="A20" s="3"/>
      <c r="B20" s="4" t="s">
        <v>16</v>
      </c>
      <c r="D20" s="48">
        <v>2</v>
      </c>
      <c r="E20" s="48">
        <v>9.9999999999999995E-7</v>
      </c>
      <c r="F20" s="48">
        <v>1</v>
      </c>
      <c r="G20" s="48">
        <v>6</v>
      </c>
      <c r="H20" s="48">
        <v>4</v>
      </c>
      <c r="I20" s="48">
        <v>9.9999999999999995E-7</v>
      </c>
      <c r="J20" s="48">
        <v>2</v>
      </c>
    </row>
    <row r="21" spans="1:10" s="7" customFormat="1" x14ac:dyDescent="0.25">
      <c r="A21" s="3"/>
      <c r="B21" s="4" t="s">
        <v>17</v>
      </c>
      <c r="D21" s="48">
        <v>0</v>
      </c>
      <c r="E21" s="48">
        <v>9.9999999999999995E-7</v>
      </c>
      <c r="F21" s="48">
        <v>1</v>
      </c>
      <c r="G21" s="48">
        <v>8</v>
      </c>
      <c r="H21" s="48">
        <v>4</v>
      </c>
      <c r="I21" s="48">
        <v>9.9999999999999995E-7</v>
      </c>
      <c r="J21" s="48">
        <v>2</v>
      </c>
    </row>
    <row r="22" spans="1:10" x14ac:dyDescent="0.25">
      <c r="A22" s="3"/>
      <c r="B22" s="4" t="s">
        <v>56</v>
      </c>
      <c r="D22" s="48">
        <v>3</v>
      </c>
      <c r="E22" s="48">
        <v>9.9999999999999995E-7</v>
      </c>
      <c r="F22" s="48">
        <v>3</v>
      </c>
      <c r="G22" s="48">
        <v>12</v>
      </c>
      <c r="H22" s="48">
        <v>6</v>
      </c>
      <c r="I22" s="48">
        <v>9.9999999999999995E-7</v>
      </c>
      <c r="J22" s="48">
        <v>3</v>
      </c>
    </row>
    <row r="23" spans="1:10" s="7" customFormat="1" x14ac:dyDescent="0.25">
      <c r="A23" s="3"/>
      <c r="B23" s="4" t="s">
        <v>13</v>
      </c>
      <c r="D23" s="48">
        <v>2</v>
      </c>
      <c r="E23" s="48">
        <v>9.9999999999999995E-7</v>
      </c>
      <c r="F23" s="48">
        <v>2</v>
      </c>
      <c r="G23" s="48">
        <v>10</v>
      </c>
      <c r="H23" s="48">
        <v>5</v>
      </c>
      <c r="I23" s="48">
        <v>9.9999999999999995E-7</v>
      </c>
      <c r="J23" s="48">
        <v>2</v>
      </c>
    </row>
    <row r="24" spans="1:10" s="7" customFormat="1" x14ac:dyDescent="0.25">
      <c r="A24" s="3"/>
      <c r="B24" s="4" t="s">
        <v>12</v>
      </c>
      <c r="D24" s="48">
        <v>2</v>
      </c>
      <c r="E24" s="48">
        <v>9.9999999999999995E-7</v>
      </c>
      <c r="F24" s="48">
        <v>1</v>
      </c>
      <c r="G24" s="48">
        <v>6</v>
      </c>
      <c r="H24" s="48">
        <v>2</v>
      </c>
      <c r="I24" s="48">
        <v>9.9999999999999995E-7</v>
      </c>
      <c r="J24" s="48">
        <v>1</v>
      </c>
    </row>
    <row r="25" spans="1:10" x14ac:dyDescent="0.25">
      <c r="A25" s="3"/>
      <c r="B25" s="4" t="s">
        <v>10</v>
      </c>
      <c r="D25" s="48">
        <v>2</v>
      </c>
      <c r="E25" s="48">
        <v>9.9999999999999995E-7</v>
      </c>
      <c r="F25" s="48">
        <v>1</v>
      </c>
      <c r="G25" s="48">
        <v>3</v>
      </c>
      <c r="H25" s="48">
        <v>3</v>
      </c>
      <c r="I25" s="48">
        <v>9.9999999999999995E-7</v>
      </c>
      <c r="J25" s="48">
        <v>2</v>
      </c>
    </row>
    <row r="26" spans="1:10" s="7" customFormat="1" x14ac:dyDescent="0.25">
      <c r="A26" s="3"/>
      <c r="B26" s="4" t="s">
        <v>11</v>
      </c>
      <c r="C26"/>
      <c r="D26" s="48">
        <v>2</v>
      </c>
      <c r="E26" s="48">
        <v>9.9999999999999995E-7</v>
      </c>
      <c r="F26" s="48">
        <v>1</v>
      </c>
      <c r="G26" s="48">
        <v>2</v>
      </c>
      <c r="H26" s="48">
        <v>2</v>
      </c>
      <c r="I26" s="48">
        <v>9.9999999999999995E-7</v>
      </c>
      <c r="J26" s="48">
        <v>2</v>
      </c>
    </row>
    <row r="27" spans="1:10" s="7" customFormat="1" x14ac:dyDescent="0.25">
      <c r="A27" s="3"/>
      <c r="B27" s="4" t="s">
        <v>85</v>
      </c>
      <c r="D27" s="48">
        <v>1</v>
      </c>
      <c r="E27" s="48">
        <v>9.9999999999999995E-7</v>
      </c>
      <c r="F27" s="48">
        <v>1</v>
      </c>
      <c r="G27" s="48">
        <v>2</v>
      </c>
      <c r="H27" s="48">
        <v>1</v>
      </c>
      <c r="I27" s="48">
        <v>9.9999999999999995E-7</v>
      </c>
      <c r="J27" s="48">
        <v>1</v>
      </c>
    </row>
    <row r="28" spans="1:10" s="7" customFormat="1" x14ac:dyDescent="0.25">
      <c r="A28" s="3"/>
      <c r="B28" s="4" t="s">
        <v>67</v>
      </c>
      <c r="D28" s="48">
        <v>6</v>
      </c>
      <c r="E28" s="48">
        <v>9.9999999999999995E-7</v>
      </c>
      <c r="F28" s="48">
        <v>2</v>
      </c>
      <c r="G28" s="48">
        <v>4</v>
      </c>
      <c r="H28" s="48">
        <v>3</v>
      </c>
      <c r="I28" s="48">
        <v>9.9999999999999995E-7</v>
      </c>
      <c r="J28" s="48">
        <v>2</v>
      </c>
    </row>
    <row r="29" spans="1:10" s="7" customFormat="1" x14ac:dyDescent="0.25">
      <c r="A29" s="3"/>
      <c r="B29" s="4" t="s">
        <v>76</v>
      </c>
      <c r="D29" s="48">
        <v>9.9999999999999995E-7</v>
      </c>
      <c r="E29" s="48">
        <v>9.9999999999999995E-7</v>
      </c>
      <c r="F29" s="48">
        <v>1</v>
      </c>
      <c r="G29" s="48">
        <v>2</v>
      </c>
      <c r="H29" s="48">
        <v>1</v>
      </c>
      <c r="I29" s="48">
        <v>9.9999999999999995E-7</v>
      </c>
      <c r="J29" s="48">
        <v>1</v>
      </c>
    </row>
    <row r="30" spans="1:10" s="7" customFormat="1" x14ac:dyDescent="0.25">
      <c r="A30" s="3"/>
      <c r="B30" s="4" t="s">
        <v>77</v>
      </c>
      <c r="D30" s="48">
        <v>9.9999999999999995E-7</v>
      </c>
      <c r="E30" s="48">
        <v>9.9999999999999995E-7</v>
      </c>
      <c r="F30" s="48">
        <v>1</v>
      </c>
      <c r="G30" s="48">
        <v>2</v>
      </c>
      <c r="H30" s="48">
        <v>0</v>
      </c>
      <c r="I30" s="48">
        <v>9.9999999999999995E-7</v>
      </c>
      <c r="J30" s="48">
        <v>1</v>
      </c>
    </row>
    <row r="31" spans="1:10" s="7" customFormat="1" x14ac:dyDescent="0.25">
      <c r="A31" s="3"/>
      <c r="B31" s="4" t="s">
        <v>107</v>
      </c>
      <c r="D31" s="48">
        <v>9.9999999999999995E-7</v>
      </c>
      <c r="E31" s="48">
        <v>9.9999999999999995E-7</v>
      </c>
      <c r="F31" s="48">
        <v>2</v>
      </c>
      <c r="G31" s="48">
        <v>3</v>
      </c>
      <c r="H31" s="48">
        <v>0</v>
      </c>
      <c r="I31" s="48">
        <v>9.9999999999999995E-7</v>
      </c>
      <c r="J31" s="48">
        <v>2</v>
      </c>
    </row>
    <row r="32" spans="1:10" x14ac:dyDescent="0.25">
      <c r="A32" s="3"/>
      <c r="B32" s="4" t="s">
        <v>6</v>
      </c>
      <c r="D32" s="48">
        <v>2</v>
      </c>
      <c r="E32" s="48">
        <v>9.9999999999999995E-7</v>
      </c>
      <c r="F32" s="48">
        <v>2</v>
      </c>
      <c r="G32" s="48">
        <v>12</v>
      </c>
      <c r="H32" s="48">
        <v>2</v>
      </c>
      <c r="I32" s="48">
        <v>9.9999999999999995E-7</v>
      </c>
      <c r="J32" s="48">
        <v>2</v>
      </c>
    </row>
    <row r="33" spans="1:10" x14ac:dyDescent="0.25">
      <c r="A33" s="3"/>
      <c r="B33" s="4" t="s">
        <v>7</v>
      </c>
      <c r="D33" s="48">
        <v>2</v>
      </c>
      <c r="E33" s="48">
        <v>9.9999999999999995E-7</v>
      </c>
      <c r="F33" s="48">
        <v>2</v>
      </c>
      <c r="G33" s="48">
        <v>9</v>
      </c>
      <c r="H33" s="48">
        <v>2</v>
      </c>
      <c r="I33" s="48">
        <v>9.9999999999999995E-7</v>
      </c>
      <c r="J33" s="48">
        <v>2</v>
      </c>
    </row>
    <row r="34" spans="1:10" x14ac:dyDescent="0.25">
      <c r="A34" s="3"/>
      <c r="B34" s="4" t="s">
        <v>8</v>
      </c>
      <c r="D34" s="48">
        <v>2</v>
      </c>
      <c r="E34" s="48">
        <v>9.9999999999999995E-7</v>
      </c>
      <c r="F34" s="48">
        <v>2</v>
      </c>
      <c r="G34" s="48">
        <v>8</v>
      </c>
      <c r="H34" s="48">
        <v>2</v>
      </c>
      <c r="I34" s="48">
        <v>9.9999999999999995E-7</v>
      </c>
      <c r="J34" s="48">
        <v>2</v>
      </c>
    </row>
    <row r="35" spans="1:10" s="7" customFormat="1" x14ac:dyDescent="0.25">
      <c r="A35" s="3"/>
      <c r="B35" s="4" t="s">
        <v>19</v>
      </c>
      <c r="D35" s="48">
        <v>2</v>
      </c>
      <c r="E35" s="48">
        <v>9.9999999999999995E-7</v>
      </c>
      <c r="F35" s="48">
        <v>1</v>
      </c>
      <c r="G35" s="48">
        <v>2</v>
      </c>
      <c r="H35" s="48">
        <v>1</v>
      </c>
      <c r="I35" s="48">
        <v>9.9999999999999995E-7</v>
      </c>
      <c r="J35" s="48">
        <v>1</v>
      </c>
    </row>
    <row r="36" spans="1:10" x14ac:dyDescent="0.25">
      <c r="A36" s="3"/>
      <c r="B36" s="4" t="s">
        <v>9</v>
      </c>
      <c r="D36" s="48">
        <v>2</v>
      </c>
      <c r="E36" s="48">
        <v>9.9999999999999995E-7</v>
      </c>
      <c r="F36" s="48">
        <v>1</v>
      </c>
      <c r="G36" s="48">
        <v>1</v>
      </c>
      <c r="H36" s="48">
        <v>1</v>
      </c>
      <c r="I36" s="48">
        <v>9.9999999999999995E-7</v>
      </c>
      <c r="J36" s="48">
        <v>1</v>
      </c>
    </row>
    <row r="37" spans="1:10" s="7" customFormat="1" x14ac:dyDescent="0.25">
      <c r="A37" s="3"/>
      <c r="B37" s="4" t="s">
        <v>279</v>
      </c>
      <c r="D37" s="48">
        <v>2</v>
      </c>
      <c r="E37" s="48">
        <v>9.9999999999999995E-7</v>
      </c>
      <c r="F37" s="48">
        <v>1</v>
      </c>
      <c r="G37" s="48">
        <v>1</v>
      </c>
      <c r="H37" s="48">
        <v>1</v>
      </c>
      <c r="I37" s="48">
        <v>9.9999999999999995E-7</v>
      </c>
      <c r="J37" s="48">
        <v>1</v>
      </c>
    </row>
    <row r="38" spans="1:10" x14ac:dyDescent="0.25">
      <c r="A38" s="3"/>
      <c r="B38" s="4" t="s">
        <v>14</v>
      </c>
      <c r="C38" s="7"/>
      <c r="D38" s="48">
        <v>2</v>
      </c>
      <c r="E38" s="48">
        <v>9.9999999999999995E-7</v>
      </c>
      <c r="F38" s="48">
        <v>1</v>
      </c>
      <c r="G38" s="48">
        <v>1</v>
      </c>
      <c r="H38" s="48">
        <v>1</v>
      </c>
      <c r="I38" s="48">
        <v>9.9999999999999995E-7</v>
      </c>
      <c r="J38" s="48">
        <v>1</v>
      </c>
    </row>
    <row r="39" spans="1:10" x14ac:dyDescent="0.25">
      <c r="A39" s="3"/>
      <c r="B39" s="49" t="s">
        <v>86</v>
      </c>
      <c r="D39" s="48">
        <v>2</v>
      </c>
      <c r="E39" s="48">
        <v>9.9999999999999995E-7</v>
      </c>
      <c r="F39" s="48">
        <v>1</v>
      </c>
      <c r="G39" s="48">
        <v>1</v>
      </c>
      <c r="H39" s="48">
        <v>1</v>
      </c>
      <c r="I39" s="48">
        <v>9.9999999999999995E-7</v>
      </c>
      <c r="J39" s="48">
        <v>1</v>
      </c>
    </row>
    <row r="40" spans="1:10" s="7" customFormat="1" x14ac:dyDescent="0.25">
      <c r="A40" s="3"/>
      <c r="B40" s="4" t="s">
        <v>87</v>
      </c>
      <c r="D40" s="48">
        <v>2</v>
      </c>
      <c r="E40" s="48">
        <v>9.9999999999999995E-7</v>
      </c>
      <c r="F40" s="48">
        <v>1</v>
      </c>
      <c r="G40" s="48">
        <v>1</v>
      </c>
      <c r="H40" s="48">
        <v>1</v>
      </c>
      <c r="I40" s="48">
        <v>9.9999999999999995E-7</v>
      </c>
      <c r="J40" s="48">
        <v>1</v>
      </c>
    </row>
    <row r="41" spans="1:10" s="7" customFormat="1" x14ac:dyDescent="0.25">
      <c r="A41" s="3"/>
      <c r="B41" s="4" t="s">
        <v>88</v>
      </c>
      <c r="D41" s="48">
        <v>2</v>
      </c>
      <c r="E41" s="48">
        <v>9.9999999999999995E-7</v>
      </c>
      <c r="F41" s="48">
        <v>1</v>
      </c>
      <c r="G41" s="48">
        <v>1</v>
      </c>
      <c r="H41" s="48">
        <v>1</v>
      </c>
      <c r="I41" s="48">
        <v>9.9999999999999995E-7</v>
      </c>
      <c r="J41" s="48">
        <v>1</v>
      </c>
    </row>
    <row r="42" spans="1:10" s="7" customFormat="1" x14ac:dyDescent="0.25">
      <c r="A42" s="3"/>
      <c r="B42" s="4" t="s">
        <v>89</v>
      </c>
      <c r="D42" s="48">
        <v>2</v>
      </c>
      <c r="E42" s="48">
        <v>9.9999999999999995E-7</v>
      </c>
      <c r="F42" s="48">
        <v>1</v>
      </c>
      <c r="G42" s="48">
        <v>1</v>
      </c>
      <c r="H42" s="48">
        <v>1</v>
      </c>
      <c r="I42" s="48">
        <v>9.9999999999999995E-7</v>
      </c>
      <c r="J42" s="48">
        <v>1</v>
      </c>
    </row>
    <row r="43" spans="1:10" x14ac:dyDescent="0.25">
      <c r="A43" s="3"/>
      <c r="B43" s="4" t="s">
        <v>18</v>
      </c>
      <c r="C43" s="7"/>
      <c r="D43" s="48">
        <v>2</v>
      </c>
      <c r="E43" s="48">
        <v>9.9999999999999995E-7</v>
      </c>
      <c r="F43" s="48">
        <v>1</v>
      </c>
      <c r="G43" s="48">
        <v>1</v>
      </c>
      <c r="H43" s="48">
        <v>1</v>
      </c>
      <c r="I43" s="48">
        <v>9.9999999999999995E-7</v>
      </c>
      <c r="J43" s="48">
        <v>1</v>
      </c>
    </row>
    <row r="44" spans="1:10" s="7" customFormat="1" x14ac:dyDescent="0.25">
      <c r="A44" s="3"/>
      <c r="B44" s="4" t="s">
        <v>105</v>
      </c>
      <c r="D44" s="48">
        <v>1</v>
      </c>
      <c r="E44" s="48">
        <v>9.9999999999999995E-7</v>
      </c>
      <c r="F44" s="48">
        <v>0.5</v>
      </c>
      <c r="G44" s="48">
        <v>1</v>
      </c>
      <c r="H44" s="48">
        <v>1</v>
      </c>
      <c r="I44" s="48">
        <v>9.9999999999999995E-7</v>
      </c>
      <c r="J44" s="48">
        <v>0.3</v>
      </c>
    </row>
    <row r="45" spans="1:10" x14ac:dyDescent="0.25">
      <c r="A45" s="3"/>
      <c r="B45" s="4" t="s">
        <v>96</v>
      </c>
      <c r="C45" s="7"/>
      <c r="D45" s="48">
        <v>2</v>
      </c>
      <c r="E45" s="48">
        <v>9.9999999999999995E-7</v>
      </c>
      <c r="F45" s="48">
        <v>35</v>
      </c>
      <c r="G45" s="48">
        <v>6</v>
      </c>
      <c r="H45" s="48">
        <v>3</v>
      </c>
      <c r="I45" s="48">
        <v>9.9999999999999995E-7</v>
      </c>
      <c r="J45" s="48">
        <v>4</v>
      </c>
    </row>
    <row r="46" spans="1:10" s="7" customFormat="1" x14ac:dyDescent="0.25">
      <c r="A46" s="3"/>
      <c r="B46" s="4" t="s">
        <v>90</v>
      </c>
      <c r="D46" s="48">
        <v>2</v>
      </c>
      <c r="E46" s="48">
        <v>9.9999999999999995E-7</v>
      </c>
      <c r="F46" s="48">
        <v>1</v>
      </c>
      <c r="G46" s="48">
        <v>3</v>
      </c>
      <c r="H46" s="48">
        <v>2</v>
      </c>
      <c r="I46" s="48">
        <v>9.9999999999999995E-7</v>
      </c>
      <c r="J46" s="48">
        <v>1</v>
      </c>
    </row>
    <row r="47" spans="1:10" s="7" customFormat="1" x14ac:dyDescent="0.25">
      <c r="A47" s="3"/>
      <c r="B47" s="4" t="s">
        <v>91</v>
      </c>
      <c r="D47" s="48">
        <v>2</v>
      </c>
      <c r="E47" s="48">
        <v>9.9999999999999995E-7</v>
      </c>
      <c r="F47" s="48">
        <v>1</v>
      </c>
      <c r="G47" s="48">
        <v>4</v>
      </c>
      <c r="H47" s="48">
        <v>3</v>
      </c>
      <c r="I47" s="48">
        <v>9.9999999999999995E-7</v>
      </c>
      <c r="J47" s="48">
        <v>2</v>
      </c>
    </row>
    <row r="48" spans="1:10" s="7" customFormat="1" x14ac:dyDescent="0.25">
      <c r="A48" s="3"/>
      <c r="B48" s="50" t="s">
        <v>68</v>
      </c>
      <c r="C48" s="51"/>
      <c r="D48" s="48">
        <v>1</v>
      </c>
      <c r="E48" s="48">
        <v>9.9999999999999995E-7</v>
      </c>
      <c r="F48" s="48">
        <v>1</v>
      </c>
      <c r="G48" s="48">
        <v>1</v>
      </c>
      <c r="H48" s="48">
        <v>2</v>
      </c>
      <c r="I48" s="48">
        <v>9.9999999999999995E-7</v>
      </c>
      <c r="J48" s="48">
        <v>1</v>
      </c>
    </row>
    <row r="49" spans="1:10" s="7" customFormat="1" x14ac:dyDescent="0.25">
      <c r="A49" s="3"/>
      <c r="B49" s="4" t="s">
        <v>217</v>
      </c>
      <c r="D49" s="48">
        <v>2</v>
      </c>
      <c r="E49" s="48">
        <v>9.9999999999999995E-7</v>
      </c>
      <c r="F49" s="48">
        <v>1</v>
      </c>
      <c r="G49" s="48">
        <v>8</v>
      </c>
      <c r="H49" s="48">
        <v>2</v>
      </c>
      <c r="I49" s="48">
        <v>9.9999999999999995E-7</v>
      </c>
      <c r="J49" s="48">
        <v>1</v>
      </c>
    </row>
    <row r="50" spans="1:10" s="7" customFormat="1" x14ac:dyDescent="0.25">
      <c r="A50" s="3"/>
      <c r="B50" s="50" t="s">
        <v>97</v>
      </c>
      <c r="C50" s="51"/>
      <c r="D50" s="48">
        <v>2</v>
      </c>
      <c r="E50" s="48">
        <v>9.9999999999999995E-7</v>
      </c>
      <c r="F50" s="48">
        <v>20</v>
      </c>
      <c r="G50" s="48">
        <v>6</v>
      </c>
      <c r="H50" s="48">
        <v>16</v>
      </c>
      <c r="I50" s="48">
        <v>9.9999999999999995E-7</v>
      </c>
      <c r="J50" s="48">
        <v>1</v>
      </c>
    </row>
    <row r="51" spans="1:10" s="7" customFormat="1" x14ac:dyDescent="0.25">
      <c r="A51" s="3"/>
      <c r="B51" s="50" t="s">
        <v>92</v>
      </c>
      <c r="C51" s="51"/>
      <c r="D51" s="48">
        <v>9.9999999999999995E-7</v>
      </c>
      <c r="E51" s="48">
        <v>9.9999999999999995E-7</v>
      </c>
      <c r="F51" s="48">
        <v>2</v>
      </c>
      <c r="G51" s="48">
        <v>3</v>
      </c>
      <c r="H51" s="48">
        <v>9.9999999999999995E-7</v>
      </c>
      <c r="I51" s="48">
        <v>9.9999999999999995E-7</v>
      </c>
      <c r="J51" s="48">
        <v>1</v>
      </c>
    </row>
    <row r="52" spans="1:10" s="7" customFormat="1" x14ac:dyDescent="0.25">
      <c r="A52" s="3"/>
      <c r="B52" s="4" t="s">
        <v>78</v>
      </c>
      <c r="D52" s="48">
        <v>9.9999999999999995E-7</v>
      </c>
      <c r="E52" s="48">
        <v>9.9999999999999995E-7</v>
      </c>
      <c r="F52" s="48">
        <v>1</v>
      </c>
      <c r="G52" s="48">
        <v>3</v>
      </c>
      <c r="H52" s="48">
        <v>9.9999999999999995E-7</v>
      </c>
      <c r="I52" s="48">
        <v>9.9999999999999995E-7</v>
      </c>
      <c r="J52" s="48">
        <v>1</v>
      </c>
    </row>
    <row r="53" spans="1:10" s="7" customFormat="1" x14ac:dyDescent="0.25">
      <c r="A53" s="3"/>
      <c r="B53" s="4" t="s">
        <v>109</v>
      </c>
      <c r="D53" s="48">
        <v>9.9999999999999995E-7</v>
      </c>
      <c r="E53" s="48">
        <v>9.9999999999999995E-7</v>
      </c>
      <c r="F53" s="48">
        <v>0.1</v>
      </c>
      <c r="G53" s="48">
        <v>0.3</v>
      </c>
      <c r="H53" s="48">
        <v>9.9999999999999995E-7</v>
      </c>
      <c r="I53" s="48">
        <v>9.9999999999999995E-7</v>
      </c>
      <c r="J53" s="48">
        <v>0.2</v>
      </c>
    </row>
    <row r="54" spans="1:10" s="7" customFormat="1" x14ac:dyDescent="0.25">
      <c r="A54" s="3"/>
      <c r="B54" s="4" t="s">
        <v>60</v>
      </c>
      <c r="D54" s="48">
        <v>9.9999999999999995E-7</v>
      </c>
      <c r="E54" s="48">
        <v>9.9999999999999995E-7</v>
      </c>
      <c r="F54" s="48">
        <v>0.5</v>
      </c>
      <c r="G54" s="48">
        <v>1</v>
      </c>
      <c r="H54" s="48">
        <v>9.9999999999999995E-7</v>
      </c>
      <c r="I54" s="48">
        <v>9.9999999999999995E-7</v>
      </c>
      <c r="J54" s="48">
        <v>0.5</v>
      </c>
    </row>
    <row r="55" spans="1:10" s="7" customFormat="1" x14ac:dyDescent="0.25">
      <c r="A55" s="3"/>
      <c r="B55" s="50" t="s">
        <v>59</v>
      </c>
      <c r="D55" s="48">
        <v>9.9999999999999995E-7</v>
      </c>
      <c r="E55" s="48">
        <v>9.9999999999999995E-7</v>
      </c>
      <c r="F55" s="48">
        <v>9.9999999999999995E-7</v>
      </c>
      <c r="G55" s="48">
        <v>9.9999999999999995E-7</v>
      </c>
      <c r="H55" s="48">
        <v>9.9999999999999995E-7</v>
      </c>
      <c r="I55" s="48">
        <v>0.1</v>
      </c>
      <c r="J55" s="48">
        <v>0.1</v>
      </c>
    </row>
    <row r="56" spans="1:10" s="7" customFormat="1" x14ac:dyDescent="0.25">
      <c r="A56" s="3"/>
      <c r="B56" s="50" t="s">
        <v>106</v>
      </c>
      <c r="D56" s="48">
        <v>9.9999999999999995E-7</v>
      </c>
      <c r="E56" s="48">
        <v>9.9999999999999995E-7</v>
      </c>
      <c r="F56" s="48">
        <v>9.9999999999999995E-7</v>
      </c>
      <c r="G56" s="48">
        <v>0.2</v>
      </c>
      <c r="H56" s="48">
        <v>9.9999999999999995E-7</v>
      </c>
      <c r="I56" s="48">
        <v>9.9999999999999995E-7</v>
      </c>
      <c r="J56" s="48">
        <v>0.2</v>
      </c>
    </row>
    <row r="57" spans="1:10" s="7" customFormat="1" x14ac:dyDescent="0.25">
      <c r="A57" s="3"/>
      <c r="B57" s="50" t="s">
        <v>25</v>
      </c>
      <c r="D57" s="48">
        <v>9.9999999999999995E-7</v>
      </c>
      <c r="E57" s="48">
        <v>9.9999999999999995E-7</v>
      </c>
      <c r="F57" s="48">
        <v>9.9999999999999995E-7</v>
      </c>
      <c r="G57" s="48">
        <v>9.9999999999999995E-7</v>
      </c>
      <c r="H57" s="48">
        <v>9.9999999999999995E-7</v>
      </c>
      <c r="I57" s="48">
        <v>2</v>
      </c>
      <c r="J57" s="48">
        <v>1</v>
      </c>
    </row>
    <row r="58" spans="1:10" x14ac:dyDescent="0.25">
      <c r="A58" s="3"/>
      <c r="B58" s="50" t="s">
        <v>26</v>
      </c>
      <c r="C58" s="51"/>
      <c r="D58" s="48">
        <v>9.9999999999999995E-7</v>
      </c>
      <c r="E58" s="48">
        <v>9.9999999999999995E-7</v>
      </c>
      <c r="F58" s="48">
        <v>9.9999999999999995E-7</v>
      </c>
      <c r="G58" s="48">
        <v>9.9999999999999995E-7</v>
      </c>
      <c r="H58" s="48">
        <v>9.9999999999999995E-7</v>
      </c>
      <c r="I58" s="48">
        <v>0.8</v>
      </c>
      <c r="J58" s="48">
        <v>0.5</v>
      </c>
    </row>
    <row r="59" spans="1:10" x14ac:dyDescent="0.25">
      <c r="A59" s="180" t="s">
        <v>20</v>
      </c>
      <c r="B59" s="4" t="s">
        <v>95</v>
      </c>
      <c r="D59" s="48">
        <v>9.9999999999999995E-7</v>
      </c>
      <c r="E59" s="48">
        <v>1</v>
      </c>
      <c r="F59" s="48">
        <v>0.25</v>
      </c>
      <c r="G59" s="48">
        <v>9.9999999999999995E-7</v>
      </c>
      <c r="H59" s="48">
        <v>9.9999999999999995E-7</v>
      </c>
      <c r="I59" s="48">
        <v>9.9999999999999995E-7</v>
      </c>
      <c r="J59" s="48">
        <v>0.1</v>
      </c>
    </row>
    <row r="60" spans="1:10" x14ac:dyDescent="0.25">
      <c r="A60" s="181"/>
      <c r="B60" s="4" t="s">
        <v>21</v>
      </c>
      <c r="D60" s="48">
        <v>9.9999999999999995E-7</v>
      </c>
      <c r="E60" s="48">
        <v>3</v>
      </c>
      <c r="F60" s="48">
        <v>0.25</v>
      </c>
      <c r="G60" s="48">
        <v>9.9999999999999995E-7</v>
      </c>
      <c r="H60" s="48">
        <v>9.9999999999999995E-7</v>
      </c>
      <c r="I60" s="48">
        <v>9.9999999999999995E-7</v>
      </c>
      <c r="J60" s="48">
        <v>0.01</v>
      </c>
    </row>
    <row r="61" spans="1:10" x14ac:dyDescent="0.25">
      <c r="A61" s="181"/>
      <c r="B61" s="4" t="s">
        <v>22</v>
      </c>
      <c r="D61" s="48">
        <v>2</v>
      </c>
      <c r="E61" s="48">
        <v>9.9999999999999995E-7</v>
      </c>
      <c r="F61" s="48">
        <v>0.25</v>
      </c>
      <c r="G61" s="48">
        <v>9.9999999999999995E-7</v>
      </c>
      <c r="H61" s="48">
        <v>9.9999999999999995E-7</v>
      </c>
      <c r="I61" s="48">
        <v>9.9999999999999995E-7</v>
      </c>
      <c r="J61" s="48">
        <v>0.01</v>
      </c>
    </row>
    <row r="62" spans="1:10" x14ac:dyDescent="0.25">
      <c r="A62" s="181"/>
      <c r="B62" s="4" t="s">
        <v>64</v>
      </c>
      <c r="D62" s="48">
        <v>9.9999999999999995E-7</v>
      </c>
      <c r="E62" s="48">
        <v>1</v>
      </c>
      <c r="F62" s="48">
        <v>0.25</v>
      </c>
      <c r="G62" s="48">
        <v>9.9999999999999995E-7</v>
      </c>
      <c r="H62" s="48">
        <v>9.9999999999999995E-7</v>
      </c>
      <c r="I62" s="48">
        <v>9.9999999999999995E-7</v>
      </c>
      <c r="J62" s="48">
        <v>0.01</v>
      </c>
    </row>
    <row r="63" spans="1:10" x14ac:dyDescent="0.25">
      <c r="A63" s="181"/>
      <c r="B63" s="4" t="s">
        <v>65</v>
      </c>
      <c r="D63" s="48">
        <v>9.9999999999999995E-7</v>
      </c>
      <c r="E63" s="48">
        <v>1</v>
      </c>
      <c r="F63" s="48">
        <v>0.25</v>
      </c>
      <c r="G63" s="48">
        <v>9.9999999999999995E-7</v>
      </c>
      <c r="H63" s="48">
        <v>9.9999999999999995E-7</v>
      </c>
      <c r="I63" s="48">
        <v>9.9999999999999995E-7</v>
      </c>
      <c r="J63" s="48">
        <v>0.01</v>
      </c>
    </row>
    <row r="64" spans="1:10" x14ac:dyDescent="0.25">
      <c r="A64" s="181"/>
      <c r="B64" s="4" t="s">
        <v>66</v>
      </c>
      <c r="D64" s="48">
        <v>9.9999999999999995E-7</v>
      </c>
      <c r="E64" s="48">
        <v>1</v>
      </c>
      <c r="F64" s="48">
        <v>0.25</v>
      </c>
      <c r="G64" s="48">
        <v>9.9999999999999995E-7</v>
      </c>
      <c r="H64" s="48">
        <v>9.9999999999999995E-7</v>
      </c>
      <c r="I64" s="48">
        <v>9.9999999999999995E-7</v>
      </c>
      <c r="J64" s="48">
        <v>0.01</v>
      </c>
    </row>
    <row r="65" spans="1:10" x14ac:dyDescent="0.25">
      <c r="A65" s="181"/>
      <c r="B65" s="4" t="s">
        <v>357</v>
      </c>
      <c r="D65" s="48">
        <v>9.9999999999999995E-7</v>
      </c>
      <c r="E65" s="48">
        <v>1</v>
      </c>
      <c r="F65" s="48">
        <v>0.25</v>
      </c>
      <c r="G65" s="48">
        <v>9.9999999999999995E-7</v>
      </c>
      <c r="H65" s="48">
        <v>9.9999999999999995E-7</v>
      </c>
      <c r="I65" s="48">
        <v>9.9999999999999995E-7</v>
      </c>
      <c r="J65" s="48">
        <v>0.01</v>
      </c>
    </row>
    <row r="66" spans="1:10" x14ac:dyDescent="0.25">
      <c r="A66" s="181"/>
      <c r="B66" s="4" t="s">
        <v>23</v>
      </c>
      <c r="D66" s="48">
        <v>9.9999999999999995E-7</v>
      </c>
      <c r="E66" s="48">
        <v>9.9999999999999995E-7</v>
      </c>
      <c r="F66" s="48">
        <v>0.25</v>
      </c>
      <c r="G66" s="48">
        <v>9.9999999999999995E-7</v>
      </c>
      <c r="H66" s="48">
        <v>9.9999999999999995E-7</v>
      </c>
      <c r="I66" s="48">
        <v>1</v>
      </c>
      <c r="J66" s="48">
        <v>0.2</v>
      </c>
    </row>
    <row r="67" spans="1:10" x14ac:dyDescent="0.25">
      <c r="A67" s="181"/>
      <c r="B67" s="4" t="s">
        <v>24</v>
      </c>
      <c r="D67" s="48">
        <v>9.9999999999999995E-7</v>
      </c>
      <c r="E67" s="48">
        <v>9.9999999999999995E-7</v>
      </c>
      <c r="F67" s="48">
        <v>0.25</v>
      </c>
      <c r="G67" s="48">
        <v>9.9999999999999995E-7</v>
      </c>
      <c r="H67" s="48">
        <v>9.9999999999999995E-7</v>
      </c>
      <c r="I67" s="48">
        <v>3.5</v>
      </c>
      <c r="J67" s="48">
        <v>0.4</v>
      </c>
    </row>
    <row r="68" spans="1:10" s="7" customFormat="1" x14ac:dyDescent="0.25">
      <c r="A68" s="181"/>
      <c r="B68" s="4" t="s">
        <v>108</v>
      </c>
      <c r="D68" s="48">
        <v>9.9999999999999995E-7</v>
      </c>
      <c r="E68" s="48">
        <v>9.9999999999999995E-7</v>
      </c>
      <c r="F68" s="48">
        <v>0.1</v>
      </c>
      <c r="G68" s="48">
        <v>9.9999999999999995E-7</v>
      </c>
      <c r="H68" s="48">
        <v>9.9999999999999995E-7</v>
      </c>
      <c r="I68" s="48">
        <v>0.3</v>
      </c>
      <c r="J68" s="48">
        <v>0.1</v>
      </c>
    </row>
    <row r="69" spans="1:10" x14ac:dyDescent="0.25">
      <c r="A69" s="181"/>
      <c r="B69" s="4" t="s">
        <v>27</v>
      </c>
      <c r="D69" s="48">
        <v>9.9999999999999995E-7</v>
      </c>
      <c r="E69" s="48">
        <v>9.9999999999999995E-7</v>
      </c>
      <c r="F69" s="48">
        <v>0.25</v>
      </c>
      <c r="G69" s="48">
        <v>9.9999999999999995E-7</v>
      </c>
      <c r="H69" s="48">
        <v>9.9999999999999995E-7</v>
      </c>
      <c r="I69" s="48">
        <v>0.7</v>
      </c>
      <c r="J69" s="48">
        <v>0.1</v>
      </c>
    </row>
    <row r="70" spans="1:10" x14ac:dyDescent="0.25">
      <c r="A70" s="181"/>
      <c r="B70" s="4" t="s">
        <v>28</v>
      </c>
      <c r="D70" s="48">
        <v>9.9999999999999995E-7</v>
      </c>
      <c r="E70" s="48">
        <v>9.9999999999999995E-7</v>
      </c>
      <c r="F70" s="48">
        <v>0.25</v>
      </c>
      <c r="G70" s="48">
        <v>9.9999999999999995E-7</v>
      </c>
      <c r="H70" s="48">
        <v>9.9999999999999995E-7</v>
      </c>
      <c r="I70" s="48">
        <v>0.4</v>
      </c>
      <c r="J70" s="48">
        <v>0.1</v>
      </c>
    </row>
    <row r="71" spans="1:10" x14ac:dyDescent="0.25">
      <c r="A71" s="181"/>
      <c r="B71" s="4"/>
      <c r="D71" s="5"/>
      <c r="E71" s="5"/>
      <c r="F71" s="5"/>
      <c r="G71" s="5"/>
      <c r="H71" s="5"/>
      <c r="I71" s="5"/>
      <c r="J71" s="5"/>
    </row>
    <row r="72" spans="1:10" x14ac:dyDescent="0.25">
      <c r="A72" s="182"/>
      <c r="B72" s="4"/>
      <c r="D72" s="5"/>
      <c r="E72" s="5"/>
      <c r="F72" s="5"/>
      <c r="G72" s="5"/>
      <c r="H72" s="5"/>
      <c r="I72" s="5"/>
      <c r="J72" s="5"/>
    </row>
    <row r="74" spans="1:10" x14ac:dyDescent="0.25">
      <c r="A74" s="7"/>
      <c r="B74" s="7"/>
      <c r="D74" s="44">
        <v>0.1</v>
      </c>
      <c r="E74" s="4">
        <f>SUM(D74/0.016)</f>
        <v>6.25</v>
      </c>
    </row>
    <row r="75" spans="1:10" x14ac:dyDescent="0.25">
      <c r="A75" s="7"/>
      <c r="B75" s="7"/>
      <c r="D75" s="44">
        <v>0.2</v>
      </c>
      <c r="E75" s="4">
        <f t="shared" ref="E75:E83" si="1">SUM(D75/0.016)</f>
        <v>12.5</v>
      </c>
    </row>
    <row r="76" spans="1:10" x14ac:dyDescent="0.25">
      <c r="A76" s="7"/>
      <c r="B76" s="7"/>
      <c r="D76" s="44">
        <v>0.3</v>
      </c>
      <c r="E76" s="4">
        <f t="shared" si="1"/>
        <v>18.75</v>
      </c>
    </row>
    <row r="77" spans="1:10" x14ac:dyDescent="0.25">
      <c r="D77" s="44">
        <v>0.4</v>
      </c>
      <c r="E77" s="4">
        <f t="shared" si="1"/>
        <v>25</v>
      </c>
    </row>
    <row r="78" spans="1:10" x14ac:dyDescent="0.25">
      <c r="D78" s="44">
        <v>0.5</v>
      </c>
      <c r="E78" s="4">
        <f t="shared" si="1"/>
        <v>31.25</v>
      </c>
    </row>
    <row r="79" spans="1:10" x14ac:dyDescent="0.25">
      <c r="D79" s="44">
        <v>0.6</v>
      </c>
      <c r="E79" s="4">
        <f t="shared" si="1"/>
        <v>37.5</v>
      </c>
    </row>
    <row r="80" spans="1:10" x14ac:dyDescent="0.25">
      <c r="D80" s="44">
        <v>0.7</v>
      </c>
      <c r="E80" s="4">
        <f t="shared" si="1"/>
        <v>43.749999999999993</v>
      </c>
    </row>
    <row r="81" spans="4:5" x14ac:dyDescent="0.25">
      <c r="D81" s="44">
        <v>0.8</v>
      </c>
      <c r="E81" s="4">
        <f t="shared" si="1"/>
        <v>50</v>
      </c>
    </row>
    <row r="82" spans="4:5" x14ac:dyDescent="0.25">
      <c r="D82" s="44">
        <v>0.9</v>
      </c>
      <c r="E82" s="4">
        <f t="shared" si="1"/>
        <v>56.25</v>
      </c>
    </row>
    <row r="83" spans="4:5" x14ac:dyDescent="0.25">
      <c r="D83" s="44">
        <v>1</v>
      </c>
      <c r="E83" s="4">
        <f t="shared" si="1"/>
        <v>62.5</v>
      </c>
    </row>
    <row r="84" spans="4:5" x14ac:dyDescent="0.25">
      <c r="D84" s="44"/>
      <c r="E84" s="4"/>
    </row>
    <row r="85" spans="4:5" x14ac:dyDescent="0.25">
      <c r="D85" s="44"/>
      <c r="E85" s="4"/>
    </row>
  </sheetData>
  <mergeCells count="2">
    <mergeCell ref="B1:J1"/>
    <mergeCell ref="A59:A72"/>
  </mergeCells>
  <pageMargins left="0.17" right="0.17" top="0.74803149606299213" bottom="0.74803149606299213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158FC-E4F7-4C5F-BBFA-B9B799DA152C}">
  <sheetPr codeName="Feuil2">
    <pageSetUpPr fitToPage="1"/>
  </sheetPr>
  <dimension ref="A1:BJ333"/>
  <sheetViews>
    <sheetView zoomScale="60" zoomScaleNormal="60" workbookViewId="0">
      <pane ySplit="4" topLeftCell="A5" activePane="bottomLeft" state="frozen"/>
      <selection activeCell="I1" sqref="I1"/>
      <selection pane="bottomLeft" activeCell="B1" sqref="B1:E1"/>
    </sheetView>
  </sheetViews>
  <sheetFormatPr baseColWidth="10" defaultColWidth="11.42578125" defaultRowHeight="15" outlineLevelCol="1" x14ac:dyDescent="0.25"/>
  <cols>
    <col min="1" max="1" width="14.85546875" style="9" customWidth="1"/>
    <col min="2" max="2" width="22" style="9" customWidth="1"/>
    <col min="3" max="3" width="41.85546875" style="9" customWidth="1"/>
    <col min="4" max="4" width="22.28515625" style="9" customWidth="1"/>
    <col min="5" max="5" width="12.85546875" style="9" customWidth="1"/>
    <col min="6" max="6" width="40.85546875" style="9" customWidth="1"/>
    <col min="7" max="7" width="15.7109375" style="113" customWidth="1" outlineLevel="1"/>
    <col min="8" max="8" width="15.7109375" style="177" customWidth="1" outlineLevel="1"/>
    <col min="9" max="9" width="16.5703125" style="113" customWidth="1" outlineLevel="1"/>
    <col min="10" max="10" width="15.7109375" style="113" customWidth="1" outlineLevel="1"/>
    <col min="11" max="13" width="15.7109375" style="177" customWidth="1" outlineLevel="1"/>
    <col min="14" max="14" width="15.7109375" style="113" customWidth="1" outlineLevel="1"/>
    <col min="15" max="15" width="4.28515625" style="113" customWidth="1"/>
    <col min="16" max="22" width="20.7109375" style="113" customWidth="1" outlineLevel="1"/>
    <col min="23" max="24" width="26.28515625" style="113" customWidth="1" outlineLevel="1"/>
    <col min="25" max="25" width="3.5703125" style="113" customWidth="1"/>
    <col min="26" max="26" width="22.85546875" style="9" customWidth="1" outlineLevel="1"/>
    <col min="27" max="27" width="32.85546875" style="9" customWidth="1" outlineLevel="1"/>
    <col min="28" max="28" width="21.42578125" style="9" customWidth="1" outlineLevel="1"/>
    <col min="29" max="29" width="14.140625" style="9" customWidth="1" outlineLevel="1"/>
    <col min="30" max="30" width="21.42578125" style="9" customWidth="1" outlineLevel="1"/>
    <col min="31" max="31" width="14.140625" style="9" customWidth="1" outlineLevel="1"/>
    <col min="32" max="33" width="11.42578125" style="9" customWidth="1" outlineLevel="1"/>
    <col min="34" max="34" width="34.42578125" style="9" customWidth="1" outlineLevel="1"/>
    <col min="35" max="35" width="4.28515625" style="9" customWidth="1"/>
    <col min="36" max="36" width="13.28515625" style="9" customWidth="1" outlineLevel="1"/>
    <col min="37" max="37" width="11.42578125" style="9" customWidth="1" outlineLevel="1"/>
    <col min="38" max="38" width="20.5703125" style="9" customWidth="1" outlineLevel="1"/>
    <col min="39" max="39" width="3.5703125" style="9" customWidth="1"/>
    <col min="40" max="40" width="14.140625" style="9" customWidth="1" outlineLevel="1"/>
    <col min="41" max="41" width="11.42578125" style="9" customWidth="1" outlineLevel="1"/>
    <col min="42" max="42" width="21.42578125" style="9" customWidth="1" outlineLevel="1"/>
    <col min="43" max="62" width="11.42578125" style="9"/>
    <col min="63" max="16384" width="11.42578125" style="113"/>
  </cols>
  <sheetData>
    <row r="1" spans="1:42" ht="30" customHeight="1" x14ac:dyDescent="0.4">
      <c r="A1" s="111" t="s">
        <v>55</v>
      </c>
      <c r="B1" s="183"/>
      <c r="C1" s="183"/>
      <c r="D1" s="183"/>
      <c r="E1" s="183"/>
      <c r="F1" s="8">
        <f ca="1">TODAY()</f>
        <v>43853</v>
      </c>
      <c r="G1" s="114"/>
      <c r="H1" s="174"/>
      <c r="I1" s="114"/>
      <c r="J1" s="114"/>
      <c r="K1" s="174"/>
      <c r="L1" s="174"/>
      <c r="M1" s="17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Z1" s="16"/>
      <c r="AA1" s="16"/>
      <c r="AB1" s="16"/>
      <c r="AC1" s="16"/>
      <c r="AD1" s="16"/>
      <c r="AE1" s="16"/>
      <c r="AF1" s="16"/>
      <c r="AG1" s="16"/>
      <c r="AH1" s="16"/>
    </row>
    <row r="2" spans="1:42" ht="15" customHeight="1" x14ac:dyDescent="0.35">
      <c r="A2" s="17"/>
      <c r="B2" s="18"/>
      <c r="C2" s="18"/>
      <c r="D2" s="18"/>
      <c r="E2" s="18"/>
      <c r="F2" s="18"/>
      <c r="G2" s="112"/>
      <c r="H2" s="175"/>
      <c r="I2" s="112"/>
      <c r="J2" s="112"/>
      <c r="K2" s="175"/>
      <c r="L2" s="175"/>
      <c r="M2" s="175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Z2" s="16"/>
      <c r="AA2" s="16"/>
      <c r="AB2" s="16"/>
      <c r="AC2" s="16"/>
      <c r="AD2" s="16"/>
      <c r="AE2" s="16"/>
      <c r="AF2" s="16"/>
      <c r="AG2" s="16"/>
      <c r="AH2" s="16"/>
    </row>
    <row r="3" spans="1:42" ht="30.75" customHeight="1" x14ac:dyDescent="0.35">
      <c r="A3" s="188" t="s">
        <v>29</v>
      </c>
      <c r="B3" s="188"/>
      <c r="C3" s="188"/>
      <c r="D3" s="188"/>
      <c r="E3" s="188"/>
      <c r="F3" s="188"/>
      <c r="G3" s="189" t="s">
        <v>30</v>
      </c>
      <c r="H3" s="190"/>
      <c r="I3" s="190"/>
      <c r="J3" s="190"/>
      <c r="K3" s="190"/>
      <c r="L3" s="190"/>
      <c r="M3" s="190"/>
      <c r="N3" s="191"/>
      <c r="O3" s="115"/>
      <c r="P3" s="193" t="s">
        <v>31</v>
      </c>
      <c r="Q3" s="194"/>
      <c r="R3" s="194"/>
      <c r="S3" s="194"/>
      <c r="T3" s="194"/>
      <c r="U3" s="194"/>
      <c r="V3" s="194"/>
      <c r="W3" s="194"/>
      <c r="X3" s="194"/>
      <c r="Z3" s="195" t="s">
        <v>32</v>
      </c>
      <c r="AA3" s="195"/>
      <c r="AB3" s="195"/>
      <c r="AC3" s="195"/>
      <c r="AD3" s="195"/>
      <c r="AE3" s="195"/>
      <c r="AF3" s="195"/>
      <c r="AG3" s="195"/>
      <c r="AH3" s="196"/>
      <c r="AJ3" s="192" t="s">
        <v>391</v>
      </c>
      <c r="AK3" s="192"/>
      <c r="AL3" s="192"/>
      <c r="AN3" s="185" t="s">
        <v>33</v>
      </c>
      <c r="AO3" s="185"/>
      <c r="AP3" s="185"/>
    </row>
    <row r="4" spans="1:42" ht="102" customHeight="1" x14ac:dyDescent="0.25">
      <c r="A4" s="19" t="s">
        <v>34</v>
      </c>
      <c r="B4" s="20" t="s">
        <v>35</v>
      </c>
      <c r="C4" s="21" t="s">
        <v>36</v>
      </c>
      <c r="D4" s="22" t="s">
        <v>37</v>
      </c>
      <c r="E4" s="22" t="s">
        <v>38</v>
      </c>
      <c r="F4" s="19" t="s">
        <v>39</v>
      </c>
      <c r="G4" s="116" t="s">
        <v>40</v>
      </c>
      <c r="H4" s="176" t="s">
        <v>0</v>
      </c>
      <c r="I4" s="117" t="s">
        <v>101</v>
      </c>
      <c r="J4" s="117" t="s">
        <v>41</v>
      </c>
      <c r="K4" s="176" t="s">
        <v>99</v>
      </c>
      <c r="L4" s="176" t="s">
        <v>1</v>
      </c>
      <c r="M4" s="176" t="s">
        <v>2</v>
      </c>
      <c r="N4" s="117" t="s">
        <v>3</v>
      </c>
      <c r="O4" s="118"/>
      <c r="P4" s="23" t="s">
        <v>0</v>
      </c>
      <c r="Q4" s="23" t="s">
        <v>102</v>
      </c>
      <c r="R4" s="23" t="s">
        <v>41</v>
      </c>
      <c r="S4" s="23" t="s">
        <v>99</v>
      </c>
      <c r="T4" s="23" t="s">
        <v>1</v>
      </c>
      <c r="U4" s="23" t="s">
        <v>2</v>
      </c>
      <c r="V4" s="23" t="s">
        <v>3</v>
      </c>
      <c r="W4" s="24" t="s">
        <v>42</v>
      </c>
      <c r="X4" s="119"/>
      <c r="Y4" s="120"/>
      <c r="Z4" s="26" t="s">
        <v>44</v>
      </c>
      <c r="AA4" s="26" t="s">
        <v>45</v>
      </c>
      <c r="AB4" s="186" t="s">
        <v>46</v>
      </c>
      <c r="AC4" s="187"/>
      <c r="AD4" s="186" t="s">
        <v>47</v>
      </c>
      <c r="AE4" s="187"/>
      <c r="AF4" s="186" t="s">
        <v>48</v>
      </c>
      <c r="AG4" s="187"/>
      <c r="AH4" s="26" t="s">
        <v>49</v>
      </c>
      <c r="AI4" s="25"/>
      <c r="AJ4" s="27" t="s">
        <v>50</v>
      </c>
      <c r="AK4" s="27" t="s">
        <v>51</v>
      </c>
      <c r="AL4" s="27" t="s">
        <v>52</v>
      </c>
      <c r="AM4" s="25"/>
      <c r="AN4" s="28" t="s">
        <v>53</v>
      </c>
      <c r="AO4" s="28" t="s">
        <v>51</v>
      </c>
      <c r="AP4" s="28" t="s">
        <v>52</v>
      </c>
    </row>
    <row r="5" spans="1:42" ht="34.5" customHeight="1" x14ac:dyDescent="0.25">
      <c r="A5" s="29" t="s">
        <v>111</v>
      </c>
      <c r="B5" s="29" t="s">
        <v>112</v>
      </c>
      <c r="C5" s="30" t="s">
        <v>116</v>
      </c>
      <c r="D5" s="31"/>
      <c r="E5" s="31"/>
      <c r="F5" s="32" t="s">
        <v>82</v>
      </c>
      <c r="G5" s="121">
        <f>SUM(H5:N5)</f>
        <v>7.2500030000000004</v>
      </c>
      <c r="H5" s="122">
        <f>IF($E5&gt;0,VLOOKUP($F5,'Temps unitaires'!$B$3:$J$72,3,FALSE)*$E5,VLOOKUP($F5,'Temps unitaires'!$B$3:$J$72,3,FALSE))</f>
        <v>9.9999999999999995E-7</v>
      </c>
      <c r="I5" s="122">
        <f>IF($E5&gt;0,VLOOKUP($F5,'Temps unitaires'!$B$3:$J$72,4,FALSE)*$E5,VLOOKUP($F5,'Temps unitaires'!$B$3:$J$72,4,FALSE))</f>
        <v>9.9999999999999995E-7</v>
      </c>
      <c r="J5" s="122">
        <f>IF($E5&gt;0,VLOOKUP($F5,'Temps unitaires'!$B$3:$J$72,5,FALSE)*$E5,VLOOKUP($F5,'Temps unitaires'!$B$3:$J$72,5,FALSE))</f>
        <v>1</v>
      </c>
      <c r="K5" s="122">
        <f>IF($E5&gt;0,VLOOKUP($F5,'Temps unitaires'!$B$3:$J$72,6,FALSE)*$E5,VLOOKUP($F5,'Temps unitaires'!$B$3:$J$72,6,FALSE))</f>
        <v>6</v>
      </c>
      <c r="L5" s="122">
        <f>IF($E5&gt;0,VLOOKUP($F5,'Temps unitaires'!$B$3:$J$72,7,FALSE)*$E5,VLOOKUP($F5,'Temps unitaires'!$B$3:$J$72,7,FALSE))</f>
        <v>0</v>
      </c>
      <c r="M5" s="122">
        <f>IF($E5&gt;0,VLOOKUP($F5,'Temps unitaires'!$B$3:$J$72,8,FALSE)*$E5,VLOOKUP($F5,'Temps unitaires'!$B$3:$J$72,8,FALSE))</f>
        <v>9.9999999999999995E-7</v>
      </c>
      <c r="N5" s="122">
        <f>IF($E5&gt;0,VLOOKUP($F5,'Temps unitaires'!$B$3:$J$72,9,FALSE)*$E5,VLOOKUP($F5,'Temps unitaires'!$B$3:$J$72,9,FALSE))</f>
        <v>0.25</v>
      </c>
      <c r="O5" s="123"/>
      <c r="P5" s="15"/>
      <c r="Q5" s="15"/>
      <c r="R5" s="15"/>
      <c r="S5" s="15"/>
      <c r="T5" s="15"/>
      <c r="U5" s="15"/>
      <c r="V5" s="15"/>
      <c r="W5" s="33"/>
      <c r="X5" s="124">
        <f>SUMPRODUCT(H5:N5,P5:V5)/SUM(H5:N5)</f>
        <v>0</v>
      </c>
      <c r="Y5" s="120"/>
      <c r="Z5" s="36"/>
      <c r="AA5" s="36"/>
      <c r="AB5" s="36"/>
      <c r="AC5" s="36"/>
      <c r="AD5" s="36"/>
      <c r="AE5" s="36"/>
      <c r="AF5" s="36"/>
      <c r="AG5" s="36"/>
      <c r="AH5" s="39"/>
      <c r="AI5" s="25"/>
      <c r="AJ5" s="34"/>
      <c r="AK5" s="32"/>
      <c r="AL5" s="32"/>
      <c r="AM5" s="25"/>
      <c r="AN5" s="35"/>
      <c r="AO5" s="36"/>
      <c r="AP5" s="36"/>
    </row>
    <row r="6" spans="1:42" ht="34.5" customHeight="1" x14ac:dyDescent="0.25">
      <c r="A6" s="29" t="s">
        <v>111</v>
      </c>
      <c r="B6" s="29" t="s">
        <v>112</v>
      </c>
      <c r="C6" s="30" t="s">
        <v>116</v>
      </c>
      <c r="D6" s="31"/>
      <c r="E6" s="31"/>
      <c r="F6" s="37" t="s">
        <v>25</v>
      </c>
      <c r="G6" s="121">
        <f>SUM(H6:N6)</f>
        <v>3.0000049999999998</v>
      </c>
      <c r="H6" s="122">
        <f>IF($E6&gt;0,VLOOKUP($F6,'Temps unitaires'!$B$3:$J$72,3,FALSE)*$E6,VLOOKUP($F6,'Temps unitaires'!$B$3:$J$72,3,FALSE))</f>
        <v>9.9999999999999995E-7</v>
      </c>
      <c r="I6" s="122">
        <f>IF($E6&gt;0,VLOOKUP($F6,'Temps unitaires'!$B$3:$J$72,4,FALSE)*$E6,VLOOKUP($F6,'Temps unitaires'!$B$3:$J$72,4,FALSE))</f>
        <v>9.9999999999999995E-7</v>
      </c>
      <c r="J6" s="122">
        <f>IF($E6&gt;0,VLOOKUP($F6,'Temps unitaires'!$B$3:$J$72,5,FALSE)*$E6,VLOOKUP($F6,'Temps unitaires'!$B$3:$J$72,5,FALSE))</f>
        <v>9.9999999999999995E-7</v>
      </c>
      <c r="K6" s="122">
        <f>IF($E6&gt;0,VLOOKUP($F6,'Temps unitaires'!$B$3:$J$72,6,FALSE)*$E6,VLOOKUP($F6,'Temps unitaires'!$B$3:$J$72,6,FALSE))</f>
        <v>9.9999999999999995E-7</v>
      </c>
      <c r="L6" s="122">
        <f>IF($E6&gt;0,VLOOKUP($F6,'Temps unitaires'!$B$3:$J$72,7,FALSE)*$E6,VLOOKUP($F6,'Temps unitaires'!$B$3:$J$72,7,FALSE))</f>
        <v>9.9999999999999995E-7</v>
      </c>
      <c r="M6" s="122">
        <f>IF($E6&gt;0,VLOOKUP($F6,'Temps unitaires'!$B$3:$J$72,8,FALSE)*$E6,VLOOKUP($F6,'Temps unitaires'!$B$3:$J$72,8,FALSE))</f>
        <v>2</v>
      </c>
      <c r="N6" s="122">
        <f>IF($E6&gt;0,VLOOKUP($F6,'Temps unitaires'!$B$3:$J$72,9,FALSE)*$E6,VLOOKUP($F6,'Temps unitaires'!$B$3:$J$72,9,FALSE))</f>
        <v>1</v>
      </c>
      <c r="O6" s="123"/>
      <c r="P6" s="15"/>
      <c r="Q6" s="15"/>
      <c r="R6" s="15"/>
      <c r="S6" s="15"/>
      <c r="T6" s="15"/>
      <c r="U6" s="15"/>
      <c r="V6" s="15"/>
      <c r="W6" s="38"/>
      <c r="X6" s="124">
        <f>SUMPRODUCT(H6:N6,P6:V6)/SUM(H6:N6)</f>
        <v>0</v>
      </c>
      <c r="Y6" s="120"/>
      <c r="Z6" s="36"/>
      <c r="AA6" s="36"/>
      <c r="AB6" s="36"/>
      <c r="AC6" s="36"/>
      <c r="AD6" s="36"/>
      <c r="AE6" s="36"/>
      <c r="AF6" s="36"/>
      <c r="AG6" s="36"/>
      <c r="AH6" s="39"/>
      <c r="AI6" s="25"/>
      <c r="AJ6" s="34"/>
      <c r="AK6" s="32"/>
      <c r="AL6" s="32"/>
      <c r="AM6" s="25"/>
      <c r="AN6" s="35"/>
      <c r="AO6" s="36"/>
      <c r="AP6" s="32"/>
    </row>
    <row r="7" spans="1:42" ht="34.5" customHeight="1" x14ac:dyDescent="0.25">
      <c r="A7" s="29" t="s">
        <v>111</v>
      </c>
      <c r="B7" s="29" t="s">
        <v>112</v>
      </c>
      <c r="C7" s="30" t="s">
        <v>116</v>
      </c>
      <c r="D7" s="31"/>
      <c r="E7" s="31">
        <v>3</v>
      </c>
      <c r="F7" s="32" t="s">
        <v>26</v>
      </c>
      <c r="G7" s="121">
        <f t="shared" ref="G7:G23" si="0">SUM(H7:N7)</f>
        <v>3.9000150000000002</v>
      </c>
      <c r="H7" s="122">
        <f>IF($E7&gt;0,VLOOKUP($F7,'Temps unitaires'!$B$3:$J$72,3,FALSE)*$E7,VLOOKUP($F7,'Temps unitaires'!$B$3:$J$72,3,FALSE))</f>
        <v>3.0000000000000001E-6</v>
      </c>
      <c r="I7" s="122">
        <f>IF($E7&gt;0,VLOOKUP($F7,'Temps unitaires'!$B$3:$J$72,4,FALSE)*$E7,VLOOKUP($F7,'Temps unitaires'!$B$3:$J$72,4,FALSE))</f>
        <v>3.0000000000000001E-6</v>
      </c>
      <c r="J7" s="122">
        <f>IF($E7&gt;0,VLOOKUP($F7,'Temps unitaires'!$B$3:$J$72,5,FALSE)*$E7,VLOOKUP($F7,'Temps unitaires'!$B$3:$J$72,5,FALSE))</f>
        <v>3.0000000000000001E-6</v>
      </c>
      <c r="K7" s="122">
        <f>IF($E7&gt;0,VLOOKUP($F7,'Temps unitaires'!$B$3:$J$72,6,FALSE)*$E7,VLOOKUP($F7,'Temps unitaires'!$B$3:$J$72,6,FALSE))</f>
        <v>3.0000000000000001E-6</v>
      </c>
      <c r="L7" s="122">
        <f>IF($E7&gt;0,VLOOKUP($F7,'Temps unitaires'!$B$3:$J$72,7,FALSE)*$E7,VLOOKUP($F7,'Temps unitaires'!$B$3:$J$72,7,FALSE))</f>
        <v>3.0000000000000001E-6</v>
      </c>
      <c r="M7" s="122">
        <f>IF($E7&gt;0,VLOOKUP($F7,'Temps unitaires'!$B$3:$J$72,8,FALSE)*$E7,VLOOKUP($F7,'Temps unitaires'!$B$3:$J$72,8,FALSE))</f>
        <v>2.4000000000000004</v>
      </c>
      <c r="N7" s="122">
        <f>IF($E7&gt;0,VLOOKUP($F7,'Temps unitaires'!$B$3:$J$72,9,FALSE)*$E7,VLOOKUP($F7,'Temps unitaires'!$B$3:$J$72,9,FALSE))</f>
        <v>1.5</v>
      </c>
      <c r="O7" s="123"/>
      <c r="P7" s="15"/>
      <c r="Q7" s="15"/>
      <c r="R7" s="15"/>
      <c r="S7" s="15"/>
      <c r="T7" s="15"/>
      <c r="U7" s="15"/>
      <c r="V7" s="15"/>
      <c r="W7" s="38"/>
      <c r="X7" s="124">
        <f t="shared" ref="X7:X24" si="1">SUMPRODUCT(H7:N7,P7:V7)/SUM(H7:N7)</f>
        <v>0</v>
      </c>
      <c r="Y7" s="120"/>
      <c r="Z7" s="36"/>
      <c r="AA7" s="36"/>
      <c r="AB7" s="36"/>
      <c r="AC7" s="36"/>
      <c r="AD7" s="36"/>
      <c r="AE7" s="36"/>
      <c r="AF7" s="36"/>
      <c r="AG7" s="36"/>
      <c r="AH7" s="39"/>
      <c r="AI7" s="25"/>
      <c r="AJ7" s="34"/>
      <c r="AK7" s="32"/>
      <c r="AL7" s="32"/>
      <c r="AM7" s="25"/>
      <c r="AN7" s="35"/>
      <c r="AO7" s="36"/>
      <c r="AP7" s="32"/>
    </row>
    <row r="8" spans="1:42" ht="34.5" customHeight="1" x14ac:dyDescent="0.25">
      <c r="A8" s="29" t="s">
        <v>111</v>
      </c>
      <c r="B8" s="29" t="s">
        <v>112</v>
      </c>
      <c r="C8" s="30" t="s">
        <v>117</v>
      </c>
      <c r="D8" s="31"/>
      <c r="E8" s="31"/>
      <c r="F8" s="32" t="s">
        <v>11</v>
      </c>
      <c r="G8" s="121">
        <f t="shared" si="0"/>
        <v>9.0000020000000003</v>
      </c>
      <c r="H8" s="122">
        <f>IF($E8&gt;0,VLOOKUP($F8,'Temps unitaires'!$B$3:$J$72,3,FALSE)*$E8,VLOOKUP($F8,'Temps unitaires'!$B$3:$J$72,3,FALSE))</f>
        <v>2</v>
      </c>
      <c r="I8" s="122">
        <f>IF($E8&gt;0,VLOOKUP($F8,'Temps unitaires'!$B$3:$J$72,4,FALSE)*$E8,VLOOKUP($F8,'Temps unitaires'!$B$3:$J$72,4,FALSE))</f>
        <v>9.9999999999999995E-7</v>
      </c>
      <c r="J8" s="122">
        <f>IF($E8&gt;0,VLOOKUP($F8,'Temps unitaires'!$B$3:$J$72,5,FALSE)*$E8,VLOOKUP($F8,'Temps unitaires'!$B$3:$J$72,5,FALSE))</f>
        <v>1</v>
      </c>
      <c r="K8" s="122">
        <f>IF($E8&gt;0,VLOOKUP($F8,'Temps unitaires'!$B$3:$J$72,6,FALSE)*$E8,VLOOKUP($F8,'Temps unitaires'!$B$3:$J$72,6,FALSE))</f>
        <v>2</v>
      </c>
      <c r="L8" s="122">
        <f>IF($E8&gt;0,VLOOKUP($F8,'Temps unitaires'!$B$3:$J$72,7,FALSE)*$E8,VLOOKUP($F8,'Temps unitaires'!$B$3:$J$72,7,FALSE))</f>
        <v>2</v>
      </c>
      <c r="M8" s="122">
        <f>IF($E8&gt;0,VLOOKUP($F8,'Temps unitaires'!$B$3:$J$72,8,FALSE)*$E8,VLOOKUP($F8,'Temps unitaires'!$B$3:$J$72,8,FALSE))</f>
        <v>9.9999999999999995E-7</v>
      </c>
      <c r="N8" s="122">
        <f>IF($E8&gt;0,VLOOKUP($F8,'Temps unitaires'!$B$3:$J$72,9,FALSE)*$E8,VLOOKUP($F8,'Temps unitaires'!$B$3:$J$72,9,FALSE))</f>
        <v>2</v>
      </c>
      <c r="O8" s="123"/>
      <c r="P8" s="15"/>
      <c r="Q8" s="15"/>
      <c r="R8" s="15"/>
      <c r="S8" s="15"/>
      <c r="T8" s="15"/>
      <c r="U8" s="15"/>
      <c r="V8" s="15"/>
      <c r="W8" s="38"/>
      <c r="X8" s="124">
        <f t="shared" si="1"/>
        <v>0</v>
      </c>
      <c r="Y8" s="120"/>
      <c r="Z8" s="36"/>
      <c r="AA8" s="36"/>
      <c r="AB8" s="36"/>
      <c r="AC8" s="36"/>
      <c r="AD8" s="36"/>
      <c r="AE8" s="36"/>
      <c r="AF8" s="36"/>
      <c r="AG8" s="36"/>
      <c r="AH8" s="39"/>
      <c r="AI8" s="25"/>
      <c r="AJ8" s="34"/>
      <c r="AK8" s="32"/>
      <c r="AL8" s="32"/>
      <c r="AM8" s="25"/>
      <c r="AN8" s="35"/>
      <c r="AO8" s="36"/>
      <c r="AP8" s="32"/>
    </row>
    <row r="9" spans="1:42" ht="34.5" customHeight="1" x14ac:dyDescent="0.25">
      <c r="A9" s="29" t="s">
        <v>111</v>
      </c>
      <c r="B9" s="29" t="s">
        <v>112</v>
      </c>
      <c r="C9" s="30" t="s">
        <v>118</v>
      </c>
      <c r="D9" s="31"/>
      <c r="E9" s="31"/>
      <c r="F9" s="32" t="s">
        <v>88</v>
      </c>
      <c r="G9" s="121">
        <f t="shared" si="0"/>
        <v>6.0000020000000003</v>
      </c>
      <c r="H9" s="122">
        <f>IF($E9&gt;0,VLOOKUP($F9,'Temps unitaires'!$B$3:$J$72,3,FALSE)*$E9,VLOOKUP($F9,'Temps unitaires'!$B$3:$J$72,3,FALSE))</f>
        <v>2</v>
      </c>
      <c r="I9" s="122">
        <f>IF($E9&gt;0,VLOOKUP($F9,'Temps unitaires'!$B$3:$J$72,4,FALSE)*$E9,VLOOKUP($F9,'Temps unitaires'!$B$3:$J$72,4,FALSE))</f>
        <v>9.9999999999999995E-7</v>
      </c>
      <c r="J9" s="122">
        <f>IF($E9&gt;0,VLOOKUP($F9,'Temps unitaires'!$B$3:$J$72,5,FALSE)*$E9,VLOOKUP($F9,'Temps unitaires'!$B$3:$J$72,5,FALSE))</f>
        <v>1</v>
      </c>
      <c r="K9" s="122">
        <f>IF($E9&gt;0,VLOOKUP($F9,'Temps unitaires'!$B$3:$J$72,6,FALSE)*$E9,VLOOKUP($F9,'Temps unitaires'!$B$3:$J$72,6,FALSE))</f>
        <v>1</v>
      </c>
      <c r="L9" s="122">
        <f>IF($E9&gt;0,VLOOKUP($F9,'Temps unitaires'!$B$3:$J$72,7,FALSE)*$E9,VLOOKUP($F9,'Temps unitaires'!$B$3:$J$72,7,FALSE))</f>
        <v>1</v>
      </c>
      <c r="M9" s="122">
        <f>IF($E9&gt;0,VLOOKUP($F9,'Temps unitaires'!$B$3:$J$72,8,FALSE)*$E9,VLOOKUP($F9,'Temps unitaires'!$B$3:$J$72,8,FALSE))</f>
        <v>9.9999999999999995E-7</v>
      </c>
      <c r="N9" s="122">
        <f>IF($E9&gt;0,VLOOKUP($F9,'Temps unitaires'!$B$3:$J$72,9,FALSE)*$E9,VLOOKUP($F9,'Temps unitaires'!$B$3:$J$72,9,FALSE))</f>
        <v>1</v>
      </c>
      <c r="O9" s="123"/>
      <c r="P9" s="15"/>
      <c r="Q9" s="15"/>
      <c r="R9" s="15"/>
      <c r="S9" s="15"/>
      <c r="T9" s="15"/>
      <c r="U9" s="15"/>
      <c r="V9" s="15"/>
      <c r="W9" s="38"/>
      <c r="X9" s="124">
        <f t="shared" si="1"/>
        <v>0</v>
      </c>
      <c r="Y9" s="120"/>
      <c r="Z9" s="36"/>
      <c r="AA9" s="36"/>
      <c r="AB9" s="36"/>
      <c r="AC9" s="36"/>
      <c r="AD9" s="36"/>
      <c r="AE9" s="36"/>
      <c r="AF9" s="36"/>
      <c r="AG9" s="36"/>
      <c r="AH9" s="39"/>
      <c r="AI9" s="25"/>
      <c r="AJ9" s="34"/>
      <c r="AK9" s="32"/>
      <c r="AL9" s="32"/>
      <c r="AM9" s="25"/>
      <c r="AN9" s="35"/>
      <c r="AO9" s="36"/>
      <c r="AP9" s="32"/>
    </row>
    <row r="10" spans="1:42" ht="34.5" customHeight="1" x14ac:dyDescent="0.25">
      <c r="A10" s="29" t="s">
        <v>111</v>
      </c>
      <c r="B10" s="29" t="s">
        <v>112</v>
      </c>
      <c r="C10" s="30" t="s">
        <v>119</v>
      </c>
      <c r="D10" s="31"/>
      <c r="E10" s="31"/>
      <c r="F10" s="32" t="s">
        <v>87</v>
      </c>
      <c r="G10" s="121">
        <f t="shared" ref="G10:G11" si="2">SUM(H10:N10)</f>
        <v>6.0000020000000003</v>
      </c>
      <c r="H10" s="122">
        <f>IF($E10&gt;0,VLOOKUP($F10,'Temps unitaires'!$B$3:$J$72,3,FALSE)*$E10,VLOOKUP($F10,'Temps unitaires'!$B$3:$J$72,3,FALSE))</f>
        <v>2</v>
      </c>
      <c r="I10" s="122">
        <f>IF($E10&gt;0,VLOOKUP($F10,'Temps unitaires'!$B$3:$J$72,4,FALSE)*$E10,VLOOKUP($F10,'Temps unitaires'!$B$3:$J$72,4,FALSE))</f>
        <v>9.9999999999999995E-7</v>
      </c>
      <c r="J10" s="122">
        <f>IF($E10&gt;0,VLOOKUP($F10,'Temps unitaires'!$B$3:$J$72,5,FALSE)*$E10,VLOOKUP($F10,'Temps unitaires'!$B$3:$J$72,5,FALSE))</f>
        <v>1</v>
      </c>
      <c r="K10" s="122">
        <f>IF($E10&gt;0,VLOOKUP($F10,'Temps unitaires'!$B$3:$J$72,6,FALSE)*$E10,VLOOKUP($F10,'Temps unitaires'!$B$3:$J$72,6,FALSE))</f>
        <v>1</v>
      </c>
      <c r="L10" s="122">
        <f>IF($E10&gt;0,VLOOKUP($F10,'Temps unitaires'!$B$3:$J$72,7,FALSE)*$E10,VLOOKUP($F10,'Temps unitaires'!$B$3:$J$72,7,FALSE))</f>
        <v>1</v>
      </c>
      <c r="M10" s="122">
        <f>IF($E10&gt;0,VLOOKUP($F10,'Temps unitaires'!$B$3:$J$72,8,FALSE)*$E10,VLOOKUP($F10,'Temps unitaires'!$B$3:$J$72,8,FALSE))</f>
        <v>9.9999999999999995E-7</v>
      </c>
      <c r="N10" s="122">
        <f>IF($E10&gt;0,VLOOKUP($F10,'Temps unitaires'!$B$3:$J$72,9,FALSE)*$E10,VLOOKUP($F10,'Temps unitaires'!$B$3:$J$72,9,FALSE))</f>
        <v>1</v>
      </c>
      <c r="O10" s="123"/>
      <c r="P10" s="15"/>
      <c r="Q10" s="15"/>
      <c r="R10" s="15"/>
      <c r="S10" s="15"/>
      <c r="T10" s="15"/>
      <c r="U10" s="15"/>
      <c r="V10" s="15"/>
      <c r="W10" s="38"/>
      <c r="X10" s="124">
        <f t="shared" si="1"/>
        <v>0</v>
      </c>
      <c r="Y10" s="120"/>
      <c r="Z10" s="36"/>
      <c r="AA10" s="36"/>
      <c r="AB10" s="36"/>
      <c r="AC10" s="36"/>
      <c r="AD10" s="36"/>
      <c r="AE10" s="36"/>
      <c r="AF10" s="36"/>
      <c r="AG10" s="36"/>
      <c r="AH10" s="39"/>
      <c r="AI10" s="25"/>
      <c r="AJ10" s="34"/>
      <c r="AK10" s="32"/>
      <c r="AL10" s="32"/>
      <c r="AM10" s="25"/>
      <c r="AN10" s="35"/>
      <c r="AO10" s="36"/>
      <c r="AP10" s="32"/>
    </row>
    <row r="11" spans="1:42" ht="34.5" customHeight="1" thickBot="1" x14ac:dyDescent="0.3">
      <c r="A11" s="69" t="s">
        <v>111</v>
      </c>
      <c r="B11" s="69" t="s">
        <v>112</v>
      </c>
      <c r="C11" s="70" t="s">
        <v>120</v>
      </c>
      <c r="D11" s="71"/>
      <c r="E11" s="71"/>
      <c r="F11" s="72" t="s">
        <v>18</v>
      </c>
      <c r="G11" s="125">
        <f t="shared" si="2"/>
        <v>6.0000020000000003</v>
      </c>
      <c r="H11" s="126">
        <f>IF($E11&gt;0,VLOOKUP($F11,'Temps unitaires'!$B$3:$J$72,3,FALSE)*$E11,VLOOKUP($F11,'Temps unitaires'!$B$3:$J$72,3,FALSE))</f>
        <v>2</v>
      </c>
      <c r="I11" s="126">
        <f>IF($E11&gt;0,VLOOKUP($F11,'Temps unitaires'!$B$3:$J$72,4,FALSE)*$E11,VLOOKUP($F11,'Temps unitaires'!$B$3:$J$72,4,FALSE))</f>
        <v>9.9999999999999995E-7</v>
      </c>
      <c r="J11" s="126">
        <f>IF($E11&gt;0,VLOOKUP($F11,'Temps unitaires'!$B$3:$J$72,5,FALSE)*$E11,VLOOKUP($F11,'Temps unitaires'!$B$3:$J$72,5,FALSE))</f>
        <v>1</v>
      </c>
      <c r="K11" s="126">
        <f>IF($E11&gt;0,VLOOKUP($F11,'Temps unitaires'!$B$3:$J$72,6,FALSE)*$E11,VLOOKUP($F11,'Temps unitaires'!$B$3:$J$72,6,FALSE))</f>
        <v>1</v>
      </c>
      <c r="L11" s="126">
        <f>IF($E11&gt;0,VLOOKUP($F11,'Temps unitaires'!$B$3:$J$72,7,FALSE)*$E11,VLOOKUP($F11,'Temps unitaires'!$B$3:$J$72,7,FALSE))</f>
        <v>1</v>
      </c>
      <c r="M11" s="126">
        <f>IF($E11&gt;0,VLOOKUP($F11,'Temps unitaires'!$B$3:$J$72,8,FALSE)*$E11,VLOOKUP($F11,'Temps unitaires'!$B$3:$J$72,8,FALSE))</f>
        <v>9.9999999999999995E-7</v>
      </c>
      <c r="N11" s="126">
        <f>IF($E11&gt;0,VLOOKUP($F11,'Temps unitaires'!$B$3:$J$72,9,FALSE)*$E11,VLOOKUP($F11,'Temps unitaires'!$B$3:$J$72,9,FALSE))</f>
        <v>1</v>
      </c>
      <c r="O11" s="127"/>
      <c r="P11" s="73"/>
      <c r="Q11" s="73"/>
      <c r="R11" s="73"/>
      <c r="S11" s="73"/>
      <c r="T11" s="73"/>
      <c r="U11" s="73"/>
      <c r="V11" s="15"/>
      <c r="W11" s="74"/>
      <c r="X11" s="128">
        <f t="shared" si="1"/>
        <v>0</v>
      </c>
      <c r="Y11" s="120"/>
      <c r="Z11" s="36"/>
      <c r="AA11" s="36"/>
      <c r="AB11" s="36"/>
      <c r="AC11" s="36"/>
      <c r="AD11" s="36"/>
      <c r="AE11" s="36"/>
      <c r="AF11" s="36"/>
      <c r="AG11" s="36"/>
      <c r="AH11" s="39"/>
      <c r="AI11" s="25"/>
      <c r="AJ11" s="34"/>
      <c r="AK11" s="32"/>
      <c r="AL11" s="32"/>
      <c r="AM11" s="25"/>
      <c r="AN11" s="35"/>
      <c r="AO11" s="36"/>
      <c r="AP11" s="32"/>
    </row>
    <row r="12" spans="1:42" ht="34.5" customHeight="1" thickTop="1" thickBot="1" x14ac:dyDescent="0.3">
      <c r="A12" s="81" t="s">
        <v>111</v>
      </c>
      <c r="B12" s="81" t="s">
        <v>112</v>
      </c>
      <c r="C12" s="184" t="s">
        <v>40</v>
      </c>
      <c r="D12" s="184"/>
      <c r="E12" s="184"/>
      <c r="F12" s="184"/>
      <c r="G12" s="129">
        <f t="shared" ref="G12:N12" si="3">SUM(G5:G11)</f>
        <v>41.150031000000006</v>
      </c>
      <c r="H12" s="130">
        <f t="shared" si="3"/>
        <v>8.0000049999999998</v>
      </c>
      <c r="I12" s="130">
        <f t="shared" si="3"/>
        <v>9.0000000000000002E-6</v>
      </c>
      <c r="J12" s="130">
        <f t="shared" si="3"/>
        <v>5.0000039999999997</v>
      </c>
      <c r="K12" s="130">
        <f t="shared" si="3"/>
        <v>11.000004000000001</v>
      </c>
      <c r="L12" s="130">
        <f t="shared" si="3"/>
        <v>5.0000040000000006</v>
      </c>
      <c r="M12" s="130">
        <f t="shared" si="3"/>
        <v>4.4000050000000011</v>
      </c>
      <c r="N12" s="130">
        <f t="shared" si="3"/>
        <v>7.75</v>
      </c>
      <c r="O12" s="131"/>
      <c r="P12" s="132">
        <f t="shared" ref="P12" si="4">SUMPRODUCT(H5:H11,P5:P11)/H12</f>
        <v>0</v>
      </c>
      <c r="Q12" s="132"/>
      <c r="R12" s="132">
        <f>SUMPRODUCT(J5:J11,R5:R11)/J12</f>
        <v>0</v>
      </c>
      <c r="S12" s="132">
        <f t="shared" ref="S12:V12" si="5">SUMPRODUCT(K5:K11,S5:S11)/K12</f>
        <v>0</v>
      </c>
      <c r="T12" s="132">
        <f t="shared" si="5"/>
        <v>0</v>
      </c>
      <c r="U12" s="132">
        <f t="shared" si="5"/>
        <v>0</v>
      </c>
      <c r="V12" s="132">
        <f t="shared" si="5"/>
        <v>0</v>
      </c>
      <c r="W12" s="133"/>
      <c r="X12" s="134">
        <f>SUMPRODUCT(H5:N11,P5:V11)/SUM(H12:N12)</f>
        <v>0</v>
      </c>
      <c r="Y12" s="120"/>
      <c r="Z12" s="99"/>
      <c r="AA12" s="99"/>
      <c r="AB12" s="99"/>
      <c r="AC12" s="99"/>
      <c r="AD12" s="99"/>
      <c r="AE12" s="99"/>
      <c r="AF12" s="99"/>
      <c r="AG12" s="99"/>
      <c r="AH12" s="98"/>
      <c r="AI12" s="101"/>
      <c r="AJ12" s="104"/>
      <c r="AK12" s="100"/>
      <c r="AL12" s="100"/>
      <c r="AM12" s="101"/>
      <c r="AN12" s="102"/>
      <c r="AO12" s="99"/>
      <c r="AP12" s="100"/>
    </row>
    <row r="13" spans="1:42" ht="34.5" customHeight="1" thickTop="1" x14ac:dyDescent="0.25">
      <c r="A13" s="75" t="s">
        <v>111</v>
      </c>
      <c r="B13" s="75" t="s">
        <v>121</v>
      </c>
      <c r="C13" s="76" t="s">
        <v>122</v>
      </c>
      <c r="D13" s="77"/>
      <c r="E13" s="77"/>
      <c r="F13" s="78" t="s">
        <v>82</v>
      </c>
      <c r="G13" s="135">
        <f t="shared" si="0"/>
        <v>7.2500030000000004</v>
      </c>
      <c r="H13" s="136">
        <f>IF($E13&gt;0,VLOOKUP($F13,'Temps unitaires'!$B$3:$J$72,3,FALSE)*$E13,VLOOKUP($F13,'Temps unitaires'!$B$3:$J$72,3,FALSE))</f>
        <v>9.9999999999999995E-7</v>
      </c>
      <c r="I13" s="136">
        <f>IF($E13&gt;0,VLOOKUP($F13,'Temps unitaires'!$B$3:$J$72,4,FALSE)*$E13,VLOOKUP($F13,'Temps unitaires'!$B$3:$J$72,4,FALSE))</f>
        <v>9.9999999999999995E-7</v>
      </c>
      <c r="J13" s="136">
        <f>IF($E13&gt;0,VLOOKUP($F13,'Temps unitaires'!$B$3:$J$72,5,FALSE)*$E13,VLOOKUP($F13,'Temps unitaires'!$B$3:$J$72,5,FALSE))</f>
        <v>1</v>
      </c>
      <c r="K13" s="136">
        <f>IF($E13&gt;0,VLOOKUP($F13,'Temps unitaires'!$B$3:$J$72,6,FALSE)*$E13,VLOOKUP($F13,'Temps unitaires'!$B$3:$J$72,6,FALSE))</f>
        <v>6</v>
      </c>
      <c r="L13" s="136">
        <f>IF($E13&gt;0,VLOOKUP($F13,'Temps unitaires'!$B$3:$J$72,7,FALSE)*$E13,VLOOKUP($F13,'Temps unitaires'!$B$3:$J$72,7,FALSE))</f>
        <v>0</v>
      </c>
      <c r="M13" s="136">
        <f>IF($E13&gt;0,VLOOKUP($F13,'Temps unitaires'!$B$3:$J$72,8,FALSE)*$E13,VLOOKUP($F13,'Temps unitaires'!$B$3:$J$72,8,FALSE))</f>
        <v>9.9999999999999995E-7</v>
      </c>
      <c r="N13" s="136">
        <f>IF($E13&gt;0,VLOOKUP($F13,'Temps unitaires'!$B$3:$J$72,9,FALSE)*$E13,VLOOKUP($F13,'Temps unitaires'!$B$3:$J$72,9,FALSE))</f>
        <v>0.25</v>
      </c>
      <c r="O13" s="137"/>
      <c r="P13" s="79"/>
      <c r="Q13" s="79"/>
      <c r="R13" s="79"/>
      <c r="S13" s="79"/>
      <c r="T13" s="79"/>
      <c r="U13" s="79"/>
      <c r="V13" s="79"/>
      <c r="W13" s="80"/>
      <c r="X13" s="138">
        <f t="shared" si="1"/>
        <v>0</v>
      </c>
      <c r="Y13" s="120"/>
      <c r="Z13" s="36"/>
      <c r="AA13" s="36"/>
      <c r="AB13" s="36"/>
      <c r="AC13" s="36"/>
      <c r="AD13" s="36"/>
      <c r="AE13" s="36"/>
      <c r="AF13" s="36"/>
      <c r="AG13" s="36"/>
      <c r="AH13" s="39"/>
      <c r="AI13" s="25"/>
      <c r="AJ13" s="34"/>
      <c r="AK13" s="32"/>
      <c r="AL13" s="32"/>
      <c r="AM13" s="25"/>
      <c r="AN13" s="35"/>
      <c r="AO13" s="36"/>
      <c r="AP13" s="32"/>
    </row>
    <row r="14" spans="1:42" ht="34.5" customHeight="1" x14ac:dyDescent="0.25">
      <c r="A14" s="29" t="s">
        <v>111</v>
      </c>
      <c r="B14" s="29" t="s">
        <v>121</v>
      </c>
      <c r="C14" s="30" t="s">
        <v>122</v>
      </c>
      <c r="D14" s="31"/>
      <c r="E14" s="31">
        <v>2</v>
      </c>
      <c r="F14" s="32" t="s">
        <v>25</v>
      </c>
      <c r="G14" s="121">
        <f t="shared" ref="G14:G21" si="6">SUM(H14:N14)</f>
        <v>6.0000099999999996</v>
      </c>
      <c r="H14" s="122">
        <f>IF($E14&gt;0,VLOOKUP($F14,'Temps unitaires'!$B$3:$J$72,3,FALSE)*$E14,VLOOKUP($F14,'Temps unitaires'!$B$3:$J$72,3,FALSE))</f>
        <v>1.9999999999999999E-6</v>
      </c>
      <c r="I14" s="122">
        <f>IF($E14&gt;0,VLOOKUP($F14,'Temps unitaires'!$B$3:$J$72,4,FALSE)*$E14,VLOOKUP($F14,'Temps unitaires'!$B$3:$J$72,4,FALSE))</f>
        <v>1.9999999999999999E-6</v>
      </c>
      <c r="J14" s="122">
        <f>IF($E14&gt;0,VLOOKUP($F14,'Temps unitaires'!$B$3:$J$72,5,FALSE)*$E14,VLOOKUP($F14,'Temps unitaires'!$B$3:$J$72,5,FALSE))</f>
        <v>1.9999999999999999E-6</v>
      </c>
      <c r="K14" s="122">
        <f>IF($E14&gt;0,VLOOKUP($F14,'Temps unitaires'!$B$3:$J$72,6,FALSE)*$E14,VLOOKUP($F14,'Temps unitaires'!$B$3:$J$72,6,FALSE))</f>
        <v>1.9999999999999999E-6</v>
      </c>
      <c r="L14" s="122">
        <f>IF($E14&gt;0,VLOOKUP($F14,'Temps unitaires'!$B$3:$J$72,7,FALSE)*$E14,VLOOKUP($F14,'Temps unitaires'!$B$3:$J$72,7,FALSE))</f>
        <v>1.9999999999999999E-6</v>
      </c>
      <c r="M14" s="122">
        <f>IF($E14&gt;0,VLOOKUP($F14,'Temps unitaires'!$B$3:$J$72,8,FALSE)*$E14,VLOOKUP($F14,'Temps unitaires'!$B$3:$J$72,8,FALSE))</f>
        <v>4</v>
      </c>
      <c r="N14" s="122">
        <f>IF($E14&gt;0,VLOOKUP($F14,'Temps unitaires'!$B$3:$J$72,9,FALSE)*$E14,VLOOKUP($F14,'Temps unitaires'!$B$3:$J$72,9,FALSE))</f>
        <v>2</v>
      </c>
      <c r="O14" s="123"/>
      <c r="P14" s="15"/>
      <c r="Q14" s="15"/>
      <c r="R14" s="15"/>
      <c r="S14" s="15"/>
      <c r="T14" s="15"/>
      <c r="U14" s="15"/>
      <c r="V14" s="79"/>
      <c r="W14" s="38"/>
      <c r="X14" s="124">
        <f t="shared" si="1"/>
        <v>0</v>
      </c>
      <c r="Y14" s="120"/>
      <c r="Z14" s="36"/>
      <c r="AA14" s="36"/>
      <c r="AB14" s="36"/>
      <c r="AC14" s="36"/>
      <c r="AD14" s="36"/>
      <c r="AE14" s="36"/>
      <c r="AF14" s="36"/>
      <c r="AG14" s="36"/>
      <c r="AH14" s="39"/>
      <c r="AI14" s="25"/>
      <c r="AJ14" s="34"/>
      <c r="AK14" s="32"/>
      <c r="AL14" s="32"/>
      <c r="AM14" s="25"/>
      <c r="AN14" s="35"/>
      <c r="AO14" s="36"/>
      <c r="AP14" s="32"/>
    </row>
    <row r="15" spans="1:42" ht="34.5" customHeight="1" x14ac:dyDescent="0.25">
      <c r="A15" s="29" t="s">
        <v>111</v>
      </c>
      <c r="B15" s="29" t="s">
        <v>121</v>
      </c>
      <c r="C15" s="30" t="s">
        <v>122</v>
      </c>
      <c r="D15" s="31" t="s">
        <v>123</v>
      </c>
      <c r="E15" s="31">
        <v>10</v>
      </c>
      <c r="F15" s="32" t="s">
        <v>26</v>
      </c>
      <c r="G15" s="121">
        <f t="shared" si="6"/>
        <v>13.00005</v>
      </c>
      <c r="H15" s="122">
        <f>IF($E15&gt;0,VLOOKUP($F15,'Temps unitaires'!$B$3:$J$72,3,FALSE)*$E15,VLOOKUP($F15,'Temps unitaires'!$B$3:$J$72,3,FALSE))</f>
        <v>9.9999999999999991E-6</v>
      </c>
      <c r="I15" s="122">
        <f>IF($E15&gt;0,VLOOKUP($F15,'Temps unitaires'!$B$3:$J$72,4,FALSE)*$E15,VLOOKUP($F15,'Temps unitaires'!$B$3:$J$72,4,FALSE))</f>
        <v>9.9999999999999991E-6</v>
      </c>
      <c r="J15" s="122">
        <f>IF($E15&gt;0,VLOOKUP($F15,'Temps unitaires'!$B$3:$J$72,5,FALSE)*$E15,VLOOKUP($F15,'Temps unitaires'!$B$3:$J$72,5,FALSE))</f>
        <v>9.9999999999999991E-6</v>
      </c>
      <c r="K15" s="122">
        <f>IF($E15&gt;0,VLOOKUP($F15,'Temps unitaires'!$B$3:$J$72,6,FALSE)*$E15,VLOOKUP($F15,'Temps unitaires'!$B$3:$J$72,6,FALSE))</f>
        <v>9.9999999999999991E-6</v>
      </c>
      <c r="L15" s="122">
        <f>IF($E15&gt;0,VLOOKUP($F15,'Temps unitaires'!$B$3:$J$72,7,FALSE)*$E15,VLOOKUP($F15,'Temps unitaires'!$B$3:$J$72,7,FALSE))</f>
        <v>9.9999999999999991E-6</v>
      </c>
      <c r="M15" s="122">
        <f>IF($E15&gt;0,VLOOKUP($F15,'Temps unitaires'!$B$3:$J$72,8,FALSE)*$E15,VLOOKUP($F15,'Temps unitaires'!$B$3:$J$72,8,FALSE))</f>
        <v>8</v>
      </c>
      <c r="N15" s="122">
        <f>IF($E15&gt;0,VLOOKUP($F15,'Temps unitaires'!$B$3:$J$72,9,FALSE)*$E15,VLOOKUP($F15,'Temps unitaires'!$B$3:$J$72,9,FALSE))</f>
        <v>5</v>
      </c>
      <c r="O15" s="123"/>
      <c r="P15" s="15"/>
      <c r="Q15" s="15"/>
      <c r="R15" s="15"/>
      <c r="S15" s="15"/>
      <c r="T15" s="15"/>
      <c r="U15" s="15"/>
      <c r="V15" s="79"/>
      <c r="W15" s="38"/>
      <c r="X15" s="124">
        <f t="shared" si="1"/>
        <v>0</v>
      </c>
      <c r="Y15" s="120"/>
      <c r="Z15" s="36"/>
      <c r="AA15" s="36"/>
      <c r="AB15" s="36"/>
      <c r="AC15" s="36"/>
      <c r="AD15" s="36"/>
      <c r="AE15" s="36"/>
      <c r="AF15" s="36"/>
      <c r="AG15" s="36"/>
      <c r="AH15" s="39"/>
      <c r="AI15" s="25"/>
      <c r="AJ15" s="34"/>
      <c r="AK15" s="32"/>
      <c r="AL15" s="32"/>
      <c r="AM15" s="25"/>
      <c r="AN15" s="35"/>
      <c r="AO15" s="36"/>
      <c r="AP15" s="32"/>
    </row>
    <row r="16" spans="1:42" ht="34.5" customHeight="1" x14ac:dyDescent="0.25">
      <c r="A16" s="29" t="s">
        <v>111</v>
      </c>
      <c r="B16" s="29" t="s">
        <v>121</v>
      </c>
      <c r="C16" s="30" t="s">
        <v>135</v>
      </c>
      <c r="D16" s="31"/>
      <c r="E16" s="31"/>
      <c r="F16" s="32" t="s">
        <v>96</v>
      </c>
      <c r="G16" s="121">
        <f t="shared" si="6"/>
        <v>50.000001999999995</v>
      </c>
      <c r="H16" s="122">
        <f>IF($E16&gt;0,VLOOKUP($F16,'Temps unitaires'!$B$3:$J$72,3,FALSE)*$E16,VLOOKUP($F16,'Temps unitaires'!$B$3:$J$72,3,FALSE))</f>
        <v>2</v>
      </c>
      <c r="I16" s="122">
        <f>IF($E16&gt;0,VLOOKUP($F16,'Temps unitaires'!$B$3:$J$72,4,FALSE)*$E16,VLOOKUP($F16,'Temps unitaires'!$B$3:$J$72,4,FALSE))</f>
        <v>9.9999999999999995E-7</v>
      </c>
      <c r="J16" s="122">
        <f>IF($E16&gt;0,VLOOKUP($F16,'Temps unitaires'!$B$3:$J$72,5,FALSE)*$E16,VLOOKUP($F16,'Temps unitaires'!$B$3:$J$72,5,FALSE))</f>
        <v>35</v>
      </c>
      <c r="K16" s="122">
        <f>IF($E16&gt;0,VLOOKUP($F16,'Temps unitaires'!$B$3:$J$72,6,FALSE)*$E16,VLOOKUP($F16,'Temps unitaires'!$B$3:$J$72,6,FALSE))</f>
        <v>6</v>
      </c>
      <c r="L16" s="122">
        <f>IF($E16&gt;0,VLOOKUP($F16,'Temps unitaires'!$B$3:$J$72,7,FALSE)*$E16,VLOOKUP($F16,'Temps unitaires'!$B$3:$J$72,7,FALSE))</f>
        <v>3</v>
      </c>
      <c r="M16" s="122">
        <f>IF($E16&gt;0,VLOOKUP($F16,'Temps unitaires'!$B$3:$J$72,8,FALSE)*$E16,VLOOKUP($F16,'Temps unitaires'!$B$3:$J$72,8,FALSE))</f>
        <v>9.9999999999999995E-7</v>
      </c>
      <c r="N16" s="122">
        <f>IF($E16&gt;0,VLOOKUP($F16,'Temps unitaires'!$B$3:$J$72,9,FALSE)*$E16,VLOOKUP($F16,'Temps unitaires'!$B$3:$J$72,9,FALSE))</f>
        <v>4</v>
      </c>
      <c r="O16" s="123"/>
      <c r="P16" s="15"/>
      <c r="Q16" s="15"/>
      <c r="R16" s="15"/>
      <c r="S16" s="15"/>
      <c r="T16" s="15"/>
      <c r="U16" s="15"/>
      <c r="V16" s="79"/>
      <c r="W16" s="38"/>
      <c r="X16" s="124">
        <f t="shared" si="1"/>
        <v>0</v>
      </c>
      <c r="Y16" s="120"/>
      <c r="Z16" s="36"/>
      <c r="AA16" s="36"/>
      <c r="AB16" s="36"/>
      <c r="AC16" s="36"/>
      <c r="AD16" s="36"/>
      <c r="AE16" s="36"/>
      <c r="AF16" s="36"/>
      <c r="AG16" s="36"/>
      <c r="AH16" s="39"/>
      <c r="AI16" s="25"/>
      <c r="AJ16" s="34"/>
      <c r="AK16" s="32"/>
      <c r="AL16" s="32"/>
      <c r="AM16" s="25"/>
      <c r="AN16" s="35"/>
      <c r="AO16" s="36"/>
      <c r="AP16" s="32"/>
    </row>
    <row r="17" spans="1:42" ht="34.5" customHeight="1" x14ac:dyDescent="0.25">
      <c r="A17" s="29" t="s">
        <v>111</v>
      </c>
      <c r="B17" s="29" t="s">
        <v>121</v>
      </c>
      <c r="C17" s="30" t="s">
        <v>124</v>
      </c>
      <c r="D17" s="31"/>
      <c r="E17" s="31"/>
      <c r="F17" s="32" t="s">
        <v>217</v>
      </c>
      <c r="G17" s="121">
        <f t="shared" si="6"/>
        <v>14.000002</v>
      </c>
      <c r="H17" s="122">
        <f>IF($E17&gt;0,VLOOKUP($F17,'Temps unitaires'!$B$3:$J$72,3,FALSE)*$E17,VLOOKUP($F17,'Temps unitaires'!$B$3:$J$72,3,FALSE))</f>
        <v>2</v>
      </c>
      <c r="I17" s="122">
        <f>IF($E17&gt;0,VLOOKUP($F17,'Temps unitaires'!$B$3:$J$72,4,FALSE)*$E17,VLOOKUP($F17,'Temps unitaires'!$B$3:$J$72,4,FALSE))</f>
        <v>9.9999999999999995E-7</v>
      </c>
      <c r="J17" s="122">
        <f>IF($E17&gt;0,VLOOKUP($F17,'Temps unitaires'!$B$3:$J$72,5,FALSE)*$E17,VLOOKUP($F17,'Temps unitaires'!$B$3:$J$72,5,FALSE))</f>
        <v>1</v>
      </c>
      <c r="K17" s="122">
        <f>IF($E17&gt;0,VLOOKUP($F17,'Temps unitaires'!$B$3:$J$72,6,FALSE)*$E17,VLOOKUP($F17,'Temps unitaires'!$B$3:$J$72,6,FALSE))</f>
        <v>8</v>
      </c>
      <c r="L17" s="122">
        <f>IF($E17&gt;0,VLOOKUP($F17,'Temps unitaires'!$B$3:$J$72,7,FALSE)*$E17,VLOOKUP($F17,'Temps unitaires'!$B$3:$J$72,7,FALSE))</f>
        <v>2</v>
      </c>
      <c r="M17" s="122">
        <f>IF($E17&gt;0,VLOOKUP($F17,'Temps unitaires'!$B$3:$J$72,8,FALSE)*$E17,VLOOKUP($F17,'Temps unitaires'!$B$3:$J$72,8,FALSE))</f>
        <v>9.9999999999999995E-7</v>
      </c>
      <c r="N17" s="122">
        <f>IF($E17&gt;0,VLOOKUP($F17,'Temps unitaires'!$B$3:$J$72,9,FALSE)*$E17,VLOOKUP($F17,'Temps unitaires'!$B$3:$J$72,9,FALSE))</f>
        <v>1</v>
      </c>
      <c r="O17" s="123"/>
      <c r="P17" s="15"/>
      <c r="Q17" s="15"/>
      <c r="R17" s="15"/>
      <c r="S17" s="15"/>
      <c r="T17" s="15"/>
      <c r="U17" s="15"/>
      <c r="V17" s="79"/>
      <c r="W17" s="38"/>
      <c r="X17" s="124">
        <f t="shared" si="1"/>
        <v>0</v>
      </c>
      <c r="Y17" s="120"/>
      <c r="Z17" s="36"/>
      <c r="AA17" s="36"/>
      <c r="AB17" s="36"/>
      <c r="AC17" s="36"/>
      <c r="AD17" s="36"/>
      <c r="AE17" s="36"/>
      <c r="AF17" s="36"/>
      <c r="AG17" s="36"/>
      <c r="AH17" s="39"/>
      <c r="AI17" s="25"/>
      <c r="AJ17" s="34"/>
      <c r="AK17" s="32"/>
      <c r="AL17" s="32"/>
      <c r="AM17" s="25"/>
      <c r="AN17" s="35"/>
      <c r="AO17" s="36"/>
      <c r="AP17" s="32"/>
    </row>
    <row r="18" spans="1:42" ht="34.5" customHeight="1" x14ac:dyDescent="0.25">
      <c r="A18" s="29" t="s">
        <v>111</v>
      </c>
      <c r="B18" s="29" t="s">
        <v>121</v>
      </c>
      <c r="C18" s="30" t="s">
        <v>125</v>
      </c>
      <c r="D18" s="31"/>
      <c r="E18" s="31"/>
      <c r="F18" s="32" t="s">
        <v>11</v>
      </c>
      <c r="G18" s="121">
        <f t="shared" si="6"/>
        <v>9.0000020000000003</v>
      </c>
      <c r="H18" s="122">
        <f>IF($E18&gt;0,VLOOKUP($F18,'Temps unitaires'!$B$3:$J$72,3,FALSE)*$E18,VLOOKUP($F18,'Temps unitaires'!$B$3:$J$72,3,FALSE))</f>
        <v>2</v>
      </c>
      <c r="I18" s="122">
        <f>IF($E18&gt;0,VLOOKUP($F18,'Temps unitaires'!$B$3:$J$72,4,FALSE)*$E18,VLOOKUP($F18,'Temps unitaires'!$B$3:$J$72,4,FALSE))</f>
        <v>9.9999999999999995E-7</v>
      </c>
      <c r="J18" s="122">
        <f>IF($E18&gt;0,VLOOKUP($F18,'Temps unitaires'!$B$3:$J$72,5,FALSE)*$E18,VLOOKUP($F18,'Temps unitaires'!$B$3:$J$72,5,FALSE))</f>
        <v>1</v>
      </c>
      <c r="K18" s="122">
        <f>IF($E18&gt;0,VLOOKUP($F18,'Temps unitaires'!$B$3:$J$72,6,FALSE)*$E18,VLOOKUP($F18,'Temps unitaires'!$B$3:$J$72,6,FALSE))</f>
        <v>2</v>
      </c>
      <c r="L18" s="122">
        <f>IF($E18&gt;0,VLOOKUP($F18,'Temps unitaires'!$B$3:$J$72,7,FALSE)*$E18,VLOOKUP($F18,'Temps unitaires'!$B$3:$J$72,7,FALSE))</f>
        <v>2</v>
      </c>
      <c r="M18" s="122">
        <f>IF($E18&gt;0,VLOOKUP($F18,'Temps unitaires'!$B$3:$J$72,8,FALSE)*$E18,VLOOKUP($F18,'Temps unitaires'!$B$3:$J$72,8,FALSE))</f>
        <v>9.9999999999999995E-7</v>
      </c>
      <c r="N18" s="122">
        <f>IF($E18&gt;0,VLOOKUP($F18,'Temps unitaires'!$B$3:$J$72,9,FALSE)*$E18,VLOOKUP($F18,'Temps unitaires'!$B$3:$J$72,9,FALSE))</f>
        <v>2</v>
      </c>
      <c r="O18" s="123"/>
      <c r="P18" s="15"/>
      <c r="Q18" s="15"/>
      <c r="R18" s="15"/>
      <c r="S18" s="15"/>
      <c r="T18" s="15"/>
      <c r="U18" s="15"/>
      <c r="V18" s="79"/>
      <c r="W18" s="38"/>
      <c r="X18" s="124">
        <f t="shared" si="1"/>
        <v>0</v>
      </c>
      <c r="Y18" s="120"/>
      <c r="Z18" s="36"/>
      <c r="AA18" s="36"/>
      <c r="AB18" s="36"/>
      <c r="AC18" s="36"/>
      <c r="AD18" s="36"/>
      <c r="AE18" s="36"/>
      <c r="AF18" s="36"/>
      <c r="AG18" s="36"/>
      <c r="AH18" s="39"/>
      <c r="AI18" s="25"/>
      <c r="AJ18" s="34"/>
      <c r="AK18" s="32"/>
      <c r="AL18" s="32"/>
      <c r="AM18" s="25"/>
      <c r="AN18" s="35"/>
      <c r="AO18" s="36"/>
      <c r="AP18" s="32"/>
    </row>
    <row r="19" spans="1:42" ht="34.5" customHeight="1" x14ac:dyDescent="0.25">
      <c r="A19" s="29" t="s">
        <v>111</v>
      </c>
      <c r="B19" s="29" t="s">
        <v>121</v>
      </c>
      <c r="C19" s="30" t="s">
        <v>126</v>
      </c>
      <c r="D19" s="31"/>
      <c r="E19" s="31"/>
      <c r="F19" s="32" t="s">
        <v>18</v>
      </c>
      <c r="G19" s="121">
        <f t="shared" si="6"/>
        <v>6.0000020000000003</v>
      </c>
      <c r="H19" s="122">
        <f>IF($E19&gt;0,VLOOKUP($F19,'Temps unitaires'!$B$3:$J$72,3,FALSE)*$E19,VLOOKUP($F19,'Temps unitaires'!$B$3:$J$72,3,FALSE))</f>
        <v>2</v>
      </c>
      <c r="I19" s="122">
        <f>IF($E19&gt;0,VLOOKUP($F19,'Temps unitaires'!$B$3:$J$72,4,FALSE)*$E19,VLOOKUP($F19,'Temps unitaires'!$B$3:$J$72,4,FALSE))</f>
        <v>9.9999999999999995E-7</v>
      </c>
      <c r="J19" s="122">
        <f>IF($E19&gt;0,VLOOKUP($F19,'Temps unitaires'!$B$3:$J$72,5,FALSE)*$E19,VLOOKUP($F19,'Temps unitaires'!$B$3:$J$72,5,FALSE))</f>
        <v>1</v>
      </c>
      <c r="K19" s="122">
        <f>IF($E19&gt;0,VLOOKUP($F19,'Temps unitaires'!$B$3:$J$72,6,FALSE)*$E19,VLOOKUP($F19,'Temps unitaires'!$B$3:$J$72,6,FALSE))</f>
        <v>1</v>
      </c>
      <c r="L19" s="122">
        <f>IF($E19&gt;0,VLOOKUP($F19,'Temps unitaires'!$B$3:$J$72,7,FALSE)*$E19,VLOOKUP($F19,'Temps unitaires'!$B$3:$J$72,7,FALSE))</f>
        <v>1</v>
      </c>
      <c r="M19" s="122">
        <f>IF($E19&gt;0,VLOOKUP($F19,'Temps unitaires'!$B$3:$J$72,8,FALSE)*$E19,VLOOKUP($F19,'Temps unitaires'!$B$3:$J$72,8,FALSE))</f>
        <v>9.9999999999999995E-7</v>
      </c>
      <c r="N19" s="122">
        <f>IF($E19&gt;0,VLOOKUP($F19,'Temps unitaires'!$B$3:$J$72,9,FALSE)*$E19,VLOOKUP($F19,'Temps unitaires'!$B$3:$J$72,9,FALSE))</f>
        <v>1</v>
      </c>
      <c r="O19" s="123"/>
      <c r="P19" s="15"/>
      <c r="Q19" s="15"/>
      <c r="R19" s="15"/>
      <c r="S19" s="15"/>
      <c r="T19" s="15"/>
      <c r="U19" s="15"/>
      <c r="V19" s="79"/>
      <c r="W19" s="38"/>
      <c r="X19" s="124">
        <f t="shared" si="1"/>
        <v>0</v>
      </c>
      <c r="Y19" s="120"/>
      <c r="Z19" s="36"/>
      <c r="AA19" s="36"/>
      <c r="AB19" s="36"/>
      <c r="AC19" s="36"/>
      <c r="AD19" s="36"/>
      <c r="AE19" s="36"/>
      <c r="AF19" s="36"/>
      <c r="AG19" s="36"/>
      <c r="AH19" s="39"/>
      <c r="AI19" s="25"/>
      <c r="AJ19" s="34"/>
      <c r="AK19" s="32"/>
      <c r="AL19" s="32"/>
      <c r="AM19" s="25"/>
      <c r="AN19" s="35"/>
      <c r="AO19" s="36"/>
      <c r="AP19" s="32"/>
    </row>
    <row r="20" spans="1:42" ht="34.5" customHeight="1" x14ac:dyDescent="0.25">
      <c r="A20" s="29" t="s">
        <v>111</v>
      </c>
      <c r="B20" s="29" t="s">
        <v>121</v>
      </c>
      <c r="C20" s="30" t="s">
        <v>127</v>
      </c>
      <c r="D20" s="31"/>
      <c r="E20" s="31"/>
      <c r="F20" s="32" t="s">
        <v>7</v>
      </c>
      <c r="G20" s="121">
        <f t="shared" si="6"/>
        <v>17.000002000000002</v>
      </c>
      <c r="H20" s="122">
        <f>IF($E20&gt;0,VLOOKUP($F20,'Temps unitaires'!$B$3:$J$72,3,FALSE)*$E20,VLOOKUP($F20,'Temps unitaires'!$B$3:$J$72,3,FALSE))</f>
        <v>2</v>
      </c>
      <c r="I20" s="122">
        <f>IF($E20&gt;0,VLOOKUP($F20,'Temps unitaires'!$B$3:$J$72,4,FALSE)*$E20,VLOOKUP($F20,'Temps unitaires'!$B$3:$J$72,4,FALSE))</f>
        <v>9.9999999999999995E-7</v>
      </c>
      <c r="J20" s="122">
        <f>IF($E20&gt;0,VLOOKUP($F20,'Temps unitaires'!$B$3:$J$72,5,FALSE)*$E20,VLOOKUP($F20,'Temps unitaires'!$B$3:$J$72,5,FALSE))</f>
        <v>2</v>
      </c>
      <c r="K20" s="122">
        <f>IF($E20&gt;0,VLOOKUP($F20,'Temps unitaires'!$B$3:$J$72,6,FALSE)*$E20,VLOOKUP($F20,'Temps unitaires'!$B$3:$J$72,6,FALSE))</f>
        <v>9</v>
      </c>
      <c r="L20" s="122">
        <f>IF($E20&gt;0,VLOOKUP($F20,'Temps unitaires'!$B$3:$J$72,7,FALSE)*$E20,VLOOKUP($F20,'Temps unitaires'!$B$3:$J$72,7,FALSE))</f>
        <v>2</v>
      </c>
      <c r="M20" s="122">
        <f>IF($E20&gt;0,VLOOKUP($F20,'Temps unitaires'!$B$3:$J$72,8,FALSE)*$E20,VLOOKUP($F20,'Temps unitaires'!$B$3:$J$72,8,FALSE))</f>
        <v>9.9999999999999995E-7</v>
      </c>
      <c r="N20" s="122">
        <f>IF($E20&gt;0,VLOOKUP($F20,'Temps unitaires'!$B$3:$J$72,9,FALSE)*$E20,VLOOKUP($F20,'Temps unitaires'!$B$3:$J$72,9,FALSE))</f>
        <v>2</v>
      </c>
      <c r="O20" s="123"/>
      <c r="P20" s="15"/>
      <c r="Q20" s="15"/>
      <c r="R20" s="15"/>
      <c r="S20" s="15"/>
      <c r="T20" s="15"/>
      <c r="U20" s="15"/>
      <c r="V20" s="79"/>
      <c r="W20" s="38"/>
      <c r="X20" s="124">
        <f t="shared" si="1"/>
        <v>0</v>
      </c>
      <c r="Y20" s="120"/>
      <c r="Z20" s="36"/>
      <c r="AA20" s="36"/>
      <c r="AB20" s="36"/>
      <c r="AC20" s="36"/>
      <c r="AD20" s="36"/>
      <c r="AE20" s="36"/>
      <c r="AF20" s="36"/>
      <c r="AG20" s="36"/>
      <c r="AH20" s="39"/>
      <c r="AI20" s="25"/>
      <c r="AJ20" s="34"/>
      <c r="AK20" s="32"/>
      <c r="AL20" s="32"/>
      <c r="AM20" s="25"/>
      <c r="AN20" s="35"/>
      <c r="AO20" s="36"/>
      <c r="AP20" s="32"/>
    </row>
    <row r="21" spans="1:42" ht="34.5" customHeight="1" x14ac:dyDescent="0.25">
      <c r="A21" s="29" t="s">
        <v>111</v>
      </c>
      <c r="B21" s="29" t="s">
        <v>121</v>
      </c>
      <c r="C21" s="30" t="s">
        <v>364</v>
      </c>
      <c r="D21" s="31"/>
      <c r="E21" s="31"/>
      <c r="F21" s="32" t="s">
        <v>9</v>
      </c>
      <c r="G21" s="121">
        <f t="shared" si="6"/>
        <v>6.0000020000000003</v>
      </c>
      <c r="H21" s="122">
        <f>IF($E21&gt;0,VLOOKUP($F21,'Temps unitaires'!$B$3:$J$72,3,FALSE)*$E21,VLOOKUP($F21,'Temps unitaires'!$B$3:$J$72,3,FALSE))</f>
        <v>2</v>
      </c>
      <c r="I21" s="122">
        <f>IF($E21&gt;0,VLOOKUP($F21,'Temps unitaires'!$B$3:$J$72,4,FALSE)*$E21,VLOOKUP($F21,'Temps unitaires'!$B$3:$J$72,4,FALSE))</f>
        <v>9.9999999999999995E-7</v>
      </c>
      <c r="J21" s="122">
        <f>IF($E21&gt;0,VLOOKUP($F21,'Temps unitaires'!$B$3:$J$72,5,FALSE)*$E21,VLOOKUP($F21,'Temps unitaires'!$B$3:$J$72,5,FALSE))</f>
        <v>1</v>
      </c>
      <c r="K21" s="122">
        <f>IF($E21&gt;0,VLOOKUP($F21,'Temps unitaires'!$B$3:$J$72,6,FALSE)*$E21,VLOOKUP($F21,'Temps unitaires'!$B$3:$J$72,6,FALSE))</f>
        <v>1</v>
      </c>
      <c r="L21" s="122">
        <f>IF($E21&gt;0,VLOOKUP($F21,'Temps unitaires'!$B$3:$J$72,7,FALSE)*$E21,VLOOKUP($F21,'Temps unitaires'!$B$3:$J$72,7,FALSE))</f>
        <v>1</v>
      </c>
      <c r="M21" s="122">
        <f>IF($E21&gt;0,VLOOKUP($F21,'Temps unitaires'!$B$3:$J$72,8,FALSE)*$E21,VLOOKUP($F21,'Temps unitaires'!$B$3:$J$72,8,FALSE))</f>
        <v>9.9999999999999995E-7</v>
      </c>
      <c r="N21" s="122">
        <f>IF($E21&gt;0,VLOOKUP($F21,'Temps unitaires'!$B$3:$J$72,9,FALSE)*$E21,VLOOKUP($F21,'Temps unitaires'!$B$3:$J$72,9,FALSE))</f>
        <v>1</v>
      </c>
      <c r="O21" s="123"/>
      <c r="P21" s="15"/>
      <c r="Q21" s="15"/>
      <c r="R21" s="15"/>
      <c r="S21" s="15"/>
      <c r="T21" s="15"/>
      <c r="U21" s="15"/>
      <c r="V21" s="79"/>
      <c r="W21" s="38"/>
      <c r="X21" s="124">
        <f t="shared" si="1"/>
        <v>0</v>
      </c>
      <c r="Y21" s="120"/>
      <c r="Z21" s="36"/>
      <c r="AA21" s="36"/>
      <c r="AB21" s="36"/>
      <c r="AC21" s="36"/>
      <c r="AD21" s="36"/>
      <c r="AE21" s="36"/>
      <c r="AF21" s="36"/>
      <c r="AG21" s="36"/>
      <c r="AH21" s="39"/>
      <c r="AI21" s="25"/>
      <c r="AJ21" s="34"/>
      <c r="AK21" s="32"/>
      <c r="AL21" s="32"/>
      <c r="AM21" s="25"/>
      <c r="AN21" s="35"/>
      <c r="AO21" s="36"/>
      <c r="AP21" s="32"/>
    </row>
    <row r="22" spans="1:42" ht="34.5" customHeight="1" x14ac:dyDescent="0.25">
      <c r="A22" s="29" t="s">
        <v>128</v>
      </c>
      <c r="B22" s="29" t="s">
        <v>121</v>
      </c>
      <c r="C22" s="30" t="s">
        <v>129</v>
      </c>
      <c r="D22" s="31"/>
      <c r="E22" s="31"/>
      <c r="F22" s="32" t="s">
        <v>9</v>
      </c>
      <c r="G22" s="121">
        <f t="shared" ref="G22" si="7">SUM(H22:N22)</f>
        <v>6.0000020000000003</v>
      </c>
      <c r="H22" s="122">
        <f>IF($E22&gt;0,VLOOKUP($F22,'Temps unitaires'!$B$3:$J$72,3,FALSE)*$E22,VLOOKUP($F22,'Temps unitaires'!$B$3:$J$72,3,FALSE))</f>
        <v>2</v>
      </c>
      <c r="I22" s="122">
        <f>IF($E22&gt;0,VLOOKUP($F22,'Temps unitaires'!$B$3:$J$72,4,FALSE)*$E22,VLOOKUP($F22,'Temps unitaires'!$B$3:$J$72,4,FALSE))</f>
        <v>9.9999999999999995E-7</v>
      </c>
      <c r="J22" s="122">
        <f>IF($E22&gt;0,VLOOKUP($F22,'Temps unitaires'!$B$3:$J$72,5,FALSE)*$E22,VLOOKUP($F22,'Temps unitaires'!$B$3:$J$72,5,FALSE))</f>
        <v>1</v>
      </c>
      <c r="K22" s="122">
        <f>IF($E22&gt;0,VLOOKUP($F22,'Temps unitaires'!$B$3:$J$72,6,FALSE)*$E22,VLOOKUP($F22,'Temps unitaires'!$B$3:$J$72,6,FALSE))</f>
        <v>1</v>
      </c>
      <c r="L22" s="122">
        <f>IF($E22&gt;0,VLOOKUP($F22,'Temps unitaires'!$B$3:$J$72,7,FALSE)*$E22,VLOOKUP($F22,'Temps unitaires'!$B$3:$J$72,7,FALSE))</f>
        <v>1</v>
      </c>
      <c r="M22" s="122">
        <f>IF($E22&gt;0,VLOOKUP($F22,'Temps unitaires'!$B$3:$J$72,8,FALSE)*$E22,VLOOKUP($F22,'Temps unitaires'!$B$3:$J$72,8,FALSE))</f>
        <v>9.9999999999999995E-7</v>
      </c>
      <c r="N22" s="122">
        <f>IF($E22&gt;0,VLOOKUP($F22,'Temps unitaires'!$B$3:$J$72,9,FALSE)*$E22,VLOOKUP($F22,'Temps unitaires'!$B$3:$J$72,9,FALSE))</f>
        <v>1</v>
      </c>
      <c r="O22" s="123"/>
      <c r="P22" s="15"/>
      <c r="Q22" s="15"/>
      <c r="R22" s="15"/>
      <c r="S22" s="15"/>
      <c r="T22" s="15"/>
      <c r="U22" s="15"/>
      <c r="V22" s="79"/>
      <c r="W22" s="38"/>
      <c r="X22" s="124">
        <f t="shared" si="1"/>
        <v>0</v>
      </c>
      <c r="Y22" s="120"/>
      <c r="Z22" s="36"/>
      <c r="AA22" s="36"/>
      <c r="AB22" s="36"/>
      <c r="AC22" s="36"/>
      <c r="AD22" s="36"/>
      <c r="AE22" s="36"/>
      <c r="AF22" s="36"/>
      <c r="AG22" s="36"/>
      <c r="AH22" s="39"/>
      <c r="AI22" s="25"/>
      <c r="AJ22" s="34"/>
      <c r="AK22" s="32"/>
      <c r="AL22" s="32"/>
      <c r="AM22" s="25"/>
      <c r="AN22" s="35"/>
      <c r="AO22" s="36"/>
      <c r="AP22" s="32"/>
    </row>
    <row r="23" spans="1:42" ht="34.5" customHeight="1" x14ac:dyDescent="0.25">
      <c r="A23" s="29" t="s">
        <v>111</v>
      </c>
      <c r="B23" s="29" t="s">
        <v>121</v>
      </c>
      <c r="C23" s="30" t="s">
        <v>130</v>
      </c>
      <c r="D23" s="31"/>
      <c r="E23" s="31"/>
      <c r="F23" s="37" t="s">
        <v>56</v>
      </c>
      <c r="G23" s="121">
        <f t="shared" si="0"/>
        <v>27.000002000000002</v>
      </c>
      <c r="H23" s="122">
        <f>IF($E23&gt;0,VLOOKUP($F23,'Temps unitaires'!$B$3:$J$72,3,FALSE)*$E23,VLOOKUP($F23,'Temps unitaires'!$B$3:$J$72,3,FALSE))</f>
        <v>3</v>
      </c>
      <c r="I23" s="122">
        <f>IF($E23&gt;0,VLOOKUP($F23,'Temps unitaires'!$B$3:$J$72,4,FALSE)*$E23,VLOOKUP($F23,'Temps unitaires'!$B$3:$J$72,4,FALSE))</f>
        <v>9.9999999999999995E-7</v>
      </c>
      <c r="J23" s="122">
        <f>IF($E23&gt;0,VLOOKUP($F23,'Temps unitaires'!$B$3:$J$72,5,FALSE)*$E23,VLOOKUP($F23,'Temps unitaires'!$B$3:$J$72,5,FALSE))</f>
        <v>3</v>
      </c>
      <c r="K23" s="122">
        <f>IF($E23&gt;0,VLOOKUP($F23,'Temps unitaires'!$B$3:$J$72,6,FALSE)*$E23,VLOOKUP($F23,'Temps unitaires'!$B$3:$J$72,6,FALSE))</f>
        <v>12</v>
      </c>
      <c r="L23" s="122">
        <f>IF($E23&gt;0,VLOOKUP($F23,'Temps unitaires'!$B$3:$J$72,7,FALSE)*$E23,VLOOKUP($F23,'Temps unitaires'!$B$3:$J$72,7,FALSE))</f>
        <v>6</v>
      </c>
      <c r="M23" s="122">
        <f>IF($E23&gt;0,VLOOKUP($F23,'Temps unitaires'!$B$3:$J$72,8,FALSE)*$E23,VLOOKUP($F23,'Temps unitaires'!$B$3:$J$72,8,FALSE))</f>
        <v>9.9999999999999995E-7</v>
      </c>
      <c r="N23" s="122">
        <f>IF($E23&gt;0,VLOOKUP($F23,'Temps unitaires'!$B$3:$J$72,9,FALSE)*$E23,VLOOKUP($F23,'Temps unitaires'!$B$3:$J$72,9,FALSE))</f>
        <v>3</v>
      </c>
      <c r="O23" s="123"/>
      <c r="P23" s="15"/>
      <c r="Q23" s="15"/>
      <c r="R23" s="15"/>
      <c r="S23" s="15"/>
      <c r="T23" s="15"/>
      <c r="U23" s="15"/>
      <c r="V23" s="79"/>
      <c r="W23" s="38"/>
      <c r="X23" s="124">
        <f t="shared" si="1"/>
        <v>0</v>
      </c>
      <c r="Y23" s="120"/>
      <c r="Z23" s="36"/>
      <c r="AA23" s="36"/>
      <c r="AB23" s="36"/>
      <c r="AC23" s="36"/>
      <c r="AD23" s="36"/>
      <c r="AE23" s="36"/>
      <c r="AF23" s="36"/>
      <c r="AG23" s="36"/>
      <c r="AH23" s="39"/>
      <c r="AI23" s="25"/>
      <c r="AJ23" s="34"/>
      <c r="AK23" s="32"/>
      <c r="AL23" s="32"/>
      <c r="AM23" s="25"/>
      <c r="AN23" s="35"/>
      <c r="AO23" s="36"/>
      <c r="AP23" s="32"/>
    </row>
    <row r="24" spans="1:42" ht="34.5" customHeight="1" thickBot="1" x14ac:dyDescent="0.3">
      <c r="A24" s="69" t="s">
        <v>128</v>
      </c>
      <c r="B24" s="69" t="s">
        <v>121</v>
      </c>
      <c r="C24" s="70" t="s">
        <v>131</v>
      </c>
      <c r="D24" s="71" t="s">
        <v>123</v>
      </c>
      <c r="E24" s="71"/>
      <c r="F24" s="82" t="s">
        <v>90</v>
      </c>
      <c r="G24" s="125">
        <f t="shared" ref="G24" si="8">SUM(H24:N24)</f>
        <v>9.0000020000000003</v>
      </c>
      <c r="H24" s="126">
        <f>IF($E24&gt;0,VLOOKUP($F24,'Temps unitaires'!$B$3:$J$72,3,FALSE)*$E24,VLOOKUP($F24,'Temps unitaires'!$B$3:$J$72,3,FALSE))</f>
        <v>2</v>
      </c>
      <c r="I24" s="126">
        <f>IF($E24&gt;0,VLOOKUP($F24,'Temps unitaires'!$B$3:$J$72,4,FALSE)*$E24,VLOOKUP($F24,'Temps unitaires'!$B$3:$J$72,4,FALSE))</f>
        <v>9.9999999999999995E-7</v>
      </c>
      <c r="J24" s="126">
        <f>IF($E24&gt;0,VLOOKUP($F24,'Temps unitaires'!$B$3:$J$72,5,FALSE)*$E24,VLOOKUP($F24,'Temps unitaires'!$B$3:$J$72,5,FALSE))</f>
        <v>1</v>
      </c>
      <c r="K24" s="126">
        <f>IF($E24&gt;0,VLOOKUP($F24,'Temps unitaires'!$B$3:$J$72,6,FALSE)*$E24,VLOOKUP($F24,'Temps unitaires'!$B$3:$J$72,6,FALSE))</f>
        <v>3</v>
      </c>
      <c r="L24" s="126">
        <f>IF($E24&gt;0,VLOOKUP($F24,'Temps unitaires'!$B$3:$J$72,7,FALSE)*$E24,VLOOKUP($F24,'Temps unitaires'!$B$3:$J$72,7,FALSE))</f>
        <v>2</v>
      </c>
      <c r="M24" s="126">
        <f>IF($E24&gt;0,VLOOKUP($F24,'Temps unitaires'!$B$3:$J$72,8,FALSE)*$E24,VLOOKUP($F24,'Temps unitaires'!$B$3:$J$72,8,FALSE))</f>
        <v>9.9999999999999995E-7</v>
      </c>
      <c r="N24" s="126">
        <f>IF($E24&gt;0,VLOOKUP($F24,'Temps unitaires'!$B$3:$J$72,9,FALSE)*$E24,VLOOKUP($F24,'Temps unitaires'!$B$3:$J$72,9,FALSE))</f>
        <v>1</v>
      </c>
      <c r="O24" s="127"/>
      <c r="P24" s="73"/>
      <c r="Q24" s="73"/>
      <c r="R24" s="73"/>
      <c r="S24" s="73"/>
      <c r="T24" s="15"/>
      <c r="U24" s="73"/>
      <c r="V24" s="79"/>
      <c r="W24" s="74"/>
      <c r="X24" s="128">
        <f t="shared" si="1"/>
        <v>0</v>
      </c>
      <c r="Y24" s="120"/>
      <c r="Z24" s="36"/>
      <c r="AA24" s="36"/>
      <c r="AB24" s="36"/>
      <c r="AC24" s="36"/>
      <c r="AD24" s="36"/>
      <c r="AE24" s="36"/>
      <c r="AF24" s="36"/>
      <c r="AG24" s="36"/>
      <c r="AH24" s="39"/>
      <c r="AI24" s="25"/>
      <c r="AJ24" s="34"/>
      <c r="AK24" s="32"/>
      <c r="AL24" s="32"/>
      <c r="AM24" s="25"/>
      <c r="AN24" s="35"/>
      <c r="AO24" s="36"/>
      <c r="AP24" s="32"/>
    </row>
    <row r="25" spans="1:42" ht="34.5" customHeight="1" thickTop="1" thickBot="1" x14ac:dyDescent="0.3">
      <c r="A25" s="83" t="s">
        <v>111</v>
      </c>
      <c r="B25" s="81" t="s">
        <v>121</v>
      </c>
      <c r="C25" s="184" t="s">
        <v>40</v>
      </c>
      <c r="D25" s="184"/>
      <c r="E25" s="184"/>
      <c r="F25" s="184"/>
      <c r="G25" s="139">
        <f>SUM(G13:G24)</f>
        <v>170.25008099999997</v>
      </c>
      <c r="H25" s="140">
        <f>SUM(H13:H24)</f>
        <v>19.000012999999999</v>
      </c>
      <c r="I25" s="140">
        <f t="shared" ref="I25" si="9">SUM(I13:I23)</f>
        <v>2.1000000000000002E-5</v>
      </c>
      <c r="J25" s="140">
        <f>SUM(J13:J24)</f>
        <v>47.000011999999998</v>
      </c>
      <c r="K25" s="140">
        <f>SUM(K13:K24)</f>
        <v>49.000011999999998</v>
      </c>
      <c r="L25" s="140">
        <f>SUM(L13:L24)</f>
        <v>20.000011999999998</v>
      </c>
      <c r="M25" s="140">
        <f>SUM(M13:M24)</f>
        <v>12.000009999999994</v>
      </c>
      <c r="N25" s="140">
        <f>SUM(N13:N24)</f>
        <v>23.25</v>
      </c>
      <c r="O25" s="131"/>
      <c r="P25" s="132">
        <f>SUMPRODUCT(H13:H24,P13:P24)/H25</f>
        <v>0</v>
      </c>
      <c r="Q25" s="132"/>
      <c r="R25" s="132">
        <f t="shared" ref="R25:V25" si="10">SUMPRODUCT(J13:J24,R13:R24)/J25</f>
        <v>0</v>
      </c>
      <c r="S25" s="132">
        <f t="shared" si="10"/>
        <v>0</v>
      </c>
      <c r="T25" s="132">
        <f t="shared" si="10"/>
        <v>0</v>
      </c>
      <c r="U25" s="132">
        <f t="shared" si="10"/>
        <v>0</v>
      </c>
      <c r="V25" s="132">
        <f t="shared" si="10"/>
        <v>0</v>
      </c>
      <c r="W25" s="141"/>
      <c r="X25" s="134">
        <f>SUMPRODUCT(H13:N24,P13:V24)/SUM(H25:N25)</f>
        <v>0</v>
      </c>
      <c r="Y25" s="120"/>
      <c r="Z25" s="99"/>
      <c r="AA25" s="99"/>
      <c r="AB25" s="99"/>
      <c r="AC25" s="99"/>
      <c r="AD25" s="99"/>
      <c r="AE25" s="99"/>
      <c r="AF25" s="99"/>
      <c r="AG25" s="99"/>
      <c r="AH25" s="98"/>
      <c r="AI25" s="101"/>
      <c r="AJ25" s="104"/>
      <c r="AK25" s="100"/>
      <c r="AL25" s="100"/>
      <c r="AM25" s="101"/>
      <c r="AN25" s="102"/>
      <c r="AO25" s="99"/>
      <c r="AP25" s="100"/>
    </row>
    <row r="26" spans="1:42" ht="34.5" customHeight="1" thickTop="1" x14ac:dyDescent="0.25">
      <c r="A26" s="75" t="s">
        <v>111</v>
      </c>
      <c r="B26" s="75" t="s">
        <v>132</v>
      </c>
      <c r="C26" s="76" t="s">
        <v>133</v>
      </c>
      <c r="D26" s="77"/>
      <c r="E26" s="77"/>
      <c r="F26" s="78" t="s">
        <v>82</v>
      </c>
      <c r="G26" s="135">
        <f>SUM(H26:N26)</f>
        <v>50.250043999999995</v>
      </c>
      <c r="H26" s="136">
        <f>IF($E26&gt;0,VLOOKUP($F26,'Temps unitaires'!$B$3:$J$72,3,FALSE)*$E26,VLOOKUP($F26,'Temps unitaires'!$B$3:$J$72,3,FALSE))</f>
        <v>9.9999999999999995E-7</v>
      </c>
      <c r="I26" s="136">
        <f>SUM(I25,I12)</f>
        <v>3.0000000000000004E-5</v>
      </c>
      <c r="J26" s="136">
        <f>IF($E26&gt;0,VLOOKUP($F26,'Temps unitaires'!$B$3:$J$72,5,FALSE)*$E26,VLOOKUP($F26,'Temps unitaires'!$B$3:$J$72,5,FALSE))</f>
        <v>1</v>
      </c>
      <c r="K26" s="136">
        <f>SUM(K25)</f>
        <v>49.000011999999998</v>
      </c>
      <c r="L26" s="136">
        <f>IF($E26&gt;0,VLOOKUP($F26,'Temps unitaires'!$B$3:$J$72,7,FALSE)*$E26,VLOOKUP($F26,'Temps unitaires'!$B$3:$J$72,7,FALSE))</f>
        <v>0</v>
      </c>
      <c r="M26" s="136">
        <f>IF($E26&gt;0,VLOOKUP($F26,'Temps unitaires'!$B$3:$J$72,8,FALSE)*$E26,VLOOKUP($F26,'Temps unitaires'!$B$3:$J$72,8,FALSE))</f>
        <v>9.9999999999999995E-7</v>
      </c>
      <c r="N26" s="136">
        <f>IF($E26&gt;0,VLOOKUP($F26,'Temps unitaires'!$B$3:$J$72,9,FALSE)*$E26,VLOOKUP($F26,'Temps unitaires'!$B$3:$J$72,9,FALSE))</f>
        <v>0.25</v>
      </c>
      <c r="O26" s="137"/>
      <c r="P26" s="79"/>
      <c r="Q26" s="79"/>
      <c r="R26" s="79"/>
      <c r="S26" s="79"/>
      <c r="T26" s="79"/>
      <c r="U26" s="79"/>
      <c r="V26" s="79"/>
      <c r="W26" s="80"/>
      <c r="X26" s="138">
        <f t="shared" ref="X26:X95" si="11">SUMPRODUCT(H26:N26,P26:V26)/SUM(H26:N26)</f>
        <v>0</v>
      </c>
      <c r="Y26" s="120"/>
      <c r="Z26" s="36"/>
      <c r="AA26" s="36"/>
      <c r="AB26" s="36"/>
      <c r="AC26" s="40"/>
      <c r="AD26" s="36"/>
      <c r="AE26" s="36"/>
      <c r="AF26" s="36"/>
      <c r="AG26" s="36"/>
      <c r="AH26" s="39"/>
      <c r="AI26" s="25"/>
      <c r="AJ26" s="39"/>
      <c r="AK26" s="36"/>
      <c r="AL26" s="32"/>
      <c r="AM26" s="25"/>
      <c r="AN26" s="35"/>
      <c r="AO26" s="36"/>
      <c r="AP26" s="32"/>
    </row>
    <row r="27" spans="1:42" ht="34.5" customHeight="1" x14ac:dyDescent="0.25">
      <c r="A27" s="29" t="s">
        <v>111</v>
      </c>
      <c r="B27" s="29" t="s">
        <v>132</v>
      </c>
      <c r="C27" s="30" t="s">
        <v>133</v>
      </c>
      <c r="D27" s="31"/>
      <c r="E27" s="31">
        <v>2</v>
      </c>
      <c r="F27" s="32" t="s">
        <v>25</v>
      </c>
      <c r="G27" s="121">
        <f t="shared" ref="G27:G39" si="12">SUM(H27:N27)</f>
        <v>6.0000099999999996</v>
      </c>
      <c r="H27" s="122">
        <f>IF($E27&gt;0,VLOOKUP($F27,'Temps unitaires'!$B$3:$J$72,3,FALSE)*$E27,VLOOKUP($F27,'Temps unitaires'!$B$3:$J$72,3,FALSE))</f>
        <v>1.9999999999999999E-6</v>
      </c>
      <c r="I27" s="122">
        <f>IF($E27&gt;0,VLOOKUP($F27,'Temps unitaires'!$B$3:$J$72,4,FALSE)*$E27,VLOOKUP($F27,'Temps unitaires'!$B$3:$J$72,4,FALSE))</f>
        <v>1.9999999999999999E-6</v>
      </c>
      <c r="J27" s="122">
        <f>IF($E27&gt;0,VLOOKUP($F27,'Temps unitaires'!$B$3:$J$72,5,FALSE)*$E27,VLOOKUP($F27,'Temps unitaires'!$B$3:$J$72,5,FALSE))</f>
        <v>1.9999999999999999E-6</v>
      </c>
      <c r="K27" s="122">
        <f>IF($E27&gt;0,VLOOKUP($F27,'Temps unitaires'!$B$3:$J$72,6,FALSE)*$E27,VLOOKUP($F27,'Temps unitaires'!$B$3:$J$72,6,FALSE))</f>
        <v>1.9999999999999999E-6</v>
      </c>
      <c r="L27" s="122">
        <f>IF($E27&gt;0,VLOOKUP($F27,'Temps unitaires'!$B$3:$J$72,7,FALSE)*$E27,VLOOKUP($F27,'Temps unitaires'!$B$3:$J$72,7,FALSE))</f>
        <v>1.9999999999999999E-6</v>
      </c>
      <c r="M27" s="122">
        <f>IF($E27&gt;0,VLOOKUP($F27,'Temps unitaires'!$B$3:$J$72,8,FALSE)*$E27,VLOOKUP($F27,'Temps unitaires'!$B$3:$J$72,8,FALSE))</f>
        <v>4</v>
      </c>
      <c r="N27" s="122">
        <f>IF($E27&gt;0,VLOOKUP($F27,'Temps unitaires'!$B$3:$J$72,9,FALSE)*$E27,VLOOKUP($F27,'Temps unitaires'!$B$3:$J$72,9,FALSE))</f>
        <v>2</v>
      </c>
      <c r="O27" s="123"/>
      <c r="P27" s="15"/>
      <c r="Q27" s="15"/>
      <c r="R27" s="15"/>
      <c r="S27" s="15"/>
      <c r="T27" s="15"/>
      <c r="U27" s="15"/>
      <c r="V27" s="79"/>
      <c r="W27" s="38"/>
      <c r="X27" s="124">
        <f t="shared" si="11"/>
        <v>0</v>
      </c>
      <c r="Y27" s="120"/>
      <c r="Z27" s="36"/>
      <c r="AA27" s="36"/>
      <c r="AB27" s="36"/>
      <c r="AC27" s="40"/>
      <c r="AD27" s="36"/>
      <c r="AE27" s="36"/>
      <c r="AF27" s="36"/>
      <c r="AG27" s="36"/>
      <c r="AH27" s="39"/>
      <c r="AI27" s="25"/>
      <c r="AJ27" s="39"/>
      <c r="AK27" s="36"/>
      <c r="AL27" s="32"/>
      <c r="AM27" s="25"/>
      <c r="AN27" s="35"/>
      <c r="AO27" s="36"/>
      <c r="AP27" s="32"/>
    </row>
    <row r="28" spans="1:42" ht="34.5" customHeight="1" x14ac:dyDescent="0.25">
      <c r="A28" s="29" t="s">
        <v>111</v>
      </c>
      <c r="B28" s="29" t="s">
        <v>132</v>
      </c>
      <c r="C28" s="30" t="s">
        <v>133</v>
      </c>
      <c r="D28" s="31" t="s">
        <v>134</v>
      </c>
      <c r="E28" s="31">
        <v>11</v>
      </c>
      <c r="F28" s="37" t="s">
        <v>26</v>
      </c>
      <c r="G28" s="121">
        <f t="shared" si="12"/>
        <v>14.300055</v>
      </c>
      <c r="H28" s="122">
        <f>IF($E28&gt;0,VLOOKUP($F28,'Temps unitaires'!$B$3:$J$72,3,FALSE)*$E28,VLOOKUP($F28,'Temps unitaires'!$B$3:$J$72,3,FALSE))</f>
        <v>1.1E-5</v>
      </c>
      <c r="I28" s="122">
        <f>IF($E28&gt;0,VLOOKUP($F28,'Temps unitaires'!$B$3:$J$72,4,FALSE)*$E28,VLOOKUP($F28,'Temps unitaires'!$B$3:$J$72,4,FALSE))</f>
        <v>1.1E-5</v>
      </c>
      <c r="J28" s="122">
        <f>IF($E28&gt;0,VLOOKUP($F28,'Temps unitaires'!$B$3:$J$72,5,FALSE)*$E28,VLOOKUP($F28,'Temps unitaires'!$B$3:$J$72,5,FALSE))</f>
        <v>1.1E-5</v>
      </c>
      <c r="K28" s="122">
        <f>IF($E28&gt;0,VLOOKUP($F28,'Temps unitaires'!$B$3:$J$72,6,FALSE)*$E28,VLOOKUP($F28,'Temps unitaires'!$B$3:$J$72,6,FALSE))</f>
        <v>1.1E-5</v>
      </c>
      <c r="L28" s="122">
        <f>IF($E28&gt;0,VLOOKUP($F28,'Temps unitaires'!$B$3:$J$72,7,FALSE)*$E28,VLOOKUP($F28,'Temps unitaires'!$B$3:$J$72,7,FALSE))</f>
        <v>1.1E-5</v>
      </c>
      <c r="M28" s="122">
        <f>IF($E28&gt;0,VLOOKUP($F28,'Temps unitaires'!$B$3:$J$72,8,FALSE)*$E28,VLOOKUP($F28,'Temps unitaires'!$B$3:$J$72,8,FALSE))</f>
        <v>8.8000000000000007</v>
      </c>
      <c r="N28" s="122">
        <f>IF($E28&gt;0,VLOOKUP($F28,'Temps unitaires'!$B$3:$J$72,9,FALSE)*$E28,VLOOKUP($F28,'Temps unitaires'!$B$3:$J$72,9,FALSE))</f>
        <v>5.5</v>
      </c>
      <c r="O28" s="123"/>
      <c r="P28" s="15"/>
      <c r="Q28" s="15"/>
      <c r="R28" s="15"/>
      <c r="S28" s="15"/>
      <c r="T28" s="15"/>
      <c r="U28" s="15"/>
      <c r="V28" s="79"/>
      <c r="W28" s="38"/>
      <c r="X28" s="124">
        <f t="shared" si="11"/>
        <v>0</v>
      </c>
      <c r="Y28" s="120"/>
      <c r="Z28" s="36"/>
      <c r="AA28" s="36"/>
      <c r="AB28" s="36"/>
      <c r="AC28" s="36"/>
      <c r="AD28" s="36"/>
      <c r="AE28" s="36"/>
      <c r="AF28" s="36"/>
      <c r="AG28" s="36"/>
      <c r="AH28" s="39"/>
      <c r="AI28" s="25"/>
      <c r="AJ28" s="34"/>
      <c r="AK28" s="32"/>
      <c r="AL28" s="32"/>
      <c r="AM28" s="25"/>
      <c r="AN28" s="35"/>
      <c r="AO28" s="36"/>
      <c r="AP28" s="32"/>
    </row>
    <row r="29" spans="1:42" ht="34.5" customHeight="1" x14ac:dyDescent="0.25">
      <c r="A29" s="29" t="s">
        <v>111</v>
      </c>
      <c r="B29" s="29" t="s">
        <v>132</v>
      </c>
      <c r="C29" s="30" t="s">
        <v>136</v>
      </c>
      <c r="D29" s="31"/>
      <c r="E29" s="31"/>
      <c r="F29" s="37" t="s">
        <v>96</v>
      </c>
      <c r="G29" s="121">
        <f t="shared" ref="G29" si="13">SUM(H29:N29)</f>
        <v>50.000001999999995</v>
      </c>
      <c r="H29" s="122">
        <f>IF($E29&gt;0,VLOOKUP($F29,'Temps unitaires'!$B$3:$J$72,3,FALSE)*$E29,VLOOKUP($F29,'Temps unitaires'!$B$3:$J$72,3,FALSE))</f>
        <v>2</v>
      </c>
      <c r="I29" s="122">
        <f>IF($E29&gt;0,VLOOKUP($F29,'Temps unitaires'!$B$3:$J$72,4,FALSE)*$E29,VLOOKUP($F29,'Temps unitaires'!$B$3:$J$72,4,FALSE))</f>
        <v>9.9999999999999995E-7</v>
      </c>
      <c r="J29" s="122">
        <f>IF($E29&gt;0,VLOOKUP($F29,'Temps unitaires'!$B$3:$J$72,5,FALSE)*$E29,VLOOKUP($F29,'Temps unitaires'!$B$3:$J$72,5,FALSE))</f>
        <v>35</v>
      </c>
      <c r="K29" s="122">
        <f>IF($E29&gt;0,VLOOKUP($F29,'Temps unitaires'!$B$3:$J$72,6,FALSE)*$E29,VLOOKUP($F29,'Temps unitaires'!$B$3:$J$72,6,FALSE))</f>
        <v>6</v>
      </c>
      <c r="L29" s="122">
        <f>IF($E29&gt;0,VLOOKUP($F29,'Temps unitaires'!$B$3:$J$72,7,FALSE)*$E29,VLOOKUP($F29,'Temps unitaires'!$B$3:$J$72,7,FALSE))</f>
        <v>3</v>
      </c>
      <c r="M29" s="122">
        <f>IF($E29&gt;0,VLOOKUP($F29,'Temps unitaires'!$B$3:$J$72,8,FALSE)*$E29,VLOOKUP($F29,'Temps unitaires'!$B$3:$J$72,8,FALSE))</f>
        <v>9.9999999999999995E-7</v>
      </c>
      <c r="N29" s="122">
        <f>IF($E29&gt;0,VLOOKUP($F29,'Temps unitaires'!$B$3:$J$72,9,FALSE)*$E29,VLOOKUP($F29,'Temps unitaires'!$B$3:$J$72,9,FALSE))</f>
        <v>4</v>
      </c>
      <c r="O29" s="123"/>
      <c r="P29" s="15"/>
      <c r="Q29" s="15"/>
      <c r="R29" s="15"/>
      <c r="S29" s="15"/>
      <c r="T29" s="15"/>
      <c r="U29" s="15"/>
      <c r="V29" s="79"/>
      <c r="W29" s="38"/>
      <c r="X29" s="124">
        <f t="shared" si="11"/>
        <v>0</v>
      </c>
      <c r="Y29" s="120"/>
      <c r="Z29" s="36"/>
      <c r="AA29" s="36"/>
      <c r="AB29" s="36"/>
      <c r="AC29" s="36"/>
      <c r="AD29" s="36"/>
      <c r="AE29" s="36"/>
      <c r="AF29" s="36"/>
      <c r="AG29" s="36"/>
      <c r="AH29" s="39"/>
      <c r="AI29" s="25"/>
      <c r="AJ29" s="34"/>
      <c r="AK29" s="32"/>
      <c r="AL29" s="32"/>
      <c r="AM29" s="25"/>
      <c r="AN29" s="35"/>
      <c r="AO29" s="36"/>
      <c r="AP29" s="32"/>
    </row>
    <row r="30" spans="1:42" ht="34.5" customHeight="1" x14ac:dyDescent="0.25">
      <c r="A30" s="29" t="s">
        <v>111</v>
      </c>
      <c r="B30" s="29" t="s">
        <v>132</v>
      </c>
      <c r="C30" s="30" t="s">
        <v>137</v>
      </c>
      <c r="D30" s="31"/>
      <c r="E30" s="31"/>
      <c r="F30" s="37" t="s">
        <v>217</v>
      </c>
      <c r="G30" s="121">
        <f t="shared" ref="G30:G31" si="14">SUM(H30:N30)</f>
        <v>14.000002</v>
      </c>
      <c r="H30" s="122">
        <f>IF($E30&gt;0,VLOOKUP($F30,'Temps unitaires'!$B$3:$J$72,3,FALSE)*$E30,VLOOKUP($F30,'Temps unitaires'!$B$3:$J$72,3,FALSE))</f>
        <v>2</v>
      </c>
      <c r="I30" s="122">
        <f>IF($E30&gt;0,VLOOKUP($F30,'Temps unitaires'!$B$3:$J$72,4,FALSE)*$E30,VLOOKUP($F30,'Temps unitaires'!$B$3:$J$72,4,FALSE))</f>
        <v>9.9999999999999995E-7</v>
      </c>
      <c r="J30" s="122">
        <f>IF($E30&gt;0,VLOOKUP($F30,'Temps unitaires'!$B$3:$J$72,5,FALSE)*$E30,VLOOKUP($F30,'Temps unitaires'!$B$3:$J$72,5,FALSE))</f>
        <v>1</v>
      </c>
      <c r="K30" s="122">
        <f>IF($E30&gt;0,VLOOKUP($F30,'Temps unitaires'!$B$3:$J$72,6,FALSE)*$E30,VLOOKUP($F30,'Temps unitaires'!$B$3:$J$72,6,FALSE))</f>
        <v>8</v>
      </c>
      <c r="L30" s="122">
        <f>IF($E30&gt;0,VLOOKUP($F30,'Temps unitaires'!$B$3:$J$72,7,FALSE)*$E30,VLOOKUP($F30,'Temps unitaires'!$B$3:$J$72,7,FALSE))</f>
        <v>2</v>
      </c>
      <c r="M30" s="122">
        <f>IF($E30&gt;0,VLOOKUP($F30,'Temps unitaires'!$B$3:$J$72,8,FALSE)*$E30,VLOOKUP($F30,'Temps unitaires'!$B$3:$J$72,8,FALSE))</f>
        <v>9.9999999999999995E-7</v>
      </c>
      <c r="N30" s="122">
        <f>IF($E30&gt;0,VLOOKUP($F30,'Temps unitaires'!$B$3:$J$72,9,FALSE)*$E30,VLOOKUP($F30,'Temps unitaires'!$B$3:$J$72,9,FALSE))</f>
        <v>1</v>
      </c>
      <c r="O30" s="123"/>
      <c r="P30" s="15"/>
      <c r="Q30" s="15"/>
      <c r="R30" s="15"/>
      <c r="S30" s="15"/>
      <c r="T30" s="15"/>
      <c r="U30" s="15"/>
      <c r="V30" s="79"/>
      <c r="W30" s="38"/>
      <c r="X30" s="124">
        <f t="shared" si="11"/>
        <v>0</v>
      </c>
      <c r="Y30" s="120"/>
      <c r="Z30" s="36"/>
      <c r="AA30" s="36"/>
      <c r="AB30" s="36"/>
      <c r="AC30" s="36"/>
      <c r="AD30" s="36"/>
      <c r="AE30" s="36"/>
      <c r="AF30" s="36"/>
      <c r="AG30" s="36"/>
      <c r="AH30" s="39"/>
      <c r="AI30" s="25"/>
      <c r="AJ30" s="34"/>
      <c r="AK30" s="32"/>
      <c r="AL30" s="32"/>
      <c r="AM30" s="25"/>
      <c r="AN30" s="35"/>
      <c r="AO30" s="36"/>
      <c r="AP30" s="32"/>
    </row>
    <row r="31" spans="1:42" ht="34.5" customHeight="1" x14ac:dyDescent="0.25">
      <c r="A31" s="29" t="s">
        <v>111</v>
      </c>
      <c r="B31" s="29" t="s">
        <v>132</v>
      </c>
      <c r="C31" s="30" t="s">
        <v>138</v>
      </c>
      <c r="D31" s="31"/>
      <c r="E31" s="31"/>
      <c r="F31" s="37" t="s">
        <v>11</v>
      </c>
      <c r="G31" s="121">
        <f t="shared" si="14"/>
        <v>9.0000020000000003</v>
      </c>
      <c r="H31" s="122">
        <f>IF($E31&gt;0,VLOOKUP($F31,'Temps unitaires'!$B$3:$J$72,3,FALSE)*$E31,VLOOKUP($F31,'Temps unitaires'!$B$3:$J$72,3,FALSE))</f>
        <v>2</v>
      </c>
      <c r="I31" s="122">
        <f>IF($E31&gt;0,VLOOKUP($F31,'Temps unitaires'!$B$3:$J$72,4,FALSE)*$E31,VLOOKUP($F31,'Temps unitaires'!$B$3:$J$72,4,FALSE))</f>
        <v>9.9999999999999995E-7</v>
      </c>
      <c r="J31" s="122">
        <f>IF($E31&gt;0,VLOOKUP($F31,'Temps unitaires'!$B$3:$J$72,5,FALSE)*$E31,VLOOKUP($F31,'Temps unitaires'!$B$3:$J$72,5,FALSE))</f>
        <v>1</v>
      </c>
      <c r="K31" s="122">
        <f>IF($E31&gt;0,VLOOKUP($F31,'Temps unitaires'!$B$3:$J$72,6,FALSE)*$E31,VLOOKUP($F31,'Temps unitaires'!$B$3:$J$72,6,FALSE))</f>
        <v>2</v>
      </c>
      <c r="L31" s="122">
        <f>IF($E31&gt;0,VLOOKUP($F31,'Temps unitaires'!$B$3:$J$72,7,FALSE)*$E31,VLOOKUP($F31,'Temps unitaires'!$B$3:$J$72,7,FALSE))</f>
        <v>2</v>
      </c>
      <c r="M31" s="122">
        <f>IF($E31&gt;0,VLOOKUP($F31,'Temps unitaires'!$B$3:$J$72,8,FALSE)*$E31,VLOOKUP($F31,'Temps unitaires'!$B$3:$J$72,8,FALSE))</f>
        <v>9.9999999999999995E-7</v>
      </c>
      <c r="N31" s="122">
        <f>IF($E31&gt;0,VLOOKUP($F31,'Temps unitaires'!$B$3:$J$72,9,FALSE)*$E31,VLOOKUP($F31,'Temps unitaires'!$B$3:$J$72,9,FALSE))</f>
        <v>2</v>
      </c>
      <c r="O31" s="123"/>
      <c r="P31" s="15"/>
      <c r="Q31" s="15"/>
      <c r="R31" s="15"/>
      <c r="S31" s="15"/>
      <c r="T31" s="15"/>
      <c r="U31" s="15"/>
      <c r="V31" s="79"/>
      <c r="W31" s="38"/>
      <c r="X31" s="124">
        <f t="shared" si="11"/>
        <v>0</v>
      </c>
      <c r="Y31" s="120"/>
      <c r="Z31" s="36"/>
      <c r="AA31" s="36"/>
      <c r="AB31" s="36"/>
      <c r="AC31" s="36"/>
      <c r="AD31" s="36"/>
      <c r="AE31" s="36"/>
      <c r="AF31" s="36"/>
      <c r="AG31" s="36"/>
      <c r="AH31" s="39"/>
      <c r="AI31" s="25"/>
      <c r="AJ31" s="34"/>
      <c r="AK31" s="32"/>
      <c r="AL31" s="32"/>
      <c r="AM31" s="25"/>
      <c r="AN31" s="35"/>
      <c r="AO31" s="36"/>
      <c r="AP31" s="32"/>
    </row>
    <row r="32" spans="1:42" ht="34.5" customHeight="1" x14ac:dyDescent="0.25">
      <c r="A32" s="29" t="s">
        <v>111</v>
      </c>
      <c r="B32" s="29" t="s">
        <v>132</v>
      </c>
      <c r="C32" s="30" t="s">
        <v>139</v>
      </c>
      <c r="D32" s="31"/>
      <c r="E32" s="31"/>
      <c r="F32" s="32" t="s">
        <v>18</v>
      </c>
      <c r="G32" s="121">
        <f t="shared" ref="G32:G33" si="15">SUM(H32:N32)</f>
        <v>6.0000020000000003</v>
      </c>
      <c r="H32" s="122">
        <f>IF($E32&gt;0,VLOOKUP($F32,'Temps unitaires'!$B$3:$J$72,3,FALSE)*$E32,VLOOKUP($F32,'Temps unitaires'!$B$3:$J$72,3,FALSE))</f>
        <v>2</v>
      </c>
      <c r="I32" s="122">
        <f>IF($E32&gt;0,VLOOKUP($F32,'Temps unitaires'!$B$3:$J$72,4,FALSE)*$E32,VLOOKUP($F32,'Temps unitaires'!$B$3:$J$72,4,FALSE))</f>
        <v>9.9999999999999995E-7</v>
      </c>
      <c r="J32" s="122">
        <f>IF($E32&gt;0,VLOOKUP($F32,'Temps unitaires'!$B$3:$J$72,5,FALSE)*$E32,VLOOKUP($F32,'Temps unitaires'!$B$3:$J$72,5,FALSE))</f>
        <v>1</v>
      </c>
      <c r="K32" s="122">
        <f>IF($E32&gt;0,VLOOKUP($F32,'Temps unitaires'!$B$3:$J$72,6,FALSE)*$E32,VLOOKUP($F32,'Temps unitaires'!$B$3:$J$72,6,FALSE))</f>
        <v>1</v>
      </c>
      <c r="L32" s="122">
        <f>IF($E32&gt;0,VLOOKUP($F32,'Temps unitaires'!$B$3:$J$72,7,FALSE)*$E32,VLOOKUP($F32,'Temps unitaires'!$B$3:$J$72,7,FALSE))</f>
        <v>1</v>
      </c>
      <c r="M32" s="122">
        <f>IF($E32&gt;0,VLOOKUP($F32,'Temps unitaires'!$B$3:$J$72,8,FALSE)*$E32,VLOOKUP($F32,'Temps unitaires'!$B$3:$J$72,8,FALSE))</f>
        <v>9.9999999999999995E-7</v>
      </c>
      <c r="N32" s="122">
        <f>IF($E32&gt;0,VLOOKUP($F32,'Temps unitaires'!$B$3:$J$72,9,FALSE)*$E32,VLOOKUP($F32,'Temps unitaires'!$B$3:$J$72,9,FALSE))</f>
        <v>1</v>
      </c>
      <c r="O32" s="123"/>
      <c r="P32" s="15"/>
      <c r="Q32" s="15"/>
      <c r="R32" s="15"/>
      <c r="S32" s="15"/>
      <c r="T32" s="15"/>
      <c r="U32" s="15"/>
      <c r="V32" s="79"/>
      <c r="W32" s="38"/>
      <c r="X32" s="124">
        <f t="shared" si="11"/>
        <v>0</v>
      </c>
      <c r="Y32" s="120"/>
      <c r="Z32" s="36"/>
      <c r="AA32" s="36"/>
      <c r="AB32" s="36"/>
      <c r="AC32" s="36"/>
      <c r="AD32" s="36"/>
      <c r="AE32" s="36"/>
      <c r="AF32" s="36"/>
      <c r="AG32" s="36"/>
      <c r="AH32" s="39"/>
      <c r="AI32" s="25"/>
      <c r="AJ32" s="34"/>
      <c r="AK32" s="32"/>
      <c r="AL32" s="32"/>
      <c r="AM32" s="25"/>
      <c r="AN32" s="35"/>
      <c r="AO32" s="36"/>
      <c r="AP32" s="32"/>
    </row>
    <row r="33" spans="1:42" ht="34.5" customHeight="1" x14ac:dyDescent="0.25">
      <c r="A33" s="29" t="s">
        <v>111</v>
      </c>
      <c r="B33" s="29" t="s">
        <v>132</v>
      </c>
      <c r="C33" s="30" t="s">
        <v>140</v>
      </c>
      <c r="D33" s="31"/>
      <c r="E33" s="31"/>
      <c r="F33" s="37" t="s">
        <v>12</v>
      </c>
      <c r="G33" s="121">
        <f t="shared" si="15"/>
        <v>12.000002</v>
      </c>
      <c r="H33" s="122">
        <f>IF($E33&gt;0,VLOOKUP($F33,'Temps unitaires'!$B$3:$J$72,3,FALSE)*$E33,VLOOKUP($F33,'Temps unitaires'!$B$3:$J$72,3,FALSE))</f>
        <v>2</v>
      </c>
      <c r="I33" s="122">
        <f>IF($E33&gt;0,VLOOKUP($F33,'Temps unitaires'!$B$3:$J$72,4,FALSE)*$E33,VLOOKUP($F33,'Temps unitaires'!$B$3:$J$72,4,FALSE))</f>
        <v>9.9999999999999995E-7</v>
      </c>
      <c r="J33" s="122">
        <f>IF($E33&gt;0,VLOOKUP($F33,'Temps unitaires'!$B$3:$J$72,5,FALSE)*$E33,VLOOKUP($F33,'Temps unitaires'!$B$3:$J$72,5,FALSE))</f>
        <v>1</v>
      </c>
      <c r="K33" s="122">
        <f>IF($E33&gt;0,VLOOKUP($F33,'Temps unitaires'!$B$3:$J$72,6,FALSE)*$E33,VLOOKUP($F33,'Temps unitaires'!$B$3:$J$72,6,FALSE))</f>
        <v>6</v>
      </c>
      <c r="L33" s="122">
        <f>IF($E33&gt;0,VLOOKUP($F33,'Temps unitaires'!$B$3:$J$72,7,FALSE)*$E33,VLOOKUP($F33,'Temps unitaires'!$B$3:$J$72,7,FALSE))</f>
        <v>2</v>
      </c>
      <c r="M33" s="122">
        <f>IF($E33&gt;0,VLOOKUP($F33,'Temps unitaires'!$B$3:$J$72,8,FALSE)*$E33,VLOOKUP($F33,'Temps unitaires'!$B$3:$J$72,8,FALSE))</f>
        <v>9.9999999999999995E-7</v>
      </c>
      <c r="N33" s="122">
        <f>IF($E33&gt;0,VLOOKUP($F33,'Temps unitaires'!$B$3:$J$72,9,FALSE)*$E33,VLOOKUP($F33,'Temps unitaires'!$B$3:$J$72,9,FALSE))</f>
        <v>1</v>
      </c>
      <c r="O33" s="123"/>
      <c r="P33" s="15"/>
      <c r="Q33" s="15"/>
      <c r="R33" s="15"/>
      <c r="S33" s="15"/>
      <c r="T33" s="15"/>
      <c r="U33" s="15"/>
      <c r="V33" s="79"/>
      <c r="W33" s="38"/>
      <c r="X33" s="124">
        <f t="shared" si="11"/>
        <v>0</v>
      </c>
      <c r="Y33" s="120"/>
      <c r="Z33" s="36"/>
      <c r="AA33" s="36"/>
      <c r="AB33" s="36"/>
      <c r="AC33" s="36"/>
      <c r="AD33" s="36"/>
      <c r="AE33" s="36"/>
      <c r="AF33" s="36"/>
      <c r="AG33" s="36"/>
      <c r="AH33" s="39"/>
      <c r="AI33" s="25"/>
      <c r="AJ33" s="34"/>
      <c r="AK33" s="32"/>
      <c r="AL33" s="32"/>
      <c r="AM33" s="25"/>
      <c r="AN33" s="35"/>
      <c r="AO33" s="36"/>
      <c r="AP33" s="32"/>
    </row>
    <row r="34" spans="1:42" ht="34.5" customHeight="1" x14ac:dyDescent="0.25">
      <c r="A34" s="29" t="s">
        <v>111</v>
      </c>
      <c r="B34" s="29" t="s">
        <v>132</v>
      </c>
      <c r="C34" s="30" t="s">
        <v>141</v>
      </c>
      <c r="D34" s="31"/>
      <c r="E34" s="31">
        <v>0.5</v>
      </c>
      <c r="F34" s="37" t="s">
        <v>7</v>
      </c>
      <c r="G34" s="121">
        <f t="shared" ref="G34:G35" si="16">SUM(H34:N34)</f>
        <v>8.500001000000001</v>
      </c>
      <c r="H34" s="122">
        <f>IF($E34&gt;0,VLOOKUP($F34,'Temps unitaires'!$B$3:$J$72,3,FALSE)*$E34,VLOOKUP($F34,'Temps unitaires'!$B$3:$J$72,3,FALSE))</f>
        <v>1</v>
      </c>
      <c r="I34" s="122">
        <f>IF($E34&gt;0,VLOOKUP($F34,'Temps unitaires'!$B$3:$J$72,4,FALSE)*$E34,VLOOKUP($F34,'Temps unitaires'!$B$3:$J$72,4,FALSE))</f>
        <v>4.9999999999999998E-7</v>
      </c>
      <c r="J34" s="122">
        <f>IF($E34&gt;0,VLOOKUP($F34,'Temps unitaires'!$B$3:$J$72,5,FALSE)*$E34,VLOOKUP($F34,'Temps unitaires'!$B$3:$J$72,5,FALSE))</f>
        <v>1</v>
      </c>
      <c r="K34" s="122">
        <f>IF($E34&gt;0,VLOOKUP($F34,'Temps unitaires'!$B$3:$J$72,6,FALSE)*$E34,VLOOKUP($F34,'Temps unitaires'!$B$3:$J$72,6,FALSE))</f>
        <v>4.5</v>
      </c>
      <c r="L34" s="122">
        <f>IF($E34&gt;0,VLOOKUP($F34,'Temps unitaires'!$B$3:$J$72,7,FALSE)*$E34,VLOOKUP($F34,'Temps unitaires'!$B$3:$J$72,7,FALSE))</f>
        <v>1</v>
      </c>
      <c r="M34" s="122">
        <f>IF($E34&gt;0,VLOOKUP($F34,'Temps unitaires'!$B$3:$J$72,8,FALSE)*$E34,VLOOKUP($F34,'Temps unitaires'!$B$3:$J$72,8,FALSE))</f>
        <v>4.9999999999999998E-7</v>
      </c>
      <c r="N34" s="122">
        <f>IF($E34&gt;0,VLOOKUP($F34,'Temps unitaires'!$B$3:$J$72,9,FALSE)*$E34,VLOOKUP($F34,'Temps unitaires'!$B$3:$J$72,9,FALSE))</f>
        <v>1</v>
      </c>
      <c r="O34" s="123"/>
      <c r="P34" s="15"/>
      <c r="Q34" s="15"/>
      <c r="R34" s="15"/>
      <c r="S34" s="15"/>
      <c r="T34" s="15"/>
      <c r="U34" s="15"/>
      <c r="V34" s="79"/>
      <c r="W34" s="38"/>
      <c r="X34" s="124">
        <f t="shared" si="11"/>
        <v>0</v>
      </c>
      <c r="Y34" s="120"/>
      <c r="Z34" s="36"/>
      <c r="AA34" s="36"/>
      <c r="AB34" s="36"/>
      <c r="AC34" s="36"/>
      <c r="AD34" s="36"/>
      <c r="AE34" s="36"/>
      <c r="AF34" s="36"/>
      <c r="AG34" s="36"/>
      <c r="AH34" s="39"/>
      <c r="AI34" s="25"/>
      <c r="AJ34" s="34"/>
      <c r="AK34" s="32"/>
      <c r="AL34" s="32"/>
      <c r="AM34" s="25"/>
      <c r="AN34" s="35"/>
      <c r="AO34" s="36"/>
      <c r="AP34" s="32"/>
    </row>
    <row r="35" spans="1:42" ht="34.5" customHeight="1" x14ac:dyDescent="0.25">
      <c r="A35" s="29" t="s">
        <v>111</v>
      </c>
      <c r="B35" s="29" t="s">
        <v>132</v>
      </c>
      <c r="C35" s="30" t="s">
        <v>152</v>
      </c>
      <c r="D35" s="31"/>
      <c r="E35" s="31"/>
      <c r="F35" s="32" t="s">
        <v>9</v>
      </c>
      <c r="G35" s="121">
        <f t="shared" si="16"/>
        <v>6.0000020000000003</v>
      </c>
      <c r="H35" s="122">
        <f>IF($E35&gt;0,VLOOKUP($F35,'Temps unitaires'!$B$3:$J$72,3,FALSE)*$E35,VLOOKUP($F35,'Temps unitaires'!$B$3:$J$72,3,FALSE))</f>
        <v>2</v>
      </c>
      <c r="I35" s="122">
        <f>IF($E35&gt;0,VLOOKUP($F35,'Temps unitaires'!$B$3:$J$72,4,FALSE)*$E35,VLOOKUP($F35,'Temps unitaires'!$B$3:$J$72,4,FALSE))</f>
        <v>9.9999999999999995E-7</v>
      </c>
      <c r="J35" s="122">
        <f>IF($E35&gt;0,VLOOKUP($F35,'Temps unitaires'!$B$3:$J$72,5,FALSE)*$E35,VLOOKUP($F35,'Temps unitaires'!$B$3:$J$72,5,FALSE))</f>
        <v>1</v>
      </c>
      <c r="K35" s="122">
        <f>IF($E35&gt;0,VLOOKUP($F35,'Temps unitaires'!$B$3:$J$72,6,FALSE)*$E35,VLOOKUP($F35,'Temps unitaires'!$B$3:$J$72,6,FALSE))</f>
        <v>1</v>
      </c>
      <c r="L35" s="122">
        <f>IF($E35&gt;0,VLOOKUP($F35,'Temps unitaires'!$B$3:$J$72,7,FALSE)*$E35,VLOOKUP($F35,'Temps unitaires'!$B$3:$J$72,7,FALSE))</f>
        <v>1</v>
      </c>
      <c r="M35" s="122">
        <f>IF($E35&gt;0,VLOOKUP($F35,'Temps unitaires'!$B$3:$J$72,8,FALSE)*$E35,VLOOKUP($F35,'Temps unitaires'!$B$3:$J$72,8,FALSE))</f>
        <v>9.9999999999999995E-7</v>
      </c>
      <c r="N35" s="122">
        <f>IF($E35&gt;0,VLOOKUP($F35,'Temps unitaires'!$B$3:$J$72,9,FALSE)*$E35,VLOOKUP($F35,'Temps unitaires'!$B$3:$J$72,9,FALSE))</f>
        <v>1</v>
      </c>
      <c r="O35" s="123"/>
      <c r="P35" s="15"/>
      <c r="Q35" s="15"/>
      <c r="R35" s="15"/>
      <c r="S35" s="15"/>
      <c r="T35" s="15"/>
      <c r="U35" s="15"/>
      <c r="V35" s="79"/>
      <c r="W35" s="38"/>
      <c r="X35" s="124">
        <f t="shared" si="11"/>
        <v>0</v>
      </c>
      <c r="Y35" s="120"/>
      <c r="Z35" s="36"/>
      <c r="AA35" s="36"/>
      <c r="AB35" s="36"/>
      <c r="AC35" s="36"/>
      <c r="AD35" s="36"/>
      <c r="AE35" s="36"/>
      <c r="AF35" s="36"/>
      <c r="AG35" s="36"/>
      <c r="AH35" s="39"/>
      <c r="AI35" s="25"/>
      <c r="AJ35" s="34"/>
      <c r="AK35" s="32"/>
      <c r="AL35" s="32"/>
      <c r="AM35" s="25"/>
      <c r="AN35" s="35"/>
      <c r="AO35" s="36"/>
      <c r="AP35" s="32"/>
    </row>
    <row r="36" spans="1:42" ht="34.5" customHeight="1" x14ac:dyDescent="0.25">
      <c r="A36" s="29" t="s">
        <v>111</v>
      </c>
      <c r="B36" s="29" t="s">
        <v>132</v>
      </c>
      <c r="C36" s="30" t="s">
        <v>151</v>
      </c>
      <c r="D36" s="31"/>
      <c r="E36" s="31"/>
      <c r="F36" s="32" t="s">
        <v>9</v>
      </c>
      <c r="G36" s="121">
        <f t="shared" si="12"/>
        <v>6.0000020000000003</v>
      </c>
      <c r="H36" s="122">
        <f>IF($E36&gt;0,VLOOKUP($F36,'Temps unitaires'!$B$3:$J$72,3,FALSE)*$E36,VLOOKUP($F36,'Temps unitaires'!$B$3:$J$72,3,FALSE))</f>
        <v>2</v>
      </c>
      <c r="I36" s="122">
        <f>IF($E36&gt;0,VLOOKUP($F36,'Temps unitaires'!$B$3:$J$72,4,FALSE)*$E36,VLOOKUP($F36,'Temps unitaires'!$B$3:$J$72,4,FALSE))</f>
        <v>9.9999999999999995E-7</v>
      </c>
      <c r="J36" s="122">
        <f>IF($E36&gt;0,VLOOKUP($F36,'Temps unitaires'!$B$3:$J$72,5,FALSE)*$E36,VLOOKUP($F36,'Temps unitaires'!$B$3:$J$72,5,FALSE))</f>
        <v>1</v>
      </c>
      <c r="K36" s="122">
        <f>IF($E36&gt;0,VLOOKUP($F36,'Temps unitaires'!$B$3:$J$72,6,FALSE)*$E36,VLOOKUP($F36,'Temps unitaires'!$B$3:$J$72,6,FALSE))</f>
        <v>1</v>
      </c>
      <c r="L36" s="122">
        <f>IF($E36&gt;0,VLOOKUP($F36,'Temps unitaires'!$B$3:$J$72,7,FALSE)*$E36,VLOOKUP($F36,'Temps unitaires'!$B$3:$J$72,7,FALSE))</f>
        <v>1</v>
      </c>
      <c r="M36" s="122">
        <f>IF($E36&gt;0,VLOOKUP($F36,'Temps unitaires'!$B$3:$J$72,8,FALSE)*$E36,VLOOKUP($F36,'Temps unitaires'!$B$3:$J$72,8,FALSE))</f>
        <v>9.9999999999999995E-7</v>
      </c>
      <c r="N36" s="122">
        <f>IF($E36&gt;0,VLOOKUP($F36,'Temps unitaires'!$B$3:$J$72,9,FALSE)*$E36,VLOOKUP($F36,'Temps unitaires'!$B$3:$J$72,9,FALSE))</f>
        <v>1</v>
      </c>
      <c r="O36" s="123"/>
      <c r="P36" s="15"/>
      <c r="Q36" s="15"/>
      <c r="R36" s="15"/>
      <c r="S36" s="15"/>
      <c r="T36" s="15"/>
      <c r="U36" s="15"/>
      <c r="V36" s="79"/>
      <c r="W36" s="38"/>
      <c r="X36" s="124">
        <f t="shared" si="11"/>
        <v>0</v>
      </c>
      <c r="Y36" s="120"/>
      <c r="Z36" s="36"/>
      <c r="AA36" s="36"/>
      <c r="AB36" s="36"/>
      <c r="AC36" s="40"/>
      <c r="AD36" s="36"/>
      <c r="AE36" s="36"/>
      <c r="AF36" s="36"/>
      <c r="AG36" s="36"/>
      <c r="AH36" s="39"/>
      <c r="AI36" s="25"/>
      <c r="AJ36" s="34"/>
      <c r="AK36" s="32"/>
      <c r="AL36" s="32"/>
      <c r="AM36" s="25"/>
      <c r="AN36" s="35"/>
      <c r="AO36" s="36"/>
      <c r="AP36" s="32"/>
    </row>
    <row r="37" spans="1:42" ht="34.5" customHeight="1" x14ac:dyDescent="0.25">
      <c r="A37" s="29" t="s">
        <v>111</v>
      </c>
      <c r="B37" s="29" t="s">
        <v>132</v>
      </c>
      <c r="C37" s="30" t="s">
        <v>150</v>
      </c>
      <c r="D37" s="31"/>
      <c r="E37" s="31"/>
      <c r="F37" s="32" t="s">
        <v>9</v>
      </c>
      <c r="G37" s="121">
        <f t="shared" si="12"/>
        <v>6.0000020000000003</v>
      </c>
      <c r="H37" s="122">
        <f>IF($E37&gt;0,VLOOKUP($F37,'Temps unitaires'!$B$3:$J$72,3,FALSE)*$E37,VLOOKUP($F37,'Temps unitaires'!$B$3:$J$72,3,FALSE))</f>
        <v>2</v>
      </c>
      <c r="I37" s="122">
        <f>IF($E37&gt;0,VLOOKUP($F37,'Temps unitaires'!$B$3:$J$72,4,FALSE)*$E37,VLOOKUP($F37,'Temps unitaires'!$B$3:$J$72,4,FALSE))</f>
        <v>9.9999999999999995E-7</v>
      </c>
      <c r="J37" s="122">
        <f>IF($E37&gt;0,VLOOKUP($F37,'Temps unitaires'!$B$3:$J$72,5,FALSE)*$E37,VLOOKUP($F37,'Temps unitaires'!$B$3:$J$72,5,FALSE))</f>
        <v>1</v>
      </c>
      <c r="K37" s="122">
        <f>IF($E37&gt;0,VLOOKUP($F37,'Temps unitaires'!$B$3:$J$72,6,FALSE)*$E37,VLOOKUP($F37,'Temps unitaires'!$B$3:$J$72,6,FALSE))</f>
        <v>1</v>
      </c>
      <c r="L37" s="122">
        <f>IF($E37&gt;0,VLOOKUP($F37,'Temps unitaires'!$B$3:$J$72,7,FALSE)*$E37,VLOOKUP($F37,'Temps unitaires'!$B$3:$J$72,7,FALSE))</f>
        <v>1</v>
      </c>
      <c r="M37" s="122">
        <f>IF($E37&gt;0,VLOOKUP($F37,'Temps unitaires'!$B$3:$J$72,8,FALSE)*$E37,VLOOKUP($F37,'Temps unitaires'!$B$3:$J$72,8,FALSE))</f>
        <v>9.9999999999999995E-7</v>
      </c>
      <c r="N37" s="122">
        <f>IF($E37&gt;0,VLOOKUP($F37,'Temps unitaires'!$B$3:$J$72,9,FALSE)*$E37,VLOOKUP($F37,'Temps unitaires'!$B$3:$J$72,9,FALSE))</f>
        <v>1</v>
      </c>
      <c r="O37" s="123"/>
      <c r="P37" s="15"/>
      <c r="Q37" s="15"/>
      <c r="R37" s="15"/>
      <c r="S37" s="15"/>
      <c r="T37" s="15"/>
      <c r="U37" s="15"/>
      <c r="V37" s="79"/>
      <c r="W37" s="38"/>
      <c r="X37" s="124">
        <f t="shared" si="11"/>
        <v>0</v>
      </c>
      <c r="Y37" s="120"/>
      <c r="Z37" s="36"/>
      <c r="AA37" s="36"/>
      <c r="AB37" s="36"/>
      <c r="AC37" s="36"/>
      <c r="AD37" s="36"/>
      <c r="AE37" s="36"/>
      <c r="AF37" s="36"/>
      <c r="AG37" s="36"/>
      <c r="AH37" s="39"/>
      <c r="AI37" s="25"/>
      <c r="AJ37" s="39"/>
      <c r="AK37" s="36"/>
      <c r="AL37" s="32"/>
      <c r="AM37" s="25"/>
      <c r="AN37" s="35"/>
      <c r="AO37" s="36"/>
      <c r="AP37" s="32"/>
    </row>
    <row r="38" spans="1:42" ht="34.5" customHeight="1" x14ac:dyDescent="0.25">
      <c r="A38" s="29" t="s">
        <v>111</v>
      </c>
      <c r="B38" s="29" t="s">
        <v>132</v>
      </c>
      <c r="C38" s="30" t="s">
        <v>370</v>
      </c>
      <c r="D38" s="31"/>
      <c r="E38" s="31"/>
      <c r="F38" s="32" t="s">
        <v>86</v>
      </c>
      <c r="G38" s="121">
        <f t="shared" ref="G38" si="17">SUM(H38:N38)</f>
        <v>6.0000020000000003</v>
      </c>
      <c r="H38" s="122">
        <f>IF($E38&gt;0,VLOOKUP($F38,'Temps unitaires'!$B$3:$J$72,3,FALSE)*$E38,VLOOKUP($F38,'Temps unitaires'!$B$3:$J$72,3,FALSE))</f>
        <v>2</v>
      </c>
      <c r="I38" s="122">
        <f>IF($E38&gt;0,VLOOKUP($F38,'Temps unitaires'!$B$3:$J$72,4,FALSE)*$E38,VLOOKUP($F38,'Temps unitaires'!$B$3:$J$72,4,FALSE))</f>
        <v>9.9999999999999995E-7</v>
      </c>
      <c r="J38" s="122">
        <f>IF($E38&gt;0,VLOOKUP($F38,'Temps unitaires'!$B$3:$J$72,5,FALSE)*$E38,VLOOKUP($F38,'Temps unitaires'!$B$3:$J$72,5,FALSE))</f>
        <v>1</v>
      </c>
      <c r="K38" s="122">
        <f>IF($E38&gt;0,VLOOKUP($F38,'Temps unitaires'!$B$3:$J$72,6,FALSE)*$E38,VLOOKUP($F38,'Temps unitaires'!$B$3:$J$72,6,FALSE))</f>
        <v>1</v>
      </c>
      <c r="L38" s="122">
        <f>IF($E38&gt;0,VLOOKUP($F38,'Temps unitaires'!$B$3:$J$72,7,FALSE)*$E38,VLOOKUP($F38,'Temps unitaires'!$B$3:$J$72,7,FALSE))</f>
        <v>1</v>
      </c>
      <c r="M38" s="122">
        <f>IF($E38&gt;0,VLOOKUP($F38,'Temps unitaires'!$B$3:$J$72,8,FALSE)*$E38,VLOOKUP($F38,'Temps unitaires'!$B$3:$J$72,8,FALSE))</f>
        <v>9.9999999999999995E-7</v>
      </c>
      <c r="N38" s="122">
        <f>IF($E38&gt;0,VLOOKUP($F38,'Temps unitaires'!$B$3:$J$72,9,FALSE)*$E38,VLOOKUP($F38,'Temps unitaires'!$B$3:$J$72,9,FALSE))</f>
        <v>1</v>
      </c>
      <c r="O38" s="123"/>
      <c r="P38" s="15"/>
      <c r="Q38" s="15"/>
      <c r="R38" s="15"/>
      <c r="S38" s="15"/>
      <c r="T38" s="15"/>
      <c r="U38" s="15"/>
      <c r="V38" s="79"/>
      <c r="W38" s="38"/>
      <c r="X38" s="124">
        <f t="shared" si="11"/>
        <v>0</v>
      </c>
      <c r="Y38" s="120"/>
      <c r="Z38" s="36"/>
      <c r="AA38" s="36"/>
      <c r="AB38" s="36"/>
      <c r="AC38" s="36"/>
      <c r="AD38" s="36"/>
      <c r="AE38" s="36"/>
      <c r="AF38" s="36"/>
      <c r="AG38" s="36"/>
      <c r="AH38" s="39"/>
      <c r="AI38" s="25"/>
      <c r="AJ38" s="39"/>
      <c r="AK38" s="36"/>
      <c r="AL38" s="32"/>
      <c r="AM38" s="25"/>
      <c r="AN38" s="35"/>
      <c r="AO38" s="36"/>
      <c r="AP38" s="32"/>
    </row>
    <row r="39" spans="1:42" ht="34.5" customHeight="1" thickBot="1" x14ac:dyDescent="0.3">
      <c r="A39" s="69" t="s">
        <v>111</v>
      </c>
      <c r="B39" s="69" t="s">
        <v>132</v>
      </c>
      <c r="C39" s="70" t="s">
        <v>365</v>
      </c>
      <c r="D39" s="71" t="s">
        <v>134</v>
      </c>
      <c r="E39" s="71"/>
      <c r="F39" s="82" t="s">
        <v>90</v>
      </c>
      <c r="G39" s="125">
        <f t="shared" si="12"/>
        <v>9.0000020000000003</v>
      </c>
      <c r="H39" s="126">
        <f>IF($E39&gt;0,VLOOKUP($F39,'Temps unitaires'!$B$3:$J$72,3,FALSE)*$E39,VLOOKUP($F39,'Temps unitaires'!$B$3:$J$72,3,FALSE))</f>
        <v>2</v>
      </c>
      <c r="I39" s="126">
        <f>IF($E39&gt;0,VLOOKUP($F39,'Temps unitaires'!$B$3:$J$72,4,FALSE)*$E39,VLOOKUP($F39,'Temps unitaires'!$B$3:$J$72,4,FALSE))</f>
        <v>9.9999999999999995E-7</v>
      </c>
      <c r="J39" s="126">
        <f>IF($E39&gt;0,VLOOKUP($F39,'Temps unitaires'!$B$3:$J$72,5,FALSE)*$E39,VLOOKUP($F39,'Temps unitaires'!$B$3:$J$72,5,FALSE))</f>
        <v>1</v>
      </c>
      <c r="K39" s="126">
        <f>IF($E39&gt;0,VLOOKUP($F39,'Temps unitaires'!$B$3:$J$72,6,FALSE)*$E39,VLOOKUP($F39,'Temps unitaires'!$B$3:$J$72,6,FALSE))</f>
        <v>3</v>
      </c>
      <c r="L39" s="126">
        <f>IF($E39&gt;0,VLOOKUP($F39,'Temps unitaires'!$B$3:$J$72,7,FALSE)*$E39,VLOOKUP($F39,'Temps unitaires'!$B$3:$J$72,7,FALSE))</f>
        <v>2</v>
      </c>
      <c r="M39" s="126">
        <f>IF($E39&gt;0,VLOOKUP($F39,'Temps unitaires'!$B$3:$J$72,8,FALSE)*$E39,VLOOKUP($F39,'Temps unitaires'!$B$3:$J$72,8,FALSE))</f>
        <v>9.9999999999999995E-7</v>
      </c>
      <c r="N39" s="126">
        <f>IF($E39&gt;0,VLOOKUP($F39,'Temps unitaires'!$B$3:$J$72,9,FALSE)*$E39,VLOOKUP($F39,'Temps unitaires'!$B$3:$J$72,9,FALSE))</f>
        <v>1</v>
      </c>
      <c r="O39" s="127"/>
      <c r="P39" s="73"/>
      <c r="Q39" s="73"/>
      <c r="R39" s="73"/>
      <c r="S39" s="73"/>
      <c r="T39" s="15"/>
      <c r="U39" s="73"/>
      <c r="V39" s="79"/>
      <c r="W39" s="74"/>
      <c r="X39" s="128">
        <f t="shared" si="11"/>
        <v>0</v>
      </c>
      <c r="Y39" s="120"/>
      <c r="Z39" s="36"/>
      <c r="AA39" s="36"/>
      <c r="AB39" s="36"/>
      <c r="AC39" s="40"/>
      <c r="AD39" s="36"/>
      <c r="AE39" s="36"/>
      <c r="AF39" s="36"/>
      <c r="AG39" s="36"/>
      <c r="AH39" s="39"/>
      <c r="AI39" s="25"/>
      <c r="AJ39" s="34"/>
      <c r="AK39" s="32"/>
      <c r="AL39" s="32"/>
      <c r="AM39" s="25"/>
      <c r="AN39" s="35"/>
      <c r="AO39" s="36"/>
      <c r="AP39" s="32"/>
    </row>
    <row r="40" spans="1:42" ht="34.5" customHeight="1" thickTop="1" thickBot="1" x14ac:dyDescent="0.3">
      <c r="A40" s="81" t="s">
        <v>111</v>
      </c>
      <c r="B40" s="81" t="s">
        <v>132</v>
      </c>
      <c r="C40" s="184" t="s">
        <v>40</v>
      </c>
      <c r="D40" s="184"/>
      <c r="E40" s="184"/>
      <c r="F40" s="184"/>
      <c r="G40" s="139">
        <f>SUM(G26:G39)</f>
        <v>203.05012999999994</v>
      </c>
      <c r="H40" s="140">
        <f>SUM(H26:H39)</f>
        <v>21.000014</v>
      </c>
      <c r="I40" s="140">
        <f>SUM(I27:I39)</f>
        <v>2.3500000000000002E-5</v>
      </c>
      <c r="J40" s="140">
        <f>SUM(J26:J39)</f>
        <v>46.000013000000003</v>
      </c>
      <c r="K40" s="140">
        <f>SUM(K26:K39)</f>
        <v>83.500024999999994</v>
      </c>
      <c r="L40" s="140">
        <f>SUM(L26:L39)</f>
        <v>17.000012999999999</v>
      </c>
      <c r="M40" s="140">
        <f>SUM(M26:M39)</f>
        <v>12.800011499999995</v>
      </c>
      <c r="N40" s="140">
        <f>SUM(N26:N39)</f>
        <v>22.75</v>
      </c>
      <c r="O40" s="131"/>
      <c r="P40" s="132">
        <f>SUMPRODUCT(H26:H39,P26:P39)/H40</f>
        <v>0</v>
      </c>
      <c r="Q40" s="132"/>
      <c r="R40" s="132">
        <f>SUMPRODUCT(J26:J39,R26:R39)/J40</f>
        <v>0</v>
      </c>
      <c r="S40" s="132">
        <f>SUMPRODUCT(K26:K39,S26:S39)/K40</f>
        <v>0</v>
      </c>
      <c r="T40" s="132">
        <f>SUMPRODUCT(L26:L39,T26:T39)/L40</f>
        <v>0</v>
      </c>
      <c r="U40" s="132">
        <f>SUMPRODUCT(M26:M39,U26:U39)/M40</f>
        <v>0</v>
      </c>
      <c r="V40" s="132">
        <f>SUMPRODUCT(N26:N39,V26:V39)/N40</f>
        <v>0</v>
      </c>
      <c r="W40" s="142"/>
      <c r="X40" s="134">
        <f>SUMPRODUCT(H26:N39,P26:V39)/SUM(H26:N39)</f>
        <v>0</v>
      </c>
      <c r="Y40" s="120"/>
      <c r="Z40" s="99"/>
      <c r="AA40" s="99"/>
      <c r="AB40" s="99"/>
      <c r="AC40" s="99"/>
      <c r="AD40" s="99"/>
      <c r="AE40" s="99"/>
      <c r="AF40" s="99"/>
      <c r="AG40" s="99"/>
      <c r="AH40" s="98"/>
      <c r="AI40" s="101"/>
      <c r="AJ40" s="98"/>
      <c r="AK40" s="99"/>
      <c r="AL40" s="100"/>
      <c r="AM40" s="101"/>
      <c r="AN40" s="102"/>
      <c r="AO40" s="99"/>
      <c r="AP40" s="100"/>
    </row>
    <row r="41" spans="1:42" ht="34.5" customHeight="1" thickTop="1" x14ac:dyDescent="0.25">
      <c r="A41" s="75" t="s">
        <v>111</v>
      </c>
      <c r="B41" s="75" t="s">
        <v>142</v>
      </c>
      <c r="C41" s="76" t="s">
        <v>143</v>
      </c>
      <c r="D41" s="77"/>
      <c r="E41" s="77"/>
      <c r="F41" s="78" t="s">
        <v>82</v>
      </c>
      <c r="G41" s="135">
        <f>SUM(H41:N41)</f>
        <v>7.2500030000000004</v>
      </c>
      <c r="H41" s="136">
        <f>IF($E41&gt;0,VLOOKUP($F41,'Temps unitaires'!$B$3:$J$72,3,FALSE)*$E41,VLOOKUP($F41,'Temps unitaires'!$B$3:$J$72,3,FALSE))</f>
        <v>9.9999999999999995E-7</v>
      </c>
      <c r="I41" s="136">
        <f>IF($E41&gt;0,VLOOKUP($F41,'Temps unitaires'!$B$3:$J$72,4,FALSE)*$E41,VLOOKUP($F41,'Temps unitaires'!$B$3:$J$72,4,FALSE))</f>
        <v>9.9999999999999995E-7</v>
      </c>
      <c r="J41" s="136">
        <f>IF($E41&gt;0,VLOOKUP($F41,'Temps unitaires'!$B$3:$J$72,5,FALSE)*$E41,VLOOKUP($F41,'Temps unitaires'!$B$3:$J$72,5,FALSE))</f>
        <v>1</v>
      </c>
      <c r="K41" s="136">
        <f>IF($E41&gt;0,VLOOKUP($F41,'Temps unitaires'!$B$3:$J$72,6,FALSE)*$E41,VLOOKUP($F41,'Temps unitaires'!$B$3:$J$72,6,FALSE))</f>
        <v>6</v>
      </c>
      <c r="L41" s="136">
        <f>IF($E41&gt;0,VLOOKUP($F41,'Temps unitaires'!$B$3:$J$72,7,FALSE)*$E41,VLOOKUP($F41,'Temps unitaires'!$B$3:$J$72,7,FALSE))</f>
        <v>0</v>
      </c>
      <c r="M41" s="136">
        <f>IF($E41&gt;0,VLOOKUP($F41,'Temps unitaires'!$B$3:$J$72,8,FALSE)*$E41,VLOOKUP($F41,'Temps unitaires'!$B$3:$J$72,8,FALSE))</f>
        <v>9.9999999999999995E-7</v>
      </c>
      <c r="N41" s="136">
        <f>IF($E41&gt;0,VLOOKUP($F41,'Temps unitaires'!$B$3:$J$72,9,FALSE)*$E41,VLOOKUP($F41,'Temps unitaires'!$B$3:$J$72,9,FALSE))</f>
        <v>0.25</v>
      </c>
      <c r="O41" s="137"/>
      <c r="P41" s="79"/>
      <c r="Q41" s="79"/>
      <c r="R41" s="79"/>
      <c r="S41" s="79"/>
      <c r="T41" s="79"/>
      <c r="U41" s="79"/>
      <c r="V41" s="79"/>
      <c r="W41" s="80"/>
      <c r="X41" s="138">
        <f t="shared" si="11"/>
        <v>0</v>
      </c>
      <c r="Y41" s="120"/>
      <c r="Z41" s="36"/>
      <c r="AA41" s="36"/>
      <c r="AB41" s="36"/>
      <c r="AC41" s="40"/>
      <c r="AD41" s="36"/>
      <c r="AE41" s="36"/>
      <c r="AF41" s="36"/>
      <c r="AG41" s="36"/>
      <c r="AH41" s="39"/>
      <c r="AI41" s="25"/>
      <c r="AJ41" s="34"/>
      <c r="AK41" s="32"/>
      <c r="AL41" s="32"/>
      <c r="AM41" s="25"/>
      <c r="AN41" s="35"/>
      <c r="AO41" s="36"/>
      <c r="AP41" s="32"/>
    </row>
    <row r="42" spans="1:42" ht="34.5" customHeight="1" x14ac:dyDescent="0.25">
      <c r="A42" s="29" t="s">
        <v>111</v>
      </c>
      <c r="B42" s="29" t="s">
        <v>142</v>
      </c>
      <c r="C42" s="30" t="s">
        <v>143</v>
      </c>
      <c r="D42" s="31"/>
      <c r="E42" s="31">
        <v>2</v>
      </c>
      <c r="F42" s="32" t="s">
        <v>25</v>
      </c>
      <c r="G42" s="121">
        <f>SUM(H42:N42)</f>
        <v>6.0000099999999996</v>
      </c>
      <c r="H42" s="122">
        <f>IF($E42&gt;0,VLOOKUP($F42,'Temps unitaires'!$B$3:$J$72,3,FALSE)*$E42,VLOOKUP($F42,'Temps unitaires'!$B$3:$J$72,3,FALSE))</f>
        <v>1.9999999999999999E-6</v>
      </c>
      <c r="I42" s="122">
        <f>IF($E42&gt;0,VLOOKUP($F42,'Temps unitaires'!$B$3:$J$72,4,FALSE)*$E42,VLOOKUP($F42,'Temps unitaires'!$B$3:$J$72,4,FALSE))</f>
        <v>1.9999999999999999E-6</v>
      </c>
      <c r="J42" s="122">
        <f>IF($E42&gt;0,VLOOKUP($F42,'Temps unitaires'!$B$3:$J$72,5,FALSE)*$E42,VLOOKUP($F42,'Temps unitaires'!$B$3:$J$72,5,FALSE))</f>
        <v>1.9999999999999999E-6</v>
      </c>
      <c r="K42" s="122">
        <f>IF($E42&gt;0,VLOOKUP($F42,'Temps unitaires'!$B$3:$J$72,6,FALSE)*$E42,VLOOKUP($F42,'Temps unitaires'!$B$3:$J$72,6,FALSE))</f>
        <v>1.9999999999999999E-6</v>
      </c>
      <c r="L42" s="122">
        <f>IF($E42&gt;0,VLOOKUP($F42,'Temps unitaires'!$B$3:$J$72,7,FALSE)*$E42,VLOOKUP($F42,'Temps unitaires'!$B$3:$J$72,7,FALSE))</f>
        <v>1.9999999999999999E-6</v>
      </c>
      <c r="M42" s="122">
        <f>IF($E42&gt;0,VLOOKUP($F42,'Temps unitaires'!$B$3:$J$72,8,FALSE)*$E42,VLOOKUP($F42,'Temps unitaires'!$B$3:$J$72,8,FALSE))</f>
        <v>4</v>
      </c>
      <c r="N42" s="122">
        <f>IF($E42&gt;0,VLOOKUP($F42,'Temps unitaires'!$B$3:$J$72,9,FALSE)*$E42,VLOOKUP($F42,'Temps unitaires'!$B$3:$J$72,9,FALSE))</f>
        <v>2</v>
      </c>
      <c r="O42" s="123"/>
      <c r="P42" s="15"/>
      <c r="Q42" s="15"/>
      <c r="R42" s="15"/>
      <c r="S42" s="15" t="s">
        <v>418</v>
      </c>
      <c r="T42" s="15"/>
      <c r="U42" s="15"/>
      <c r="V42" s="79"/>
      <c r="W42" s="38"/>
      <c r="X42" s="124">
        <f t="shared" si="11"/>
        <v>0</v>
      </c>
      <c r="Y42" s="120"/>
      <c r="Z42" s="36"/>
      <c r="AA42" s="36"/>
      <c r="AB42" s="36"/>
      <c r="AC42" s="36"/>
      <c r="AD42" s="36"/>
      <c r="AE42" s="36"/>
      <c r="AF42" s="36"/>
      <c r="AG42" s="36"/>
      <c r="AH42" s="39"/>
      <c r="AI42" s="25"/>
      <c r="AJ42" s="39"/>
      <c r="AK42" s="36"/>
      <c r="AL42" s="32"/>
      <c r="AM42" s="25"/>
      <c r="AN42" s="35"/>
      <c r="AO42" s="36"/>
      <c r="AP42" s="32"/>
    </row>
    <row r="43" spans="1:42" ht="34.5" customHeight="1" x14ac:dyDescent="0.25">
      <c r="A43" s="29" t="s">
        <v>111</v>
      </c>
      <c r="B43" s="29" t="s">
        <v>142</v>
      </c>
      <c r="C43" s="30" t="s">
        <v>143</v>
      </c>
      <c r="D43" s="31"/>
      <c r="E43" s="31">
        <v>12</v>
      </c>
      <c r="F43" s="37" t="s">
        <v>26</v>
      </c>
      <c r="G43" s="121">
        <f>SUM(H43:N43)</f>
        <v>15.600060000000001</v>
      </c>
      <c r="H43" s="122">
        <f>IF($E43&gt;0,VLOOKUP($F43,'Temps unitaires'!$B$3:$J$72,3,FALSE)*$E43,VLOOKUP($F43,'Temps unitaires'!$B$3:$J$72,3,FALSE))</f>
        <v>1.2E-5</v>
      </c>
      <c r="I43" s="122">
        <f>IF($E43&gt;0,VLOOKUP($F43,'Temps unitaires'!$B$3:$J$72,4,FALSE)*$E43,VLOOKUP($F43,'Temps unitaires'!$B$3:$J$72,4,FALSE))</f>
        <v>1.2E-5</v>
      </c>
      <c r="J43" s="122">
        <f>IF($E43&gt;0,VLOOKUP($F43,'Temps unitaires'!$B$3:$J$72,5,FALSE)*$E43,VLOOKUP($F43,'Temps unitaires'!$B$3:$J$72,5,FALSE))</f>
        <v>1.2E-5</v>
      </c>
      <c r="K43" s="122">
        <f>IF($E43&gt;0,VLOOKUP($F43,'Temps unitaires'!$B$3:$J$72,6,FALSE)*$E43,VLOOKUP($F43,'Temps unitaires'!$B$3:$J$72,6,FALSE))</f>
        <v>1.2E-5</v>
      </c>
      <c r="L43" s="122">
        <f>IF($E43&gt;0,VLOOKUP($F43,'Temps unitaires'!$B$3:$J$72,7,FALSE)*$E43,VLOOKUP($F43,'Temps unitaires'!$B$3:$J$72,7,FALSE))</f>
        <v>1.2E-5</v>
      </c>
      <c r="M43" s="122">
        <f>IF($E43&gt;0,VLOOKUP($F43,'Temps unitaires'!$B$3:$J$72,8,FALSE)*$E43,VLOOKUP($F43,'Temps unitaires'!$B$3:$J$72,8,FALSE))</f>
        <v>9.6000000000000014</v>
      </c>
      <c r="N43" s="122">
        <f>IF($E43&gt;0,VLOOKUP($F43,'Temps unitaires'!$B$3:$J$72,9,FALSE)*$E43,VLOOKUP($F43,'Temps unitaires'!$B$3:$J$72,9,FALSE))</f>
        <v>6</v>
      </c>
      <c r="O43" s="123"/>
      <c r="P43" s="43"/>
      <c r="Q43" s="43"/>
      <c r="R43" s="63"/>
      <c r="S43" s="63"/>
      <c r="T43" s="63"/>
      <c r="U43" s="63"/>
      <c r="V43" s="79"/>
      <c r="W43" s="42"/>
      <c r="X43" s="124">
        <f t="shared" si="11"/>
        <v>0</v>
      </c>
      <c r="Y43" s="120"/>
      <c r="Z43" s="36"/>
      <c r="AA43" s="36"/>
      <c r="AB43" s="36"/>
      <c r="AC43" s="40"/>
      <c r="AD43" s="36"/>
      <c r="AE43" s="36"/>
      <c r="AF43" s="36"/>
      <c r="AG43" s="36"/>
      <c r="AH43" s="39"/>
      <c r="AI43" s="25"/>
      <c r="AJ43" s="34"/>
      <c r="AK43" s="32"/>
      <c r="AL43" s="32"/>
      <c r="AM43" s="25"/>
      <c r="AN43" s="35"/>
      <c r="AO43" s="36"/>
      <c r="AP43" s="32"/>
    </row>
    <row r="44" spans="1:42" ht="34.5" customHeight="1" x14ac:dyDescent="0.25">
      <c r="A44" s="29" t="s">
        <v>111</v>
      </c>
      <c r="B44" s="29" t="s">
        <v>142</v>
      </c>
      <c r="C44" s="30" t="s">
        <v>144</v>
      </c>
      <c r="D44" s="31"/>
      <c r="E44" s="31"/>
      <c r="F44" s="37" t="s">
        <v>362</v>
      </c>
      <c r="G44" s="121">
        <f t="shared" ref="G44:G45" si="18">SUM(H44:N44)</f>
        <v>27.000002000000002</v>
      </c>
      <c r="H44" s="122">
        <f>IF($E44&gt;0,VLOOKUP($F44,'Temps unitaires'!$B$3:$J$72,3,FALSE)*$E44,VLOOKUP($F44,'Temps unitaires'!$B$3:$J$72,3,FALSE))</f>
        <v>2</v>
      </c>
      <c r="I44" s="122">
        <f>IF($E44&gt;0,VLOOKUP($F44,'Temps unitaires'!$B$3:$J$72,4,FALSE)*$E44,VLOOKUP($F44,'Temps unitaires'!$B$3:$J$72,4,FALSE))</f>
        <v>9.9999999999999995E-7</v>
      </c>
      <c r="J44" s="122">
        <f>IF($E44&gt;0,VLOOKUP($F44,'Temps unitaires'!$B$3:$J$72,5,FALSE)*$E44,VLOOKUP($F44,'Temps unitaires'!$B$3:$J$72,5,FALSE))</f>
        <v>1</v>
      </c>
      <c r="K44" s="122">
        <f>IF($E44&gt;0,VLOOKUP($F44,'Temps unitaires'!$B$3:$J$72,6,FALSE)*$E44,VLOOKUP($F44,'Temps unitaires'!$B$3:$J$72,6,FALSE))</f>
        <v>16</v>
      </c>
      <c r="L44" s="122">
        <f>IF($E44&gt;0,VLOOKUP($F44,'Temps unitaires'!$B$3:$J$72,7,FALSE)*$E44,VLOOKUP($F44,'Temps unitaires'!$B$3:$J$72,7,FALSE))</f>
        <v>4</v>
      </c>
      <c r="M44" s="122">
        <f>IF($E44&gt;0,VLOOKUP($F44,'Temps unitaires'!$B$3:$J$72,8,FALSE)*$E44,VLOOKUP($F44,'Temps unitaires'!$B$3:$J$72,8,FALSE))</f>
        <v>9.9999999999999995E-7</v>
      </c>
      <c r="N44" s="122">
        <f>IF($E44&gt;0,VLOOKUP($F44,'Temps unitaires'!$B$3:$J$72,9,FALSE)*$E44,VLOOKUP($F44,'Temps unitaires'!$B$3:$J$72,9,FALSE))</f>
        <v>4</v>
      </c>
      <c r="O44" s="123"/>
      <c r="P44" s="63"/>
      <c r="Q44" s="43"/>
      <c r="R44" s="63"/>
      <c r="S44" s="63"/>
      <c r="T44" s="63"/>
      <c r="U44" s="63"/>
      <c r="V44" s="79"/>
      <c r="W44" s="42"/>
      <c r="X44" s="124">
        <f t="shared" si="11"/>
        <v>0</v>
      </c>
      <c r="Y44" s="120"/>
      <c r="Z44" s="36"/>
      <c r="AA44" s="36"/>
      <c r="AB44" s="36"/>
      <c r="AC44" s="40"/>
      <c r="AD44" s="36"/>
      <c r="AE44" s="36"/>
      <c r="AF44" s="36"/>
      <c r="AG44" s="36"/>
      <c r="AH44" s="39"/>
      <c r="AI44" s="25"/>
      <c r="AJ44" s="34"/>
      <c r="AK44" s="32"/>
      <c r="AL44" s="32"/>
      <c r="AM44" s="25"/>
      <c r="AN44" s="35"/>
      <c r="AO44" s="36"/>
      <c r="AP44" s="32"/>
    </row>
    <row r="45" spans="1:42" ht="34.5" customHeight="1" x14ac:dyDescent="0.25">
      <c r="A45" s="29" t="s">
        <v>111</v>
      </c>
      <c r="B45" s="29" t="s">
        <v>142</v>
      </c>
      <c r="C45" s="30" t="s">
        <v>372</v>
      </c>
      <c r="D45" s="31"/>
      <c r="E45" s="31"/>
      <c r="F45" s="37" t="s">
        <v>362</v>
      </c>
      <c r="G45" s="121">
        <f t="shared" si="18"/>
        <v>27.000002000000002</v>
      </c>
      <c r="H45" s="122">
        <f>IF($E45&gt;0,VLOOKUP($F45,'Temps unitaires'!$B$3:$J$72,3,FALSE)*$E45,VLOOKUP($F45,'Temps unitaires'!$B$3:$J$72,3,FALSE))</f>
        <v>2</v>
      </c>
      <c r="I45" s="122">
        <f>IF($E45&gt;0,VLOOKUP($F45,'Temps unitaires'!$B$3:$J$72,4,FALSE)*$E45,VLOOKUP($F45,'Temps unitaires'!$B$3:$J$72,4,FALSE))</f>
        <v>9.9999999999999995E-7</v>
      </c>
      <c r="J45" s="122">
        <f>IF($E45&gt;0,VLOOKUP($F45,'Temps unitaires'!$B$3:$J$72,5,FALSE)*$E45,VLOOKUP($F45,'Temps unitaires'!$B$3:$J$72,5,FALSE))</f>
        <v>1</v>
      </c>
      <c r="K45" s="122">
        <f>IF($E45&gt;0,VLOOKUP($F45,'Temps unitaires'!$B$3:$J$72,6,FALSE)*$E45,VLOOKUP($F45,'Temps unitaires'!$B$3:$J$72,6,FALSE))</f>
        <v>16</v>
      </c>
      <c r="L45" s="122">
        <f>IF($E45&gt;0,VLOOKUP($F45,'Temps unitaires'!$B$3:$J$72,7,FALSE)*$E45,VLOOKUP($F45,'Temps unitaires'!$B$3:$J$72,7,FALSE))</f>
        <v>4</v>
      </c>
      <c r="M45" s="122">
        <f>IF($E45&gt;0,VLOOKUP($F45,'Temps unitaires'!$B$3:$J$72,8,FALSE)*$E45,VLOOKUP($F45,'Temps unitaires'!$B$3:$J$72,8,FALSE))</f>
        <v>9.9999999999999995E-7</v>
      </c>
      <c r="N45" s="122">
        <f>IF($E45&gt;0,VLOOKUP($F45,'Temps unitaires'!$B$3:$J$72,9,FALSE)*$E45,VLOOKUP($F45,'Temps unitaires'!$B$3:$J$72,9,FALSE))</f>
        <v>4</v>
      </c>
      <c r="O45" s="123"/>
      <c r="P45" s="63"/>
      <c r="Q45" s="43"/>
      <c r="R45" s="63"/>
      <c r="S45" s="63"/>
      <c r="T45" s="63"/>
      <c r="U45" s="63"/>
      <c r="V45" s="79"/>
      <c r="W45" s="42"/>
      <c r="X45" s="124">
        <f t="shared" si="11"/>
        <v>0</v>
      </c>
      <c r="Y45" s="120"/>
      <c r="Z45" s="36"/>
      <c r="AA45" s="36"/>
      <c r="AB45" s="36"/>
      <c r="AC45" s="40"/>
      <c r="AD45" s="36"/>
      <c r="AE45" s="36"/>
      <c r="AF45" s="36"/>
      <c r="AG45" s="36"/>
      <c r="AH45" s="39"/>
      <c r="AI45" s="25"/>
      <c r="AJ45" s="34"/>
      <c r="AK45" s="32"/>
      <c r="AL45" s="32"/>
      <c r="AM45" s="25"/>
      <c r="AN45" s="35"/>
      <c r="AO45" s="36"/>
      <c r="AP45" s="32"/>
    </row>
    <row r="46" spans="1:42" ht="34.5" customHeight="1" x14ac:dyDescent="0.25">
      <c r="A46" s="29" t="s">
        <v>111</v>
      </c>
      <c r="B46" s="29" t="s">
        <v>142</v>
      </c>
      <c r="C46" s="30" t="s">
        <v>373</v>
      </c>
      <c r="D46" s="31"/>
      <c r="E46" s="31"/>
      <c r="F46" s="37" t="s">
        <v>362</v>
      </c>
      <c r="G46" s="121">
        <f>SUM(H46:N46)</f>
        <v>27.000002000000002</v>
      </c>
      <c r="H46" s="122">
        <f>IF($E46&gt;0,VLOOKUP($F46,'Temps unitaires'!$B$3:$J$72,3,FALSE)*$E46,VLOOKUP($F46,'Temps unitaires'!$B$3:$J$72,3,FALSE))</f>
        <v>2</v>
      </c>
      <c r="I46" s="122">
        <f>IF($E46&gt;0,VLOOKUP($F46,'Temps unitaires'!$B$3:$J$72,4,FALSE)*$E46,VLOOKUP($F46,'Temps unitaires'!$B$3:$J$72,4,FALSE))</f>
        <v>9.9999999999999995E-7</v>
      </c>
      <c r="J46" s="122">
        <f>IF($E46&gt;0,VLOOKUP($F46,'Temps unitaires'!$B$3:$J$72,5,FALSE)*$E46,VLOOKUP($F46,'Temps unitaires'!$B$3:$J$72,5,FALSE))</f>
        <v>1</v>
      </c>
      <c r="K46" s="122">
        <f>IF($E46&gt;0,VLOOKUP($F46,'Temps unitaires'!$B$3:$J$72,6,FALSE)*$E46,VLOOKUP($F46,'Temps unitaires'!$B$3:$J$72,6,FALSE))</f>
        <v>16</v>
      </c>
      <c r="L46" s="122">
        <f>IF($E46&gt;0,VLOOKUP($F46,'Temps unitaires'!$B$3:$J$72,7,FALSE)*$E46,VLOOKUP($F46,'Temps unitaires'!$B$3:$J$72,7,FALSE))</f>
        <v>4</v>
      </c>
      <c r="M46" s="122">
        <f>IF($E46&gt;0,VLOOKUP($F46,'Temps unitaires'!$B$3:$J$72,8,FALSE)*$E46,VLOOKUP($F46,'Temps unitaires'!$B$3:$J$72,8,FALSE))</f>
        <v>9.9999999999999995E-7</v>
      </c>
      <c r="N46" s="122">
        <f>IF($E46&gt;0,VLOOKUP($F46,'Temps unitaires'!$B$3:$J$72,9,FALSE)*$E46,VLOOKUP($F46,'Temps unitaires'!$B$3:$J$72,9,FALSE))</f>
        <v>4</v>
      </c>
      <c r="O46" s="123"/>
      <c r="P46" s="63"/>
      <c r="Q46" s="15"/>
      <c r="R46" s="63"/>
      <c r="S46" s="63"/>
      <c r="T46" s="63"/>
      <c r="U46" s="15"/>
      <c r="V46" s="79"/>
      <c r="W46" s="38"/>
      <c r="X46" s="124">
        <f t="shared" si="11"/>
        <v>0</v>
      </c>
      <c r="Y46" s="120"/>
      <c r="Z46" s="36"/>
      <c r="AA46" s="36"/>
      <c r="AB46" s="36"/>
      <c r="AC46" s="36"/>
      <c r="AD46" s="36"/>
      <c r="AE46" s="36"/>
      <c r="AF46" s="36"/>
      <c r="AG46" s="36"/>
      <c r="AH46" s="39"/>
      <c r="AI46" s="25"/>
      <c r="AJ46" s="39"/>
      <c r="AK46" s="36"/>
      <c r="AL46" s="32"/>
      <c r="AM46" s="25"/>
      <c r="AN46" s="35"/>
      <c r="AO46" s="36"/>
      <c r="AP46" s="32"/>
    </row>
    <row r="47" spans="1:42" ht="39.950000000000003" customHeight="1" x14ac:dyDescent="0.25">
      <c r="A47" s="29" t="s">
        <v>111</v>
      </c>
      <c r="B47" s="29" t="s">
        <v>142</v>
      </c>
      <c r="C47" s="30" t="s">
        <v>149</v>
      </c>
      <c r="D47" s="31"/>
      <c r="E47" s="31"/>
      <c r="F47" s="37" t="s">
        <v>14</v>
      </c>
      <c r="G47" s="121">
        <f t="shared" ref="G47" si="19">SUM(H47:N47)</f>
        <v>6.0000020000000003</v>
      </c>
      <c r="H47" s="122">
        <f>IF($E47&gt;0,VLOOKUP($F47,'Temps unitaires'!$B$3:$J$72,3,FALSE)*$E47,VLOOKUP($F47,'Temps unitaires'!$B$3:$J$72,3,FALSE))</f>
        <v>2</v>
      </c>
      <c r="I47" s="122">
        <f>IF($E47&gt;0,VLOOKUP($F47,'Temps unitaires'!$B$3:$J$72,4,FALSE)*$E47,VLOOKUP($F47,'Temps unitaires'!$B$3:$J$72,4,FALSE))</f>
        <v>9.9999999999999995E-7</v>
      </c>
      <c r="J47" s="122">
        <f>IF($E47&gt;0,VLOOKUP($F47,'Temps unitaires'!$B$3:$J$72,5,FALSE)*$E47,VLOOKUP($F47,'Temps unitaires'!$B$3:$J$72,5,FALSE))</f>
        <v>1</v>
      </c>
      <c r="K47" s="122">
        <f>IF($E47&gt;0,VLOOKUP($F47,'Temps unitaires'!$B$3:$J$72,6,FALSE)*$E47,VLOOKUP($F47,'Temps unitaires'!$B$3:$J$72,6,FALSE))</f>
        <v>1</v>
      </c>
      <c r="L47" s="122">
        <f>IF($E47&gt;0,VLOOKUP($F47,'Temps unitaires'!$B$3:$J$72,7,FALSE)*$E47,VLOOKUP($F47,'Temps unitaires'!$B$3:$J$72,7,FALSE))</f>
        <v>1</v>
      </c>
      <c r="M47" s="122">
        <f>IF($E47&gt;0,VLOOKUP($F47,'Temps unitaires'!$B$3:$J$72,8,FALSE)*$E47,VLOOKUP($F47,'Temps unitaires'!$B$3:$J$72,8,FALSE))</f>
        <v>9.9999999999999995E-7</v>
      </c>
      <c r="N47" s="122">
        <f>IF($E47&gt;0,VLOOKUP($F47,'Temps unitaires'!$B$3:$J$72,9,FALSE)*$E47,VLOOKUP($F47,'Temps unitaires'!$B$3:$J$72,9,FALSE))</f>
        <v>1</v>
      </c>
      <c r="O47" s="123"/>
      <c r="P47" s="63"/>
      <c r="Q47" s="15"/>
      <c r="R47" s="63"/>
      <c r="S47" s="63"/>
      <c r="T47" s="63"/>
      <c r="U47" s="15"/>
      <c r="V47" s="79"/>
      <c r="W47" s="38"/>
      <c r="X47" s="124">
        <f t="shared" si="11"/>
        <v>0</v>
      </c>
      <c r="Y47" s="120"/>
      <c r="Z47" s="36"/>
      <c r="AA47" s="36"/>
      <c r="AB47" s="36"/>
      <c r="AC47" s="36"/>
      <c r="AD47" s="36"/>
      <c r="AE47" s="36"/>
      <c r="AF47" s="36"/>
      <c r="AG47" s="36"/>
      <c r="AH47" s="39"/>
      <c r="AI47" s="25"/>
      <c r="AJ47" s="39"/>
      <c r="AK47" s="36"/>
      <c r="AL47" s="32"/>
      <c r="AM47" s="25"/>
      <c r="AN47" s="35"/>
      <c r="AO47" s="36"/>
      <c r="AP47" s="32"/>
    </row>
    <row r="48" spans="1:42" ht="39.950000000000003" customHeight="1" x14ac:dyDescent="0.25">
      <c r="A48" s="29" t="s">
        <v>111</v>
      </c>
      <c r="B48" s="29" t="s">
        <v>142</v>
      </c>
      <c r="C48" s="30" t="s">
        <v>148</v>
      </c>
      <c r="D48" s="31"/>
      <c r="E48" s="31"/>
      <c r="F48" s="37" t="s">
        <v>14</v>
      </c>
      <c r="G48" s="121">
        <f>SUM(H48:N48)</f>
        <v>6.0000020000000003</v>
      </c>
      <c r="H48" s="122">
        <f>IF($E48&gt;0,VLOOKUP($F48,'Temps unitaires'!$B$3:$J$72,3,FALSE)*$E48,VLOOKUP($F48,'Temps unitaires'!$B$3:$J$72,3,FALSE))</f>
        <v>2</v>
      </c>
      <c r="I48" s="122">
        <f>IF($E48&gt;0,VLOOKUP($F48,'Temps unitaires'!$B$3:$J$72,4,FALSE)*$E48,VLOOKUP($F48,'Temps unitaires'!$B$3:$J$72,4,FALSE))</f>
        <v>9.9999999999999995E-7</v>
      </c>
      <c r="J48" s="122">
        <f>IF($E48&gt;0,VLOOKUP($F48,'Temps unitaires'!$B$3:$J$72,5,FALSE)*$E48,VLOOKUP($F48,'Temps unitaires'!$B$3:$J$72,5,FALSE))</f>
        <v>1</v>
      </c>
      <c r="K48" s="122">
        <f>IF($E48&gt;0,VLOOKUP($F48,'Temps unitaires'!$B$3:$J$72,6,FALSE)*$E48,VLOOKUP($F48,'Temps unitaires'!$B$3:$J$72,6,FALSE))</f>
        <v>1</v>
      </c>
      <c r="L48" s="122">
        <f>IF($E48&gt;0,VLOOKUP($F48,'Temps unitaires'!$B$3:$J$72,7,FALSE)*$E48,VLOOKUP($F48,'Temps unitaires'!$B$3:$J$72,7,FALSE))</f>
        <v>1</v>
      </c>
      <c r="M48" s="122">
        <f>IF($E48&gt;0,VLOOKUP($F48,'Temps unitaires'!$B$3:$J$72,8,FALSE)*$E48,VLOOKUP($F48,'Temps unitaires'!$B$3:$J$72,8,FALSE))</f>
        <v>9.9999999999999995E-7</v>
      </c>
      <c r="N48" s="122">
        <f>IF($E48&gt;0,VLOOKUP($F48,'Temps unitaires'!$B$3:$J$72,9,FALSE)*$E48,VLOOKUP($F48,'Temps unitaires'!$B$3:$J$72,9,FALSE))</f>
        <v>1</v>
      </c>
      <c r="O48" s="123"/>
      <c r="P48" s="63"/>
      <c r="Q48" s="15"/>
      <c r="R48" s="63"/>
      <c r="S48" s="63"/>
      <c r="T48" s="63"/>
      <c r="U48" s="15"/>
      <c r="V48" s="79"/>
      <c r="W48" s="38"/>
      <c r="X48" s="124">
        <f t="shared" si="11"/>
        <v>0</v>
      </c>
      <c r="Y48" s="120"/>
      <c r="Z48" s="36"/>
      <c r="AA48" s="36"/>
      <c r="AB48" s="36"/>
      <c r="AC48" s="36"/>
      <c r="AD48" s="36"/>
      <c r="AE48" s="36"/>
      <c r="AF48" s="36"/>
      <c r="AG48" s="36"/>
      <c r="AH48" s="39"/>
      <c r="AI48" s="25"/>
      <c r="AJ48" s="39"/>
      <c r="AK48" s="36"/>
      <c r="AL48" s="32"/>
      <c r="AM48" s="25"/>
      <c r="AN48" s="35"/>
      <c r="AO48" s="36"/>
      <c r="AP48" s="32"/>
    </row>
    <row r="49" spans="1:42" ht="34.5" customHeight="1" x14ac:dyDescent="0.25">
      <c r="A49" s="29" t="s">
        <v>111</v>
      </c>
      <c r="B49" s="29" t="s">
        <v>142</v>
      </c>
      <c r="C49" s="30" t="s">
        <v>145</v>
      </c>
      <c r="D49" s="31"/>
      <c r="E49" s="31"/>
      <c r="F49" s="37" t="s">
        <v>18</v>
      </c>
      <c r="G49" s="143">
        <f>SUM(H49:N49)</f>
        <v>6.0000020000000003</v>
      </c>
      <c r="H49" s="122">
        <f>IF($E49&gt;0,VLOOKUP($F49,'Temps unitaires'!$B$3:$J$72,3,FALSE)*$E49,VLOOKUP($F49,'Temps unitaires'!$B$3:$J$72,3,FALSE))</f>
        <v>2</v>
      </c>
      <c r="I49" s="122">
        <f>IF($E49&gt;0,VLOOKUP($F49,'Temps unitaires'!$B$3:$J$72,4,FALSE)*$E49,VLOOKUP($F49,'Temps unitaires'!$B$3:$J$72,4,FALSE))</f>
        <v>9.9999999999999995E-7</v>
      </c>
      <c r="J49" s="122">
        <f>IF($E49&gt;0,VLOOKUP($F49,'Temps unitaires'!$B$3:$J$72,5,FALSE)*$E49,VLOOKUP($F49,'Temps unitaires'!$B$3:$J$72,5,FALSE))</f>
        <v>1</v>
      </c>
      <c r="K49" s="122">
        <f>IF($E49&gt;0,VLOOKUP($F49,'Temps unitaires'!$B$3:$J$72,6,FALSE)*$E49,VLOOKUP($F49,'Temps unitaires'!$B$3:$J$72,6,FALSE))</f>
        <v>1</v>
      </c>
      <c r="L49" s="122">
        <f>IF($E49&gt;0,VLOOKUP($F49,'Temps unitaires'!$B$3:$J$72,7,FALSE)*$E49,VLOOKUP($F49,'Temps unitaires'!$B$3:$J$72,7,FALSE))</f>
        <v>1</v>
      </c>
      <c r="M49" s="122">
        <f>IF($E49&gt;0,VLOOKUP($F49,'Temps unitaires'!$B$3:$J$72,8,FALSE)*$E49,VLOOKUP($F49,'Temps unitaires'!$B$3:$J$72,8,FALSE))</f>
        <v>9.9999999999999995E-7</v>
      </c>
      <c r="N49" s="122">
        <f>IF($E49&gt;0,VLOOKUP($F49,'Temps unitaires'!$B$3:$J$72,9,FALSE)*$E49,VLOOKUP($F49,'Temps unitaires'!$B$3:$J$72,9,FALSE))</f>
        <v>1</v>
      </c>
      <c r="O49" s="123"/>
      <c r="P49" s="63"/>
      <c r="Q49" s="15"/>
      <c r="R49" s="63"/>
      <c r="S49" s="63"/>
      <c r="T49" s="63"/>
      <c r="U49" s="15"/>
      <c r="V49" s="79"/>
      <c r="W49" s="38"/>
      <c r="X49" s="124">
        <f t="shared" si="11"/>
        <v>0</v>
      </c>
      <c r="Y49" s="120"/>
      <c r="Z49" s="36"/>
      <c r="AA49" s="36"/>
      <c r="AB49" s="36"/>
      <c r="AC49" s="36"/>
      <c r="AD49" s="36"/>
      <c r="AE49" s="36"/>
      <c r="AF49" s="36"/>
      <c r="AG49" s="36"/>
      <c r="AH49" s="39"/>
      <c r="AI49" s="25"/>
      <c r="AJ49" s="39"/>
      <c r="AK49" s="36"/>
      <c r="AL49" s="32"/>
      <c r="AM49" s="25"/>
      <c r="AN49" s="35"/>
      <c r="AO49" s="36"/>
      <c r="AP49" s="32"/>
    </row>
    <row r="50" spans="1:42" ht="34.5" customHeight="1" x14ac:dyDescent="0.25">
      <c r="A50" s="29" t="s">
        <v>111</v>
      </c>
      <c r="B50" s="29" t="s">
        <v>142</v>
      </c>
      <c r="C50" s="30" t="s">
        <v>146</v>
      </c>
      <c r="D50" s="31"/>
      <c r="E50" s="31"/>
      <c r="F50" s="32" t="s">
        <v>7</v>
      </c>
      <c r="G50" s="143">
        <f>SUM(H50:N50)</f>
        <v>17.000002000000002</v>
      </c>
      <c r="H50" s="122">
        <f>IF($E50&gt;0,VLOOKUP($F50,'Temps unitaires'!$B$3:$J$72,3,FALSE)*$E50,VLOOKUP($F50,'Temps unitaires'!$B$3:$J$72,3,FALSE))</f>
        <v>2</v>
      </c>
      <c r="I50" s="122">
        <f>IF($E50&gt;0,VLOOKUP($F50,'Temps unitaires'!$B$3:$J$72,4,FALSE)*$E50,VLOOKUP($F50,'Temps unitaires'!$B$3:$J$72,4,FALSE))</f>
        <v>9.9999999999999995E-7</v>
      </c>
      <c r="J50" s="122">
        <f>IF($E50&gt;0,VLOOKUP($F50,'Temps unitaires'!$B$3:$J$72,5,FALSE)*$E50,VLOOKUP($F50,'Temps unitaires'!$B$3:$J$72,5,FALSE))</f>
        <v>2</v>
      </c>
      <c r="K50" s="122">
        <f>IF($E50&gt;0,VLOOKUP($F50,'Temps unitaires'!$B$3:$J$72,6,FALSE)*$E50,VLOOKUP($F50,'Temps unitaires'!$B$3:$J$72,6,FALSE))</f>
        <v>9</v>
      </c>
      <c r="L50" s="122">
        <f>IF($E50&gt;0,VLOOKUP($F50,'Temps unitaires'!$B$3:$J$72,7,FALSE)*$E50,VLOOKUP($F50,'Temps unitaires'!$B$3:$J$72,7,FALSE))</f>
        <v>2</v>
      </c>
      <c r="M50" s="122">
        <f>IF($E50&gt;0,VLOOKUP($F50,'Temps unitaires'!$B$3:$J$72,8,FALSE)*$E50,VLOOKUP($F50,'Temps unitaires'!$B$3:$J$72,8,FALSE))</f>
        <v>9.9999999999999995E-7</v>
      </c>
      <c r="N50" s="122">
        <f>IF($E50&gt;0,VLOOKUP($F50,'Temps unitaires'!$B$3:$J$72,9,FALSE)*$E50,VLOOKUP($F50,'Temps unitaires'!$B$3:$J$72,9,FALSE))</f>
        <v>2</v>
      </c>
      <c r="O50" s="123"/>
      <c r="P50" s="63"/>
      <c r="Q50" s="15"/>
      <c r="R50" s="63"/>
      <c r="S50" s="63"/>
      <c r="T50" s="63"/>
      <c r="U50" s="15"/>
      <c r="V50" s="79"/>
      <c r="W50" s="38"/>
      <c r="X50" s="124">
        <f t="shared" si="11"/>
        <v>0</v>
      </c>
      <c r="Y50" s="120"/>
      <c r="Z50" s="36"/>
      <c r="AA50" s="36"/>
      <c r="AB50" s="36"/>
      <c r="AC50" s="40"/>
      <c r="AD50" s="36"/>
      <c r="AE50" s="36"/>
      <c r="AF50" s="36"/>
      <c r="AG50" s="36"/>
      <c r="AH50" s="39"/>
      <c r="AI50" s="25"/>
      <c r="AJ50" s="34"/>
      <c r="AK50" s="32"/>
      <c r="AL50" s="32"/>
      <c r="AM50" s="25"/>
      <c r="AN50" s="35"/>
      <c r="AO50" s="36"/>
      <c r="AP50" s="32"/>
    </row>
    <row r="51" spans="1:42" ht="34.5" customHeight="1" x14ac:dyDescent="0.25">
      <c r="A51" s="29" t="s">
        <v>111</v>
      </c>
      <c r="B51" s="29" t="s">
        <v>142</v>
      </c>
      <c r="C51" s="30" t="s">
        <v>147</v>
      </c>
      <c r="D51" s="31"/>
      <c r="E51" s="31"/>
      <c r="F51" s="37" t="s">
        <v>362</v>
      </c>
      <c r="G51" s="121">
        <f>SUM(H51:N51)</f>
        <v>27.000002000000002</v>
      </c>
      <c r="H51" s="122">
        <f>IF($E51&gt;0,VLOOKUP($F51,'Temps unitaires'!$B$3:$J$72,3,FALSE)*$E51,VLOOKUP($F51,'Temps unitaires'!$B$3:$J$72,3,FALSE))</f>
        <v>2</v>
      </c>
      <c r="I51" s="122">
        <f>IF($E51&gt;0,VLOOKUP($F51,'Temps unitaires'!$B$3:$J$72,4,FALSE)*$E51,VLOOKUP($F51,'Temps unitaires'!$B$3:$J$72,4,FALSE))</f>
        <v>9.9999999999999995E-7</v>
      </c>
      <c r="J51" s="122">
        <f>IF($E51&gt;0,VLOOKUP($F51,'Temps unitaires'!$B$3:$J$72,5,FALSE)*$E51,VLOOKUP($F51,'Temps unitaires'!$B$3:$J$72,5,FALSE))</f>
        <v>1</v>
      </c>
      <c r="K51" s="122">
        <f>IF($E51&gt;0,VLOOKUP($F51,'Temps unitaires'!$B$3:$J$72,6,FALSE)*$E51,VLOOKUP($F51,'Temps unitaires'!$B$3:$J$72,6,FALSE))</f>
        <v>16</v>
      </c>
      <c r="L51" s="122">
        <f>IF($E51&gt;0,VLOOKUP($F51,'Temps unitaires'!$B$3:$J$72,7,FALSE)*$E51,VLOOKUP($F51,'Temps unitaires'!$B$3:$J$72,7,FALSE))</f>
        <v>4</v>
      </c>
      <c r="M51" s="122">
        <f>IF($E51&gt;0,VLOOKUP($F51,'Temps unitaires'!$B$3:$J$72,8,FALSE)*$E51,VLOOKUP($F51,'Temps unitaires'!$B$3:$J$72,8,FALSE))</f>
        <v>9.9999999999999995E-7</v>
      </c>
      <c r="N51" s="122">
        <f>IF($E51&gt;0,VLOOKUP($F51,'Temps unitaires'!$B$3:$J$72,9,FALSE)*$E51,VLOOKUP($F51,'Temps unitaires'!$B$3:$J$72,9,FALSE))</f>
        <v>4</v>
      </c>
      <c r="O51" s="123"/>
      <c r="P51" s="63"/>
      <c r="Q51" s="15"/>
      <c r="R51" s="63"/>
      <c r="S51" s="63"/>
      <c r="T51" s="63"/>
      <c r="U51" s="15"/>
      <c r="V51" s="79"/>
      <c r="W51" s="38"/>
      <c r="X51" s="124">
        <f t="shared" si="11"/>
        <v>0</v>
      </c>
      <c r="Y51" s="120"/>
      <c r="Z51" s="36"/>
      <c r="AA51" s="36"/>
      <c r="AB51" s="36"/>
      <c r="AC51" s="40"/>
      <c r="AD51" s="36"/>
      <c r="AE51" s="36"/>
      <c r="AF51" s="36"/>
      <c r="AG51" s="36"/>
      <c r="AH51" s="39"/>
      <c r="AI51" s="25"/>
      <c r="AJ51" s="34"/>
      <c r="AK51" s="32"/>
      <c r="AL51" s="32"/>
      <c r="AM51" s="25"/>
      <c r="AN51" s="35"/>
      <c r="AO51" s="36"/>
      <c r="AP51" s="32"/>
    </row>
    <row r="52" spans="1:42" ht="34.5" customHeight="1" x14ac:dyDescent="0.25">
      <c r="A52" s="29" t="s">
        <v>111</v>
      </c>
      <c r="B52" s="29" t="s">
        <v>142</v>
      </c>
      <c r="C52" s="30" t="s">
        <v>366</v>
      </c>
      <c r="D52" s="31"/>
      <c r="E52" s="31"/>
      <c r="F52" s="37" t="s">
        <v>86</v>
      </c>
      <c r="G52" s="121">
        <f t="shared" ref="G52:G54" si="20">SUM(H52:N52)</f>
        <v>6.0000020000000003</v>
      </c>
      <c r="H52" s="122">
        <f>IF($E52&gt;0,VLOOKUP($F52,'Temps unitaires'!$B$3:$J$72,3,FALSE)*$E52,VLOOKUP($F52,'Temps unitaires'!$B$3:$J$72,3,FALSE))</f>
        <v>2</v>
      </c>
      <c r="I52" s="122">
        <f>IF($E52&gt;0,VLOOKUP($F52,'Temps unitaires'!$B$3:$J$72,4,FALSE)*$E52,VLOOKUP($F52,'Temps unitaires'!$B$3:$J$72,4,FALSE))</f>
        <v>9.9999999999999995E-7</v>
      </c>
      <c r="J52" s="122">
        <f>IF($E52&gt;0,VLOOKUP($F52,'Temps unitaires'!$B$3:$J$72,5,FALSE)*$E52,VLOOKUP($F52,'Temps unitaires'!$B$3:$J$72,5,FALSE))</f>
        <v>1</v>
      </c>
      <c r="K52" s="122">
        <f>IF($E52&gt;0,VLOOKUP($F52,'Temps unitaires'!$B$3:$J$72,6,FALSE)*$E52,VLOOKUP($F52,'Temps unitaires'!$B$3:$J$72,6,FALSE))</f>
        <v>1</v>
      </c>
      <c r="L52" s="122">
        <f>IF($E52&gt;0,VLOOKUP($F52,'Temps unitaires'!$B$3:$J$72,7,FALSE)*$E52,VLOOKUP($F52,'Temps unitaires'!$B$3:$J$72,7,FALSE))</f>
        <v>1</v>
      </c>
      <c r="M52" s="122">
        <f>IF($E52&gt;0,VLOOKUP($F52,'Temps unitaires'!$B$3:$J$72,8,FALSE)*$E52,VLOOKUP($F52,'Temps unitaires'!$B$3:$J$72,8,FALSE))</f>
        <v>9.9999999999999995E-7</v>
      </c>
      <c r="N52" s="122">
        <f>IF($E52&gt;0,VLOOKUP($F52,'Temps unitaires'!$B$3:$J$72,9,FALSE)*$E52,VLOOKUP($F52,'Temps unitaires'!$B$3:$J$72,9,FALSE))</f>
        <v>1</v>
      </c>
      <c r="O52" s="123"/>
      <c r="P52" s="63"/>
      <c r="Q52" s="15"/>
      <c r="R52" s="63"/>
      <c r="S52" s="63"/>
      <c r="T52" s="63"/>
      <c r="U52" s="15"/>
      <c r="V52" s="79"/>
      <c r="W52" s="38"/>
      <c r="X52" s="124">
        <f t="shared" si="11"/>
        <v>0</v>
      </c>
      <c r="Y52" s="120"/>
      <c r="Z52" s="36"/>
      <c r="AA52" s="36"/>
      <c r="AB52" s="36"/>
      <c r="AC52" s="36"/>
      <c r="AD52" s="36"/>
      <c r="AE52" s="36"/>
      <c r="AF52" s="36"/>
      <c r="AG52" s="36"/>
      <c r="AH52" s="39"/>
      <c r="AI52" s="25"/>
      <c r="AJ52" s="39"/>
      <c r="AK52" s="36"/>
      <c r="AL52" s="32"/>
      <c r="AM52" s="25"/>
      <c r="AN52" s="35"/>
      <c r="AO52" s="36"/>
      <c r="AP52" s="32"/>
    </row>
    <row r="53" spans="1:42" ht="34.5" customHeight="1" x14ac:dyDescent="0.25">
      <c r="A53" s="29" t="s">
        <v>111</v>
      </c>
      <c r="B53" s="29" t="s">
        <v>142</v>
      </c>
      <c r="C53" s="30" t="s">
        <v>367</v>
      </c>
      <c r="D53" s="31"/>
      <c r="E53" s="31"/>
      <c r="F53" s="37" t="s">
        <v>86</v>
      </c>
      <c r="G53" s="121">
        <f t="shared" si="20"/>
        <v>6.0000020000000003</v>
      </c>
      <c r="H53" s="122">
        <f>IF($E53&gt;0,VLOOKUP($F53,'Temps unitaires'!$B$3:$J$72,3,FALSE)*$E53,VLOOKUP($F53,'Temps unitaires'!$B$3:$J$72,3,FALSE))</f>
        <v>2</v>
      </c>
      <c r="I53" s="122">
        <f>IF($E53&gt;0,VLOOKUP($F53,'Temps unitaires'!$B$3:$J$72,4,FALSE)*$E53,VLOOKUP($F53,'Temps unitaires'!$B$3:$J$72,4,FALSE))</f>
        <v>9.9999999999999995E-7</v>
      </c>
      <c r="J53" s="122">
        <f>IF($E53&gt;0,VLOOKUP($F53,'Temps unitaires'!$B$3:$J$72,5,FALSE)*$E53,VLOOKUP($F53,'Temps unitaires'!$B$3:$J$72,5,FALSE))</f>
        <v>1</v>
      </c>
      <c r="K53" s="122">
        <f>IF($E53&gt;0,VLOOKUP($F53,'Temps unitaires'!$B$3:$J$72,6,FALSE)*$E53,VLOOKUP($F53,'Temps unitaires'!$B$3:$J$72,6,FALSE))</f>
        <v>1</v>
      </c>
      <c r="L53" s="122">
        <f>IF($E53&gt;0,VLOOKUP($F53,'Temps unitaires'!$B$3:$J$72,7,FALSE)*$E53,VLOOKUP($F53,'Temps unitaires'!$B$3:$J$72,7,FALSE))</f>
        <v>1</v>
      </c>
      <c r="M53" s="122">
        <f>IF($E53&gt;0,VLOOKUP($F53,'Temps unitaires'!$B$3:$J$72,8,FALSE)*$E53,VLOOKUP($F53,'Temps unitaires'!$B$3:$J$72,8,FALSE))</f>
        <v>9.9999999999999995E-7</v>
      </c>
      <c r="N53" s="122">
        <f>IF($E53&gt;0,VLOOKUP($F53,'Temps unitaires'!$B$3:$J$72,9,FALSE)*$E53,VLOOKUP($F53,'Temps unitaires'!$B$3:$J$72,9,FALSE))</f>
        <v>1</v>
      </c>
      <c r="O53" s="123"/>
      <c r="P53" s="63"/>
      <c r="Q53" s="15"/>
      <c r="R53" s="63"/>
      <c r="S53" s="63"/>
      <c r="T53" s="63"/>
      <c r="U53" s="15"/>
      <c r="V53" s="79"/>
      <c r="W53" s="38"/>
      <c r="X53" s="124">
        <f t="shared" si="11"/>
        <v>0</v>
      </c>
      <c r="Y53" s="120"/>
      <c r="Z53" s="36"/>
      <c r="AA53" s="36"/>
      <c r="AB53" s="36"/>
      <c r="AC53" s="40"/>
      <c r="AD53" s="36"/>
      <c r="AE53" s="36"/>
      <c r="AF53" s="36"/>
      <c r="AG53" s="36"/>
      <c r="AH53" s="39"/>
      <c r="AI53" s="25"/>
      <c r="AJ53" s="34"/>
      <c r="AK53" s="32"/>
      <c r="AL53" s="32"/>
      <c r="AM53" s="25"/>
      <c r="AN53" s="35"/>
      <c r="AO53" s="36"/>
      <c r="AP53" s="32"/>
    </row>
    <row r="54" spans="1:42" ht="34.5" customHeight="1" thickBot="1" x14ac:dyDescent="0.3">
      <c r="A54" s="69" t="s">
        <v>111</v>
      </c>
      <c r="B54" s="69" t="s">
        <v>142</v>
      </c>
      <c r="C54" s="70" t="s">
        <v>153</v>
      </c>
      <c r="D54" s="71"/>
      <c r="E54" s="71"/>
      <c r="F54" s="82" t="s">
        <v>11</v>
      </c>
      <c r="G54" s="125">
        <f t="shared" si="20"/>
        <v>9.0000020000000003</v>
      </c>
      <c r="H54" s="126">
        <f>IF($E54&gt;0,VLOOKUP($F54,'Temps unitaires'!$B$3:$J$72,3,FALSE)*$E54,VLOOKUP($F54,'Temps unitaires'!$B$3:$J$72,3,FALSE))</f>
        <v>2</v>
      </c>
      <c r="I54" s="126">
        <f>IF($E54&gt;0,VLOOKUP($F54,'Temps unitaires'!$B$3:$J$72,4,FALSE)*$E54,VLOOKUP($F54,'Temps unitaires'!$B$3:$J$72,4,FALSE))</f>
        <v>9.9999999999999995E-7</v>
      </c>
      <c r="J54" s="126">
        <f>IF($E54&gt;0,VLOOKUP($F54,'Temps unitaires'!$B$3:$J$72,5,FALSE)*$E54,VLOOKUP($F54,'Temps unitaires'!$B$3:$J$72,5,FALSE))</f>
        <v>1</v>
      </c>
      <c r="K54" s="126">
        <f>IF($E54&gt;0,VLOOKUP($F54,'Temps unitaires'!$B$3:$J$72,6,FALSE)*$E54,VLOOKUP($F54,'Temps unitaires'!$B$3:$J$72,6,FALSE))</f>
        <v>2</v>
      </c>
      <c r="L54" s="126">
        <f>IF($E54&gt;0,VLOOKUP($F54,'Temps unitaires'!$B$3:$J$72,7,FALSE)*$E54,VLOOKUP($F54,'Temps unitaires'!$B$3:$J$72,7,FALSE))</f>
        <v>2</v>
      </c>
      <c r="M54" s="126">
        <f>IF($E54&gt;0,VLOOKUP($F54,'Temps unitaires'!$B$3:$J$72,8,FALSE)*$E54,VLOOKUP($F54,'Temps unitaires'!$B$3:$J$72,8,FALSE))</f>
        <v>9.9999999999999995E-7</v>
      </c>
      <c r="N54" s="126">
        <f>IF($E54&gt;0,VLOOKUP($F54,'Temps unitaires'!$B$3:$J$72,9,FALSE)*$E54,VLOOKUP($F54,'Temps unitaires'!$B$3:$J$72,9,FALSE))</f>
        <v>2</v>
      </c>
      <c r="O54" s="127"/>
      <c r="P54" s="84"/>
      <c r="Q54" s="73"/>
      <c r="R54" s="84"/>
      <c r="S54" s="84"/>
      <c r="T54" s="84"/>
      <c r="U54" s="73"/>
      <c r="V54" s="79"/>
      <c r="W54" s="74"/>
      <c r="X54" s="128">
        <f t="shared" si="11"/>
        <v>0</v>
      </c>
      <c r="Y54" s="120"/>
      <c r="Z54" s="36"/>
      <c r="AA54" s="36"/>
      <c r="AB54" s="36"/>
      <c r="AC54" s="36"/>
      <c r="AD54" s="36"/>
      <c r="AE54" s="36"/>
      <c r="AF54" s="36"/>
      <c r="AG54" s="36"/>
      <c r="AH54" s="39"/>
      <c r="AI54" s="25"/>
      <c r="AJ54" s="39"/>
      <c r="AK54" s="36"/>
      <c r="AL54" s="32"/>
      <c r="AM54" s="25"/>
      <c r="AN54" s="35"/>
      <c r="AO54" s="36"/>
      <c r="AP54" s="32"/>
    </row>
    <row r="55" spans="1:42" ht="34.5" customHeight="1" thickTop="1" thickBot="1" x14ac:dyDescent="0.3">
      <c r="A55" s="81" t="s">
        <v>111</v>
      </c>
      <c r="B55" s="81" t="s">
        <v>142</v>
      </c>
      <c r="C55" s="184" t="s">
        <v>40</v>
      </c>
      <c r="D55" s="184"/>
      <c r="E55" s="184"/>
      <c r="F55" s="184"/>
      <c r="G55" s="139">
        <f t="shared" ref="G55:N55" si="21">SUM(G41:G54)</f>
        <v>192.85009499999995</v>
      </c>
      <c r="H55" s="144">
        <f t="shared" si="21"/>
        <v>22.000014999999998</v>
      </c>
      <c r="I55" s="144">
        <f t="shared" si="21"/>
        <v>2.6000000000000005E-5</v>
      </c>
      <c r="J55" s="144">
        <f t="shared" si="21"/>
        <v>13.000014</v>
      </c>
      <c r="K55" s="144">
        <f t="shared" si="21"/>
        <v>86.000013999999993</v>
      </c>
      <c r="L55" s="144">
        <f t="shared" si="21"/>
        <v>25.000014</v>
      </c>
      <c r="M55" s="144">
        <f t="shared" si="21"/>
        <v>13.600011999999994</v>
      </c>
      <c r="N55" s="144">
        <f t="shared" si="21"/>
        <v>33.25</v>
      </c>
      <c r="O55" s="131"/>
      <c r="P55" s="132">
        <f>SUMPRODUCT(H41:H54,P41:P54)/H55</f>
        <v>0</v>
      </c>
      <c r="Q55" s="132"/>
      <c r="R55" s="132">
        <f t="shared" ref="R55:V55" si="22">SUMPRODUCT(J41:J54,R41:R54)/J55</f>
        <v>0</v>
      </c>
      <c r="S55" s="132">
        <f t="shared" si="22"/>
        <v>0</v>
      </c>
      <c r="T55" s="132">
        <f t="shared" si="22"/>
        <v>0</v>
      </c>
      <c r="U55" s="132">
        <f t="shared" si="22"/>
        <v>0</v>
      </c>
      <c r="V55" s="132">
        <f t="shared" si="22"/>
        <v>0</v>
      </c>
      <c r="W55" s="142"/>
      <c r="X55" s="134">
        <f>SUMPRODUCT(H41:N54,P41:V54)/SUM(H41:N54)</f>
        <v>0</v>
      </c>
      <c r="Y55" s="120"/>
      <c r="Z55" s="99"/>
      <c r="AA55" s="99"/>
      <c r="AB55" s="99"/>
      <c r="AC55" s="103"/>
      <c r="AD55" s="99"/>
      <c r="AE55" s="99"/>
      <c r="AF55" s="99"/>
      <c r="AG55" s="99"/>
      <c r="AH55" s="98"/>
      <c r="AI55" s="101"/>
      <c r="AJ55" s="104"/>
      <c r="AK55" s="100"/>
      <c r="AL55" s="100"/>
      <c r="AM55" s="101"/>
      <c r="AN55" s="102"/>
      <c r="AO55" s="99"/>
      <c r="AP55" s="100"/>
    </row>
    <row r="56" spans="1:42" ht="34.5" customHeight="1" thickTop="1" x14ac:dyDescent="0.25">
      <c r="A56" s="75" t="s">
        <v>111</v>
      </c>
      <c r="B56" s="75" t="s">
        <v>154</v>
      </c>
      <c r="C56" s="76" t="s">
        <v>155</v>
      </c>
      <c r="D56" s="77"/>
      <c r="E56" s="77"/>
      <c r="F56" s="78" t="s">
        <v>83</v>
      </c>
      <c r="G56" s="135">
        <f>SUM(H56:N56)</f>
        <v>3.8000039999999999</v>
      </c>
      <c r="H56" s="136">
        <f>IF($E56&gt;0,VLOOKUP($F56,'Temps unitaires'!$B$3:$J$72,3,FALSE)*$E56,VLOOKUP($F56,'Temps unitaires'!$B$3:$J$72,3,FALSE))</f>
        <v>9.9999999999999995E-7</v>
      </c>
      <c r="I56" s="136">
        <f>IF($E56&gt;0,VLOOKUP($F56,'Temps unitaires'!$B$3:$J$72,4,FALSE)*$E56,VLOOKUP($F56,'Temps unitaires'!$B$3:$J$72,4,FALSE))</f>
        <v>9.9999999999999995E-7</v>
      </c>
      <c r="J56" s="136">
        <f>IF($E56&gt;0,VLOOKUP($F56,'Temps unitaires'!$B$3:$J$72,5,FALSE)*$E56,VLOOKUP($F56,'Temps unitaires'!$B$3:$J$72,5,FALSE))</f>
        <v>0.5</v>
      </c>
      <c r="K56" s="136">
        <f>IF($E56&gt;0,VLOOKUP($F56,'Temps unitaires'!$B$3:$J$72,6,FALSE)*$E56,VLOOKUP($F56,'Temps unitaires'!$B$3:$J$72,6,FALSE))</f>
        <v>3</v>
      </c>
      <c r="L56" s="136">
        <f>IF($E56&gt;0,VLOOKUP($F56,'Temps unitaires'!$B$3:$J$72,7,FALSE)*$E56,VLOOKUP($F56,'Temps unitaires'!$B$3:$J$72,7,FALSE))</f>
        <v>9.9999999999999995E-7</v>
      </c>
      <c r="M56" s="136">
        <f>IF($E56&gt;0,VLOOKUP($F56,'Temps unitaires'!$B$3:$J$72,8,FALSE)*$E56,VLOOKUP($F56,'Temps unitaires'!$B$3:$J$72,8,FALSE))</f>
        <v>9.9999999999999995E-7</v>
      </c>
      <c r="N56" s="136">
        <f>IF($E56&gt;0,VLOOKUP($F56,'Temps unitaires'!$B$3:$J$72,9,FALSE)*$E56,VLOOKUP($F56,'Temps unitaires'!$B$3:$J$72,9,FALSE))</f>
        <v>0.3</v>
      </c>
      <c r="O56" s="137"/>
      <c r="P56" s="79"/>
      <c r="Q56" s="79"/>
      <c r="R56" s="79"/>
      <c r="S56" s="79"/>
      <c r="T56" s="79"/>
      <c r="U56" s="79"/>
      <c r="V56" s="79"/>
      <c r="W56" s="80"/>
      <c r="X56" s="138">
        <f t="shared" si="11"/>
        <v>0</v>
      </c>
      <c r="Y56" s="120"/>
      <c r="Z56" s="36"/>
      <c r="AA56" s="36"/>
      <c r="AB56" s="36"/>
      <c r="AC56" s="36"/>
      <c r="AD56" s="36"/>
      <c r="AE56" s="36"/>
      <c r="AF56" s="36"/>
      <c r="AG56" s="36"/>
      <c r="AH56" s="39"/>
      <c r="AI56" s="25"/>
      <c r="AJ56" s="39"/>
      <c r="AK56" s="36"/>
      <c r="AL56" s="32"/>
      <c r="AM56" s="25"/>
      <c r="AN56" s="35"/>
      <c r="AO56" s="36"/>
      <c r="AP56" s="32"/>
    </row>
    <row r="57" spans="1:42" ht="34.5" customHeight="1" x14ac:dyDescent="0.25">
      <c r="A57" s="29" t="s">
        <v>111</v>
      </c>
      <c r="B57" s="29" t="s">
        <v>154</v>
      </c>
      <c r="C57" s="30" t="s">
        <v>155</v>
      </c>
      <c r="D57" s="31"/>
      <c r="E57" s="31">
        <v>2</v>
      </c>
      <c r="F57" s="32" t="s">
        <v>25</v>
      </c>
      <c r="G57" s="121">
        <f t="shared" ref="G57:G63" si="23">SUM(H57:N57)</f>
        <v>6.0000099999999996</v>
      </c>
      <c r="H57" s="122">
        <f>IF($E57&gt;0,VLOOKUP($F57,'Temps unitaires'!$B$3:$J$72,3,FALSE)*$E57,VLOOKUP($F57,'Temps unitaires'!$B$3:$J$72,3,FALSE))</f>
        <v>1.9999999999999999E-6</v>
      </c>
      <c r="I57" s="122">
        <f>IF($E57&gt;0,VLOOKUP($F57,'Temps unitaires'!$B$3:$J$72,4,FALSE)*$E57,VLOOKUP($F57,'Temps unitaires'!$B$3:$J$72,4,FALSE))</f>
        <v>1.9999999999999999E-6</v>
      </c>
      <c r="J57" s="122">
        <f>IF($E57&gt;0,VLOOKUP($F57,'Temps unitaires'!$B$3:$J$72,5,FALSE)*$E57,VLOOKUP($F57,'Temps unitaires'!$B$3:$J$72,5,FALSE))</f>
        <v>1.9999999999999999E-6</v>
      </c>
      <c r="K57" s="122">
        <f>IF($E57&gt;0,VLOOKUP($F57,'Temps unitaires'!$B$3:$J$72,6,FALSE)*$E57,VLOOKUP($F57,'Temps unitaires'!$B$3:$J$72,6,FALSE))</f>
        <v>1.9999999999999999E-6</v>
      </c>
      <c r="L57" s="122">
        <f>IF($E57&gt;0,VLOOKUP($F57,'Temps unitaires'!$B$3:$J$72,7,FALSE)*$E57,VLOOKUP($F57,'Temps unitaires'!$B$3:$J$72,7,FALSE))</f>
        <v>1.9999999999999999E-6</v>
      </c>
      <c r="M57" s="122">
        <f>IF($E57&gt;0,VLOOKUP($F57,'Temps unitaires'!$B$3:$J$72,8,FALSE)*$E57,VLOOKUP($F57,'Temps unitaires'!$B$3:$J$72,8,FALSE))</f>
        <v>4</v>
      </c>
      <c r="N57" s="122">
        <f>IF($E57&gt;0,VLOOKUP($F57,'Temps unitaires'!$B$3:$J$72,9,FALSE)*$E57,VLOOKUP($F57,'Temps unitaires'!$B$3:$J$72,9,FALSE))</f>
        <v>2</v>
      </c>
      <c r="O57" s="123"/>
      <c r="P57" s="15"/>
      <c r="Q57" s="15"/>
      <c r="R57" s="15"/>
      <c r="S57" s="15"/>
      <c r="T57" s="15"/>
      <c r="U57" s="15"/>
      <c r="V57" s="79"/>
      <c r="W57" s="38"/>
      <c r="X57" s="124">
        <f t="shared" si="11"/>
        <v>0</v>
      </c>
      <c r="Y57" s="120"/>
      <c r="Z57" s="36"/>
      <c r="AA57" s="36"/>
      <c r="AB57" s="36"/>
      <c r="AC57" s="40"/>
      <c r="AD57" s="36"/>
      <c r="AE57" s="36"/>
      <c r="AF57" s="36"/>
      <c r="AG57" s="36"/>
      <c r="AH57" s="39"/>
      <c r="AI57" s="25"/>
      <c r="AJ57" s="34"/>
      <c r="AK57" s="32"/>
      <c r="AL57" s="32"/>
      <c r="AM57" s="25"/>
      <c r="AN57" s="35"/>
      <c r="AO57" s="36"/>
      <c r="AP57" s="32"/>
    </row>
    <row r="58" spans="1:42" ht="34.5" customHeight="1" x14ac:dyDescent="0.25">
      <c r="A58" s="29" t="s">
        <v>111</v>
      </c>
      <c r="B58" s="29" t="s">
        <v>154</v>
      </c>
      <c r="C58" s="30" t="s">
        <v>155</v>
      </c>
      <c r="D58" s="31"/>
      <c r="E58" s="31">
        <v>7</v>
      </c>
      <c r="F58" s="37" t="s">
        <v>26</v>
      </c>
      <c r="G58" s="121">
        <f t="shared" si="23"/>
        <v>9.1000350000000001</v>
      </c>
      <c r="H58" s="122">
        <f>IF($E58&gt;0,VLOOKUP($F58,'Temps unitaires'!$B$3:$J$72,3,FALSE)*$E58,VLOOKUP($F58,'Temps unitaires'!$B$3:$J$72,3,FALSE))</f>
        <v>6.9999999999999999E-6</v>
      </c>
      <c r="I58" s="122">
        <f>IF($E58&gt;0,VLOOKUP($F58,'Temps unitaires'!$B$3:$J$72,4,FALSE)*$E58,VLOOKUP($F58,'Temps unitaires'!$B$3:$J$72,4,FALSE))</f>
        <v>6.9999999999999999E-6</v>
      </c>
      <c r="J58" s="122">
        <f>IF($E58&gt;0,VLOOKUP($F58,'Temps unitaires'!$B$3:$J$72,5,FALSE)*$E58,VLOOKUP($F58,'Temps unitaires'!$B$3:$J$72,5,FALSE))</f>
        <v>6.9999999999999999E-6</v>
      </c>
      <c r="K58" s="122">
        <f>IF($E58&gt;0,VLOOKUP($F58,'Temps unitaires'!$B$3:$J$72,6,FALSE)*$E58,VLOOKUP($F58,'Temps unitaires'!$B$3:$J$72,6,FALSE))</f>
        <v>6.9999999999999999E-6</v>
      </c>
      <c r="L58" s="122">
        <f>IF($E58&gt;0,VLOOKUP($F58,'Temps unitaires'!$B$3:$J$72,7,FALSE)*$E58,VLOOKUP($F58,'Temps unitaires'!$B$3:$J$72,7,FALSE))</f>
        <v>6.9999999999999999E-6</v>
      </c>
      <c r="M58" s="122">
        <f>IF($E58&gt;0,VLOOKUP($F58,'Temps unitaires'!$B$3:$J$72,8,FALSE)*$E58,VLOOKUP($F58,'Temps unitaires'!$B$3:$J$72,8,FALSE))</f>
        <v>5.6000000000000005</v>
      </c>
      <c r="N58" s="122">
        <f>IF($E58&gt;0,VLOOKUP($F58,'Temps unitaires'!$B$3:$J$72,9,FALSE)*$E58,VLOOKUP($F58,'Temps unitaires'!$B$3:$J$72,9,FALSE))</f>
        <v>3.5</v>
      </c>
      <c r="O58" s="123"/>
      <c r="P58" s="15"/>
      <c r="Q58" s="15"/>
      <c r="R58" s="15"/>
      <c r="S58" s="15"/>
      <c r="T58" s="15"/>
      <c r="U58" s="15"/>
      <c r="V58" s="79"/>
      <c r="W58" s="38"/>
      <c r="X58" s="124">
        <f t="shared" si="11"/>
        <v>0</v>
      </c>
      <c r="Y58" s="120"/>
      <c r="Z58" s="36"/>
      <c r="AA58" s="36"/>
      <c r="AB58" s="36"/>
      <c r="AC58" s="36"/>
      <c r="AD58" s="36"/>
      <c r="AE58" s="36"/>
      <c r="AF58" s="36"/>
      <c r="AG58" s="36"/>
      <c r="AH58" s="39"/>
      <c r="AI58" s="25"/>
      <c r="AJ58" s="39"/>
      <c r="AK58" s="36"/>
      <c r="AL58" s="32"/>
      <c r="AM58" s="25"/>
      <c r="AN58" s="35"/>
      <c r="AO58" s="36"/>
      <c r="AP58" s="32"/>
    </row>
    <row r="59" spans="1:42" ht="34.5" customHeight="1" x14ac:dyDescent="0.25">
      <c r="A59" s="29" t="s">
        <v>111</v>
      </c>
      <c r="B59" s="29" t="s">
        <v>154</v>
      </c>
      <c r="C59" s="30" t="s">
        <v>156</v>
      </c>
      <c r="D59" s="31"/>
      <c r="E59" s="31"/>
      <c r="F59" s="37" t="s">
        <v>362</v>
      </c>
      <c r="G59" s="121">
        <f t="shared" si="23"/>
        <v>27.000002000000002</v>
      </c>
      <c r="H59" s="122">
        <f>IF($E59&gt;0,VLOOKUP($F59,'Temps unitaires'!$B$3:$J$72,3,FALSE)*$E59,VLOOKUP($F59,'Temps unitaires'!$B$3:$J$72,3,FALSE))</f>
        <v>2</v>
      </c>
      <c r="I59" s="122">
        <f>IF($E59&gt;0,VLOOKUP($F59,'Temps unitaires'!$B$3:$J$72,4,FALSE)*$E59,VLOOKUP($F59,'Temps unitaires'!$B$3:$J$72,4,FALSE))</f>
        <v>9.9999999999999995E-7</v>
      </c>
      <c r="J59" s="122">
        <f>IF($E59&gt;0,VLOOKUP($F59,'Temps unitaires'!$B$3:$J$72,5,FALSE)*$E59,VLOOKUP($F59,'Temps unitaires'!$B$3:$J$72,5,FALSE))</f>
        <v>1</v>
      </c>
      <c r="K59" s="122">
        <f>IF($E59&gt;0,VLOOKUP($F59,'Temps unitaires'!$B$3:$J$72,6,FALSE)*$E59,VLOOKUP($F59,'Temps unitaires'!$B$3:$J$72,6,FALSE))</f>
        <v>16</v>
      </c>
      <c r="L59" s="122">
        <f>IF($E59&gt;0,VLOOKUP($F59,'Temps unitaires'!$B$3:$J$72,7,FALSE)*$E59,VLOOKUP($F59,'Temps unitaires'!$B$3:$J$72,7,FALSE))</f>
        <v>4</v>
      </c>
      <c r="M59" s="122">
        <f>IF($E59&gt;0,VLOOKUP($F59,'Temps unitaires'!$B$3:$J$72,8,FALSE)*$E59,VLOOKUP($F59,'Temps unitaires'!$B$3:$J$72,8,FALSE))</f>
        <v>9.9999999999999995E-7</v>
      </c>
      <c r="N59" s="122">
        <f>IF($E59&gt;0,VLOOKUP($F59,'Temps unitaires'!$B$3:$J$72,9,FALSE)*$E59,VLOOKUP($F59,'Temps unitaires'!$B$3:$J$72,9,FALSE))</f>
        <v>4</v>
      </c>
      <c r="O59" s="123"/>
      <c r="P59" s="15"/>
      <c r="Q59" s="15"/>
      <c r="R59" s="15"/>
      <c r="S59" s="15"/>
      <c r="T59" s="15"/>
      <c r="U59" s="15"/>
      <c r="V59" s="79"/>
      <c r="W59" s="38"/>
      <c r="X59" s="124">
        <f t="shared" si="11"/>
        <v>0</v>
      </c>
      <c r="Y59" s="120"/>
      <c r="Z59" s="36"/>
      <c r="AA59" s="36"/>
      <c r="AB59" s="36"/>
      <c r="AC59" s="40"/>
      <c r="AD59" s="36"/>
      <c r="AE59" s="36"/>
      <c r="AF59" s="36"/>
      <c r="AG59" s="36"/>
      <c r="AH59" s="39"/>
      <c r="AI59" s="25"/>
      <c r="AJ59" s="34"/>
      <c r="AK59" s="32"/>
      <c r="AL59" s="32"/>
      <c r="AM59" s="25"/>
      <c r="AN59" s="35"/>
      <c r="AO59" s="36"/>
      <c r="AP59" s="32"/>
    </row>
    <row r="60" spans="1:42" ht="38.25" customHeight="1" x14ac:dyDescent="0.25">
      <c r="A60" s="29" t="s">
        <v>111</v>
      </c>
      <c r="B60" s="29" t="s">
        <v>154</v>
      </c>
      <c r="C60" s="30" t="s">
        <v>374</v>
      </c>
      <c r="D60" s="31"/>
      <c r="E60" s="31"/>
      <c r="F60" s="37" t="s">
        <v>14</v>
      </c>
      <c r="G60" s="121">
        <f t="shared" si="23"/>
        <v>6.0000020000000003</v>
      </c>
      <c r="H60" s="122">
        <f>IF($E60&gt;0,VLOOKUP($F60,'Temps unitaires'!$B$3:$J$72,3,FALSE)*$E60,VLOOKUP($F60,'Temps unitaires'!$B$3:$J$72,3,FALSE))</f>
        <v>2</v>
      </c>
      <c r="I60" s="122">
        <f>IF($E60&gt;0,VLOOKUP($F60,'Temps unitaires'!$B$3:$J$72,4,FALSE)*$E60,VLOOKUP($F60,'Temps unitaires'!$B$3:$J$72,4,FALSE))</f>
        <v>9.9999999999999995E-7</v>
      </c>
      <c r="J60" s="122">
        <f>IF($E60&gt;0,VLOOKUP($F60,'Temps unitaires'!$B$3:$J$72,5,FALSE)*$E60,VLOOKUP($F60,'Temps unitaires'!$B$3:$J$72,5,FALSE))</f>
        <v>1</v>
      </c>
      <c r="K60" s="122">
        <f>IF($E60&gt;0,VLOOKUP($F60,'Temps unitaires'!$B$3:$J$72,6,FALSE)*$E60,VLOOKUP($F60,'Temps unitaires'!$B$3:$J$72,6,FALSE))</f>
        <v>1</v>
      </c>
      <c r="L60" s="122">
        <f>IF($E60&gt;0,VLOOKUP($F60,'Temps unitaires'!$B$3:$J$72,7,FALSE)*$E60,VLOOKUP($F60,'Temps unitaires'!$B$3:$J$72,7,FALSE))</f>
        <v>1</v>
      </c>
      <c r="M60" s="122">
        <f>IF($E60&gt;0,VLOOKUP($F60,'Temps unitaires'!$B$3:$J$72,8,FALSE)*$E60,VLOOKUP($F60,'Temps unitaires'!$B$3:$J$72,8,FALSE))</f>
        <v>9.9999999999999995E-7</v>
      </c>
      <c r="N60" s="122">
        <f>IF($E60&gt;0,VLOOKUP($F60,'Temps unitaires'!$B$3:$J$72,9,FALSE)*$E60,VLOOKUP($F60,'Temps unitaires'!$B$3:$J$72,9,FALSE))</f>
        <v>1</v>
      </c>
      <c r="O60" s="123"/>
      <c r="P60" s="15"/>
      <c r="Q60" s="15"/>
      <c r="R60" s="15"/>
      <c r="S60" s="15"/>
      <c r="T60" s="15"/>
      <c r="U60" s="15"/>
      <c r="V60" s="79"/>
      <c r="W60" s="38"/>
      <c r="X60" s="124">
        <f t="shared" si="11"/>
        <v>0</v>
      </c>
      <c r="Y60" s="120"/>
      <c r="Z60" s="36"/>
      <c r="AA60" s="36"/>
      <c r="AB60" s="36"/>
      <c r="AC60" s="36"/>
      <c r="AD60" s="36"/>
      <c r="AE60" s="36"/>
      <c r="AF60" s="36"/>
      <c r="AG60" s="36"/>
      <c r="AH60" s="39"/>
      <c r="AI60" s="25"/>
      <c r="AJ60" s="39"/>
      <c r="AK60" s="36"/>
      <c r="AL60" s="32"/>
      <c r="AM60" s="25"/>
      <c r="AN60" s="35"/>
      <c r="AO60" s="36"/>
      <c r="AP60" s="32"/>
    </row>
    <row r="61" spans="1:42" ht="34.5" customHeight="1" x14ac:dyDescent="0.25">
      <c r="A61" s="29" t="s">
        <v>111</v>
      </c>
      <c r="B61" s="29" t="s">
        <v>154</v>
      </c>
      <c r="C61" s="30" t="s">
        <v>157</v>
      </c>
      <c r="D61" s="31"/>
      <c r="E61" s="31"/>
      <c r="F61" s="32" t="s">
        <v>18</v>
      </c>
      <c r="G61" s="121">
        <f t="shared" si="23"/>
        <v>6.0000020000000003</v>
      </c>
      <c r="H61" s="122">
        <f>IF($E61&gt;0,VLOOKUP($F61,'Temps unitaires'!$B$3:$J$72,3,FALSE)*$E61,VLOOKUP($F61,'Temps unitaires'!$B$3:$J$72,3,FALSE))</f>
        <v>2</v>
      </c>
      <c r="I61" s="122">
        <f>IF($E61&gt;0,VLOOKUP($F61,'Temps unitaires'!$B$3:$J$72,4,FALSE)*$E61,VLOOKUP($F61,'Temps unitaires'!$B$3:$J$72,4,FALSE))</f>
        <v>9.9999999999999995E-7</v>
      </c>
      <c r="J61" s="122">
        <f>IF($E61&gt;0,VLOOKUP($F61,'Temps unitaires'!$B$3:$J$72,5,FALSE)*$E61,VLOOKUP($F61,'Temps unitaires'!$B$3:$J$72,5,FALSE))</f>
        <v>1</v>
      </c>
      <c r="K61" s="122">
        <f>IF($E61&gt;0,VLOOKUP($F61,'Temps unitaires'!$B$3:$J$72,6,FALSE)*$E61,VLOOKUP($F61,'Temps unitaires'!$B$3:$J$72,6,FALSE))</f>
        <v>1</v>
      </c>
      <c r="L61" s="122">
        <f>IF($E61&gt;0,VLOOKUP($F61,'Temps unitaires'!$B$3:$J$72,7,FALSE)*$E61,VLOOKUP($F61,'Temps unitaires'!$B$3:$J$72,7,FALSE))</f>
        <v>1</v>
      </c>
      <c r="M61" s="122">
        <f>IF($E61&gt;0,VLOOKUP($F61,'Temps unitaires'!$B$3:$J$72,8,FALSE)*$E61,VLOOKUP($F61,'Temps unitaires'!$B$3:$J$72,8,FALSE))</f>
        <v>9.9999999999999995E-7</v>
      </c>
      <c r="N61" s="122">
        <f>IF($E61&gt;0,VLOOKUP($F61,'Temps unitaires'!$B$3:$J$72,9,FALSE)*$E61,VLOOKUP($F61,'Temps unitaires'!$B$3:$J$72,9,FALSE))</f>
        <v>1</v>
      </c>
      <c r="O61" s="123"/>
      <c r="P61" s="15"/>
      <c r="Q61" s="15"/>
      <c r="R61" s="15"/>
      <c r="S61" s="15"/>
      <c r="T61" s="15"/>
      <c r="U61" s="15"/>
      <c r="V61" s="79"/>
      <c r="W61" s="38"/>
      <c r="X61" s="124">
        <f t="shared" si="11"/>
        <v>0</v>
      </c>
      <c r="Y61" s="120"/>
      <c r="Z61" s="36"/>
      <c r="AA61" s="36"/>
      <c r="AB61" s="36"/>
      <c r="AC61" s="40"/>
      <c r="AD61" s="36"/>
      <c r="AE61" s="36"/>
      <c r="AF61" s="36"/>
      <c r="AG61" s="36"/>
      <c r="AH61" s="39"/>
      <c r="AI61" s="25"/>
      <c r="AJ61" s="34"/>
      <c r="AK61" s="32"/>
      <c r="AL61" s="32"/>
      <c r="AM61" s="25"/>
      <c r="AN61" s="35"/>
      <c r="AO61" s="36"/>
      <c r="AP61" s="32"/>
    </row>
    <row r="62" spans="1:42" ht="34.5" customHeight="1" x14ac:dyDescent="0.25">
      <c r="A62" s="29" t="s">
        <v>111</v>
      </c>
      <c r="B62" s="29" t="s">
        <v>154</v>
      </c>
      <c r="C62" s="30" t="s">
        <v>170</v>
      </c>
      <c r="D62" s="31"/>
      <c r="E62" s="31"/>
      <c r="F62" s="32" t="s">
        <v>7</v>
      </c>
      <c r="G62" s="121">
        <f t="shared" si="23"/>
        <v>17.000002000000002</v>
      </c>
      <c r="H62" s="122">
        <f>IF($E62&gt;0,VLOOKUP($F62,'Temps unitaires'!$B$3:$J$72,3,FALSE)*$E62,VLOOKUP($F62,'Temps unitaires'!$B$3:$J$72,3,FALSE))</f>
        <v>2</v>
      </c>
      <c r="I62" s="122">
        <f>IF($E62&gt;0,VLOOKUP($F62,'Temps unitaires'!$B$3:$J$72,4,FALSE)*$E62,VLOOKUP($F62,'Temps unitaires'!$B$3:$J$72,4,FALSE))</f>
        <v>9.9999999999999995E-7</v>
      </c>
      <c r="J62" s="122">
        <f>IF($E62&gt;0,VLOOKUP($F62,'Temps unitaires'!$B$3:$J$72,5,FALSE)*$E62,VLOOKUP($F62,'Temps unitaires'!$B$3:$J$72,5,FALSE))</f>
        <v>2</v>
      </c>
      <c r="K62" s="122">
        <f>IF($E62&gt;0,VLOOKUP($F62,'Temps unitaires'!$B$3:$J$72,6,FALSE)*$E62,VLOOKUP($F62,'Temps unitaires'!$B$3:$J$72,6,FALSE))</f>
        <v>9</v>
      </c>
      <c r="L62" s="122">
        <f>IF($E62&gt;0,VLOOKUP($F62,'Temps unitaires'!$B$3:$J$72,7,FALSE)*$E62,VLOOKUP($F62,'Temps unitaires'!$B$3:$J$72,7,FALSE))</f>
        <v>2</v>
      </c>
      <c r="M62" s="122">
        <f>IF($E62&gt;0,VLOOKUP($F62,'Temps unitaires'!$B$3:$J$72,8,FALSE)*$E62,VLOOKUP($F62,'Temps unitaires'!$B$3:$J$72,8,FALSE))</f>
        <v>9.9999999999999995E-7</v>
      </c>
      <c r="N62" s="122">
        <f>IF($E62&gt;0,VLOOKUP($F62,'Temps unitaires'!$B$3:$J$72,9,FALSE)*$E62,VLOOKUP($F62,'Temps unitaires'!$B$3:$J$72,9,FALSE))</f>
        <v>2</v>
      </c>
      <c r="O62" s="123"/>
      <c r="P62" s="15"/>
      <c r="Q62" s="15"/>
      <c r="R62" s="15"/>
      <c r="S62" s="15"/>
      <c r="T62" s="15"/>
      <c r="U62" s="15"/>
      <c r="V62" s="79"/>
      <c r="W62" s="38"/>
      <c r="X62" s="124">
        <f t="shared" si="11"/>
        <v>0</v>
      </c>
      <c r="Y62" s="120"/>
      <c r="Z62" s="36"/>
      <c r="AA62" s="36"/>
      <c r="AB62" s="36"/>
      <c r="AC62" s="36"/>
      <c r="AD62" s="36"/>
      <c r="AE62" s="36"/>
      <c r="AF62" s="36"/>
      <c r="AG62" s="36"/>
      <c r="AH62" s="39"/>
      <c r="AI62" s="25"/>
      <c r="AJ62" s="39"/>
      <c r="AK62" s="36"/>
      <c r="AL62" s="32"/>
      <c r="AM62" s="25"/>
      <c r="AN62" s="35"/>
      <c r="AO62" s="36"/>
      <c r="AP62" s="32"/>
    </row>
    <row r="63" spans="1:42" ht="34.5" customHeight="1" x14ac:dyDescent="0.25">
      <c r="A63" s="29" t="s">
        <v>111</v>
      </c>
      <c r="B63" s="29" t="s">
        <v>154</v>
      </c>
      <c r="C63" s="30" t="s">
        <v>158</v>
      </c>
      <c r="D63" s="31"/>
      <c r="E63" s="31"/>
      <c r="F63" s="37" t="s">
        <v>362</v>
      </c>
      <c r="G63" s="121">
        <f t="shared" si="23"/>
        <v>27.000002000000002</v>
      </c>
      <c r="H63" s="122">
        <f>IF($E63&gt;0,VLOOKUP($F63,'Temps unitaires'!$B$3:$J$72,3,FALSE)*$E63,VLOOKUP($F63,'Temps unitaires'!$B$3:$J$72,3,FALSE))</f>
        <v>2</v>
      </c>
      <c r="I63" s="122">
        <f>IF($E63&gt;0,VLOOKUP($F63,'Temps unitaires'!$B$3:$J$72,4,FALSE)*$E63,VLOOKUP($F63,'Temps unitaires'!$B$3:$J$72,4,FALSE))</f>
        <v>9.9999999999999995E-7</v>
      </c>
      <c r="J63" s="122">
        <f>IF($E63&gt;0,VLOOKUP($F63,'Temps unitaires'!$B$3:$J$72,5,FALSE)*$E63,VLOOKUP($F63,'Temps unitaires'!$B$3:$J$72,5,FALSE))</f>
        <v>1</v>
      </c>
      <c r="K63" s="122">
        <f>IF($E63&gt;0,VLOOKUP($F63,'Temps unitaires'!$B$3:$J$72,6,FALSE)*$E63,VLOOKUP($F63,'Temps unitaires'!$B$3:$J$72,6,FALSE))</f>
        <v>16</v>
      </c>
      <c r="L63" s="122">
        <f>IF($E63&gt;0,VLOOKUP($F63,'Temps unitaires'!$B$3:$J$72,7,FALSE)*$E63,VLOOKUP($F63,'Temps unitaires'!$B$3:$J$72,7,FALSE))</f>
        <v>4</v>
      </c>
      <c r="M63" s="122">
        <f>IF($E63&gt;0,VLOOKUP($F63,'Temps unitaires'!$B$3:$J$72,8,FALSE)*$E63,VLOOKUP($F63,'Temps unitaires'!$B$3:$J$72,8,FALSE))</f>
        <v>9.9999999999999995E-7</v>
      </c>
      <c r="N63" s="122">
        <f>IF($E63&gt;0,VLOOKUP($F63,'Temps unitaires'!$B$3:$J$72,9,FALSE)*$E63,VLOOKUP($F63,'Temps unitaires'!$B$3:$J$72,9,FALSE))</f>
        <v>4</v>
      </c>
      <c r="O63" s="123"/>
      <c r="P63" s="15"/>
      <c r="Q63" s="15"/>
      <c r="R63" s="15"/>
      <c r="S63" s="15"/>
      <c r="T63" s="15"/>
      <c r="U63" s="15"/>
      <c r="V63" s="79"/>
      <c r="W63" s="38"/>
      <c r="X63" s="124">
        <f t="shared" si="11"/>
        <v>0</v>
      </c>
      <c r="Y63" s="120"/>
      <c r="Z63" s="36"/>
      <c r="AA63" s="36"/>
      <c r="AB63" s="36"/>
      <c r="AC63" s="40"/>
      <c r="AD63" s="36"/>
      <c r="AE63" s="36"/>
      <c r="AF63" s="36"/>
      <c r="AG63" s="36"/>
      <c r="AH63" s="39"/>
      <c r="AI63" s="25"/>
      <c r="AJ63" s="34"/>
      <c r="AK63" s="32"/>
      <c r="AL63" s="32"/>
      <c r="AM63" s="25"/>
      <c r="AN63" s="35"/>
      <c r="AO63" s="36"/>
      <c r="AP63" s="32"/>
    </row>
    <row r="64" spans="1:42" ht="40.5" customHeight="1" thickBot="1" x14ac:dyDescent="0.3">
      <c r="A64" s="69" t="s">
        <v>111</v>
      </c>
      <c r="B64" s="69" t="s">
        <v>154</v>
      </c>
      <c r="C64" s="70" t="s">
        <v>159</v>
      </c>
      <c r="D64" s="71"/>
      <c r="E64" s="71"/>
      <c r="F64" s="82" t="s">
        <v>86</v>
      </c>
      <c r="G64" s="125">
        <f>SUM(H64:N64)</f>
        <v>6.0000020000000003</v>
      </c>
      <c r="H64" s="126">
        <f>IF($E64&gt;0,VLOOKUP($F64,'Temps unitaires'!$B$3:$J$72,3,FALSE)*$E64,VLOOKUP($F64,'Temps unitaires'!$B$3:$J$72,3,FALSE))</f>
        <v>2</v>
      </c>
      <c r="I64" s="126">
        <f>IF($E64&gt;0,VLOOKUP($F64,'Temps unitaires'!$B$3:$J$72,4,FALSE)*$E64,VLOOKUP($F64,'Temps unitaires'!$B$3:$J$72,4,FALSE))</f>
        <v>9.9999999999999995E-7</v>
      </c>
      <c r="J64" s="126">
        <f>IF($E64&gt;0,VLOOKUP($F64,'Temps unitaires'!$B$3:$J$72,5,FALSE)*$E64,VLOOKUP($F64,'Temps unitaires'!$B$3:$J$72,5,FALSE))</f>
        <v>1</v>
      </c>
      <c r="K64" s="126">
        <f>IF($E64&gt;0,VLOOKUP($F64,'Temps unitaires'!$B$3:$J$72,6,FALSE)*$E64,VLOOKUP($F64,'Temps unitaires'!$B$3:$J$72,6,FALSE))</f>
        <v>1</v>
      </c>
      <c r="L64" s="126">
        <f>IF($E64&gt;0,VLOOKUP($F64,'Temps unitaires'!$B$3:$J$72,7,FALSE)*$E64,VLOOKUP($F64,'Temps unitaires'!$B$3:$J$72,7,FALSE))</f>
        <v>1</v>
      </c>
      <c r="M64" s="126">
        <f>IF($E64&gt;0,VLOOKUP($F64,'Temps unitaires'!$B$3:$J$72,8,FALSE)*$E64,VLOOKUP($F64,'Temps unitaires'!$B$3:$J$72,8,FALSE))</f>
        <v>9.9999999999999995E-7</v>
      </c>
      <c r="N64" s="126">
        <f>IF($E64&gt;0,VLOOKUP($F64,'Temps unitaires'!$B$3:$J$72,9,FALSE)*$E64,VLOOKUP($F64,'Temps unitaires'!$B$3:$J$72,9,FALSE))</f>
        <v>1</v>
      </c>
      <c r="O64" s="127"/>
      <c r="P64" s="73"/>
      <c r="Q64" s="73"/>
      <c r="R64" s="73"/>
      <c r="S64" s="73"/>
      <c r="T64" s="15"/>
      <c r="U64" s="73"/>
      <c r="V64" s="79"/>
      <c r="W64" s="74"/>
      <c r="X64" s="128">
        <f t="shared" si="11"/>
        <v>0</v>
      </c>
      <c r="Y64" s="120"/>
      <c r="Z64" s="36"/>
      <c r="AA64" s="36"/>
      <c r="AB64" s="36"/>
      <c r="AC64" s="40"/>
      <c r="AD64" s="36"/>
      <c r="AE64" s="36"/>
      <c r="AF64" s="36"/>
      <c r="AG64" s="36"/>
      <c r="AH64" s="39"/>
      <c r="AI64" s="25"/>
      <c r="AJ64" s="34"/>
      <c r="AK64" s="32"/>
      <c r="AL64" s="32"/>
      <c r="AM64" s="25"/>
      <c r="AN64" s="35"/>
      <c r="AO64" s="36"/>
      <c r="AP64" s="32"/>
    </row>
    <row r="65" spans="1:42" ht="34.5" customHeight="1" thickTop="1" thickBot="1" x14ac:dyDescent="0.3">
      <c r="A65" s="81" t="s">
        <v>111</v>
      </c>
      <c r="B65" s="81" t="s">
        <v>154</v>
      </c>
      <c r="C65" s="184" t="s">
        <v>40</v>
      </c>
      <c r="D65" s="184"/>
      <c r="E65" s="184"/>
      <c r="F65" s="184"/>
      <c r="G65" s="129">
        <f>SUM(H65:N65)</f>
        <v>107.90006099999999</v>
      </c>
      <c r="H65" s="130">
        <f t="shared" ref="H65:N65" si="24">SUM(H56:H64)</f>
        <v>12.00001</v>
      </c>
      <c r="I65" s="130">
        <f t="shared" si="24"/>
        <v>1.6000000000000003E-5</v>
      </c>
      <c r="J65" s="130">
        <f t="shared" si="24"/>
        <v>7.5000090000000004</v>
      </c>
      <c r="K65" s="130">
        <f t="shared" si="24"/>
        <v>47.000008999999999</v>
      </c>
      <c r="L65" s="130">
        <f t="shared" si="24"/>
        <v>13.00001</v>
      </c>
      <c r="M65" s="130">
        <f t="shared" si="24"/>
        <v>9.6000069999999962</v>
      </c>
      <c r="N65" s="130">
        <f t="shared" si="24"/>
        <v>18.8</v>
      </c>
      <c r="O65" s="131"/>
      <c r="P65" s="132">
        <f>SUMPRODUCT(H56:H64,P56:P64)/H65</f>
        <v>0</v>
      </c>
      <c r="Q65" s="132"/>
      <c r="R65" s="132">
        <f t="shared" ref="R65:V65" si="25">SUMPRODUCT(J56:J64,R56:R64)/J65</f>
        <v>0</v>
      </c>
      <c r="S65" s="132">
        <f t="shared" si="25"/>
        <v>0</v>
      </c>
      <c r="T65" s="132">
        <f t="shared" si="25"/>
        <v>0</v>
      </c>
      <c r="U65" s="132">
        <f t="shared" si="25"/>
        <v>0</v>
      </c>
      <c r="V65" s="132">
        <f t="shared" si="25"/>
        <v>0</v>
      </c>
      <c r="W65" s="142"/>
      <c r="X65" s="134">
        <f>SUMPRODUCT(H56:N64,P56:V64)/SUM(H56:N64)</f>
        <v>0</v>
      </c>
      <c r="Y65" s="120"/>
      <c r="Z65" s="99"/>
      <c r="AA65" s="99"/>
      <c r="AB65" s="99"/>
      <c r="AC65" s="99"/>
      <c r="AD65" s="99"/>
      <c r="AE65" s="99"/>
      <c r="AF65" s="99"/>
      <c r="AG65" s="99"/>
      <c r="AH65" s="98"/>
      <c r="AI65" s="101"/>
      <c r="AJ65" s="98"/>
      <c r="AK65" s="99"/>
      <c r="AL65" s="100"/>
      <c r="AM65" s="101"/>
      <c r="AN65" s="102"/>
      <c r="AO65" s="99"/>
      <c r="AP65" s="100"/>
    </row>
    <row r="66" spans="1:42" ht="34.5" customHeight="1" thickTop="1" x14ac:dyDescent="0.25">
      <c r="A66" s="75" t="s">
        <v>111</v>
      </c>
      <c r="B66" s="75" t="s">
        <v>160</v>
      </c>
      <c r="C66" s="76" t="s">
        <v>161</v>
      </c>
      <c r="D66" s="77"/>
      <c r="E66" s="77"/>
      <c r="F66" s="78" t="s">
        <v>82</v>
      </c>
      <c r="G66" s="135">
        <f t="shared" ref="G66:G95" si="26">SUM(H66:N66)</f>
        <v>7.2500030000000004</v>
      </c>
      <c r="H66" s="136">
        <f>IF($E66&gt;0,VLOOKUP($F66,'Temps unitaires'!$B$3:$J$72,3,FALSE)*$E66,VLOOKUP($F66,'Temps unitaires'!$B$3:$J$72,3,FALSE))</f>
        <v>9.9999999999999995E-7</v>
      </c>
      <c r="I66" s="136">
        <f>IF($E66&gt;0,VLOOKUP($F66,'Temps unitaires'!$B$3:$J$72,4,FALSE)*$E66,VLOOKUP($F66,'Temps unitaires'!$B$3:$J$72,4,FALSE))</f>
        <v>9.9999999999999995E-7</v>
      </c>
      <c r="J66" s="136">
        <f>IF($E66&gt;0,VLOOKUP($F66,'Temps unitaires'!$B$3:$J$72,5,FALSE)*$E66,VLOOKUP($F66,'Temps unitaires'!$B$3:$J$72,5,FALSE))</f>
        <v>1</v>
      </c>
      <c r="K66" s="136">
        <f>IF($E66&gt;0,VLOOKUP($F66,'Temps unitaires'!$B$3:$J$72,6,FALSE)*$E66,VLOOKUP($F66,'Temps unitaires'!$B$3:$J$72,6,FALSE))</f>
        <v>6</v>
      </c>
      <c r="L66" s="136">
        <f>IF($E66&gt;0,VLOOKUP($F66,'Temps unitaires'!$B$3:$J$72,7,FALSE)*$E66,VLOOKUP($F66,'Temps unitaires'!$B$3:$J$72,7,FALSE))</f>
        <v>0</v>
      </c>
      <c r="M66" s="136">
        <f>IF($E66&gt;0,VLOOKUP($F66,'Temps unitaires'!$B$3:$J$72,8,FALSE)*$E66,VLOOKUP($F66,'Temps unitaires'!$B$3:$J$72,8,FALSE))</f>
        <v>9.9999999999999995E-7</v>
      </c>
      <c r="N66" s="136">
        <f>IF($E66&gt;0,VLOOKUP($F66,'Temps unitaires'!$B$3:$J$72,9,FALSE)*$E66,VLOOKUP($F66,'Temps unitaires'!$B$3:$J$72,9,FALSE))</f>
        <v>0.25</v>
      </c>
      <c r="O66" s="137"/>
      <c r="P66" s="79"/>
      <c r="Q66" s="79"/>
      <c r="R66" s="79"/>
      <c r="S66" s="79"/>
      <c r="T66" s="79"/>
      <c r="U66" s="79"/>
      <c r="V66" s="79"/>
      <c r="W66" s="80"/>
      <c r="X66" s="138">
        <f t="shared" si="11"/>
        <v>0</v>
      </c>
      <c r="Y66" s="120"/>
      <c r="Z66" s="36"/>
      <c r="AA66" s="36"/>
      <c r="AB66" s="36"/>
      <c r="AC66" s="40"/>
      <c r="AD66" s="36"/>
      <c r="AE66" s="36"/>
      <c r="AF66" s="36"/>
      <c r="AG66" s="36"/>
      <c r="AH66" s="39"/>
      <c r="AI66" s="25"/>
      <c r="AJ66" s="34"/>
      <c r="AK66" s="32"/>
      <c r="AL66" s="32"/>
      <c r="AM66" s="25"/>
      <c r="AN66" s="35"/>
      <c r="AO66" s="36"/>
      <c r="AP66" s="32"/>
    </row>
    <row r="67" spans="1:42" ht="34.5" customHeight="1" x14ac:dyDescent="0.25">
      <c r="A67" s="29" t="s">
        <v>111</v>
      </c>
      <c r="B67" s="29" t="s">
        <v>160</v>
      </c>
      <c r="C67" s="30" t="s">
        <v>161</v>
      </c>
      <c r="D67" s="31"/>
      <c r="E67" s="31">
        <v>3</v>
      </c>
      <c r="F67" s="32" t="s">
        <v>25</v>
      </c>
      <c r="G67" s="121">
        <f t="shared" si="26"/>
        <v>9.0000150000000012</v>
      </c>
      <c r="H67" s="122">
        <f>IF($E67&gt;0,VLOOKUP($F67,'Temps unitaires'!$B$3:$J$72,3,FALSE)*$E67,VLOOKUP($F67,'Temps unitaires'!$B$3:$J$72,3,FALSE))</f>
        <v>3.0000000000000001E-6</v>
      </c>
      <c r="I67" s="122">
        <f>IF($E67&gt;0,VLOOKUP($F67,'Temps unitaires'!$B$3:$J$72,4,FALSE)*$E67,VLOOKUP($F67,'Temps unitaires'!$B$3:$J$72,4,FALSE))</f>
        <v>3.0000000000000001E-6</v>
      </c>
      <c r="J67" s="122">
        <f>IF($E67&gt;0,VLOOKUP($F67,'Temps unitaires'!$B$3:$J$72,5,FALSE)*$E67,VLOOKUP($F67,'Temps unitaires'!$B$3:$J$72,5,FALSE))</f>
        <v>3.0000000000000001E-6</v>
      </c>
      <c r="K67" s="122">
        <f>IF($E67&gt;0,VLOOKUP($F67,'Temps unitaires'!$B$3:$J$72,6,FALSE)*$E67,VLOOKUP($F67,'Temps unitaires'!$B$3:$J$72,6,FALSE))</f>
        <v>3.0000000000000001E-6</v>
      </c>
      <c r="L67" s="122">
        <f>IF($E67&gt;0,VLOOKUP($F67,'Temps unitaires'!$B$3:$J$72,7,FALSE)*$E67,VLOOKUP($F67,'Temps unitaires'!$B$3:$J$72,7,FALSE))</f>
        <v>3.0000000000000001E-6</v>
      </c>
      <c r="M67" s="122">
        <f>IF($E67&gt;0,VLOOKUP($F67,'Temps unitaires'!$B$3:$J$72,8,FALSE)*$E67,VLOOKUP($F67,'Temps unitaires'!$B$3:$J$72,8,FALSE))</f>
        <v>6</v>
      </c>
      <c r="N67" s="122">
        <f>IF($E67&gt;0,VLOOKUP($F67,'Temps unitaires'!$B$3:$J$72,9,FALSE)*$E67,VLOOKUP($F67,'Temps unitaires'!$B$3:$J$72,9,FALSE))</f>
        <v>3</v>
      </c>
      <c r="O67" s="123"/>
      <c r="P67" s="15"/>
      <c r="Q67" s="15"/>
      <c r="R67" s="15"/>
      <c r="S67" s="15"/>
      <c r="T67" s="15"/>
      <c r="U67" s="15"/>
      <c r="V67" s="79"/>
      <c r="W67" s="38"/>
      <c r="X67" s="124">
        <f t="shared" si="11"/>
        <v>0</v>
      </c>
      <c r="Y67" s="120"/>
      <c r="Z67" s="36"/>
      <c r="AA67" s="36"/>
      <c r="AB67" s="36"/>
      <c r="AC67" s="36"/>
      <c r="AD67" s="36"/>
      <c r="AE67" s="36"/>
      <c r="AF67" s="36"/>
      <c r="AG67" s="36"/>
      <c r="AH67" s="39"/>
      <c r="AI67" s="25"/>
      <c r="AJ67" s="39"/>
      <c r="AK67" s="36"/>
      <c r="AL67" s="32"/>
      <c r="AM67" s="25"/>
      <c r="AN67" s="35"/>
      <c r="AO67" s="36"/>
      <c r="AP67" s="32"/>
    </row>
    <row r="68" spans="1:42" ht="34.5" customHeight="1" x14ac:dyDescent="0.25">
      <c r="A68" s="29" t="s">
        <v>111</v>
      </c>
      <c r="B68" s="29" t="s">
        <v>160</v>
      </c>
      <c r="C68" s="30" t="s">
        <v>161</v>
      </c>
      <c r="D68" s="31"/>
      <c r="E68" s="31">
        <v>22</v>
      </c>
      <c r="F68" s="37" t="s">
        <v>26</v>
      </c>
      <c r="G68" s="121">
        <f t="shared" si="26"/>
        <v>28.600110000000001</v>
      </c>
      <c r="H68" s="122">
        <f>IF($E68&gt;0,VLOOKUP($F68,'Temps unitaires'!$B$3:$J$72,3,FALSE)*$E68,VLOOKUP($F68,'Temps unitaires'!$B$3:$J$72,3,FALSE))</f>
        <v>2.1999999999999999E-5</v>
      </c>
      <c r="I68" s="122">
        <f>IF($E68&gt;0,VLOOKUP($F68,'Temps unitaires'!$B$3:$J$72,4,FALSE)*$E68,VLOOKUP($F68,'Temps unitaires'!$B$3:$J$72,4,FALSE))</f>
        <v>2.1999999999999999E-5</v>
      </c>
      <c r="J68" s="122">
        <f>IF($E68&gt;0,VLOOKUP($F68,'Temps unitaires'!$B$3:$J$72,5,FALSE)*$E68,VLOOKUP($F68,'Temps unitaires'!$B$3:$J$72,5,FALSE))</f>
        <v>2.1999999999999999E-5</v>
      </c>
      <c r="K68" s="122">
        <f>IF($E68&gt;0,VLOOKUP($F68,'Temps unitaires'!$B$3:$J$72,6,FALSE)*$E68,VLOOKUP($F68,'Temps unitaires'!$B$3:$J$72,6,FALSE))</f>
        <v>2.1999999999999999E-5</v>
      </c>
      <c r="L68" s="122">
        <f>IF($E68&gt;0,VLOOKUP($F68,'Temps unitaires'!$B$3:$J$72,7,FALSE)*$E68,VLOOKUP($F68,'Temps unitaires'!$B$3:$J$72,7,FALSE))</f>
        <v>2.1999999999999999E-5</v>
      </c>
      <c r="M68" s="122">
        <f>IF($E68&gt;0,VLOOKUP($F68,'Temps unitaires'!$B$3:$J$72,8,FALSE)*$E68,VLOOKUP($F68,'Temps unitaires'!$B$3:$J$72,8,FALSE))</f>
        <v>17.600000000000001</v>
      </c>
      <c r="N68" s="122">
        <f>IF($E68&gt;0,VLOOKUP($F68,'Temps unitaires'!$B$3:$J$72,9,FALSE)*$E68,VLOOKUP($F68,'Temps unitaires'!$B$3:$J$72,9,FALSE))</f>
        <v>11</v>
      </c>
      <c r="O68" s="123"/>
      <c r="P68" s="15"/>
      <c r="Q68" s="15"/>
      <c r="R68" s="15"/>
      <c r="S68" s="15"/>
      <c r="T68" s="15"/>
      <c r="U68" s="15"/>
      <c r="V68" s="79"/>
      <c r="W68" s="38"/>
      <c r="X68" s="124">
        <f t="shared" si="11"/>
        <v>0</v>
      </c>
      <c r="Y68" s="120"/>
      <c r="Z68" s="36"/>
      <c r="AA68" s="36"/>
      <c r="AB68" s="36"/>
      <c r="AC68" s="40"/>
      <c r="AD68" s="36"/>
      <c r="AE68" s="36"/>
      <c r="AF68" s="36"/>
      <c r="AG68" s="36"/>
      <c r="AH68" s="39"/>
      <c r="AI68" s="25"/>
      <c r="AJ68" s="34"/>
      <c r="AK68" s="32"/>
      <c r="AL68" s="32"/>
      <c r="AM68" s="25"/>
      <c r="AN68" s="35"/>
      <c r="AO68" s="36"/>
      <c r="AP68" s="32"/>
    </row>
    <row r="69" spans="1:42" ht="34.5" customHeight="1" x14ac:dyDescent="0.25">
      <c r="A69" s="29" t="s">
        <v>111</v>
      </c>
      <c r="B69" s="29" t="s">
        <v>160</v>
      </c>
      <c r="C69" s="30" t="s">
        <v>163</v>
      </c>
      <c r="D69" s="31"/>
      <c r="E69" s="31"/>
      <c r="F69" s="37" t="s">
        <v>96</v>
      </c>
      <c r="G69" s="121">
        <f t="shared" si="26"/>
        <v>50.000001999999995</v>
      </c>
      <c r="H69" s="122">
        <f>IF($E69&gt;0,VLOOKUP($F69,'Temps unitaires'!$B$3:$J$72,3,FALSE)*$E69,VLOOKUP($F69,'Temps unitaires'!$B$3:$J$72,3,FALSE))</f>
        <v>2</v>
      </c>
      <c r="I69" s="122">
        <f>IF($E69&gt;0,VLOOKUP($F69,'Temps unitaires'!$B$3:$J$72,4,FALSE)*$E69,VLOOKUP($F69,'Temps unitaires'!$B$3:$J$72,4,FALSE))</f>
        <v>9.9999999999999995E-7</v>
      </c>
      <c r="J69" s="122">
        <f>IF($E69&gt;0,VLOOKUP($F69,'Temps unitaires'!$B$3:$J$72,5,FALSE)*$E69,VLOOKUP($F69,'Temps unitaires'!$B$3:$J$72,5,FALSE))</f>
        <v>35</v>
      </c>
      <c r="K69" s="122">
        <f>IF($E69&gt;0,VLOOKUP($F69,'Temps unitaires'!$B$3:$J$72,6,FALSE)*$E69,VLOOKUP($F69,'Temps unitaires'!$B$3:$J$72,6,FALSE))</f>
        <v>6</v>
      </c>
      <c r="L69" s="122">
        <f>IF($E69&gt;0,VLOOKUP($F69,'Temps unitaires'!$B$3:$J$72,7,FALSE)*$E69,VLOOKUP($F69,'Temps unitaires'!$B$3:$J$72,7,FALSE))</f>
        <v>3</v>
      </c>
      <c r="M69" s="122">
        <f>IF($E69&gt;0,VLOOKUP($F69,'Temps unitaires'!$B$3:$J$72,8,FALSE)*$E69,VLOOKUP($F69,'Temps unitaires'!$B$3:$J$72,8,FALSE))</f>
        <v>9.9999999999999995E-7</v>
      </c>
      <c r="N69" s="122">
        <f>IF($E69&gt;0,VLOOKUP($F69,'Temps unitaires'!$B$3:$J$72,9,FALSE)*$E69,VLOOKUP($F69,'Temps unitaires'!$B$3:$J$72,9,FALSE))</f>
        <v>4</v>
      </c>
      <c r="O69" s="123"/>
      <c r="P69" s="15"/>
      <c r="Q69" s="15"/>
      <c r="R69" s="15"/>
      <c r="S69" s="15"/>
      <c r="T69" s="15"/>
      <c r="U69" s="15"/>
      <c r="V69" s="79"/>
      <c r="W69" s="38"/>
      <c r="X69" s="124">
        <f t="shared" si="11"/>
        <v>0</v>
      </c>
      <c r="Y69" s="120"/>
      <c r="Z69" s="36"/>
      <c r="AA69" s="36"/>
      <c r="AB69" s="36"/>
      <c r="AC69" s="36"/>
      <c r="AD69" s="36"/>
      <c r="AE69" s="36"/>
      <c r="AF69" s="36"/>
      <c r="AG69" s="36"/>
      <c r="AH69" s="39"/>
      <c r="AI69" s="25"/>
      <c r="AJ69" s="39"/>
      <c r="AK69" s="36"/>
      <c r="AL69" s="32"/>
      <c r="AM69" s="25"/>
      <c r="AN69" s="35"/>
      <c r="AO69" s="36"/>
      <c r="AP69" s="32"/>
    </row>
    <row r="70" spans="1:42" ht="34.5" customHeight="1" x14ac:dyDescent="0.25">
      <c r="A70" s="29" t="s">
        <v>111</v>
      </c>
      <c r="B70" s="29" t="s">
        <v>160</v>
      </c>
      <c r="C70" s="30" t="s">
        <v>162</v>
      </c>
      <c r="D70" s="31"/>
      <c r="E70" s="31">
        <v>1.2</v>
      </c>
      <c r="F70" s="32" t="s">
        <v>13</v>
      </c>
      <c r="G70" s="121">
        <f t="shared" si="26"/>
        <v>25.200002399999999</v>
      </c>
      <c r="H70" s="122">
        <f>IF($E70&gt;0,VLOOKUP($F70,'Temps unitaires'!$B$3:$J$72,3,FALSE)*$E70,VLOOKUP($F70,'Temps unitaires'!$B$3:$J$72,3,FALSE))</f>
        <v>2.4</v>
      </c>
      <c r="I70" s="122">
        <f>IF($E70&gt;0,VLOOKUP($F70,'Temps unitaires'!$B$3:$J$72,4,FALSE)*$E70,VLOOKUP($F70,'Temps unitaires'!$B$3:$J$72,4,FALSE))</f>
        <v>1.1999999999999999E-6</v>
      </c>
      <c r="J70" s="122">
        <f>IF($E70&gt;0,VLOOKUP($F70,'Temps unitaires'!$B$3:$J$72,5,FALSE)*$E70,VLOOKUP($F70,'Temps unitaires'!$B$3:$J$72,5,FALSE))</f>
        <v>2.4</v>
      </c>
      <c r="K70" s="122">
        <f>IF($E70&gt;0,VLOOKUP($F70,'Temps unitaires'!$B$3:$J$72,6,FALSE)*$E70,VLOOKUP($F70,'Temps unitaires'!$B$3:$J$72,6,FALSE))</f>
        <v>12</v>
      </c>
      <c r="L70" s="122">
        <f>IF($E70&gt;0,VLOOKUP($F70,'Temps unitaires'!$B$3:$J$72,7,FALSE)*$E70,VLOOKUP($F70,'Temps unitaires'!$B$3:$J$72,7,FALSE))</f>
        <v>6</v>
      </c>
      <c r="M70" s="122">
        <f>IF($E70&gt;0,VLOOKUP($F70,'Temps unitaires'!$B$3:$J$72,8,FALSE)*$E70,VLOOKUP($F70,'Temps unitaires'!$B$3:$J$72,8,FALSE))</f>
        <v>1.1999999999999999E-6</v>
      </c>
      <c r="N70" s="122">
        <f>IF($E70&gt;0,VLOOKUP($F70,'Temps unitaires'!$B$3:$J$72,9,FALSE)*$E70,VLOOKUP($F70,'Temps unitaires'!$B$3:$J$72,9,FALSE))</f>
        <v>2.4</v>
      </c>
      <c r="O70" s="123"/>
      <c r="P70" s="15"/>
      <c r="Q70" s="15"/>
      <c r="R70" s="15"/>
      <c r="S70" s="15"/>
      <c r="T70" s="15"/>
      <c r="U70" s="15"/>
      <c r="V70" s="79"/>
      <c r="W70" s="38"/>
      <c r="X70" s="124">
        <f t="shared" si="11"/>
        <v>0</v>
      </c>
      <c r="Y70" s="120"/>
      <c r="Z70" s="36"/>
      <c r="AA70" s="36"/>
      <c r="AB70" s="36"/>
      <c r="AC70" s="40"/>
      <c r="AD70" s="36"/>
      <c r="AE70" s="36"/>
      <c r="AF70" s="36"/>
      <c r="AG70" s="36"/>
      <c r="AH70" s="39"/>
      <c r="AI70" s="25"/>
      <c r="AJ70" s="34"/>
      <c r="AK70" s="32"/>
      <c r="AL70" s="32"/>
      <c r="AM70" s="25"/>
      <c r="AN70" s="35"/>
      <c r="AO70" s="36"/>
      <c r="AP70" s="32"/>
    </row>
    <row r="71" spans="1:42" ht="34.5" customHeight="1" x14ac:dyDescent="0.25">
      <c r="A71" s="29" t="s">
        <v>111</v>
      </c>
      <c r="B71" s="29" t="s">
        <v>160</v>
      </c>
      <c r="C71" s="30" t="s">
        <v>164</v>
      </c>
      <c r="D71" s="31"/>
      <c r="E71" s="31"/>
      <c r="F71" s="37" t="s">
        <v>91</v>
      </c>
      <c r="G71" s="121">
        <f t="shared" si="26"/>
        <v>12.000002</v>
      </c>
      <c r="H71" s="122">
        <f>IF($E71&gt;0,VLOOKUP($F71,'Temps unitaires'!$B$3:$J$72,3,FALSE)*$E71,VLOOKUP($F71,'Temps unitaires'!$B$3:$J$72,3,FALSE))</f>
        <v>2</v>
      </c>
      <c r="I71" s="122">
        <f>IF($E71&gt;0,VLOOKUP($F71,'Temps unitaires'!$B$3:$J$72,4,FALSE)*$E71,VLOOKUP($F71,'Temps unitaires'!$B$3:$J$72,4,FALSE))</f>
        <v>9.9999999999999995E-7</v>
      </c>
      <c r="J71" s="122">
        <f>IF($E71&gt;0,VLOOKUP($F71,'Temps unitaires'!$B$3:$J$72,5,FALSE)*$E71,VLOOKUP($F71,'Temps unitaires'!$B$3:$J$72,5,FALSE))</f>
        <v>1</v>
      </c>
      <c r="K71" s="122">
        <f>IF($E71&gt;0,VLOOKUP($F71,'Temps unitaires'!$B$3:$J$72,6,FALSE)*$E71,VLOOKUP($F71,'Temps unitaires'!$B$3:$J$72,6,FALSE))</f>
        <v>4</v>
      </c>
      <c r="L71" s="122">
        <f>IF($E71&gt;0,VLOOKUP($F71,'Temps unitaires'!$B$3:$J$72,7,FALSE)*$E71,VLOOKUP($F71,'Temps unitaires'!$B$3:$J$72,7,FALSE))</f>
        <v>3</v>
      </c>
      <c r="M71" s="122">
        <f>IF($E71&gt;0,VLOOKUP($F71,'Temps unitaires'!$B$3:$J$72,8,FALSE)*$E71,VLOOKUP($F71,'Temps unitaires'!$B$3:$J$72,8,FALSE))</f>
        <v>9.9999999999999995E-7</v>
      </c>
      <c r="N71" s="122">
        <f>IF($E71&gt;0,VLOOKUP($F71,'Temps unitaires'!$B$3:$J$72,9,FALSE)*$E71,VLOOKUP($F71,'Temps unitaires'!$B$3:$J$72,9,FALSE))</f>
        <v>2</v>
      </c>
      <c r="O71" s="123"/>
      <c r="P71" s="15"/>
      <c r="Q71" s="15"/>
      <c r="R71" s="15"/>
      <c r="S71" s="15"/>
      <c r="T71" s="15"/>
      <c r="U71" s="15"/>
      <c r="V71" s="79"/>
      <c r="W71" s="38"/>
      <c r="X71" s="124">
        <f t="shared" si="11"/>
        <v>0</v>
      </c>
      <c r="Y71" s="120"/>
      <c r="Z71" s="36"/>
      <c r="AA71" s="36"/>
      <c r="AB71" s="36"/>
      <c r="AC71" s="36"/>
      <c r="AD71" s="36"/>
      <c r="AE71" s="36"/>
      <c r="AF71" s="36"/>
      <c r="AG71" s="36"/>
      <c r="AH71" s="39"/>
      <c r="AI71" s="25"/>
      <c r="AJ71" s="39"/>
      <c r="AK71" s="36"/>
      <c r="AL71" s="32"/>
      <c r="AM71" s="25"/>
      <c r="AN71" s="35"/>
      <c r="AO71" s="36"/>
      <c r="AP71" s="32"/>
    </row>
    <row r="72" spans="1:42" ht="34.5" customHeight="1" x14ac:dyDescent="0.25">
      <c r="A72" s="29" t="s">
        <v>111</v>
      </c>
      <c r="B72" s="29" t="s">
        <v>160</v>
      </c>
      <c r="C72" s="30" t="s">
        <v>165</v>
      </c>
      <c r="D72" s="31"/>
      <c r="E72" s="31"/>
      <c r="F72" s="37" t="s">
        <v>91</v>
      </c>
      <c r="G72" s="121">
        <f t="shared" si="26"/>
        <v>12.000002</v>
      </c>
      <c r="H72" s="122">
        <f>IF($E72&gt;0,VLOOKUP($F72,'Temps unitaires'!$B$3:$J$72,3,FALSE)*$E72,VLOOKUP($F72,'Temps unitaires'!$B$3:$J$72,3,FALSE))</f>
        <v>2</v>
      </c>
      <c r="I72" s="122">
        <f>IF($E72&gt;0,VLOOKUP($F72,'Temps unitaires'!$B$3:$J$72,4,FALSE)*$E72,VLOOKUP($F72,'Temps unitaires'!$B$3:$J$72,4,FALSE))</f>
        <v>9.9999999999999995E-7</v>
      </c>
      <c r="J72" s="122">
        <f>IF($E72&gt;0,VLOOKUP($F72,'Temps unitaires'!$B$3:$J$72,5,FALSE)*$E72,VLOOKUP($F72,'Temps unitaires'!$B$3:$J$72,5,FALSE))</f>
        <v>1</v>
      </c>
      <c r="K72" s="122">
        <f>IF($E72&gt;0,VLOOKUP($F72,'Temps unitaires'!$B$3:$J$72,6,FALSE)*$E72,VLOOKUP($F72,'Temps unitaires'!$B$3:$J$72,6,FALSE))</f>
        <v>4</v>
      </c>
      <c r="L72" s="122">
        <f>IF($E72&gt;0,VLOOKUP($F72,'Temps unitaires'!$B$3:$J$72,7,FALSE)*$E72,VLOOKUP($F72,'Temps unitaires'!$B$3:$J$72,7,FALSE))</f>
        <v>3</v>
      </c>
      <c r="M72" s="122">
        <f>IF($E72&gt;0,VLOOKUP($F72,'Temps unitaires'!$B$3:$J$72,8,FALSE)*$E72,VLOOKUP($F72,'Temps unitaires'!$B$3:$J$72,8,FALSE))</f>
        <v>9.9999999999999995E-7</v>
      </c>
      <c r="N72" s="122">
        <f>IF($E72&gt;0,VLOOKUP($F72,'Temps unitaires'!$B$3:$J$72,9,FALSE)*$E72,VLOOKUP($F72,'Temps unitaires'!$B$3:$J$72,9,FALSE))</f>
        <v>2</v>
      </c>
      <c r="O72" s="123"/>
      <c r="P72" s="15"/>
      <c r="Q72" s="15"/>
      <c r="R72" s="15"/>
      <c r="S72" s="15"/>
      <c r="T72" s="15"/>
      <c r="U72" s="15"/>
      <c r="V72" s="79"/>
      <c r="W72" s="38"/>
      <c r="X72" s="124">
        <f t="shared" si="11"/>
        <v>0</v>
      </c>
      <c r="Y72" s="120"/>
      <c r="Z72" s="36"/>
      <c r="AA72" s="36"/>
      <c r="AB72" s="36"/>
      <c r="AC72" s="40"/>
      <c r="AD72" s="36"/>
      <c r="AE72" s="36"/>
      <c r="AF72" s="36"/>
      <c r="AG72" s="36"/>
      <c r="AH72" s="39"/>
      <c r="AI72" s="25"/>
      <c r="AJ72" s="34"/>
      <c r="AK72" s="32"/>
      <c r="AL72" s="32"/>
      <c r="AM72" s="25"/>
      <c r="AN72" s="35"/>
      <c r="AO72" s="36"/>
      <c r="AP72" s="32"/>
    </row>
    <row r="73" spans="1:42" ht="34.5" customHeight="1" x14ac:dyDescent="0.25">
      <c r="A73" s="29" t="s">
        <v>111</v>
      </c>
      <c r="B73" s="29" t="s">
        <v>160</v>
      </c>
      <c r="C73" s="30" t="s">
        <v>166</v>
      </c>
      <c r="D73" s="31"/>
      <c r="E73" s="31"/>
      <c r="F73" s="32" t="s">
        <v>90</v>
      </c>
      <c r="G73" s="121">
        <f t="shared" si="26"/>
        <v>9.0000020000000003</v>
      </c>
      <c r="H73" s="122">
        <f>IF($E73&gt;0,VLOOKUP($F73,'Temps unitaires'!$B$3:$J$72,3,FALSE)*$E73,VLOOKUP($F73,'Temps unitaires'!$B$3:$J$72,3,FALSE))</f>
        <v>2</v>
      </c>
      <c r="I73" s="122">
        <f>IF($E73&gt;0,VLOOKUP($F73,'Temps unitaires'!$B$3:$J$72,4,FALSE)*$E73,VLOOKUP($F73,'Temps unitaires'!$B$3:$J$72,4,FALSE))</f>
        <v>9.9999999999999995E-7</v>
      </c>
      <c r="J73" s="122">
        <f>IF($E73&gt;0,VLOOKUP($F73,'Temps unitaires'!$B$3:$J$72,5,FALSE)*$E73,VLOOKUP($F73,'Temps unitaires'!$B$3:$J$72,5,FALSE))</f>
        <v>1</v>
      </c>
      <c r="K73" s="122">
        <f>IF($E73&gt;0,VLOOKUP($F73,'Temps unitaires'!$B$3:$J$72,6,FALSE)*$E73,VLOOKUP($F73,'Temps unitaires'!$B$3:$J$72,6,FALSE))</f>
        <v>3</v>
      </c>
      <c r="L73" s="122">
        <f>IF($E73&gt;0,VLOOKUP($F73,'Temps unitaires'!$B$3:$J$72,7,FALSE)*$E73,VLOOKUP($F73,'Temps unitaires'!$B$3:$J$72,7,FALSE))</f>
        <v>2</v>
      </c>
      <c r="M73" s="122">
        <f>IF($E73&gt;0,VLOOKUP($F73,'Temps unitaires'!$B$3:$J$72,8,FALSE)*$E73,VLOOKUP($F73,'Temps unitaires'!$B$3:$J$72,8,FALSE))</f>
        <v>9.9999999999999995E-7</v>
      </c>
      <c r="N73" s="122">
        <f>IF($E73&gt;0,VLOOKUP($F73,'Temps unitaires'!$B$3:$J$72,9,FALSE)*$E73,VLOOKUP($F73,'Temps unitaires'!$B$3:$J$72,9,FALSE))</f>
        <v>1</v>
      </c>
      <c r="O73" s="123"/>
      <c r="P73" s="15"/>
      <c r="Q73" s="15"/>
      <c r="R73" s="15"/>
      <c r="S73" s="15"/>
      <c r="T73" s="15"/>
      <c r="U73" s="15"/>
      <c r="V73" s="79"/>
      <c r="W73" s="38"/>
      <c r="X73" s="124">
        <f t="shared" si="11"/>
        <v>0</v>
      </c>
      <c r="Y73" s="120"/>
      <c r="Z73" s="36"/>
      <c r="AA73" s="36"/>
      <c r="AB73" s="36"/>
      <c r="AC73" s="40"/>
      <c r="AD73" s="36"/>
      <c r="AE73" s="36"/>
      <c r="AF73" s="36"/>
      <c r="AG73" s="36"/>
      <c r="AH73" s="39"/>
      <c r="AI73" s="25"/>
      <c r="AJ73" s="34"/>
      <c r="AK73" s="32"/>
      <c r="AL73" s="32"/>
      <c r="AM73" s="25"/>
      <c r="AN73" s="35"/>
      <c r="AO73" s="36"/>
      <c r="AP73" s="32"/>
    </row>
    <row r="74" spans="1:42" ht="34.5" customHeight="1" x14ac:dyDescent="0.25">
      <c r="A74" s="29" t="s">
        <v>111</v>
      </c>
      <c r="B74" s="29" t="s">
        <v>160</v>
      </c>
      <c r="C74" s="30" t="s">
        <v>167</v>
      </c>
      <c r="D74" s="31"/>
      <c r="E74" s="31"/>
      <c r="F74" s="32" t="s">
        <v>90</v>
      </c>
      <c r="G74" s="121">
        <f t="shared" si="26"/>
        <v>9.0000020000000003</v>
      </c>
      <c r="H74" s="122">
        <f>IF($E74&gt;0,VLOOKUP($F74,'Temps unitaires'!$B$3:$J$72,3,FALSE)*$E74,VLOOKUP($F74,'Temps unitaires'!$B$3:$J$72,3,FALSE))</f>
        <v>2</v>
      </c>
      <c r="I74" s="122">
        <f>IF($E74&gt;0,VLOOKUP($F74,'Temps unitaires'!$B$3:$J$72,4,FALSE)*$E74,VLOOKUP($F74,'Temps unitaires'!$B$3:$J$72,4,FALSE))</f>
        <v>9.9999999999999995E-7</v>
      </c>
      <c r="J74" s="122">
        <f>IF($E74&gt;0,VLOOKUP($F74,'Temps unitaires'!$B$3:$J$72,5,FALSE)*$E74,VLOOKUP($F74,'Temps unitaires'!$B$3:$J$72,5,FALSE))</f>
        <v>1</v>
      </c>
      <c r="K74" s="122">
        <f>IF($E74&gt;0,VLOOKUP($F74,'Temps unitaires'!$B$3:$J$72,6,FALSE)*$E74,VLOOKUP($F74,'Temps unitaires'!$B$3:$J$72,6,FALSE))</f>
        <v>3</v>
      </c>
      <c r="L74" s="122">
        <f>IF($E74&gt;0,VLOOKUP($F74,'Temps unitaires'!$B$3:$J$72,7,FALSE)*$E74,VLOOKUP($F74,'Temps unitaires'!$B$3:$J$72,7,FALSE))</f>
        <v>2</v>
      </c>
      <c r="M74" s="122">
        <f>IF($E74&gt;0,VLOOKUP($F74,'Temps unitaires'!$B$3:$J$72,8,FALSE)*$E74,VLOOKUP($F74,'Temps unitaires'!$B$3:$J$72,8,FALSE))</f>
        <v>9.9999999999999995E-7</v>
      </c>
      <c r="N74" s="122">
        <f>IF($E74&gt;0,VLOOKUP($F74,'Temps unitaires'!$B$3:$J$72,9,FALSE)*$E74,VLOOKUP($F74,'Temps unitaires'!$B$3:$J$72,9,FALSE))</f>
        <v>1</v>
      </c>
      <c r="O74" s="123"/>
      <c r="P74" s="15"/>
      <c r="Q74" s="15"/>
      <c r="R74" s="15"/>
      <c r="S74" s="15"/>
      <c r="T74" s="15"/>
      <c r="U74" s="15"/>
      <c r="V74" s="79"/>
      <c r="W74" s="38"/>
      <c r="X74" s="124">
        <f t="shared" si="11"/>
        <v>0</v>
      </c>
      <c r="Y74" s="120"/>
      <c r="Z74" s="36"/>
      <c r="AA74" s="36"/>
      <c r="AB74" s="36"/>
      <c r="AC74" s="36"/>
      <c r="AD74" s="36"/>
      <c r="AE74" s="36"/>
      <c r="AF74" s="36"/>
      <c r="AG74" s="36"/>
      <c r="AH74" s="39"/>
      <c r="AI74" s="25"/>
      <c r="AJ74" s="39"/>
      <c r="AK74" s="36"/>
      <c r="AL74" s="32"/>
      <c r="AM74" s="25"/>
      <c r="AN74" s="35"/>
      <c r="AO74" s="36"/>
      <c r="AP74" s="32"/>
    </row>
    <row r="75" spans="1:42" ht="34.5" customHeight="1" x14ac:dyDescent="0.25">
      <c r="A75" s="29" t="s">
        <v>111</v>
      </c>
      <c r="B75" s="29" t="s">
        <v>160</v>
      </c>
      <c r="C75" s="30" t="s">
        <v>168</v>
      </c>
      <c r="D75" s="31"/>
      <c r="E75" s="31"/>
      <c r="F75" s="37" t="s">
        <v>18</v>
      </c>
      <c r="G75" s="121">
        <f t="shared" si="26"/>
        <v>6.0000020000000003</v>
      </c>
      <c r="H75" s="122">
        <f>IF($E75&gt;0,VLOOKUP($F75,'Temps unitaires'!$B$3:$J$72,3,FALSE)*$E75,VLOOKUP($F75,'Temps unitaires'!$B$3:$J$72,3,FALSE))</f>
        <v>2</v>
      </c>
      <c r="I75" s="122">
        <f>IF($E75&gt;0,VLOOKUP($F75,'Temps unitaires'!$B$3:$J$72,4,FALSE)*$E75,VLOOKUP($F75,'Temps unitaires'!$B$3:$J$72,4,FALSE))</f>
        <v>9.9999999999999995E-7</v>
      </c>
      <c r="J75" s="122">
        <f>IF($E75&gt;0,VLOOKUP($F75,'Temps unitaires'!$B$3:$J$72,5,FALSE)*$E75,VLOOKUP($F75,'Temps unitaires'!$B$3:$J$72,5,FALSE))</f>
        <v>1</v>
      </c>
      <c r="K75" s="122">
        <f>IF($E75&gt;0,VLOOKUP($F75,'Temps unitaires'!$B$3:$J$72,6,FALSE)*$E75,VLOOKUP($F75,'Temps unitaires'!$B$3:$J$72,6,FALSE))</f>
        <v>1</v>
      </c>
      <c r="L75" s="122">
        <f>IF($E75&gt;0,VLOOKUP($F75,'Temps unitaires'!$B$3:$J$72,7,FALSE)*$E75,VLOOKUP($F75,'Temps unitaires'!$B$3:$J$72,7,FALSE))</f>
        <v>1</v>
      </c>
      <c r="M75" s="122">
        <f>IF($E75&gt;0,VLOOKUP($F75,'Temps unitaires'!$B$3:$J$72,8,FALSE)*$E75,VLOOKUP($F75,'Temps unitaires'!$B$3:$J$72,8,FALSE))</f>
        <v>9.9999999999999995E-7</v>
      </c>
      <c r="N75" s="122">
        <f>IF($E75&gt;0,VLOOKUP($F75,'Temps unitaires'!$B$3:$J$72,9,FALSE)*$E75,VLOOKUP($F75,'Temps unitaires'!$B$3:$J$72,9,FALSE))</f>
        <v>1</v>
      </c>
      <c r="O75" s="123"/>
      <c r="P75" s="15"/>
      <c r="Q75" s="15"/>
      <c r="R75" s="15"/>
      <c r="S75" s="15"/>
      <c r="T75" s="15"/>
      <c r="U75" s="15"/>
      <c r="V75" s="79"/>
      <c r="W75" s="38"/>
      <c r="X75" s="124">
        <f t="shared" si="11"/>
        <v>0</v>
      </c>
      <c r="Y75" s="120"/>
      <c r="Z75" s="36"/>
      <c r="AA75" s="36"/>
      <c r="AB75" s="36"/>
      <c r="AC75" s="40"/>
      <c r="AD75" s="36"/>
      <c r="AE75" s="36"/>
      <c r="AF75" s="36"/>
      <c r="AG75" s="36"/>
      <c r="AH75" s="39"/>
      <c r="AI75" s="25"/>
      <c r="AJ75" s="34"/>
      <c r="AK75" s="32"/>
      <c r="AL75" s="32"/>
      <c r="AM75" s="25"/>
      <c r="AN75" s="35"/>
      <c r="AO75" s="36"/>
      <c r="AP75" s="32"/>
    </row>
    <row r="76" spans="1:42" ht="34.5" customHeight="1" x14ac:dyDescent="0.25">
      <c r="A76" s="29" t="s">
        <v>111</v>
      </c>
      <c r="B76" s="29" t="s">
        <v>160</v>
      </c>
      <c r="C76" s="30" t="s">
        <v>169</v>
      </c>
      <c r="D76" s="31"/>
      <c r="E76" s="31">
        <v>0.5</v>
      </c>
      <c r="F76" s="32" t="s">
        <v>7</v>
      </c>
      <c r="G76" s="121">
        <f t="shared" si="26"/>
        <v>8.500001000000001</v>
      </c>
      <c r="H76" s="122">
        <f>IF($E76&gt;0,VLOOKUP($F76,'Temps unitaires'!$B$3:$J$72,3,FALSE)*$E76,VLOOKUP($F76,'Temps unitaires'!$B$3:$J$72,3,FALSE))</f>
        <v>1</v>
      </c>
      <c r="I76" s="122">
        <f>IF($E76&gt;0,VLOOKUP($F76,'Temps unitaires'!$B$3:$J$72,4,FALSE)*$E76,VLOOKUP($F76,'Temps unitaires'!$B$3:$J$72,4,FALSE))</f>
        <v>4.9999999999999998E-7</v>
      </c>
      <c r="J76" s="122">
        <f>IF($E76&gt;0,VLOOKUP($F76,'Temps unitaires'!$B$3:$J$72,5,FALSE)*$E76,VLOOKUP($F76,'Temps unitaires'!$B$3:$J$72,5,FALSE))</f>
        <v>1</v>
      </c>
      <c r="K76" s="122">
        <f>IF($E76&gt;0,VLOOKUP($F76,'Temps unitaires'!$B$3:$J$72,6,FALSE)*$E76,VLOOKUP($F76,'Temps unitaires'!$B$3:$J$72,6,FALSE))</f>
        <v>4.5</v>
      </c>
      <c r="L76" s="122">
        <f>IF($E76&gt;0,VLOOKUP($F76,'Temps unitaires'!$B$3:$J$72,7,FALSE)*$E76,VLOOKUP($F76,'Temps unitaires'!$B$3:$J$72,7,FALSE))</f>
        <v>1</v>
      </c>
      <c r="M76" s="122">
        <f>IF($E76&gt;0,VLOOKUP($F76,'Temps unitaires'!$B$3:$J$72,8,FALSE)*$E76,VLOOKUP($F76,'Temps unitaires'!$B$3:$J$72,8,FALSE))</f>
        <v>4.9999999999999998E-7</v>
      </c>
      <c r="N76" s="122">
        <f>IF($E76&gt;0,VLOOKUP($F76,'Temps unitaires'!$B$3:$J$72,9,FALSE)*$E76,VLOOKUP($F76,'Temps unitaires'!$B$3:$J$72,9,FALSE))</f>
        <v>1</v>
      </c>
      <c r="O76" s="123"/>
      <c r="P76" s="15"/>
      <c r="Q76" s="15"/>
      <c r="R76" s="15"/>
      <c r="S76" s="15"/>
      <c r="T76" s="15"/>
      <c r="U76" s="15"/>
      <c r="V76" s="79"/>
      <c r="W76" s="38"/>
      <c r="X76" s="124">
        <f t="shared" si="11"/>
        <v>0</v>
      </c>
      <c r="Y76" s="120"/>
      <c r="Z76" s="36"/>
      <c r="AA76" s="36"/>
      <c r="AB76" s="36"/>
      <c r="AC76" s="36"/>
      <c r="AD76" s="36"/>
      <c r="AE76" s="36"/>
      <c r="AF76" s="36"/>
      <c r="AG76" s="36"/>
      <c r="AH76" s="39"/>
      <c r="AI76" s="25"/>
      <c r="AJ76" s="39"/>
      <c r="AK76" s="36"/>
      <c r="AL76" s="32"/>
      <c r="AM76" s="25"/>
      <c r="AN76" s="35"/>
      <c r="AO76" s="36"/>
      <c r="AP76" s="32"/>
    </row>
    <row r="77" spans="1:42" ht="34.5" customHeight="1" x14ac:dyDescent="0.25">
      <c r="A77" s="29" t="s">
        <v>111</v>
      </c>
      <c r="B77" s="29" t="s">
        <v>160</v>
      </c>
      <c r="C77" s="30" t="s">
        <v>171</v>
      </c>
      <c r="D77" s="31"/>
      <c r="E77" s="31"/>
      <c r="F77" s="32" t="s">
        <v>7</v>
      </c>
      <c r="G77" s="121">
        <f t="shared" si="26"/>
        <v>17.000002000000002</v>
      </c>
      <c r="H77" s="122">
        <f>IF($E77&gt;0,VLOOKUP($F77,'Temps unitaires'!$B$3:$J$72,3,FALSE)*$E77,VLOOKUP($F77,'Temps unitaires'!$B$3:$J$72,3,FALSE))</f>
        <v>2</v>
      </c>
      <c r="I77" s="122">
        <f>IF($E77&gt;0,VLOOKUP($F77,'Temps unitaires'!$B$3:$J$72,4,FALSE)*$E77,VLOOKUP($F77,'Temps unitaires'!$B$3:$J$72,4,FALSE))</f>
        <v>9.9999999999999995E-7</v>
      </c>
      <c r="J77" s="122">
        <f>IF($E77&gt;0,VLOOKUP($F77,'Temps unitaires'!$B$3:$J$72,5,FALSE)*$E77,VLOOKUP($F77,'Temps unitaires'!$B$3:$J$72,5,FALSE))</f>
        <v>2</v>
      </c>
      <c r="K77" s="122">
        <f>IF($E77&gt;0,VLOOKUP($F77,'Temps unitaires'!$B$3:$J$72,6,FALSE)*$E77,VLOOKUP($F77,'Temps unitaires'!$B$3:$J$72,6,FALSE))</f>
        <v>9</v>
      </c>
      <c r="L77" s="122">
        <f>IF($E77&gt;0,VLOOKUP($F77,'Temps unitaires'!$B$3:$J$72,7,FALSE)*$E77,VLOOKUP($F77,'Temps unitaires'!$B$3:$J$72,7,FALSE))</f>
        <v>2</v>
      </c>
      <c r="M77" s="122">
        <f>IF($E77&gt;0,VLOOKUP($F77,'Temps unitaires'!$B$3:$J$72,8,FALSE)*$E77,VLOOKUP($F77,'Temps unitaires'!$B$3:$J$72,8,FALSE))</f>
        <v>9.9999999999999995E-7</v>
      </c>
      <c r="N77" s="122">
        <f>IF($E77&gt;0,VLOOKUP($F77,'Temps unitaires'!$B$3:$J$72,9,FALSE)*$E77,VLOOKUP($F77,'Temps unitaires'!$B$3:$J$72,9,FALSE))</f>
        <v>2</v>
      </c>
      <c r="O77" s="123"/>
      <c r="P77" s="15"/>
      <c r="Q77" s="15"/>
      <c r="R77" s="15"/>
      <c r="S77" s="15"/>
      <c r="T77" s="15"/>
      <c r="U77" s="15"/>
      <c r="V77" s="79"/>
      <c r="W77" s="38"/>
      <c r="X77" s="124">
        <f t="shared" si="11"/>
        <v>0</v>
      </c>
      <c r="Y77" s="120"/>
      <c r="Z77" s="36"/>
      <c r="AA77" s="36"/>
      <c r="AB77" s="36"/>
      <c r="AC77" s="40"/>
      <c r="AD77" s="36"/>
      <c r="AE77" s="36"/>
      <c r="AF77" s="36"/>
      <c r="AG77" s="36"/>
      <c r="AH77" s="39"/>
      <c r="AI77" s="25"/>
      <c r="AJ77" s="34"/>
      <c r="AK77" s="32"/>
      <c r="AL77" s="32"/>
      <c r="AM77" s="25"/>
      <c r="AN77" s="35"/>
      <c r="AO77" s="36"/>
      <c r="AP77" s="32"/>
    </row>
    <row r="78" spans="1:42" ht="34.5" customHeight="1" x14ac:dyDescent="0.25">
      <c r="A78" s="29" t="s">
        <v>111</v>
      </c>
      <c r="B78" s="29" t="s">
        <v>160</v>
      </c>
      <c r="C78" s="30" t="s">
        <v>172</v>
      </c>
      <c r="D78" s="31"/>
      <c r="E78" s="31">
        <v>0.5</v>
      </c>
      <c r="F78" s="32" t="s">
        <v>7</v>
      </c>
      <c r="G78" s="121">
        <f t="shared" si="26"/>
        <v>8.500001000000001</v>
      </c>
      <c r="H78" s="122">
        <f>IF($E78&gt;0,VLOOKUP($F78,'Temps unitaires'!$B$3:$J$72,3,FALSE)*$E78,VLOOKUP($F78,'Temps unitaires'!$B$3:$J$72,3,FALSE))</f>
        <v>1</v>
      </c>
      <c r="I78" s="122">
        <f>IF($E78&gt;0,VLOOKUP($F78,'Temps unitaires'!$B$3:$J$72,4,FALSE)*$E78,VLOOKUP($F78,'Temps unitaires'!$B$3:$J$72,4,FALSE))</f>
        <v>4.9999999999999998E-7</v>
      </c>
      <c r="J78" s="122">
        <f>IF($E78&gt;0,VLOOKUP($F78,'Temps unitaires'!$B$3:$J$72,5,FALSE)*$E78,VLOOKUP($F78,'Temps unitaires'!$B$3:$J$72,5,FALSE))</f>
        <v>1</v>
      </c>
      <c r="K78" s="122">
        <f>IF($E78&gt;0,VLOOKUP($F78,'Temps unitaires'!$B$3:$J$72,6,FALSE)*$E78,VLOOKUP($F78,'Temps unitaires'!$B$3:$J$72,6,FALSE))</f>
        <v>4.5</v>
      </c>
      <c r="L78" s="122">
        <f>IF($E78&gt;0,VLOOKUP($F78,'Temps unitaires'!$B$3:$J$72,7,FALSE)*$E78,VLOOKUP($F78,'Temps unitaires'!$B$3:$J$72,7,FALSE))</f>
        <v>1</v>
      </c>
      <c r="M78" s="122">
        <f>IF($E78&gt;0,VLOOKUP($F78,'Temps unitaires'!$B$3:$J$72,8,FALSE)*$E78,VLOOKUP($F78,'Temps unitaires'!$B$3:$J$72,8,FALSE))</f>
        <v>4.9999999999999998E-7</v>
      </c>
      <c r="N78" s="122">
        <f>IF($E78&gt;0,VLOOKUP($F78,'Temps unitaires'!$B$3:$J$72,9,FALSE)*$E78,VLOOKUP($F78,'Temps unitaires'!$B$3:$J$72,9,FALSE))</f>
        <v>1</v>
      </c>
      <c r="O78" s="123"/>
      <c r="P78" s="15"/>
      <c r="Q78" s="15"/>
      <c r="R78" s="15"/>
      <c r="S78" s="15"/>
      <c r="T78" s="15"/>
      <c r="U78" s="15"/>
      <c r="V78" s="79"/>
      <c r="W78" s="38"/>
      <c r="X78" s="124">
        <f t="shared" si="11"/>
        <v>0</v>
      </c>
      <c r="Y78" s="120"/>
      <c r="Z78" s="36"/>
      <c r="AA78" s="36"/>
      <c r="AB78" s="36"/>
      <c r="AC78" s="36"/>
      <c r="AD78" s="36"/>
      <c r="AE78" s="36"/>
      <c r="AF78" s="36"/>
      <c r="AG78" s="36"/>
      <c r="AH78" s="39"/>
      <c r="AI78" s="25"/>
      <c r="AJ78" s="39"/>
      <c r="AK78" s="36"/>
      <c r="AL78" s="32"/>
      <c r="AM78" s="25"/>
      <c r="AN78" s="35"/>
      <c r="AO78" s="36"/>
      <c r="AP78" s="32"/>
    </row>
    <row r="79" spans="1:42" ht="34.5" customHeight="1" x14ac:dyDescent="0.25">
      <c r="A79" s="29" t="s">
        <v>111</v>
      </c>
      <c r="B79" s="29" t="s">
        <v>160</v>
      </c>
      <c r="C79" s="30" t="s">
        <v>173</v>
      </c>
      <c r="D79" s="31"/>
      <c r="E79" s="31"/>
      <c r="F79" s="32" t="s">
        <v>7</v>
      </c>
      <c r="G79" s="121">
        <f t="shared" si="26"/>
        <v>17.000002000000002</v>
      </c>
      <c r="H79" s="122">
        <f>IF($E79&gt;0,VLOOKUP($F79,'Temps unitaires'!$B$3:$J$72,3,FALSE)*$E79,VLOOKUP($F79,'Temps unitaires'!$B$3:$J$72,3,FALSE))</f>
        <v>2</v>
      </c>
      <c r="I79" s="122">
        <f>IF($E79&gt;0,VLOOKUP($F79,'Temps unitaires'!$B$3:$J$72,4,FALSE)*$E79,VLOOKUP($F79,'Temps unitaires'!$B$3:$J$72,4,FALSE))</f>
        <v>9.9999999999999995E-7</v>
      </c>
      <c r="J79" s="122">
        <f>IF($E79&gt;0,VLOOKUP($F79,'Temps unitaires'!$B$3:$J$72,5,FALSE)*$E79,VLOOKUP($F79,'Temps unitaires'!$B$3:$J$72,5,FALSE))</f>
        <v>2</v>
      </c>
      <c r="K79" s="122">
        <f>IF($E79&gt;0,VLOOKUP($F79,'Temps unitaires'!$B$3:$J$72,6,FALSE)*$E79,VLOOKUP($F79,'Temps unitaires'!$B$3:$J$72,6,FALSE))</f>
        <v>9</v>
      </c>
      <c r="L79" s="122">
        <f>IF($E79&gt;0,VLOOKUP($F79,'Temps unitaires'!$B$3:$J$72,7,FALSE)*$E79,VLOOKUP($F79,'Temps unitaires'!$B$3:$J$72,7,FALSE))</f>
        <v>2</v>
      </c>
      <c r="M79" s="122">
        <f>IF($E79&gt;0,VLOOKUP($F79,'Temps unitaires'!$B$3:$J$72,8,FALSE)*$E79,VLOOKUP($F79,'Temps unitaires'!$B$3:$J$72,8,FALSE))</f>
        <v>9.9999999999999995E-7</v>
      </c>
      <c r="N79" s="122">
        <f>IF($E79&gt;0,VLOOKUP($F79,'Temps unitaires'!$B$3:$J$72,9,FALSE)*$E79,VLOOKUP($F79,'Temps unitaires'!$B$3:$J$72,9,FALSE))</f>
        <v>2</v>
      </c>
      <c r="O79" s="123"/>
      <c r="P79" s="15"/>
      <c r="Q79" s="15"/>
      <c r="R79" s="15"/>
      <c r="S79" s="15"/>
      <c r="T79" s="15"/>
      <c r="U79" s="15"/>
      <c r="V79" s="79"/>
      <c r="W79" s="38"/>
      <c r="X79" s="124">
        <f t="shared" si="11"/>
        <v>0</v>
      </c>
      <c r="Y79" s="120"/>
      <c r="Z79" s="36"/>
      <c r="AA79" s="36"/>
      <c r="AB79" s="36"/>
      <c r="AC79" s="40"/>
      <c r="AD79" s="36"/>
      <c r="AE79" s="36"/>
      <c r="AF79" s="36"/>
      <c r="AG79" s="36"/>
      <c r="AH79" s="39"/>
      <c r="AI79" s="25"/>
      <c r="AJ79" s="34"/>
      <c r="AK79" s="32"/>
      <c r="AL79" s="32"/>
      <c r="AM79" s="25"/>
      <c r="AN79" s="35"/>
      <c r="AO79" s="36"/>
      <c r="AP79" s="32"/>
    </row>
    <row r="80" spans="1:42" ht="34.5" customHeight="1" x14ac:dyDescent="0.25">
      <c r="A80" s="29" t="s">
        <v>111</v>
      </c>
      <c r="B80" s="29" t="s">
        <v>160</v>
      </c>
      <c r="C80" s="30" t="s">
        <v>174</v>
      </c>
      <c r="D80" s="31"/>
      <c r="E80" s="31">
        <v>0.5</v>
      </c>
      <c r="F80" s="32" t="s">
        <v>7</v>
      </c>
      <c r="G80" s="121">
        <f t="shared" ref="G80" si="27">SUM(H80:N80)</f>
        <v>8.500001000000001</v>
      </c>
      <c r="H80" s="122">
        <f>IF($E80&gt;0,VLOOKUP($F80,'Temps unitaires'!$B$3:$J$72,3,FALSE)*$E80,VLOOKUP($F80,'Temps unitaires'!$B$3:$J$72,3,FALSE))</f>
        <v>1</v>
      </c>
      <c r="I80" s="122">
        <f>IF($E80&gt;0,VLOOKUP($F80,'Temps unitaires'!$B$3:$J$72,4,FALSE)*$E80,VLOOKUP($F80,'Temps unitaires'!$B$3:$J$72,4,FALSE))</f>
        <v>4.9999999999999998E-7</v>
      </c>
      <c r="J80" s="122">
        <f>IF($E80&gt;0,VLOOKUP($F80,'Temps unitaires'!$B$3:$J$72,5,FALSE)*$E80,VLOOKUP($F80,'Temps unitaires'!$B$3:$J$72,5,FALSE))</f>
        <v>1</v>
      </c>
      <c r="K80" s="122">
        <f>IF($E80&gt;0,VLOOKUP($F80,'Temps unitaires'!$B$3:$J$72,6,FALSE)*$E80,VLOOKUP($F80,'Temps unitaires'!$B$3:$J$72,6,FALSE))</f>
        <v>4.5</v>
      </c>
      <c r="L80" s="122">
        <f>IF($E80&gt;0,VLOOKUP($F80,'Temps unitaires'!$B$3:$J$72,7,FALSE)*$E80,VLOOKUP($F80,'Temps unitaires'!$B$3:$J$72,7,FALSE))</f>
        <v>1</v>
      </c>
      <c r="M80" s="122">
        <f>IF($E80&gt;0,VLOOKUP($F80,'Temps unitaires'!$B$3:$J$72,8,FALSE)*$E80,VLOOKUP($F80,'Temps unitaires'!$B$3:$J$72,8,FALSE))</f>
        <v>4.9999999999999998E-7</v>
      </c>
      <c r="N80" s="122">
        <f>IF($E80&gt;0,VLOOKUP($F80,'Temps unitaires'!$B$3:$J$72,9,FALSE)*$E80,VLOOKUP($F80,'Temps unitaires'!$B$3:$J$72,9,FALSE))</f>
        <v>1</v>
      </c>
      <c r="O80" s="123"/>
      <c r="P80" s="15"/>
      <c r="Q80" s="15"/>
      <c r="R80" s="15"/>
      <c r="S80" s="15"/>
      <c r="T80" s="15"/>
      <c r="U80" s="15"/>
      <c r="V80" s="79"/>
      <c r="W80" s="38"/>
      <c r="X80" s="124">
        <f t="shared" si="11"/>
        <v>0</v>
      </c>
      <c r="Y80" s="120"/>
      <c r="Z80" s="36"/>
      <c r="AA80" s="36"/>
      <c r="AB80" s="36"/>
      <c r="AC80" s="40"/>
      <c r="AD80" s="36"/>
      <c r="AE80" s="36"/>
      <c r="AF80" s="36"/>
      <c r="AG80" s="36"/>
      <c r="AH80" s="39"/>
      <c r="AI80" s="25"/>
      <c r="AJ80" s="34"/>
      <c r="AK80" s="32"/>
      <c r="AL80" s="32"/>
      <c r="AM80" s="25"/>
      <c r="AN80" s="35"/>
      <c r="AO80" s="36"/>
      <c r="AP80" s="32"/>
    </row>
    <row r="81" spans="1:42" ht="34.5" customHeight="1" x14ac:dyDescent="0.25">
      <c r="A81" s="29" t="s">
        <v>111</v>
      </c>
      <c r="B81" s="29" t="s">
        <v>160</v>
      </c>
      <c r="C81" s="30" t="s">
        <v>175</v>
      </c>
      <c r="D81" s="31"/>
      <c r="E81" s="31"/>
      <c r="F81" s="37" t="s">
        <v>362</v>
      </c>
      <c r="G81" s="121">
        <f t="shared" ref="G81:G82" si="28">SUM(H81:N81)</f>
        <v>27.000002000000002</v>
      </c>
      <c r="H81" s="122">
        <f>IF($E81&gt;0,VLOOKUP($F81,'Temps unitaires'!$B$3:$J$72,3,FALSE)*$E81,VLOOKUP($F81,'Temps unitaires'!$B$3:$J$72,3,FALSE))</f>
        <v>2</v>
      </c>
      <c r="I81" s="122">
        <f>IF($E81&gt;0,VLOOKUP($F81,'Temps unitaires'!$B$3:$J$72,4,FALSE)*$E81,VLOOKUP($F81,'Temps unitaires'!$B$3:$J$72,4,FALSE))</f>
        <v>9.9999999999999995E-7</v>
      </c>
      <c r="J81" s="122">
        <f>IF($E81&gt;0,VLOOKUP($F81,'Temps unitaires'!$B$3:$J$72,5,FALSE)*$E81,VLOOKUP($F81,'Temps unitaires'!$B$3:$J$72,5,FALSE))</f>
        <v>1</v>
      </c>
      <c r="K81" s="122">
        <f>IF($E81&gt;0,VLOOKUP($F81,'Temps unitaires'!$B$3:$J$72,6,FALSE)*$E81,VLOOKUP($F81,'Temps unitaires'!$B$3:$J$72,6,FALSE))</f>
        <v>16</v>
      </c>
      <c r="L81" s="122">
        <f>IF($E81&gt;0,VLOOKUP($F81,'Temps unitaires'!$B$3:$J$72,7,FALSE)*$E81,VLOOKUP($F81,'Temps unitaires'!$B$3:$J$72,7,FALSE))</f>
        <v>4</v>
      </c>
      <c r="M81" s="122">
        <f>IF($E81&gt;0,VLOOKUP($F81,'Temps unitaires'!$B$3:$J$72,8,FALSE)*$E81,VLOOKUP($F81,'Temps unitaires'!$B$3:$J$72,8,FALSE))</f>
        <v>9.9999999999999995E-7</v>
      </c>
      <c r="N81" s="122">
        <f>IF($E81&gt;0,VLOOKUP($F81,'Temps unitaires'!$B$3:$J$72,9,FALSE)*$E81,VLOOKUP($F81,'Temps unitaires'!$B$3:$J$72,9,FALSE))</f>
        <v>4</v>
      </c>
      <c r="O81" s="123"/>
      <c r="P81" s="15"/>
      <c r="Q81" s="15"/>
      <c r="R81" s="15"/>
      <c r="S81" s="15"/>
      <c r="T81" s="15"/>
      <c r="U81" s="15"/>
      <c r="V81" s="79"/>
      <c r="W81" s="38"/>
      <c r="X81" s="124">
        <f t="shared" si="11"/>
        <v>0</v>
      </c>
      <c r="Y81" s="120"/>
      <c r="Z81" s="36"/>
      <c r="AA81" s="36"/>
      <c r="AB81" s="36"/>
      <c r="AC81" s="40"/>
      <c r="AD81" s="36"/>
      <c r="AE81" s="36"/>
      <c r="AF81" s="36"/>
      <c r="AG81" s="36"/>
      <c r="AH81" s="39"/>
      <c r="AI81" s="25"/>
      <c r="AJ81" s="34"/>
      <c r="AK81" s="32"/>
      <c r="AL81" s="32"/>
      <c r="AM81" s="25"/>
      <c r="AN81" s="35"/>
      <c r="AO81" s="36"/>
      <c r="AP81" s="32"/>
    </row>
    <row r="82" spans="1:42" ht="34.5" customHeight="1" x14ac:dyDescent="0.25">
      <c r="A82" s="29" t="s">
        <v>111</v>
      </c>
      <c r="B82" s="29" t="s">
        <v>160</v>
      </c>
      <c r="C82" s="30" t="s">
        <v>176</v>
      </c>
      <c r="D82" s="31"/>
      <c r="E82" s="31"/>
      <c r="F82" s="37" t="s">
        <v>362</v>
      </c>
      <c r="G82" s="121">
        <f t="shared" si="28"/>
        <v>27.000002000000002</v>
      </c>
      <c r="H82" s="122">
        <f>IF($E82&gt;0,VLOOKUP($F82,'Temps unitaires'!$B$3:$J$72,3,FALSE)*$E82,VLOOKUP($F82,'Temps unitaires'!$B$3:$J$72,3,FALSE))</f>
        <v>2</v>
      </c>
      <c r="I82" s="122">
        <f>IF($E82&gt;0,VLOOKUP($F82,'Temps unitaires'!$B$3:$J$72,4,FALSE)*$E82,VLOOKUP($F82,'Temps unitaires'!$B$3:$J$72,4,FALSE))</f>
        <v>9.9999999999999995E-7</v>
      </c>
      <c r="J82" s="122">
        <f>IF($E82&gt;0,VLOOKUP($F82,'Temps unitaires'!$B$3:$J$72,5,FALSE)*$E82,VLOOKUP($F82,'Temps unitaires'!$B$3:$J$72,5,FALSE))</f>
        <v>1</v>
      </c>
      <c r="K82" s="122">
        <f>IF($E82&gt;0,VLOOKUP($F82,'Temps unitaires'!$B$3:$J$72,6,FALSE)*$E82,VLOOKUP($F82,'Temps unitaires'!$B$3:$J$72,6,FALSE))</f>
        <v>16</v>
      </c>
      <c r="L82" s="122">
        <f>IF($E82&gt;0,VLOOKUP($F82,'Temps unitaires'!$B$3:$J$72,7,FALSE)*$E82,VLOOKUP($F82,'Temps unitaires'!$B$3:$J$72,7,FALSE))</f>
        <v>4</v>
      </c>
      <c r="M82" s="122">
        <f>IF($E82&gt;0,VLOOKUP($F82,'Temps unitaires'!$B$3:$J$72,8,FALSE)*$E82,VLOOKUP($F82,'Temps unitaires'!$B$3:$J$72,8,FALSE))</f>
        <v>9.9999999999999995E-7</v>
      </c>
      <c r="N82" s="122">
        <f>IF($E82&gt;0,VLOOKUP($F82,'Temps unitaires'!$B$3:$J$72,9,FALSE)*$E82,VLOOKUP($F82,'Temps unitaires'!$B$3:$J$72,9,FALSE))</f>
        <v>4</v>
      </c>
      <c r="O82" s="123"/>
      <c r="P82" s="15"/>
      <c r="Q82" s="15"/>
      <c r="R82" s="15"/>
      <c r="S82" s="15"/>
      <c r="T82" s="15"/>
      <c r="U82" s="15"/>
      <c r="V82" s="79"/>
      <c r="W82" s="38"/>
      <c r="X82" s="124">
        <f t="shared" si="11"/>
        <v>0</v>
      </c>
      <c r="Y82" s="120"/>
      <c r="Z82" s="36"/>
      <c r="AA82" s="36"/>
      <c r="AB82" s="36"/>
      <c r="AC82" s="40"/>
      <c r="AD82" s="36"/>
      <c r="AE82" s="36"/>
      <c r="AF82" s="36"/>
      <c r="AG82" s="36"/>
      <c r="AH82" s="39"/>
      <c r="AI82" s="25"/>
      <c r="AJ82" s="34"/>
      <c r="AK82" s="32"/>
      <c r="AL82" s="32"/>
      <c r="AM82" s="25"/>
      <c r="AN82" s="35"/>
      <c r="AO82" s="36"/>
      <c r="AP82" s="32"/>
    </row>
    <row r="83" spans="1:42" ht="34.5" customHeight="1" x14ac:dyDescent="0.25">
      <c r="A83" s="29" t="s">
        <v>111</v>
      </c>
      <c r="B83" s="29" t="s">
        <v>160</v>
      </c>
      <c r="C83" s="30" t="s">
        <v>177</v>
      </c>
      <c r="D83" s="31"/>
      <c r="E83" s="31"/>
      <c r="F83" s="37" t="s">
        <v>14</v>
      </c>
      <c r="G83" s="121">
        <f t="shared" si="26"/>
        <v>6.0000020000000003</v>
      </c>
      <c r="H83" s="122">
        <f>IF($E83&gt;0,VLOOKUP($F83,'Temps unitaires'!$B$3:$J$72,3,FALSE)*$E83,VLOOKUP($F83,'Temps unitaires'!$B$3:$J$72,3,FALSE))</f>
        <v>2</v>
      </c>
      <c r="I83" s="122">
        <f>IF($E83&gt;0,VLOOKUP($F83,'Temps unitaires'!$B$3:$J$72,4,FALSE)*$E83,VLOOKUP($F83,'Temps unitaires'!$B$3:$J$72,4,FALSE))</f>
        <v>9.9999999999999995E-7</v>
      </c>
      <c r="J83" s="122">
        <f>IF($E83&gt;0,VLOOKUP($F83,'Temps unitaires'!$B$3:$J$72,5,FALSE)*$E83,VLOOKUP($F83,'Temps unitaires'!$B$3:$J$72,5,FALSE))</f>
        <v>1</v>
      </c>
      <c r="K83" s="122">
        <f>IF($E83&gt;0,VLOOKUP($F83,'Temps unitaires'!$B$3:$J$72,6,FALSE)*$E83,VLOOKUP($F83,'Temps unitaires'!$B$3:$J$72,6,FALSE))</f>
        <v>1</v>
      </c>
      <c r="L83" s="122">
        <f>IF($E83&gt;0,VLOOKUP($F83,'Temps unitaires'!$B$3:$J$72,7,FALSE)*$E83,VLOOKUP($F83,'Temps unitaires'!$B$3:$J$72,7,FALSE))</f>
        <v>1</v>
      </c>
      <c r="M83" s="122">
        <f>IF($E83&gt;0,VLOOKUP($F83,'Temps unitaires'!$B$3:$J$72,8,FALSE)*$E83,VLOOKUP($F83,'Temps unitaires'!$B$3:$J$72,8,FALSE))</f>
        <v>9.9999999999999995E-7</v>
      </c>
      <c r="N83" s="122">
        <f>IF($E83&gt;0,VLOOKUP($F83,'Temps unitaires'!$B$3:$J$72,9,FALSE)*$E83,VLOOKUP($F83,'Temps unitaires'!$B$3:$J$72,9,FALSE))</f>
        <v>1</v>
      </c>
      <c r="O83" s="123"/>
      <c r="P83" s="15"/>
      <c r="Q83" s="15"/>
      <c r="R83" s="15"/>
      <c r="S83" s="15"/>
      <c r="T83" s="15"/>
      <c r="U83" s="15"/>
      <c r="V83" s="79"/>
      <c r="W83" s="38"/>
      <c r="X83" s="124">
        <f t="shared" si="11"/>
        <v>0</v>
      </c>
      <c r="Y83" s="120"/>
      <c r="Z83" s="36"/>
      <c r="AA83" s="36"/>
      <c r="AB83" s="36"/>
      <c r="AC83" s="36"/>
      <c r="AD83" s="36"/>
      <c r="AE83" s="36"/>
      <c r="AF83" s="36"/>
      <c r="AG83" s="36"/>
      <c r="AH83" s="39"/>
      <c r="AI83" s="25"/>
      <c r="AJ83" s="39"/>
      <c r="AK83" s="36"/>
      <c r="AL83" s="32"/>
      <c r="AM83" s="25"/>
      <c r="AN83" s="35"/>
      <c r="AO83" s="36"/>
      <c r="AP83" s="32"/>
    </row>
    <row r="84" spans="1:42" ht="34.5" customHeight="1" x14ac:dyDescent="0.25">
      <c r="A84" s="29" t="s">
        <v>111</v>
      </c>
      <c r="B84" s="29" t="s">
        <v>160</v>
      </c>
      <c r="C84" s="30" t="s">
        <v>178</v>
      </c>
      <c r="D84" s="31"/>
      <c r="E84" s="31"/>
      <c r="F84" s="37" t="s">
        <v>86</v>
      </c>
      <c r="G84" s="121">
        <f t="shared" si="26"/>
        <v>6.0000020000000003</v>
      </c>
      <c r="H84" s="122">
        <f>IF($E84&gt;0,VLOOKUP($F84,'Temps unitaires'!$B$3:$J$72,3,FALSE)*$E84,VLOOKUP($F84,'Temps unitaires'!$B$3:$J$72,3,FALSE))</f>
        <v>2</v>
      </c>
      <c r="I84" s="122">
        <f>IF($E84&gt;0,VLOOKUP($F84,'Temps unitaires'!$B$3:$J$72,4,FALSE)*$E84,VLOOKUP($F84,'Temps unitaires'!$B$3:$J$72,4,FALSE))</f>
        <v>9.9999999999999995E-7</v>
      </c>
      <c r="J84" s="122">
        <f>IF($E84&gt;0,VLOOKUP($F84,'Temps unitaires'!$B$3:$J$72,5,FALSE)*$E84,VLOOKUP($F84,'Temps unitaires'!$B$3:$J$72,5,FALSE))</f>
        <v>1</v>
      </c>
      <c r="K84" s="122">
        <f>IF($E84&gt;0,VLOOKUP($F84,'Temps unitaires'!$B$3:$J$72,6,FALSE)*$E84,VLOOKUP($F84,'Temps unitaires'!$B$3:$J$72,6,FALSE))</f>
        <v>1</v>
      </c>
      <c r="L84" s="122">
        <f>IF($E84&gt;0,VLOOKUP($F84,'Temps unitaires'!$B$3:$J$72,7,FALSE)*$E84,VLOOKUP($F84,'Temps unitaires'!$B$3:$J$72,7,FALSE))</f>
        <v>1</v>
      </c>
      <c r="M84" s="122">
        <f>IF($E84&gt;0,VLOOKUP($F84,'Temps unitaires'!$B$3:$J$72,8,FALSE)*$E84,VLOOKUP($F84,'Temps unitaires'!$B$3:$J$72,8,FALSE))</f>
        <v>9.9999999999999995E-7</v>
      </c>
      <c r="N84" s="122">
        <f>IF($E84&gt;0,VLOOKUP($F84,'Temps unitaires'!$B$3:$J$72,9,FALSE)*$E84,VLOOKUP($F84,'Temps unitaires'!$B$3:$J$72,9,FALSE))</f>
        <v>1</v>
      </c>
      <c r="O84" s="123"/>
      <c r="P84" s="15"/>
      <c r="Q84" s="15"/>
      <c r="R84" s="15"/>
      <c r="S84" s="15"/>
      <c r="T84" s="15"/>
      <c r="U84" s="15"/>
      <c r="V84" s="79"/>
      <c r="W84" s="38"/>
      <c r="X84" s="124">
        <f t="shared" si="11"/>
        <v>0</v>
      </c>
      <c r="Y84" s="120"/>
      <c r="Z84" s="36"/>
      <c r="AA84" s="36"/>
      <c r="AB84" s="36"/>
      <c r="AC84" s="40"/>
      <c r="AD84" s="36"/>
      <c r="AE84" s="36"/>
      <c r="AF84" s="36"/>
      <c r="AG84" s="36"/>
      <c r="AH84" s="39"/>
      <c r="AI84" s="25"/>
      <c r="AJ84" s="34"/>
      <c r="AK84" s="32"/>
      <c r="AL84" s="32"/>
      <c r="AM84" s="25"/>
      <c r="AN84" s="35"/>
      <c r="AO84" s="36"/>
      <c r="AP84" s="32"/>
    </row>
    <row r="85" spans="1:42" ht="34.5" customHeight="1" thickBot="1" x14ac:dyDescent="0.3">
      <c r="A85" s="69" t="s">
        <v>111</v>
      </c>
      <c r="B85" s="69" t="s">
        <v>160</v>
      </c>
      <c r="C85" s="70" t="s">
        <v>179</v>
      </c>
      <c r="D85" s="71"/>
      <c r="E85" s="71">
        <v>0.5</v>
      </c>
      <c r="F85" s="72" t="s">
        <v>7</v>
      </c>
      <c r="G85" s="125">
        <f t="shared" si="26"/>
        <v>8.500001000000001</v>
      </c>
      <c r="H85" s="126">
        <f>IF($E85&gt;0,VLOOKUP($F85,'Temps unitaires'!$B$3:$J$72,3,FALSE)*$E85,VLOOKUP($F85,'Temps unitaires'!$B$3:$J$72,3,FALSE))</f>
        <v>1</v>
      </c>
      <c r="I85" s="126">
        <f>IF($E85&gt;0,VLOOKUP($F85,'Temps unitaires'!$B$3:$J$72,4,FALSE)*$E85,VLOOKUP($F85,'Temps unitaires'!$B$3:$J$72,4,FALSE))</f>
        <v>4.9999999999999998E-7</v>
      </c>
      <c r="J85" s="126">
        <f>IF($E85&gt;0,VLOOKUP($F85,'Temps unitaires'!$B$3:$J$72,5,FALSE)*$E85,VLOOKUP($F85,'Temps unitaires'!$B$3:$J$72,5,FALSE))</f>
        <v>1</v>
      </c>
      <c r="K85" s="126">
        <f>IF($E85&gt;0,VLOOKUP($F85,'Temps unitaires'!$B$3:$J$72,6,FALSE)*$E85,VLOOKUP($F85,'Temps unitaires'!$B$3:$J$72,6,FALSE))</f>
        <v>4.5</v>
      </c>
      <c r="L85" s="126">
        <f>IF($E85&gt;0,VLOOKUP($F85,'Temps unitaires'!$B$3:$J$72,7,FALSE)*$E85,VLOOKUP($F85,'Temps unitaires'!$B$3:$J$72,7,FALSE))</f>
        <v>1</v>
      </c>
      <c r="M85" s="126">
        <f>IF($E85&gt;0,VLOOKUP($F85,'Temps unitaires'!$B$3:$J$72,8,FALSE)*$E85,VLOOKUP($F85,'Temps unitaires'!$B$3:$J$72,8,FALSE))</f>
        <v>4.9999999999999998E-7</v>
      </c>
      <c r="N85" s="126">
        <f>IF($E85&gt;0,VLOOKUP($F85,'Temps unitaires'!$B$3:$J$72,9,FALSE)*$E85,VLOOKUP($F85,'Temps unitaires'!$B$3:$J$72,9,FALSE))</f>
        <v>1</v>
      </c>
      <c r="O85" s="127"/>
      <c r="P85" s="73"/>
      <c r="Q85" s="73"/>
      <c r="R85" s="73"/>
      <c r="S85" s="73"/>
      <c r="T85" s="15"/>
      <c r="U85" s="73"/>
      <c r="V85" s="79"/>
      <c r="W85" s="74"/>
      <c r="X85" s="128">
        <f t="shared" si="11"/>
        <v>0</v>
      </c>
      <c r="Y85" s="120"/>
      <c r="Z85" s="36"/>
      <c r="AA85" s="36"/>
      <c r="AB85" s="36"/>
      <c r="AC85" s="36"/>
      <c r="AD85" s="36"/>
      <c r="AE85" s="36"/>
      <c r="AF85" s="36"/>
      <c r="AG85" s="36"/>
      <c r="AH85" s="39"/>
      <c r="AI85" s="25"/>
      <c r="AJ85" s="39"/>
      <c r="AK85" s="36"/>
      <c r="AL85" s="32"/>
      <c r="AM85" s="25"/>
      <c r="AN85" s="35"/>
      <c r="AO85" s="36"/>
      <c r="AP85" s="32"/>
    </row>
    <row r="86" spans="1:42" ht="34.5" customHeight="1" thickTop="1" thickBot="1" x14ac:dyDescent="0.3">
      <c r="A86" s="81" t="s">
        <v>111</v>
      </c>
      <c r="B86" s="81" t="s">
        <v>160</v>
      </c>
      <c r="C86" s="184" t="s">
        <v>40</v>
      </c>
      <c r="D86" s="184"/>
      <c r="E86" s="184"/>
      <c r="F86" s="184"/>
      <c r="G86" s="129">
        <f>SUM(H86:N86)</f>
        <v>302.05015839999999</v>
      </c>
      <c r="H86" s="130">
        <f t="shared" ref="H86:N86" si="29">SUM(H66:H85)</f>
        <v>30.400026</v>
      </c>
      <c r="I86" s="130">
        <f t="shared" si="29"/>
        <v>4.1199999999999971E-5</v>
      </c>
      <c r="J86" s="130">
        <f t="shared" si="29"/>
        <v>55.400024999999999</v>
      </c>
      <c r="K86" s="130">
        <f t="shared" si="29"/>
        <v>109.00002499999999</v>
      </c>
      <c r="L86" s="130">
        <f t="shared" si="29"/>
        <v>38.000025000000001</v>
      </c>
      <c r="M86" s="130">
        <f t="shared" si="29"/>
        <v>23.60001620000001</v>
      </c>
      <c r="N86" s="130">
        <f t="shared" si="29"/>
        <v>45.65</v>
      </c>
      <c r="O86" s="131"/>
      <c r="P86" s="132">
        <f>SUMPRODUCT(H66:H85,P66:P85)/H86</f>
        <v>0</v>
      </c>
      <c r="Q86" s="132"/>
      <c r="R86" s="132">
        <f t="shared" ref="R86:V86" si="30">SUMPRODUCT(J66:J85,R66:R85)/J86</f>
        <v>0</v>
      </c>
      <c r="S86" s="132">
        <f t="shared" si="30"/>
        <v>0</v>
      </c>
      <c r="T86" s="132">
        <f t="shared" si="30"/>
        <v>0</v>
      </c>
      <c r="U86" s="132">
        <f t="shared" si="30"/>
        <v>0</v>
      </c>
      <c r="V86" s="132">
        <f t="shared" si="30"/>
        <v>0</v>
      </c>
      <c r="W86" s="142"/>
      <c r="X86" s="134">
        <f>SUMPRODUCT(H66:N85,P66:V85)/SUM(H66:N85)</f>
        <v>0</v>
      </c>
      <c r="Y86" s="120"/>
      <c r="Z86" s="99"/>
      <c r="AA86" s="99"/>
      <c r="AB86" s="99"/>
      <c r="AC86" s="103"/>
      <c r="AD86" s="99"/>
      <c r="AE86" s="99"/>
      <c r="AF86" s="99"/>
      <c r="AG86" s="99"/>
      <c r="AH86" s="98"/>
      <c r="AI86" s="101"/>
      <c r="AJ86" s="104"/>
      <c r="AK86" s="100"/>
      <c r="AL86" s="100"/>
      <c r="AM86" s="101"/>
      <c r="AN86" s="102"/>
      <c r="AO86" s="99"/>
      <c r="AP86" s="100"/>
    </row>
    <row r="87" spans="1:42" ht="34.5" customHeight="1" thickTop="1" x14ac:dyDescent="0.25">
      <c r="A87" s="75" t="s">
        <v>111</v>
      </c>
      <c r="B87" s="75" t="s">
        <v>180</v>
      </c>
      <c r="C87" s="76" t="s">
        <v>181</v>
      </c>
      <c r="D87" s="77"/>
      <c r="E87" s="77"/>
      <c r="F87" s="78" t="s">
        <v>83</v>
      </c>
      <c r="G87" s="135">
        <f t="shared" si="26"/>
        <v>3.8000039999999999</v>
      </c>
      <c r="H87" s="136">
        <f>IF($E87&gt;0,VLOOKUP($F87,'Temps unitaires'!$B$3:$J$72,3,FALSE)*$E87,VLOOKUP($F87,'Temps unitaires'!$B$3:$J$72,3,FALSE))</f>
        <v>9.9999999999999995E-7</v>
      </c>
      <c r="I87" s="136">
        <f>IF($E87&gt;0,VLOOKUP($F87,'Temps unitaires'!$B$3:$J$72,4,FALSE)*$E87,VLOOKUP($F87,'Temps unitaires'!$B$3:$J$72,4,FALSE))</f>
        <v>9.9999999999999995E-7</v>
      </c>
      <c r="J87" s="136">
        <f>IF($E87&gt;0,VLOOKUP($F87,'Temps unitaires'!$B$3:$J$72,5,FALSE)*$E87,VLOOKUP($F87,'Temps unitaires'!$B$3:$J$72,5,FALSE))</f>
        <v>0.5</v>
      </c>
      <c r="K87" s="136">
        <f>IF($E87&gt;0,VLOOKUP($F87,'Temps unitaires'!$B$3:$J$72,6,FALSE)*$E87,VLOOKUP($F87,'Temps unitaires'!$B$3:$J$72,6,FALSE))</f>
        <v>3</v>
      </c>
      <c r="L87" s="136">
        <f>IF($E87&gt;0,VLOOKUP($F87,'Temps unitaires'!$B$3:$J$72,7,FALSE)*$E87,VLOOKUP($F87,'Temps unitaires'!$B$3:$J$72,7,FALSE))</f>
        <v>9.9999999999999995E-7</v>
      </c>
      <c r="M87" s="136">
        <f>IF($E87&gt;0,VLOOKUP($F87,'Temps unitaires'!$B$3:$J$72,8,FALSE)*$E87,VLOOKUP($F87,'Temps unitaires'!$B$3:$J$72,8,FALSE))</f>
        <v>9.9999999999999995E-7</v>
      </c>
      <c r="N87" s="136">
        <f>IF($E87&gt;0,VLOOKUP($F87,'Temps unitaires'!$B$3:$J$72,9,FALSE)*$E87,VLOOKUP($F87,'Temps unitaires'!$B$3:$J$72,9,FALSE))</f>
        <v>0.3</v>
      </c>
      <c r="O87" s="137"/>
      <c r="P87" s="79"/>
      <c r="Q87" s="79"/>
      <c r="R87" s="79"/>
      <c r="S87" s="79"/>
      <c r="T87" s="79"/>
      <c r="U87" s="79"/>
      <c r="V87" s="79"/>
      <c r="W87" s="80"/>
      <c r="X87" s="138">
        <f t="shared" si="11"/>
        <v>0</v>
      </c>
      <c r="Y87" s="120"/>
      <c r="Z87" s="36"/>
      <c r="AA87" s="36"/>
      <c r="AB87" s="36"/>
      <c r="AC87" s="36"/>
      <c r="AD87" s="36"/>
      <c r="AE87" s="36"/>
      <c r="AF87" s="36"/>
      <c r="AG87" s="36"/>
      <c r="AH87" s="39"/>
      <c r="AI87" s="25"/>
      <c r="AJ87" s="39"/>
      <c r="AK87" s="36"/>
      <c r="AL87" s="32"/>
      <c r="AM87" s="25"/>
      <c r="AN87" s="35"/>
      <c r="AO87" s="36"/>
      <c r="AP87" s="32"/>
    </row>
    <row r="88" spans="1:42" ht="34.5" customHeight="1" x14ac:dyDescent="0.25">
      <c r="A88" s="29" t="s">
        <v>111</v>
      </c>
      <c r="B88" s="29" t="s">
        <v>180</v>
      </c>
      <c r="C88" s="30" t="s">
        <v>181</v>
      </c>
      <c r="D88" s="31"/>
      <c r="E88" s="31">
        <v>2</v>
      </c>
      <c r="F88" s="32" t="s">
        <v>25</v>
      </c>
      <c r="G88" s="121">
        <f t="shared" si="26"/>
        <v>6.0000099999999996</v>
      </c>
      <c r="H88" s="122">
        <f>IF($E88&gt;0,VLOOKUP($F88,'Temps unitaires'!$B$3:$J$72,3,FALSE)*$E88,VLOOKUP($F88,'Temps unitaires'!$B$3:$J$72,3,FALSE))</f>
        <v>1.9999999999999999E-6</v>
      </c>
      <c r="I88" s="122">
        <f>IF($E88&gt;0,VLOOKUP($F88,'Temps unitaires'!$B$3:$J$72,4,FALSE)*$E88,VLOOKUP($F88,'Temps unitaires'!$B$3:$J$72,4,FALSE))</f>
        <v>1.9999999999999999E-6</v>
      </c>
      <c r="J88" s="122">
        <f>IF($E88&gt;0,VLOOKUP($F88,'Temps unitaires'!$B$3:$J$72,5,FALSE)*$E88,VLOOKUP($F88,'Temps unitaires'!$B$3:$J$72,5,FALSE))</f>
        <v>1.9999999999999999E-6</v>
      </c>
      <c r="K88" s="122">
        <f>IF($E88&gt;0,VLOOKUP($F88,'Temps unitaires'!$B$3:$J$72,6,FALSE)*$E88,VLOOKUP($F88,'Temps unitaires'!$B$3:$J$72,6,FALSE))</f>
        <v>1.9999999999999999E-6</v>
      </c>
      <c r="L88" s="122">
        <f>IF($E88&gt;0,VLOOKUP($F88,'Temps unitaires'!$B$3:$J$72,7,FALSE)*$E88,VLOOKUP($F88,'Temps unitaires'!$B$3:$J$72,7,FALSE))</f>
        <v>1.9999999999999999E-6</v>
      </c>
      <c r="M88" s="122">
        <f>IF($E88&gt;0,VLOOKUP($F88,'Temps unitaires'!$B$3:$J$72,8,FALSE)*$E88,VLOOKUP($F88,'Temps unitaires'!$B$3:$J$72,8,FALSE))</f>
        <v>4</v>
      </c>
      <c r="N88" s="122">
        <f>IF($E88&gt;0,VLOOKUP($F88,'Temps unitaires'!$B$3:$J$72,9,FALSE)*$E88,VLOOKUP($F88,'Temps unitaires'!$B$3:$J$72,9,FALSE))</f>
        <v>2</v>
      </c>
      <c r="O88" s="123"/>
      <c r="P88" s="15"/>
      <c r="Q88" s="15"/>
      <c r="R88" s="15"/>
      <c r="S88" s="15"/>
      <c r="T88" s="15"/>
      <c r="U88" s="15"/>
      <c r="V88" s="79"/>
      <c r="W88" s="38"/>
      <c r="X88" s="124">
        <f t="shared" si="11"/>
        <v>0</v>
      </c>
      <c r="Y88" s="120"/>
      <c r="Z88" s="36"/>
      <c r="AA88" s="36"/>
      <c r="AB88" s="36"/>
      <c r="AC88" s="40"/>
      <c r="AD88" s="36"/>
      <c r="AE88" s="36"/>
      <c r="AF88" s="36"/>
      <c r="AG88" s="36"/>
      <c r="AH88" s="39"/>
      <c r="AI88" s="25"/>
      <c r="AJ88" s="34"/>
      <c r="AK88" s="32"/>
      <c r="AL88" s="32"/>
      <c r="AM88" s="25"/>
      <c r="AN88" s="35"/>
      <c r="AO88" s="36"/>
      <c r="AP88" s="32"/>
    </row>
    <row r="89" spans="1:42" ht="34.5" customHeight="1" x14ac:dyDescent="0.25">
      <c r="A89" s="29" t="s">
        <v>111</v>
      </c>
      <c r="B89" s="29" t="s">
        <v>180</v>
      </c>
      <c r="C89" s="30" t="s">
        <v>181</v>
      </c>
      <c r="D89" s="31"/>
      <c r="E89" s="31">
        <v>8</v>
      </c>
      <c r="F89" s="37" t="s">
        <v>26</v>
      </c>
      <c r="G89" s="121">
        <f t="shared" si="26"/>
        <v>10.400040000000001</v>
      </c>
      <c r="H89" s="122">
        <f>IF($E89&gt;0,VLOOKUP($F89,'Temps unitaires'!$B$3:$J$72,3,FALSE)*$E89,VLOOKUP($F89,'Temps unitaires'!$B$3:$J$72,3,FALSE))</f>
        <v>7.9999999999999996E-6</v>
      </c>
      <c r="I89" s="122">
        <f>IF($E89&gt;0,VLOOKUP($F89,'Temps unitaires'!$B$3:$J$72,4,FALSE)*$E89,VLOOKUP($F89,'Temps unitaires'!$B$3:$J$72,4,FALSE))</f>
        <v>7.9999999999999996E-6</v>
      </c>
      <c r="J89" s="122">
        <f>IF($E89&gt;0,VLOOKUP($F89,'Temps unitaires'!$B$3:$J$72,5,FALSE)*$E89,VLOOKUP($F89,'Temps unitaires'!$B$3:$J$72,5,FALSE))</f>
        <v>7.9999999999999996E-6</v>
      </c>
      <c r="K89" s="122">
        <f>IF($E89&gt;0,VLOOKUP($F89,'Temps unitaires'!$B$3:$J$72,6,FALSE)*$E89,VLOOKUP($F89,'Temps unitaires'!$B$3:$J$72,6,FALSE))</f>
        <v>7.9999999999999996E-6</v>
      </c>
      <c r="L89" s="122">
        <f>IF($E89&gt;0,VLOOKUP($F89,'Temps unitaires'!$B$3:$J$72,7,FALSE)*$E89,VLOOKUP($F89,'Temps unitaires'!$B$3:$J$72,7,FALSE))</f>
        <v>7.9999999999999996E-6</v>
      </c>
      <c r="M89" s="122">
        <f>IF($E89&gt;0,VLOOKUP($F89,'Temps unitaires'!$B$3:$J$72,8,FALSE)*$E89,VLOOKUP($F89,'Temps unitaires'!$B$3:$J$72,8,FALSE))</f>
        <v>6.4</v>
      </c>
      <c r="N89" s="122">
        <f>IF($E89&gt;0,VLOOKUP($F89,'Temps unitaires'!$B$3:$J$72,9,FALSE)*$E89,VLOOKUP($F89,'Temps unitaires'!$B$3:$J$72,9,FALSE))</f>
        <v>4</v>
      </c>
      <c r="O89" s="123"/>
      <c r="P89" s="15"/>
      <c r="Q89" s="15"/>
      <c r="R89" s="15"/>
      <c r="S89" s="15"/>
      <c r="T89" s="15"/>
      <c r="U89" s="15"/>
      <c r="V89" s="79"/>
      <c r="W89" s="38"/>
      <c r="X89" s="124">
        <f t="shared" si="11"/>
        <v>0</v>
      </c>
      <c r="Y89" s="120"/>
      <c r="Z89" s="36"/>
      <c r="AA89" s="36"/>
      <c r="AB89" s="36"/>
      <c r="AC89" s="36"/>
      <c r="AD89" s="36"/>
      <c r="AE89" s="36"/>
      <c r="AF89" s="36"/>
      <c r="AG89" s="36"/>
      <c r="AH89" s="39"/>
      <c r="AI89" s="25"/>
      <c r="AJ89" s="39"/>
      <c r="AK89" s="36"/>
      <c r="AL89" s="32"/>
      <c r="AM89" s="25"/>
      <c r="AN89" s="35"/>
      <c r="AO89" s="36"/>
      <c r="AP89" s="32"/>
    </row>
    <row r="90" spans="1:42" ht="34.5" customHeight="1" x14ac:dyDescent="0.25">
      <c r="A90" s="29" t="s">
        <v>111</v>
      </c>
      <c r="B90" s="29" t="s">
        <v>180</v>
      </c>
      <c r="C90" s="30" t="s">
        <v>182</v>
      </c>
      <c r="D90" s="31"/>
      <c r="E90" s="31"/>
      <c r="F90" s="32" t="s">
        <v>96</v>
      </c>
      <c r="G90" s="121">
        <f t="shared" si="26"/>
        <v>50.000001999999995</v>
      </c>
      <c r="H90" s="122">
        <f>IF($E90&gt;0,VLOOKUP($F90,'Temps unitaires'!$B$3:$J$72,3,FALSE)*$E90,VLOOKUP($F90,'Temps unitaires'!$B$3:$J$72,3,FALSE))</f>
        <v>2</v>
      </c>
      <c r="I90" s="122">
        <f>IF($E90&gt;0,VLOOKUP($F90,'Temps unitaires'!$B$3:$J$72,4,FALSE)*$E90,VLOOKUP($F90,'Temps unitaires'!$B$3:$J$72,4,FALSE))</f>
        <v>9.9999999999999995E-7</v>
      </c>
      <c r="J90" s="122">
        <f>IF($E90&gt;0,VLOOKUP($F90,'Temps unitaires'!$B$3:$J$72,5,FALSE)*$E90,VLOOKUP($F90,'Temps unitaires'!$B$3:$J$72,5,FALSE))</f>
        <v>35</v>
      </c>
      <c r="K90" s="122">
        <f>IF($E90&gt;0,VLOOKUP($F90,'Temps unitaires'!$B$3:$J$72,6,FALSE)*$E90,VLOOKUP($F90,'Temps unitaires'!$B$3:$J$72,6,FALSE))</f>
        <v>6</v>
      </c>
      <c r="L90" s="122">
        <f>IF($E90&gt;0,VLOOKUP($F90,'Temps unitaires'!$B$3:$J$72,7,FALSE)*$E90,VLOOKUP($F90,'Temps unitaires'!$B$3:$J$72,7,FALSE))</f>
        <v>3</v>
      </c>
      <c r="M90" s="122">
        <f>IF($E90&gt;0,VLOOKUP($F90,'Temps unitaires'!$B$3:$J$72,8,FALSE)*$E90,VLOOKUP($F90,'Temps unitaires'!$B$3:$J$72,8,FALSE))</f>
        <v>9.9999999999999995E-7</v>
      </c>
      <c r="N90" s="122">
        <f>IF($E90&gt;0,VLOOKUP($F90,'Temps unitaires'!$B$3:$J$72,9,FALSE)*$E90,VLOOKUP($F90,'Temps unitaires'!$B$3:$J$72,9,FALSE))</f>
        <v>4</v>
      </c>
      <c r="O90" s="123"/>
      <c r="P90" s="15"/>
      <c r="Q90" s="15"/>
      <c r="R90" s="15"/>
      <c r="S90" s="15"/>
      <c r="T90" s="15"/>
      <c r="U90" s="15"/>
      <c r="V90" s="79"/>
      <c r="W90" s="38"/>
      <c r="X90" s="124">
        <f t="shared" si="11"/>
        <v>0</v>
      </c>
      <c r="Y90" s="120"/>
      <c r="Z90" s="36"/>
      <c r="AA90" s="36"/>
      <c r="AB90" s="36"/>
      <c r="AC90" s="40"/>
      <c r="AD90" s="36"/>
      <c r="AE90" s="36"/>
      <c r="AF90" s="36"/>
      <c r="AG90" s="36"/>
      <c r="AH90" s="39"/>
      <c r="AI90" s="25"/>
      <c r="AJ90" s="34"/>
      <c r="AK90" s="32"/>
      <c r="AL90" s="32"/>
      <c r="AM90" s="25"/>
      <c r="AN90" s="35"/>
      <c r="AO90" s="36"/>
      <c r="AP90" s="32"/>
    </row>
    <row r="91" spans="1:42" ht="34.5" customHeight="1" x14ac:dyDescent="0.25">
      <c r="A91" s="29" t="s">
        <v>111</v>
      </c>
      <c r="B91" s="29" t="s">
        <v>180</v>
      </c>
      <c r="C91" s="30" t="s">
        <v>371</v>
      </c>
      <c r="D91" s="31"/>
      <c r="E91" s="31"/>
      <c r="F91" s="37" t="s">
        <v>56</v>
      </c>
      <c r="G91" s="121">
        <f t="shared" si="26"/>
        <v>27.000002000000002</v>
      </c>
      <c r="H91" s="122">
        <f>IF($E91&gt;0,VLOOKUP($F91,'Temps unitaires'!$B$3:$J$72,3,FALSE)*$E91,VLOOKUP($F91,'Temps unitaires'!$B$3:$J$72,3,FALSE))</f>
        <v>3</v>
      </c>
      <c r="I91" s="122">
        <f>IF($E91&gt;0,VLOOKUP($F91,'Temps unitaires'!$B$3:$J$72,4,FALSE)*$E91,VLOOKUP($F91,'Temps unitaires'!$B$3:$J$72,4,FALSE))</f>
        <v>9.9999999999999995E-7</v>
      </c>
      <c r="J91" s="122">
        <f>IF($E91&gt;0,VLOOKUP($F91,'Temps unitaires'!$B$3:$J$72,5,FALSE)*$E91,VLOOKUP($F91,'Temps unitaires'!$B$3:$J$72,5,FALSE))</f>
        <v>3</v>
      </c>
      <c r="K91" s="122">
        <f>IF($E91&gt;0,VLOOKUP($F91,'Temps unitaires'!$B$3:$J$72,6,FALSE)*$E91,VLOOKUP($F91,'Temps unitaires'!$B$3:$J$72,6,FALSE))</f>
        <v>12</v>
      </c>
      <c r="L91" s="122">
        <f>IF($E91&gt;0,VLOOKUP($F91,'Temps unitaires'!$B$3:$J$72,7,FALSE)*$E91,VLOOKUP($F91,'Temps unitaires'!$B$3:$J$72,7,FALSE))</f>
        <v>6</v>
      </c>
      <c r="M91" s="122">
        <f>IF($E91&gt;0,VLOOKUP($F91,'Temps unitaires'!$B$3:$J$72,8,FALSE)*$E91,VLOOKUP($F91,'Temps unitaires'!$B$3:$J$72,8,FALSE))</f>
        <v>9.9999999999999995E-7</v>
      </c>
      <c r="N91" s="122">
        <f>IF($E91&gt;0,VLOOKUP($F91,'Temps unitaires'!$B$3:$J$72,9,FALSE)*$E91,VLOOKUP($F91,'Temps unitaires'!$B$3:$J$72,9,FALSE))</f>
        <v>3</v>
      </c>
      <c r="O91" s="123"/>
      <c r="P91" s="15"/>
      <c r="Q91" s="15"/>
      <c r="R91" s="15"/>
      <c r="S91" s="15"/>
      <c r="T91" s="15"/>
      <c r="U91" s="15"/>
      <c r="V91" s="79"/>
      <c r="W91" s="38"/>
      <c r="X91" s="124">
        <f t="shared" si="11"/>
        <v>0</v>
      </c>
      <c r="Y91" s="120"/>
      <c r="Z91" s="36"/>
      <c r="AA91" s="36"/>
      <c r="AB91" s="36"/>
      <c r="AC91" s="36"/>
      <c r="AD91" s="36"/>
      <c r="AE91" s="36"/>
      <c r="AF91" s="36"/>
      <c r="AG91" s="36"/>
      <c r="AH91" s="39"/>
      <c r="AI91" s="25"/>
      <c r="AJ91" s="39"/>
      <c r="AK91" s="36"/>
      <c r="AL91" s="32"/>
      <c r="AM91" s="25"/>
      <c r="AN91" s="35"/>
      <c r="AO91" s="36"/>
      <c r="AP91" s="32"/>
    </row>
    <row r="92" spans="1:42" ht="34.5" customHeight="1" x14ac:dyDescent="0.25">
      <c r="A92" s="29" t="s">
        <v>111</v>
      </c>
      <c r="B92" s="29" t="s">
        <v>180</v>
      </c>
      <c r="C92" s="30" t="s">
        <v>183</v>
      </c>
      <c r="D92" s="31"/>
      <c r="E92" s="31"/>
      <c r="F92" s="37" t="s">
        <v>18</v>
      </c>
      <c r="G92" s="121">
        <f t="shared" si="26"/>
        <v>6.0000020000000003</v>
      </c>
      <c r="H92" s="122">
        <f>IF($E92&gt;0,VLOOKUP($F92,'Temps unitaires'!$B$3:$J$72,3,FALSE)*$E92,VLOOKUP($F92,'Temps unitaires'!$B$3:$J$72,3,FALSE))</f>
        <v>2</v>
      </c>
      <c r="I92" s="122">
        <f>IF($E92&gt;0,VLOOKUP($F92,'Temps unitaires'!$B$3:$J$72,4,FALSE)*$E92,VLOOKUP($F92,'Temps unitaires'!$B$3:$J$72,4,FALSE))</f>
        <v>9.9999999999999995E-7</v>
      </c>
      <c r="J92" s="122">
        <f>IF($E92&gt;0,VLOOKUP($F92,'Temps unitaires'!$B$3:$J$72,5,FALSE)*$E92,VLOOKUP($F92,'Temps unitaires'!$B$3:$J$72,5,FALSE))</f>
        <v>1</v>
      </c>
      <c r="K92" s="122">
        <f>IF($E92&gt;0,VLOOKUP($F92,'Temps unitaires'!$B$3:$J$72,6,FALSE)*$E92,VLOOKUP($F92,'Temps unitaires'!$B$3:$J$72,6,FALSE))</f>
        <v>1</v>
      </c>
      <c r="L92" s="122">
        <f>IF($E92&gt;0,VLOOKUP($F92,'Temps unitaires'!$B$3:$J$72,7,FALSE)*$E92,VLOOKUP($F92,'Temps unitaires'!$B$3:$J$72,7,FALSE))</f>
        <v>1</v>
      </c>
      <c r="M92" s="122">
        <f>IF($E92&gt;0,VLOOKUP($F92,'Temps unitaires'!$B$3:$J$72,8,FALSE)*$E92,VLOOKUP($F92,'Temps unitaires'!$B$3:$J$72,8,FALSE))</f>
        <v>9.9999999999999995E-7</v>
      </c>
      <c r="N92" s="122">
        <f>IF($E92&gt;0,VLOOKUP($F92,'Temps unitaires'!$B$3:$J$72,9,FALSE)*$E92,VLOOKUP($F92,'Temps unitaires'!$B$3:$J$72,9,FALSE))</f>
        <v>1</v>
      </c>
      <c r="O92" s="123"/>
      <c r="P92" s="15"/>
      <c r="Q92" s="15"/>
      <c r="R92" s="15"/>
      <c r="S92" s="15"/>
      <c r="T92" s="15"/>
      <c r="U92" s="15"/>
      <c r="V92" s="79"/>
      <c r="W92" s="38"/>
      <c r="X92" s="124">
        <f t="shared" si="11"/>
        <v>0</v>
      </c>
      <c r="Y92" s="120"/>
      <c r="Z92" s="36"/>
      <c r="AA92" s="36"/>
      <c r="AB92" s="36"/>
      <c r="AC92" s="40"/>
      <c r="AD92" s="36"/>
      <c r="AE92" s="36"/>
      <c r="AF92" s="36"/>
      <c r="AG92" s="36"/>
      <c r="AH92" s="39"/>
      <c r="AI92" s="25"/>
      <c r="AJ92" s="34"/>
      <c r="AK92" s="32"/>
      <c r="AL92" s="32"/>
      <c r="AM92" s="25"/>
      <c r="AN92" s="35"/>
      <c r="AO92" s="36"/>
      <c r="AP92" s="32"/>
    </row>
    <row r="93" spans="1:42" ht="34.5" customHeight="1" x14ac:dyDescent="0.25">
      <c r="A93" s="29" t="s">
        <v>111</v>
      </c>
      <c r="B93" s="29" t="s">
        <v>180</v>
      </c>
      <c r="C93" s="30" t="s">
        <v>375</v>
      </c>
      <c r="D93" s="31"/>
      <c r="E93" s="31"/>
      <c r="F93" s="32" t="s">
        <v>7</v>
      </c>
      <c r="G93" s="121">
        <f t="shared" si="26"/>
        <v>17.000002000000002</v>
      </c>
      <c r="H93" s="122">
        <f>IF($E93&gt;0,VLOOKUP($F93,'Temps unitaires'!$B$3:$J$72,3,FALSE)*$E93,VLOOKUP($F93,'Temps unitaires'!$B$3:$J$72,3,FALSE))</f>
        <v>2</v>
      </c>
      <c r="I93" s="122">
        <f>IF($E93&gt;0,VLOOKUP($F93,'Temps unitaires'!$B$3:$J$72,4,FALSE)*$E93,VLOOKUP($F93,'Temps unitaires'!$B$3:$J$72,4,FALSE))</f>
        <v>9.9999999999999995E-7</v>
      </c>
      <c r="J93" s="122">
        <f>IF($E93&gt;0,VLOOKUP($F93,'Temps unitaires'!$B$3:$J$72,5,FALSE)*$E93,VLOOKUP($F93,'Temps unitaires'!$B$3:$J$72,5,FALSE))</f>
        <v>2</v>
      </c>
      <c r="K93" s="122">
        <f>IF($E93&gt;0,VLOOKUP($F93,'Temps unitaires'!$B$3:$J$72,6,FALSE)*$E93,VLOOKUP($F93,'Temps unitaires'!$B$3:$J$72,6,FALSE))</f>
        <v>9</v>
      </c>
      <c r="L93" s="122">
        <f>IF($E93&gt;0,VLOOKUP($F93,'Temps unitaires'!$B$3:$J$72,7,FALSE)*$E93,VLOOKUP($F93,'Temps unitaires'!$B$3:$J$72,7,FALSE))</f>
        <v>2</v>
      </c>
      <c r="M93" s="122">
        <f>IF($E93&gt;0,VLOOKUP($F93,'Temps unitaires'!$B$3:$J$72,8,FALSE)*$E93,VLOOKUP($F93,'Temps unitaires'!$B$3:$J$72,8,FALSE))</f>
        <v>9.9999999999999995E-7</v>
      </c>
      <c r="N93" s="122">
        <f>IF($E93&gt;0,VLOOKUP($F93,'Temps unitaires'!$B$3:$J$72,9,FALSE)*$E93,VLOOKUP($F93,'Temps unitaires'!$B$3:$J$72,9,FALSE))</f>
        <v>2</v>
      </c>
      <c r="O93" s="123"/>
      <c r="P93" s="15"/>
      <c r="Q93" s="15"/>
      <c r="R93" s="15"/>
      <c r="S93" s="15"/>
      <c r="T93" s="15"/>
      <c r="U93" s="15"/>
      <c r="V93" s="79"/>
      <c r="W93" s="38"/>
      <c r="X93" s="124">
        <f t="shared" si="11"/>
        <v>0</v>
      </c>
      <c r="Y93" s="120"/>
      <c r="Z93" s="36"/>
      <c r="AA93" s="36"/>
      <c r="AB93" s="36"/>
      <c r="AC93" s="36"/>
      <c r="AD93" s="36"/>
      <c r="AE93" s="36"/>
      <c r="AF93" s="36"/>
      <c r="AG93" s="36"/>
      <c r="AH93" s="39"/>
      <c r="AI93" s="25"/>
      <c r="AJ93" s="39"/>
      <c r="AK93" s="36"/>
      <c r="AL93" s="32"/>
      <c r="AM93" s="25"/>
      <c r="AN93" s="35"/>
      <c r="AO93" s="36"/>
      <c r="AP93" s="32"/>
    </row>
    <row r="94" spans="1:42" ht="34.5" customHeight="1" x14ac:dyDescent="0.25">
      <c r="A94" s="29" t="s">
        <v>111</v>
      </c>
      <c r="B94" s="29" t="s">
        <v>180</v>
      </c>
      <c r="C94" s="30" t="s">
        <v>184</v>
      </c>
      <c r="D94" s="31"/>
      <c r="E94" s="31"/>
      <c r="F94" s="32" t="s">
        <v>9</v>
      </c>
      <c r="G94" s="121">
        <f t="shared" si="26"/>
        <v>6.0000020000000003</v>
      </c>
      <c r="H94" s="122">
        <f>IF($E94&gt;0,VLOOKUP($F94,'Temps unitaires'!$B$3:$J$72,3,FALSE)*$E94,VLOOKUP($F94,'Temps unitaires'!$B$3:$J$72,3,FALSE))</f>
        <v>2</v>
      </c>
      <c r="I94" s="122">
        <f>IF($E94&gt;0,VLOOKUP($F94,'Temps unitaires'!$B$3:$J$72,4,FALSE)*$E94,VLOOKUP($F94,'Temps unitaires'!$B$3:$J$72,4,FALSE))</f>
        <v>9.9999999999999995E-7</v>
      </c>
      <c r="J94" s="122">
        <f>IF($E94&gt;0,VLOOKUP($F94,'Temps unitaires'!$B$3:$J$72,5,FALSE)*$E94,VLOOKUP($F94,'Temps unitaires'!$B$3:$J$72,5,FALSE))</f>
        <v>1</v>
      </c>
      <c r="K94" s="122">
        <f>IF($E94&gt;0,VLOOKUP($F94,'Temps unitaires'!$B$3:$J$72,6,FALSE)*$E94,VLOOKUP($F94,'Temps unitaires'!$B$3:$J$72,6,FALSE))</f>
        <v>1</v>
      </c>
      <c r="L94" s="122">
        <f>IF($E94&gt;0,VLOOKUP($F94,'Temps unitaires'!$B$3:$J$72,7,FALSE)*$E94,VLOOKUP($F94,'Temps unitaires'!$B$3:$J$72,7,FALSE))</f>
        <v>1</v>
      </c>
      <c r="M94" s="122">
        <f>IF($E94&gt;0,VLOOKUP($F94,'Temps unitaires'!$B$3:$J$72,8,FALSE)*$E94,VLOOKUP($F94,'Temps unitaires'!$B$3:$J$72,8,FALSE))</f>
        <v>9.9999999999999995E-7</v>
      </c>
      <c r="N94" s="122">
        <f>IF($E94&gt;0,VLOOKUP($F94,'Temps unitaires'!$B$3:$J$72,9,FALSE)*$E94,VLOOKUP($F94,'Temps unitaires'!$B$3:$J$72,9,FALSE))</f>
        <v>1</v>
      </c>
      <c r="O94" s="123"/>
      <c r="P94" s="15"/>
      <c r="Q94" s="15"/>
      <c r="R94" s="15"/>
      <c r="S94" s="15"/>
      <c r="T94" s="15"/>
      <c r="U94" s="15"/>
      <c r="V94" s="79"/>
      <c r="W94" s="38"/>
      <c r="X94" s="124">
        <f t="shared" si="11"/>
        <v>0</v>
      </c>
      <c r="Y94" s="120"/>
      <c r="Z94" s="36"/>
      <c r="AA94" s="36"/>
      <c r="AB94" s="36"/>
      <c r="AC94" s="40"/>
      <c r="AD94" s="36"/>
      <c r="AE94" s="36"/>
      <c r="AF94" s="36"/>
      <c r="AG94" s="36"/>
      <c r="AH94" s="39"/>
      <c r="AI94" s="25"/>
      <c r="AJ94" s="34"/>
      <c r="AK94" s="32"/>
      <c r="AL94" s="32"/>
      <c r="AM94" s="25"/>
      <c r="AN94" s="35"/>
      <c r="AO94" s="36"/>
      <c r="AP94" s="32"/>
    </row>
    <row r="95" spans="1:42" ht="34.5" customHeight="1" x14ac:dyDescent="0.25">
      <c r="A95" s="29" t="s">
        <v>111</v>
      </c>
      <c r="B95" s="29" t="s">
        <v>180</v>
      </c>
      <c r="C95" s="30" t="s">
        <v>185</v>
      </c>
      <c r="D95" s="31"/>
      <c r="E95" s="31"/>
      <c r="F95" s="32" t="s">
        <v>9</v>
      </c>
      <c r="G95" s="121">
        <f t="shared" si="26"/>
        <v>6.0000020000000003</v>
      </c>
      <c r="H95" s="122">
        <f>IF($E95&gt;0,VLOOKUP($F95,'Temps unitaires'!$B$3:$J$72,3,FALSE)*$E95,VLOOKUP($F95,'Temps unitaires'!$B$3:$J$72,3,FALSE))</f>
        <v>2</v>
      </c>
      <c r="I95" s="122">
        <f>IF($E95&gt;0,VLOOKUP($F95,'Temps unitaires'!$B$3:$J$72,4,FALSE)*$E95,VLOOKUP($F95,'Temps unitaires'!$B$3:$J$72,4,FALSE))</f>
        <v>9.9999999999999995E-7</v>
      </c>
      <c r="J95" s="122">
        <f>IF($E95&gt;0,VLOOKUP($F95,'Temps unitaires'!$B$3:$J$72,5,FALSE)*$E95,VLOOKUP($F95,'Temps unitaires'!$B$3:$J$72,5,FALSE))</f>
        <v>1</v>
      </c>
      <c r="K95" s="122">
        <f>IF($E95&gt;0,VLOOKUP($F95,'Temps unitaires'!$B$3:$J$72,6,FALSE)*$E95,VLOOKUP($F95,'Temps unitaires'!$B$3:$J$72,6,FALSE))</f>
        <v>1</v>
      </c>
      <c r="L95" s="122">
        <f>IF($E95&gt;0,VLOOKUP($F95,'Temps unitaires'!$B$3:$J$72,7,FALSE)*$E95,VLOOKUP($F95,'Temps unitaires'!$B$3:$J$72,7,FALSE))</f>
        <v>1</v>
      </c>
      <c r="M95" s="122">
        <f>IF($E95&gt;0,VLOOKUP($F95,'Temps unitaires'!$B$3:$J$72,8,FALSE)*$E95,VLOOKUP($F95,'Temps unitaires'!$B$3:$J$72,8,FALSE))</f>
        <v>9.9999999999999995E-7</v>
      </c>
      <c r="N95" s="122">
        <f>IF($E95&gt;0,VLOOKUP($F95,'Temps unitaires'!$B$3:$J$72,9,FALSE)*$E95,VLOOKUP($F95,'Temps unitaires'!$B$3:$J$72,9,FALSE))</f>
        <v>1</v>
      </c>
      <c r="O95" s="123"/>
      <c r="P95" s="15"/>
      <c r="Q95" s="15"/>
      <c r="R95" s="15"/>
      <c r="S95" s="15"/>
      <c r="T95" s="15"/>
      <c r="U95" s="15"/>
      <c r="V95" s="79"/>
      <c r="W95" s="38"/>
      <c r="X95" s="124">
        <f t="shared" si="11"/>
        <v>0</v>
      </c>
      <c r="Y95" s="120"/>
      <c r="Z95" s="36"/>
      <c r="AA95" s="36"/>
      <c r="AB95" s="36"/>
      <c r="AC95" s="36"/>
      <c r="AD95" s="36"/>
      <c r="AE95" s="36"/>
      <c r="AF95" s="36"/>
      <c r="AG95" s="36"/>
      <c r="AH95" s="39"/>
      <c r="AI95" s="25"/>
      <c r="AJ95" s="39"/>
      <c r="AK95" s="36"/>
      <c r="AL95" s="32"/>
      <c r="AM95" s="25"/>
      <c r="AN95" s="35"/>
      <c r="AO95" s="36"/>
      <c r="AP95" s="32"/>
    </row>
    <row r="96" spans="1:42" ht="34.5" customHeight="1" thickBot="1" x14ac:dyDescent="0.3">
      <c r="A96" s="69" t="s">
        <v>111</v>
      </c>
      <c r="B96" s="69" t="s">
        <v>180</v>
      </c>
      <c r="C96" s="70" t="s">
        <v>186</v>
      </c>
      <c r="D96" s="71"/>
      <c r="E96" s="71"/>
      <c r="F96" s="72" t="s">
        <v>9</v>
      </c>
      <c r="G96" s="125">
        <f>SUM(H96:N96)</f>
        <v>6.0000020000000003</v>
      </c>
      <c r="H96" s="126">
        <f>IF($E96&gt;0,VLOOKUP($F96,'Temps unitaires'!$B$3:$J$72,3,FALSE)*$E96,VLOOKUP($F96,'Temps unitaires'!$B$3:$J$72,3,FALSE))</f>
        <v>2</v>
      </c>
      <c r="I96" s="126">
        <f>IF($E96&gt;0,VLOOKUP($F96,'Temps unitaires'!$B$3:$J$72,4,FALSE)*$E96,VLOOKUP($F96,'Temps unitaires'!$B$3:$J$72,4,FALSE))</f>
        <v>9.9999999999999995E-7</v>
      </c>
      <c r="J96" s="126">
        <f>IF($E96&gt;0,VLOOKUP($F96,'Temps unitaires'!$B$3:$J$72,5,FALSE)*$E96,VLOOKUP($F96,'Temps unitaires'!$B$3:$J$72,5,FALSE))</f>
        <v>1</v>
      </c>
      <c r="K96" s="126">
        <f>IF($E96&gt;0,VLOOKUP($F96,'Temps unitaires'!$B$3:$J$72,6,FALSE)*$E96,VLOOKUP($F96,'Temps unitaires'!$B$3:$J$72,6,FALSE))</f>
        <v>1</v>
      </c>
      <c r="L96" s="126">
        <f>IF($E96&gt;0,VLOOKUP($F96,'Temps unitaires'!$B$3:$J$72,7,FALSE)*$E96,VLOOKUP($F96,'Temps unitaires'!$B$3:$J$72,7,FALSE))</f>
        <v>1</v>
      </c>
      <c r="M96" s="126">
        <f>IF($E96&gt;0,VLOOKUP($F96,'Temps unitaires'!$B$3:$J$72,8,FALSE)*$E96,VLOOKUP($F96,'Temps unitaires'!$B$3:$J$72,8,FALSE))</f>
        <v>9.9999999999999995E-7</v>
      </c>
      <c r="N96" s="126">
        <f>IF($E96&gt;0,VLOOKUP($F96,'Temps unitaires'!$B$3:$J$72,9,FALSE)*$E96,VLOOKUP($F96,'Temps unitaires'!$B$3:$J$72,9,FALSE))</f>
        <v>1</v>
      </c>
      <c r="O96" s="127"/>
      <c r="P96" s="73"/>
      <c r="Q96" s="73"/>
      <c r="R96" s="73"/>
      <c r="S96" s="73"/>
      <c r="T96" s="15"/>
      <c r="U96" s="73"/>
      <c r="V96" s="73"/>
      <c r="W96" s="74"/>
      <c r="X96" s="128">
        <f t="shared" ref="X96:X150" si="31">SUMPRODUCT(H96:N96,P96:V96)/SUM(H96:N96)</f>
        <v>0</v>
      </c>
      <c r="Y96" s="120"/>
      <c r="Z96" s="36"/>
      <c r="AA96" s="36"/>
      <c r="AB96" s="36"/>
      <c r="AC96" s="36"/>
      <c r="AD96" s="36"/>
      <c r="AE96" s="36"/>
      <c r="AF96" s="36"/>
      <c r="AG96" s="36"/>
      <c r="AH96" s="39"/>
      <c r="AI96" s="25"/>
      <c r="AJ96" s="39"/>
      <c r="AK96" s="36"/>
      <c r="AL96" s="32"/>
      <c r="AM96" s="25"/>
      <c r="AN96" s="35"/>
      <c r="AO96" s="36"/>
      <c r="AP96" s="32"/>
    </row>
    <row r="97" spans="1:42" ht="34.5" customHeight="1" thickTop="1" thickBot="1" x14ac:dyDescent="0.3">
      <c r="A97" s="81" t="s">
        <v>111</v>
      </c>
      <c r="B97" s="81" t="s">
        <v>180</v>
      </c>
      <c r="C97" s="184" t="s">
        <v>40</v>
      </c>
      <c r="D97" s="184"/>
      <c r="E97" s="184"/>
      <c r="F97" s="184"/>
      <c r="G97" s="129">
        <f>SUM(H97:N97)</f>
        <v>138.20006800000002</v>
      </c>
      <c r="H97" s="130">
        <f t="shared" ref="H97:N97" si="32">SUM(H87:H96)</f>
        <v>15.000011000000001</v>
      </c>
      <c r="I97" s="130">
        <f t="shared" si="32"/>
        <v>1.8000000000000004E-5</v>
      </c>
      <c r="J97" s="130">
        <f t="shared" si="32"/>
        <v>44.500010000000003</v>
      </c>
      <c r="K97" s="130">
        <f t="shared" si="32"/>
        <v>34.000010000000003</v>
      </c>
      <c r="L97" s="130">
        <f t="shared" si="32"/>
        <v>15.000011000000001</v>
      </c>
      <c r="M97" s="130">
        <f t="shared" si="32"/>
        <v>10.400007999999994</v>
      </c>
      <c r="N97" s="130">
        <f t="shared" si="32"/>
        <v>19.3</v>
      </c>
      <c r="O97" s="131"/>
      <c r="P97" s="132">
        <f>SUMPRODUCT(H87:H96,P87:P96)/H97</f>
        <v>0</v>
      </c>
      <c r="Q97" s="132"/>
      <c r="R97" s="132">
        <f t="shared" ref="R97:V97" si="33">SUMPRODUCT(J87:J96,R87:R96)/J97</f>
        <v>0</v>
      </c>
      <c r="S97" s="132">
        <f t="shared" si="33"/>
        <v>0</v>
      </c>
      <c r="T97" s="132">
        <f t="shared" si="33"/>
        <v>0</v>
      </c>
      <c r="U97" s="132">
        <f t="shared" si="33"/>
        <v>0</v>
      </c>
      <c r="V97" s="132">
        <f t="shared" si="33"/>
        <v>0</v>
      </c>
      <c r="W97" s="142"/>
      <c r="X97" s="134">
        <f>SUMPRODUCT(H87:N96,P87:V96)/SUM(H87:N96)</f>
        <v>0</v>
      </c>
      <c r="Y97" s="120"/>
      <c r="Z97" s="99"/>
      <c r="AA97" s="99"/>
      <c r="AB97" s="99"/>
      <c r="AC97" s="103"/>
      <c r="AD97" s="99"/>
      <c r="AE97" s="99"/>
      <c r="AF97" s="99"/>
      <c r="AG97" s="99"/>
      <c r="AH97" s="98"/>
      <c r="AI97" s="101"/>
      <c r="AJ97" s="104"/>
      <c r="AK97" s="100"/>
      <c r="AL97" s="100"/>
      <c r="AM97" s="101"/>
      <c r="AN97" s="102"/>
      <c r="AO97" s="99"/>
      <c r="AP97" s="100"/>
    </row>
    <row r="98" spans="1:42" ht="34.5" customHeight="1" thickTop="1" x14ac:dyDescent="0.25">
      <c r="A98" s="75" t="s">
        <v>111</v>
      </c>
      <c r="B98" s="75" t="s">
        <v>187</v>
      </c>
      <c r="C98" s="76" t="s">
        <v>188</v>
      </c>
      <c r="D98" s="77"/>
      <c r="E98" s="77"/>
      <c r="F98" s="78" t="s">
        <v>82</v>
      </c>
      <c r="G98" s="135">
        <f t="shared" ref="G98:G129" si="34">SUM(H98:N98)</f>
        <v>7.2500030000000004</v>
      </c>
      <c r="H98" s="136">
        <f>IF($E98&gt;0,VLOOKUP($F98,'Temps unitaires'!$B$3:$J$72,3,FALSE)*$E98,VLOOKUP($F98,'Temps unitaires'!$B$3:$J$72,3,FALSE))</f>
        <v>9.9999999999999995E-7</v>
      </c>
      <c r="I98" s="136">
        <f>IF($E98&gt;0,VLOOKUP($F98,'Temps unitaires'!$B$3:$J$72,4,FALSE)*$E98,VLOOKUP($F98,'Temps unitaires'!$B$3:$J$72,4,FALSE))</f>
        <v>9.9999999999999995E-7</v>
      </c>
      <c r="J98" s="136">
        <f>IF($E98&gt;0,VLOOKUP($F98,'Temps unitaires'!$B$3:$J$72,5,FALSE)*$E98,VLOOKUP($F98,'Temps unitaires'!$B$3:$J$72,5,FALSE))</f>
        <v>1</v>
      </c>
      <c r="K98" s="136">
        <f>IF($E98&gt;0,VLOOKUP($F98,'Temps unitaires'!$B$3:$J$72,6,FALSE)*$E98,VLOOKUP($F98,'Temps unitaires'!$B$3:$J$72,6,FALSE))</f>
        <v>6</v>
      </c>
      <c r="L98" s="136">
        <f>IF($E98&gt;0,VLOOKUP($F98,'Temps unitaires'!$B$3:$J$72,7,FALSE)*$E98,VLOOKUP($F98,'Temps unitaires'!$B$3:$J$72,7,FALSE))</f>
        <v>0</v>
      </c>
      <c r="M98" s="136">
        <f>IF($E98&gt;0,VLOOKUP($F98,'Temps unitaires'!$B$3:$J$72,8,FALSE)*$E98,VLOOKUP($F98,'Temps unitaires'!$B$3:$J$72,8,FALSE))</f>
        <v>9.9999999999999995E-7</v>
      </c>
      <c r="N98" s="136">
        <f>IF($E98&gt;0,VLOOKUP($F98,'Temps unitaires'!$B$3:$J$72,9,FALSE)*$E98,VLOOKUP($F98,'Temps unitaires'!$B$3:$J$72,9,FALSE))</f>
        <v>0.25</v>
      </c>
      <c r="O98" s="137"/>
      <c r="P98" s="79"/>
      <c r="Q98" s="79"/>
      <c r="R98" s="79"/>
      <c r="S98" s="79"/>
      <c r="T98" s="79"/>
      <c r="U98" s="79"/>
      <c r="V98" s="79"/>
      <c r="W98" s="80"/>
      <c r="X98" s="138">
        <f t="shared" si="31"/>
        <v>0</v>
      </c>
      <c r="Y98" s="120"/>
      <c r="Z98" s="36"/>
      <c r="AA98" s="36"/>
      <c r="AB98" s="36"/>
      <c r="AC98" s="36"/>
      <c r="AD98" s="36"/>
      <c r="AE98" s="36"/>
      <c r="AF98" s="36"/>
      <c r="AG98" s="36"/>
      <c r="AH98" s="39"/>
      <c r="AI98" s="25"/>
      <c r="AJ98" s="39"/>
      <c r="AK98" s="36"/>
      <c r="AL98" s="32"/>
      <c r="AM98" s="25"/>
      <c r="AN98" s="35"/>
      <c r="AO98" s="36"/>
      <c r="AP98" s="32"/>
    </row>
    <row r="99" spans="1:42" ht="34.5" customHeight="1" x14ac:dyDescent="0.25">
      <c r="A99" s="29" t="s">
        <v>111</v>
      </c>
      <c r="B99" s="29" t="s">
        <v>187</v>
      </c>
      <c r="C99" s="30" t="s">
        <v>188</v>
      </c>
      <c r="D99" s="31"/>
      <c r="E99" s="31">
        <v>3</v>
      </c>
      <c r="F99" s="32" t="s">
        <v>25</v>
      </c>
      <c r="G99" s="121">
        <f t="shared" si="34"/>
        <v>9.0000150000000012</v>
      </c>
      <c r="H99" s="122">
        <f>IF($E99&gt;0,VLOOKUP($F99,'Temps unitaires'!$B$3:$J$72,3,FALSE)*$E99,VLOOKUP($F99,'Temps unitaires'!$B$3:$J$72,3,FALSE))</f>
        <v>3.0000000000000001E-6</v>
      </c>
      <c r="I99" s="122">
        <f>IF($E99&gt;0,VLOOKUP($F99,'Temps unitaires'!$B$3:$J$72,4,FALSE)*$E99,VLOOKUP($F99,'Temps unitaires'!$B$3:$J$72,4,FALSE))</f>
        <v>3.0000000000000001E-6</v>
      </c>
      <c r="J99" s="122">
        <f>IF($E99&gt;0,VLOOKUP($F99,'Temps unitaires'!$B$3:$J$72,5,FALSE)*$E99,VLOOKUP($F99,'Temps unitaires'!$B$3:$J$72,5,FALSE))</f>
        <v>3.0000000000000001E-6</v>
      </c>
      <c r="K99" s="122">
        <f>IF($E99&gt;0,VLOOKUP($F99,'Temps unitaires'!$B$3:$J$72,6,FALSE)*$E99,VLOOKUP($F99,'Temps unitaires'!$B$3:$J$72,6,FALSE))</f>
        <v>3.0000000000000001E-6</v>
      </c>
      <c r="L99" s="122">
        <f>IF($E99&gt;0,VLOOKUP($F99,'Temps unitaires'!$B$3:$J$72,7,FALSE)*$E99,VLOOKUP($F99,'Temps unitaires'!$B$3:$J$72,7,FALSE))</f>
        <v>3.0000000000000001E-6</v>
      </c>
      <c r="M99" s="122">
        <f>IF($E99&gt;0,VLOOKUP($F99,'Temps unitaires'!$B$3:$J$72,8,FALSE)*$E99,VLOOKUP($F99,'Temps unitaires'!$B$3:$J$72,8,FALSE))</f>
        <v>6</v>
      </c>
      <c r="N99" s="122">
        <f>IF($E99&gt;0,VLOOKUP($F99,'Temps unitaires'!$B$3:$J$72,9,FALSE)*$E99,VLOOKUP($F99,'Temps unitaires'!$B$3:$J$72,9,FALSE))</f>
        <v>3</v>
      </c>
      <c r="O99" s="123"/>
      <c r="P99" s="15"/>
      <c r="Q99" s="15"/>
      <c r="R99" s="15"/>
      <c r="S99" s="15"/>
      <c r="T99" s="15"/>
      <c r="U99" s="15"/>
      <c r="V99" s="79"/>
      <c r="W99" s="38"/>
      <c r="X99" s="124">
        <f t="shared" si="31"/>
        <v>0</v>
      </c>
      <c r="Y99" s="120"/>
      <c r="Z99" s="36"/>
      <c r="AA99" s="36"/>
      <c r="AB99" s="36"/>
      <c r="AC99" s="40"/>
      <c r="AD99" s="36"/>
      <c r="AE99" s="36"/>
      <c r="AF99" s="36"/>
      <c r="AG99" s="36"/>
      <c r="AH99" s="39"/>
      <c r="AI99" s="25"/>
      <c r="AJ99" s="34"/>
      <c r="AK99" s="32"/>
      <c r="AL99" s="32"/>
      <c r="AM99" s="25"/>
      <c r="AN99" s="35"/>
      <c r="AO99" s="36"/>
      <c r="AP99" s="32"/>
    </row>
    <row r="100" spans="1:42" ht="34.5" customHeight="1" x14ac:dyDescent="0.25">
      <c r="A100" s="29" t="s">
        <v>111</v>
      </c>
      <c r="B100" s="29" t="s">
        <v>187</v>
      </c>
      <c r="C100" s="30" t="s">
        <v>188</v>
      </c>
      <c r="D100" s="31"/>
      <c r="E100" s="31">
        <v>27</v>
      </c>
      <c r="F100" s="37" t="s">
        <v>26</v>
      </c>
      <c r="G100" s="121">
        <f t="shared" si="34"/>
        <v>35.100135000000002</v>
      </c>
      <c r="H100" s="122">
        <f>IF($E100&gt;0,VLOOKUP($F100,'Temps unitaires'!$B$3:$J$72,3,FALSE)*$E100,VLOOKUP($F100,'Temps unitaires'!$B$3:$J$72,3,FALSE))</f>
        <v>2.6999999999999999E-5</v>
      </c>
      <c r="I100" s="122">
        <f>IF($E100&gt;0,VLOOKUP($F100,'Temps unitaires'!$B$3:$J$72,4,FALSE)*$E100,VLOOKUP($F100,'Temps unitaires'!$B$3:$J$72,4,FALSE))</f>
        <v>2.6999999999999999E-5</v>
      </c>
      <c r="J100" s="122">
        <f>IF($E100&gt;0,VLOOKUP($F100,'Temps unitaires'!$B$3:$J$72,5,FALSE)*$E100,VLOOKUP($F100,'Temps unitaires'!$B$3:$J$72,5,FALSE))</f>
        <v>2.6999999999999999E-5</v>
      </c>
      <c r="K100" s="122">
        <f>IF($E100&gt;0,VLOOKUP($F100,'Temps unitaires'!$B$3:$J$72,6,FALSE)*$E100,VLOOKUP($F100,'Temps unitaires'!$B$3:$J$72,6,FALSE))</f>
        <v>2.6999999999999999E-5</v>
      </c>
      <c r="L100" s="122">
        <f>IF($E100&gt;0,VLOOKUP($F100,'Temps unitaires'!$B$3:$J$72,7,FALSE)*$E100,VLOOKUP($F100,'Temps unitaires'!$B$3:$J$72,7,FALSE))</f>
        <v>2.6999999999999999E-5</v>
      </c>
      <c r="M100" s="122">
        <f>IF($E100&gt;0,VLOOKUP($F100,'Temps unitaires'!$B$3:$J$72,8,FALSE)*$E100,VLOOKUP($F100,'Temps unitaires'!$B$3:$J$72,8,FALSE))</f>
        <v>21.6</v>
      </c>
      <c r="N100" s="122">
        <f>IF($E100&gt;0,VLOOKUP($F100,'Temps unitaires'!$B$3:$J$72,9,FALSE)*$E100,VLOOKUP($F100,'Temps unitaires'!$B$3:$J$72,9,FALSE))</f>
        <v>13.5</v>
      </c>
      <c r="O100" s="123"/>
      <c r="P100" s="15"/>
      <c r="Q100" s="15"/>
      <c r="R100" s="15"/>
      <c r="S100" s="15"/>
      <c r="T100" s="15"/>
      <c r="U100" s="15"/>
      <c r="V100" s="79"/>
      <c r="W100" s="38"/>
      <c r="X100" s="124">
        <f t="shared" si="31"/>
        <v>0</v>
      </c>
      <c r="Y100" s="120"/>
      <c r="Z100" s="36"/>
      <c r="AA100" s="36"/>
      <c r="AB100" s="36"/>
      <c r="AC100" s="36"/>
      <c r="AD100" s="36"/>
      <c r="AE100" s="36"/>
      <c r="AF100" s="36"/>
      <c r="AG100" s="36"/>
      <c r="AH100" s="39"/>
      <c r="AI100" s="25"/>
      <c r="AJ100" s="39"/>
      <c r="AK100" s="36"/>
      <c r="AL100" s="32"/>
      <c r="AM100" s="25"/>
      <c r="AN100" s="35"/>
      <c r="AO100" s="36"/>
      <c r="AP100" s="32"/>
    </row>
    <row r="101" spans="1:42" ht="34.5" customHeight="1" x14ac:dyDescent="0.25">
      <c r="A101" s="29" t="s">
        <v>111</v>
      </c>
      <c r="B101" s="29" t="s">
        <v>187</v>
      </c>
      <c r="C101" s="30" t="s">
        <v>189</v>
      </c>
      <c r="D101" s="31"/>
      <c r="E101" s="31"/>
      <c r="F101" s="32" t="s">
        <v>96</v>
      </c>
      <c r="G101" s="121">
        <f t="shared" si="34"/>
        <v>50.000001999999995</v>
      </c>
      <c r="H101" s="122">
        <f>IF($E101&gt;0,VLOOKUP($F101,'Temps unitaires'!$B$3:$J$72,3,FALSE)*$E101,VLOOKUP($F101,'Temps unitaires'!$B$3:$J$72,3,FALSE))</f>
        <v>2</v>
      </c>
      <c r="I101" s="122">
        <f>IF($E101&gt;0,VLOOKUP($F101,'Temps unitaires'!$B$3:$J$72,4,FALSE)*$E101,VLOOKUP($F101,'Temps unitaires'!$B$3:$J$72,4,FALSE))</f>
        <v>9.9999999999999995E-7</v>
      </c>
      <c r="J101" s="122">
        <f>IF($E101&gt;0,VLOOKUP($F101,'Temps unitaires'!$B$3:$J$72,5,FALSE)*$E101,VLOOKUP($F101,'Temps unitaires'!$B$3:$J$72,5,FALSE))</f>
        <v>35</v>
      </c>
      <c r="K101" s="122">
        <f>IF($E101&gt;0,VLOOKUP($F101,'Temps unitaires'!$B$3:$J$72,6,FALSE)*$E101,VLOOKUP($F101,'Temps unitaires'!$B$3:$J$72,6,FALSE))</f>
        <v>6</v>
      </c>
      <c r="L101" s="122">
        <f>IF($E101&gt;0,VLOOKUP($F101,'Temps unitaires'!$B$3:$J$72,7,FALSE)*$E101,VLOOKUP($F101,'Temps unitaires'!$B$3:$J$72,7,FALSE))</f>
        <v>3</v>
      </c>
      <c r="M101" s="122">
        <f>IF($E101&gt;0,VLOOKUP($F101,'Temps unitaires'!$B$3:$J$72,8,FALSE)*$E101,VLOOKUP($F101,'Temps unitaires'!$B$3:$J$72,8,FALSE))</f>
        <v>9.9999999999999995E-7</v>
      </c>
      <c r="N101" s="122">
        <f>IF($E101&gt;0,VLOOKUP($F101,'Temps unitaires'!$B$3:$J$72,9,FALSE)*$E101,VLOOKUP($F101,'Temps unitaires'!$B$3:$J$72,9,FALSE))</f>
        <v>4</v>
      </c>
      <c r="O101" s="123"/>
      <c r="P101" s="15"/>
      <c r="Q101" s="15"/>
      <c r="R101" s="15"/>
      <c r="S101" s="15"/>
      <c r="T101" s="15"/>
      <c r="U101" s="15"/>
      <c r="V101" s="79"/>
      <c r="W101" s="38"/>
      <c r="X101" s="124">
        <f t="shared" si="31"/>
        <v>0</v>
      </c>
      <c r="Y101" s="120"/>
      <c r="Z101" s="36"/>
      <c r="AA101" s="36"/>
      <c r="AB101" s="36"/>
      <c r="AC101" s="40"/>
      <c r="AD101" s="36"/>
      <c r="AE101" s="36"/>
      <c r="AF101" s="36"/>
      <c r="AG101" s="36"/>
      <c r="AH101" s="39"/>
      <c r="AI101" s="25"/>
      <c r="AJ101" s="34"/>
      <c r="AK101" s="32"/>
      <c r="AL101" s="32"/>
      <c r="AM101" s="25"/>
      <c r="AN101" s="35"/>
      <c r="AO101" s="36"/>
      <c r="AP101" s="32"/>
    </row>
    <row r="102" spans="1:42" ht="34.5" customHeight="1" x14ac:dyDescent="0.25">
      <c r="A102" s="29" t="s">
        <v>111</v>
      </c>
      <c r="B102" s="29" t="s">
        <v>187</v>
      </c>
      <c r="C102" s="30" t="s">
        <v>190</v>
      </c>
      <c r="D102" s="31"/>
      <c r="E102" s="31"/>
      <c r="F102" s="32" t="s">
        <v>96</v>
      </c>
      <c r="G102" s="121">
        <f t="shared" si="34"/>
        <v>50.000001999999995</v>
      </c>
      <c r="H102" s="122">
        <f>IF($E102&gt;0,VLOOKUP($F102,'Temps unitaires'!$B$3:$J$72,3,FALSE)*$E102,VLOOKUP($F102,'Temps unitaires'!$B$3:$J$72,3,FALSE))</f>
        <v>2</v>
      </c>
      <c r="I102" s="122">
        <f>IF($E102&gt;0,VLOOKUP($F102,'Temps unitaires'!$B$3:$J$72,4,FALSE)*$E102,VLOOKUP($F102,'Temps unitaires'!$B$3:$J$72,4,FALSE))</f>
        <v>9.9999999999999995E-7</v>
      </c>
      <c r="J102" s="122">
        <f>IF($E102&gt;0,VLOOKUP($F102,'Temps unitaires'!$B$3:$J$72,5,FALSE)*$E102,VLOOKUP($F102,'Temps unitaires'!$B$3:$J$72,5,FALSE))</f>
        <v>35</v>
      </c>
      <c r="K102" s="122">
        <f>IF($E102&gt;0,VLOOKUP($F102,'Temps unitaires'!$B$3:$J$72,6,FALSE)*$E102,VLOOKUP($F102,'Temps unitaires'!$B$3:$J$72,6,FALSE))</f>
        <v>6</v>
      </c>
      <c r="L102" s="122">
        <f>IF($E102&gt;0,VLOOKUP($F102,'Temps unitaires'!$B$3:$J$72,7,FALSE)*$E102,VLOOKUP($F102,'Temps unitaires'!$B$3:$J$72,7,FALSE))</f>
        <v>3</v>
      </c>
      <c r="M102" s="122">
        <f>IF($E102&gt;0,VLOOKUP($F102,'Temps unitaires'!$B$3:$J$72,8,FALSE)*$E102,VLOOKUP($F102,'Temps unitaires'!$B$3:$J$72,8,FALSE))</f>
        <v>9.9999999999999995E-7</v>
      </c>
      <c r="N102" s="122">
        <f>IF($E102&gt;0,VLOOKUP($F102,'Temps unitaires'!$B$3:$J$72,9,FALSE)*$E102,VLOOKUP($F102,'Temps unitaires'!$B$3:$J$72,9,FALSE))</f>
        <v>4</v>
      </c>
      <c r="O102" s="123"/>
      <c r="P102" s="15"/>
      <c r="Q102" s="15"/>
      <c r="R102" s="15"/>
      <c r="S102" s="15"/>
      <c r="T102" s="15"/>
      <c r="U102" s="15"/>
      <c r="V102" s="79"/>
      <c r="W102" s="38"/>
      <c r="X102" s="124">
        <f t="shared" si="31"/>
        <v>0</v>
      </c>
      <c r="Y102" s="120"/>
      <c r="Z102" s="36"/>
      <c r="AA102" s="36"/>
      <c r="AB102" s="36"/>
      <c r="AC102" s="36"/>
      <c r="AD102" s="36"/>
      <c r="AE102" s="36"/>
      <c r="AF102" s="36"/>
      <c r="AG102" s="36"/>
      <c r="AH102" s="39"/>
      <c r="AI102" s="25"/>
      <c r="AJ102" s="39"/>
      <c r="AK102" s="36"/>
      <c r="AL102" s="32"/>
      <c r="AM102" s="25"/>
      <c r="AN102" s="35"/>
      <c r="AO102" s="36"/>
      <c r="AP102" s="32"/>
    </row>
    <row r="103" spans="1:42" ht="34.5" customHeight="1" x14ac:dyDescent="0.25">
      <c r="A103" s="29" t="s">
        <v>111</v>
      </c>
      <c r="B103" s="29" t="s">
        <v>187</v>
      </c>
      <c r="C103" s="30" t="s">
        <v>192</v>
      </c>
      <c r="D103" s="31"/>
      <c r="E103" s="31"/>
      <c r="F103" s="32" t="s">
        <v>96</v>
      </c>
      <c r="G103" s="121">
        <f t="shared" si="34"/>
        <v>50.000001999999995</v>
      </c>
      <c r="H103" s="122">
        <f>IF($E103&gt;0,VLOOKUP($F103,'Temps unitaires'!$B$3:$J$72,3,FALSE)*$E103,VLOOKUP($F103,'Temps unitaires'!$B$3:$J$72,3,FALSE))</f>
        <v>2</v>
      </c>
      <c r="I103" s="122">
        <f>IF($E103&gt;0,VLOOKUP($F103,'Temps unitaires'!$B$3:$J$72,4,FALSE)*$E103,VLOOKUP($F103,'Temps unitaires'!$B$3:$J$72,4,FALSE))</f>
        <v>9.9999999999999995E-7</v>
      </c>
      <c r="J103" s="122">
        <f>IF($E103&gt;0,VLOOKUP($F103,'Temps unitaires'!$B$3:$J$72,5,FALSE)*$E103,VLOOKUP($F103,'Temps unitaires'!$B$3:$J$72,5,FALSE))</f>
        <v>35</v>
      </c>
      <c r="K103" s="122">
        <f>IF($E103&gt;0,VLOOKUP($F103,'Temps unitaires'!$B$3:$J$72,6,FALSE)*$E103,VLOOKUP($F103,'Temps unitaires'!$B$3:$J$72,6,FALSE))</f>
        <v>6</v>
      </c>
      <c r="L103" s="122">
        <f>IF($E103&gt;0,VLOOKUP($F103,'Temps unitaires'!$B$3:$J$72,7,FALSE)*$E103,VLOOKUP($F103,'Temps unitaires'!$B$3:$J$72,7,FALSE))</f>
        <v>3</v>
      </c>
      <c r="M103" s="122">
        <f>IF($E103&gt;0,VLOOKUP($F103,'Temps unitaires'!$B$3:$J$72,8,FALSE)*$E103,VLOOKUP($F103,'Temps unitaires'!$B$3:$J$72,8,FALSE))</f>
        <v>9.9999999999999995E-7</v>
      </c>
      <c r="N103" s="122">
        <f>IF($E103&gt;0,VLOOKUP($F103,'Temps unitaires'!$B$3:$J$72,9,FALSE)*$E103,VLOOKUP($F103,'Temps unitaires'!$B$3:$J$72,9,FALSE))</f>
        <v>4</v>
      </c>
      <c r="O103" s="123"/>
      <c r="P103" s="15"/>
      <c r="Q103" s="15"/>
      <c r="R103" s="15"/>
      <c r="S103" s="15"/>
      <c r="T103" s="15"/>
      <c r="U103" s="15"/>
      <c r="V103" s="79"/>
      <c r="W103" s="38"/>
      <c r="X103" s="124">
        <f t="shared" si="31"/>
        <v>0</v>
      </c>
      <c r="Y103" s="120"/>
      <c r="Z103" s="36"/>
      <c r="AA103" s="36"/>
      <c r="AB103" s="36"/>
      <c r="AC103" s="40"/>
      <c r="AD103" s="36"/>
      <c r="AE103" s="36"/>
      <c r="AF103" s="36"/>
      <c r="AG103" s="36"/>
      <c r="AH103" s="39"/>
      <c r="AI103" s="25"/>
      <c r="AJ103" s="34"/>
      <c r="AK103" s="32"/>
      <c r="AL103" s="32"/>
      <c r="AM103" s="25"/>
      <c r="AN103" s="35"/>
      <c r="AO103" s="36"/>
      <c r="AP103" s="32"/>
    </row>
    <row r="104" spans="1:42" ht="34.5" customHeight="1" x14ac:dyDescent="0.25">
      <c r="A104" s="29" t="s">
        <v>111</v>
      </c>
      <c r="B104" s="29" t="s">
        <v>187</v>
      </c>
      <c r="C104" s="30" t="s">
        <v>193</v>
      </c>
      <c r="D104" s="31"/>
      <c r="E104" s="31"/>
      <c r="F104" s="37" t="s">
        <v>18</v>
      </c>
      <c r="G104" s="121">
        <f t="shared" si="34"/>
        <v>6.0000020000000003</v>
      </c>
      <c r="H104" s="122">
        <f>IF($E104&gt;0,VLOOKUP($F104,'Temps unitaires'!$B$3:$J$72,3,FALSE)*$E104,VLOOKUP($F104,'Temps unitaires'!$B$3:$J$72,3,FALSE))</f>
        <v>2</v>
      </c>
      <c r="I104" s="122">
        <f>IF($E104&gt;0,VLOOKUP($F104,'Temps unitaires'!$B$3:$J$72,4,FALSE)*$E104,VLOOKUP($F104,'Temps unitaires'!$B$3:$J$72,4,FALSE))</f>
        <v>9.9999999999999995E-7</v>
      </c>
      <c r="J104" s="122">
        <f>IF($E104&gt;0,VLOOKUP($F104,'Temps unitaires'!$B$3:$J$72,5,FALSE)*$E104,VLOOKUP($F104,'Temps unitaires'!$B$3:$J$72,5,FALSE))</f>
        <v>1</v>
      </c>
      <c r="K104" s="122">
        <f>IF($E104&gt;0,VLOOKUP($F104,'Temps unitaires'!$B$3:$J$72,6,FALSE)*$E104,VLOOKUP($F104,'Temps unitaires'!$B$3:$J$72,6,FALSE))</f>
        <v>1</v>
      </c>
      <c r="L104" s="122">
        <f>IF($E104&gt;0,VLOOKUP($F104,'Temps unitaires'!$B$3:$J$72,7,FALSE)*$E104,VLOOKUP($F104,'Temps unitaires'!$B$3:$J$72,7,FALSE))</f>
        <v>1</v>
      </c>
      <c r="M104" s="122">
        <f>IF($E104&gt;0,VLOOKUP($F104,'Temps unitaires'!$B$3:$J$72,8,FALSE)*$E104,VLOOKUP($F104,'Temps unitaires'!$B$3:$J$72,8,FALSE))</f>
        <v>9.9999999999999995E-7</v>
      </c>
      <c r="N104" s="122">
        <f>IF($E104&gt;0,VLOOKUP($F104,'Temps unitaires'!$B$3:$J$72,9,FALSE)*$E104,VLOOKUP($F104,'Temps unitaires'!$B$3:$J$72,9,FALSE))</f>
        <v>1</v>
      </c>
      <c r="O104" s="123"/>
      <c r="P104" s="15"/>
      <c r="Q104" s="15"/>
      <c r="R104" s="15"/>
      <c r="S104" s="15"/>
      <c r="T104" s="15"/>
      <c r="U104" s="15"/>
      <c r="V104" s="79"/>
      <c r="W104" s="38"/>
      <c r="X104" s="124">
        <f t="shared" si="31"/>
        <v>0</v>
      </c>
      <c r="Y104" s="120"/>
      <c r="Z104" s="36"/>
      <c r="AA104" s="36"/>
      <c r="AB104" s="36"/>
      <c r="AC104" s="36"/>
      <c r="AD104" s="36"/>
      <c r="AE104" s="36"/>
      <c r="AF104" s="36"/>
      <c r="AG104" s="36"/>
      <c r="AH104" s="39"/>
      <c r="AI104" s="25"/>
      <c r="AJ104" s="39"/>
      <c r="AK104" s="36"/>
      <c r="AL104" s="32"/>
      <c r="AM104" s="25"/>
      <c r="AN104" s="35"/>
      <c r="AO104" s="36"/>
      <c r="AP104" s="32"/>
    </row>
    <row r="105" spans="1:42" ht="34.5" customHeight="1" x14ac:dyDescent="0.25">
      <c r="A105" s="29" t="s">
        <v>111</v>
      </c>
      <c r="B105" s="29" t="s">
        <v>187</v>
      </c>
      <c r="C105" s="30" t="s">
        <v>194</v>
      </c>
      <c r="D105" s="31"/>
      <c r="E105" s="31"/>
      <c r="F105" s="37" t="s">
        <v>18</v>
      </c>
      <c r="G105" s="121">
        <f t="shared" si="34"/>
        <v>6.0000020000000003</v>
      </c>
      <c r="H105" s="122">
        <f>IF($E105&gt;0,VLOOKUP($F105,'Temps unitaires'!$B$3:$J$72,3,FALSE)*$E105,VLOOKUP($F105,'Temps unitaires'!$B$3:$J$72,3,FALSE))</f>
        <v>2</v>
      </c>
      <c r="I105" s="122">
        <f>IF($E105&gt;0,VLOOKUP($F105,'Temps unitaires'!$B$3:$J$72,4,FALSE)*$E105,VLOOKUP($F105,'Temps unitaires'!$B$3:$J$72,4,FALSE))</f>
        <v>9.9999999999999995E-7</v>
      </c>
      <c r="J105" s="122">
        <f>IF($E105&gt;0,VLOOKUP($F105,'Temps unitaires'!$B$3:$J$72,5,FALSE)*$E105,VLOOKUP($F105,'Temps unitaires'!$B$3:$J$72,5,FALSE))</f>
        <v>1</v>
      </c>
      <c r="K105" s="122">
        <f>IF($E105&gt;0,VLOOKUP($F105,'Temps unitaires'!$B$3:$J$72,6,FALSE)*$E105,VLOOKUP($F105,'Temps unitaires'!$B$3:$J$72,6,FALSE))</f>
        <v>1</v>
      </c>
      <c r="L105" s="122">
        <f>IF($E105&gt;0,VLOOKUP($F105,'Temps unitaires'!$B$3:$J$72,7,FALSE)*$E105,VLOOKUP($F105,'Temps unitaires'!$B$3:$J$72,7,FALSE))</f>
        <v>1</v>
      </c>
      <c r="M105" s="122">
        <f>IF($E105&gt;0,VLOOKUP($F105,'Temps unitaires'!$B$3:$J$72,8,FALSE)*$E105,VLOOKUP($F105,'Temps unitaires'!$B$3:$J$72,8,FALSE))</f>
        <v>9.9999999999999995E-7</v>
      </c>
      <c r="N105" s="122">
        <f>IF($E105&gt;0,VLOOKUP($F105,'Temps unitaires'!$B$3:$J$72,9,FALSE)*$E105,VLOOKUP($F105,'Temps unitaires'!$B$3:$J$72,9,FALSE))</f>
        <v>1</v>
      </c>
      <c r="O105" s="123"/>
      <c r="P105" s="15"/>
      <c r="Q105" s="15"/>
      <c r="R105" s="15"/>
      <c r="S105" s="15"/>
      <c r="T105" s="15"/>
      <c r="U105" s="15"/>
      <c r="V105" s="79"/>
      <c r="W105" s="38"/>
      <c r="X105" s="124">
        <f t="shared" si="31"/>
        <v>0</v>
      </c>
      <c r="Y105" s="120"/>
      <c r="Z105" s="36"/>
      <c r="AA105" s="36"/>
      <c r="AB105" s="36"/>
      <c r="AC105" s="40"/>
      <c r="AD105" s="36"/>
      <c r="AE105" s="36"/>
      <c r="AF105" s="36"/>
      <c r="AG105" s="36"/>
      <c r="AH105" s="39"/>
      <c r="AI105" s="25"/>
      <c r="AJ105" s="34"/>
      <c r="AK105" s="32"/>
      <c r="AL105" s="32"/>
      <c r="AM105" s="25"/>
      <c r="AN105" s="35"/>
      <c r="AO105" s="36"/>
      <c r="AP105" s="32"/>
    </row>
    <row r="106" spans="1:42" ht="34.5" customHeight="1" x14ac:dyDescent="0.25">
      <c r="A106" s="29" t="s">
        <v>111</v>
      </c>
      <c r="B106" s="29" t="s">
        <v>187</v>
      </c>
      <c r="C106" s="30" t="s">
        <v>195</v>
      </c>
      <c r="D106" s="31"/>
      <c r="E106" s="31"/>
      <c r="F106" s="37" t="s">
        <v>18</v>
      </c>
      <c r="G106" s="121">
        <f t="shared" si="34"/>
        <v>6.0000020000000003</v>
      </c>
      <c r="H106" s="122">
        <f>IF($E106&gt;0,VLOOKUP($F106,'Temps unitaires'!$B$3:$J$72,3,FALSE)*$E106,VLOOKUP($F106,'Temps unitaires'!$B$3:$J$72,3,FALSE))</f>
        <v>2</v>
      </c>
      <c r="I106" s="122">
        <f>IF($E106&gt;0,VLOOKUP($F106,'Temps unitaires'!$B$3:$J$72,4,FALSE)*$E106,VLOOKUP($F106,'Temps unitaires'!$B$3:$J$72,4,FALSE))</f>
        <v>9.9999999999999995E-7</v>
      </c>
      <c r="J106" s="122">
        <f>IF($E106&gt;0,VLOOKUP($F106,'Temps unitaires'!$B$3:$J$72,5,FALSE)*$E106,VLOOKUP($F106,'Temps unitaires'!$B$3:$J$72,5,FALSE))</f>
        <v>1</v>
      </c>
      <c r="K106" s="122">
        <f>IF($E106&gt;0,VLOOKUP($F106,'Temps unitaires'!$B$3:$J$72,6,FALSE)*$E106,VLOOKUP($F106,'Temps unitaires'!$B$3:$J$72,6,FALSE))</f>
        <v>1</v>
      </c>
      <c r="L106" s="122">
        <f>IF($E106&gt;0,VLOOKUP($F106,'Temps unitaires'!$B$3:$J$72,7,FALSE)*$E106,VLOOKUP($F106,'Temps unitaires'!$B$3:$J$72,7,FALSE))</f>
        <v>1</v>
      </c>
      <c r="M106" s="122">
        <f>IF($E106&gt;0,VLOOKUP($F106,'Temps unitaires'!$B$3:$J$72,8,FALSE)*$E106,VLOOKUP($F106,'Temps unitaires'!$B$3:$J$72,8,FALSE))</f>
        <v>9.9999999999999995E-7</v>
      </c>
      <c r="N106" s="122">
        <f>IF($E106&gt;0,VLOOKUP($F106,'Temps unitaires'!$B$3:$J$72,9,FALSE)*$E106,VLOOKUP($F106,'Temps unitaires'!$B$3:$J$72,9,FALSE))</f>
        <v>1</v>
      </c>
      <c r="O106" s="123"/>
      <c r="P106" s="15"/>
      <c r="Q106" s="15"/>
      <c r="R106" s="15"/>
      <c r="S106" s="15"/>
      <c r="T106" s="15"/>
      <c r="U106" s="15"/>
      <c r="V106" s="79"/>
      <c r="W106" s="38"/>
      <c r="X106" s="124">
        <f t="shared" si="31"/>
        <v>0</v>
      </c>
      <c r="Y106" s="120"/>
      <c r="Z106" s="36"/>
      <c r="AA106" s="36"/>
      <c r="AB106" s="36"/>
      <c r="AC106" s="36"/>
      <c r="AD106" s="36"/>
      <c r="AE106" s="36"/>
      <c r="AF106" s="36"/>
      <c r="AG106" s="36"/>
      <c r="AH106" s="39"/>
      <c r="AI106" s="25"/>
      <c r="AJ106" s="39"/>
      <c r="AK106" s="36"/>
      <c r="AL106" s="32"/>
      <c r="AM106" s="25"/>
      <c r="AN106" s="35"/>
      <c r="AO106" s="36"/>
      <c r="AP106" s="32"/>
    </row>
    <row r="107" spans="1:42" ht="34.5" customHeight="1" x14ac:dyDescent="0.25">
      <c r="A107" s="29" t="s">
        <v>111</v>
      </c>
      <c r="B107" s="29" t="s">
        <v>187</v>
      </c>
      <c r="C107" s="30" t="s">
        <v>196</v>
      </c>
      <c r="D107" s="31"/>
      <c r="E107" s="31"/>
      <c r="F107" s="37" t="s">
        <v>11</v>
      </c>
      <c r="G107" s="121">
        <f t="shared" si="34"/>
        <v>9.0000020000000003</v>
      </c>
      <c r="H107" s="122">
        <f>IF($E107&gt;0,VLOOKUP($F107,'Temps unitaires'!$B$3:$J$72,3,FALSE)*$E107,VLOOKUP($F107,'Temps unitaires'!$B$3:$J$72,3,FALSE))</f>
        <v>2</v>
      </c>
      <c r="I107" s="122">
        <f>IF($E107&gt;0,VLOOKUP($F107,'Temps unitaires'!$B$3:$J$72,4,FALSE)*$E107,VLOOKUP($F107,'Temps unitaires'!$B$3:$J$72,4,FALSE))</f>
        <v>9.9999999999999995E-7</v>
      </c>
      <c r="J107" s="122">
        <f>IF($E107&gt;0,VLOOKUP($F107,'Temps unitaires'!$B$3:$J$72,5,FALSE)*$E107,VLOOKUP($F107,'Temps unitaires'!$B$3:$J$72,5,FALSE))</f>
        <v>1</v>
      </c>
      <c r="K107" s="122">
        <f>IF($E107&gt;0,VLOOKUP($F107,'Temps unitaires'!$B$3:$J$72,6,FALSE)*$E107,VLOOKUP($F107,'Temps unitaires'!$B$3:$J$72,6,FALSE))</f>
        <v>2</v>
      </c>
      <c r="L107" s="122">
        <f>IF($E107&gt;0,VLOOKUP($F107,'Temps unitaires'!$B$3:$J$72,7,FALSE)*$E107,VLOOKUP($F107,'Temps unitaires'!$B$3:$J$72,7,FALSE))</f>
        <v>2</v>
      </c>
      <c r="M107" s="122">
        <f>IF($E107&gt;0,VLOOKUP($F107,'Temps unitaires'!$B$3:$J$72,8,FALSE)*$E107,VLOOKUP($F107,'Temps unitaires'!$B$3:$J$72,8,FALSE))</f>
        <v>9.9999999999999995E-7</v>
      </c>
      <c r="N107" s="122">
        <f>IF($E107&gt;0,VLOOKUP($F107,'Temps unitaires'!$B$3:$J$72,9,FALSE)*$E107,VLOOKUP($F107,'Temps unitaires'!$B$3:$J$72,9,FALSE))</f>
        <v>2</v>
      </c>
      <c r="O107" s="123"/>
      <c r="P107" s="15"/>
      <c r="Q107" s="15"/>
      <c r="R107" s="15"/>
      <c r="S107" s="15"/>
      <c r="T107" s="15"/>
      <c r="U107" s="15"/>
      <c r="V107" s="79"/>
      <c r="W107" s="38"/>
      <c r="X107" s="124">
        <f t="shared" si="31"/>
        <v>0</v>
      </c>
      <c r="Y107" s="120"/>
      <c r="Z107" s="36"/>
      <c r="AA107" s="36"/>
      <c r="AB107" s="36"/>
      <c r="AC107" s="40"/>
      <c r="AD107" s="36"/>
      <c r="AE107" s="36"/>
      <c r="AF107" s="36"/>
      <c r="AG107" s="36"/>
      <c r="AH107" s="39"/>
      <c r="AI107" s="25"/>
      <c r="AJ107" s="34"/>
      <c r="AK107" s="32"/>
      <c r="AL107" s="32"/>
      <c r="AM107" s="25"/>
      <c r="AN107" s="35"/>
      <c r="AO107" s="36"/>
      <c r="AP107" s="32"/>
    </row>
    <row r="108" spans="1:42" ht="34.5" customHeight="1" x14ac:dyDescent="0.25">
      <c r="A108" s="29" t="s">
        <v>111</v>
      </c>
      <c r="B108" s="29" t="s">
        <v>187</v>
      </c>
      <c r="C108" s="30" t="s">
        <v>197</v>
      </c>
      <c r="D108" s="31"/>
      <c r="E108" s="31"/>
      <c r="F108" s="37" t="s">
        <v>11</v>
      </c>
      <c r="G108" s="121">
        <f t="shared" si="34"/>
        <v>9.0000020000000003</v>
      </c>
      <c r="H108" s="122">
        <f>IF($E108&gt;0,VLOOKUP($F108,'Temps unitaires'!$B$3:$J$72,3,FALSE)*$E108,VLOOKUP($F108,'Temps unitaires'!$B$3:$J$72,3,FALSE))</f>
        <v>2</v>
      </c>
      <c r="I108" s="122">
        <f>IF($E108&gt;0,VLOOKUP($F108,'Temps unitaires'!$B$3:$J$72,4,FALSE)*$E108,VLOOKUP($F108,'Temps unitaires'!$B$3:$J$72,4,FALSE))</f>
        <v>9.9999999999999995E-7</v>
      </c>
      <c r="J108" s="122">
        <f>IF($E108&gt;0,VLOOKUP($F108,'Temps unitaires'!$B$3:$J$72,5,FALSE)*$E108,VLOOKUP($F108,'Temps unitaires'!$B$3:$J$72,5,FALSE))</f>
        <v>1</v>
      </c>
      <c r="K108" s="122">
        <f>IF($E108&gt;0,VLOOKUP($F108,'Temps unitaires'!$B$3:$J$72,6,FALSE)*$E108,VLOOKUP($F108,'Temps unitaires'!$B$3:$J$72,6,FALSE))</f>
        <v>2</v>
      </c>
      <c r="L108" s="122">
        <f>IF($E108&gt;0,VLOOKUP($F108,'Temps unitaires'!$B$3:$J$72,7,FALSE)*$E108,VLOOKUP($F108,'Temps unitaires'!$B$3:$J$72,7,FALSE))</f>
        <v>2</v>
      </c>
      <c r="M108" s="122">
        <f>IF($E108&gt;0,VLOOKUP($F108,'Temps unitaires'!$B$3:$J$72,8,FALSE)*$E108,VLOOKUP($F108,'Temps unitaires'!$B$3:$J$72,8,FALSE))</f>
        <v>9.9999999999999995E-7</v>
      </c>
      <c r="N108" s="122">
        <f>IF($E108&gt;0,VLOOKUP($F108,'Temps unitaires'!$B$3:$J$72,9,FALSE)*$E108,VLOOKUP($F108,'Temps unitaires'!$B$3:$J$72,9,FALSE))</f>
        <v>2</v>
      </c>
      <c r="O108" s="123"/>
      <c r="P108" s="15"/>
      <c r="Q108" s="15"/>
      <c r="R108" s="15"/>
      <c r="S108" s="15"/>
      <c r="T108" s="15"/>
      <c r="U108" s="15"/>
      <c r="V108" s="79"/>
      <c r="W108" s="38"/>
      <c r="X108" s="124">
        <f t="shared" si="31"/>
        <v>0</v>
      </c>
      <c r="Y108" s="120"/>
      <c r="Z108" s="36"/>
      <c r="AA108" s="36"/>
      <c r="AB108" s="36"/>
      <c r="AC108" s="36"/>
      <c r="AD108" s="36"/>
      <c r="AE108" s="36"/>
      <c r="AF108" s="36"/>
      <c r="AG108" s="36"/>
      <c r="AH108" s="39"/>
      <c r="AI108" s="25"/>
      <c r="AJ108" s="39"/>
      <c r="AK108" s="36"/>
      <c r="AL108" s="32"/>
      <c r="AM108" s="25"/>
      <c r="AN108" s="35"/>
      <c r="AO108" s="36"/>
      <c r="AP108" s="32"/>
    </row>
    <row r="109" spans="1:42" ht="34.5" customHeight="1" x14ac:dyDescent="0.25">
      <c r="A109" s="29" t="s">
        <v>111</v>
      </c>
      <c r="B109" s="29" t="s">
        <v>187</v>
      </c>
      <c r="C109" s="30" t="s">
        <v>198</v>
      </c>
      <c r="D109" s="31"/>
      <c r="E109" s="31"/>
      <c r="F109" s="37" t="s">
        <v>11</v>
      </c>
      <c r="G109" s="121">
        <f t="shared" si="34"/>
        <v>9.0000020000000003</v>
      </c>
      <c r="H109" s="122">
        <f>IF($E109&gt;0,VLOOKUP($F109,'Temps unitaires'!$B$3:$J$72,3,FALSE)*$E109,VLOOKUP($F109,'Temps unitaires'!$B$3:$J$72,3,FALSE))</f>
        <v>2</v>
      </c>
      <c r="I109" s="122">
        <f>IF($E109&gt;0,VLOOKUP($F109,'Temps unitaires'!$B$3:$J$72,4,FALSE)*$E109,VLOOKUP($F109,'Temps unitaires'!$B$3:$J$72,4,FALSE))</f>
        <v>9.9999999999999995E-7</v>
      </c>
      <c r="J109" s="122">
        <f>IF($E109&gt;0,VLOOKUP($F109,'Temps unitaires'!$B$3:$J$72,5,FALSE)*$E109,VLOOKUP($F109,'Temps unitaires'!$B$3:$J$72,5,FALSE))</f>
        <v>1</v>
      </c>
      <c r="K109" s="122">
        <f>IF($E109&gt;0,VLOOKUP($F109,'Temps unitaires'!$B$3:$J$72,6,FALSE)*$E109,VLOOKUP($F109,'Temps unitaires'!$B$3:$J$72,6,FALSE))</f>
        <v>2</v>
      </c>
      <c r="L109" s="122">
        <f>IF($E109&gt;0,VLOOKUP($F109,'Temps unitaires'!$B$3:$J$72,7,FALSE)*$E109,VLOOKUP($F109,'Temps unitaires'!$B$3:$J$72,7,FALSE))</f>
        <v>2</v>
      </c>
      <c r="M109" s="122">
        <f>IF($E109&gt;0,VLOOKUP($F109,'Temps unitaires'!$B$3:$J$72,8,FALSE)*$E109,VLOOKUP($F109,'Temps unitaires'!$B$3:$J$72,8,FALSE))</f>
        <v>9.9999999999999995E-7</v>
      </c>
      <c r="N109" s="122">
        <f>IF($E109&gt;0,VLOOKUP($F109,'Temps unitaires'!$B$3:$J$72,9,FALSE)*$E109,VLOOKUP($F109,'Temps unitaires'!$B$3:$J$72,9,FALSE))</f>
        <v>2</v>
      </c>
      <c r="O109" s="123"/>
      <c r="P109" s="15"/>
      <c r="Q109" s="15"/>
      <c r="R109" s="15"/>
      <c r="S109" s="15"/>
      <c r="T109" s="15"/>
      <c r="U109" s="15"/>
      <c r="V109" s="79"/>
      <c r="W109" s="38"/>
      <c r="X109" s="124">
        <f t="shared" si="31"/>
        <v>0</v>
      </c>
      <c r="Y109" s="120"/>
      <c r="Z109" s="36"/>
      <c r="AA109" s="36"/>
      <c r="AB109" s="36"/>
      <c r="AC109" s="40"/>
      <c r="AD109" s="36"/>
      <c r="AE109" s="36"/>
      <c r="AF109" s="36"/>
      <c r="AG109" s="36"/>
      <c r="AH109" s="39"/>
      <c r="AI109" s="25"/>
      <c r="AJ109" s="34"/>
      <c r="AK109" s="32"/>
      <c r="AL109" s="32"/>
      <c r="AM109" s="25"/>
      <c r="AN109" s="35"/>
      <c r="AO109" s="36"/>
      <c r="AP109" s="32"/>
    </row>
    <row r="110" spans="1:42" ht="34.5" customHeight="1" x14ac:dyDescent="0.25">
      <c r="A110" s="29" t="s">
        <v>111</v>
      </c>
      <c r="B110" s="29" t="s">
        <v>187</v>
      </c>
      <c r="C110" s="30" t="s">
        <v>199</v>
      </c>
      <c r="D110" s="31"/>
      <c r="E110" s="31"/>
      <c r="F110" s="37" t="s">
        <v>86</v>
      </c>
      <c r="G110" s="121">
        <f t="shared" si="34"/>
        <v>6.0000020000000003</v>
      </c>
      <c r="H110" s="122">
        <f>IF($E110&gt;0,VLOOKUP($F110,'Temps unitaires'!$B$3:$J$72,3,FALSE)*$E110,VLOOKUP($F110,'Temps unitaires'!$B$3:$J$72,3,FALSE))</f>
        <v>2</v>
      </c>
      <c r="I110" s="122">
        <f>IF($E110&gt;0,VLOOKUP($F110,'Temps unitaires'!$B$3:$J$72,4,FALSE)*$E110,VLOOKUP($F110,'Temps unitaires'!$B$3:$J$72,4,FALSE))</f>
        <v>9.9999999999999995E-7</v>
      </c>
      <c r="J110" s="122">
        <f>IF($E110&gt;0,VLOOKUP($F110,'Temps unitaires'!$B$3:$J$72,5,FALSE)*$E110,VLOOKUP($F110,'Temps unitaires'!$B$3:$J$72,5,FALSE))</f>
        <v>1</v>
      </c>
      <c r="K110" s="122">
        <f>IF($E110&gt;0,VLOOKUP($F110,'Temps unitaires'!$B$3:$J$72,6,FALSE)*$E110,VLOOKUP($F110,'Temps unitaires'!$B$3:$J$72,6,FALSE))</f>
        <v>1</v>
      </c>
      <c r="L110" s="122">
        <f>IF($E110&gt;0,VLOOKUP($F110,'Temps unitaires'!$B$3:$J$72,7,FALSE)*$E110,VLOOKUP($F110,'Temps unitaires'!$B$3:$J$72,7,FALSE))</f>
        <v>1</v>
      </c>
      <c r="M110" s="122">
        <f>IF($E110&gt;0,VLOOKUP($F110,'Temps unitaires'!$B$3:$J$72,8,FALSE)*$E110,VLOOKUP($F110,'Temps unitaires'!$B$3:$J$72,8,FALSE))</f>
        <v>9.9999999999999995E-7</v>
      </c>
      <c r="N110" s="122">
        <f>IF($E110&gt;0,VLOOKUP($F110,'Temps unitaires'!$B$3:$J$72,9,FALSE)*$E110,VLOOKUP($F110,'Temps unitaires'!$B$3:$J$72,9,FALSE))</f>
        <v>1</v>
      </c>
      <c r="O110" s="123"/>
      <c r="P110" s="15"/>
      <c r="Q110" s="15"/>
      <c r="R110" s="15"/>
      <c r="S110" s="15"/>
      <c r="T110" s="15"/>
      <c r="U110" s="15"/>
      <c r="V110" s="79"/>
      <c r="W110" s="38"/>
      <c r="X110" s="124">
        <f t="shared" si="31"/>
        <v>0</v>
      </c>
      <c r="Y110" s="120"/>
      <c r="Z110" s="36"/>
      <c r="AA110" s="36"/>
      <c r="AB110" s="36"/>
      <c r="AC110" s="36"/>
      <c r="AD110" s="36"/>
      <c r="AE110" s="36"/>
      <c r="AF110" s="36"/>
      <c r="AG110" s="36"/>
      <c r="AH110" s="39"/>
      <c r="AI110" s="25"/>
      <c r="AJ110" s="39"/>
      <c r="AK110" s="36"/>
      <c r="AL110" s="32"/>
      <c r="AM110" s="25"/>
      <c r="AN110" s="35"/>
      <c r="AO110" s="36"/>
      <c r="AP110" s="32"/>
    </row>
    <row r="111" spans="1:42" ht="34.5" customHeight="1" x14ac:dyDescent="0.25">
      <c r="A111" s="29" t="s">
        <v>111</v>
      </c>
      <c r="B111" s="29" t="s">
        <v>187</v>
      </c>
      <c r="C111" s="30" t="s">
        <v>368</v>
      </c>
      <c r="D111" s="31"/>
      <c r="E111" s="31"/>
      <c r="F111" s="37" t="s">
        <v>86</v>
      </c>
      <c r="G111" s="121">
        <f t="shared" si="34"/>
        <v>6.0000020000000003</v>
      </c>
      <c r="H111" s="122">
        <f>IF($E111&gt;0,VLOOKUP($F111,'Temps unitaires'!$B$3:$J$72,3,FALSE)*$E111,VLOOKUP($F111,'Temps unitaires'!$B$3:$J$72,3,FALSE))</f>
        <v>2</v>
      </c>
      <c r="I111" s="122">
        <f>IF($E111&gt;0,VLOOKUP($F111,'Temps unitaires'!$B$3:$J$72,4,FALSE)*$E111,VLOOKUP($F111,'Temps unitaires'!$B$3:$J$72,4,FALSE))</f>
        <v>9.9999999999999995E-7</v>
      </c>
      <c r="J111" s="122">
        <f>IF($E111&gt;0,VLOOKUP($F111,'Temps unitaires'!$B$3:$J$72,5,FALSE)*$E111,VLOOKUP($F111,'Temps unitaires'!$B$3:$J$72,5,FALSE))</f>
        <v>1</v>
      </c>
      <c r="K111" s="122">
        <f>IF($E111&gt;0,VLOOKUP($F111,'Temps unitaires'!$B$3:$J$72,6,FALSE)*$E111,VLOOKUP($F111,'Temps unitaires'!$B$3:$J$72,6,FALSE))</f>
        <v>1</v>
      </c>
      <c r="L111" s="122">
        <f>IF($E111&gt;0,VLOOKUP($F111,'Temps unitaires'!$B$3:$J$72,7,FALSE)*$E111,VLOOKUP($F111,'Temps unitaires'!$B$3:$J$72,7,FALSE))</f>
        <v>1</v>
      </c>
      <c r="M111" s="122">
        <f>IF($E111&gt;0,VLOOKUP($F111,'Temps unitaires'!$B$3:$J$72,8,FALSE)*$E111,VLOOKUP($F111,'Temps unitaires'!$B$3:$J$72,8,FALSE))</f>
        <v>9.9999999999999995E-7</v>
      </c>
      <c r="N111" s="122">
        <f>IF($E111&gt;0,VLOOKUP($F111,'Temps unitaires'!$B$3:$J$72,9,FALSE)*$E111,VLOOKUP($F111,'Temps unitaires'!$B$3:$J$72,9,FALSE))</f>
        <v>1</v>
      </c>
      <c r="O111" s="123"/>
      <c r="P111" s="15"/>
      <c r="Q111" s="15"/>
      <c r="R111" s="15"/>
      <c r="S111" s="15"/>
      <c r="T111" s="15"/>
      <c r="U111" s="15"/>
      <c r="V111" s="79"/>
      <c r="W111" s="38"/>
      <c r="X111" s="124">
        <f t="shared" si="31"/>
        <v>0</v>
      </c>
      <c r="Y111" s="120"/>
      <c r="Z111" s="36"/>
      <c r="AA111" s="36"/>
      <c r="AB111" s="36"/>
      <c r="AC111" s="40"/>
      <c r="AD111" s="36"/>
      <c r="AE111" s="36"/>
      <c r="AF111" s="36"/>
      <c r="AG111" s="36"/>
      <c r="AH111" s="39"/>
      <c r="AI111" s="25"/>
      <c r="AJ111" s="34"/>
      <c r="AK111" s="32"/>
      <c r="AL111" s="32"/>
      <c r="AM111" s="25"/>
      <c r="AN111" s="35"/>
      <c r="AO111" s="36"/>
      <c r="AP111" s="32"/>
    </row>
    <row r="112" spans="1:42" ht="34.5" customHeight="1" x14ac:dyDescent="0.25">
      <c r="A112" s="29" t="s">
        <v>111</v>
      </c>
      <c r="B112" s="29" t="s">
        <v>187</v>
      </c>
      <c r="C112" s="30" t="s">
        <v>368</v>
      </c>
      <c r="D112" s="31"/>
      <c r="E112" s="31"/>
      <c r="F112" s="37" t="s">
        <v>86</v>
      </c>
      <c r="G112" s="121">
        <f t="shared" si="34"/>
        <v>6.0000020000000003</v>
      </c>
      <c r="H112" s="122">
        <f>IF($E112&gt;0,VLOOKUP($F112,'Temps unitaires'!$B$3:$J$72,3,FALSE)*$E112,VLOOKUP($F112,'Temps unitaires'!$B$3:$J$72,3,FALSE))</f>
        <v>2</v>
      </c>
      <c r="I112" s="122">
        <f>IF($E112&gt;0,VLOOKUP($F112,'Temps unitaires'!$B$3:$J$72,4,FALSE)*$E112,VLOOKUP($F112,'Temps unitaires'!$B$3:$J$72,4,FALSE))</f>
        <v>9.9999999999999995E-7</v>
      </c>
      <c r="J112" s="122">
        <f>IF($E112&gt;0,VLOOKUP($F112,'Temps unitaires'!$B$3:$J$72,5,FALSE)*$E112,VLOOKUP($F112,'Temps unitaires'!$B$3:$J$72,5,FALSE))</f>
        <v>1</v>
      </c>
      <c r="K112" s="122">
        <f>IF($E112&gt;0,VLOOKUP($F112,'Temps unitaires'!$B$3:$J$72,6,FALSE)*$E112,VLOOKUP($F112,'Temps unitaires'!$B$3:$J$72,6,FALSE))</f>
        <v>1</v>
      </c>
      <c r="L112" s="122">
        <f>IF($E112&gt;0,VLOOKUP($F112,'Temps unitaires'!$B$3:$J$72,7,FALSE)*$E112,VLOOKUP($F112,'Temps unitaires'!$B$3:$J$72,7,FALSE))</f>
        <v>1</v>
      </c>
      <c r="M112" s="122">
        <f>IF($E112&gt;0,VLOOKUP($F112,'Temps unitaires'!$B$3:$J$72,8,FALSE)*$E112,VLOOKUP($F112,'Temps unitaires'!$B$3:$J$72,8,FALSE))</f>
        <v>9.9999999999999995E-7</v>
      </c>
      <c r="N112" s="122">
        <f>IF($E112&gt;0,VLOOKUP($F112,'Temps unitaires'!$B$3:$J$72,9,FALSE)*$E112,VLOOKUP($F112,'Temps unitaires'!$B$3:$J$72,9,FALSE))</f>
        <v>1</v>
      </c>
      <c r="O112" s="123"/>
      <c r="P112" s="15"/>
      <c r="Q112" s="15"/>
      <c r="R112" s="15"/>
      <c r="S112" s="15"/>
      <c r="T112" s="15"/>
      <c r="U112" s="15"/>
      <c r="V112" s="79"/>
      <c r="W112" s="38"/>
      <c r="X112" s="124">
        <f t="shared" si="31"/>
        <v>0</v>
      </c>
      <c r="Y112" s="120"/>
      <c r="Z112" s="36"/>
      <c r="AA112" s="36"/>
      <c r="AB112" s="36"/>
      <c r="AC112" s="36"/>
      <c r="AD112" s="36"/>
      <c r="AE112" s="36"/>
      <c r="AF112" s="36"/>
      <c r="AG112" s="36"/>
      <c r="AH112" s="39"/>
      <c r="AI112" s="25"/>
      <c r="AJ112" s="39"/>
      <c r="AK112" s="36"/>
      <c r="AL112" s="32"/>
      <c r="AM112" s="25"/>
      <c r="AN112" s="35"/>
      <c r="AO112" s="36"/>
      <c r="AP112" s="32"/>
    </row>
    <row r="113" spans="1:42" ht="34.5" customHeight="1" x14ac:dyDescent="0.25">
      <c r="A113" s="29" t="s">
        <v>111</v>
      </c>
      <c r="B113" s="29" t="s">
        <v>187</v>
      </c>
      <c r="C113" s="30" t="s">
        <v>369</v>
      </c>
      <c r="D113" s="31"/>
      <c r="E113" s="31"/>
      <c r="F113" s="37" t="s">
        <v>86</v>
      </c>
      <c r="G113" s="121">
        <f t="shared" ref="G113" si="35">SUM(H113:N113)</f>
        <v>6.0000020000000003</v>
      </c>
      <c r="H113" s="122">
        <f>IF($E113&gt;0,VLOOKUP($F113,'Temps unitaires'!$B$3:$J$72,3,FALSE)*$E113,VLOOKUP($F113,'Temps unitaires'!$B$3:$J$72,3,FALSE))</f>
        <v>2</v>
      </c>
      <c r="I113" s="122">
        <f>IF($E113&gt;0,VLOOKUP($F113,'Temps unitaires'!$B$3:$J$72,4,FALSE)*$E113,VLOOKUP($F113,'Temps unitaires'!$B$3:$J$72,4,FALSE))</f>
        <v>9.9999999999999995E-7</v>
      </c>
      <c r="J113" s="122">
        <f>IF($E113&gt;0,VLOOKUP($F113,'Temps unitaires'!$B$3:$J$72,5,FALSE)*$E113,VLOOKUP($F113,'Temps unitaires'!$B$3:$J$72,5,FALSE))</f>
        <v>1</v>
      </c>
      <c r="K113" s="122">
        <f>IF($E113&gt;0,VLOOKUP($F113,'Temps unitaires'!$B$3:$J$72,6,FALSE)*$E113,VLOOKUP($F113,'Temps unitaires'!$B$3:$J$72,6,FALSE))</f>
        <v>1</v>
      </c>
      <c r="L113" s="122">
        <f>IF($E113&gt;0,VLOOKUP($F113,'Temps unitaires'!$B$3:$J$72,7,FALSE)*$E113,VLOOKUP($F113,'Temps unitaires'!$B$3:$J$72,7,FALSE))</f>
        <v>1</v>
      </c>
      <c r="M113" s="122">
        <f>IF($E113&gt;0,VLOOKUP($F113,'Temps unitaires'!$B$3:$J$72,8,FALSE)*$E113,VLOOKUP($F113,'Temps unitaires'!$B$3:$J$72,8,FALSE))</f>
        <v>9.9999999999999995E-7</v>
      </c>
      <c r="N113" s="122">
        <f>IF($E113&gt;0,VLOOKUP($F113,'Temps unitaires'!$B$3:$J$72,9,FALSE)*$E113,VLOOKUP($F113,'Temps unitaires'!$B$3:$J$72,9,FALSE))</f>
        <v>1</v>
      </c>
      <c r="O113" s="123"/>
      <c r="P113" s="15"/>
      <c r="Q113" s="15"/>
      <c r="R113" s="15"/>
      <c r="S113" s="15"/>
      <c r="T113" s="15"/>
      <c r="U113" s="15"/>
      <c r="V113" s="79"/>
      <c r="W113" s="38"/>
      <c r="X113" s="124">
        <f t="shared" si="31"/>
        <v>0</v>
      </c>
      <c r="Y113" s="120"/>
      <c r="Z113" s="36"/>
      <c r="AA113" s="36"/>
      <c r="AB113" s="36"/>
      <c r="AC113" s="36"/>
      <c r="AD113" s="36"/>
      <c r="AE113" s="36"/>
      <c r="AF113" s="36"/>
      <c r="AG113" s="36"/>
      <c r="AH113" s="39"/>
      <c r="AI113" s="25"/>
      <c r="AJ113" s="39"/>
      <c r="AK113" s="36"/>
      <c r="AL113" s="32"/>
      <c r="AM113" s="25"/>
      <c r="AN113" s="35"/>
      <c r="AO113" s="36"/>
      <c r="AP113" s="32"/>
    </row>
    <row r="114" spans="1:42" ht="34.5" customHeight="1" x14ac:dyDescent="0.25">
      <c r="A114" s="29" t="s">
        <v>111</v>
      </c>
      <c r="B114" s="29" t="s">
        <v>187</v>
      </c>
      <c r="C114" s="30" t="s">
        <v>200</v>
      </c>
      <c r="D114" s="31"/>
      <c r="E114" s="31"/>
      <c r="F114" s="32" t="s">
        <v>13</v>
      </c>
      <c r="G114" s="121">
        <f t="shared" si="34"/>
        <v>21.000002000000002</v>
      </c>
      <c r="H114" s="122">
        <f>IF($E114&gt;0,VLOOKUP($F114,'Temps unitaires'!$B$3:$J$72,3,FALSE)*$E114,VLOOKUP($F114,'Temps unitaires'!$B$3:$J$72,3,FALSE))</f>
        <v>2</v>
      </c>
      <c r="I114" s="122">
        <f>IF($E114&gt;0,VLOOKUP($F114,'Temps unitaires'!$B$3:$J$72,4,FALSE)*$E114,VLOOKUP($F114,'Temps unitaires'!$B$3:$J$72,4,FALSE))</f>
        <v>9.9999999999999995E-7</v>
      </c>
      <c r="J114" s="122">
        <f>IF($E114&gt;0,VLOOKUP($F114,'Temps unitaires'!$B$3:$J$72,5,FALSE)*$E114,VLOOKUP($F114,'Temps unitaires'!$B$3:$J$72,5,FALSE))</f>
        <v>2</v>
      </c>
      <c r="K114" s="122">
        <f>IF($E114&gt;0,VLOOKUP($F114,'Temps unitaires'!$B$3:$J$72,6,FALSE)*$E114,VLOOKUP($F114,'Temps unitaires'!$B$3:$J$72,6,FALSE))</f>
        <v>10</v>
      </c>
      <c r="L114" s="122">
        <f>IF($E114&gt;0,VLOOKUP($F114,'Temps unitaires'!$B$3:$J$72,7,FALSE)*$E114,VLOOKUP($F114,'Temps unitaires'!$B$3:$J$72,7,FALSE))</f>
        <v>5</v>
      </c>
      <c r="M114" s="122">
        <f>IF($E114&gt;0,VLOOKUP($F114,'Temps unitaires'!$B$3:$J$72,8,FALSE)*$E114,VLOOKUP($F114,'Temps unitaires'!$B$3:$J$72,8,FALSE))</f>
        <v>9.9999999999999995E-7</v>
      </c>
      <c r="N114" s="122">
        <f>IF($E114&gt;0,VLOOKUP($F114,'Temps unitaires'!$B$3:$J$72,9,FALSE)*$E114,VLOOKUP($F114,'Temps unitaires'!$B$3:$J$72,9,FALSE))</f>
        <v>2</v>
      </c>
      <c r="O114" s="123"/>
      <c r="P114" s="15"/>
      <c r="Q114" s="15"/>
      <c r="R114" s="15"/>
      <c r="S114" s="15"/>
      <c r="T114" s="15"/>
      <c r="U114" s="15"/>
      <c r="V114" s="79"/>
      <c r="W114" s="38"/>
      <c r="X114" s="124">
        <f t="shared" si="31"/>
        <v>0</v>
      </c>
      <c r="Y114" s="120"/>
      <c r="Z114" s="36"/>
      <c r="AA114" s="36"/>
      <c r="AB114" s="36"/>
      <c r="AC114" s="40"/>
      <c r="AD114" s="36"/>
      <c r="AE114" s="36"/>
      <c r="AF114" s="36"/>
      <c r="AG114" s="36"/>
      <c r="AH114" s="39"/>
      <c r="AI114" s="25"/>
      <c r="AJ114" s="34"/>
      <c r="AK114" s="32"/>
      <c r="AL114" s="32"/>
      <c r="AM114" s="25"/>
      <c r="AN114" s="35"/>
      <c r="AO114" s="36"/>
      <c r="AP114" s="32"/>
    </row>
    <row r="115" spans="1:42" ht="34.5" customHeight="1" x14ac:dyDescent="0.25">
      <c r="A115" s="29" t="s">
        <v>111</v>
      </c>
      <c r="B115" s="29" t="s">
        <v>187</v>
      </c>
      <c r="C115" s="30" t="s">
        <v>201</v>
      </c>
      <c r="D115" s="31"/>
      <c r="E115" s="31"/>
      <c r="F115" s="32" t="s">
        <v>7</v>
      </c>
      <c r="G115" s="121">
        <f t="shared" si="34"/>
        <v>17.000002000000002</v>
      </c>
      <c r="H115" s="122">
        <f>IF($E115&gt;0,VLOOKUP($F115,'Temps unitaires'!$B$3:$J$72,3,FALSE)*$E115,VLOOKUP($F115,'Temps unitaires'!$B$3:$J$72,3,FALSE))</f>
        <v>2</v>
      </c>
      <c r="I115" s="122">
        <f>IF($E115&gt;0,VLOOKUP($F115,'Temps unitaires'!$B$3:$J$72,4,FALSE)*$E115,VLOOKUP($F115,'Temps unitaires'!$B$3:$J$72,4,FALSE))</f>
        <v>9.9999999999999995E-7</v>
      </c>
      <c r="J115" s="122">
        <f>IF($E115&gt;0,VLOOKUP($F115,'Temps unitaires'!$B$3:$J$72,5,FALSE)*$E115,VLOOKUP($F115,'Temps unitaires'!$B$3:$J$72,5,FALSE))</f>
        <v>2</v>
      </c>
      <c r="K115" s="122">
        <f>IF($E115&gt;0,VLOOKUP($F115,'Temps unitaires'!$B$3:$J$72,6,FALSE)*$E115,VLOOKUP($F115,'Temps unitaires'!$B$3:$J$72,6,FALSE))</f>
        <v>9</v>
      </c>
      <c r="L115" s="122">
        <f>IF($E115&gt;0,VLOOKUP($F115,'Temps unitaires'!$B$3:$J$72,7,FALSE)*$E115,VLOOKUP($F115,'Temps unitaires'!$B$3:$J$72,7,FALSE))</f>
        <v>2</v>
      </c>
      <c r="M115" s="122">
        <f>IF($E115&gt;0,VLOOKUP($F115,'Temps unitaires'!$B$3:$J$72,8,FALSE)*$E115,VLOOKUP($F115,'Temps unitaires'!$B$3:$J$72,8,FALSE))</f>
        <v>9.9999999999999995E-7</v>
      </c>
      <c r="N115" s="122">
        <f>IF($E115&gt;0,VLOOKUP($F115,'Temps unitaires'!$B$3:$J$72,9,FALSE)*$E115,VLOOKUP($F115,'Temps unitaires'!$B$3:$J$72,9,FALSE))</f>
        <v>2</v>
      </c>
      <c r="O115" s="123"/>
      <c r="P115" s="15"/>
      <c r="Q115" s="15"/>
      <c r="R115" s="15"/>
      <c r="S115" s="15"/>
      <c r="T115" s="15"/>
      <c r="U115" s="15"/>
      <c r="V115" s="79"/>
      <c r="W115" s="38"/>
      <c r="X115" s="124">
        <f t="shared" si="31"/>
        <v>0</v>
      </c>
      <c r="Y115" s="120"/>
      <c r="Z115" s="36"/>
      <c r="AA115" s="36"/>
      <c r="AB115" s="36"/>
      <c r="AC115" s="36"/>
      <c r="AD115" s="36"/>
      <c r="AE115" s="36"/>
      <c r="AF115" s="36"/>
      <c r="AG115" s="36"/>
      <c r="AH115" s="39"/>
      <c r="AI115" s="25"/>
      <c r="AJ115" s="39"/>
      <c r="AK115" s="36"/>
      <c r="AL115" s="32"/>
      <c r="AM115" s="25"/>
      <c r="AN115" s="35"/>
      <c r="AO115" s="36"/>
      <c r="AP115" s="32"/>
    </row>
    <row r="116" spans="1:42" ht="34.5" customHeight="1" x14ac:dyDescent="0.25">
      <c r="A116" s="29" t="s">
        <v>111</v>
      </c>
      <c r="B116" s="29" t="s">
        <v>187</v>
      </c>
      <c r="C116" s="30" t="s">
        <v>202</v>
      </c>
      <c r="D116" s="31"/>
      <c r="E116" s="31"/>
      <c r="F116" s="32" t="s">
        <v>7</v>
      </c>
      <c r="G116" s="121">
        <f t="shared" si="34"/>
        <v>17.000002000000002</v>
      </c>
      <c r="H116" s="122">
        <f>IF($E116&gt;0,VLOOKUP($F116,'Temps unitaires'!$B$3:$J$72,3,FALSE)*$E116,VLOOKUP($F116,'Temps unitaires'!$B$3:$J$72,3,FALSE))</f>
        <v>2</v>
      </c>
      <c r="I116" s="122">
        <f>IF($E116&gt;0,VLOOKUP($F116,'Temps unitaires'!$B$3:$J$72,4,FALSE)*$E116,VLOOKUP($F116,'Temps unitaires'!$B$3:$J$72,4,FALSE))</f>
        <v>9.9999999999999995E-7</v>
      </c>
      <c r="J116" s="122">
        <f>IF($E116&gt;0,VLOOKUP($F116,'Temps unitaires'!$B$3:$J$72,5,FALSE)*$E116,VLOOKUP($F116,'Temps unitaires'!$B$3:$J$72,5,FALSE))</f>
        <v>2</v>
      </c>
      <c r="K116" s="122">
        <f>IF($E116&gt;0,VLOOKUP($F116,'Temps unitaires'!$B$3:$J$72,6,FALSE)*$E116,VLOOKUP($F116,'Temps unitaires'!$B$3:$J$72,6,FALSE))</f>
        <v>9</v>
      </c>
      <c r="L116" s="122">
        <f>IF($E116&gt;0,VLOOKUP($F116,'Temps unitaires'!$B$3:$J$72,7,FALSE)*$E116,VLOOKUP($F116,'Temps unitaires'!$B$3:$J$72,7,FALSE))</f>
        <v>2</v>
      </c>
      <c r="M116" s="122">
        <f>IF($E116&gt;0,VLOOKUP($F116,'Temps unitaires'!$B$3:$J$72,8,FALSE)*$E116,VLOOKUP($F116,'Temps unitaires'!$B$3:$J$72,8,FALSE))</f>
        <v>9.9999999999999995E-7</v>
      </c>
      <c r="N116" s="122">
        <f>IF($E116&gt;0,VLOOKUP($F116,'Temps unitaires'!$B$3:$J$72,9,FALSE)*$E116,VLOOKUP($F116,'Temps unitaires'!$B$3:$J$72,9,FALSE))</f>
        <v>2</v>
      </c>
      <c r="O116" s="123"/>
      <c r="P116" s="15"/>
      <c r="Q116" s="15"/>
      <c r="R116" s="15"/>
      <c r="S116" s="15"/>
      <c r="T116" s="15"/>
      <c r="U116" s="15"/>
      <c r="V116" s="79"/>
      <c r="W116" s="38"/>
      <c r="X116" s="124">
        <f t="shared" si="31"/>
        <v>0</v>
      </c>
      <c r="Y116" s="120"/>
      <c r="Z116" s="36"/>
      <c r="AA116" s="36"/>
      <c r="AB116" s="36"/>
      <c r="AC116" s="40"/>
      <c r="AD116" s="36"/>
      <c r="AE116" s="36"/>
      <c r="AF116" s="36"/>
      <c r="AG116" s="36"/>
      <c r="AH116" s="39"/>
      <c r="AI116" s="25"/>
      <c r="AJ116" s="34"/>
      <c r="AK116" s="32"/>
      <c r="AL116" s="32"/>
      <c r="AM116" s="25"/>
      <c r="AN116" s="35"/>
      <c r="AO116" s="36"/>
      <c r="AP116" s="32"/>
    </row>
    <row r="117" spans="1:42" ht="34.5" customHeight="1" x14ac:dyDescent="0.25">
      <c r="A117" s="29" t="s">
        <v>111</v>
      </c>
      <c r="B117" s="29" t="s">
        <v>187</v>
      </c>
      <c r="C117" s="30" t="s">
        <v>203</v>
      </c>
      <c r="D117" s="31"/>
      <c r="E117" s="31"/>
      <c r="F117" s="32" t="s">
        <v>7</v>
      </c>
      <c r="G117" s="121">
        <f t="shared" si="34"/>
        <v>17.000002000000002</v>
      </c>
      <c r="H117" s="122">
        <f>IF($E117&gt;0,VLOOKUP($F117,'Temps unitaires'!$B$3:$J$72,3,FALSE)*$E117,VLOOKUP($F117,'Temps unitaires'!$B$3:$J$72,3,FALSE))</f>
        <v>2</v>
      </c>
      <c r="I117" s="122">
        <f>IF($E117&gt;0,VLOOKUP($F117,'Temps unitaires'!$B$3:$J$72,4,FALSE)*$E117,VLOOKUP($F117,'Temps unitaires'!$B$3:$J$72,4,FALSE))</f>
        <v>9.9999999999999995E-7</v>
      </c>
      <c r="J117" s="122">
        <f>IF($E117&gt;0,VLOOKUP($F117,'Temps unitaires'!$B$3:$J$72,5,FALSE)*$E117,VLOOKUP($F117,'Temps unitaires'!$B$3:$J$72,5,FALSE))</f>
        <v>2</v>
      </c>
      <c r="K117" s="122">
        <f>IF($E117&gt;0,VLOOKUP($F117,'Temps unitaires'!$B$3:$J$72,6,FALSE)*$E117,VLOOKUP($F117,'Temps unitaires'!$B$3:$J$72,6,FALSE))</f>
        <v>9</v>
      </c>
      <c r="L117" s="122">
        <f>IF($E117&gt;0,VLOOKUP($F117,'Temps unitaires'!$B$3:$J$72,7,FALSE)*$E117,VLOOKUP($F117,'Temps unitaires'!$B$3:$J$72,7,FALSE))</f>
        <v>2</v>
      </c>
      <c r="M117" s="122">
        <f>IF($E117&gt;0,VLOOKUP($F117,'Temps unitaires'!$B$3:$J$72,8,FALSE)*$E117,VLOOKUP($F117,'Temps unitaires'!$B$3:$J$72,8,FALSE))</f>
        <v>9.9999999999999995E-7</v>
      </c>
      <c r="N117" s="122">
        <f>IF($E117&gt;0,VLOOKUP($F117,'Temps unitaires'!$B$3:$J$72,9,FALSE)*$E117,VLOOKUP($F117,'Temps unitaires'!$B$3:$J$72,9,FALSE))</f>
        <v>2</v>
      </c>
      <c r="O117" s="123"/>
      <c r="P117" s="15"/>
      <c r="Q117" s="15"/>
      <c r="R117" s="15"/>
      <c r="S117" s="15"/>
      <c r="T117" s="15"/>
      <c r="U117" s="15"/>
      <c r="V117" s="79"/>
      <c r="W117" s="38"/>
      <c r="X117" s="124">
        <f t="shared" si="31"/>
        <v>0</v>
      </c>
      <c r="Y117" s="120"/>
      <c r="Z117" s="36"/>
      <c r="AA117" s="36"/>
      <c r="AB117" s="36"/>
      <c r="AC117" s="36"/>
      <c r="AD117" s="36"/>
      <c r="AE117" s="36"/>
      <c r="AF117" s="36"/>
      <c r="AG117" s="36"/>
      <c r="AH117" s="39"/>
      <c r="AI117" s="25"/>
      <c r="AJ117" s="39"/>
      <c r="AK117" s="36"/>
      <c r="AL117" s="32"/>
      <c r="AM117" s="25"/>
      <c r="AN117" s="35"/>
      <c r="AO117" s="36"/>
      <c r="AP117" s="32"/>
    </row>
    <row r="118" spans="1:42" ht="34.5" customHeight="1" x14ac:dyDescent="0.25">
      <c r="A118" s="29" t="s">
        <v>111</v>
      </c>
      <c r="B118" s="29" t="s">
        <v>187</v>
      </c>
      <c r="C118" s="30" t="s">
        <v>201</v>
      </c>
      <c r="D118" s="31"/>
      <c r="E118" s="31"/>
      <c r="F118" s="32" t="s">
        <v>7</v>
      </c>
      <c r="G118" s="121">
        <f t="shared" si="34"/>
        <v>17.000002000000002</v>
      </c>
      <c r="H118" s="122">
        <f>IF($E118&gt;0,VLOOKUP($F118,'Temps unitaires'!$B$3:$J$72,3,FALSE)*$E118,VLOOKUP($F118,'Temps unitaires'!$B$3:$J$72,3,FALSE))</f>
        <v>2</v>
      </c>
      <c r="I118" s="122">
        <f>IF($E118&gt;0,VLOOKUP($F118,'Temps unitaires'!$B$3:$J$72,4,FALSE)*$E118,VLOOKUP($F118,'Temps unitaires'!$B$3:$J$72,4,FALSE))</f>
        <v>9.9999999999999995E-7</v>
      </c>
      <c r="J118" s="122">
        <f>IF($E118&gt;0,VLOOKUP($F118,'Temps unitaires'!$B$3:$J$72,5,FALSE)*$E118,VLOOKUP($F118,'Temps unitaires'!$B$3:$J$72,5,FALSE))</f>
        <v>2</v>
      </c>
      <c r="K118" s="122">
        <f>IF($E118&gt;0,VLOOKUP($F118,'Temps unitaires'!$B$3:$J$72,6,FALSE)*$E118,VLOOKUP($F118,'Temps unitaires'!$B$3:$J$72,6,FALSE))</f>
        <v>9</v>
      </c>
      <c r="L118" s="122">
        <f>IF($E118&gt;0,VLOOKUP($F118,'Temps unitaires'!$B$3:$J$72,7,FALSE)*$E118,VLOOKUP($F118,'Temps unitaires'!$B$3:$J$72,7,FALSE))</f>
        <v>2</v>
      </c>
      <c r="M118" s="122">
        <f>IF($E118&gt;0,VLOOKUP($F118,'Temps unitaires'!$B$3:$J$72,8,FALSE)*$E118,VLOOKUP($F118,'Temps unitaires'!$B$3:$J$72,8,FALSE))</f>
        <v>9.9999999999999995E-7</v>
      </c>
      <c r="N118" s="122">
        <f>IF($E118&gt;0,VLOOKUP($F118,'Temps unitaires'!$B$3:$J$72,9,FALSE)*$E118,VLOOKUP($F118,'Temps unitaires'!$B$3:$J$72,9,FALSE))</f>
        <v>2</v>
      </c>
      <c r="O118" s="123"/>
      <c r="P118" s="15"/>
      <c r="Q118" s="15"/>
      <c r="R118" s="15"/>
      <c r="S118" s="15"/>
      <c r="T118" s="15"/>
      <c r="U118" s="15"/>
      <c r="V118" s="79"/>
      <c r="W118" s="38"/>
      <c r="X118" s="124">
        <f t="shared" si="31"/>
        <v>0</v>
      </c>
      <c r="Y118" s="120"/>
      <c r="Z118" s="36"/>
      <c r="AA118" s="36"/>
      <c r="AB118" s="36"/>
      <c r="AC118" s="40"/>
      <c r="AD118" s="36"/>
      <c r="AE118" s="36"/>
      <c r="AF118" s="36"/>
      <c r="AG118" s="36"/>
      <c r="AH118" s="39"/>
      <c r="AI118" s="25"/>
      <c r="AJ118" s="34"/>
      <c r="AK118" s="32"/>
      <c r="AL118" s="32"/>
      <c r="AM118" s="25"/>
      <c r="AN118" s="35"/>
      <c r="AO118" s="36"/>
      <c r="AP118" s="32"/>
    </row>
    <row r="119" spans="1:42" ht="34.5" customHeight="1" x14ac:dyDescent="0.25">
      <c r="A119" s="29" t="s">
        <v>111</v>
      </c>
      <c r="B119" s="29" t="s">
        <v>187</v>
      </c>
      <c r="C119" s="30" t="s">
        <v>204</v>
      </c>
      <c r="D119" s="31"/>
      <c r="E119" s="31"/>
      <c r="F119" s="32" t="s">
        <v>9</v>
      </c>
      <c r="G119" s="121">
        <f t="shared" si="34"/>
        <v>6.0000020000000003</v>
      </c>
      <c r="H119" s="122">
        <f>IF($E119&gt;0,VLOOKUP($F119,'Temps unitaires'!$B$3:$J$72,3,FALSE)*$E119,VLOOKUP($F119,'Temps unitaires'!$B$3:$J$72,3,FALSE))</f>
        <v>2</v>
      </c>
      <c r="I119" s="122">
        <f>IF($E119&gt;0,VLOOKUP($F119,'Temps unitaires'!$B$3:$J$72,4,FALSE)*$E119,VLOOKUP($F119,'Temps unitaires'!$B$3:$J$72,4,FALSE))</f>
        <v>9.9999999999999995E-7</v>
      </c>
      <c r="J119" s="122">
        <f>IF($E119&gt;0,VLOOKUP($F119,'Temps unitaires'!$B$3:$J$72,5,FALSE)*$E119,VLOOKUP($F119,'Temps unitaires'!$B$3:$J$72,5,FALSE))</f>
        <v>1</v>
      </c>
      <c r="K119" s="122">
        <f>IF($E119&gt;0,VLOOKUP($F119,'Temps unitaires'!$B$3:$J$72,6,FALSE)*$E119,VLOOKUP($F119,'Temps unitaires'!$B$3:$J$72,6,FALSE))</f>
        <v>1</v>
      </c>
      <c r="L119" s="122">
        <f>IF($E119&gt;0,VLOOKUP($F119,'Temps unitaires'!$B$3:$J$72,7,FALSE)*$E119,VLOOKUP($F119,'Temps unitaires'!$B$3:$J$72,7,FALSE))</f>
        <v>1</v>
      </c>
      <c r="M119" s="122">
        <f>IF($E119&gt;0,VLOOKUP($F119,'Temps unitaires'!$B$3:$J$72,8,FALSE)*$E119,VLOOKUP($F119,'Temps unitaires'!$B$3:$J$72,8,FALSE))</f>
        <v>9.9999999999999995E-7</v>
      </c>
      <c r="N119" s="122">
        <f>IF($E119&gt;0,VLOOKUP($F119,'Temps unitaires'!$B$3:$J$72,9,FALSE)*$E119,VLOOKUP($F119,'Temps unitaires'!$B$3:$J$72,9,FALSE))</f>
        <v>1</v>
      </c>
      <c r="O119" s="123"/>
      <c r="P119" s="15"/>
      <c r="Q119" s="15"/>
      <c r="R119" s="15"/>
      <c r="S119" s="15"/>
      <c r="T119" s="15"/>
      <c r="U119" s="15"/>
      <c r="V119" s="79"/>
      <c r="W119" s="38"/>
      <c r="X119" s="124">
        <f t="shared" si="31"/>
        <v>0</v>
      </c>
      <c r="Y119" s="120"/>
      <c r="Z119" s="36"/>
      <c r="AA119" s="36"/>
      <c r="AB119" s="36"/>
      <c r="AC119" s="36"/>
      <c r="AD119" s="36"/>
      <c r="AE119" s="36"/>
      <c r="AF119" s="36"/>
      <c r="AG119" s="36"/>
      <c r="AH119" s="39"/>
      <c r="AI119" s="25"/>
      <c r="AJ119" s="39"/>
      <c r="AK119" s="36"/>
      <c r="AL119" s="32"/>
      <c r="AM119" s="25"/>
      <c r="AN119" s="35"/>
      <c r="AO119" s="36"/>
      <c r="AP119" s="32"/>
    </row>
    <row r="120" spans="1:42" ht="34.5" customHeight="1" x14ac:dyDescent="0.25">
      <c r="A120" s="29" t="s">
        <v>111</v>
      </c>
      <c r="B120" s="29" t="s">
        <v>187</v>
      </c>
      <c r="C120" s="30" t="s">
        <v>205</v>
      </c>
      <c r="D120" s="31"/>
      <c r="E120" s="31"/>
      <c r="F120" s="32" t="s">
        <v>9</v>
      </c>
      <c r="G120" s="121">
        <f t="shared" si="34"/>
        <v>6.0000020000000003</v>
      </c>
      <c r="H120" s="122">
        <f>IF($E120&gt;0,VLOOKUP($F120,'Temps unitaires'!$B$3:$J$72,3,FALSE)*$E120,VLOOKUP($F120,'Temps unitaires'!$B$3:$J$72,3,FALSE))</f>
        <v>2</v>
      </c>
      <c r="I120" s="122">
        <f>IF($E120&gt;0,VLOOKUP($F120,'Temps unitaires'!$B$3:$J$72,4,FALSE)*$E120,VLOOKUP($F120,'Temps unitaires'!$B$3:$J$72,4,FALSE))</f>
        <v>9.9999999999999995E-7</v>
      </c>
      <c r="J120" s="122">
        <f>IF($E120&gt;0,VLOOKUP($F120,'Temps unitaires'!$B$3:$J$72,5,FALSE)*$E120,VLOOKUP($F120,'Temps unitaires'!$B$3:$J$72,5,FALSE))</f>
        <v>1</v>
      </c>
      <c r="K120" s="122">
        <f>IF($E120&gt;0,VLOOKUP($F120,'Temps unitaires'!$B$3:$J$72,6,FALSE)*$E120,VLOOKUP($F120,'Temps unitaires'!$B$3:$J$72,6,FALSE))</f>
        <v>1</v>
      </c>
      <c r="L120" s="122">
        <f>IF($E120&gt;0,VLOOKUP($F120,'Temps unitaires'!$B$3:$J$72,7,FALSE)*$E120,VLOOKUP($F120,'Temps unitaires'!$B$3:$J$72,7,FALSE))</f>
        <v>1</v>
      </c>
      <c r="M120" s="122">
        <f>IF($E120&gt;0,VLOOKUP($F120,'Temps unitaires'!$B$3:$J$72,8,FALSE)*$E120,VLOOKUP($F120,'Temps unitaires'!$B$3:$J$72,8,FALSE))</f>
        <v>9.9999999999999995E-7</v>
      </c>
      <c r="N120" s="122">
        <f>IF($E120&gt;0,VLOOKUP($F120,'Temps unitaires'!$B$3:$J$72,9,FALSE)*$E120,VLOOKUP($F120,'Temps unitaires'!$B$3:$J$72,9,FALSE))</f>
        <v>1</v>
      </c>
      <c r="O120" s="123"/>
      <c r="P120" s="15"/>
      <c r="Q120" s="15"/>
      <c r="R120" s="15"/>
      <c r="S120" s="15"/>
      <c r="T120" s="15"/>
      <c r="U120" s="15"/>
      <c r="V120" s="79"/>
      <c r="W120" s="38"/>
      <c r="X120" s="124">
        <f t="shared" si="31"/>
        <v>0</v>
      </c>
      <c r="Y120" s="120"/>
      <c r="Z120" s="36"/>
      <c r="AA120" s="36"/>
      <c r="AB120" s="36"/>
      <c r="AC120" s="40"/>
      <c r="AD120" s="36"/>
      <c r="AE120" s="36"/>
      <c r="AF120" s="36"/>
      <c r="AG120" s="36"/>
      <c r="AH120" s="39"/>
      <c r="AI120" s="25"/>
      <c r="AJ120" s="34"/>
      <c r="AK120" s="32"/>
      <c r="AL120" s="32"/>
      <c r="AM120" s="25"/>
      <c r="AN120" s="35"/>
      <c r="AO120" s="36"/>
      <c r="AP120" s="32"/>
    </row>
    <row r="121" spans="1:42" ht="34.5" customHeight="1" x14ac:dyDescent="0.25">
      <c r="A121" s="29" t="s">
        <v>111</v>
      </c>
      <c r="B121" s="29" t="s">
        <v>187</v>
      </c>
      <c r="C121" s="30" t="s">
        <v>363</v>
      </c>
      <c r="D121" s="31"/>
      <c r="E121" s="31"/>
      <c r="F121" s="32" t="s">
        <v>9</v>
      </c>
      <c r="G121" s="121">
        <f t="shared" si="34"/>
        <v>6.0000020000000003</v>
      </c>
      <c r="H121" s="122">
        <f>IF($E121&gt;0,VLOOKUP($F121,'Temps unitaires'!$B$3:$J$72,3,FALSE)*$E121,VLOOKUP($F121,'Temps unitaires'!$B$3:$J$72,3,FALSE))</f>
        <v>2</v>
      </c>
      <c r="I121" s="122">
        <f>IF($E121&gt;0,VLOOKUP($F121,'Temps unitaires'!$B$3:$J$72,4,FALSE)*$E121,VLOOKUP($F121,'Temps unitaires'!$B$3:$J$72,4,FALSE))</f>
        <v>9.9999999999999995E-7</v>
      </c>
      <c r="J121" s="122">
        <f>IF($E121&gt;0,VLOOKUP($F121,'Temps unitaires'!$B$3:$J$72,5,FALSE)*$E121,VLOOKUP($F121,'Temps unitaires'!$B$3:$J$72,5,FALSE))</f>
        <v>1</v>
      </c>
      <c r="K121" s="122">
        <f>IF($E121&gt;0,VLOOKUP($F121,'Temps unitaires'!$B$3:$J$72,6,FALSE)*$E121,VLOOKUP($F121,'Temps unitaires'!$B$3:$J$72,6,FALSE))</f>
        <v>1</v>
      </c>
      <c r="L121" s="122">
        <f>IF($E121&gt;0,VLOOKUP($F121,'Temps unitaires'!$B$3:$J$72,7,FALSE)*$E121,VLOOKUP($F121,'Temps unitaires'!$B$3:$J$72,7,FALSE))</f>
        <v>1</v>
      </c>
      <c r="M121" s="122">
        <f>IF($E121&gt;0,VLOOKUP($F121,'Temps unitaires'!$B$3:$J$72,8,FALSE)*$E121,VLOOKUP($F121,'Temps unitaires'!$B$3:$J$72,8,FALSE))</f>
        <v>9.9999999999999995E-7</v>
      </c>
      <c r="N121" s="122">
        <f>IF($E121&gt;0,VLOOKUP($F121,'Temps unitaires'!$B$3:$J$72,9,FALSE)*$E121,VLOOKUP($F121,'Temps unitaires'!$B$3:$J$72,9,FALSE))</f>
        <v>1</v>
      </c>
      <c r="O121" s="123"/>
      <c r="P121" s="15"/>
      <c r="Q121" s="15"/>
      <c r="R121" s="15"/>
      <c r="S121" s="15"/>
      <c r="T121" s="15"/>
      <c r="U121" s="15"/>
      <c r="V121" s="79"/>
      <c r="W121" s="38"/>
      <c r="X121" s="124">
        <f t="shared" si="31"/>
        <v>0</v>
      </c>
      <c r="Y121" s="120"/>
      <c r="Z121" s="36"/>
      <c r="AA121" s="36"/>
      <c r="AB121" s="36"/>
      <c r="AC121" s="36"/>
      <c r="AD121" s="36"/>
      <c r="AE121" s="36"/>
      <c r="AF121" s="36"/>
      <c r="AG121" s="36"/>
      <c r="AH121" s="39"/>
      <c r="AI121" s="25"/>
      <c r="AJ121" s="39"/>
      <c r="AK121" s="36"/>
      <c r="AL121" s="32"/>
      <c r="AM121" s="25"/>
      <c r="AN121" s="35"/>
      <c r="AO121" s="36"/>
      <c r="AP121" s="32"/>
    </row>
    <row r="122" spans="1:42" ht="34.5" customHeight="1" x14ac:dyDescent="0.25">
      <c r="A122" s="29" t="s">
        <v>111</v>
      </c>
      <c r="B122" s="29" t="s">
        <v>187</v>
      </c>
      <c r="C122" s="30" t="s">
        <v>206</v>
      </c>
      <c r="D122" s="31"/>
      <c r="E122" s="31"/>
      <c r="F122" s="32" t="s">
        <v>9</v>
      </c>
      <c r="G122" s="121">
        <f t="shared" ref="G122:G128" si="36">SUM(H122:N122)</f>
        <v>6.0000020000000003</v>
      </c>
      <c r="H122" s="122">
        <f>IF($E122&gt;0,VLOOKUP($F122,'Temps unitaires'!$B$3:$J$72,3,FALSE)*$E122,VLOOKUP($F122,'Temps unitaires'!$B$3:$J$72,3,FALSE))</f>
        <v>2</v>
      </c>
      <c r="I122" s="122">
        <f>IF($E122&gt;0,VLOOKUP($F122,'Temps unitaires'!$B$3:$J$72,4,FALSE)*$E122,VLOOKUP($F122,'Temps unitaires'!$B$3:$J$72,4,FALSE))</f>
        <v>9.9999999999999995E-7</v>
      </c>
      <c r="J122" s="122">
        <f>IF($E122&gt;0,VLOOKUP($F122,'Temps unitaires'!$B$3:$J$72,5,FALSE)*$E122,VLOOKUP($F122,'Temps unitaires'!$B$3:$J$72,5,FALSE))</f>
        <v>1</v>
      </c>
      <c r="K122" s="122">
        <f>IF($E122&gt;0,VLOOKUP($F122,'Temps unitaires'!$B$3:$J$72,6,FALSE)*$E122,VLOOKUP($F122,'Temps unitaires'!$B$3:$J$72,6,FALSE))</f>
        <v>1</v>
      </c>
      <c r="L122" s="122">
        <f>IF($E122&gt;0,VLOOKUP($F122,'Temps unitaires'!$B$3:$J$72,7,FALSE)*$E122,VLOOKUP($F122,'Temps unitaires'!$B$3:$J$72,7,FALSE))</f>
        <v>1</v>
      </c>
      <c r="M122" s="122">
        <f>IF($E122&gt;0,VLOOKUP($F122,'Temps unitaires'!$B$3:$J$72,8,FALSE)*$E122,VLOOKUP($F122,'Temps unitaires'!$B$3:$J$72,8,FALSE))</f>
        <v>9.9999999999999995E-7</v>
      </c>
      <c r="N122" s="122">
        <f>IF($E122&gt;0,VLOOKUP($F122,'Temps unitaires'!$B$3:$J$72,9,FALSE)*$E122,VLOOKUP($F122,'Temps unitaires'!$B$3:$J$72,9,FALSE))</f>
        <v>1</v>
      </c>
      <c r="O122" s="123"/>
      <c r="P122" s="15"/>
      <c r="Q122" s="15"/>
      <c r="R122" s="15"/>
      <c r="S122" s="15"/>
      <c r="T122" s="15"/>
      <c r="U122" s="15"/>
      <c r="V122" s="79"/>
      <c r="W122" s="38"/>
      <c r="X122" s="124">
        <f t="shared" si="31"/>
        <v>0</v>
      </c>
      <c r="Y122" s="120"/>
      <c r="Z122" s="36"/>
      <c r="AA122" s="36"/>
      <c r="AB122" s="36"/>
      <c r="AC122" s="36"/>
      <c r="AD122" s="36"/>
      <c r="AE122" s="36"/>
      <c r="AF122" s="36"/>
      <c r="AG122" s="36"/>
      <c r="AH122" s="39"/>
      <c r="AI122" s="25"/>
      <c r="AJ122" s="39"/>
      <c r="AK122" s="36"/>
      <c r="AL122" s="32"/>
      <c r="AM122" s="25"/>
      <c r="AN122" s="35"/>
      <c r="AO122" s="36"/>
      <c r="AP122" s="32"/>
    </row>
    <row r="123" spans="1:42" ht="34.5" customHeight="1" x14ac:dyDescent="0.25">
      <c r="A123" s="29" t="s">
        <v>111</v>
      </c>
      <c r="B123" s="29" t="s">
        <v>187</v>
      </c>
      <c r="C123" s="30" t="s">
        <v>207</v>
      </c>
      <c r="D123" s="31"/>
      <c r="E123" s="31"/>
      <c r="F123" s="37" t="s">
        <v>12</v>
      </c>
      <c r="G123" s="121">
        <f t="shared" ref="G123" si="37">SUM(H123:N123)</f>
        <v>12.000002</v>
      </c>
      <c r="H123" s="122">
        <f>IF($E123&gt;0,VLOOKUP($F123,'Temps unitaires'!$B$3:$J$72,3,FALSE)*$E123,VLOOKUP($F123,'Temps unitaires'!$B$3:$J$72,3,FALSE))</f>
        <v>2</v>
      </c>
      <c r="I123" s="122">
        <f>IF($E123&gt;0,VLOOKUP($F123,'Temps unitaires'!$B$3:$J$72,4,FALSE)*$E123,VLOOKUP($F123,'Temps unitaires'!$B$3:$J$72,4,FALSE))</f>
        <v>9.9999999999999995E-7</v>
      </c>
      <c r="J123" s="122">
        <f>IF($E123&gt;0,VLOOKUP($F123,'Temps unitaires'!$B$3:$J$72,5,FALSE)*$E123,VLOOKUP($F123,'Temps unitaires'!$B$3:$J$72,5,FALSE))</f>
        <v>1</v>
      </c>
      <c r="K123" s="122">
        <f>IF($E123&gt;0,VLOOKUP($F123,'Temps unitaires'!$B$3:$J$72,6,FALSE)*$E123,VLOOKUP($F123,'Temps unitaires'!$B$3:$J$72,6,FALSE))</f>
        <v>6</v>
      </c>
      <c r="L123" s="122">
        <f>IF($E123&gt;0,VLOOKUP($F123,'Temps unitaires'!$B$3:$J$72,7,FALSE)*$E123,VLOOKUP($F123,'Temps unitaires'!$B$3:$J$72,7,FALSE))</f>
        <v>2</v>
      </c>
      <c r="M123" s="122">
        <f>IF($E123&gt;0,VLOOKUP($F123,'Temps unitaires'!$B$3:$J$72,8,FALSE)*$E123,VLOOKUP($F123,'Temps unitaires'!$B$3:$J$72,8,FALSE))</f>
        <v>9.9999999999999995E-7</v>
      </c>
      <c r="N123" s="122">
        <f>IF($E123&gt;0,VLOOKUP($F123,'Temps unitaires'!$B$3:$J$72,9,FALSE)*$E123,VLOOKUP($F123,'Temps unitaires'!$B$3:$J$72,9,FALSE))</f>
        <v>1</v>
      </c>
      <c r="O123" s="123"/>
      <c r="P123" s="15"/>
      <c r="Q123" s="15"/>
      <c r="R123" s="15"/>
      <c r="S123" s="15"/>
      <c r="T123" s="15"/>
      <c r="U123" s="15"/>
      <c r="V123" s="79"/>
      <c r="W123" s="38"/>
      <c r="X123" s="124">
        <f t="shared" si="31"/>
        <v>0</v>
      </c>
      <c r="Y123" s="120"/>
      <c r="Z123" s="36"/>
      <c r="AA123" s="36"/>
      <c r="AB123" s="36"/>
      <c r="AC123" s="36"/>
      <c r="AD123" s="36"/>
      <c r="AE123" s="36"/>
      <c r="AF123" s="36"/>
      <c r="AG123" s="36"/>
      <c r="AH123" s="39"/>
      <c r="AI123" s="25"/>
      <c r="AJ123" s="39"/>
      <c r="AK123" s="36"/>
      <c r="AL123" s="32"/>
      <c r="AM123" s="25"/>
      <c r="AN123" s="35"/>
      <c r="AO123" s="36"/>
      <c r="AP123" s="32"/>
    </row>
    <row r="124" spans="1:42" ht="34.5" customHeight="1" thickBot="1" x14ac:dyDescent="0.3">
      <c r="A124" s="69" t="s">
        <v>111</v>
      </c>
      <c r="B124" s="69" t="s">
        <v>187</v>
      </c>
      <c r="C124" s="70" t="s">
        <v>208</v>
      </c>
      <c r="D124" s="71"/>
      <c r="E124" s="71"/>
      <c r="F124" s="82" t="s">
        <v>13</v>
      </c>
      <c r="G124" s="125">
        <f t="shared" ref="G124" si="38">SUM(H124:N124)</f>
        <v>21.000002000000002</v>
      </c>
      <c r="H124" s="126">
        <f>IF($E124&gt;0,VLOOKUP($F124,'Temps unitaires'!$B$3:$J$72,3,FALSE)*$E124,VLOOKUP($F124,'Temps unitaires'!$B$3:$J$72,3,FALSE))</f>
        <v>2</v>
      </c>
      <c r="I124" s="126">
        <f>IF($E124&gt;0,VLOOKUP($F124,'Temps unitaires'!$B$3:$J$72,4,FALSE)*$E124,VLOOKUP($F124,'Temps unitaires'!$B$3:$J$72,4,FALSE))</f>
        <v>9.9999999999999995E-7</v>
      </c>
      <c r="J124" s="126">
        <f>IF($E124&gt;0,VLOOKUP($F124,'Temps unitaires'!$B$3:$J$72,5,FALSE)*$E124,VLOOKUP($F124,'Temps unitaires'!$B$3:$J$72,5,FALSE))</f>
        <v>2</v>
      </c>
      <c r="K124" s="126">
        <f>IF($E124&gt;0,VLOOKUP($F124,'Temps unitaires'!$B$3:$J$72,6,FALSE)*$E124,VLOOKUP($F124,'Temps unitaires'!$B$3:$J$72,6,FALSE))</f>
        <v>10</v>
      </c>
      <c r="L124" s="126">
        <f>IF($E124&gt;0,VLOOKUP($F124,'Temps unitaires'!$B$3:$J$72,7,FALSE)*$E124,VLOOKUP($F124,'Temps unitaires'!$B$3:$J$72,7,FALSE))</f>
        <v>5</v>
      </c>
      <c r="M124" s="126">
        <f>IF($E124&gt;0,VLOOKUP($F124,'Temps unitaires'!$B$3:$J$72,8,FALSE)*$E124,VLOOKUP($F124,'Temps unitaires'!$B$3:$J$72,8,FALSE))</f>
        <v>9.9999999999999995E-7</v>
      </c>
      <c r="N124" s="126">
        <f>IF($E124&gt;0,VLOOKUP($F124,'Temps unitaires'!$B$3:$J$72,9,FALSE)*$E124,VLOOKUP($F124,'Temps unitaires'!$B$3:$J$72,9,FALSE))</f>
        <v>2</v>
      </c>
      <c r="O124" s="127"/>
      <c r="P124" s="73"/>
      <c r="Q124" s="73"/>
      <c r="R124" s="73"/>
      <c r="S124" s="73"/>
      <c r="T124" s="15"/>
      <c r="U124" s="73"/>
      <c r="V124" s="79"/>
      <c r="W124" s="74"/>
      <c r="X124" s="128">
        <f t="shared" si="31"/>
        <v>0</v>
      </c>
      <c r="Y124" s="120"/>
      <c r="Z124" s="36"/>
      <c r="AA124" s="36"/>
      <c r="AB124" s="36"/>
      <c r="AC124" s="36"/>
      <c r="AD124" s="36"/>
      <c r="AE124" s="36"/>
      <c r="AF124" s="36"/>
      <c r="AG124" s="36"/>
      <c r="AH124" s="39"/>
      <c r="AI124" s="25"/>
      <c r="AJ124" s="39"/>
      <c r="AK124" s="36"/>
      <c r="AL124" s="32"/>
      <c r="AM124" s="25"/>
      <c r="AN124" s="35"/>
      <c r="AO124" s="36"/>
      <c r="AP124" s="32"/>
    </row>
    <row r="125" spans="1:42" ht="34.5" customHeight="1" thickTop="1" thickBot="1" x14ac:dyDescent="0.3">
      <c r="A125" s="81" t="s">
        <v>111</v>
      </c>
      <c r="B125" s="81" t="s">
        <v>187</v>
      </c>
      <c r="C125" s="184" t="s">
        <v>40</v>
      </c>
      <c r="D125" s="184"/>
      <c r="E125" s="184"/>
      <c r="F125" s="184"/>
      <c r="G125" s="129">
        <f>SUM(H125:N125)</f>
        <v>416.35020100000003</v>
      </c>
      <c r="H125" s="130">
        <f t="shared" ref="H125:N125" si="39">SUM(H98:H124)</f>
        <v>48.000031</v>
      </c>
      <c r="I125" s="130">
        <f t="shared" si="39"/>
        <v>5.4999999999999934E-5</v>
      </c>
      <c r="J125" s="130">
        <f t="shared" si="39"/>
        <v>133.00003000000001</v>
      </c>
      <c r="K125" s="130">
        <f t="shared" si="39"/>
        <v>103.00003000000001</v>
      </c>
      <c r="L125" s="130">
        <f t="shared" si="39"/>
        <v>46.000030000000002</v>
      </c>
      <c r="M125" s="130">
        <f t="shared" si="39"/>
        <v>27.600025000000027</v>
      </c>
      <c r="N125" s="130">
        <f t="shared" si="39"/>
        <v>58.75</v>
      </c>
      <c r="O125" s="131"/>
      <c r="P125" s="132">
        <f>SUMPRODUCT(H98:H124,P98:P124)/H125</f>
        <v>0</v>
      </c>
      <c r="Q125" s="132"/>
      <c r="R125" s="132">
        <f t="shared" ref="R125:V125" si="40">SUMPRODUCT(J98:J124,R98:R124)/J125</f>
        <v>0</v>
      </c>
      <c r="S125" s="132">
        <f t="shared" si="40"/>
        <v>0</v>
      </c>
      <c r="T125" s="132">
        <f t="shared" si="40"/>
        <v>0</v>
      </c>
      <c r="U125" s="132">
        <f t="shared" si="40"/>
        <v>0</v>
      </c>
      <c r="V125" s="132">
        <f t="shared" si="40"/>
        <v>0</v>
      </c>
      <c r="W125" s="142"/>
      <c r="X125" s="134">
        <f>SUMPRODUCT(H98:N124,P98:V124)/SUM(H98:N124)</f>
        <v>0</v>
      </c>
      <c r="Y125" s="120"/>
      <c r="Z125" s="99"/>
      <c r="AA125" s="99"/>
      <c r="AB125" s="99"/>
      <c r="AC125" s="99"/>
      <c r="AD125" s="99"/>
      <c r="AE125" s="99"/>
      <c r="AF125" s="99"/>
      <c r="AG125" s="99"/>
      <c r="AH125" s="98"/>
      <c r="AI125" s="101"/>
      <c r="AJ125" s="98"/>
      <c r="AK125" s="99"/>
      <c r="AL125" s="100"/>
      <c r="AM125" s="101"/>
      <c r="AN125" s="102"/>
      <c r="AO125" s="99"/>
      <c r="AP125" s="100"/>
    </row>
    <row r="126" spans="1:42" ht="34.5" customHeight="1" thickTop="1" x14ac:dyDescent="0.25">
      <c r="A126" s="75" t="s">
        <v>111</v>
      </c>
      <c r="B126" s="75" t="s">
        <v>209</v>
      </c>
      <c r="C126" s="76" t="s">
        <v>210</v>
      </c>
      <c r="D126" s="77"/>
      <c r="E126" s="77"/>
      <c r="F126" s="78" t="s">
        <v>83</v>
      </c>
      <c r="G126" s="135">
        <f t="shared" ref="G126:G127" si="41">SUM(H126:N126)</f>
        <v>3.8000039999999999</v>
      </c>
      <c r="H126" s="136">
        <f>IF($E126&gt;0,VLOOKUP($F126,'Temps unitaires'!$B$3:$J$72,3,FALSE)*$E126,VLOOKUP($F126,'Temps unitaires'!$B$3:$J$72,3,FALSE))</f>
        <v>9.9999999999999995E-7</v>
      </c>
      <c r="I126" s="136">
        <f>IF($E126&gt;0,VLOOKUP($F126,'Temps unitaires'!$B$3:$J$72,4,FALSE)*$E126,VLOOKUP($F126,'Temps unitaires'!$B$3:$J$72,4,FALSE))</f>
        <v>9.9999999999999995E-7</v>
      </c>
      <c r="J126" s="136">
        <f>IF($E126&gt;0,VLOOKUP($F126,'Temps unitaires'!$B$3:$J$72,5,FALSE)*$E126,VLOOKUP($F126,'Temps unitaires'!$B$3:$J$72,5,FALSE))</f>
        <v>0.5</v>
      </c>
      <c r="K126" s="136">
        <f>IF($E126&gt;0,VLOOKUP($F126,'Temps unitaires'!$B$3:$J$72,6,FALSE)*$E126,VLOOKUP($F126,'Temps unitaires'!$B$3:$J$72,6,FALSE))</f>
        <v>3</v>
      </c>
      <c r="L126" s="136">
        <f>IF($E126&gt;0,VLOOKUP($F126,'Temps unitaires'!$B$3:$J$72,7,FALSE)*$E126,VLOOKUP($F126,'Temps unitaires'!$B$3:$J$72,7,FALSE))</f>
        <v>9.9999999999999995E-7</v>
      </c>
      <c r="M126" s="136">
        <f>IF($E126&gt;0,VLOOKUP($F126,'Temps unitaires'!$B$3:$J$72,8,FALSE)*$E126,VLOOKUP($F126,'Temps unitaires'!$B$3:$J$72,8,FALSE))</f>
        <v>9.9999999999999995E-7</v>
      </c>
      <c r="N126" s="136">
        <f>IF($E126&gt;0,VLOOKUP($F126,'Temps unitaires'!$B$3:$J$72,9,FALSE)*$E126,VLOOKUP($F126,'Temps unitaires'!$B$3:$J$72,9,FALSE))</f>
        <v>0.3</v>
      </c>
      <c r="O126" s="137"/>
      <c r="P126" s="79"/>
      <c r="Q126" s="79"/>
      <c r="R126" s="79"/>
      <c r="S126" s="79"/>
      <c r="T126" s="79"/>
      <c r="U126" s="79"/>
      <c r="V126" s="79"/>
      <c r="W126" s="80"/>
      <c r="X126" s="138">
        <f t="shared" si="31"/>
        <v>0</v>
      </c>
      <c r="Y126" s="120"/>
      <c r="Z126" s="36"/>
      <c r="AA126" s="36"/>
      <c r="AB126" s="36"/>
      <c r="AC126" s="36"/>
      <c r="AD126" s="36"/>
      <c r="AE126" s="36"/>
      <c r="AF126" s="36"/>
      <c r="AG126" s="36"/>
      <c r="AH126" s="39"/>
      <c r="AI126" s="25"/>
      <c r="AJ126" s="39"/>
      <c r="AK126" s="36"/>
      <c r="AL126" s="32"/>
      <c r="AM126" s="25"/>
      <c r="AN126" s="35"/>
      <c r="AO126" s="36"/>
      <c r="AP126" s="32"/>
    </row>
    <row r="127" spans="1:42" ht="34.5" customHeight="1" x14ac:dyDescent="0.25">
      <c r="A127" s="29" t="s">
        <v>111</v>
      </c>
      <c r="B127" s="29" t="s">
        <v>209</v>
      </c>
      <c r="C127" s="30" t="s">
        <v>210</v>
      </c>
      <c r="D127" s="31"/>
      <c r="E127" s="31">
        <v>2</v>
      </c>
      <c r="F127" s="32" t="s">
        <v>25</v>
      </c>
      <c r="G127" s="121">
        <f t="shared" si="41"/>
        <v>6.0000099999999996</v>
      </c>
      <c r="H127" s="122">
        <f>IF($E127&gt;0,VLOOKUP($F127,'Temps unitaires'!$B$3:$J$72,3,FALSE)*$E127,VLOOKUP($F127,'Temps unitaires'!$B$3:$J$72,3,FALSE))</f>
        <v>1.9999999999999999E-6</v>
      </c>
      <c r="I127" s="122">
        <f>IF($E127&gt;0,VLOOKUP($F127,'Temps unitaires'!$B$3:$J$72,4,FALSE)*$E127,VLOOKUP($F127,'Temps unitaires'!$B$3:$J$72,4,FALSE))</f>
        <v>1.9999999999999999E-6</v>
      </c>
      <c r="J127" s="122">
        <f>IF($E127&gt;0,VLOOKUP($F127,'Temps unitaires'!$B$3:$J$72,5,FALSE)*$E127,VLOOKUP($F127,'Temps unitaires'!$B$3:$J$72,5,FALSE))</f>
        <v>1.9999999999999999E-6</v>
      </c>
      <c r="K127" s="122">
        <f>IF($E127&gt;0,VLOOKUP($F127,'Temps unitaires'!$B$3:$J$72,6,FALSE)*$E127,VLOOKUP($F127,'Temps unitaires'!$B$3:$J$72,6,FALSE))</f>
        <v>1.9999999999999999E-6</v>
      </c>
      <c r="L127" s="122">
        <f>IF($E127&gt;0,VLOOKUP($F127,'Temps unitaires'!$B$3:$J$72,7,FALSE)*$E127,VLOOKUP($F127,'Temps unitaires'!$B$3:$J$72,7,FALSE))</f>
        <v>1.9999999999999999E-6</v>
      </c>
      <c r="M127" s="122">
        <f>IF($E127&gt;0,VLOOKUP($F127,'Temps unitaires'!$B$3:$J$72,8,FALSE)*$E127,VLOOKUP($F127,'Temps unitaires'!$B$3:$J$72,8,FALSE))</f>
        <v>4</v>
      </c>
      <c r="N127" s="122">
        <f>IF($E127&gt;0,VLOOKUP($F127,'Temps unitaires'!$B$3:$J$72,9,FALSE)*$E127,VLOOKUP($F127,'Temps unitaires'!$B$3:$J$72,9,FALSE))</f>
        <v>2</v>
      </c>
      <c r="O127" s="123"/>
      <c r="P127" s="15"/>
      <c r="Q127" s="15"/>
      <c r="R127" s="15"/>
      <c r="S127" s="15"/>
      <c r="T127" s="15"/>
      <c r="U127" s="15"/>
      <c r="V127" s="79"/>
      <c r="W127" s="38"/>
      <c r="X127" s="124">
        <f t="shared" si="31"/>
        <v>0</v>
      </c>
      <c r="Y127" s="120"/>
      <c r="Z127" s="36"/>
      <c r="AA127" s="36"/>
      <c r="AB127" s="36"/>
      <c r="AC127" s="36"/>
      <c r="AD127" s="36"/>
      <c r="AE127" s="36"/>
      <c r="AF127" s="36"/>
      <c r="AG127" s="36"/>
      <c r="AH127" s="39"/>
      <c r="AI127" s="25"/>
      <c r="AJ127" s="39"/>
      <c r="AK127" s="36"/>
      <c r="AL127" s="32"/>
      <c r="AM127" s="25"/>
      <c r="AN127" s="35"/>
      <c r="AO127" s="36"/>
      <c r="AP127" s="32"/>
    </row>
    <row r="128" spans="1:42" ht="34.5" customHeight="1" x14ac:dyDescent="0.25">
      <c r="A128" s="29" t="s">
        <v>111</v>
      </c>
      <c r="B128" s="29" t="s">
        <v>209</v>
      </c>
      <c r="C128" s="30" t="s">
        <v>210</v>
      </c>
      <c r="D128" s="31"/>
      <c r="E128" s="31">
        <v>11</v>
      </c>
      <c r="F128" s="37" t="s">
        <v>26</v>
      </c>
      <c r="G128" s="121">
        <f t="shared" si="36"/>
        <v>14.300055</v>
      </c>
      <c r="H128" s="122">
        <f>IF($E128&gt;0,VLOOKUP($F128,'Temps unitaires'!$B$3:$J$72,3,FALSE)*$E128,VLOOKUP($F128,'Temps unitaires'!$B$3:$J$72,3,FALSE))</f>
        <v>1.1E-5</v>
      </c>
      <c r="I128" s="122">
        <f>IF($E128&gt;0,VLOOKUP($F128,'Temps unitaires'!$B$3:$J$72,4,FALSE)*$E128,VLOOKUP($F128,'Temps unitaires'!$B$3:$J$72,4,FALSE))</f>
        <v>1.1E-5</v>
      </c>
      <c r="J128" s="122">
        <f>IF($E128&gt;0,VLOOKUP($F128,'Temps unitaires'!$B$3:$J$72,5,FALSE)*$E128,VLOOKUP($F128,'Temps unitaires'!$B$3:$J$72,5,FALSE))</f>
        <v>1.1E-5</v>
      </c>
      <c r="K128" s="122">
        <f>IF($E128&gt;0,VLOOKUP($F128,'Temps unitaires'!$B$3:$J$72,6,FALSE)*$E128,VLOOKUP($F128,'Temps unitaires'!$B$3:$J$72,6,FALSE))</f>
        <v>1.1E-5</v>
      </c>
      <c r="L128" s="122">
        <f>IF($E128&gt;0,VLOOKUP($F128,'Temps unitaires'!$B$3:$J$72,7,FALSE)*$E128,VLOOKUP($F128,'Temps unitaires'!$B$3:$J$72,7,FALSE))</f>
        <v>1.1E-5</v>
      </c>
      <c r="M128" s="122">
        <f>IF($E128&gt;0,VLOOKUP($F128,'Temps unitaires'!$B$3:$J$72,8,FALSE)*$E128,VLOOKUP($F128,'Temps unitaires'!$B$3:$J$72,8,FALSE))</f>
        <v>8.8000000000000007</v>
      </c>
      <c r="N128" s="122">
        <f>IF($E128&gt;0,VLOOKUP($F128,'Temps unitaires'!$B$3:$J$72,9,FALSE)*$E128,VLOOKUP($F128,'Temps unitaires'!$B$3:$J$72,9,FALSE))</f>
        <v>5.5</v>
      </c>
      <c r="O128" s="123"/>
      <c r="P128" s="15"/>
      <c r="Q128" s="15"/>
      <c r="R128" s="15"/>
      <c r="S128" s="15"/>
      <c r="T128" s="15"/>
      <c r="U128" s="15"/>
      <c r="V128" s="79"/>
      <c r="W128" s="38"/>
      <c r="X128" s="124">
        <f t="shared" si="31"/>
        <v>0</v>
      </c>
      <c r="Y128" s="120"/>
      <c r="Z128" s="36"/>
      <c r="AA128" s="36"/>
      <c r="AB128" s="36"/>
      <c r="AC128" s="36"/>
      <c r="AD128" s="36"/>
      <c r="AE128" s="36"/>
      <c r="AF128" s="36"/>
      <c r="AG128" s="36"/>
      <c r="AH128" s="39"/>
      <c r="AI128" s="25"/>
      <c r="AJ128" s="39"/>
      <c r="AK128" s="36"/>
      <c r="AL128" s="32"/>
      <c r="AM128" s="25"/>
      <c r="AN128" s="35"/>
      <c r="AO128" s="36"/>
      <c r="AP128" s="32"/>
    </row>
    <row r="129" spans="1:42" ht="34.5" customHeight="1" x14ac:dyDescent="0.25">
      <c r="A129" s="29" t="s">
        <v>111</v>
      </c>
      <c r="B129" s="29" t="s">
        <v>209</v>
      </c>
      <c r="C129" s="30" t="s">
        <v>211</v>
      </c>
      <c r="D129" s="31"/>
      <c r="E129" s="31"/>
      <c r="F129" s="37" t="s">
        <v>362</v>
      </c>
      <c r="G129" s="121">
        <f t="shared" si="34"/>
        <v>27.000002000000002</v>
      </c>
      <c r="H129" s="122">
        <f>IF($E129&gt;0,VLOOKUP($F129,'Temps unitaires'!$B$3:$J$72,3,FALSE)*$E129,VLOOKUP($F129,'Temps unitaires'!$B$3:$J$72,3,FALSE))</f>
        <v>2</v>
      </c>
      <c r="I129" s="122">
        <f>IF($E129&gt;0,VLOOKUP($F129,'Temps unitaires'!$B$3:$J$72,4,FALSE)*$E129,VLOOKUP($F129,'Temps unitaires'!$B$3:$J$72,4,FALSE))</f>
        <v>9.9999999999999995E-7</v>
      </c>
      <c r="J129" s="122">
        <f>IF($E129&gt;0,VLOOKUP($F129,'Temps unitaires'!$B$3:$J$72,5,FALSE)*$E129,VLOOKUP($F129,'Temps unitaires'!$B$3:$J$72,5,FALSE))</f>
        <v>1</v>
      </c>
      <c r="K129" s="122">
        <f>IF($E129&gt;0,VLOOKUP($F129,'Temps unitaires'!$B$3:$J$72,6,FALSE)*$E129,VLOOKUP($F129,'Temps unitaires'!$B$3:$J$72,6,FALSE))</f>
        <v>16</v>
      </c>
      <c r="L129" s="122">
        <f>IF($E129&gt;0,VLOOKUP($F129,'Temps unitaires'!$B$3:$J$72,7,FALSE)*$E129,VLOOKUP($F129,'Temps unitaires'!$B$3:$J$72,7,FALSE))</f>
        <v>4</v>
      </c>
      <c r="M129" s="122">
        <f>IF($E129&gt;0,VLOOKUP($F129,'Temps unitaires'!$B$3:$J$72,8,FALSE)*$E129,VLOOKUP($F129,'Temps unitaires'!$B$3:$J$72,8,FALSE))</f>
        <v>9.9999999999999995E-7</v>
      </c>
      <c r="N129" s="122">
        <f>IF($E129&gt;0,VLOOKUP($F129,'Temps unitaires'!$B$3:$J$72,9,FALSE)*$E129,VLOOKUP($F129,'Temps unitaires'!$B$3:$J$72,9,FALSE))</f>
        <v>4</v>
      </c>
      <c r="O129" s="123"/>
      <c r="P129" s="15"/>
      <c r="Q129" s="15"/>
      <c r="R129" s="15"/>
      <c r="S129" s="15"/>
      <c r="T129" s="15"/>
      <c r="U129" s="15"/>
      <c r="V129" s="79"/>
      <c r="W129" s="38"/>
      <c r="X129" s="124">
        <f t="shared" si="31"/>
        <v>0</v>
      </c>
      <c r="Y129" s="120"/>
      <c r="Z129" s="36"/>
      <c r="AA129" s="36"/>
      <c r="AB129" s="36"/>
      <c r="AC129" s="40"/>
      <c r="AD129" s="36"/>
      <c r="AE129" s="36"/>
      <c r="AF129" s="36"/>
      <c r="AG129" s="36"/>
      <c r="AH129" s="39"/>
      <c r="AI129" s="25"/>
      <c r="AJ129" s="34"/>
      <c r="AK129" s="32"/>
      <c r="AL129" s="32"/>
      <c r="AM129" s="25"/>
      <c r="AN129" s="35"/>
      <c r="AO129" s="36"/>
      <c r="AP129" s="32"/>
    </row>
    <row r="130" spans="1:42" ht="34.5" customHeight="1" x14ac:dyDescent="0.25">
      <c r="A130" s="29" t="s">
        <v>111</v>
      </c>
      <c r="B130" s="29" t="s">
        <v>209</v>
      </c>
      <c r="C130" s="30" t="s">
        <v>212</v>
      </c>
      <c r="D130" s="31"/>
      <c r="E130" s="31"/>
      <c r="F130" s="37" t="s">
        <v>14</v>
      </c>
      <c r="G130" s="121">
        <f>SUM(H130:N130)</f>
        <v>6.0000020000000003</v>
      </c>
      <c r="H130" s="122">
        <f>IF($E130&gt;0,VLOOKUP($F130,'Temps unitaires'!$B$3:$J$72,3,FALSE)*$E130,VLOOKUP($F130,'Temps unitaires'!$B$3:$J$72,3,FALSE))</f>
        <v>2</v>
      </c>
      <c r="I130" s="122">
        <f>IF($E130&gt;0,VLOOKUP($F130,'Temps unitaires'!$B$3:$J$72,4,FALSE)*$E130,VLOOKUP($F130,'Temps unitaires'!$B$3:$J$72,4,FALSE))</f>
        <v>9.9999999999999995E-7</v>
      </c>
      <c r="J130" s="122">
        <f>IF($E130&gt;0,VLOOKUP($F130,'Temps unitaires'!$B$3:$J$72,5,FALSE)*$E130,VLOOKUP($F130,'Temps unitaires'!$B$3:$J$72,5,FALSE))</f>
        <v>1</v>
      </c>
      <c r="K130" s="122">
        <f>IF($E130&gt;0,VLOOKUP($F130,'Temps unitaires'!$B$3:$J$72,6,FALSE)*$E130,VLOOKUP($F130,'Temps unitaires'!$B$3:$J$72,6,FALSE))</f>
        <v>1</v>
      </c>
      <c r="L130" s="122">
        <f>IF($E130&gt;0,VLOOKUP($F130,'Temps unitaires'!$B$3:$J$72,7,FALSE)*$E130,VLOOKUP($F130,'Temps unitaires'!$B$3:$J$72,7,FALSE))</f>
        <v>1</v>
      </c>
      <c r="M130" s="122">
        <f>IF($E130&gt;0,VLOOKUP($F130,'Temps unitaires'!$B$3:$J$72,8,FALSE)*$E130,VLOOKUP($F130,'Temps unitaires'!$B$3:$J$72,8,FALSE))</f>
        <v>9.9999999999999995E-7</v>
      </c>
      <c r="N130" s="122">
        <f>IF($E130&gt;0,VLOOKUP($F130,'Temps unitaires'!$B$3:$J$72,9,FALSE)*$E130,VLOOKUP($F130,'Temps unitaires'!$B$3:$J$72,9,FALSE))</f>
        <v>1</v>
      </c>
      <c r="O130" s="123"/>
      <c r="P130" s="15"/>
      <c r="Q130" s="15"/>
      <c r="R130" s="15"/>
      <c r="S130" s="15"/>
      <c r="T130" s="15"/>
      <c r="U130" s="15"/>
      <c r="V130" s="79"/>
      <c r="W130" s="38"/>
      <c r="X130" s="124">
        <f t="shared" si="31"/>
        <v>0</v>
      </c>
      <c r="Y130" s="120"/>
      <c r="Z130" s="36"/>
      <c r="AA130" s="36"/>
      <c r="AB130" s="36"/>
      <c r="AC130" s="40"/>
      <c r="AD130" s="36"/>
      <c r="AE130" s="36"/>
      <c r="AF130" s="36"/>
      <c r="AG130" s="36"/>
      <c r="AH130" s="39"/>
      <c r="AI130" s="25"/>
      <c r="AJ130" s="34"/>
      <c r="AK130" s="32"/>
      <c r="AL130" s="32"/>
      <c r="AM130" s="25"/>
      <c r="AN130" s="35"/>
      <c r="AO130" s="36"/>
      <c r="AP130" s="32"/>
    </row>
    <row r="131" spans="1:42" ht="34.5" customHeight="1" x14ac:dyDescent="0.25">
      <c r="A131" s="29" t="s">
        <v>111</v>
      </c>
      <c r="B131" s="29" t="s">
        <v>209</v>
      </c>
      <c r="C131" s="30" t="s">
        <v>213</v>
      </c>
      <c r="D131" s="31"/>
      <c r="E131" s="31"/>
      <c r="F131" s="37" t="s">
        <v>362</v>
      </c>
      <c r="G131" s="121">
        <f t="shared" ref="G131:G138" si="42">SUM(H131:N131)</f>
        <v>27.000002000000002</v>
      </c>
      <c r="H131" s="122">
        <f>IF($E131&gt;0,VLOOKUP($F131,'Temps unitaires'!$B$3:$J$72,3,FALSE)*$E131,VLOOKUP($F131,'Temps unitaires'!$B$3:$J$72,3,FALSE))</f>
        <v>2</v>
      </c>
      <c r="I131" s="122">
        <f>IF($E131&gt;0,VLOOKUP($F131,'Temps unitaires'!$B$3:$J$72,4,FALSE)*$E131,VLOOKUP($F131,'Temps unitaires'!$B$3:$J$72,4,FALSE))</f>
        <v>9.9999999999999995E-7</v>
      </c>
      <c r="J131" s="122">
        <f>IF($E131&gt;0,VLOOKUP($F131,'Temps unitaires'!$B$3:$J$72,5,FALSE)*$E131,VLOOKUP($F131,'Temps unitaires'!$B$3:$J$72,5,FALSE))</f>
        <v>1</v>
      </c>
      <c r="K131" s="122">
        <f>IF($E131&gt;0,VLOOKUP($F131,'Temps unitaires'!$B$3:$J$72,6,FALSE)*$E131,VLOOKUP($F131,'Temps unitaires'!$B$3:$J$72,6,FALSE))</f>
        <v>16</v>
      </c>
      <c r="L131" s="122">
        <f>IF($E131&gt;0,VLOOKUP($F131,'Temps unitaires'!$B$3:$J$72,7,FALSE)*$E131,VLOOKUP($F131,'Temps unitaires'!$B$3:$J$72,7,FALSE))</f>
        <v>4</v>
      </c>
      <c r="M131" s="122">
        <f>IF($E131&gt;0,VLOOKUP($F131,'Temps unitaires'!$B$3:$J$72,8,FALSE)*$E131,VLOOKUP($F131,'Temps unitaires'!$B$3:$J$72,8,FALSE))</f>
        <v>9.9999999999999995E-7</v>
      </c>
      <c r="N131" s="122">
        <f>IF($E131&gt;0,VLOOKUP($F131,'Temps unitaires'!$B$3:$J$72,9,FALSE)*$E131,VLOOKUP($F131,'Temps unitaires'!$B$3:$J$72,9,FALSE))</f>
        <v>4</v>
      </c>
      <c r="O131" s="123"/>
      <c r="P131" s="15"/>
      <c r="Q131" s="15"/>
      <c r="R131" s="15"/>
      <c r="S131" s="15"/>
      <c r="T131" s="15"/>
      <c r="U131" s="15"/>
      <c r="V131" s="79"/>
      <c r="W131" s="38"/>
      <c r="X131" s="124">
        <f t="shared" si="31"/>
        <v>0</v>
      </c>
      <c r="Y131" s="120"/>
      <c r="Z131" s="36"/>
      <c r="AA131" s="36"/>
      <c r="AB131" s="36"/>
      <c r="AC131" s="36"/>
      <c r="AD131" s="36"/>
      <c r="AE131" s="36"/>
      <c r="AF131" s="36"/>
      <c r="AG131" s="36"/>
      <c r="AH131" s="39"/>
      <c r="AI131" s="25"/>
      <c r="AJ131" s="39"/>
      <c r="AK131" s="36"/>
      <c r="AL131" s="32"/>
      <c r="AM131" s="25"/>
      <c r="AN131" s="35"/>
      <c r="AO131" s="36"/>
      <c r="AP131" s="32"/>
    </row>
    <row r="132" spans="1:42" ht="34.5" customHeight="1" x14ac:dyDescent="0.25">
      <c r="A132" s="29" t="s">
        <v>111</v>
      </c>
      <c r="B132" s="29" t="s">
        <v>209</v>
      </c>
      <c r="C132" s="30" t="s">
        <v>214</v>
      </c>
      <c r="D132" s="31"/>
      <c r="E132" s="31"/>
      <c r="F132" s="37" t="s">
        <v>14</v>
      </c>
      <c r="G132" s="121">
        <f t="shared" si="42"/>
        <v>6.0000020000000003</v>
      </c>
      <c r="H132" s="122">
        <f>IF($E132&gt;0,VLOOKUP($F132,'Temps unitaires'!$B$3:$J$72,3,FALSE)*$E132,VLOOKUP($F132,'Temps unitaires'!$B$3:$J$72,3,FALSE))</f>
        <v>2</v>
      </c>
      <c r="I132" s="122">
        <f>IF($E132&gt;0,VLOOKUP($F132,'Temps unitaires'!$B$3:$J$72,4,FALSE)*$E132,VLOOKUP($F132,'Temps unitaires'!$B$3:$J$72,4,FALSE))</f>
        <v>9.9999999999999995E-7</v>
      </c>
      <c r="J132" s="122">
        <f>IF($E132&gt;0,VLOOKUP($F132,'Temps unitaires'!$B$3:$J$72,5,FALSE)*$E132,VLOOKUP($F132,'Temps unitaires'!$B$3:$J$72,5,FALSE))</f>
        <v>1</v>
      </c>
      <c r="K132" s="122">
        <f>IF($E132&gt;0,VLOOKUP($F132,'Temps unitaires'!$B$3:$J$72,6,FALSE)*$E132,VLOOKUP($F132,'Temps unitaires'!$B$3:$J$72,6,FALSE))</f>
        <v>1</v>
      </c>
      <c r="L132" s="122">
        <f>IF($E132&gt;0,VLOOKUP($F132,'Temps unitaires'!$B$3:$J$72,7,FALSE)*$E132,VLOOKUP($F132,'Temps unitaires'!$B$3:$J$72,7,FALSE))</f>
        <v>1</v>
      </c>
      <c r="M132" s="122">
        <f>IF($E132&gt;0,VLOOKUP($F132,'Temps unitaires'!$B$3:$J$72,8,FALSE)*$E132,VLOOKUP($F132,'Temps unitaires'!$B$3:$J$72,8,FALSE))</f>
        <v>9.9999999999999995E-7</v>
      </c>
      <c r="N132" s="122">
        <f>IF($E132&gt;0,VLOOKUP($F132,'Temps unitaires'!$B$3:$J$72,9,FALSE)*$E132,VLOOKUP($F132,'Temps unitaires'!$B$3:$J$72,9,FALSE))</f>
        <v>1</v>
      </c>
      <c r="O132" s="123"/>
      <c r="P132" s="15"/>
      <c r="Q132" s="15"/>
      <c r="R132" s="15"/>
      <c r="S132" s="15"/>
      <c r="T132" s="15"/>
      <c r="U132" s="15"/>
      <c r="V132" s="79"/>
      <c r="W132" s="38"/>
      <c r="X132" s="124">
        <f t="shared" si="31"/>
        <v>0</v>
      </c>
      <c r="Y132" s="120"/>
      <c r="Z132" s="36"/>
      <c r="AA132" s="36"/>
      <c r="AB132" s="36"/>
      <c r="AC132" s="40"/>
      <c r="AD132" s="36"/>
      <c r="AE132" s="36"/>
      <c r="AF132" s="36"/>
      <c r="AG132" s="36"/>
      <c r="AH132" s="39"/>
      <c r="AI132" s="25"/>
      <c r="AJ132" s="34"/>
      <c r="AK132" s="32"/>
      <c r="AL132" s="32"/>
      <c r="AM132" s="25"/>
      <c r="AN132" s="35"/>
      <c r="AO132" s="36"/>
      <c r="AP132" s="32"/>
    </row>
    <row r="133" spans="1:42" ht="34.5" customHeight="1" x14ac:dyDescent="0.25">
      <c r="A133" s="29" t="s">
        <v>111</v>
      </c>
      <c r="B133" s="29" t="s">
        <v>209</v>
      </c>
      <c r="C133" s="30" t="s">
        <v>215</v>
      </c>
      <c r="D133" s="31"/>
      <c r="E133" s="31"/>
      <c r="F133" s="37" t="s">
        <v>86</v>
      </c>
      <c r="G133" s="121">
        <f t="shared" si="42"/>
        <v>6.0000020000000003</v>
      </c>
      <c r="H133" s="122">
        <f>IF($E133&gt;0,VLOOKUP($F133,'Temps unitaires'!$B$3:$J$72,3,FALSE)*$E133,VLOOKUP($F133,'Temps unitaires'!$B$3:$J$72,3,FALSE))</f>
        <v>2</v>
      </c>
      <c r="I133" s="122">
        <f>IF($E133&gt;0,VLOOKUP($F133,'Temps unitaires'!$B$3:$J$72,4,FALSE)*$E133,VLOOKUP($F133,'Temps unitaires'!$B$3:$J$72,4,FALSE))</f>
        <v>9.9999999999999995E-7</v>
      </c>
      <c r="J133" s="122">
        <f>IF($E133&gt;0,VLOOKUP($F133,'Temps unitaires'!$B$3:$J$72,5,FALSE)*$E133,VLOOKUP($F133,'Temps unitaires'!$B$3:$J$72,5,FALSE))</f>
        <v>1</v>
      </c>
      <c r="K133" s="122">
        <f>IF($E133&gt;0,VLOOKUP($F133,'Temps unitaires'!$B$3:$J$72,6,FALSE)*$E133,VLOOKUP($F133,'Temps unitaires'!$B$3:$J$72,6,FALSE))</f>
        <v>1</v>
      </c>
      <c r="L133" s="122">
        <f>IF($E133&gt;0,VLOOKUP($F133,'Temps unitaires'!$B$3:$J$72,7,FALSE)*$E133,VLOOKUP($F133,'Temps unitaires'!$B$3:$J$72,7,FALSE))</f>
        <v>1</v>
      </c>
      <c r="M133" s="122">
        <f>IF($E133&gt;0,VLOOKUP($F133,'Temps unitaires'!$B$3:$J$72,8,FALSE)*$E133,VLOOKUP($F133,'Temps unitaires'!$B$3:$J$72,8,FALSE))</f>
        <v>9.9999999999999995E-7</v>
      </c>
      <c r="N133" s="122">
        <f>IF($E133&gt;0,VLOOKUP($F133,'Temps unitaires'!$B$3:$J$72,9,FALSE)*$E133,VLOOKUP($F133,'Temps unitaires'!$B$3:$J$72,9,FALSE))</f>
        <v>1</v>
      </c>
      <c r="O133" s="123"/>
      <c r="P133" s="15"/>
      <c r="Q133" s="15"/>
      <c r="R133" s="15"/>
      <c r="S133" s="15"/>
      <c r="T133" s="15"/>
      <c r="U133" s="15"/>
      <c r="V133" s="79"/>
      <c r="W133" s="38"/>
      <c r="X133" s="124">
        <f t="shared" si="31"/>
        <v>0</v>
      </c>
      <c r="Y133" s="120"/>
      <c r="Z133" s="36"/>
      <c r="AA133" s="36"/>
      <c r="AB133" s="36"/>
      <c r="AC133" s="36"/>
      <c r="AD133" s="36"/>
      <c r="AE133" s="36"/>
      <c r="AF133" s="36"/>
      <c r="AG133" s="36"/>
      <c r="AH133" s="39"/>
      <c r="AI133" s="25"/>
      <c r="AJ133" s="39"/>
      <c r="AK133" s="36"/>
      <c r="AL133" s="32"/>
      <c r="AM133" s="25"/>
      <c r="AN133" s="35"/>
      <c r="AO133" s="36"/>
      <c r="AP133" s="32"/>
    </row>
    <row r="134" spans="1:42" ht="34.5" customHeight="1" x14ac:dyDescent="0.25">
      <c r="A134" s="29" t="s">
        <v>111</v>
      </c>
      <c r="B134" s="29" t="s">
        <v>209</v>
      </c>
      <c r="C134" s="30" t="s">
        <v>216</v>
      </c>
      <c r="D134" s="31"/>
      <c r="E134" s="31"/>
      <c r="F134" s="37" t="s">
        <v>86</v>
      </c>
      <c r="G134" s="121">
        <f t="shared" si="42"/>
        <v>6.0000020000000003</v>
      </c>
      <c r="H134" s="122">
        <f>IF($E134&gt;0,VLOOKUP($F134,'Temps unitaires'!$B$3:$J$72,3,FALSE)*$E134,VLOOKUP($F134,'Temps unitaires'!$B$3:$J$72,3,FALSE))</f>
        <v>2</v>
      </c>
      <c r="I134" s="122">
        <f>IF($E134&gt;0,VLOOKUP($F134,'Temps unitaires'!$B$3:$J$72,4,FALSE)*$E134,VLOOKUP($F134,'Temps unitaires'!$B$3:$J$72,4,FALSE))</f>
        <v>9.9999999999999995E-7</v>
      </c>
      <c r="J134" s="122">
        <f>IF($E134&gt;0,VLOOKUP($F134,'Temps unitaires'!$B$3:$J$72,5,FALSE)*$E134,VLOOKUP($F134,'Temps unitaires'!$B$3:$J$72,5,FALSE))</f>
        <v>1</v>
      </c>
      <c r="K134" s="122">
        <f>IF($E134&gt;0,VLOOKUP($F134,'Temps unitaires'!$B$3:$J$72,6,FALSE)*$E134,VLOOKUP($F134,'Temps unitaires'!$B$3:$J$72,6,FALSE))</f>
        <v>1</v>
      </c>
      <c r="L134" s="122">
        <f>IF($E134&gt;0,VLOOKUP($F134,'Temps unitaires'!$B$3:$J$72,7,FALSE)*$E134,VLOOKUP($F134,'Temps unitaires'!$B$3:$J$72,7,FALSE))</f>
        <v>1</v>
      </c>
      <c r="M134" s="122">
        <f>IF($E134&gt;0,VLOOKUP($F134,'Temps unitaires'!$B$3:$J$72,8,FALSE)*$E134,VLOOKUP($F134,'Temps unitaires'!$B$3:$J$72,8,FALSE))</f>
        <v>9.9999999999999995E-7</v>
      </c>
      <c r="N134" s="122">
        <f>IF($E134&gt;0,VLOOKUP($F134,'Temps unitaires'!$B$3:$J$72,9,FALSE)*$E134,VLOOKUP($F134,'Temps unitaires'!$B$3:$J$72,9,FALSE))</f>
        <v>1</v>
      </c>
      <c r="O134" s="123"/>
      <c r="P134" s="15"/>
      <c r="Q134" s="15"/>
      <c r="R134" s="15"/>
      <c r="S134" s="15"/>
      <c r="T134" s="15"/>
      <c r="U134" s="15"/>
      <c r="V134" s="79"/>
      <c r="W134" s="38"/>
      <c r="X134" s="124">
        <f t="shared" si="31"/>
        <v>0</v>
      </c>
      <c r="Y134" s="120"/>
      <c r="Z134" s="36"/>
      <c r="AA134" s="36"/>
      <c r="AB134" s="36"/>
      <c r="AC134" s="40"/>
      <c r="AD134" s="36"/>
      <c r="AE134" s="36"/>
      <c r="AF134" s="36"/>
      <c r="AG134" s="36"/>
      <c r="AH134" s="39"/>
      <c r="AI134" s="25"/>
      <c r="AJ134" s="34"/>
      <c r="AK134" s="32"/>
      <c r="AL134" s="32"/>
      <c r="AM134" s="25"/>
      <c r="AN134" s="35"/>
      <c r="AO134" s="36"/>
      <c r="AP134" s="32"/>
    </row>
    <row r="135" spans="1:42" ht="34.5" customHeight="1" x14ac:dyDescent="0.25">
      <c r="A135" s="29" t="s">
        <v>111</v>
      </c>
      <c r="B135" s="29" t="s">
        <v>209</v>
      </c>
      <c r="C135" s="30" t="s">
        <v>228</v>
      </c>
      <c r="D135" s="31" t="s">
        <v>229</v>
      </c>
      <c r="E135" s="31"/>
      <c r="F135" s="32" t="s">
        <v>67</v>
      </c>
      <c r="G135" s="121">
        <f t="shared" si="42"/>
        <v>17.000002000000002</v>
      </c>
      <c r="H135" s="122">
        <f>IF($E135&gt;0,VLOOKUP($F135,'Temps unitaires'!$B$3:$J$72,3,FALSE)*$E135,VLOOKUP($F135,'Temps unitaires'!$B$3:$J$72,3,FALSE))</f>
        <v>6</v>
      </c>
      <c r="I135" s="122">
        <f>IF($E135&gt;0,VLOOKUP($F135,'Temps unitaires'!$B$3:$J$72,4,FALSE)*$E135,VLOOKUP($F135,'Temps unitaires'!$B$3:$J$72,4,FALSE))</f>
        <v>9.9999999999999995E-7</v>
      </c>
      <c r="J135" s="122">
        <f>IF($E135&gt;0,VLOOKUP($F135,'Temps unitaires'!$B$3:$J$72,5,FALSE)*$E135,VLOOKUP($F135,'Temps unitaires'!$B$3:$J$72,5,FALSE))</f>
        <v>2</v>
      </c>
      <c r="K135" s="122">
        <f>IF($E135&gt;0,VLOOKUP($F135,'Temps unitaires'!$B$3:$J$72,6,FALSE)*$E135,VLOOKUP($F135,'Temps unitaires'!$B$3:$J$72,6,FALSE))</f>
        <v>4</v>
      </c>
      <c r="L135" s="122">
        <f>IF($E135&gt;0,VLOOKUP($F135,'Temps unitaires'!$B$3:$J$72,7,FALSE)*$E135,VLOOKUP($F135,'Temps unitaires'!$B$3:$J$72,7,FALSE))</f>
        <v>3</v>
      </c>
      <c r="M135" s="122">
        <f>IF($E135&gt;0,VLOOKUP($F135,'Temps unitaires'!$B$3:$J$72,8,FALSE)*$E135,VLOOKUP($F135,'Temps unitaires'!$B$3:$J$72,8,FALSE))</f>
        <v>9.9999999999999995E-7</v>
      </c>
      <c r="N135" s="122">
        <f>IF($E135&gt;0,VLOOKUP($F135,'Temps unitaires'!$B$3:$J$72,9,FALSE)*$E135,VLOOKUP($F135,'Temps unitaires'!$B$3:$J$72,9,FALSE))</f>
        <v>2</v>
      </c>
      <c r="O135" s="123"/>
      <c r="P135" s="15"/>
      <c r="Q135" s="15"/>
      <c r="R135" s="15"/>
      <c r="S135" s="15"/>
      <c r="T135" s="15"/>
      <c r="U135" s="15"/>
      <c r="V135" s="79"/>
      <c r="W135" s="38"/>
      <c r="X135" s="124">
        <f t="shared" si="31"/>
        <v>0</v>
      </c>
      <c r="Y135" s="120"/>
      <c r="Z135" s="36"/>
      <c r="AA135" s="36"/>
      <c r="AB135" s="36"/>
      <c r="AC135" s="40"/>
      <c r="AD135" s="36"/>
      <c r="AE135" s="36"/>
      <c r="AF135" s="36"/>
      <c r="AG135" s="36"/>
      <c r="AH135" s="39"/>
      <c r="AI135" s="25"/>
      <c r="AJ135" s="34"/>
      <c r="AK135" s="32"/>
      <c r="AL135" s="32"/>
      <c r="AM135" s="25"/>
      <c r="AN135" s="35"/>
      <c r="AO135" s="36"/>
      <c r="AP135" s="32"/>
    </row>
    <row r="136" spans="1:42" ht="34.5" customHeight="1" x14ac:dyDescent="0.25">
      <c r="A136" s="29" t="s">
        <v>111</v>
      </c>
      <c r="B136" s="29" t="s">
        <v>209</v>
      </c>
      <c r="C136" s="30" t="s">
        <v>230</v>
      </c>
      <c r="D136" s="31" t="s">
        <v>229</v>
      </c>
      <c r="E136" s="31"/>
      <c r="F136" s="37" t="s">
        <v>67</v>
      </c>
      <c r="G136" s="121">
        <f t="shared" si="42"/>
        <v>17.000002000000002</v>
      </c>
      <c r="H136" s="122">
        <f>IF($E136&gt;0,VLOOKUP($F136,'Temps unitaires'!$B$3:$J$72,3,FALSE)*$E136,VLOOKUP($F136,'Temps unitaires'!$B$3:$J$72,3,FALSE))</f>
        <v>6</v>
      </c>
      <c r="I136" s="122">
        <f>IF($E136&gt;0,VLOOKUP($F136,'Temps unitaires'!$B$3:$J$72,4,FALSE)*$E136,VLOOKUP($F136,'Temps unitaires'!$B$3:$J$72,4,FALSE))</f>
        <v>9.9999999999999995E-7</v>
      </c>
      <c r="J136" s="122">
        <f>IF($E136&gt;0,VLOOKUP($F136,'Temps unitaires'!$B$3:$J$72,5,FALSE)*$E136,VLOOKUP($F136,'Temps unitaires'!$B$3:$J$72,5,FALSE))</f>
        <v>2</v>
      </c>
      <c r="K136" s="122">
        <f>IF($E136&gt;0,VLOOKUP($F136,'Temps unitaires'!$B$3:$J$72,6,FALSE)*$E136,VLOOKUP($F136,'Temps unitaires'!$B$3:$J$72,6,FALSE))</f>
        <v>4</v>
      </c>
      <c r="L136" s="122">
        <f>IF($E136&gt;0,VLOOKUP($F136,'Temps unitaires'!$B$3:$J$72,7,FALSE)*$E136,VLOOKUP($F136,'Temps unitaires'!$B$3:$J$72,7,FALSE))</f>
        <v>3</v>
      </c>
      <c r="M136" s="122">
        <f>IF($E136&gt;0,VLOOKUP($F136,'Temps unitaires'!$B$3:$J$72,8,FALSE)*$E136,VLOOKUP($F136,'Temps unitaires'!$B$3:$J$72,8,FALSE))</f>
        <v>9.9999999999999995E-7</v>
      </c>
      <c r="N136" s="122">
        <f>IF($E136&gt;0,VLOOKUP($F136,'Temps unitaires'!$B$3:$J$72,9,FALSE)*$E136,VLOOKUP($F136,'Temps unitaires'!$B$3:$J$72,9,FALSE))</f>
        <v>2</v>
      </c>
      <c r="O136" s="123"/>
      <c r="P136" s="15"/>
      <c r="Q136" s="15"/>
      <c r="R136" s="15"/>
      <c r="S136" s="15"/>
      <c r="T136" s="15"/>
      <c r="U136" s="15"/>
      <c r="V136" s="79"/>
      <c r="W136" s="38"/>
      <c r="X136" s="124">
        <f t="shared" si="31"/>
        <v>0</v>
      </c>
      <c r="Y136" s="120"/>
      <c r="Z136" s="36"/>
      <c r="AA136" s="36"/>
      <c r="AB136" s="36"/>
      <c r="AC136" s="36"/>
      <c r="AD136" s="36"/>
      <c r="AE136" s="36"/>
      <c r="AF136" s="36"/>
      <c r="AG136" s="36"/>
      <c r="AH136" s="39"/>
      <c r="AI136" s="25"/>
      <c r="AJ136" s="39"/>
      <c r="AK136" s="36"/>
      <c r="AL136" s="32"/>
      <c r="AM136" s="25"/>
      <c r="AN136" s="35"/>
      <c r="AO136" s="36"/>
      <c r="AP136" s="32"/>
    </row>
    <row r="137" spans="1:42" ht="34.5" customHeight="1" x14ac:dyDescent="0.25">
      <c r="A137" s="29" t="s">
        <v>111</v>
      </c>
      <c r="B137" s="29" t="s">
        <v>209</v>
      </c>
      <c r="C137" s="30" t="s">
        <v>218</v>
      </c>
      <c r="D137" s="31"/>
      <c r="E137" s="31"/>
      <c r="F137" s="37" t="s">
        <v>18</v>
      </c>
      <c r="G137" s="121">
        <f t="shared" si="42"/>
        <v>6.0000020000000003</v>
      </c>
      <c r="H137" s="122">
        <f>IF($E137&gt;0,VLOOKUP($F137,'Temps unitaires'!$B$3:$J$72,3,FALSE)*$E137,VLOOKUP($F137,'Temps unitaires'!$B$3:$J$72,3,FALSE))</f>
        <v>2</v>
      </c>
      <c r="I137" s="122">
        <f>IF($E137&gt;0,VLOOKUP($F137,'Temps unitaires'!$B$3:$J$72,4,FALSE)*$E137,VLOOKUP($F137,'Temps unitaires'!$B$3:$J$72,4,FALSE))</f>
        <v>9.9999999999999995E-7</v>
      </c>
      <c r="J137" s="122">
        <f>IF($E137&gt;0,VLOOKUP($F137,'Temps unitaires'!$B$3:$J$72,5,FALSE)*$E137,VLOOKUP($F137,'Temps unitaires'!$B$3:$J$72,5,FALSE))</f>
        <v>1</v>
      </c>
      <c r="K137" s="122">
        <f>IF($E137&gt;0,VLOOKUP($F137,'Temps unitaires'!$B$3:$J$72,6,FALSE)*$E137,VLOOKUP($F137,'Temps unitaires'!$B$3:$J$72,6,FALSE))</f>
        <v>1</v>
      </c>
      <c r="L137" s="122">
        <f>IF($E137&gt;0,VLOOKUP($F137,'Temps unitaires'!$B$3:$J$72,7,FALSE)*$E137,VLOOKUP($F137,'Temps unitaires'!$B$3:$J$72,7,FALSE))</f>
        <v>1</v>
      </c>
      <c r="M137" s="122">
        <f>IF($E137&gt;0,VLOOKUP($F137,'Temps unitaires'!$B$3:$J$72,8,FALSE)*$E137,VLOOKUP($F137,'Temps unitaires'!$B$3:$J$72,8,FALSE))</f>
        <v>9.9999999999999995E-7</v>
      </c>
      <c r="N137" s="122">
        <f>IF($E137&gt;0,VLOOKUP($F137,'Temps unitaires'!$B$3:$J$72,9,FALSE)*$E137,VLOOKUP($F137,'Temps unitaires'!$B$3:$J$72,9,FALSE))</f>
        <v>1</v>
      </c>
      <c r="O137" s="123"/>
      <c r="P137" s="15"/>
      <c r="Q137" s="15"/>
      <c r="R137" s="15"/>
      <c r="S137" s="15"/>
      <c r="T137" s="15"/>
      <c r="U137" s="15"/>
      <c r="V137" s="79"/>
      <c r="W137" s="38"/>
      <c r="X137" s="124">
        <f t="shared" si="31"/>
        <v>0</v>
      </c>
      <c r="Y137" s="120"/>
      <c r="Z137" s="36"/>
      <c r="AA137" s="36"/>
      <c r="AB137" s="36"/>
      <c r="AC137" s="40"/>
      <c r="AD137" s="36"/>
      <c r="AE137" s="36"/>
      <c r="AF137" s="36"/>
      <c r="AG137" s="36"/>
      <c r="AH137" s="39"/>
      <c r="AI137" s="25"/>
      <c r="AJ137" s="34"/>
      <c r="AK137" s="32"/>
      <c r="AL137" s="32"/>
      <c r="AM137" s="25"/>
      <c r="AN137" s="35"/>
      <c r="AO137" s="36"/>
      <c r="AP137" s="32"/>
    </row>
    <row r="138" spans="1:42" ht="34.5" customHeight="1" x14ac:dyDescent="0.25">
      <c r="A138" s="29" t="s">
        <v>111</v>
      </c>
      <c r="B138" s="29" t="s">
        <v>209</v>
      </c>
      <c r="C138" s="30" t="s">
        <v>219</v>
      </c>
      <c r="D138" s="31"/>
      <c r="E138" s="31"/>
      <c r="F138" s="37" t="s">
        <v>18</v>
      </c>
      <c r="G138" s="121">
        <f t="shared" si="42"/>
        <v>6.0000020000000003</v>
      </c>
      <c r="H138" s="122">
        <f>IF($E138&gt;0,VLOOKUP($F138,'Temps unitaires'!$B$3:$J$72,3,FALSE)*$E138,VLOOKUP($F138,'Temps unitaires'!$B$3:$J$72,3,FALSE))</f>
        <v>2</v>
      </c>
      <c r="I138" s="122">
        <f>IF($E138&gt;0,VLOOKUP($F138,'Temps unitaires'!$B$3:$J$72,4,FALSE)*$E138,VLOOKUP($F138,'Temps unitaires'!$B$3:$J$72,4,FALSE))</f>
        <v>9.9999999999999995E-7</v>
      </c>
      <c r="J138" s="122">
        <f>IF($E138&gt;0,VLOOKUP($F138,'Temps unitaires'!$B$3:$J$72,5,FALSE)*$E138,VLOOKUP($F138,'Temps unitaires'!$B$3:$J$72,5,FALSE))</f>
        <v>1</v>
      </c>
      <c r="K138" s="122">
        <f>IF($E138&gt;0,VLOOKUP($F138,'Temps unitaires'!$B$3:$J$72,6,FALSE)*$E138,VLOOKUP($F138,'Temps unitaires'!$B$3:$J$72,6,FALSE))</f>
        <v>1</v>
      </c>
      <c r="L138" s="122">
        <f>IF($E138&gt;0,VLOOKUP($F138,'Temps unitaires'!$B$3:$J$72,7,FALSE)*$E138,VLOOKUP($F138,'Temps unitaires'!$B$3:$J$72,7,FALSE))</f>
        <v>1</v>
      </c>
      <c r="M138" s="122">
        <f>IF($E138&gt;0,VLOOKUP($F138,'Temps unitaires'!$B$3:$J$72,8,FALSE)*$E138,VLOOKUP($F138,'Temps unitaires'!$B$3:$J$72,8,FALSE))</f>
        <v>9.9999999999999995E-7</v>
      </c>
      <c r="N138" s="122">
        <f>IF($E138&gt;0,VLOOKUP($F138,'Temps unitaires'!$B$3:$J$72,9,FALSE)*$E138,VLOOKUP($F138,'Temps unitaires'!$B$3:$J$72,9,FALSE))</f>
        <v>1</v>
      </c>
      <c r="O138" s="123"/>
      <c r="P138" s="15"/>
      <c r="Q138" s="15"/>
      <c r="R138" s="15"/>
      <c r="S138" s="15"/>
      <c r="T138" s="15"/>
      <c r="U138" s="15"/>
      <c r="V138" s="79"/>
      <c r="W138" s="38"/>
      <c r="X138" s="124">
        <f t="shared" si="31"/>
        <v>0</v>
      </c>
      <c r="Y138" s="120"/>
      <c r="Z138" s="36"/>
      <c r="AA138" s="36"/>
      <c r="AB138" s="36"/>
      <c r="AC138" s="36"/>
      <c r="AD138" s="36"/>
      <c r="AE138" s="36"/>
      <c r="AF138" s="36"/>
      <c r="AG138" s="36"/>
      <c r="AH138" s="39"/>
      <c r="AI138" s="25"/>
      <c r="AJ138" s="39"/>
      <c r="AK138" s="36"/>
      <c r="AL138" s="32"/>
      <c r="AM138" s="25"/>
      <c r="AN138" s="35"/>
      <c r="AO138" s="36"/>
      <c r="AP138" s="32"/>
    </row>
    <row r="139" spans="1:42" ht="34.5" customHeight="1" thickBot="1" x14ac:dyDescent="0.3">
      <c r="A139" s="69" t="s">
        <v>111</v>
      </c>
      <c r="B139" s="69" t="s">
        <v>209</v>
      </c>
      <c r="C139" s="70" t="s">
        <v>220</v>
      </c>
      <c r="D139" s="71"/>
      <c r="E139" s="71"/>
      <c r="F139" s="72" t="s">
        <v>7</v>
      </c>
      <c r="G139" s="125">
        <f>SUM(H139:N139)</f>
        <v>17.000002000000002</v>
      </c>
      <c r="H139" s="126">
        <f>IF($E139&gt;0,VLOOKUP($F139,'Temps unitaires'!$B$3:$J$72,3,FALSE)*$E139,VLOOKUP($F139,'Temps unitaires'!$B$3:$J$72,3,FALSE))</f>
        <v>2</v>
      </c>
      <c r="I139" s="126">
        <f>IF($E139&gt;0,VLOOKUP($F139,'Temps unitaires'!$B$3:$J$72,4,FALSE)*$E139,VLOOKUP($F139,'Temps unitaires'!$B$3:$J$72,4,FALSE))</f>
        <v>9.9999999999999995E-7</v>
      </c>
      <c r="J139" s="126">
        <f>IF($E139&gt;0,VLOOKUP($F139,'Temps unitaires'!$B$3:$J$72,5,FALSE)*$E139,VLOOKUP($F139,'Temps unitaires'!$B$3:$J$72,5,FALSE))</f>
        <v>2</v>
      </c>
      <c r="K139" s="126">
        <f>IF($E139&gt;0,VLOOKUP($F139,'Temps unitaires'!$B$3:$J$72,6,FALSE)*$E139,VLOOKUP($F139,'Temps unitaires'!$B$3:$J$72,6,FALSE))</f>
        <v>9</v>
      </c>
      <c r="L139" s="126">
        <f>IF($E139&gt;0,VLOOKUP($F139,'Temps unitaires'!$B$3:$J$72,7,FALSE)*$E139,VLOOKUP($F139,'Temps unitaires'!$B$3:$J$72,7,FALSE))</f>
        <v>2</v>
      </c>
      <c r="M139" s="126">
        <f>IF($E139&gt;0,VLOOKUP($F139,'Temps unitaires'!$B$3:$J$72,8,FALSE)*$E139,VLOOKUP($F139,'Temps unitaires'!$B$3:$J$72,8,FALSE))</f>
        <v>9.9999999999999995E-7</v>
      </c>
      <c r="N139" s="126">
        <f>IF($E139&gt;0,VLOOKUP($F139,'Temps unitaires'!$B$3:$J$72,9,FALSE)*$E139,VLOOKUP($F139,'Temps unitaires'!$B$3:$J$72,9,FALSE))</f>
        <v>2</v>
      </c>
      <c r="O139" s="127"/>
      <c r="P139" s="73"/>
      <c r="Q139" s="73"/>
      <c r="R139" s="73"/>
      <c r="S139" s="73"/>
      <c r="T139" s="15"/>
      <c r="U139" s="73"/>
      <c r="V139" s="79"/>
      <c r="W139" s="74"/>
      <c r="X139" s="128">
        <f t="shared" si="31"/>
        <v>0</v>
      </c>
      <c r="Y139" s="120"/>
      <c r="Z139" s="36"/>
      <c r="AA139" s="36"/>
      <c r="AB139" s="36"/>
      <c r="AC139" s="36"/>
      <c r="AD139" s="36"/>
      <c r="AE139" s="36"/>
      <c r="AF139" s="36"/>
      <c r="AG139" s="36"/>
      <c r="AH139" s="39"/>
      <c r="AI139" s="25"/>
      <c r="AJ139" s="39"/>
      <c r="AK139" s="36"/>
      <c r="AL139" s="32"/>
      <c r="AM139" s="25"/>
      <c r="AN139" s="35"/>
      <c r="AO139" s="36"/>
      <c r="AP139" s="32"/>
    </row>
    <row r="140" spans="1:42" ht="34.5" customHeight="1" thickTop="1" thickBot="1" x14ac:dyDescent="0.3">
      <c r="A140" s="81" t="s">
        <v>111</v>
      </c>
      <c r="B140" s="81" t="s">
        <v>209</v>
      </c>
      <c r="C140" s="184" t="s">
        <v>40</v>
      </c>
      <c r="D140" s="184"/>
      <c r="E140" s="184"/>
      <c r="F140" s="184"/>
      <c r="G140" s="129">
        <f>SUM(H140:N140)</f>
        <v>165.10009099999999</v>
      </c>
      <c r="H140" s="130">
        <f t="shared" ref="H140:N140" si="43">SUM(H126:H139)</f>
        <v>30.000014</v>
      </c>
      <c r="I140" s="130">
        <f t="shared" si="43"/>
        <v>2.5000000000000005E-5</v>
      </c>
      <c r="J140" s="130">
        <f t="shared" si="43"/>
        <v>14.500012999999999</v>
      </c>
      <c r="K140" s="130">
        <f t="shared" si="43"/>
        <v>58.000012999999996</v>
      </c>
      <c r="L140" s="130">
        <f t="shared" si="43"/>
        <v>22.000014</v>
      </c>
      <c r="M140" s="130">
        <f t="shared" si="43"/>
        <v>12.800011999999994</v>
      </c>
      <c r="N140" s="130">
        <f t="shared" si="43"/>
        <v>27.8</v>
      </c>
      <c r="O140" s="131"/>
      <c r="P140" s="132">
        <f>SUMPRODUCT(H126:H139,P126:P139)/H140</f>
        <v>0</v>
      </c>
      <c r="Q140" s="132"/>
      <c r="R140" s="132">
        <f>SUMPRODUCT(J126:J139,R126:R139)/J140</f>
        <v>0</v>
      </c>
      <c r="S140" s="132">
        <f>SUMPRODUCT(K126:K139,S126:S139)/K140</f>
        <v>0</v>
      </c>
      <c r="T140" s="132">
        <f>SUMPRODUCT(L126:L139,T126:T139)/L140</f>
        <v>0</v>
      </c>
      <c r="U140" s="132">
        <f>SUMPRODUCT(M126:M139,U126:U139)/M140</f>
        <v>0</v>
      </c>
      <c r="V140" s="132">
        <f>SUMPRODUCT(N126:N139,V126:V139)/N140</f>
        <v>0</v>
      </c>
      <c r="W140" s="142"/>
      <c r="X140" s="134">
        <f>SUMPRODUCT(H126:N139,P126:V139)/SUM(H126:N139)</f>
        <v>0</v>
      </c>
      <c r="Y140" s="120"/>
      <c r="Z140" s="99"/>
      <c r="AA140" s="99"/>
      <c r="AB140" s="99"/>
      <c r="AC140" s="103"/>
      <c r="AD140" s="99"/>
      <c r="AE140" s="99"/>
      <c r="AF140" s="99"/>
      <c r="AG140" s="99"/>
      <c r="AH140" s="98"/>
      <c r="AI140" s="101"/>
      <c r="AJ140" s="104"/>
      <c r="AK140" s="100"/>
      <c r="AL140" s="100"/>
      <c r="AM140" s="101"/>
      <c r="AN140" s="102"/>
      <c r="AO140" s="99"/>
      <c r="AP140" s="100"/>
    </row>
    <row r="141" spans="1:42" ht="34.5" customHeight="1" thickTop="1" x14ac:dyDescent="0.25">
      <c r="A141" s="75" t="s">
        <v>111</v>
      </c>
      <c r="B141" s="75" t="s">
        <v>221</v>
      </c>
      <c r="C141" s="76" t="s">
        <v>222</v>
      </c>
      <c r="D141" s="77"/>
      <c r="E141" s="77"/>
      <c r="F141" s="78" t="s">
        <v>83</v>
      </c>
      <c r="G141" s="135">
        <f t="shared" ref="G141:G150" si="44">SUM(H141:N141)</f>
        <v>3.8000039999999999</v>
      </c>
      <c r="H141" s="136">
        <f>IF($E141&gt;0,VLOOKUP($F141,'Temps unitaires'!$B$3:$J$72,3,FALSE)*$E141,VLOOKUP($F141,'Temps unitaires'!$B$3:$J$72,3,FALSE))</f>
        <v>9.9999999999999995E-7</v>
      </c>
      <c r="I141" s="136">
        <f>IF($E141&gt;0,VLOOKUP($F141,'Temps unitaires'!$B$3:$J$72,4,FALSE)*$E141,VLOOKUP($F141,'Temps unitaires'!$B$3:$J$72,4,FALSE))</f>
        <v>9.9999999999999995E-7</v>
      </c>
      <c r="J141" s="136">
        <f>IF($E141&gt;0,VLOOKUP($F141,'Temps unitaires'!$B$3:$J$72,5,FALSE)*$E141,VLOOKUP($F141,'Temps unitaires'!$B$3:$J$72,5,FALSE))</f>
        <v>0.5</v>
      </c>
      <c r="K141" s="136">
        <f>IF($E141&gt;0,VLOOKUP($F141,'Temps unitaires'!$B$3:$J$72,6,FALSE)*$E141,VLOOKUP($F141,'Temps unitaires'!$B$3:$J$72,6,FALSE))</f>
        <v>3</v>
      </c>
      <c r="L141" s="136">
        <f>IF($E141&gt;0,VLOOKUP($F141,'Temps unitaires'!$B$3:$J$72,7,FALSE)*$E141,VLOOKUP($F141,'Temps unitaires'!$B$3:$J$72,7,FALSE))</f>
        <v>9.9999999999999995E-7</v>
      </c>
      <c r="M141" s="136">
        <f>IF($E141&gt;0,VLOOKUP($F141,'Temps unitaires'!$B$3:$J$72,8,FALSE)*$E141,VLOOKUP($F141,'Temps unitaires'!$B$3:$J$72,8,FALSE))</f>
        <v>9.9999999999999995E-7</v>
      </c>
      <c r="N141" s="136">
        <f>IF($E141&gt;0,VLOOKUP($F141,'Temps unitaires'!$B$3:$J$72,9,FALSE)*$E141,VLOOKUP($F141,'Temps unitaires'!$B$3:$J$72,9,FALSE))</f>
        <v>0.3</v>
      </c>
      <c r="O141" s="137"/>
      <c r="P141" s="79"/>
      <c r="Q141" s="79"/>
      <c r="R141" s="79"/>
      <c r="S141" s="79"/>
      <c r="T141" s="79"/>
      <c r="U141" s="79"/>
      <c r="V141" s="79"/>
      <c r="W141" s="80"/>
      <c r="X141" s="138">
        <f t="shared" si="31"/>
        <v>0</v>
      </c>
      <c r="Y141" s="120"/>
      <c r="Z141" s="36"/>
      <c r="AA141" s="36"/>
      <c r="AB141" s="36"/>
      <c r="AC141" s="36"/>
      <c r="AD141" s="36"/>
      <c r="AE141" s="36"/>
      <c r="AF141" s="36"/>
      <c r="AG141" s="36"/>
      <c r="AH141" s="39"/>
      <c r="AI141" s="25"/>
      <c r="AJ141" s="39"/>
      <c r="AK141" s="36"/>
      <c r="AL141" s="32"/>
      <c r="AM141" s="25"/>
      <c r="AN141" s="35"/>
      <c r="AO141" s="36"/>
      <c r="AP141" s="32"/>
    </row>
    <row r="142" spans="1:42" ht="34.5" customHeight="1" x14ac:dyDescent="0.25">
      <c r="A142" s="29" t="s">
        <v>111</v>
      </c>
      <c r="B142" s="29" t="s">
        <v>221</v>
      </c>
      <c r="C142" s="30" t="s">
        <v>222</v>
      </c>
      <c r="D142" s="31"/>
      <c r="E142" s="31">
        <v>2</v>
      </c>
      <c r="F142" s="32" t="s">
        <v>25</v>
      </c>
      <c r="G142" s="121">
        <f t="shared" si="44"/>
        <v>6.0000099999999996</v>
      </c>
      <c r="H142" s="122">
        <f>IF($E142&gt;0,VLOOKUP($F142,'Temps unitaires'!$B$3:$J$72,3,FALSE)*$E142,VLOOKUP($F142,'Temps unitaires'!$B$3:$J$72,3,FALSE))</f>
        <v>1.9999999999999999E-6</v>
      </c>
      <c r="I142" s="122">
        <f>IF($E142&gt;0,VLOOKUP($F142,'Temps unitaires'!$B$3:$J$72,4,FALSE)*$E142,VLOOKUP($F142,'Temps unitaires'!$B$3:$J$72,4,FALSE))</f>
        <v>1.9999999999999999E-6</v>
      </c>
      <c r="J142" s="122">
        <f>IF($E142&gt;0,VLOOKUP($F142,'Temps unitaires'!$B$3:$J$72,5,FALSE)*$E142,VLOOKUP($F142,'Temps unitaires'!$B$3:$J$72,5,FALSE))</f>
        <v>1.9999999999999999E-6</v>
      </c>
      <c r="K142" s="122">
        <f>IF($E142&gt;0,VLOOKUP($F142,'Temps unitaires'!$B$3:$J$72,6,FALSE)*$E142,VLOOKUP($F142,'Temps unitaires'!$B$3:$J$72,6,FALSE))</f>
        <v>1.9999999999999999E-6</v>
      </c>
      <c r="L142" s="122">
        <f>IF($E142&gt;0,VLOOKUP($F142,'Temps unitaires'!$B$3:$J$72,7,FALSE)*$E142,VLOOKUP($F142,'Temps unitaires'!$B$3:$J$72,7,FALSE))</f>
        <v>1.9999999999999999E-6</v>
      </c>
      <c r="M142" s="122">
        <f>IF($E142&gt;0,VLOOKUP($F142,'Temps unitaires'!$B$3:$J$72,8,FALSE)*$E142,VLOOKUP($F142,'Temps unitaires'!$B$3:$J$72,8,FALSE))</f>
        <v>4</v>
      </c>
      <c r="N142" s="122">
        <f>IF($E142&gt;0,VLOOKUP($F142,'Temps unitaires'!$B$3:$J$72,9,FALSE)*$E142,VLOOKUP($F142,'Temps unitaires'!$B$3:$J$72,9,FALSE))</f>
        <v>2</v>
      </c>
      <c r="O142" s="123"/>
      <c r="P142" s="15"/>
      <c r="Q142" s="15"/>
      <c r="R142" s="15"/>
      <c r="S142" s="15"/>
      <c r="T142" s="15"/>
      <c r="U142" s="15"/>
      <c r="V142" s="79"/>
      <c r="W142" s="38"/>
      <c r="X142" s="124">
        <f t="shared" si="31"/>
        <v>0</v>
      </c>
      <c r="Y142" s="120"/>
      <c r="Z142" s="36"/>
      <c r="AA142" s="36"/>
      <c r="AB142" s="36"/>
      <c r="AC142" s="40"/>
      <c r="AD142" s="36"/>
      <c r="AE142" s="36"/>
      <c r="AF142" s="36"/>
      <c r="AG142" s="36"/>
      <c r="AH142" s="39"/>
      <c r="AI142" s="25"/>
      <c r="AJ142" s="34"/>
      <c r="AK142" s="32"/>
      <c r="AL142" s="32"/>
      <c r="AM142" s="25"/>
      <c r="AN142" s="35"/>
      <c r="AO142" s="36"/>
      <c r="AP142" s="32"/>
    </row>
    <row r="143" spans="1:42" ht="34.5" customHeight="1" x14ac:dyDescent="0.25">
      <c r="A143" s="29" t="s">
        <v>111</v>
      </c>
      <c r="B143" s="29" t="s">
        <v>221</v>
      </c>
      <c r="C143" s="30" t="s">
        <v>222</v>
      </c>
      <c r="D143" s="31"/>
      <c r="E143" s="31">
        <v>7</v>
      </c>
      <c r="F143" s="37" t="s">
        <v>26</v>
      </c>
      <c r="G143" s="121">
        <f t="shared" si="44"/>
        <v>9.1000350000000001</v>
      </c>
      <c r="H143" s="122">
        <f>IF($E143&gt;0,VLOOKUP($F143,'Temps unitaires'!$B$3:$J$72,3,FALSE)*$E143,VLOOKUP($F143,'Temps unitaires'!$B$3:$J$72,3,FALSE))</f>
        <v>6.9999999999999999E-6</v>
      </c>
      <c r="I143" s="122">
        <f>IF($E143&gt;0,VLOOKUP($F143,'Temps unitaires'!$B$3:$J$72,4,FALSE)*$E143,VLOOKUP($F143,'Temps unitaires'!$B$3:$J$72,4,FALSE))</f>
        <v>6.9999999999999999E-6</v>
      </c>
      <c r="J143" s="122">
        <f>IF($E143&gt;0,VLOOKUP($F143,'Temps unitaires'!$B$3:$J$72,5,FALSE)*$E143,VLOOKUP($F143,'Temps unitaires'!$B$3:$J$72,5,FALSE))</f>
        <v>6.9999999999999999E-6</v>
      </c>
      <c r="K143" s="122">
        <f>IF($E143&gt;0,VLOOKUP($F143,'Temps unitaires'!$B$3:$J$72,6,FALSE)*$E143,VLOOKUP($F143,'Temps unitaires'!$B$3:$J$72,6,FALSE))</f>
        <v>6.9999999999999999E-6</v>
      </c>
      <c r="L143" s="122">
        <f>IF($E143&gt;0,VLOOKUP($F143,'Temps unitaires'!$B$3:$J$72,7,FALSE)*$E143,VLOOKUP($F143,'Temps unitaires'!$B$3:$J$72,7,FALSE))</f>
        <v>6.9999999999999999E-6</v>
      </c>
      <c r="M143" s="122">
        <f>IF($E143&gt;0,VLOOKUP($F143,'Temps unitaires'!$B$3:$J$72,8,FALSE)*$E143,VLOOKUP($F143,'Temps unitaires'!$B$3:$J$72,8,FALSE))</f>
        <v>5.6000000000000005</v>
      </c>
      <c r="N143" s="122">
        <f>IF($E143&gt;0,VLOOKUP($F143,'Temps unitaires'!$B$3:$J$72,9,FALSE)*$E143,VLOOKUP($F143,'Temps unitaires'!$B$3:$J$72,9,FALSE))</f>
        <v>3.5</v>
      </c>
      <c r="O143" s="123"/>
      <c r="P143" s="15"/>
      <c r="Q143" s="15"/>
      <c r="R143" s="15"/>
      <c r="S143" s="15"/>
      <c r="T143" s="15"/>
      <c r="U143" s="15"/>
      <c r="V143" s="79"/>
      <c r="W143" s="38"/>
      <c r="X143" s="124">
        <f t="shared" si="31"/>
        <v>0</v>
      </c>
      <c r="Y143" s="120"/>
      <c r="Z143" s="36"/>
      <c r="AA143" s="36"/>
      <c r="AB143" s="36"/>
      <c r="AC143" s="36"/>
      <c r="AD143" s="36"/>
      <c r="AE143" s="36"/>
      <c r="AF143" s="36"/>
      <c r="AG143" s="36"/>
      <c r="AH143" s="39"/>
      <c r="AI143" s="25"/>
      <c r="AJ143" s="39"/>
      <c r="AK143" s="36"/>
      <c r="AL143" s="32"/>
      <c r="AM143" s="25"/>
      <c r="AN143" s="35"/>
      <c r="AO143" s="36"/>
      <c r="AP143" s="32"/>
    </row>
    <row r="144" spans="1:42" ht="34.5" customHeight="1" x14ac:dyDescent="0.25">
      <c r="A144" s="29" t="s">
        <v>111</v>
      </c>
      <c r="B144" s="29" t="s">
        <v>221</v>
      </c>
      <c r="C144" s="30" t="s">
        <v>191</v>
      </c>
      <c r="D144" s="31"/>
      <c r="E144" s="31"/>
      <c r="F144" s="32" t="s">
        <v>96</v>
      </c>
      <c r="G144" s="121">
        <f t="shared" si="44"/>
        <v>50.000001999999995</v>
      </c>
      <c r="H144" s="122">
        <f>IF($E144&gt;0,VLOOKUP($F144,'Temps unitaires'!$B$3:$J$72,3,FALSE)*$E144,VLOOKUP($F144,'Temps unitaires'!$B$3:$J$72,3,FALSE))</f>
        <v>2</v>
      </c>
      <c r="I144" s="122">
        <f>IF($E144&gt;0,VLOOKUP($F144,'Temps unitaires'!$B$3:$J$72,4,FALSE)*$E144,VLOOKUP($F144,'Temps unitaires'!$B$3:$J$72,4,FALSE))</f>
        <v>9.9999999999999995E-7</v>
      </c>
      <c r="J144" s="122">
        <f>IF($E144&gt;0,VLOOKUP($F144,'Temps unitaires'!$B$3:$J$72,5,FALSE)*$E144,VLOOKUP($F144,'Temps unitaires'!$B$3:$J$72,5,FALSE))</f>
        <v>35</v>
      </c>
      <c r="K144" s="122">
        <f>IF($E144&gt;0,VLOOKUP($F144,'Temps unitaires'!$B$3:$J$72,6,FALSE)*$E144,VLOOKUP($F144,'Temps unitaires'!$B$3:$J$72,6,FALSE))</f>
        <v>6</v>
      </c>
      <c r="L144" s="122">
        <f>IF($E144&gt;0,VLOOKUP($F144,'Temps unitaires'!$B$3:$J$72,7,FALSE)*$E144,VLOOKUP($F144,'Temps unitaires'!$B$3:$J$72,7,FALSE))</f>
        <v>3</v>
      </c>
      <c r="M144" s="122">
        <f>IF($E144&gt;0,VLOOKUP($F144,'Temps unitaires'!$B$3:$J$72,8,FALSE)*$E144,VLOOKUP($F144,'Temps unitaires'!$B$3:$J$72,8,FALSE))</f>
        <v>9.9999999999999995E-7</v>
      </c>
      <c r="N144" s="122">
        <f>IF($E144&gt;0,VLOOKUP($F144,'Temps unitaires'!$B$3:$J$72,9,FALSE)*$E144,VLOOKUP($F144,'Temps unitaires'!$B$3:$J$72,9,FALSE))</f>
        <v>4</v>
      </c>
      <c r="O144" s="123"/>
      <c r="P144" s="15"/>
      <c r="Q144" s="15"/>
      <c r="R144" s="15"/>
      <c r="S144" s="15"/>
      <c r="T144" s="15"/>
      <c r="U144" s="15"/>
      <c r="V144" s="79"/>
      <c r="W144" s="38"/>
      <c r="X144" s="124">
        <f t="shared" si="31"/>
        <v>0</v>
      </c>
      <c r="Y144" s="120"/>
      <c r="Z144" s="36"/>
      <c r="AA144" s="36"/>
      <c r="AB144" s="36"/>
      <c r="AC144" s="40"/>
      <c r="AD144" s="36"/>
      <c r="AE144" s="36"/>
      <c r="AF144" s="36"/>
      <c r="AG144" s="36"/>
      <c r="AH144" s="39"/>
      <c r="AI144" s="25"/>
      <c r="AJ144" s="34"/>
      <c r="AK144" s="32"/>
      <c r="AL144" s="32"/>
      <c r="AM144" s="25"/>
      <c r="AN144" s="35"/>
      <c r="AO144" s="36"/>
      <c r="AP144" s="32"/>
    </row>
    <row r="145" spans="1:42" ht="34.5" customHeight="1" x14ac:dyDescent="0.25">
      <c r="A145" s="29" t="s">
        <v>111</v>
      </c>
      <c r="B145" s="29" t="s">
        <v>221</v>
      </c>
      <c r="C145" s="30" t="s">
        <v>223</v>
      </c>
      <c r="D145" s="31"/>
      <c r="E145" s="31"/>
      <c r="F145" s="37" t="s">
        <v>56</v>
      </c>
      <c r="G145" s="121">
        <f t="shared" si="44"/>
        <v>27.000002000000002</v>
      </c>
      <c r="H145" s="122">
        <f>IF($E145&gt;0,VLOOKUP($F145,'Temps unitaires'!$B$3:$J$72,3,FALSE)*$E145,VLOOKUP($F145,'Temps unitaires'!$B$3:$J$72,3,FALSE))</f>
        <v>3</v>
      </c>
      <c r="I145" s="122">
        <f>IF($E145&gt;0,VLOOKUP($F145,'Temps unitaires'!$B$3:$J$72,4,FALSE)*$E145,VLOOKUP($F145,'Temps unitaires'!$B$3:$J$72,4,FALSE))</f>
        <v>9.9999999999999995E-7</v>
      </c>
      <c r="J145" s="122">
        <f>IF($E145&gt;0,VLOOKUP($F145,'Temps unitaires'!$B$3:$J$72,5,FALSE)*$E145,VLOOKUP($F145,'Temps unitaires'!$B$3:$J$72,5,FALSE))</f>
        <v>3</v>
      </c>
      <c r="K145" s="122">
        <f>IF($E145&gt;0,VLOOKUP($F145,'Temps unitaires'!$B$3:$J$72,6,FALSE)*$E145,VLOOKUP($F145,'Temps unitaires'!$B$3:$J$72,6,FALSE))</f>
        <v>12</v>
      </c>
      <c r="L145" s="122">
        <f>IF($E145&gt;0,VLOOKUP($F145,'Temps unitaires'!$B$3:$J$72,7,FALSE)*$E145,VLOOKUP($F145,'Temps unitaires'!$B$3:$J$72,7,FALSE))</f>
        <v>6</v>
      </c>
      <c r="M145" s="122">
        <f>IF($E145&gt;0,VLOOKUP($F145,'Temps unitaires'!$B$3:$J$72,8,FALSE)*$E145,VLOOKUP($F145,'Temps unitaires'!$B$3:$J$72,8,FALSE))</f>
        <v>9.9999999999999995E-7</v>
      </c>
      <c r="N145" s="122">
        <f>IF($E145&gt;0,VLOOKUP($F145,'Temps unitaires'!$B$3:$J$72,9,FALSE)*$E145,VLOOKUP($F145,'Temps unitaires'!$B$3:$J$72,9,FALSE))</f>
        <v>3</v>
      </c>
      <c r="O145" s="123"/>
      <c r="P145" s="15"/>
      <c r="Q145" s="15"/>
      <c r="R145" s="15"/>
      <c r="S145" s="15"/>
      <c r="T145" s="15"/>
      <c r="U145" s="15"/>
      <c r="V145" s="79"/>
      <c r="W145" s="38"/>
      <c r="X145" s="124">
        <f t="shared" si="31"/>
        <v>0</v>
      </c>
      <c r="Y145" s="120"/>
      <c r="Z145" s="36"/>
      <c r="AA145" s="36"/>
      <c r="AB145" s="36"/>
      <c r="AC145" s="36"/>
      <c r="AD145" s="36"/>
      <c r="AE145" s="36"/>
      <c r="AF145" s="36"/>
      <c r="AG145" s="36"/>
      <c r="AH145" s="39"/>
      <c r="AI145" s="25"/>
      <c r="AJ145" s="39"/>
      <c r="AK145" s="36"/>
      <c r="AL145" s="32"/>
      <c r="AM145" s="25"/>
      <c r="AN145" s="35"/>
      <c r="AO145" s="36"/>
      <c r="AP145" s="32"/>
    </row>
    <row r="146" spans="1:42" ht="34.5" customHeight="1" x14ac:dyDescent="0.25">
      <c r="A146" s="29" t="s">
        <v>111</v>
      </c>
      <c r="B146" s="29" t="s">
        <v>221</v>
      </c>
      <c r="C146" s="30" t="s">
        <v>224</v>
      </c>
      <c r="D146" s="31"/>
      <c r="E146" s="31"/>
      <c r="F146" s="32" t="s">
        <v>15</v>
      </c>
      <c r="G146" s="121">
        <f t="shared" si="44"/>
        <v>3.8000039999999999</v>
      </c>
      <c r="H146" s="122">
        <f>IF($E146&gt;0,VLOOKUP($F146,'Temps unitaires'!$B$3:$J$72,3,FALSE)*$E146,VLOOKUP($F146,'Temps unitaires'!$B$3:$J$72,3,FALSE))</f>
        <v>9.9999999999999995E-7</v>
      </c>
      <c r="I146" s="122">
        <f>IF($E146&gt;0,VLOOKUP($F146,'Temps unitaires'!$B$3:$J$72,4,FALSE)*$E146,VLOOKUP($F146,'Temps unitaires'!$B$3:$J$72,4,FALSE))</f>
        <v>9.9999999999999995E-7</v>
      </c>
      <c r="J146" s="122">
        <f>IF($E146&gt;0,VLOOKUP($F146,'Temps unitaires'!$B$3:$J$72,5,FALSE)*$E146,VLOOKUP($F146,'Temps unitaires'!$B$3:$J$72,5,FALSE))</f>
        <v>0.5</v>
      </c>
      <c r="K146" s="122">
        <f>IF($E146&gt;0,VLOOKUP($F146,'Temps unitaires'!$B$3:$J$72,6,FALSE)*$E146,VLOOKUP($F146,'Temps unitaires'!$B$3:$J$72,6,FALSE))</f>
        <v>3</v>
      </c>
      <c r="L146" s="122">
        <f>IF($E146&gt;0,VLOOKUP($F146,'Temps unitaires'!$B$3:$J$72,7,FALSE)*$E146,VLOOKUP($F146,'Temps unitaires'!$B$3:$J$72,7,FALSE))</f>
        <v>9.9999999999999995E-7</v>
      </c>
      <c r="M146" s="122">
        <f>IF($E146&gt;0,VLOOKUP($F146,'Temps unitaires'!$B$3:$J$72,8,FALSE)*$E146,VLOOKUP($F146,'Temps unitaires'!$B$3:$J$72,8,FALSE))</f>
        <v>9.9999999999999995E-7</v>
      </c>
      <c r="N146" s="122">
        <f>IF($E146&gt;0,VLOOKUP($F146,'Temps unitaires'!$B$3:$J$72,9,FALSE)*$E146,VLOOKUP($F146,'Temps unitaires'!$B$3:$J$72,9,FALSE))</f>
        <v>0.3</v>
      </c>
      <c r="O146" s="123"/>
      <c r="P146" s="15"/>
      <c r="Q146" s="15"/>
      <c r="R146" s="15"/>
      <c r="S146" s="15"/>
      <c r="T146" s="15"/>
      <c r="U146" s="15"/>
      <c r="V146" s="79"/>
      <c r="W146" s="38"/>
      <c r="X146" s="124">
        <f t="shared" si="31"/>
        <v>0</v>
      </c>
      <c r="Y146" s="120"/>
      <c r="Z146" s="36"/>
      <c r="AA146" s="36"/>
      <c r="AB146" s="36"/>
      <c r="AC146" s="40"/>
      <c r="AD146" s="36"/>
      <c r="AE146" s="36"/>
      <c r="AF146" s="36"/>
      <c r="AG146" s="36"/>
      <c r="AH146" s="39"/>
      <c r="AI146" s="25"/>
      <c r="AJ146" s="34"/>
      <c r="AK146" s="32"/>
      <c r="AL146" s="32"/>
      <c r="AM146" s="25"/>
      <c r="AN146" s="35"/>
      <c r="AO146" s="36"/>
      <c r="AP146" s="32"/>
    </row>
    <row r="147" spans="1:42" ht="34.5" customHeight="1" x14ac:dyDescent="0.25">
      <c r="A147" s="29" t="s">
        <v>111</v>
      </c>
      <c r="B147" s="29" t="s">
        <v>221</v>
      </c>
      <c r="C147" s="30" t="s">
        <v>224</v>
      </c>
      <c r="D147" s="31"/>
      <c r="E147" s="31">
        <v>2</v>
      </c>
      <c r="F147" s="37" t="s">
        <v>26</v>
      </c>
      <c r="G147" s="121">
        <f t="shared" si="44"/>
        <v>2.6000100000000002</v>
      </c>
      <c r="H147" s="122">
        <f>IF($E147&gt;0,VLOOKUP($F147,'Temps unitaires'!$B$3:$J$72,3,FALSE)*$E147,VLOOKUP($F147,'Temps unitaires'!$B$3:$J$72,3,FALSE))</f>
        <v>1.9999999999999999E-6</v>
      </c>
      <c r="I147" s="122">
        <f>IF($E147&gt;0,VLOOKUP($F147,'Temps unitaires'!$B$3:$J$72,4,FALSE)*$E147,VLOOKUP($F147,'Temps unitaires'!$B$3:$J$72,4,FALSE))</f>
        <v>1.9999999999999999E-6</v>
      </c>
      <c r="J147" s="122">
        <f>IF($E147&gt;0,VLOOKUP($F147,'Temps unitaires'!$B$3:$J$72,5,FALSE)*$E147,VLOOKUP($F147,'Temps unitaires'!$B$3:$J$72,5,FALSE))</f>
        <v>1.9999999999999999E-6</v>
      </c>
      <c r="K147" s="122">
        <f>IF($E147&gt;0,VLOOKUP($F147,'Temps unitaires'!$B$3:$J$72,6,FALSE)*$E147,VLOOKUP($F147,'Temps unitaires'!$B$3:$J$72,6,FALSE))</f>
        <v>1.9999999999999999E-6</v>
      </c>
      <c r="L147" s="122">
        <f>IF($E147&gt;0,VLOOKUP($F147,'Temps unitaires'!$B$3:$J$72,7,FALSE)*$E147,VLOOKUP($F147,'Temps unitaires'!$B$3:$J$72,7,FALSE))</f>
        <v>1.9999999999999999E-6</v>
      </c>
      <c r="M147" s="122">
        <f>IF($E147&gt;0,VLOOKUP($F147,'Temps unitaires'!$B$3:$J$72,8,FALSE)*$E147,VLOOKUP($F147,'Temps unitaires'!$B$3:$J$72,8,FALSE))</f>
        <v>1.6</v>
      </c>
      <c r="N147" s="122">
        <f>IF($E147&gt;0,VLOOKUP($F147,'Temps unitaires'!$B$3:$J$72,9,FALSE)*$E147,VLOOKUP($F147,'Temps unitaires'!$B$3:$J$72,9,FALSE))</f>
        <v>1</v>
      </c>
      <c r="O147" s="123"/>
      <c r="P147" s="15"/>
      <c r="Q147" s="15"/>
      <c r="R147" s="15"/>
      <c r="S147" s="15"/>
      <c r="T147" s="15"/>
      <c r="U147" s="15"/>
      <c r="V147" s="79"/>
      <c r="W147" s="38"/>
      <c r="X147" s="124">
        <f t="shared" si="31"/>
        <v>0</v>
      </c>
      <c r="Y147" s="120"/>
      <c r="Z147" s="36"/>
      <c r="AA147" s="36"/>
      <c r="AB147" s="36"/>
      <c r="AC147" s="36"/>
      <c r="AD147" s="36"/>
      <c r="AE147" s="36"/>
      <c r="AF147" s="36"/>
      <c r="AG147" s="36"/>
      <c r="AH147" s="39"/>
      <c r="AI147" s="25"/>
      <c r="AJ147" s="39"/>
      <c r="AK147" s="36"/>
      <c r="AL147" s="32"/>
      <c r="AM147" s="25"/>
      <c r="AN147" s="35"/>
      <c r="AO147" s="36"/>
      <c r="AP147" s="32"/>
    </row>
    <row r="148" spans="1:42" ht="34.5" customHeight="1" x14ac:dyDescent="0.25">
      <c r="A148" s="29" t="s">
        <v>111</v>
      </c>
      <c r="B148" s="29" t="s">
        <v>221</v>
      </c>
      <c r="C148" s="30" t="s">
        <v>225</v>
      </c>
      <c r="D148" s="31"/>
      <c r="E148" s="31"/>
      <c r="F148" s="32" t="s">
        <v>18</v>
      </c>
      <c r="G148" s="121">
        <f t="shared" si="44"/>
        <v>6.0000020000000003</v>
      </c>
      <c r="H148" s="122">
        <f>IF($E148&gt;0,VLOOKUP($F148,'Temps unitaires'!$B$3:$J$72,3,FALSE)*$E148,VLOOKUP($F148,'Temps unitaires'!$B$3:$J$72,3,FALSE))</f>
        <v>2</v>
      </c>
      <c r="I148" s="122">
        <f>IF($E148&gt;0,VLOOKUP($F148,'Temps unitaires'!$B$3:$J$72,4,FALSE)*$E148,VLOOKUP($F148,'Temps unitaires'!$B$3:$J$72,4,FALSE))</f>
        <v>9.9999999999999995E-7</v>
      </c>
      <c r="J148" s="122">
        <f>IF($E148&gt;0,VLOOKUP($F148,'Temps unitaires'!$B$3:$J$72,5,FALSE)*$E148,VLOOKUP($F148,'Temps unitaires'!$B$3:$J$72,5,FALSE))</f>
        <v>1</v>
      </c>
      <c r="K148" s="122">
        <f>IF($E148&gt;0,VLOOKUP($F148,'Temps unitaires'!$B$3:$J$72,6,FALSE)*$E148,VLOOKUP($F148,'Temps unitaires'!$B$3:$J$72,6,FALSE))</f>
        <v>1</v>
      </c>
      <c r="L148" s="122">
        <f>IF($E148&gt;0,VLOOKUP($F148,'Temps unitaires'!$B$3:$J$72,7,FALSE)*$E148,VLOOKUP($F148,'Temps unitaires'!$B$3:$J$72,7,FALSE))</f>
        <v>1</v>
      </c>
      <c r="M148" s="122">
        <f>IF($E148&gt;0,VLOOKUP($F148,'Temps unitaires'!$B$3:$J$72,8,FALSE)*$E148,VLOOKUP($F148,'Temps unitaires'!$B$3:$J$72,8,FALSE))</f>
        <v>9.9999999999999995E-7</v>
      </c>
      <c r="N148" s="122">
        <f>IF($E148&gt;0,VLOOKUP($F148,'Temps unitaires'!$B$3:$J$72,9,FALSE)*$E148,VLOOKUP($F148,'Temps unitaires'!$B$3:$J$72,9,FALSE))</f>
        <v>1</v>
      </c>
      <c r="O148" s="123"/>
      <c r="P148" s="15"/>
      <c r="Q148" s="15"/>
      <c r="R148" s="15"/>
      <c r="S148" s="15"/>
      <c r="T148" s="15"/>
      <c r="U148" s="15"/>
      <c r="V148" s="79"/>
      <c r="W148" s="38"/>
      <c r="X148" s="124">
        <f t="shared" si="31"/>
        <v>0</v>
      </c>
      <c r="Y148" s="120"/>
      <c r="Z148" s="36"/>
      <c r="AA148" s="36"/>
      <c r="AB148" s="36"/>
      <c r="AC148" s="40"/>
      <c r="AD148" s="36"/>
      <c r="AE148" s="36"/>
      <c r="AF148" s="36"/>
      <c r="AG148" s="36"/>
      <c r="AH148" s="39"/>
      <c r="AI148" s="25"/>
      <c r="AJ148" s="34"/>
      <c r="AK148" s="32"/>
      <c r="AL148" s="32"/>
      <c r="AM148" s="25"/>
      <c r="AN148" s="35"/>
      <c r="AO148" s="36"/>
      <c r="AP148" s="32"/>
    </row>
    <row r="149" spans="1:42" ht="34.5" customHeight="1" x14ac:dyDescent="0.25">
      <c r="A149" s="29" t="s">
        <v>111</v>
      </c>
      <c r="B149" s="29" t="s">
        <v>221</v>
      </c>
      <c r="C149" s="30" t="s">
        <v>226</v>
      </c>
      <c r="D149" s="31"/>
      <c r="E149" s="31"/>
      <c r="F149" s="32" t="s">
        <v>7</v>
      </c>
      <c r="G149" s="121">
        <f t="shared" si="44"/>
        <v>17.000002000000002</v>
      </c>
      <c r="H149" s="122">
        <f>IF($E149&gt;0,VLOOKUP($F149,'Temps unitaires'!$B$3:$J$72,3,FALSE)*$E149,VLOOKUP($F149,'Temps unitaires'!$B$3:$J$72,3,FALSE))</f>
        <v>2</v>
      </c>
      <c r="I149" s="122">
        <f>IF($E149&gt;0,VLOOKUP($F149,'Temps unitaires'!$B$3:$J$72,4,FALSE)*$E149,VLOOKUP($F149,'Temps unitaires'!$B$3:$J$72,4,FALSE))</f>
        <v>9.9999999999999995E-7</v>
      </c>
      <c r="J149" s="122">
        <f>IF($E149&gt;0,VLOOKUP($F149,'Temps unitaires'!$B$3:$J$72,5,FALSE)*$E149,VLOOKUP($F149,'Temps unitaires'!$B$3:$J$72,5,FALSE))</f>
        <v>2</v>
      </c>
      <c r="K149" s="122">
        <f>IF($E149&gt;0,VLOOKUP($F149,'Temps unitaires'!$B$3:$J$72,6,FALSE)*$E149,VLOOKUP($F149,'Temps unitaires'!$B$3:$J$72,6,FALSE))</f>
        <v>9</v>
      </c>
      <c r="L149" s="122">
        <f>IF($E149&gt;0,VLOOKUP($F149,'Temps unitaires'!$B$3:$J$72,7,FALSE)*$E149,VLOOKUP($F149,'Temps unitaires'!$B$3:$J$72,7,FALSE))</f>
        <v>2</v>
      </c>
      <c r="M149" s="122">
        <f>IF($E149&gt;0,VLOOKUP($F149,'Temps unitaires'!$B$3:$J$72,8,FALSE)*$E149,VLOOKUP($F149,'Temps unitaires'!$B$3:$J$72,8,FALSE))</f>
        <v>9.9999999999999995E-7</v>
      </c>
      <c r="N149" s="122">
        <f>IF($E149&gt;0,VLOOKUP($F149,'Temps unitaires'!$B$3:$J$72,9,FALSE)*$E149,VLOOKUP($F149,'Temps unitaires'!$B$3:$J$72,9,FALSE))</f>
        <v>2</v>
      </c>
      <c r="O149" s="123"/>
      <c r="P149" s="15"/>
      <c r="Q149" s="15"/>
      <c r="R149" s="15"/>
      <c r="S149" s="15"/>
      <c r="T149" s="15"/>
      <c r="U149" s="15"/>
      <c r="V149" s="79"/>
      <c r="W149" s="38"/>
      <c r="X149" s="124">
        <f t="shared" si="31"/>
        <v>0</v>
      </c>
      <c r="Y149" s="120"/>
      <c r="Z149" s="36"/>
      <c r="AA149" s="36"/>
      <c r="AB149" s="36"/>
      <c r="AC149" s="36"/>
      <c r="AD149" s="36"/>
      <c r="AE149" s="36"/>
      <c r="AF149" s="36"/>
      <c r="AG149" s="36"/>
      <c r="AH149" s="39"/>
      <c r="AI149" s="25"/>
      <c r="AJ149" s="39"/>
      <c r="AK149" s="36"/>
      <c r="AL149" s="32"/>
      <c r="AM149" s="25"/>
      <c r="AN149" s="35"/>
      <c r="AO149" s="36"/>
      <c r="AP149" s="32"/>
    </row>
    <row r="150" spans="1:42" ht="34.5" customHeight="1" thickBot="1" x14ac:dyDescent="0.3">
      <c r="A150" s="69" t="s">
        <v>111</v>
      </c>
      <c r="B150" s="69" t="s">
        <v>221</v>
      </c>
      <c r="C150" s="70" t="s">
        <v>227</v>
      </c>
      <c r="D150" s="71"/>
      <c r="E150" s="71"/>
      <c r="F150" s="72" t="s">
        <v>9</v>
      </c>
      <c r="G150" s="125">
        <f t="shared" si="44"/>
        <v>6.0000020000000003</v>
      </c>
      <c r="H150" s="126">
        <f>IF($E150&gt;0,VLOOKUP($F150,'Temps unitaires'!$B$3:$J$72,3,FALSE)*$E150,VLOOKUP($F150,'Temps unitaires'!$B$3:$J$72,3,FALSE))</f>
        <v>2</v>
      </c>
      <c r="I150" s="126">
        <f>IF($E150&gt;0,VLOOKUP($F150,'Temps unitaires'!$B$3:$J$72,4,FALSE)*$E150,VLOOKUP($F150,'Temps unitaires'!$B$3:$J$72,4,FALSE))</f>
        <v>9.9999999999999995E-7</v>
      </c>
      <c r="J150" s="126">
        <f>IF($E150&gt;0,VLOOKUP($F150,'Temps unitaires'!$B$3:$J$72,5,FALSE)*$E150,VLOOKUP($F150,'Temps unitaires'!$B$3:$J$72,5,FALSE))</f>
        <v>1</v>
      </c>
      <c r="K150" s="126">
        <f>IF($E150&gt;0,VLOOKUP($F150,'Temps unitaires'!$B$3:$J$72,6,FALSE)*$E150,VLOOKUP($F150,'Temps unitaires'!$B$3:$J$72,6,FALSE))</f>
        <v>1</v>
      </c>
      <c r="L150" s="126">
        <f>IF($E150&gt;0,VLOOKUP($F150,'Temps unitaires'!$B$3:$J$72,7,FALSE)*$E150,VLOOKUP($F150,'Temps unitaires'!$B$3:$J$72,7,FALSE))</f>
        <v>1</v>
      </c>
      <c r="M150" s="126">
        <f>IF($E150&gt;0,VLOOKUP($F150,'Temps unitaires'!$B$3:$J$72,8,FALSE)*$E150,VLOOKUP($F150,'Temps unitaires'!$B$3:$J$72,8,FALSE))</f>
        <v>9.9999999999999995E-7</v>
      </c>
      <c r="N150" s="126">
        <f>IF($E150&gt;0,VLOOKUP($F150,'Temps unitaires'!$B$3:$J$72,9,FALSE)*$E150,VLOOKUP($F150,'Temps unitaires'!$B$3:$J$72,9,FALSE))</f>
        <v>1</v>
      </c>
      <c r="O150" s="127"/>
      <c r="P150" s="73"/>
      <c r="Q150" s="73"/>
      <c r="R150" s="73"/>
      <c r="S150" s="73"/>
      <c r="T150" s="73"/>
      <c r="U150" s="73"/>
      <c r="V150" s="79"/>
      <c r="W150" s="74"/>
      <c r="X150" s="128">
        <f t="shared" si="31"/>
        <v>0</v>
      </c>
      <c r="Y150" s="120"/>
      <c r="Z150" s="36"/>
      <c r="AA150" s="36"/>
      <c r="AB150" s="36"/>
      <c r="AC150" s="40"/>
      <c r="AD150" s="36"/>
      <c r="AE150" s="36"/>
      <c r="AF150" s="36"/>
      <c r="AG150" s="36"/>
      <c r="AH150" s="39"/>
      <c r="AI150" s="25"/>
      <c r="AJ150" s="34"/>
      <c r="AK150" s="32"/>
      <c r="AL150" s="32"/>
      <c r="AM150" s="25"/>
      <c r="AN150" s="35"/>
      <c r="AO150" s="36"/>
      <c r="AP150" s="32"/>
    </row>
    <row r="151" spans="1:42" ht="34.5" customHeight="1" thickTop="1" thickBot="1" x14ac:dyDescent="0.3">
      <c r="A151" s="81" t="s">
        <v>111</v>
      </c>
      <c r="B151" s="81" t="s">
        <v>221</v>
      </c>
      <c r="C151" s="184" t="s">
        <v>40</v>
      </c>
      <c r="D151" s="184"/>
      <c r="E151" s="184"/>
      <c r="F151" s="184"/>
      <c r="G151" s="129">
        <f>SUM(H151:N151)</f>
        <v>131.300073</v>
      </c>
      <c r="H151" s="130">
        <f t="shared" ref="H151:N151" si="45">SUM(H141:H150)</f>
        <v>11.000012999999999</v>
      </c>
      <c r="I151" s="130">
        <f t="shared" si="45"/>
        <v>1.8E-5</v>
      </c>
      <c r="J151" s="130">
        <f t="shared" si="45"/>
        <v>43.000011000000001</v>
      </c>
      <c r="K151" s="130">
        <f t="shared" si="45"/>
        <v>35.000011000000001</v>
      </c>
      <c r="L151" s="130">
        <f t="shared" si="45"/>
        <v>13.000012999999999</v>
      </c>
      <c r="M151" s="130">
        <f t="shared" si="45"/>
        <v>11.200006999999996</v>
      </c>
      <c r="N151" s="130">
        <f t="shared" si="45"/>
        <v>18.100000000000001</v>
      </c>
      <c r="O151" s="131"/>
      <c r="P151" s="132">
        <f>SUMPRODUCT(H141:H150,P141:P150)/H151</f>
        <v>0</v>
      </c>
      <c r="Q151" s="132"/>
      <c r="R151" s="132">
        <f t="shared" ref="R151:V151" si="46">SUMPRODUCT(J141:J150,R141:R150)/J151</f>
        <v>0</v>
      </c>
      <c r="S151" s="132">
        <f t="shared" si="46"/>
        <v>0</v>
      </c>
      <c r="T151" s="132">
        <f t="shared" si="46"/>
        <v>0</v>
      </c>
      <c r="U151" s="132">
        <f t="shared" si="46"/>
        <v>0</v>
      </c>
      <c r="V151" s="132">
        <f t="shared" si="46"/>
        <v>0</v>
      </c>
      <c r="W151" s="142"/>
      <c r="X151" s="134">
        <f>SUMPRODUCT(H141:N150,P141:V150)/SUM(H141:N150)</f>
        <v>0</v>
      </c>
      <c r="Y151" s="120"/>
      <c r="Z151" s="99"/>
      <c r="AA151" s="99"/>
      <c r="AB151" s="99"/>
      <c r="AC151" s="99"/>
      <c r="AD151" s="99"/>
      <c r="AE151" s="99"/>
      <c r="AF151" s="99"/>
      <c r="AG151" s="99"/>
      <c r="AH151" s="98"/>
      <c r="AI151" s="101"/>
      <c r="AJ151" s="98"/>
      <c r="AK151" s="99"/>
      <c r="AL151" s="100"/>
      <c r="AM151" s="101"/>
      <c r="AN151" s="102"/>
      <c r="AO151" s="99"/>
      <c r="AP151" s="100"/>
    </row>
    <row r="152" spans="1:42" ht="34.5" customHeight="1" thickTop="1" x14ac:dyDescent="0.25">
      <c r="A152" s="75" t="s">
        <v>111</v>
      </c>
      <c r="B152" s="75" t="s">
        <v>244</v>
      </c>
      <c r="C152" s="76" t="s">
        <v>231</v>
      </c>
      <c r="D152" s="77"/>
      <c r="E152" s="77"/>
      <c r="F152" s="85" t="s">
        <v>94</v>
      </c>
      <c r="G152" s="135">
        <f t="shared" ref="G152:G159" si="47">SUM(H152:N152)</f>
        <v>9.5000029999999995</v>
      </c>
      <c r="H152" s="136">
        <f>IF($E152&gt;0,VLOOKUP($F152,'Temps unitaires'!$B$3:$J$72,3,FALSE)*$E152,VLOOKUP($F152,'Temps unitaires'!$B$3:$J$72,3,FALSE))</f>
        <v>9.9999999999999995E-7</v>
      </c>
      <c r="I152" s="136">
        <f>IF($E152&gt;0,VLOOKUP($F152,'Temps unitaires'!$B$3:$J$72,4,FALSE)*$E152,VLOOKUP($F152,'Temps unitaires'!$B$3:$J$72,4,FALSE))</f>
        <v>9.9999999999999995E-7</v>
      </c>
      <c r="J152" s="136">
        <f>IF($E152&gt;0,VLOOKUP($F152,'Temps unitaires'!$B$3:$J$72,5,FALSE)*$E152,VLOOKUP($F152,'Temps unitaires'!$B$3:$J$72,5,FALSE))</f>
        <v>1</v>
      </c>
      <c r="K152" s="136">
        <f>IF($E152&gt;0,VLOOKUP($F152,'Temps unitaires'!$B$3:$J$72,6,FALSE)*$E152,VLOOKUP($F152,'Temps unitaires'!$B$3:$J$72,6,FALSE))</f>
        <v>8</v>
      </c>
      <c r="L152" s="136">
        <f>IF($E152&gt;0,VLOOKUP($F152,'Temps unitaires'!$B$3:$J$72,7,FALSE)*$E152,VLOOKUP($F152,'Temps unitaires'!$B$3:$J$72,7,FALSE))</f>
        <v>0</v>
      </c>
      <c r="M152" s="136">
        <f>IF($E152&gt;0,VLOOKUP($F152,'Temps unitaires'!$B$3:$J$72,8,FALSE)*$E152,VLOOKUP($F152,'Temps unitaires'!$B$3:$J$72,8,FALSE))</f>
        <v>9.9999999999999995E-7</v>
      </c>
      <c r="N152" s="136">
        <f>IF($E152&gt;0,VLOOKUP($F152,'Temps unitaires'!$B$3:$J$72,9,FALSE)*$E152,VLOOKUP($F152,'Temps unitaires'!$B$3:$J$72,9,FALSE))</f>
        <v>0.5</v>
      </c>
      <c r="O152" s="137"/>
      <c r="P152" s="79"/>
      <c r="Q152" s="79"/>
      <c r="R152" s="79"/>
      <c r="S152" s="79"/>
      <c r="T152" s="79"/>
      <c r="U152" s="79"/>
      <c r="V152" s="79"/>
      <c r="W152" s="80"/>
      <c r="X152" s="138">
        <f t="shared" ref="X152:X217" si="48">SUMPRODUCT(H152:N152,P152:V152)/SUM(H152:N152)</f>
        <v>0</v>
      </c>
      <c r="Y152" s="120"/>
      <c r="Z152" s="36"/>
      <c r="AA152" s="36"/>
      <c r="AB152" s="36"/>
      <c r="AC152" s="40"/>
      <c r="AD152" s="36"/>
      <c r="AE152" s="36"/>
      <c r="AF152" s="36"/>
      <c r="AG152" s="36"/>
      <c r="AH152" s="39"/>
      <c r="AI152" s="25"/>
      <c r="AJ152" s="34"/>
      <c r="AK152" s="32"/>
      <c r="AL152" s="32"/>
      <c r="AM152" s="25"/>
      <c r="AN152" s="35"/>
      <c r="AO152" s="36"/>
      <c r="AP152" s="32"/>
    </row>
    <row r="153" spans="1:42" ht="34.5" customHeight="1" x14ac:dyDescent="0.25">
      <c r="A153" s="29" t="s">
        <v>111</v>
      </c>
      <c r="B153" s="29" t="s">
        <v>244</v>
      </c>
      <c r="C153" s="30" t="s">
        <v>231</v>
      </c>
      <c r="D153" s="31"/>
      <c r="E153" s="31">
        <v>10</v>
      </c>
      <c r="F153" s="32" t="s">
        <v>26</v>
      </c>
      <c r="G153" s="121">
        <f t="shared" si="47"/>
        <v>13.00005</v>
      </c>
      <c r="H153" s="122">
        <f>IF($E153&gt;0,VLOOKUP($F153,'Temps unitaires'!$B$3:$J$72,3,FALSE)*$E153,VLOOKUP($F153,'Temps unitaires'!$B$3:$J$72,3,FALSE))</f>
        <v>9.9999999999999991E-6</v>
      </c>
      <c r="I153" s="122">
        <f>IF($E153&gt;0,VLOOKUP($F153,'Temps unitaires'!$B$3:$J$72,4,FALSE)*$E153,VLOOKUP($F153,'Temps unitaires'!$B$3:$J$72,4,FALSE))</f>
        <v>9.9999999999999991E-6</v>
      </c>
      <c r="J153" s="122">
        <f>IF($E153&gt;0,VLOOKUP($F153,'Temps unitaires'!$B$3:$J$72,5,FALSE)*$E153,VLOOKUP($F153,'Temps unitaires'!$B$3:$J$72,5,FALSE))</f>
        <v>9.9999999999999991E-6</v>
      </c>
      <c r="K153" s="122">
        <f>IF($E153&gt;0,VLOOKUP($F153,'Temps unitaires'!$B$3:$J$72,6,FALSE)*$E153,VLOOKUP($F153,'Temps unitaires'!$B$3:$J$72,6,FALSE))</f>
        <v>9.9999999999999991E-6</v>
      </c>
      <c r="L153" s="122">
        <f>IF($E153&gt;0,VLOOKUP($F153,'Temps unitaires'!$B$3:$J$72,7,FALSE)*$E153,VLOOKUP($F153,'Temps unitaires'!$B$3:$J$72,7,FALSE))</f>
        <v>9.9999999999999991E-6</v>
      </c>
      <c r="M153" s="122">
        <f>IF($E153&gt;0,VLOOKUP($F153,'Temps unitaires'!$B$3:$J$72,8,FALSE)*$E153,VLOOKUP($F153,'Temps unitaires'!$B$3:$J$72,8,FALSE))</f>
        <v>8</v>
      </c>
      <c r="N153" s="122">
        <f>IF($E153&gt;0,VLOOKUP($F153,'Temps unitaires'!$B$3:$J$72,9,FALSE)*$E153,VLOOKUP($F153,'Temps unitaires'!$B$3:$J$72,9,FALSE))</f>
        <v>5</v>
      </c>
      <c r="O153" s="123"/>
      <c r="P153" s="15"/>
      <c r="Q153" s="15"/>
      <c r="R153" s="15"/>
      <c r="S153" s="15"/>
      <c r="T153" s="15"/>
      <c r="U153" s="15"/>
      <c r="V153" s="79"/>
      <c r="W153" s="38"/>
      <c r="X153" s="124">
        <f t="shared" si="48"/>
        <v>0</v>
      </c>
      <c r="Y153" s="120"/>
      <c r="Z153" s="36"/>
      <c r="AA153" s="36"/>
      <c r="AB153" s="36"/>
      <c r="AC153" s="36"/>
      <c r="AD153" s="36"/>
      <c r="AE153" s="36"/>
      <c r="AF153" s="36"/>
      <c r="AG153" s="36"/>
      <c r="AH153" s="39"/>
      <c r="AI153" s="25"/>
      <c r="AJ153" s="39"/>
      <c r="AK153" s="36"/>
      <c r="AL153" s="32"/>
      <c r="AM153" s="25"/>
      <c r="AN153" s="35"/>
      <c r="AO153" s="36"/>
      <c r="AP153" s="32"/>
    </row>
    <row r="154" spans="1:42" ht="34.5" customHeight="1" x14ac:dyDescent="0.25">
      <c r="A154" s="29" t="s">
        <v>111</v>
      </c>
      <c r="B154" s="29" t="s">
        <v>244</v>
      </c>
      <c r="C154" s="30" t="s">
        <v>232</v>
      </c>
      <c r="D154" s="31"/>
      <c r="E154" s="31"/>
      <c r="F154" s="32" t="s">
        <v>17</v>
      </c>
      <c r="G154" s="121">
        <f t="shared" si="47"/>
        <v>15.000001999999999</v>
      </c>
      <c r="H154" s="122">
        <f>IF($E154&gt;0,VLOOKUP($F154,'Temps unitaires'!$B$3:$J$72,3,FALSE)*$E154,VLOOKUP($F154,'Temps unitaires'!$B$3:$J$72,3,FALSE))</f>
        <v>0</v>
      </c>
      <c r="I154" s="122">
        <f>IF($E154&gt;0,VLOOKUP($F154,'Temps unitaires'!$B$3:$J$72,4,FALSE)*$E154,VLOOKUP($F154,'Temps unitaires'!$B$3:$J$72,4,FALSE))</f>
        <v>9.9999999999999995E-7</v>
      </c>
      <c r="J154" s="122">
        <f>IF($E154&gt;0,VLOOKUP($F154,'Temps unitaires'!$B$3:$J$72,5,FALSE)*$E154,VLOOKUP($F154,'Temps unitaires'!$B$3:$J$72,5,FALSE))</f>
        <v>1</v>
      </c>
      <c r="K154" s="122">
        <f>IF($E154&gt;0,VLOOKUP($F154,'Temps unitaires'!$B$3:$J$72,6,FALSE)*$E154,VLOOKUP($F154,'Temps unitaires'!$B$3:$J$72,6,FALSE))</f>
        <v>8</v>
      </c>
      <c r="L154" s="122">
        <f>IF($E154&gt;0,VLOOKUP($F154,'Temps unitaires'!$B$3:$J$72,7,FALSE)*$E154,VLOOKUP($F154,'Temps unitaires'!$B$3:$J$72,7,FALSE))</f>
        <v>4</v>
      </c>
      <c r="M154" s="122">
        <f>IF($E154&gt;0,VLOOKUP($F154,'Temps unitaires'!$B$3:$J$72,8,FALSE)*$E154,VLOOKUP($F154,'Temps unitaires'!$B$3:$J$72,8,FALSE))</f>
        <v>9.9999999999999995E-7</v>
      </c>
      <c r="N154" s="122">
        <f>IF($E154&gt;0,VLOOKUP($F154,'Temps unitaires'!$B$3:$J$72,9,FALSE)*$E154,VLOOKUP($F154,'Temps unitaires'!$B$3:$J$72,9,FALSE))</f>
        <v>2</v>
      </c>
      <c r="O154" s="123"/>
      <c r="P154" s="15"/>
      <c r="Q154" s="15"/>
      <c r="R154" s="15"/>
      <c r="S154" s="15"/>
      <c r="T154" s="15"/>
      <c r="U154" s="15"/>
      <c r="V154" s="79"/>
      <c r="W154" s="38"/>
      <c r="X154" s="124">
        <f t="shared" si="48"/>
        <v>0</v>
      </c>
      <c r="Y154" s="120"/>
      <c r="Z154" s="36"/>
      <c r="AA154" s="36"/>
      <c r="AB154" s="36"/>
      <c r="AC154" s="40"/>
      <c r="AD154" s="36"/>
      <c r="AE154" s="36"/>
      <c r="AF154" s="36"/>
      <c r="AG154" s="36"/>
      <c r="AH154" s="39"/>
      <c r="AI154" s="25"/>
      <c r="AJ154" s="34"/>
      <c r="AK154" s="32"/>
      <c r="AL154" s="32"/>
      <c r="AM154" s="25"/>
      <c r="AN154" s="35"/>
      <c r="AO154" s="36"/>
      <c r="AP154" s="32"/>
    </row>
    <row r="155" spans="1:42" ht="34.5" customHeight="1" x14ac:dyDescent="0.25">
      <c r="A155" s="29" t="s">
        <v>111</v>
      </c>
      <c r="B155" s="29" t="s">
        <v>244</v>
      </c>
      <c r="C155" s="30" t="s">
        <v>233</v>
      </c>
      <c r="D155" s="31"/>
      <c r="E155" s="31"/>
      <c r="F155" s="32" t="s">
        <v>17</v>
      </c>
      <c r="G155" s="121">
        <f t="shared" si="47"/>
        <v>15.000001999999999</v>
      </c>
      <c r="H155" s="122">
        <f>IF($E155&gt;0,VLOOKUP($F155,'Temps unitaires'!$B$3:$J$72,3,FALSE)*$E155,VLOOKUP($F155,'Temps unitaires'!$B$3:$J$72,3,FALSE))</f>
        <v>0</v>
      </c>
      <c r="I155" s="122">
        <f>IF($E155&gt;0,VLOOKUP($F155,'Temps unitaires'!$B$3:$J$72,4,FALSE)*$E155,VLOOKUP($F155,'Temps unitaires'!$B$3:$J$72,4,FALSE))</f>
        <v>9.9999999999999995E-7</v>
      </c>
      <c r="J155" s="122">
        <f>IF($E155&gt;0,VLOOKUP($F155,'Temps unitaires'!$B$3:$J$72,5,FALSE)*$E155,VLOOKUP($F155,'Temps unitaires'!$B$3:$J$72,5,FALSE))</f>
        <v>1</v>
      </c>
      <c r="K155" s="122">
        <f>IF($E155&gt;0,VLOOKUP($F155,'Temps unitaires'!$B$3:$J$72,6,FALSE)*$E155,VLOOKUP($F155,'Temps unitaires'!$B$3:$J$72,6,FALSE))</f>
        <v>8</v>
      </c>
      <c r="L155" s="122">
        <f>IF($E155&gt;0,VLOOKUP($F155,'Temps unitaires'!$B$3:$J$72,7,FALSE)*$E155,VLOOKUP($F155,'Temps unitaires'!$B$3:$J$72,7,FALSE))</f>
        <v>4</v>
      </c>
      <c r="M155" s="122">
        <f>IF($E155&gt;0,VLOOKUP($F155,'Temps unitaires'!$B$3:$J$72,8,FALSE)*$E155,VLOOKUP($F155,'Temps unitaires'!$B$3:$J$72,8,FALSE))</f>
        <v>9.9999999999999995E-7</v>
      </c>
      <c r="N155" s="122">
        <f>IF($E155&gt;0,VLOOKUP($F155,'Temps unitaires'!$B$3:$J$72,9,FALSE)*$E155,VLOOKUP($F155,'Temps unitaires'!$B$3:$J$72,9,FALSE))</f>
        <v>2</v>
      </c>
      <c r="O155" s="123"/>
      <c r="P155" s="15"/>
      <c r="Q155" s="15"/>
      <c r="R155" s="15"/>
      <c r="S155" s="15"/>
      <c r="T155" s="15"/>
      <c r="U155" s="15"/>
      <c r="V155" s="79"/>
      <c r="W155" s="38"/>
      <c r="X155" s="124">
        <f t="shared" si="48"/>
        <v>0</v>
      </c>
      <c r="Y155" s="120"/>
      <c r="Z155" s="36"/>
      <c r="AA155" s="36"/>
      <c r="AB155" s="36"/>
      <c r="AC155" s="36"/>
      <c r="AD155" s="36"/>
      <c r="AE155" s="36"/>
      <c r="AF155" s="36"/>
      <c r="AG155" s="36"/>
      <c r="AH155" s="39"/>
      <c r="AI155" s="25"/>
      <c r="AJ155" s="39"/>
      <c r="AK155" s="36"/>
      <c r="AL155" s="32"/>
      <c r="AM155" s="25"/>
      <c r="AN155" s="35"/>
      <c r="AO155" s="36"/>
      <c r="AP155" s="32"/>
    </row>
    <row r="156" spans="1:42" ht="34.5" customHeight="1" x14ac:dyDescent="0.25">
      <c r="A156" s="29" t="s">
        <v>111</v>
      </c>
      <c r="B156" s="29" t="s">
        <v>244</v>
      </c>
      <c r="C156" s="30" t="s">
        <v>234</v>
      </c>
      <c r="D156" s="31"/>
      <c r="E156" s="31"/>
      <c r="F156" s="32" t="s">
        <v>17</v>
      </c>
      <c r="G156" s="121">
        <f t="shared" si="47"/>
        <v>15.000001999999999</v>
      </c>
      <c r="H156" s="122">
        <f>IF($E156&gt;0,VLOOKUP($F156,'Temps unitaires'!$B$3:$J$72,3,FALSE)*$E156,VLOOKUP($F156,'Temps unitaires'!$B$3:$J$72,3,FALSE))</f>
        <v>0</v>
      </c>
      <c r="I156" s="122">
        <f>IF($E156&gt;0,VLOOKUP($F156,'Temps unitaires'!$B$3:$J$72,4,FALSE)*$E156,VLOOKUP($F156,'Temps unitaires'!$B$3:$J$72,4,FALSE))</f>
        <v>9.9999999999999995E-7</v>
      </c>
      <c r="J156" s="122">
        <f>IF($E156&gt;0,VLOOKUP($F156,'Temps unitaires'!$B$3:$J$72,5,FALSE)*$E156,VLOOKUP($F156,'Temps unitaires'!$B$3:$J$72,5,FALSE))</f>
        <v>1</v>
      </c>
      <c r="K156" s="122">
        <f>IF($E156&gt;0,VLOOKUP($F156,'Temps unitaires'!$B$3:$J$72,6,FALSE)*$E156,VLOOKUP($F156,'Temps unitaires'!$B$3:$J$72,6,FALSE))</f>
        <v>8</v>
      </c>
      <c r="L156" s="122">
        <f>IF($E156&gt;0,VLOOKUP($F156,'Temps unitaires'!$B$3:$J$72,7,FALSE)*$E156,VLOOKUP($F156,'Temps unitaires'!$B$3:$J$72,7,FALSE))</f>
        <v>4</v>
      </c>
      <c r="M156" s="122">
        <f>IF($E156&gt;0,VLOOKUP($F156,'Temps unitaires'!$B$3:$J$72,8,FALSE)*$E156,VLOOKUP($F156,'Temps unitaires'!$B$3:$J$72,8,FALSE))</f>
        <v>9.9999999999999995E-7</v>
      </c>
      <c r="N156" s="122">
        <f>IF($E156&gt;0,VLOOKUP($F156,'Temps unitaires'!$B$3:$J$72,9,FALSE)*$E156,VLOOKUP($F156,'Temps unitaires'!$B$3:$J$72,9,FALSE))</f>
        <v>2</v>
      </c>
      <c r="O156" s="123"/>
      <c r="P156" s="15"/>
      <c r="Q156" s="15"/>
      <c r="R156" s="15"/>
      <c r="S156" s="15"/>
      <c r="T156" s="15"/>
      <c r="U156" s="15"/>
      <c r="V156" s="79"/>
      <c r="W156" s="38"/>
      <c r="X156" s="124">
        <f t="shared" si="48"/>
        <v>0</v>
      </c>
      <c r="Y156" s="120"/>
      <c r="Z156" s="36"/>
      <c r="AA156" s="36"/>
      <c r="AB156" s="36"/>
      <c r="AC156" s="40"/>
      <c r="AD156" s="36"/>
      <c r="AE156" s="36"/>
      <c r="AF156" s="36"/>
      <c r="AG156" s="36"/>
      <c r="AH156" s="39"/>
      <c r="AI156" s="25"/>
      <c r="AJ156" s="34"/>
      <c r="AK156" s="32"/>
      <c r="AL156" s="32"/>
      <c r="AM156" s="25"/>
      <c r="AN156" s="35"/>
      <c r="AO156" s="36"/>
      <c r="AP156" s="32"/>
    </row>
    <row r="157" spans="1:42" ht="34.5" customHeight="1" x14ac:dyDescent="0.25">
      <c r="A157" s="29" t="s">
        <v>111</v>
      </c>
      <c r="B157" s="29" t="s">
        <v>244</v>
      </c>
      <c r="C157" s="30" t="s">
        <v>235</v>
      </c>
      <c r="D157" s="31"/>
      <c r="E157" s="31"/>
      <c r="F157" s="32" t="s">
        <v>17</v>
      </c>
      <c r="G157" s="121">
        <f t="shared" si="47"/>
        <v>15.000001999999999</v>
      </c>
      <c r="H157" s="122">
        <f>IF($E157&gt;0,VLOOKUP($F157,'Temps unitaires'!$B$3:$J$72,3,FALSE)*$E157,VLOOKUP($F157,'Temps unitaires'!$B$3:$J$72,3,FALSE))</f>
        <v>0</v>
      </c>
      <c r="I157" s="122">
        <f>IF($E157&gt;0,VLOOKUP($F157,'Temps unitaires'!$B$3:$J$72,4,FALSE)*$E157,VLOOKUP($F157,'Temps unitaires'!$B$3:$J$72,4,FALSE))</f>
        <v>9.9999999999999995E-7</v>
      </c>
      <c r="J157" s="122">
        <f>IF($E157&gt;0,VLOOKUP($F157,'Temps unitaires'!$B$3:$J$72,5,FALSE)*$E157,VLOOKUP($F157,'Temps unitaires'!$B$3:$J$72,5,FALSE))</f>
        <v>1</v>
      </c>
      <c r="K157" s="122">
        <f>IF($E157&gt;0,VLOOKUP($F157,'Temps unitaires'!$B$3:$J$72,6,FALSE)*$E157,VLOOKUP($F157,'Temps unitaires'!$B$3:$J$72,6,FALSE))</f>
        <v>8</v>
      </c>
      <c r="L157" s="122">
        <f>IF($E157&gt;0,VLOOKUP($F157,'Temps unitaires'!$B$3:$J$72,7,FALSE)*$E157,VLOOKUP($F157,'Temps unitaires'!$B$3:$J$72,7,FALSE))</f>
        <v>4</v>
      </c>
      <c r="M157" s="122">
        <f>IF($E157&gt;0,VLOOKUP($F157,'Temps unitaires'!$B$3:$J$72,8,FALSE)*$E157,VLOOKUP($F157,'Temps unitaires'!$B$3:$J$72,8,FALSE))</f>
        <v>9.9999999999999995E-7</v>
      </c>
      <c r="N157" s="122">
        <f>IF($E157&gt;0,VLOOKUP($F157,'Temps unitaires'!$B$3:$J$72,9,FALSE)*$E157,VLOOKUP($F157,'Temps unitaires'!$B$3:$J$72,9,FALSE))</f>
        <v>2</v>
      </c>
      <c r="O157" s="123"/>
      <c r="P157" s="15"/>
      <c r="Q157" s="15"/>
      <c r="R157" s="15"/>
      <c r="S157" s="15"/>
      <c r="T157" s="15"/>
      <c r="U157" s="15"/>
      <c r="V157" s="79"/>
      <c r="W157" s="38"/>
      <c r="X157" s="124">
        <f t="shared" si="48"/>
        <v>0</v>
      </c>
      <c r="Y157" s="120"/>
      <c r="Z157" s="36"/>
      <c r="AA157" s="36"/>
      <c r="AB157" s="36"/>
      <c r="AC157" s="36"/>
      <c r="AD157" s="36"/>
      <c r="AE157" s="36"/>
      <c r="AF157" s="36"/>
      <c r="AG157" s="36"/>
      <c r="AH157" s="39"/>
      <c r="AI157" s="25"/>
      <c r="AJ157" s="39"/>
      <c r="AK157" s="36"/>
      <c r="AL157" s="32"/>
      <c r="AM157" s="25"/>
      <c r="AN157" s="35"/>
      <c r="AO157" s="36"/>
      <c r="AP157" s="32"/>
    </row>
    <row r="158" spans="1:42" ht="34.5" customHeight="1" x14ac:dyDescent="0.25">
      <c r="A158" s="29" t="s">
        <v>111</v>
      </c>
      <c r="B158" s="29" t="s">
        <v>244</v>
      </c>
      <c r="C158" s="30" t="s">
        <v>236</v>
      </c>
      <c r="D158" s="31"/>
      <c r="E158" s="31"/>
      <c r="F158" s="32" t="s">
        <v>17</v>
      </c>
      <c r="G158" s="121">
        <f t="shared" si="47"/>
        <v>15.000001999999999</v>
      </c>
      <c r="H158" s="122">
        <f>IF($E158&gt;0,VLOOKUP($F158,'Temps unitaires'!$B$3:$J$72,3,FALSE)*$E158,VLOOKUP($F158,'Temps unitaires'!$B$3:$J$72,3,FALSE))</f>
        <v>0</v>
      </c>
      <c r="I158" s="122">
        <f>IF($E158&gt;0,VLOOKUP($F158,'Temps unitaires'!$B$3:$J$72,4,FALSE)*$E158,VLOOKUP($F158,'Temps unitaires'!$B$3:$J$72,4,FALSE))</f>
        <v>9.9999999999999995E-7</v>
      </c>
      <c r="J158" s="122">
        <f>IF($E158&gt;0,VLOOKUP($F158,'Temps unitaires'!$B$3:$J$72,5,FALSE)*$E158,VLOOKUP($F158,'Temps unitaires'!$B$3:$J$72,5,FALSE))</f>
        <v>1</v>
      </c>
      <c r="K158" s="122">
        <f>IF($E158&gt;0,VLOOKUP($F158,'Temps unitaires'!$B$3:$J$72,6,FALSE)*$E158,VLOOKUP($F158,'Temps unitaires'!$B$3:$J$72,6,FALSE))</f>
        <v>8</v>
      </c>
      <c r="L158" s="122">
        <f>IF($E158&gt;0,VLOOKUP($F158,'Temps unitaires'!$B$3:$J$72,7,FALSE)*$E158,VLOOKUP($F158,'Temps unitaires'!$B$3:$J$72,7,FALSE))</f>
        <v>4</v>
      </c>
      <c r="M158" s="122">
        <f>IF($E158&gt;0,VLOOKUP($F158,'Temps unitaires'!$B$3:$J$72,8,FALSE)*$E158,VLOOKUP($F158,'Temps unitaires'!$B$3:$J$72,8,FALSE))</f>
        <v>9.9999999999999995E-7</v>
      </c>
      <c r="N158" s="122">
        <f>IF($E158&gt;0,VLOOKUP($F158,'Temps unitaires'!$B$3:$J$72,9,FALSE)*$E158,VLOOKUP($F158,'Temps unitaires'!$B$3:$J$72,9,FALSE))</f>
        <v>2</v>
      </c>
      <c r="O158" s="123"/>
      <c r="P158" s="15"/>
      <c r="Q158" s="15"/>
      <c r="R158" s="15"/>
      <c r="S158" s="15"/>
      <c r="T158" s="15"/>
      <c r="U158" s="15"/>
      <c r="V158" s="79"/>
      <c r="W158" s="38"/>
      <c r="X158" s="124">
        <f t="shared" si="48"/>
        <v>0</v>
      </c>
      <c r="Y158" s="120"/>
      <c r="Z158" s="36"/>
      <c r="AA158" s="36"/>
      <c r="AB158" s="36"/>
      <c r="AC158" s="40"/>
      <c r="AD158" s="36"/>
      <c r="AE158" s="36"/>
      <c r="AF158" s="36"/>
      <c r="AG158" s="36"/>
      <c r="AH158" s="39"/>
      <c r="AI158" s="25"/>
      <c r="AJ158" s="34"/>
      <c r="AK158" s="32"/>
      <c r="AL158" s="32"/>
      <c r="AM158" s="25"/>
      <c r="AN158" s="35"/>
      <c r="AO158" s="36"/>
      <c r="AP158" s="32"/>
    </row>
    <row r="159" spans="1:42" ht="34.5" customHeight="1" x14ac:dyDescent="0.25">
      <c r="A159" s="29" t="s">
        <v>111</v>
      </c>
      <c r="B159" s="29" t="s">
        <v>244</v>
      </c>
      <c r="C159" s="30" t="s">
        <v>237</v>
      </c>
      <c r="D159" s="31"/>
      <c r="E159" s="31"/>
      <c r="F159" s="32" t="s">
        <v>17</v>
      </c>
      <c r="G159" s="121">
        <f t="shared" si="47"/>
        <v>15.000001999999999</v>
      </c>
      <c r="H159" s="122">
        <f>IF($E159&gt;0,VLOOKUP($F159,'Temps unitaires'!$B$3:$J$72,3,FALSE)*$E159,VLOOKUP($F159,'Temps unitaires'!$B$3:$J$72,3,FALSE))</f>
        <v>0</v>
      </c>
      <c r="I159" s="122">
        <f>IF($E159&gt;0,VLOOKUP($F159,'Temps unitaires'!$B$3:$J$72,4,FALSE)*$E159,VLOOKUP($F159,'Temps unitaires'!$B$3:$J$72,4,FALSE))</f>
        <v>9.9999999999999995E-7</v>
      </c>
      <c r="J159" s="122">
        <f>IF($E159&gt;0,VLOOKUP($F159,'Temps unitaires'!$B$3:$J$72,5,FALSE)*$E159,VLOOKUP($F159,'Temps unitaires'!$B$3:$J$72,5,FALSE))</f>
        <v>1</v>
      </c>
      <c r="K159" s="122">
        <f>IF($E159&gt;0,VLOOKUP($F159,'Temps unitaires'!$B$3:$J$72,6,FALSE)*$E159,VLOOKUP($F159,'Temps unitaires'!$B$3:$J$72,6,FALSE))</f>
        <v>8</v>
      </c>
      <c r="L159" s="122">
        <f>IF($E159&gt;0,VLOOKUP($F159,'Temps unitaires'!$B$3:$J$72,7,FALSE)*$E159,VLOOKUP($F159,'Temps unitaires'!$B$3:$J$72,7,FALSE))</f>
        <v>4</v>
      </c>
      <c r="M159" s="122">
        <f>IF($E159&gt;0,VLOOKUP($F159,'Temps unitaires'!$B$3:$J$72,8,FALSE)*$E159,VLOOKUP($F159,'Temps unitaires'!$B$3:$J$72,8,FALSE))</f>
        <v>9.9999999999999995E-7</v>
      </c>
      <c r="N159" s="122">
        <f>IF($E159&gt;0,VLOOKUP($F159,'Temps unitaires'!$B$3:$J$72,9,FALSE)*$E159,VLOOKUP($F159,'Temps unitaires'!$B$3:$J$72,9,FALSE))</f>
        <v>2</v>
      </c>
      <c r="O159" s="123"/>
      <c r="P159" s="15"/>
      <c r="Q159" s="15"/>
      <c r="R159" s="15"/>
      <c r="S159" s="15"/>
      <c r="T159" s="15"/>
      <c r="U159" s="15"/>
      <c r="V159" s="79"/>
      <c r="W159" s="38"/>
      <c r="X159" s="124">
        <f t="shared" si="48"/>
        <v>0</v>
      </c>
      <c r="Y159" s="120"/>
      <c r="Z159" s="36"/>
      <c r="AA159" s="36"/>
      <c r="AB159" s="36"/>
      <c r="AC159" s="36"/>
      <c r="AD159" s="36"/>
      <c r="AE159" s="36"/>
      <c r="AF159" s="36"/>
      <c r="AG159" s="36"/>
      <c r="AH159" s="39"/>
      <c r="AI159" s="25"/>
      <c r="AJ159" s="39"/>
      <c r="AK159" s="36"/>
      <c r="AL159" s="32"/>
      <c r="AM159" s="25"/>
      <c r="AN159" s="35"/>
      <c r="AO159" s="36"/>
      <c r="AP159" s="32"/>
    </row>
    <row r="160" spans="1:42" ht="34.5" customHeight="1" x14ac:dyDescent="0.25">
      <c r="A160" s="29" t="s">
        <v>111</v>
      </c>
      <c r="B160" s="29" t="s">
        <v>244</v>
      </c>
      <c r="C160" s="30" t="s">
        <v>238</v>
      </c>
      <c r="D160" s="31"/>
      <c r="E160" s="31"/>
      <c r="F160" s="32" t="s">
        <v>17</v>
      </c>
      <c r="G160" s="121">
        <f>SUM(H160:N160)</f>
        <v>15.000001999999999</v>
      </c>
      <c r="H160" s="122">
        <f>IF($E160&gt;0,VLOOKUP($F160,'Temps unitaires'!$B$3:$J$72,3,FALSE)*$E160,VLOOKUP($F160,'Temps unitaires'!$B$3:$J$72,3,FALSE))</f>
        <v>0</v>
      </c>
      <c r="I160" s="122">
        <f>IF($E160&gt;0,VLOOKUP($F160,'Temps unitaires'!$B$3:$J$72,4,FALSE)*$E160,VLOOKUP($F160,'Temps unitaires'!$B$3:$J$72,4,FALSE))</f>
        <v>9.9999999999999995E-7</v>
      </c>
      <c r="J160" s="122">
        <f>IF($E160&gt;0,VLOOKUP($F160,'Temps unitaires'!$B$3:$J$72,5,FALSE)*$E160,VLOOKUP($F160,'Temps unitaires'!$B$3:$J$72,5,FALSE))</f>
        <v>1</v>
      </c>
      <c r="K160" s="122">
        <f>IF($E160&gt;0,VLOOKUP($F160,'Temps unitaires'!$B$3:$J$72,6,FALSE)*$E160,VLOOKUP($F160,'Temps unitaires'!$B$3:$J$72,6,FALSE))</f>
        <v>8</v>
      </c>
      <c r="L160" s="122">
        <f>IF($E160&gt;0,VLOOKUP($F160,'Temps unitaires'!$B$3:$J$72,7,FALSE)*$E160,VLOOKUP($F160,'Temps unitaires'!$B$3:$J$72,7,FALSE))</f>
        <v>4</v>
      </c>
      <c r="M160" s="122">
        <f>IF($E160&gt;0,VLOOKUP($F160,'Temps unitaires'!$B$3:$J$72,8,FALSE)*$E160,VLOOKUP($F160,'Temps unitaires'!$B$3:$J$72,8,FALSE))</f>
        <v>9.9999999999999995E-7</v>
      </c>
      <c r="N160" s="122">
        <f>IF($E160&gt;0,VLOOKUP($F160,'Temps unitaires'!$B$3:$J$72,9,FALSE)*$E160,VLOOKUP($F160,'Temps unitaires'!$B$3:$J$72,9,FALSE))</f>
        <v>2</v>
      </c>
      <c r="O160" s="123"/>
      <c r="P160" s="15"/>
      <c r="Q160" s="15"/>
      <c r="R160" s="15"/>
      <c r="S160" s="15"/>
      <c r="T160" s="15"/>
      <c r="U160" s="15"/>
      <c r="V160" s="79"/>
      <c r="W160" s="38"/>
      <c r="X160" s="124">
        <f t="shared" si="48"/>
        <v>0</v>
      </c>
      <c r="Y160" s="120"/>
      <c r="Z160" s="36"/>
      <c r="AA160" s="36"/>
      <c r="AB160" s="36"/>
      <c r="AC160" s="36"/>
      <c r="AD160" s="36"/>
      <c r="AE160" s="36"/>
      <c r="AF160" s="36"/>
      <c r="AG160" s="36"/>
      <c r="AH160" s="39"/>
      <c r="AI160" s="25"/>
      <c r="AJ160" s="39"/>
      <c r="AK160" s="36"/>
      <c r="AL160" s="32"/>
      <c r="AM160" s="25"/>
      <c r="AN160" s="35"/>
      <c r="AO160" s="36"/>
      <c r="AP160" s="32"/>
    </row>
    <row r="161" spans="1:42" ht="34.5" customHeight="1" thickBot="1" x14ac:dyDescent="0.3">
      <c r="A161" s="69" t="s">
        <v>111</v>
      </c>
      <c r="B161" s="69" t="s">
        <v>244</v>
      </c>
      <c r="C161" s="70" t="s">
        <v>239</v>
      </c>
      <c r="D161" s="71"/>
      <c r="E161" s="71"/>
      <c r="F161" s="72" t="s">
        <v>17</v>
      </c>
      <c r="G161" s="125">
        <f t="shared" ref="G161:G183" si="49">SUM(H161:N161)</f>
        <v>15.000001999999999</v>
      </c>
      <c r="H161" s="126">
        <f>IF($E161&gt;0,VLOOKUP($F161,'Temps unitaires'!$B$3:$J$72,3,FALSE)*$E161,VLOOKUP($F161,'Temps unitaires'!$B$3:$J$72,3,FALSE))</f>
        <v>0</v>
      </c>
      <c r="I161" s="126">
        <f>IF($E161&gt;0,VLOOKUP($F161,'Temps unitaires'!$B$3:$J$72,4,FALSE)*$E161,VLOOKUP($F161,'Temps unitaires'!$B$3:$J$72,4,FALSE))</f>
        <v>9.9999999999999995E-7</v>
      </c>
      <c r="J161" s="126">
        <f>IF($E161&gt;0,VLOOKUP($F161,'Temps unitaires'!$B$3:$J$72,5,FALSE)*$E161,VLOOKUP($F161,'Temps unitaires'!$B$3:$J$72,5,FALSE))</f>
        <v>1</v>
      </c>
      <c r="K161" s="126">
        <f>IF($E161&gt;0,VLOOKUP($F161,'Temps unitaires'!$B$3:$J$72,6,FALSE)*$E161,VLOOKUP($F161,'Temps unitaires'!$B$3:$J$72,6,FALSE))</f>
        <v>8</v>
      </c>
      <c r="L161" s="126">
        <f>IF($E161&gt;0,VLOOKUP($F161,'Temps unitaires'!$B$3:$J$72,7,FALSE)*$E161,VLOOKUP($F161,'Temps unitaires'!$B$3:$J$72,7,FALSE))</f>
        <v>4</v>
      </c>
      <c r="M161" s="126">
        <f>IF($E161&gt;0,VLOOKUP($F161,'Temps unitaires'!$B$3:$J$72,8,FALSE)*$E161,VLOOKUP($F161,'Temps unitaires'!$B$3:$J$72,8,FALSE))</f>
        <v>9.9999999999999995E-7</v>
      </c>
      <c r="N161" s="126">
        <f>IF($E161&gt;0,VLOOKUP($F161,'Temps unitaires'!$B$3:$J$72,9,FALSE)*$E161,VLOOKUP($F161,'Temps unitaires'!$B$3:$J$72,9,FALSE))</f>
        <v>2</v>
      </c>
      <c r="O161" s="127"/>
      <c r="P161" s="73"/>
      <c r="Q161" s="73"/>
      <c r="R161" s="73"/>
      <c r="S161" s="73"/>
      <c r="T161" s="15"/>
      <c r="U161" s="73"/>
      <c r="V161" s="79"/>
      <c r="W161" s="74"/>
      <c r="X161" s="128">
        <f t="shared" si="48"/>
        <v>0</v>
      </c>
      <c r="Y161" s="120"/>
      <c r="Z161" s="36"/>
      <c r="AA161" s="36"/>
      <c r="AB161" s="36"/>
      <c r="AC161" s="40"/>
      <c r="AD161" s="36"/>
      <c r="AE161" s="36"/>
      <c r="AF161" s="36"/>
      <c r="AG161" s="36"/>
      <c r="AH161" s="39"/>
      <c r="AI161" s="25"/>
      <c r="AJ161" s="34"/>
      <c r="AK161" s="32"/>
      <c r="AL161" s="32"/>
      <c r="AM161" s="25"/>
      <c r="AN161" s="35"/>
      <c r="AO161" s="36"/>
      <c r="AP161" s="32"/>
    </row>
    <row r="162" spans="1:42" ht="34.5" customHeight="1" thickTop="1" thickBot="1" x14ac:dyDescent="0.3">
      <c r="A162" s="81" t="s">
        <v>111</v>
      </c>
      <c r="B162" s="81" t="s">
        <v>244</v>
      </c>
      <c r="C162" s="184" t="s">
        <v>40</v>
      </c>
      <c r="D162" s="184"/>
      <c r="E162" s="184"/>
      <c r="F162" s="184"/>
      <c r="G162" s="129">
        <f>SUM(H162:N162)</f>
        <v>142.500069</v>
      </c>
      <c r="H162" s="130">
        <f t="shared" ref="H162:N162" si="50">SUM(H152:H161)</f>
        <v>1.1E-5</v>
      </c>
      <c r="I162" s="130">
        <f t="shared" si="50"/>
        <v>1.9000000000000004E-5</v>
      </c>
      <c r="J162" s="130">
        <f t="shared" si="50"/>
        <v>9.0000099999999996</v>
      </c>
      <c r="K162" s="130">
        <f t="shared" si="50"/>
        <v>72.000010000000003</v>
      </c>
      <c r="L162" s="130">
        <f t="shared" si="50"/>
        <v>32.000010000000003</v>
      </c>
      <c r="M162" s="130">
        <f t="shared" si="50"/>
        <v>8.0000089999999933</v>
      </c>
      <c r="N162" s="130">
        <f t="shared" si="50"/>
        <v>21.5</v>
      </c>
      <c r="O162" s="131"/>
      <c r="P162" s="132"/>
      <c r="Q162" s="132"/>
      <c r="R162" s="132">
        <f t="shared" ref="R162" si="51">SUMPRODUCT(J152:J161,R152:R161)/J162</f>
        <v>0</v>
      </c>
      <c r="S162" s="132">
        <f t="shared" ref="S162" si="52">SUMPRODUCT(K152:K161,S152:S161)/K162</f>
        <v>0</v>
      </c>
      <c r="T162" s="132">
        <f t="shared" ref="T162" si="53">SUMPRODUCT(L152:L161,T152:T161)/L162</f>
        <v>0</v>
      </c>
      <c r="U162" s="132">
        <f t="shared" ref="U162" si="54">SUMPRODUCT(M152:M161,U152:U161)/M162</f>
        <v>0</v>
      </c>
      <c r="V162" s="132">
        <f t="shared" ref="V162" si="55">SUMPRODUCT(N152:N161,V152:V161)/N162</f>
        <v>0</v>
      </c>
      <c r="W162" s="142"/>
      <c r="X162" s="134">
        <f>SUMPRODUCT(H152:N161,P152:V161)/SUM(H152:N161)</f>
        <v>0</v>
      </c>
      <c r="Y162" s="120"/>
      <c r="Z162" s="99"/>
      <c r="AA162" s="99"/>
      <c r="AB162" s="99"/>
      <c r="AC162" s="99"/>
      <c r="AD162" s="99"/>
      <c r="AE162" s="99"/>
      <c r="AF162" s="99"/>
      <c r="AG162" s="99"/>
      <c r="AH162" s="98"/>
      <c r="AI162" s="101"/>
      <c r="AJ162" s="98"/>
      <c r="AK162" s="99"/>
      <c r="AL162" s="100"/>
      <c r="AM162" s="101"/>
      <c r="AN162" s="102"/>
      <c r="AO162" s="99"/>
      <c r="AP162" s="100"/>
    </row>
    <row r="163" spans="1:42" ht="34.5" customHeight="1" thickTop="1" x14ac:dyDescent="0.25">
      <c r="A163" s="75" t="s">
        <v>111</v>
      </c>
      <c r="B163" s="75" t="s">
        <v>245</v>
      </c>
      <c r="C163" s="76" t="s">
        <v>240</v>
      </c>
      <c r="D163" s="77"/>
      <c r="E163" s="77"/>
      <c r="F163" s="85" t="s">
        <v>94</v>
      </c>
      <c r="G163" s="135">
        <f t="shared" si="49"/>
        <v>9.5000029999999995</v>
      </c>
      <c r="H163" s="136">
        <f>IF($E163&gt;0,VLOOKUP($F163,'Temps unitaires'!$B$3:$J$72,3,FALSE)*$E163,VLOOKUP($F163,'Temps unitaires'!$B$3:$J$72,3,FALSE))</f>
        <v>9.9999999999999995E-7</v>
      </c>
      <c r="I163" s="136">
        <f>IF($E163&gt;0,VLOOKUP($F163,'Temps unitaires'!$B$3:$J$72,4,FALSE)*$E163,VLOOKUP($F163,'Temps unitaires'!$B$3:$J$72,4,FALSE))</f>
        <v>9.9999999999999995E-7</v>
      </c>
      <c r="J163" s="136">
        <f>IF($E163&gt;0,VLOOKUP($F163,'Temps unitaires'!$B$3:$J$72,5,FALSE)*$E163,VLOOKUP($F163,'Temps unitaires'!$B$3:$J$72,5,FALSE))</f>
        <v>1</v>
      </c>
      <c r="K163" s="136">
        <f>IF($E163&gt;0,VLOOKUP($F163,'Temps unitaires'!$B$3:$J$72,6,FALSE)*$E163,VLOOKUP($F163,'Temps unitaires'!$B$3:$J$72,6,FALSE))</f>
        <v>8</v>
      </c>
      <c r="L163" s="136">
        <f>IF($E163&gt;0,VLOOKUP($F163,'Temps unitaires'!$B$3:$J$72,7,FALSE)*$E163,VLOOKUP($F163,'Temps unitaires'!$B$3:$J$72,7,FALSE))</f>
        <v>0</v>
      </c>
      <c r="M163" s="136">
        <f>IF($E163&gt;0,VLOOKUP($F163,'Temps unitaires'!$B$3:$J$72,8,FALSE)*$E163,VLOOKUP($F163,'Temps unitaires'!$B$3:$J$72,8,FALSE))</f>
        <v>9.9999999999999995E-7</v>
      </c>
      <c r="N163" s="136">
        <f>IF($E163&gt;0,VLOOKUP($F163,'Temps unitaires'!$B$3:$J$72,9,FALSE)*$E163,VLOOKUP($F163,'Temps unitaires'!$B$3:$J$72,9,FALSE))</f>
        <v>0.5</v>
      </c>
      <c r="O163" s="137"/>
      <c r="P163" s="79"/>
      <c r="Q163" s="79"/>
      <c r="R163" s="79"/>
      <c r="S163" s="79"/>
      <c r="T163" s="79"/>
      <c r="U163" s="79"/>
      <c r="V163" s="79"/>
      <c r="W163" s="80"/>
      <c r="X163" s="138">
        <f t="shared" si="48"/>
        <v>0</v>
      </c>
      <c r="Y163" s="120"/>
      <c r="Z163" s="36"/>
      <c r="AA163" s="36"/>
      <c r="AB163" s="36"/>
      <c r="AC163" s="40"/>
      <c r="AD163" s="36"/>
      <c r="AE163" s="36"/>
      <c r="AF163" s="36"/>
      <c r="AG163" s="36"/>
      <c r="AH163" s="39"/>
      <c r="AI163" s="25"/>
      <c r="AJ163" s="34"/>
      <c r="AK163" s="32"/>
      <c r="AL163" s="32"/>
      <c r="AM163" s="25"/>
      <c r="AN163" s="35"/>
      <c r="AO163" s="36"/>
      <c r="AP163" s="32"/>
    </row>
    <row r="164" spans="1:42" ht="34.5" customHeight="1" x14ac:dyDescent="0.25">
      <c r="A164" s="29" t="s">
        <v>111</v>
      </c>
      <c r="B164" s="29" t="s">
        <v>245</v>
      </c>
      <c r="C164" s="30" t="s">
        <v>240</v>
      </c>
      <c r="D164" s="31"/>
      <c r="E164" s="31">
        <v>4</v>
      </c>
      <c r="F164" s="32" t="s">
        <v>26</v>
      </c>
      <c r="G164" s="121">
        <f t="shared" si="49"/>
        <v>5.2000200000000003</v>
      </c>
      <c r="H164" s="122">
        <f>IF($E164&gt;0,VLOOKUP($F164,'Temps unitaires'!$B$3:$J$72,3,FALSE)*$E164,VLOOKUP($F164,'Temps unitaires'!$B$3:$J$72,3,FALSE))</f>
        <v>3.9999999999999998E-6</v>
      </c>
      <c r="I164" s="122">
        <f>IF($E164&gt;0,VLOOKUP($F164,'Temps unitaires'!$B$3:$J$72,4,FALSE)*$E164,VLOOKUP($F164,'Temps unitaires'!$B$3:$J$72,4,FALSE))</f>
        <v>3.9999999999999998E-6</v>
      </c>
      <c r="J164" s="122">
        <f>IF($E164&gt;0,VLOOKUP($F164,'Temps unitaires'!$B$3:$J$72,5,FALSE)*$E164,VLOOKUP($F164,'Temps unitaires'!$B$3:$J$72,5,FALSE))</f>
        <v>3.9999999999999998E-6</v>
      </c>
      <c r="K164" s="122">
        <f>IF($E164&gt;0,VLOOKUP($F164,'Temps unitaires'!$B$3:$J$72,6,FALSE)*$E164,VLOOKUP($F164,'Temps unitaires'!$B$3:$J$72,6,FALSE))</f>
        <v>3.9999999999999998E-6</v>
      </c>
      <c r="L164" s="122">
        <f>IF($E164&gt;0,VLOOKUP($F164,'Temps unitaires'!$B$3:$J$72,7,FALSE)*$E164,VLOOKUP($F164,'Temps unitaires'!$B$3:$J$72,7,FALSE))</f>
        <v>3.9999999999999998E-6</v>
      </c>
      <c r="M164" s="122">
        <f>IF($E164&gt;0,VLOOKUP($F164,'Temps unitaires'!$B$3:$J$72,8,FALSE)*$E164,VLOOKUP($F164,'Temps unitaires'!$B$3:$J$72,8,FALSE))</f>
        <v>3.2</v>
      </c>
      <c r="N164" s="122">
        <f>IF($E164&gt;0,VLOOKUP($F164,'Temps unitaires'!$B$3:$J$72,9,FALSE)*$E164,VLOOKUP($F164,'Temps unitaires'!$B$3:$J$72,9,FALSE))</f>
        <v>2</v>
      </c>
      <c r="O164" s="123"/>
      <c r="P164" s="15"/>
      <c r="Q164" s="15"/>
      <c r="R164" s="15"/>
      <c r="S164" s="15"/>
      <c r="T164" s="15"/>
      <c r="U164" s="15"/>
      <c r="V164" s="79"/>
      <c r="W164" s="38"/>
      <c r="X164" s="124">
        <f t="shared" si="48"/>
        <v>0</v>
      </c>
      <c r="Y164" s="120"/>
      <c r="Z164" s="36"/>
      <c r="AA164" s="36"/>
      <c r="AB164" s="36"/>
      <c r="AC164" s="40"/>
      <c r="AD164" s="36"/>
      <c r="AE164" s="36"/>
      <c r="AF164" s="36"/>
      <c r="AG164" s="36"/>
      <c r="AH164" s="39"/>
      <c r="AI164" s="25"/>
      <c r="AJ164" s="34"/>
      <c r="AK164" s="32"/>
      <c r="AL164" s="32"/>
      <c r="AM164" s="25"/>
      <c r="AN164" s="35"/>
      <c r="AO164" s="36"/>
      <c r="AP164" s="32"/>
    </row>
    <row r="165" spans="1:42" ht="34.5" customHeight="1" x14ac:dyDescent="0.25">
      <c r="A165" s="29" t="s">
        <v>111</v>
      </c>
      <c r="B165" s="29" t="s">
        <v>245</v>
      </c>
      <c r="C165" s="30" t="s">
        <v>241</v>
      </c>
      <c r="D165" s="31"/>
      <c r="E165" s="31"/>
      <c r="F165" s="32" t="s">
        <v>17</v>
      </c>
      <c r="G165" s="121">
        <f t="shared" si="49"/>
        <v>15.000001999999999</v>
      </c>
      <c r="H165" s="122">
        <f>IF($E165&gt;0,VLOOKUP($F165,'Temps unitaires'!$B$3:$J$72,3,FALSE)*$E165,VLOOKUP($F165,'Temps unitaires'!$B$3:$J$72,3,FALSE))</f>
        <v>0</v>
      </c>
      <c r="I165" s="122">
        <f>IF($E165&gt;0,VLOOKUP($F165,'Temps unitaires'!$B$3:$J$72,4,FALSE)*$E165,VLOOKUP($F165,'Temps unitaires'!$B$3:$J$72,4,FALSE))</f>
        <v>9.9999999999999995E-7</v>
      </c>
      <c r="J165" s="122">
        <f>IF($E165&gt;0,VLOOKUP($F165,'Temps unitaires'!$B$3:$J$72,5,FALSE)*$E165,VLOOKUP($F165,'Temps unitaires'!$B$3:$J$72,5,FALSE))</f>
        <v>1</v>
      </c>
      <c r="K165" s="122">
        <f>IF($E165&gt;0,VLOOKUP($F165,'Temps unitaires'!$B$3:$J$72,6,FALSE)*$E165,VLOOKUP($F165,'Temps unitaires'!$B$3:$J$72,6,FALSE))</f>
        <v>8</v>
      </c>
      <c r="L165" s="122">
        <f>IF($E165&gt;0,VLOOKUP($F165,'Temps unitaires'!$B$3:$J$72,7,FALSE)*$E165,VLOOKUP($F165,'Temps unitaires'!$B$3:$J$72,7,FALSE))</f>
        <v>4</v>
      </c>
      <c r="M165" s="122">
        <f>IF($E165&gt;0,VLOOKUP($F165,'Temps unitaires'!$B$3:$J$72,8,FALSE)*$E165,VLOOKUP($F165,'Temps unitaires'!$B$3:$J$72,8,FALSE))</f>
        <v>9.9999999999999995E-7</v>
      </c>
      <c r="N165" s="122">
        <f>IF($E165&gt;0,VLOOKUP($F165,'Temps unitaires'!$B$3:$J$72,9,FALSE)*$E165,VLOOKUP($F165,'Temps unitaires'!$B$3:$J$72,9,FALSE))</f>
        <v>2</v>
      </c>
      <c r="O165" s="123"/>
      <c r="P165" s="15"/>
      <c r="Q165" s="15"/>
      <c r="R165" s="15"/>
      <c r="S165" s="15"/>
      <c r="T165" s="15"/>
      <c r="U165" s="15"/>
      <c r="V165" s="79"/>
      <c r="W165" s="38"/>
      <c r="X165" s="124">
        <f t="shared" si="48"/>
        <v>0</v>
      </c>
      <c r="Y165" s="120"/>
      <c r="Z165" s="36"/>
      <c r="AA165" s="36"/>
      <c r="AB165" s="36"/>
      <c r="AC165" s="36"/>
      <c r="AD165" s="36"/>
      <c r="AE165" s="36"/>
      <c r="AF165" s="36"/>
      <c r="AG165" s="36"/>
      <c r="AH165" s="39"/>
      <c r="AI165" s="25"/>
      <c r="AJ165" s="39"/>
      <c r="AK165" s="36"/>
      <c r="AL165" s="32"/>
      <c r="AM165" s="25"/>
      <c r="AN165" s="35"/>
      <c r="AO165" s="36"/>
      <c r="AP165" s="32"/>
    </row>
    <row r="166" spans="1:42" ht="34.5" customHeight="1" thickBot="1" x14ac:dyDescent="0.3">
      <c r="A166" s="69" t="s">
        <v>111</v>
      </c>
      <c r="B166" s="69" t="s">
        <v>245</v>
      </c>
      <c r="C166" s="70" t="s">
        <v>242</v>
      </c>
      <c r="D166" s="71"/>
      <c r="E166" s="71"/>
      <c r="F166" s="72" t="s">
        <v>17</v>
      </c>
      <c r="G166" s="125">
        <f t="shared" si="49"/>
        <v>15.000001999999999</v>
      </c>
      <c r="H166" s="126">
        <f>IF($E166&gt;0,VLOOKUP($F166,'Temps unitaires'!$B$3:$J$72,3,FALSE)*$E166,VLOOKUP($F166,'Temps unitaires'!$B$3:$J$72,3,FALSE))</f>
        <v>0</v>
      </c>
      <c r="I166" s="126">
        <f>IF($E166&gt;0,VLOOKUP($F166,'Temps unitaires'!$B$3:$J$72,4,FALSE)*$E166,VLOOKUP($F166,'Temps unitaires'!$B$3:$J$72,4,FALSE))</f>
        <v>9.9999999999999995E-7</v>
      </c>
      <c r="J166" s="126">
        <f>IF($E166&gt;0,VLOOKUP($F166,'Temps unitaires'!$B$3:$J$72,5,FALSE)*$E166,VLOOKUP($F166,'Temps unitaires'!$B$3:$J$72,5,FALSE))</f>
        <v>1</v>
      </c>
      <c r="K166" s="126">
        <f>IF($E166&gt;0,VLOOKUP($F166,'Temps unitaires'!$B$3:$J$72,6,FALSE)*$E166,VLOOKUP($F166,'Temps unitaires'!$B$3:$J$72,6,FALSE))</f>
        <v>8</v>
      </c>
      <c r="L166" s="126">
        <f>IF($E166&gt;0,VLOOKUP($F166,'Temps unitaires'!$B$3:$J$72,7,FALSE)*$E166,VLOOKUP($F166,'Temps unitaires'!$B$3:$J$72,7,FALSE))</f>
        <v>4</v>
      </c>
      <c r="M166" s="126">
        <f>IF($E166&gt;0,VLOOKUP($F166,'Temps unitaires'!$B$3:$J$72,8,FALSE)*$E166,VLOOKUP($F166,'Temps unitaires'!$B$3:$J$72,8,FALSE))</f>
        <v>9.9999999999999995E-7</v>
      </c>
      <c r="N166" s="126">
        <f>IF($E166&gt;0,VLOOKUP($F166,'Temps unitaires'!$B$3:$J$72,9,FALSE)*$E166,VLOOKUP($F166,'Temps unitaires'!$B$3:$J$72,9,FALSE))</f>
        <v>2</v>
      </c>
      <c r="O166" s="127"/>
      <c r="P166" s="73"/>
      <c r="Q166" s="73"/>
      <c r="R166" s="73"/>
      <c r="S166" s="73"/>
      <c r="T166" s="73"/>
      <c r="U166" s="73"/>
      <c r="V166" s="79"/>
      <c r="W166" s="74"/>
      <c r="X166" s="128">
        <f t="shared" si="48"/>
        <v>0</v>
      </c>
      <c r="Y166" s="120"/>
      <c r="Z166" s="36"/>
      <c r="AA166" s="36"/>
      <c r="AB166" s="36"/>
      <c r="AC166" s="40"/>
      <c r="AD166" s="36"/>
      <c r="AE166" s="36"/>
      <c r="AF166" s="36"/>
      <c r="AG166" s="36"/>
      <c r="AH166" s="39"/>
      <c r="AI166" s="25"/>
      <c r="AJ166" s="34"/>
      <c r="AK166" s="32"/>
      <c r="AL166" s="32"/>
      <c r="AM166" s="25"/>
      <c r="AN166" s="35"/>
      <c r="AO166" s="36"/>
      <c r="AP166" s="32"/>
    </row>
    <row r="167" spans="1:42" ht="34.5" customHeight="1" thickTop="1" thickBot="1" x14ac:dyDescent="0.3">
      <c r="A167" s="81" t="s">
        <v>111</v>
      </c>
      <c r="B167" s="81" t="s">
        <v>245</v>
      </c>
      <c r="C167" s="184" t="s">
        <v>40</v>
      </c>
      <c r="D167" s="184"/>
      <c r="E167" s="184"/>
      <c r="F167" s="184"/>
      <c r="G167" s="129">
        <f t="shared" ref="G167:N167" si="56">SUM(G163:G166)</f>
        <v>44.700026999999992</v>
      </c>
      <c r="H167" s="130">
        <f t="shared" si="56"/>
        <v>4.9999999999999996E-6</v>
      </c>
      <c r="I167" s="130">
        <f t="shared" si="56"/>
        <v>6.999999999999999E-6</v>
      </c>
      <c r="J167" s="130">
        <f t="shared" si="56"/>
        <v>3.0000039999999997</v>
      </c>
      <c r="K167" s="130">
        <f t="shared" si="56"/>
        <v>24.000004000000001</v>
      </c>
      <c r="L167" s="130">
        <f t="shared" si="56"/>
        <v>8.0000040000000006</v>
      </c>
      <c r="M167" s="130">
        <f t="shared" si="56"/>
        <v>3.2000030000000006</v>
      </c>
      <c r="N167" s="130">
        <f t="shared" si="56"/>
        <v>6.5</v>
      </c>
      <c r="O167" s="131"/>
      <c r="P167" s="145"/>
      <c r="Q167" s="145"/>
      <c r="R167" s="132">
        <f>SUMPRODUCT(J163:J166,R163:R166)/J167</f>
        <v>0</v>
      </c>
      <c r="S167" s="132">
        <f t="shared" ref="S167:V167" si="57">SUMPRODUCT(K163:K166,S163:S166)/K167</f>
        <v>0</v>
      </c>
      <c r="T167" s="132">
        <f t="shared" si="57"/>
        <v>0</v>
      </c>
      <c r="U167" s="132">
        <f t="shared" si="57"/>
        <v>0</v>
      </c>
      <c r="V167" s="132">
        <f t="shared" si="57"/>
        <v>0</v>
      </c>
      <c r="W167" s="142"/>
      <c r="X167" s="134">
        <f>SUMPRODUCT(H163:N166,P163:V166)/SUM(H163:N166)</f>
        <v>0</v>
      </c>
      <c r="Y167" s="120"/>
      <c r="Z167" s="99"/>
      <c r="AA167" s="99"/>
      <c r="AB167" s="99"/>
      <c r="AC167" s="99"/>
      <c r="AD167" s="99"/>
      <c r="AE167" s="99"/>
      <c r="AF167" s="99"/>
      <c r="AG167" s="99"/>
      <c r="AH167" s="98"/>
      <c r="AI167" s="101"/>
      <c r="AJ167" s="98"/>
      <c r="AK167" s="99"/>
      <c r="AL167" s="100"/>
      <c r="AM167" s="101"/>
      <c r="AN167" s="102"/>
      <c r="AO167" s="99"/>
      <c r="AP167" s="100"/>
    </row>
    <row r="168" spans="1:42" ht="34.5" customHeight="1" thickTop="1" x14ac:dyDescent="0.25">
      <c r="A168" s="75" t="s">
        <v>111</v>
      </c>
      <c r="B168" s="75" t="s">
        <v>246</v>
      </c>
      <c r="C168" s="76" t="s">
        <v>243</v>
      </c>
      <c r="D168" s="77"/>
      <c r="E168" s="77">
        <v>2</v>
      </c>
      <c r="F168" s="78" t="s">
        <v>21</v>
      </c>
      <c r="G168" s="135">
        <f t="shared" si="49"/>
        <v>6.5200080000000007</v>
      </c>
      <c r="H168" s="136">
        <f>IF($E168&gt;0,VLOOKUP($F168,'Temps unitaires'!$B$3:$J$72,3,FALSE)*$E168,VLOOKUP($F168,'Temps unitaires'!$B$3:$J$72,3,FALSE))</f>
        <v>1.9999999999999999E-6</v>
      </c>
      <c r="I168" s="136">
        <f>IF($E168&gt;0,VLOOKUP($F168,'Temps unitaires'!$B$3:$J$72,4,FALSE)*$E168,VLOOKUP($F168,'Temps unitaires'!$B$3:$J$72,4,FALSE))</f>
        <v>6</v>
      </c>
      <c r="J168" s="136">
        <f>IF($E168&gt;0,VLOOKUP($F168,'Temps unitaires'!$B$3:$J$72,5,FALSE)*$E168,VLOOKUP($F168,'Temps unitaires'!$B$3:$J$72,5,FALSE))</f>
        <v>0.5</v>
      </c>
      <c r="K168" s="136">
        <f>IF($E168&gt;0,VLOOKUP($F168,'Temps unitaires'!$B$3:$J$72,6,FALSE)*$E168,VLOOKUP($F168,'Temps unitaires'!$B$3:$J$72,6,FALSE))</f>
        <v>1.9999999999999999E-6</v>
      </c>
      <c r="L168" s="136">
        <f>IF($E168&gt;0,VLOOKUP($F168,'Temps unitaires'!$B$3:$J$72,7,FALSE)*$E168,VLOOKUP($F168,'Temps unitaires'!$B$3:$J$72,7,FALSE))</f>
        <v>1.9999999999999999E-6</v>
      </c>
      <c r="M168" s="136">
        <f>IF($E168&gt;0,VLOOKUP($F168,'Temps unitaires'!$B$3:$J$72,8,FALSE)*$E168,VLOOKUP($F168,'Temps unitaires'!$B$3:$J$72,8,FALSE))</f>
        <v>1.9999999999999999E-6</v>
      </c>
      <c r="N168" s="136">
        <f>IF($E168&gt;0,VLOOKUP($F168,'Temps unitaires'!$B$3:$J$72,9,FALSE)*$E168,VLOOKUP($F168,'Temps unitaires'!$B$3:$J$72,9,FALSE))</f>
        <v>0.02</v>
      </c>
      <c r="O168" s="137"/>
      <c r="P168" s="79"/>
      <c r="Q168" s="79"/>
      <c r="R168" s="79"/>
      <c r="S168" s="79"/>
      <c r="T168" s="79"/>
      <c r="U168" s="79"/>
      <c r="V168" s="79"/>
      <c r="W168" s="80"/>
      <c r="X168" s="138">
        <f t="shared" si="48"/>
        <v>0</v>
      </c>
      <c r="Y168" s="120"/>
      <c r="Z168" s="36"/>
      <c r="AA168" s="36"/>
      <c r="AB168" s="36"/>
      <c r="AC168" s="40"/>
      <c r="AD168" s="36"/>
      <c r="AE168" s="36"/>
      <c r="AF168" s="36"/>
      <c r="AG168" s="36"/>
      <c r="AH168" s="39"/>
      <c r="AI168" s="25"/>
      <c r="AJ168" s="34"/>
      <c r="AK168" s="32"/>
      <c r="AL168" s="32"/>
      <c r="AM168" s="25"/>
      <c r="AN168" s="35"/>
      <c r="AO168" s="36"/>
      <c r="AP168" s="32"/>
    </row>
    <row r="169" spans="1:42" ht="34.5" customHeight="1" x14ac:dyDescent="0.25">
      <c r="A169" s="29" t="s">
        <v>111</v>
      </c>
      <c r="B169" s="29" t="s">
        <v>246</v>
      </c>
      <c r="C169" s="30" t="s">
        <v>243</v>
      </c>
      <c r="D169" s="31"/>
      <c r="E169" s="31">
        <v>13</v>
      </c>
      <c r="F169" s="37" t="s">
        <v>95</v>
      </c>
      <c r="G169" s="121">
        <f t="shared" si="49"/>
        <v>17.550051999999997</v>
      </c>
      <c r="H169" s="122">
        <f>IF($E169&gt;0,VLOOKUP($F169,'Temps unitaires'!$B$3:$J$72,3,FALSE)*$E169,VLOOKUP($F169,'Temps unitaires'!$B$3:$J$72,3,FALSE))</f>
        <v>1.2999999999999999E-5</v>
      </c>
      <c r="I169" s="122">
        <f>IF($E169&gt;0,VLOOKUP($F169,'Temps unitaires'!$B$3:$J$72,4,FALSE)*$E169,VLOOKUP($F169,'Temps unitaires'!$B$3:$J$72,4,FALSE))</f>
        <v>13</v>
      </c>
      <c r="J169" s="122">
        <f>IF($E169&gt;0,VLOOKUP($F169,'Temps unitaires'!$B$3:$J$72,5,FALSE)*$E169,VLOOKUP($F169,'Temps unitaires'!$B$3:$J$72,5,FALSE))</f>
        <v>3.25</v>
      </c>
      <c r="K169" s="122">
        <f>IF($E169&gt;0,VLOOKUP($F169,'Temps unitaires'!$B$3:$J$72,6,FALSE)*$E169,VLOOKUP($F169,'Temps unitaires'!$B$3:$J$72,6,FALSE))</f>
        <v>1.2999999999999999E-5</v>
      </c>
      <c r="L169" s="122">
        <f>IF($E169&gt;0,VLOOKUP($F169,'Temps unitaires'!$B$3:$J$72,7,FALSE)*$E169,VLOOKUP($F169,'Temps unitaires'!$B$3:$J$72,7,FALSE))</f>
        <v>1.2999999999999999E-5</v>
      </c>
      <c r="M169" s="122">
        <f>IF($E169&gt;0,VLOOKUP($F169,'Temps unitaires'!$B$3:$J$72,8,FALSE)*$E169,VLOOKUP($F169,'Temps unitaires'!$B$3:$J$72,8,FALSE))</f>
        <v>1.2999999999999999E-5</v>
      </c>
      <c r="N169" s="122">
        <f>IF($E169&gt;0,VLOOKUP($F169,'Temps unitaires'!$B$3:$J$72,9,FALSE)*$E169,VLOOKUP($F169,'Temps unitaires'!$B$3:$J$72,9,FALSE))</f>
        <v>1.3</v>
      </c>
      <c r="O169" s="123"/>
      <c r="P169" s="15"/>
      <c r="Q169" s="15"/>
      <c r="R169" s="15"/>
      <c r="S169" s="15"/>
      <c r="T169" s="15"/>
      <c r="U169" s="15"/>
      <c r="V169" s="79"/>
      <c r="W169" s="38"/>
      <c r="X169" s="124">
        <f t="shared" si="48"/>
        <v>0</v>
      </c>
      <c r="Y169" s="120"/>
      <c r="Z169" s="36"/>
      <c r="AA169" s="36"/>
      <c r="AB169" s="36"/>
      <c r="AC169" s="36"/>
      <c r="AD169" s="36"/>
      <c r="AE169" s="36"/>
      <c r="AF169" s="36"/>
      <c r="AG169" s="36"/>
      <c r="AH169" s="39"/>
      <c r="AI169" s="25"/>
      <c r="AJ169" s="39"/>
      <c r="AK169" s="36"/>
      <c r="AL169" s="32"/>
      <c r="AM169" s="25"/>
      <c r="AN169" s="35"/>
      <c r="AO169" s="36"/>
      <c r="AP169" s="32"/>
    </row>
    <row r="170" spans="1:42" ht="34.5" customHeight="1" x14ac:dyDescent="0.25">
      <c r="A170" s="29" t="s">
        <v>111</v>
      </c>
      <c r="B170" s="29" t="s">
        <v>246</v>
      </c>
      <c r="C170" s="30" t="s">
        <v>243</v>
      </c>
      <c r="D170" s="31"/>
      <c r="E170" s="31">
        <v>1</v>
      </c>
      <c r="F170" s="32" t="s">
        <v>64</v>
      </c>
      <c r="G170" s="121">
        <f t="shared" si="49"/>
        <v>1.2600039999999997</v>
      </c>
      <c r="H170" s="122">
        <f>IF($E170&gt;0,VLOOKUP($F170,'Temps unitaires'!$B$3:$J$72,3,FALSE)*$E170,VLOOKUP($F170,'Temps unitaires'!$B$3:$J$72,3,FALSE))</f>
        <v>9.9999999999999995E-7</v>
      </c>
      <c r="I170" s="122">
        <f>IF($E170&gt;0,VLOOKUP($F170,'Temps unitaires'!$B$3:$J$72,4,FALSE)*$E170,VLOOKUP($F170,'Temps unitaires'!$B$3:$J$72,4,FALSE))</f>
        <v>1</v>
      </c>
      <c r="J170" s="122">
        <f>IF($E170&gt;0,VLOOKUP($F170,'Temps unitaires'!$B$3:$J$72,5,FALSE)*$E170,VLOOKUP($F170,'Temps unitaires'!$B$3:$J$72,5,FALSE))</f>
        <v>0.25</v>
      </c>
      <c r="K170" s="122">
        <f>IF($E170&gt;0,VLOOKUP($F170,'Temps unitaires'!$B$3:$J$72,6,FALSE)*$E170,VLOOKUP($F170,'Temps unitaires'!$B$3:$J$72,6,FALSE))</f>
        <v>9.9999999999999995E-7</v>
      </c>
      <c r="L170" s="122">
        <f>IF($E170&gt;0,VLOOKUP($F170,'Temps unitaires'!$B$3:$J$72,7,FALSE)*$E170,VLOOKUP($F170,'Temps unitaires'!$B$3:$J$72,7,FALSE))</f>
        <v>9.9999999999999995E-7</v>
      </c>
      <c r="M170" s="122">
        <f>IF($E170&gt;0,VLOOKUP($F170,'Temps unitaires'!$B$3:$J$72,8,FALSE)*$E170,VLOOKUP($F170,'Temps unitaires'!$B$3:$J$72,8,FALSE))</f>
        <v>9.9999999999999995E-7</v>
      </c>
      <c r="N170" s="122">
        <f>IF($E170&gt;0,VLOOKUP($F170,'Temps unitaires'!$B$3:$J$72,9,FALSE)*$E170,VLOOKUP($F170,'Temps unitaires'!$B$3:$J$72,9,FALSE))</f>
        <v>0.01</v>
      </c>
      <c r="O170" s="123"/>
      <c r="P170" s="15"/>
      <c r="Q170" s="15"/>
      <c r="R170" s="15"/>
      <c r="S170" s="15"/>
      <c r="T170" s="15"/>
      <c r="U170" s="15"/>
      <c r="V170" s="79"/>
      <c r="W170" s="38"/>
      <c r="X170" s="124">
        <f t="shared" si="48"/>
        <v>0</v>
      </c>
      <c r="Y170" s="120"/>
      <c r="Z170" s="36"/>
      <c r="AA170" s="36"/>
      <c r="AB170" s="36"/>
      <c r="AC170" s="40"/>
      <c r="AD170" s="36"/>
      <c r="AE170" s="36"/>
      <c r="AF170" s="36"/>
      <c r="AG170" s="36"/>
      <c r="AH170" s="39"/>
      <c r="AI170" s="25"/>
      <c r="AJ170" s="34"/>
      <c r="AK170" s="32"/>
      <c r="AL170" s="32"/>
      <c r="AM170" s="25"/>
      <c r="AN170" s="35"/>
      <c r="AO170" s="36"/>
      <c r="AP170" s="32"/>
    </row>
    <row r="171" spans="1:42" ht="34.5" customHeight="1" x14ac:dyDescent="0.25">
      <c r="A171" s="29" t="s">
        <v>111</v>
      </c>
      <c r="B171" s="29" t="s">
        <v>246</v>
      </c>
      <c r="C171" s="30" t="s">
        <v>243</v>
      </c>
      <c r="D171" s="31"/>
      <c r="E171" s="31">
        <v>1</v>
      </c>
      <c r="F171" s="37" t="s">
        <v>66</v>
      </c>
      <c r="G171" s="121">
        <f t="shared" si="49"/>
        <v>1.2600039999999997</v>
      </c>
      <c r="H171" s="122">
        <f>IF($E171&gt;0,VLOOKUP($F171,'Temps unitaires'!$B$3:$J$72,3,FALSE)*$E171,VLOOKUP($F171,'Temps unitaires'!$B$3:$J$72,3,FALSE))</f>
        <v>9.9999999999999995E-7</v>
      </c>
      <c r="I171" s="122">
        <f>IF($E171&gt;0,VLOOKUP($F171,'Temps unitaires'!$B$3:$J$72,4,FALSE)*$E171,VLOOKUP($F171,'Temps unitaires'!$B$3:$J$72,4,FALSE))</f>
        <v>1</v>
      </c>
      <c r="J171" s="122">
        <f>IF($E171&gt;0,VLOOKUP($F171,'Temps unitaires'!$B$3:$J$72,5,FALSE)*$E171,VLOOKUP($F171,'Temps unitaires'!$B$3:$J$72,5,FALSE))</f>
        <v>0.25</v>
      </c>
      <c r="K171" s="122">
        <f>IF($E171&gt;0,VLOOKUP($F171,'Temps unitaires'!$B$3:$J$72,6,FALSE)*$E171,VLOOKUP($F171,'Temps unitaires'!$B$3:$J$72,6,FALSE))</f>
        <v>9.9999999999999995E-7</v>
      </c>
      <c r="L171" s="122">
        <f>IF($E171&gt;0,VLOOKUP($F171,'Temps unitaires'!$B$3:$J$72,7,FALSE)*$E171,VLOOKUP($F171,'Temps unitaires'!$B$3:$J$72,7,FALSE))</f>
        <v>9.9999999999999995E-7</v>
      </c>
      <c r="M171" s="122">
        <f>IF($E171&gt;0,VLOOKUP($F171,'Temps unitaires'!$B$3:$J$72,8,FALSE)*$E171,VLOOKUP($F171,'Temps unitaires'!$B$3:$J$72,8,FALSE))</f>
        <v>9.9999999999999995E-7</v>
      </c>
      <c r="N171" s="122">
        <f>IF($E171&gt;0,VLOOKUP($F171,'Temps unitaires'!$B$3:$J$72,9,FALSE)*$E171,VLOOKUP($F171,'Temps unitaires'!$B$3:$J$72,9,FALSE))</f>
        <v>0.01</v>
      </c>
      <c r="O171" s="123"/>
      <c r="P171" s="15"/>
      <c r="Q171" s="15"/>
      <c r="R171" s="15"/>
      <c r="S171" s="15"/>
      <c r="T171" s="15"/>
      <c r="U171" s="15"/>
      <c r="V171" s="79"/>
      <c r="W171" s="38"/>
      <c r="X171" s="124">
        <f t="shared" si="48"/>
        <v>0</v>
      </c>
      <c r="Y171" s="120"/>
      <c r="Z171" s="36"/>
      <c r="AA171" s="36"/>
      <c r="AB171" s="36"/>
      <c r="AC171" s="36"/>
      <c r="AD171" s="36"/>
      <c r="AE171" s="36"/>
      <c r="AF171" s="36"/>
      <c r="AG171" s="36"/>
      <c r="AH171" s="39"/>
      <c r="AI171" s="25"/>
      <c r="AJ171" s="39"/>
      <c r="AK171" s="36"/>
      <c r="AL171" s="32"/>
      <c r="AM171" s="25"/>
      <c r="AN171" s="35"/>
      <c r="AO171" s="36"/>
      <c r="AP171" s="32"/>
    </row>
    <row r="172" spans="1:42" ht="34.5" customHeight="1" x14ac:dyDescent="0.25">
      <c r="A172" s="29" t="s">
        <v>111</v>
      </c>
      <c r="B172" s="29" t="s">
        <v>246</v>
      </c>
      <c r="C172" s="30" t="s">
        <v>243</v>
      </c>
      <c r="D172" s="31"/>
      <c r="E172" s="31">
        <v>26</v>
      </c>
      <c r="F172" s="32" t="s">
        <v>22</v>
      </c>
      <c r="G172" s="121">
        <f t="shared" si="49"/>
        <v>58.760103999999991</v>
      </c>
      <c r="H172" s="122">
        <f>IF($E172&gt;0,VLOOKUP($F172,'Temps unitaires'!$B$3:$J$72,3,FALSE)*$E172,VLOOKUP($F172,'Temps unitaires'!$B$3:$J$72,3,FALSE))</f>
        <v>52</v>
      </c>
      <c r="I172" s="122">
        <f>IF($E172&gt;0,VLOOKUP($F172,'Temps unitaires'!$B$3:$J$72,4,FALSE)*$E172,VLOOKUP($F172,'Temps unitaires'!$B$3:$J$72,4,FALSE))</f>
        <v>2.5999999999999998E-5</v>
      </c>
      <c r="J172" s="122">
        <f>IF($E172&gt;0,VLOOKUP($F172,'Temps unitaires'!$B$3:$J$72,5,FALSE)*$E172,VLOOKUP($F172,'Temps unitaires'!$B$3:$J$72,5,FALSE))</f>
        <v>6.5</v>
      </c>
      <c r="K172" s="122">
        <f>IF($E172&gt;0,VLOOKUP($F172,'Temps unitaires'!$B$3:$J$72,6,FALSE)*$E172,VLOOKUP($F172,'Temps unitaires'!$B$3:$J$72,6,FALSE))</f>
        <v>2.5999999999999998E-5</v>
      </c>
      <c r="L172" s="122">
        <f>IF($E172&gt;0,VLOOKUP($F172,'Temps unitaires'!$B$3:$J$72,7,FALSE)*$E172,VLOOKUP($F172,'Temps unitaires'!$B$3:$J$72,7,FALSE))</f>
        <v>2.5999999999999998E-5</v>
      </c>
      <c r="M172" s="122">
        <f>IF($E172&gt;0,VLOOKUP($F172,'Temps unitaires'!$B$3:$J$72,8,FALSE)*$E172,VLOOKUP($F172,'Temps unitaires'!$B$3:$J$72,8,FALSE))</f>
        <v>2.5999999999999998E-5</v>
      </c>
      <c r="N172" s="122">
        <f>IF($E172&gt;0,VLOOKUP($F172,'Temps unitaires'!$B$3:$J$72,9,FALSE)*$E172,VLOOKUP($F172,'Temps unitaires'!$B$3:$J$72,9,FALSE))</f>
        <v>0.26</v>
      </c>
      <c r="O172" s="123"/>
      <c r="P172" s="15"/>
      <c r="Q172" s="15"/>
      <c r="R172" s="15"/>
      <c r="S172" s="15"/>
      <c r="T172" s="15"/>
      <c r="U172" s="15"/>
      <c r="V172" s="79"/>
      <c r="W172" s="38"/>
      <c r="X172" s="124">
        <f t="shared" si="48"/>
        <v>0</v>
      </c>
      <c r="Y172" s="120"/>
      <c r="Z172" s="36"/>
      <c r="AA172" s="36"/>
      <c r="AB172" s="36"/>
      <c r="AC172" s="40"/>
      <c r="AD172" s="36"/>
      <c r="AE172" s="36"/>
      <c r="AF172" s="36"/>
      <c r="AG172" s="36"/>
      <c r="AH172" s="39"/>
      <c r="AI172" s="25"/>
      <c r="AJ172" s="34"/>
      <c r="AK172" s="32"/>
      <c r="AL172" s="32"/>
      <c r="AM172" s="25"/>
      <c r="AN172" s="35"/>
      <c r="AO172" s="36"/>
      <c r="AP172" s="32"/>
    </row>
    <row r="173" spans="1:42" ht="34.5" customHeight="1" x14ac:dyDescent="0.25">
      <c r="A173" s="29" t="s">
        <v>111</v>
      </c>
      <c r="B173" s="29" t="s">
        <v>246</v>
      </c>
      <c r="C173" s="30" t="s">
        <v>243</v>
      </c>
      <c r="D173" s="31"/>
      <c r="E173" s="31">
        <v>3</v>
      </c>
      <c r="F173" s="37" t="s">
        <v>25</v>
      </c>
      <c r="G173" s="121">
        <f t="shared" si="49"/>
        <v>9.0000150000000012</v>
      </c>
      <c r="H173" s="122">
        <f>IF($E173&gt;0,VLOOKUP($F173,'Temps unitaires'!$B$3:$J$72,3,FALSE)*$E173,VLOOKUP($F173,'Temps unitaires'!$B$3:$J$72,3,FALSE))</f>
        <v>3.0000000000000001E-6</v>
      </c>
      <c r="I173" s="122">
        <f>IF($E173&gt;0,VLOOKUP($F173,'Temps unitaires'!$B$3:$J$72,4,FALSE)*$E173,VLOOKUP($F173,'Temps unitaires'!$B$3:$J$72,4,FALSE))</f>
        <v>3.0000000000000001E-6</v>
      </c>
      <c r="J173" s="122">
        <f>IF($E173&gt;0,VLOOKUP($F173,'Temps unitaires'!$B$3:$J$72,5,FALSE)*$E173,VLOOKUP($F173,'Temps unitaires'!$B$3:$J$72,5,FALSE))</f>
        <v>3.0000000000000001E-6</v>
      </c>
      <c r="K173" s="122">
        <f>IF($E173&gt;0,VLOOKUP($F173,'Temps unitaires'!$B$3:$J$72,6,FALSE)*$E173,VLOOKUP($F173,'Temps unitaires'!$B$3:$J$72,6,FALSE))</f>
        <v>3.0000000000000001E-6</v>
      </c>
      <c r="L173" s="122">
        <f>IF($E173&gt;0,VLOOKUP($F173,'Temps unitaires'!$B$3:$J$72,7,FALSE)*$E173,VLOOKUP($F173,'Temps unitaires'!$B$3:$J$72,7,FALSE))</f>
        <v>3.0000000000000001E-6</v>
      </c>
      <c r="M173" s="122">
        <f>IF($E173&gt;0,VLOOKUP($F173,'Temps unitaires'!$B$3:$J$72,8,FALSE)*$E173,VLOOKUP($F173,'Temps unitaires'!$B$3:$J$72,8,FALSE))</f>
        <v>6</v>
      </c>
      <c r="N173" s="122">
        <f>IF($E173&gt;0,VLOOKUP($F173,'Temps unitaires'!$B$3:$J$72,9,FALSE)*$E173,VLOOKUP($F173,'Temps unitaires'!$B$3:$J$72,9,FALSE))</f>
        <v>3</v>
      </c>
      <c r="O173" s="123"/>
      <c r="P173" s="15"/>
      <c r="Q173" s="15"/>
      <c r="R173" s="15"/>
      <c r="S173" s="15"/>
      <c r="T173" s="15"/>
      <c r="U173" s="15"/>
      <c r="V173" s="79"/>
      <c r="W173" s="38"/>
      <c r="X173" s="124">
        <f t="shared" si="48"/>
        <v>0</v>
      </c>
      <c r="Y173" s="120"/>
      <c r="Z173" s="36"/>
      <c r="AA173" s="36"/>
      <c r="AB173" s="36"/>
      <c r="AC173" s="36"/>
      <c r="AD173" s="36"/>
      <c r="AE173" s="36"/>
      <c r="AF173" s="36"/>
      <c r="AG173" s="36"/>
      <c r="AH173" s="39"/>
      <c r="AI173" s="25"/>
      <c r="AJ173" s="39"/>
      <c r="AK173" s="36"/>
      <c r="AL173" s="32"/>
      <c r="AM173" s="25"/>
      <c r="AN173" s="35"/>
      <c r="AO173" s="36"/>
      <c r="AP173" s="32"/>
    </row>
    <row r="174" spans="1:42" ht="34.5" customHeight="1" x14ac:dyDescent="0.25">
      <c r="A174" s="29" t="s">
        <v>111</v>
      </c>
      <c r="B174" s="29" t="s">
        <v>246</v>
      </c>
      <c r="C174" s="30" t="s">
        <v>243</v>
      </c>
      <c r="D174" s="31"/>
      <c r="E174" s="31">
        <v>39</v>
      </c>
      <c r="F174" s="32" t="s">
        <v>26</v>
      </c>
      <c r="G174" s="121">
        <f t="shared" si="49"/>
        <v>50.700195000000008</v>
      </c>
      <c r="H174" s="122">
        <f>IF($E174&gt;0,VLOOKUP($F174,'Temps unitaires'!$B$3:$J$72,3,FALSE)*$E174,VLOOKUP($F174,'Temps unitaires'!$B$3:$J$72,3,FALSE))</f>
        <v>3.8999999999999999E-5</v>
      </c>
      <c r="I174" s="122">
        <f>IF($E174&gt;0,VLOOKUP($F174,'Temps unitaires'!$B$3:$J$72,4,FALSE)*$E174,VLOOKUP($F174,'Temps unitaires'!$B$3:$J$72,4,FALSE))</f>
        <v>3.8999999999999999E-5</v>
      </c>
      <c r="J174" s="122">
        <f>IF($E174&gt;0,VLOOKUP($F174,'Temps unitaires'!$B$3:$J$72,5,FALSE)*$E174,VLOOKUP($F174,'Temps unitaires'!$B$3:$J$72,5,FALSE))</f>
        <v>3.8999999999999999E-5</v>
      </c>
      <c r="K174" s="122">
        <f>IF($E174&gt;0,VLOOKUP($F174,'Temps unitaires'!$B$3:$J$72,6,FALSE)*$E174,VLOOKUP($F174,'Temps unitaires'!$B$3:$J$72,6,FALSE))</f>
        <v>3.8999999999999999E-5</v>
      </c>
      <c r="L174" s="122">
        <f>IF($E174&gt;0,VLOOKUP($F174,'Temps unitaires'!$B$3:$J$72,7,FALSE)*$E174,VLOOKUP($F174,'Temps unitaires'!$B$3:$J$72,7,FALSE))</f>
        <v>3.8999999999999999E-5</v>
      </c>
      <c r="M174" s="122">
        <f>IF($E174&gt;0,VLOOKUP($F174,'Temps unitaires'!$B$3:$J$72,8,FALSE)*$E174,VLOOKUP($F174,'Temps unitaires'!$B$3:$J$72,8,FALSE))</f>
        <v>31.200000000000003</v>
      </c>
      <c r="N174" s="122">
        <f>IF($E174&gt;0,VLOOKUP($F174,'Temps unitaires'!$B$3:$J$72,9,FALSE)*$E174,VLOOKUP($F174,'Temps unitaires'!$B$3:$J$72,9,FALSE))</f>
        <v>19.5</v>
      </c>
      <c r="O174" s="123"/>
      <c r="P174" s="15"/>
      <c r="Q174" s="15"/>
      <c r="R174" s="15"/>
      <c r="S174" s="15"/>
      <c r="T174" s="15"/>
      <c r="U174" s="15"/>
      <c r="V174" s="79"/>
      <c r="W174" s="38"/>
      <c r="X174" s="124">
        <f t="shared" si="48"/>
        <v>0</v>
      </c>
      <c r="Y174" s="120"/>
      <c r="Z174" s="36"/>
      <c r="AA174" s="36"/>
      <c r="AB174" s="36"/>
      <c r="AC174" s="40"/>
      <c r="AD174" s="36"/>
      <c r="AE174" s="36"/>
      <c r="AF174" s="36"/>
      <c r="AG174" s="36"/>
      <c r="AH174" s="39"/>
      <c r="AI174" s="25"/>
      <c r="AJ174" s="34"/>
      <c r="AK174" s="32"/>
      <c r="AL174" s="32"/>
      <c r="AM174" s="25"/>
      <c r="AN174" s="35"/>
      <c r="AO174" s="36"/>
      <c r="AP174" s="32"/>
    </row>
    <row r="175" spans="1:42" ht="34.5" customHeight="1" x14ac:dyDescent="0.25">
      <c r="A175" s="29" t="s">
        <v>111</v>
      </c>
      <c r="B175" s="29" t="s">
        <v>246</v>
      </c>
      <c r="C175" s="30" t="s">
        <v>243</v>
      </c>
      <c r="D175" s="31"/>
      <c r="E175" s="31"/>
      <c r="F175" s="37" t="s">
        <v>23</v>
      </c>
      <c r="G175" s="121">
        <f t="shared" si="49"/>
        <v>1.4500039999999998</v>
      </c>
      <c r="H175" s="122">
        <f>IF($E175&gt;0,VLOOKUP($F175,'Temps unitaires'!$B$3:$J$72,3,FALSE)*$E175,VLOOKUP($F175,'Temps unitaires'!$B$3:$J$72,3,FALSE))</f>
        <v>9.9999999999999995E-7</v>
      </c>
      <c r="I175" s="122">
        <f>IF($E175&gt;0,VLOOKUP($F175,'Temps unitaires'!$B$3:$J$72,4,FALSE)*$E175,VLOOKUP($F175,'Temps unitaires'!$B$3:$J$72,4,FALSE))</f>
        <v>9.9999999999999995E-7</v>
      </c>
      <c r="J175" s="122">
        <f>IF($E175&gt;0,VLOOKUP($F175,'Temps unitaires'!$B$3:$J$72,5,FALSE)*$E175,VLOOKUP($F175,'Temps unitaires'!$B$3:$J$72,5,FALSE))</f>
        <v>0.25</v>
      </c>
      <c r="K175" s="122">
        <f>IF($E175&gt;0,VLOOKUP($F175,'Temps unitaires'!$B$3:$J$72,6,FALSE)*$E175,VLOOKUP($F175,'Temps unitaires'!$B$3:$J$72,6,FALSE))</f>
        <v>9.9999999999999995E-7</v>
      </c>
      <c r="L175" s="122">
        <f>IF($E175&gt;0,VLOOKUP($F175,'Temps unitaires'!$B$3:$J$72,7,FALSE)*$E175,VLOOKUP($F175,'Temps unitaires'!$B$3:$J$72,7,FALSE))</f>
        <v>9.9999999999999995E-7</v>
      </c>
      <c r="M175" s="122">
        <f>IF($E175&gt;0,VLOOKUP($F175,'Temps unitaires'!$B$3:$J$72,8,FALSE)*$E175,VLOOKUP($F175,'Temps unitaires'!$B$3:$J$72,8,FALSE))</f>
        <v>1</v>
      </c>
      <c r="N175" s="122">
        <f>IF($E175&gt;0,VLOOKUP($F175,'Temps unitaires'!$B$3:$J$72,9,FALSE)*$E175,VLOOKUP($F175,'Temps unitaires'!$B$3:$J$72,9,FALSE))</f>
        <v>0.2</v>
      </c>
      <c r="O175" s="123"/>
      <c r="P175" s="15"/>
      <c r="Q175" s="15"/>
      <c r="R175" s="15"/>
      <c r="S175" s="15"/>
      <c r="T175" s="15"/>
      <c r="U175" s="15"/>
      <c r="V175" s="79"/>
      <c r="W175" s="38"/>
      <c r="X175" s="124">
        <f t="shared" si="48"/>
        <v>0</v>
      </c>
      <c r="Y175" s="120"/>
      <c r="Z175" s="36"/>
      <c r="AA175" s="36"/>
      <c r="AB175" s="36"/>
      <c r="AC175" s="36"/>
      <c r="AD175" s="36"/>
      <c r="AE175" s="36"/>
      <c r="AF175" s="36"/>
      <c r="AG175" s="36"/>
      <c r="AH175" s="39"/>
      <c r="AI175" s="25"/>
      <c r="AJ175" s="39"/>
      <c r="AK175" s="36"/>
      <c r="AL175" s="32"/>
      <c r="AM175" s="25"/>
      <c r="AN175" s="35"/>
      <c r="AO175" s="36"/>
      <c r="AP175" s="32"/>
    </row>
    <row r="176" spans="1:42" ht="34.5" customHeight="1" x14ac:dyDescent="0.25">
      <c r="A176" s="29" t="s">
        <v>111</v>
      </c>
      <c r="B176" s="29" t="s">
        <v>246</v>
      </c>
      <c r="C176" s="30" t="s">
        <v>243</v>
      </c>
      <c r="D176" s="31"/>
      <c r="E176" s="31">
        <v>54</v>
      </c>
      <c r="F176" s="32" t="s">
        <v>28</v>
      </c>
      <c r="G176" s="121">
        <f t="shared" si="49"/>
        <v>40.500216000000002</v>
      </c>
      <c r="H176" s="122">
        <f>IF($E176&gt;0,VLOOKUP($F176,'Temps unitaires'!$B$3:$J$72,3,FALSE)*$E176,VLOOKUP($F176,'Temps unitaires'!$B$3:$J$72,3,FALSE))</f>
        <v>5.3999999999999998E-5</v>
      </c>
      <c r="I176" s="122">
        <f>IF($E176&gt;0,VLOOKUP($F176,'Temps unitaires'!$B$3:$J$72,4,FALSE)*$E176,VLOOKUP($F176,'Temps unitaires'!$B$3:$J$72,4,FALSE))</f>
        <v>5.3999999999999998E-5</v>
      </c>
      <c r="J176" s="122">
        <f>IF($E176&gt;0,VLOOKUP($F176,'Temps unitaires'!$B$3:$J$72,5,FALSE)*$E176,VLOOKUP($F176,'Temps unitaires'!$B$3:$J$72,5,FALSE))</f>
        <v>13.5</v>
      </c>
      <c r="K176" s="122">
        <f>IF($E176&gt;0,VLOOKUP($F176,'Temps unitaires'!$B$3:$J$72,6,FALSE)*$E176,VLOOKUP($F176,'Temps unitaires'!$B$3:$J$72,6,FALSE))</f>
        <v>5.3999999999999998E-5</v>
      </c>
      <c r="L176" s="122">
        <f>IF($E176&gt;0,VLOOKUP($F176,'Temps unitaires'!$B$3:$J$72,7,FALSE)*$E176,VLOOKUP($F176,'Temps unitaires'!$B$3:$J$72,7,FALSE))</f>
        <v>5.3999999999999998E-5</v>
      </c>
      <c r="M176" s="122">
        <f>IF($E176&gt;0,VLOOKUP($F176,'Temps unitaires'!$B$3:$J$72,8,FALSE)*$E176,VLOOKUP($F176,'Temps unitaires'!$B$3:$J$72,8,FALSE))</f>
        <v>21.6</v>
      </c>
      <c r="N176" s="122">
        <f>IF($E176&gt;0,VLOOKUP($F176,'Temps unitaires'!$B$3:$J$72,9,FALSE)*$E176,VLOOKUP($F176,'Temps unitaires'!$B$3:$J$72,9,FALSE))</f>
        <v>5.4</v>
      </c>
      <c r="O176" s="123"/>
      <c r="P176" s="15"/>
      <c r="Q176" s="15"/>
      <c r="R176" s="15"/>
      <c r="S176" s="15"/>
      <c r="T176" s="15"/>
      <c r="U176" s="15"/>
      <c r="V176" s="79"/>
      <c r="W176" s="38"/>
      <c r="X176" s="124">
        <f t="shared" si="48"/>
        <v>0</v>
      </c>
      <c r="Y176" s="120"/>
      <c r="Z176" s="36"/>
      <c r="AA176" s="36"/>
      <c r="AB176" s="36"/>
      <c r="AC176" s="40"/>
      <c r="AD176" s="36"/>
      <c r="AE176" s="36"/>
      <c r="AF176" s="36"/>
      <c r="AG176" s="36"/>
      <c r="AH176" s="39"/>
      <c r="AI176" s="25"/>
      <c r="AJ176" s="34"/>
      <c r="AK176" s="32"/>
      <c r="AL176" s="32"/>
      <c r="AM176" s="25"/>
      <c r="AN176" s="35"/>
      <c r="AO176" s="36"/>
      <c r="AP176" s="32"/>
    </row>
    <row r="177" spans="1:62" s="173" customFormat="1" ht="34.5" customHeight="1" thickBot="1" x14ac:dyDescent="0.3">
      <c r="A177" s="156" t="s">
        <v>111</v>
      </c>
      <c r="B177" s="156" t="s">
        <v>246</v>
      </c>
      <c r="C177" s="157" t="s">
        <v>243</v>
      </c>
      <c r="D177" s="158"/>
      <c r="E177" s="158">
        <v>3</v>
      </c>
      <c r="F177" s="159" t="s">
        <v>27</v>
      </c>
      <c r="G177" s="160">
        <f t="shared" si="49"/>
        <v>3.1500119999999994</v>
      </c>
      <c r="H177" s="161">
        <f>IF($E177&gt;0,VLOOKUP($F177,'Temps unitaires'!$B$3:$J$72,3,FALSE)*$E177,VLOOKUP($F177,'Temps unitaires'!$B$3:$J$72,3,FALSE))</f>
        <v>3.0000000000000001E-6</v>
      </c>
      <c r="I177" s="161">
        <f>IF($E177&gt;0,VLOOKUP($F177,'Temps unitaires'!$B$3:$J$72,4,FALSE)*$E177,VLOOKUP($F177,'Temps unitaires'!$B$3:$J$72,4,FALSE))</f>
        <v>3.0000000000000001E-6</v>
      </c>
      <c r="J177" s="161">
        <f>IF($E177&gt;0,VLOOKUP($F177,'Temps unitaires'!$B$3:$J$72,5,FALSE)*$E177,VLOOKUP($F177,'Temps unitaires'!$B$3:$J$72,5,FALSE))</f>
        <v>0.75</v>
      </c>
      <c r="K177" s="161">
        <f>IF($E177&gt;0,VLOOKUP($F177,'Temps unitaires'!$B$3:$J$72,6,FALSE)*$E177,VLOOKUP($F177,'Temps unitaires'!$B$3:$J$72,6,FALSE))</f>
        <v>3.0000000000000001E-6</v>
      </c>
      <c r="L177" s="161">
        <f>IF($E177&gt;0,VLOOKUP($F177,'Temps unitaires'!$B$3:$J$72,7,FALSE)*$E177,VLOOKUP($F177,'Temps unitaires'!$B$3:$J$72,7,FALSE))</f>
        <v>3.0000000000000001E-6</v>
      </c>
      <c r="M177" s="161">
        <f>IF($E177&gt;0,VLOOKUP($F177,'Temps unitaires'!$B$3:$J$72,8,FALSE)*$E177,VLOOKUP($F177,'Temps unitaires'!$B$3:$J$72,8,FALSE))</f>
        <v>2.0999999999999996</v>
      </c>
      <c r="N177" s="161">
        <f>IF($E177&gt;0,VLOOKUP($F177,'Temps unitaires'!$B$3:$J$72,9,FALSE)*$E177,VLOOKUP($F177,'Temps unitaires'!$B$3:$J$72,9,FALSE))</f>
        <v>0.30000000000000004</v>
      </c>
      <c r="O177" s="162"/>
      <c r="P177" s="163"/>
      <c r="Q177" s="163"/>
      <c r="R177" s="163"/>
      <c r="S177" s="163"/>
      <c r="T177" s="163"/>
      <c r="U177" s="163"/>
      <c r="V177" s="164"/>
      <c r="W177" s="165"/>
      <c r="X177" s="166">
        <f t="shared" si="48"/>
        <v>0</v>
      </c>
      <c r="Y177" s="167"/>
      <c r="Z177" s="168"/>
      <c r="AA177" s="168"/>
      <c r="AB177" s="168"/>
      <c r="AC177" s="168"/>
      <c r="AD177" s="168"/>
      <c r="AE177" s="168"/>
      <c r="AF177" s="168"/>
      <c r="AG177" s="168"/>
      <c r="AH177" s="169"/>
      <c r="AI177" s="170"/>
      <c r="AJ177" s="169"/>
      <c r="AK177" s="168"/>
      <c r="AL177" s="159"/>
      <c r="AM177" s="170"/>
      <c r="AN177" s="171"/>
      <c r="AO177" s="168"/>
      <c r="AP177" s="159"/>
      <c r="AQ177" s="172"/>
      <c r="AR177" s="172"/>
      <c r="AS177" s="172"/>
      <c r="AT177" s="172"/>
      <c r="AU177" s="172"/>
      <c r="AV177" s="172"/>
      <c r="AW177" s="172"/>
      <c r="AX177" s="172"/>
      <c r="AY177" s="172"/>
      <c r="AZ177" s="172"/>
      <c r="BA177" s="172"/>
      <c r="BB177" s="172"/>
      <c r="BC177" s="172"/>
      <c r="BD177" s="172"/>
      <c r="BE177" s="172"/>
      <c r="BF177" s="172"/>
      <c r="BG177" s="172"/>
      <c r="BH177" s="172"/>
      <c r="BI177" s="172"/>
      <c r="BJ177" s="172"/>
    </row>
    <row r="178" spans="1:62" ht="34.5" customHeight="1" x14ac:dyDescent="0.25">
      <c r="A178" s="75" t="s">
        <v>111</v>
      </c>
      <c r="B178" s="75" t="s">
        <v>246</v>
      </c>
      <c r="C178" s="76" t="s">
        <v>247</v>
      </c>
      <c r="D178" s="77"/>
      <c r="E178" s="77"/>
      <c r="F178" s="78" t="s">
        <v>96</v>
      </c>
      <c r="G178" s="135">
        <f t="shared" si="49"/>
        <v>50.000001999999995</v>
      </c>
      <c r="H178" s="136">
        <f>IF($E178&gt;0,VLOOKUP($F178,'Temps unitaires'!$B$3:$J$72,3,FALSE)*$E178,VLOOKUP($F178,'Temps unitaires'!$B$3:$J$72,3,FALSE))</f>
        <v>2</v>
      </c>
      <c r="I178" s="136">
        <f>IF($E178&gt;0,VLOOKUP($F178,'Temps unitaires'!$B$3:$J$72,4,FALSE)*$E178,VLOOKUP($F178,'Temps unitaires'!$B$3:$J$72,4,FALSE))</f>
        <v>9.9999999999999995E-7</v>
      </c>
      <c r="J178" s="136">
        <f>IF($E178&gt;0,VLOOKUP($F178,'Temps unitaires'!$B$3:$J$72,5,FALSE)*$E178,VLOOKUP($F178,'Temps unitaires'!$B$3:$J$72,5,FALSE))</f>
        <v>35</v>
      </c>
      <c r="K178" s="136">
        <f>IF($E178&gt;0,VLOOKUP($F178,'Temps unitaires'!$B$3:$J$72,6,FALSE)*$E178,VLOOKUP($F178,'Temps unitaires'!$B$3:$J$72,6,FALSE))</f>
        <v>6</v>
      </c>
      <c r="L178" s="136">
        <f>IF($E178&gt;0,VLOOKUP($F178,'Temps unitaires'!$B$3:$J$72,7,FALSE)*$E178,VLOOKUP($F178,'Temps unitaires'!$B$3:$J$72,7,FALSE))</f>
        <v>3</v>
      </c>
      <c r="M178" s="136">
        <f>IF($E178&gt;0,VLOOKUP($F178,'Temps unitaires'!$B$3:$J$72,8,FALSE)*$E178,VLOOKUP($F178,'Temps unitaires'!$B$3:$J$72,8,FALSE))</f>
        <v>9.9999999999999995E-7</v>
      </c>
      <c r="N178" s="136">
        <f>IF($E178&gt;0,VLOOKUP($F178,'Temps unitaires'!$B$3:$J$72,9,FALSE)*$E178,VLOOKUP($F178,'Temps unitaires'!$B$3:$J$72,9,FALSE))</f>
        <v>4</v>
      </c>
      <c r="O178" s="137"/>
      <c r="P178" s="79"/>
      <c r="Q178" s="79"/>
      <c r="R178" s="79"/>
      <c r="S178" s="79"/>
      <c r="T178" s="79"/>
      <c r="U178" s="79"/>
      <c r="V178" s="79"/>
      <c r="W178" s="80"/>
      <c r="X178" s="138">
        <f t="shared" si="48"/>
        <v>0</v>
      </c>
      <c r="Y178" s="120"/>
      <c r="Z178" s="151"/>
      <c r="AA178" s="151"/>
      <c r="AB178" s="151"/>
      <c r="AC178" s="152"/>
      <c r="AD178" s="151"/>
      <c r="AE178" s="151"/>
      <c r="AF178" s="151"/>
      <c r="AG178" s="151"/>
      <c r="AH178" s="153"/>
      <c r="AI178" s="25"/>
      <c r="AJ178" s="154"/>
      <c r="AK178" s="78"/>
      <c r="AL178" s="78"/>
      <c r="AM178" s="25"/>
      <c r="AN178" s="155"/>
      <c r="AO178" s="151"/>
      <c r="AP178" s="78"/>
    </row>
    <row r="179" spans="1:62" ht="34.5" customHeight="1" x14ac:dyDescent="0.25">
      <c r="A179" s="29" t="s">
        <v>111</v>
      </c>
      <c r="B179" s="29" t="s">
        <v>246</v>
      </c>
      <c r="C179" s="30" t="s">
        <v>248</v>
      </c>
      <c r="D179" s="31"/>
      <c r="E179" s="31"/>
      <c r="F179" s="32" t="s">
        <v>96</v>
      </c>
      <c r="G179" s="121">
        <f t="shared" si="49"/>
        <v>50.000001999999995</v>
      </c>
      <c r="H179" s="122">
        <f>IF($E179&gt;0,VLOOKUP($F179,'Temps unitaires'!$B$3:$J$72,3,FALSE)*$E179,VLOOKUP($F179,'Temps unitaires'!$B$3:$J$72,3,FALSE))</f>
        <v>2</v>
      </c>
      <c r="I179" s="122">
        <f>IF($E179&gt;0,VLOOKUP($F179,'Temps unitaires'!$B$3:$J$72,4,FALSE)*$E179,VLOOKUP($F179,'Temps unitaires'!$B$3:$J$72,4,FALSE))</f>
        <v>9.9999999999999995E-7</v>
      </c>
      <c r="J179" s="122">
        <f>IF($E179&gt;0,VLOOKUP($F179,'Temps unitaires'!$B$3:$J$72,5,FALSE)*$E179,VLOOKUP($F179,'Temps unitaires'!$B$3:$J$72,5,FALSE))</f>
        <v>35</v>
      </c>
      <c r="K179" s="122">
        <f>IF($E179&gt;0,VLOOKUP($F179,'Temps unitaires'!$B$3:$J$72,6,FALSE)*$E179,VLOOKUP($F179,'Temps unitaires'!$B$3:$J$72,6,FALSE))</f>
        <v>6</v>
      </c>
      <c r="L179" s="122">
        <f>IF($E179&gt;0,VLOOKUP($F179,'Temps unitaires'!$B$3:$J$72,7,FALSE)*$E179,VLOOKUP($F179,'Temps unitaires'!$B$3:$J$72,7,FALSE))</f>
        <v>3</v>
      </c>
      <c r="M179" s="122">
        <f>IF($E179&gt;0,VLOOKUP($F179,'Temps unitaires'!$B$3:$J$72,8,FALSE)*$E179,VLOOKUP($F179,'Temps unitaires'!$B$3:$J$72,8,FALSE))</f>
        <v>9.9999999999999995E-7</v>
      </c>
      <c r="N179" s="122">
        <f>IF($E179&gt;0,VLOOKUP($F179,'Temps unitaires'!$B$3:$J$72,9,FALSE)*$E179,VLOOKUP($F179,'Temps unitaires'!$B$3:$J$72,9,FALSE))</f>
        <v>4</v>
      </c>
      <c r="O179" s="123"/>
      <c r="P179" s="15"/>
      <c r="Q179" s="15"/>
      <c r="R179" s="15"/>
      <c r="S179" s="15"/>
      <c r="T179" s="15"/>
      <c r="U179" s="15"/>
      <c r="V179" s="79"/>
      <c r="W179" s="38"/>
      <c r="X179" s="124">
        <f t="shared" si="48"/>
        <v>0</v>
      </c>
      <c r="Y179" s="120"/>
      <c r="Z179" s="36"/>
      <c r="AA179" s="36"/>
      <c r="AB179" s="36"/>
      <c r="AC179" s="36"/>
      <c r="AD179" s="36"/>
      <c r="AE179" s="36"/>
      <c r="AF179" s="36"/>
      <c r="AG179" s="36"/>
      <c r="AH179" s="39"/>
      <c r="AI179" s="25"/>
      <c r="AJ179" s="39"/>
      <c r="AK179" s="36"/>
      <c r="AL179" s="32"/>
      <c r="AM179" s="25"/>
      <c r="AN179" s="35"/>
      <c r="AO179" s="36"/>
      <c r="AP179" s="32"/>
    </row>
    <row r="180" spans="1:62" ht="34.5" customHeight="1" x14ac:dyDescent="0.25">
      <c r="A180" s="29" t="s">
        <v>111</v>
      </c>
      <c r="B180" s="29" t="s">
        <v>246</v>
      </c>
      <c r="C180" s="30" t="s">
        <v>249</v>
      </c>
      <c r="D180" s="31"/>
      <c r="E180" s="31"/>
      <c r="F180" s="32" t="s">
        <v>96</v>
      </c>
      <c r="G180" s="121">
        <f t="shared" si="49"/>
        <v>50.000001999999995</v>
      </c>
      <c r="H180" s="122">
        <f>IF($E180&gt;0,VLOOKUP($F180,'Temps unitaires'!$B$3:$J$72,3,FALSE)*$E180,VLOOKUP($F180,'Temps unitaires'!$B$3:$J$72,3,FALSE))</f>
        <v>2</v>
      </c>
      <c r="I180" s="122">
        <f>IF($E180&gt;0,VLOOKUP($F180,'Temps unitaires'!$B$3:$J$72,4,FALSE)*$E180,VLOOKUP($F180,'Temps unitaires'!$B$3:$J$72,4,FALSE))</f>
        <v>9.9999999999999995E-7</v>
      </c>
      <c r="J180" s="122">
        <f>IF($E180&gt;0,VLOOKUP($F180,'Temps unitaires'!$B$3:$J$72,5,FALSE)*$E180,VLOOKUP($F180,'Temps unitaires'!$B$3:$J$72,5,FALSE))</f>
        <v>35</v>
      </c>
      <c r="K180" s="122">
        <f>IF($E180&gt;0,VLOOKUP($F180,'Temps unitaires'!$B$3:$J$72,6,FALSE)*$E180,VLOOKUP($F180,'Temps unitaires'!$B$3:$J$72,6,FALSE))</f>
        <v>6</v>
      </c>
      <c r="L180" s="122">
        <f>IF($E180&gt;0,VLOOKUP($F180,'Temps unitaires'!$B$3:$J$72,7,FALSE)*$E180,VLOOKUP($F180,'Temps unitaires'!$B$3:$J$72,7,FALSE))</f>
        <v>3</v>
      </c>
      <c r="M180" s="122">
        <f>IF($E180&gt;0,VLOOKUP($F180,'Temps unitaires'!$B$3:$J$72,8,FALSE)*$E180,VLOOKUP($F180,'Temps unitaires'!$B$3:$J$72,8,FALSE))</f>
        <v>9.9999999999999995E-7</v>
      </c>
      <c r="N180" s="122">
        <f>IF($E180&gt;0,VLOOKUP($F180,'Temps unitaires'!$B$3:$J$72,9,FALSE)*$E180,VLOOKUP($F180,'Temps unitaires'!$B$3:$J$72,9,FALSE))</f>
        <v>4</v>
      </c>
      <c r="O180" s="123"/>
      <c r="P180" s="15"/>
      <c r="Q180" s="15"/>
      <c r="R180" s="15"/>
      <c r="S180" s="15"/>
      <c r="T180" s="15"/>
      <c r="U180" s="15"/>
      <c r="V180" s="79"/>
      <c r="W180" s="38"/>
      <c r="X180" s="124">
        <f t="shared" si="48"/>
        <v>0</v>
      </c>
      <c r="Y180" s="120"/>
      <c r="Z180" s="36"/>
      <c r="AA180" s="36"/>
      <c r="AB180" s="36"/>
      <c r="AC180" s="40"/>
      <c r="AD180" s="36"/>
      <c r="AE180" s="36"/>
      <c r="AF180" s="36"/>
      <c r="AG180" s="36"/>
      <c r="AH180" s="39"/>
      <c r="AI180" s="25"/>
      <c r="AJ180" s="34"/>
      <c r="AK180" s="32"/>
      <c r="AL180" s="32"/>
      <c r="AM180" s="25"/>
      <c r="AN180" s="35"/>
      <c r="AO180" s="36"/>
      <c r="AP180" s="32"/>
    </row>
    <row r="181" spans="1:62" ht="34.5" customHeight="1" x14ac:dyDescent="0.25">
      <c r="A181" s="29" t="s">
        <v>111</v>
      </c>
      <c r="B181" s="29" t="s">
        <v>246</v>
      </c>
      <c r="C181" s="30" t="s">
        <v>250</v>
      </c>
      <c r="D181" s="31"/>
      <c r="E181" s="31"/>
      <c r="F181" s="37" t="s">
        <v>13</v>
      </c>
      <c r="G181" s="121">
        <f t="shared" si="49"/>
        <v>21.000002000000002</v>
      </c>
      <c r="H181" s="122">
        <f>IF($E181&gt;0,VLOOKUP($F181,'Temps unitaires'!$B$3:$J$72,3,FALSE)*$E181,VLOOKUP($F181,'Temps unitaires'!$B$3:$J$72,3,FALSE))</f>
        <v>2</v>
      </c>
      <c r="I181" s="122">
        <f>IF($E181&gt;0,VLOOKUP($F181,'Temps unitaires'!$B$3:$J$72,4,FALSE)*$E181,VLOOKUP($F181,'Temps unitaires'!$B$3:$J$72,4,FALSE))</f>
        <v>9.9999999999999995E-7</v>
      </c>
      <c r="J181" s="122">
        <f>IF($E181&gt;0,VLOOKUP($F181,'Temps unitaires'!$B$3:$J$72,5,FALSE)*$E181,VLOOKUP($F181,'Temps unitaires'!$B$3:$J$72,5,FALSE))</f>
        <v>2</v>
      </c>
      <c r="K181" s="122">
        <f>IF($E181&gt;0,VLOOKUP($F181,'Temps unitaires'!$B$3:$J$72,6,FALSE)*$E181,VLOOKUP($F181,'Temps unitaires'!$B$3:$J$72,6,FALSE))</f>
        <v>10</v>
      </c>
      <c r="L181" s="122">
        <f>IF($E181&gt;0,VLOOKUP($F181,'Temps unitaires'!$B$3:$J$72,7,FALSE)*$E181,VLOOKUP($F181,'Temps unitaires'!$B$3:$J$72,7,FALSE))</f>
        <v>5</v>
      </c>
      <c r="M181" s="122">
        <f>IF($E181&gt;0,VLOOKUP($F181,'Temps unitaires'!$B$3:$J$72,8,FALSE)*$E181,VLOOKUP($F181,'Temps unitaires'!$B$3:$J$72,8,FALSE))</f>
        <v>9.9999999999999995E-7</v>
      </c>
      <c r="N181" s="122">
        <f>IF($E181&gt;0,VLOOKUP($F181,'Temps unitaires'!$B$3:$J$72,9,FALSE)*$E181,VLOOKUP($F181,'Temps unitaires'!$B$3:$J$72,9,FALSE))</f>
        <v>2</v>
      </c>
      <c r="O181" s="123"/>
      <c r="P181" s="15"/>
      <c r="Q181" s="15"/>
      <c r="R181" s="15"/>
      <c r="S181" s="15"/>
      <c r="T181" s="15"/>
      <c r="U181" s="15"/>
      <c r="V181" s="79"/>
      <c r="W181" s="38"/>
      <c r="X181" s="124">
        <f t="shared" si="48"/>
        <v>0</v>
      </c>
      <c r="Y181" s="120"/>
      <c r="Z181" s="36"/>
      <c r="AA181" s="36"/>
      <c r="AB181" s="36"/>
      <c r="AC181" s="36"/>
      <c r="AD181" s="36"/>
      <c r="AE181" s="36"/>
      <c r="AF181" s="36"/>
      <c r="AG181" s="36"/>
      <c r="AH181" s="39"/>
      <c r="AI181" s="25"/>
      <c r="AJ181" s="39"/>
      <c r="AK181" s="36"/>
      <c r="AL181" s="32"/>
      <c r="AM181" s="25"/>
      <c r="AN181" s="35"/>
      <c r="AO181" s="36"/>
      <c r="AP181" s="32"/>
    </row>
    <row r="182" spans="1:62" ht="34.5" customHeight="1" x14ac:dyDescent="0.25">
      <c r="A182" s="29" t="s">
        <v>111</v>
      </c>
      <c r="B182" s="29" t="s">
        <v>246</v>
      </c>
      <c r="C182" s="30" t="s">
        <v>251</v>
      </c>
      <c r="D182" s="31"/>
      <c r="E182" s="31"/>
      <c r="F182" s="37" t="s">
        <v>13</v>
      </c>
      <c r="G182" s="121">
        <f t="shared" si="49"/>
        <v>21.000002000000002</v>
      </c>
      <c r="H182" s="122">
        <f>IF($E182&gt;0,VLOOKUP($F182,'Temps unitaires'!$B$3:$J$72,3,FALSE)*$E182,VLOOKUP($F182,'Temps unitaires'!$B$3:$J$72,3,FALSE))</f>
        <v>2</v>
      </c>
      <c r="I182" s="122">
        <f>IF($E182&gt;0,VLOOKUP($F182,'Temps unitaires'!$B$3:$J$72,4,FALSE)*$E182,VLOOKUP($F182,'Temps unitaires'!$B$3:$J$72,4,FALSE))</f>
        <v>9.9999999999999995E-7</v>
      </c>
      <c r="J182" s="122">
        <f>IF($E182&gt;0,VLOOKUP($F182,'Temps unitaires'!$B$3:$J$72,5,FALSE)*$E182,VLOOKUP($F182,'Temps unitaires'!$B$3:$J$72,5,FALSE))</f>
        <v>2</v>
      </c>
      <c r="K182" s="122">
        <f>IF($E182&gt;0,VLOOKUP($F182,'Temps unitaires'!$B$3:$J$72,6,FALSE)*$E182,VLOOKUP($F182,'Temps unitaires'!$B$3:$J$72,6,FALSE))</f>
        <v>10</v>
      </c>
      <c r="L182" s="122">
        <f>IF($E182&gt;0,VLOOKUP($F182,'Temps unitaires'!$B$3:$J$72,7,FALSE)*$E182,VLOOKUP($F182,'Temps unitaires'!$B$3:$J$72,7,FALSE))</f>
        <v>5</v>
      </c>
      <c r="M182" s="122">
        <f>IF($E182&gt;0,VLOOKUP($F182,'Temps unitaires'!$B$3:$J$72,8,FALSE)*$E182,VLOOKUP($F182,'Temps unitaires'!$B$3:$J$72,8,FALSE))</f>
        <v>9.9999999999999995E-7</v>
      </c>
      <c r="N182" s="122">
        <f>IF($E182&gt;0,VLOOKUP($F182,'Temps unitaires'!$B$3:$J$72,9,FALSE)*$E182,VLOOKUP($F182,'Temps unitaires'!$B$3:$J$72,9,FALSE))</f>
        <v>2</v>
      </c>
      <c r="O182" s="123"/>
      <c r="P182" s="15"/>
      <c r="Q182" s="15"/>
      <c r="R182" s="15"/>
      <c r="S182" s="15"/>
      <c r="T182" s="15"/>
      <c r="U182" s="15"/>
      <c r="V182" s="79"/>
      <c r="W182" s="38"/>
      <c r="X182" s="124">
        <f t="shared" si="48"/>
        <v>0</v>
      </c>
      <c r="Y182" s="120"/>
      <c r="Z182" s="36"/>
      <c r="AA182" s="36"/>
      <c r="AB182" s="36"/>
      <c r="AC182" s="40"/>
      <c r="AD182" s="36"/>
      <c r="AE182" s="36"/>
      <c r="AF182" s="36"/>
      <c r="AG182" s="36"/>
      <c r="AH182" s="39"/>
      <c r="AI182" s="25"/>
      <c r="AJ182" s="34"/>
      <c r="AK182" s="32"/>
      <c r="AL182" s="32"/>
      <c r="AM182" s="25"/>
      <c r="AN182" s="35"/>
      <c r="AO182" s="36"/>
      <c r="AP182" s="32"/>
    </row>
    <row r="183" spans="1:62" ht="34.5" customHeight="1" x14ac:dyDescent="0.25">
      <c r="A183" s="29" t="s">
        <v>111</v>
      </c>
      <c r="B183" s="29" t="s">
        <v>246</v>
      </c>
      <c r="C183" s="30" t="s">
        <v>252</v>
      </c>
      <c r="D183" s="31"/>
      <c r="E183" s="31">
        <v>0.5</v>
      </c>
      <c r="F183" s="32" t="s">
        <v>7</v>
      </c>
      <c r="G183" s="121">
        <f t="shared" si="49"/>
        <v>8.500001000000001</v>
      </c>
      <c r="H183" s="122">
        <f>IF($E183&gt;0,VLOOKUP($F183,'Temps unitaires'!$B$3:$J$72,3,FALSE)*$E183,VLOOKUP($F183,'Temps unitaires'!$B$3:$J$72,3,FALSE))</f>
        <v>1</v>
      </c>
      <c r="I183" s="122">
        <f>IF($E183&gt;0,VLOOKUP($F183,'Temps unitaires'!$B$3:$J$72,4,FALSE)*$E183,VLOOKUP($F183,'Temps unitaires'!$B$3:$J$72,4,FALSE))</f>
        <v>4.9999999999999998E-7</v>
      </c>
      <c r="J183" s="122">
        <f>IF($E183&gt;0,VLOOKUP($F183,'Temps unitaires'!$B$3:$J$72,5,FALSE)*$E183,VLOOKUP($F183,'Temps unitaires'!$B$3:$J$72,5,FALSE))</f>
        <v>1</v>
      </c>
      <c r="K183" s="122">
        <f>IF($E183&gt;0,VLOOKUP($F183,'Temps unitaires'!$B$3:$J$72,6,FALSE)*$E183,VLOOKUP($F183,'Temps unitaires'!$B$3:$J$72,6,FALSE))</f>
        <v>4.5</v>
      </c>
      <c r="L183" s="122">
        <f>IF($E183&gt;0,VLOOKUP($F183,'Temps unitaires'!$B$3:$J$72,7,FALSE)*$E183,VLOOKUP($F183,'Temps unitaires'!$B$3:$J$72,7,FALSE))</f>
        <v>1</v>
      </c>
      <c r="M183" s="122">
        <f>IF($E183&gt;0,VLOOKUP($F183,'Temps unitaires'!$B$3:$J$72,8,FALSE)*$E183,VLOOKUP($F183,'Temps unitaires'!$B$3:$J$72,8,FALSE))</f>
        <v>4.9999999999999998E-7</v>
      </c>
      <c r="N183" s="122">
        <f>IF($E183&gt;0,VLOOKUP($F183,'Temps unitaires'!$B$3:$J$72,9,FALSE)*$E183,VLOOKUP($F183,'Temps unitaires'!$B$3:$J$72,9,FALSE))</f>
        <v>1</v>
      </c>
      <c r="O183" s="123"/>
      <c r="P183" s="15"/>
      <c r="Q183" s="15"/>
      <c r="R183" s="15"/>
      <c r="S183" s="15"/>
      <c r="T183" s="15"/>
      <c r="U183" s="15"/>
      <c r="V183" s="79"/>
      <c r="W183" s="38"/>
      <c r="X183" s="124">
        <f t="shared" si="48"/>
        <v>0</v>
      </c>
      <c r="Y183" s="120"/>
      <c r="Z183" s="36"/>
      <c r="AA183" s="36"/>
      <c r="AB183" s="36"/>
      <c r="AC183" s="40"/>
      <c r="AD183" s="36"/>
      <c r="AE183" s="36"/>
      <c r="AF183" s="36"/>
      <c r="AG183" s="36"/>
      <c r="AH183" s="39"/>
      <c r="AI183" s="25"/>
      <c r="AJ183" s="34"/>
      <c r="AK183" s="32"/>
      <c r="AL183" s="32"/>
      <c r="AM183" s="25"/>
      <c r="AN183" s="35"/>
      <c r="AO183" s="36"/>
      <c r="AP183" s="32"/>
    </row>
    <row r="184" spans="1:62" ht="34.5" customHeight="1" x14ac:dyDescent="0.25">
      <c r="A184" s="29" t="s">
        <v>111</v>
      </c>
      <c r="B184" s="29" t="s">
        <v>246</v>
      </c>
      <c r="C184" s="30" t="s">
        <v>253</v>
      </c>
      <c r="D184" s="31"/>
      <c r="E184" s="31">
        <v>0.5</v>
      </c>
      <c r="F184" s="32" t="s">
        <v>7</v>
      </c>
      <c r="G184" s="121">
        <f t="shared" ref="G184:G186" si="58">SUM(H184:N184)</f>
        <v>8.500001000000001</v>
      </c>
      <c r="H184" s="122">
        <f>IF($E184&gt;0,VLOOKUP($F184,'Temps unitaires'!$B$3:$J$72,3,FALSE)*$E184,VLOOKUP($F184,'Temps unitaires'!$B$3:$J$72,3,FALSE))</f>
        <v>1</v>
      </c>
      <c r="I184" s="122">
        <f>IF($E184&gt;0,VLOOKUP($F184,'Temps unitaires'!$B$3:$J$72,4,FALSE)*$E184,VLOOKUP($F184,'Temps unitaires'!$B$3:$J$72,4,FALSE))</f>
        <v>4.9999999999999998E-7</v>
      </c>
      <c r="J184" s="122">
        <f>IF($E184&gt;0,VLOOKUP($F184,'Temps unitaires'!$B$3:$J$72,5,FALSE)*$E184,VLOOKUP($F184,'Temps unitaires'!$B$3:$J$72,5,FALSE))</f>
        <v>1</v>
      </c>
      <c r="K184" s="122">
        <f>IF($E184&gt;0,VLOOKUP($F184,'Temps unitaires'!$B$3:$J$72,6,FALSE)*$E184,VLOOKUP($F184,'Temps unitaires'!$B$3:$J$72,6,FALSE))</f>
        <v>4.5</v>
      </c>
      <c r="L184" s="122">
        <f>IF($E184&gt;0,VLOOKUP($F184,'Temps unitaires'!$B$3:$J$72,7,FALSE)*$E184,VLOOKUP($F184,'Temps unitaires'!$B$3:$J$72,7,FALSE))</f>
        <v>1</v>
      </c>
      <c r="M184" s="122">
        <f>IF($E184&gt;0,VLOOKUP($F184,'Temps unitaires'!$B$3:$J$72,8,FALSE)*$E184,VLOOKUP($F184,'Temps unitaires'!$B$3:$J$72,8,FALSE))</f>
        <v>4.9999999999999998E-7</v>
      </c>
      <c r="N184" s="122">
        <f>IF($E184&gt;0,VLOOKUP($F184,'Temps unitaires'!$B$3:$J$72,9,FALSE)*$E184,VLOOKUP($F184,'Temps unitaires'!$B$3:$J$72,9,FALSE))</f>
        <v>1</v>
      </c>
      <c r="O184" s="123"/>
      <c r="P184" s="15"/>
      <c r="Q184" s="15"/>
      <c r="R184" s="15"/>
      <c r="S184" s="15"/>
      <c r="T184" s="15"/>
      <c r="U184" s="15"/>
      <c r="V184" s="79"/>
      <c r="W184" s="38"/>
      <c r="X184" s="124">
        <f t="shared" si="48"/>
        <v>0</v>
      </c>
      <c r="Y184" s="120"/>
      <c r="Z184" s="36"/>
      <c r="AA184" s="36"/>
      <c r="AB184" s="36"/>
      <c r="AC184" s="36"/>
      <c r="AD184" s="36"/>
      <c r="AE184" s="36"/>
      <c r="AF184" s="36"/>
      <c r="AG184" s="36"/>
      <c r="AH184" s="39"/>
      <c r="AI184" s="25"/>
      <c r="AJ184" s="39"/>
      <c r="AK184" s="36"/>
      <c r="AL184" s="32"/>
      <c r="AM184" s="25"/>
      <c r="AN184" s="35"/>
      <c r="AO184" s="36"/>
      <c r="AP184" s="32"/>
    </row>
    <row r="185" spans="1:62" ht="34.5" customHeight="1" x14ac:dyDescent="0.25">
      <c r="A185" s="29" t="s">
        <v>111</v>
      </c>
      <c r="B185" s="29" t="s">
        <v>246</v>
      </c>
      <c r="C185" s="30" t="s">
        <v>254</v>
      </c>
      <c r="D185" s="31"/>
      <c r="E185" s="31"/>
      <c r="F185" s="32" t="s">
        <v>7</v>
      </c>
      <c r="G185" s="121">
        <f t="shared" si="58"/>
        <v>17.000002000000002</v>
      </c>
      <c r="H185" s="122">
        <f>IF($E185&gt;0,VLOOKUP($F185,'Temps unitaires'!$B$3:$J$72,3,FALSE)*$E185,VLOOKUP($F185,'Temps unitaires'!$B$3:$J$72,3,FALSE))</f>
        <v>2</v>
      </c>
      <c r="I185" s="122">
        <f>IF($E185&gt;0,VLOOKUP($F185,'Temps unitaires'!$B$3:$J$72,4,FALSE)*$E185,VLOOKUP($F185,'Temps unitaires'!$B$3:$J$72,4,FALSE))</f>
        <v>9.9999999999999995E-7</v>
      </c>
      <c r="J185" s="122">
        <f>IF($E185&gt;0,VLOOKUP($F185,'Temps unitaires'!$B$3:$J$72,5,FALSE)*$E185,VLOOKUP($F185,'Temps unitaires'!$B$3:$J$72,5,FALSE))</f>
        <v>2</v>
      </c>
      <c r="K185" s="122">
        <f>IF($E185&gt;0,VLOOKUP($F185,'Temps unitaires'!$B$3:$J$72,6,FALSE)*$E185,VLOOKUP($F185,'Temps unitaires'!$B$3:$J$72,6,FALSE))</f>
        <v>9</v>
      </c>
      <c r="L185" s="122">
        <f>IF($E185&gt;0,VLOOKUP($F185,'Temps unitaires'!$B$3:$J$72,7,FALSE)*$E185,VLOOKUP($F185,'Temps unitaires'!$B$3:$J$72,7,FALSE))</f>
        <v>2</v>
      </c>
      <c r="M185" s="122">
        <f>IF($E185&gt;0,VLOOKUP($F185,'Temps unitaires'!$B$3:$J$72,8,FALSE)*$E185,VLOOKUP($F185,'Temps unitaires'!$B$3:$J$72,8,FALSE))</f>
        <v>9.9999999999999995E-7</v>
      </c>
      <c r="N185" s="122">
        <f>IF($E185&gt;0,VLOOKUP($F185,'Temps unitaires'!$B$3:$J$72,9,FALSE)*$E185,VLOOKUP($F185,'Temps unitaires'!$B$3:$J$72,9,FALSE))</f>
        <v>2</v>
      </c>
      <c r="O185" s="123"/>
      <c r="P185" s="15"/>
      <c r="Q185" s="15"/>
      <c r="R185" s="15"/>
      <c r="S185" s="15"/>
      <c r="T185" s="15"/>
      <c r="U185" s="15"/>
      <c r="V185" s="79"/>
      <c r="W185" s="38"/>
      <c r="X185" s="124">
        <f t="shared" si="48"/>
        <v>0</v>
      </c>
      <c r="Y185" s="120"/>
      <c r="Z185" s="36"/>
      <c r="AA185" s="36"/>
      <c r="AB185" s="36"/>
      <c r="AC185" s="40"/>
      <c r="AD185" s="36"/>
      <c r="AE185" s="36"/>
      <c r="AF185" s="36"/>
      <c r="AG185" s="36"/>
      <c r="AH185" s="39"/>
      <c r="AI185" s="25"/>
      <c r="AJ185" s="34"/>
      <c r="AK185" s="32"/>
      <c r="AL185" s="32"/>
      <c r="AM185" s="25"/>
      <c r="AN185" s="35"/>
      <c r="AO185" s="36"/>
      <c r="AP185" s="32"/>
    </row>
    <row r="186" spans="1:62" ht="34.5" customHeight="1" x14ac:dyDescent="0.25">
      <c r="A186" s="29" t="s">
        <v>111</v>
      </c>
      <c r="B186" s="29" t="s">
        <v>246</v>
      </c>
      <c r="C186" s="30" t="s">
        <v>255</v>
      </c>
      <c r="D186" s="31"/>
      <c r="E186" s="31"/>
      <c r="F186" s="32" t="s">
        <v>7</v>
      </c>
      <c r="G186" s="121">
        <f t="shared" si="58"/>
        <v>17.000002000000002</v>
      </c>
      <c r="H186" s="122">
        <f>IF($E186&gt;0,VLOOKUP($F186,'Temps unitaires'!$B$3:$J$72,3,FALSE)*$E186,VLOOKUP($F186,'Temps unitaires'!$B$3:$J$72,3,FALSE))</f>
        <v>2</v>
      </c>
      <c r="I186" s="122">
        <f>IF($E186&gt;0,VLOOKUP($F186,'Temps unitaires'!$B$3:$J$72,4,FALSE)*$E186,VLOOKUP($F186,'Temps unitaires'!$B$3:$J$72,4,FALSE))</f>
        <v>9.9999999999999995E-7</v>
      </c>
      <c r="J186" s="122">
        <f>IF($E186&gt;0,VLOOKUP($F186,'Temps unitaires'!$B$3:$J$72,5,FALSE)*$E186,VLOOKUP($F186,'Temps unitaires'!$B$3:$J$72,5,FALSE))</f>
        <v>2</v>
      </c>
      <c r="K186" s="122">
        <f>IF($E186&gt;0,VLOOKUP($F186,'Temps unitaires'!$B$3:$J$72,6,FALSE)*$E186,VLOOKUP($F186,'Temps unitaires'!$B$3:$J$72,6,FALSE))</f>
        <v>9</v>
      </c>
      <c r="L186" s="122">
        <f>IF($E186&gt;0,VLOOKUP($F186,'Temps unitaires'!$B$3:$J$72,7,FALSE)*$E186,VLOOKUP($F186,'Temps unitaires'!$B$3:$J$72,7,FALSE))</f>
        <v>2</v>
      </c>
      <c r="M186" s="122">
        <f>IF($E186&gt;0,VLOOKUP($F186,'Temps unitaires'!$B$3:$J$72,8,FALSE)*$E186,VLOOKUP($F186,'Temps unitaires'!$B$3:$J$72,8,FALSE))</f>
        <v>9.9999999999999995E-7</v>
      </c>
      <c r="N186" s="122">
        <f>IF($E186&gt;0,VLOOKUP($F186,'Temps unitaires'!$B$3:$J$72,9,FALSE)*$E186,VLOOKUP($F186,'Temps unitaires'!$B$3:$J$72,9,FALSE))</f>
        <v>2</v>
      </c>
      <c r="O186" s="123"/>
      <c r="P186" s="15"/>
      <c r="Q186" s="15"/>
      <c r="R186" s="15"/>
      <c r="S186" s="15"/>
      <c r="T186" s="15"/>
      <c r="U186" s="15"/>
      <c r="V186" s="79"/>
      <c r="W186" s="38"/>
      <c r="X186" s="124">
        <f t="shared" si="48"/>
        <v>0</v>
      </c>
      <c r="Y186" s="120"/>
      <c r="Z186" s="36"/>
      <c r="AA186" s="36"/>
      <c r="AB186" s="36"/>
      <c r="AC186" s="36"/>
      <c r="AD186" s="36"/>
      <c r="AE186" s="36"/>
      <c r="AF186" s="36"/>
      <c r="AG186" s="36"/>
      <c r="AH186" s="39"/>
      <c r="AI186" s="25"/>
      <c r="AJ186" s="39"/>
      <c r="AK186" s="36"/>
      <c r="AL186" s="32"/>
      <c r="AM186" s="25"/>
      <c r="AN186" s="35"/>
      <c r="AO186" s="36"/>
      <c r="AP186" s="32"/>
    </row>
    <row r="187" spans="1:62" ht="34.5" customHeight="1" x14ac:dyDescent="0.25">
      <c r="A187" s="29" t="s">
        <v>111</v>
      </c>
      <c r="B187" s="29" t="s">
        <v>246</v>
      </c>
      <c r="C187" s="30" t="s">
        <v>256</v>
      </c>
      <c r="D187" s="31"/>
      <c r="E187" s="31"/>
      <c r="F187" s="32" t="s">
        <v>18</v>
      </c>
      <c r="G187" s="121">
        <f>SUM(H187:N187)</f>
        <v>6.0000020000000003</v>
      </c>
      <c r="H187" s="122">
        <f>IF($E187&gt;0,VLOOKUP($F187,'Temps unitaires'!$B$3:$J$72,3,FALSE)*$E187,VLOOKUP($F187,'Temps unitaires'!$B$3:$J$72,3,FALSE))</f>
        <v>2</v>
      </c>
      <c r="I187" s="122">
        <f>IF($E187&gt;0,VLOOKUP($F187,'Temps unitaires'!$B$3:$J$72,4,FALSE)*$E187,VLOOKUP($F187,'Temps unitaires'!$B$3:$J$72,4,FALSE))</f>
        <v>9.9999999999999995E-7</v>
      </c>
      <c r="J187" s="122">
        <f>IF($E187&gt;0,VLOOKUP($F187,'Temps unitaires'!$B$3:$J$72,5,FALSE)*$E187,VLOOKUP($F187,'Temps unitaires'!$B$3:$J$72,5,FALSE))</f>
        <v>1</v>
      </c>
      <c r="K187" s="122">
        <f>IF($E187&gt;0,VLOOKUP($F187,'Temps unitaires'!$B$3:$J$72,6,FALSE)*$E187,VLOOKUP($F187,'Temps unitaires'!$B$3:$J$72,6,FALSE))</f>
        <v>1</v>
      </c>
      <c r="L187" s="122">
        <f>IF($E187&gt;0,VLOOKUP($F187,'Temps unitaires'!$B$3:$J$72,7,FALSE)*$E187,VLOOKUP($F187,'Temps unitaires'!$B$3:$J$72,7,FALSE))</f>
        <v>1</v>
      </c>
      <c r="M187" s="122">
        <f>IF($E187&gt;0,VLOOKUP($F187,'Temps unitaires'!$B$3:$J$72,8,FALSE)*$E187,VLOOKUP($F187,'Temps unitaires'!$B$3:$J$72,8,FALSE))</f>
        <v>9.9999999999999995E-7</v>
      </c>
      <c r="N187" s="122">
        <f>IF($E187&gt;0,VLOOKUP($F187,'Temps unitaires'!$B$3:$J$72,9,FALSE)*$E187,VLOOKUP($F187,'Temps unitaires'!$B$3:$J$72,9,FALSE))</f>
        <v>1</v>
      </c>
      <c r="O187" s="123"/>
      <c r="P187" s="15"/>
      <c r="Q187" s="41"/>
      <c r="R187" s="15"/>
      <c r="S187" s="15"/>
      <c r="T187" s="15"/>
      <c r="U187" s="41"/>
      <c r="V187" s="79"/>
      <c r="W187" s="42"/>
      <c r="X187" s="124">
        <f t="shared" si="48"/>
        <v>0</v>
      </c>
      <c r="Y187" s="120"/>
      <c r="Z187" s="36"/>
      <c r="AA187" s="36"/>
      <c r="AB187" s="36"/>
      <c r="AC187" s="40"/>
      <c r="AD187" s="36"/>
      <c r="AE187" s="36"/>
      <c r="AF187" s="36"/>
      <c r="AG187" s="36"/>
      <c r="AH187" s="39"/>
      <c r="AI187" s="25"/>
      <c r="AJ187" s="34"/>
      <c r="AK187" s="32"/>
      <c r="AL187" s="32"/>
      <c r="AM187" s="25"/>
      <c r="AN187" s="35"/>
      <c r="AO187" s="36"/>
      <c r="AP187" s="32"/>
    </row>
    <row r="188" spans="1:62" ht="34.5" customHeight="1" x14ac:dyDescent="0.25">
      <c r="A188" s="29" t="s">
        <v>111</v>
      </c>
      <c r="B188" s="29" t="s">
        <v>246</v>
      </c>
      <c r="C188" s="30" t="s">
        <v>257</v>
      </c>
      <c r="D188" s="31"/>
      <c r="E188" s="31"/>
      <c r="F188" s="32" t="s">
        <v>18</v>
      </c>
      <c r="G188" s="121">
        <f t="shared" ref="G188:G230" si="59">SUM(H188:N188)</f>
        <v>6.0000020000000003</v>
      </c>
      <c r="H188" s="122">
        <f>IF($E188&gt;0,VLOOKUP($F188,'Temps unitaires'!$B$3:$J$72,3,FALSE)*$E188,VLOOKUP($F188,'Temps unitaires'!$B$3:$J$72,3,FALSE))</f>
        <v>2</v>
      </c>
      <c r="I188" s="122">
        <f>IF($E188&gt;0,VLOOKUP($F188,'Temps unitaires'!$B$3:$J$72,4,FALSE)*$E188,VLOOKUP($F188,'Temps unitaires'!$B$3:$J$72,4,FALSE))</f>
        <v>9.9999999999999995E-7</v>
      </c>
      <c r="J188" s="122">
        <f>IF($E188&gt;0,VLOOKUP($F188,'Temps unitaires'!$B$3:$J$72,5,FALSE)*$E188,VLOOKUP($F188,'Temps unitaires'!$B$3:$J$72,5,FALSE))</f>
        <v>1</v>
      </c>
      <c r="K188" s="122">
        <f>IF($E188&gt;0,VLOOKUP($F188,'Temps unitaires'!$B$3:$J$72,6,FALSE)*$E188,VLOOKUP($F188,'Temps unitaires'!$B$3:$J$72,6,FALSE))</f>
        <v>1</v>
      </c>
      <c r="L188" s="122">
        <f>IF($E188&gt;0,VLOOKUP($F188,'Temps unitaires'!$B$3:$J$72,7,FALSE)*$E188,VLOOKUP($F188,'Temps unitaires'!$B$3:$J$72,7,FALSE))</f>
        <v>1</v>
      </c>
      <c r="M188" s="122">
        <f>IF($E188&gt;0,VLOOKUP($F188,'Temps unitaires'!$B$3:$J$72,8,FALSE)*$E188,VLOOKUP($F188,'Temps unitaires'!$B$3:$J$72,8,FALSE))</f>
        <v>9.9999999999999995E-7</v>
      </c>
      <c r="N188" s="122">
        <f>IF($E188&gt;0,VLOOKUP($F188,'Temps unitaires'!$B$3:$J$72,9,FALSE)*$E188,VLOOKUP($F188,'Temps unitaires'!$B$3:$J$72,9,FALSE))</f>
        <v>1</v>
      </c>
      <c r="O188" s="123"/>
      <c r="P188" s="15"/>
      <c r="Q188" s="41"/>
      <c r="R188" s="15"/>
      <c r="S188" s="15"/>
      <c r="T188" s="15"/>
      <c r="U188" s="41"/>
      <c r="V188" s="79"/>
      <c r="W188" s="42"/>
      <c r="X188" s="124">
        <f t="shared" si="48"/>
        <v>0</v>
      </c>
      <c r="Y188" s="120"/>
      <c r="Z188" s="36"/>
      <c r="AA188" s="36"/>
      <c r="AB188" s="36"/>
      <c r="AC188" s="40"/>
      <c r="AD188" s="36"/>
      <c r="AE188" s="36"/>
      <c r="AF188" s="36"/>
      <c r="AG188" s="36"/>
      <c r="AH188" s="39"/>
      <c r="AI188" s="25"/>
      <c r="AJ188" s="34"/>
      <c r="AK188" s="32"/>
      <c r="AL188" s="32"/>
      <c r="AM188" s="25"/>
      <c r="AN188" s="35"/>
      <c r="AO188" s="36"/>
      <c r="AP188" s="32"/>
    </row>
    <row r="189" spans="1:62" ht="34.5" customHeight="1" x14ac:dyDescent="0.25">
      <c r="A189" s="29" t="s">
        <v>111</v>
      </c>
      <c r="B189" s="29" t="s">
        <v>246</v>
      </c>
      <c r="C189" s="30" t="s">
        <v>258</v>
      </c>
      <c r="D189" s="31"/>
      <c r="E189" s="31"/>
      <c r="F189" s="32" t="s">
        <v>18</v>
      </c>
      <c r="G189" s="121">
        <f t="shared" si="59"/>
        <v>6.0000020000000003</v>
      </c>
      <c r="H189" s="122">
        <f>IF($E189&gt;0,VLOOKUP($F189,'Temps unitaires'!$B$3:$J$72,3,FALSE)*$E189,VLOOKUP($F189,'Temps unitaires'!$B$3:$J$72,3,FALSE))</f>
        <v>2</v>
      </c>
      <c r="I189" s="122">
        <f>IF($E189&gt;0,VLOOKUP($F189,'Temps unitaires'!$B$3:$J$72,4,FALSE)*$E189,VLOOKUP($F189,'Temps unitaires'!$B$3:$J$72,4,FALSE))</f>
        <v>9.9999999999999995E-7</v>
      </c>
      <c r="J189" s="122">
        <f>IF($E189&gt;0,VLOOKUP($F189,'Temps unitaires'!$B$3:$J$72,5,FALSE)*$E189,VLOOKUP($F189,'Temps unitaires'!$B$3:$J$72,5,FALSE))</f>
        <v>1</v>
      </c>
      <c r="K189" s="122">
        <f>IF($E189&gt;0,VLOOKUP($F189,'Temps unitaires'!$B$3:$J$72,6,FALSE)*$E189,VLOOKUP($F189,'Temps unitaires'!$B$3:$J$72,6,FALSE))</f>
        <v>1</v>
      </c>
      <c r="L189" s="122">
        <f>IF($E189&gt;0,VLOOKUP($F189,'Temps unitaires'!$B$3:$J$72,7,FALSE)*$E189,VLOOKUP($F189,'Temps unitaires'!$B$3:$J$72,7,FALSE))</f>
        <v>1</v>
      </c>
      <c r="M189" s="122">
        <f>IF($E189&gt;0,VLOOKUP($F189,'Temps unitaires'!$B$3:$J$72,8,FALSE)*$E189,VLOOKUP($F189,'Temps unitaires'!$B$3:$J$72,8,FALSE))</f>
        <v>9.9999999999999995E-7</v>
      </c>
      <c r="N189" s="122">
        <f>IF($E189&gt;0,VLOOKUP($F189,'Temps unitaires'!$B$3:$J$72,9,FALSE)*$E189,VLOOKUP($F189,'Temps unitaires'!$B$3:$J$72,9,FALSE))</f>
        <v>1</v>
      </c>
      <c r="O189" s="123"/>
      <c r="P189" s="15"/>
      <c r="Q189" s="41"/>
      <c r="R189" s="15"/>
      <c r="S189" s="15"/>
      <c r="T189" s="15"/>
      <c r="U189" s="41"/>
      <c r="V189" s="79"/>
      <c r="W189" s="42"/>
      <c r="X189" s="124">
        <f t="shared" si="48"/>
        <v>0</v>
      </c>
      <c r="Y189" s="120"/>
      <c r="Z189" s="36"/>
      <c r="AA189" s="36"/>
      <c r="AB189" s="36"/>
      <c r="AC189" s="40"/>
      <c r="AD189" s="36"/>
      <c r="AE189" s="36"/>
      <c r="AF189" s="36"/>
      <c r="AG189" s="36"/>
      <c r="AH189" s="39"/>
      <c r="AI189" s="25"/>
      <c r="AJ189" s="34"/>
      <c r="AK189" s="32"/>
      <c r="AL189" s="32"/>
      <c r="AM189" s="25"/>
      <c r="AN189" s="35"/>
      <c r="AO189" s="36"/>
      <c r="AP189" s="32"/>
    </row>
    <row r="190" spans="1:62" ht="34.5" customHeight="1" x14ac:dyDescent="0.25">
      <c r="A190" s="29" t="s">
        <v>111</v>
      </c>
      <c r="B190" s="29" t="s">
        <v>246</v>
      </c>
      <c r="C190" s="30" t="s">
        <v>259</v>
      </c>
      <c r="D190" s="31"/>
      <c r="E190" s="31"/>
      <c r="F190" s="32" t="s">
        <v>18</v>
      </c>
      <c r="G190" s="121">
        <f t="shared" si="59"/>
        <v>6.0000020000000003</v>
      </c>
      <c r="H190" s="122">
        <f>IF($E190&gt;0,VLOOKUP($F190,'Temps unitaires'!$B$3:$J$72,3,FALSE)*$E190,VLOOKUP($F190,'Temps unitaires'!$B$3:$J$72,3,FALSE))</f>
        <v>2</v>
      </c>
      <c r="I190" s="122">
        <f>IF($E190&gt;0,VLOOKUP($F190,'Temps unitaires'!$B$3:$J$72,4,FALSE)*$E190,VLOOKUP($F190,'Temps unitaires'!$B$3:$J$72,4,FALSE))</f>
        <v>9.9999999999999995E-7</v>
      </c>
      <c r="J190" s="122">
        <f>IF($E190&gt;0,VLOOKUP($F190,'Temps unitaires'!$B$3:$J$72,5,FALSE)*$E190,VLOOKUP($F190,'Temps unitaires'!$B$3:$J$72,5,FALSE))</f>
        <v>1</v>
      </c>
      <c r="K190" s="122">
        <f>IF($E190&gt;0,VLOOKUP($F190,'Temps unitaires'!$B$3:$J$72,6,FALSE)*$E190,VLOOKUP($F190,'Temps unitaires'!$B$3:$J$72,6,FALSE))</f>
        <v>1</v>
      </c>
      <c r="L190" s="122">
        <f>IF($E190&gt;0,VLOOKUP($F190,'Temps unitaires'!$B$3:$J$72,7,FALSE)*$E190,VLOOKUP($F190,'Temps unitaires'!$B$3:$J$72,7,FALSE))</f>
        <v>1</v>
      </c>
      <c r="M190" s="122">
        <f>IF($E190&gt;0,VLOOKUP($F190,'Temps unitaires'!$B$3:$J$72,8,FALSE)*$E190,VLOOKUP($F190,'Temps unitaires'!$B$3:$J$72,8,FALSE))</f>
        <v>9.9999999999999995E-7</v>
      </c>
      <c r="N190" s="122">
        <f>IF($E190&gt;0,VLOOKUP($F190,'Temps unitaires'!$B$3:$J$72,9,FALSE)*$E190,VLOOKUP($F190,'Temps unitaires'!$B$3:$J$72,9,FALSE))</f>
        <v>1</v>
      </c>
      <c r="O190" s="123"/>
      <c r="P190" s="15"/>
      <c r="Q190" s="41"/>
      <c r="R190" s="15"/>
      <c r="S190" s="15"/>
      <c r="T190" s="15"/>
      <c r="U190" s="41"/>
      <c r="V190" s="79"/>
      <c r="W190" s="42"/>
      <c r="X190" s="124">
        <f t="shared" si="48"/>
        <v>0</v>
      </c>
      <c r="Y190" s="120"/>
      <c r="Z190" s="36"/>
      <c r="AA190" s="36"/>
      <c r="AB190" s="36"/>
      <c r="AC190" s="40"/>
      <c r="AD190" s="36"/>
      <c r="AE190" s="36"/>
      <c r="AF190" s="36"/>
      <c r="AG190" s="36"/>
      <c r="AH190" s="39"/>
      <c r="AI190" s="25"/>
      <c r="AJ190" s="34"/>
      <c r="AK190" s="32"/>
      <c r="AL190" s="32"/>
      <c r="AM190" s="25"/>
      <c r="AN190" s="35"/>
      <c r="AO190" s="36"/>
      <c r="AP190" s="32"/>
    </row>
    <row r="191" spans="1:62" ht="34.5" customHeight="1" x14ac:dyDescent="0.25">
      <c r="A191" s="29" t="s">
        <v>111</v>
      </c>
      <c r="B191" s="29" t="s">
        <v>246</v>
      </c>
      <c r="C191" s="30" t="s">
        <v>260</v>
      </c>
      <c r="D191" s="31"/>
      <c r="E191" s="31"/>
      <c r="F191" s="32" t="s">
        <v>18</v>
      </c>
      <c r="G191" s="121">
        <f t="shared" si="59"/>
        <v>6.0000020000000003</v>
      </c>
      <c r="H191" s="122">
        <f>IF($E191&gt;0,VLOOKUP($F191,'Temps unitaires'!$B$3:$J$72,3,FALSE)*$E191,VLOOKUP($F191,'Temps unitaires'!$B$3:$J$72,3,FALSE))</f>
        <v>2</v>
      </c>
      <c r="I191" s="122">
        <f>IF($E191&gt;0,VLOOKUP($F191,'Temps unitaires'!$B$3:$J$72,4,FALSE)*$E191,VLOOKUP($F191,'Temps unitaires'!$B$3:$J$72,4,FALSE))</f>
        <v>9.9999999999999995E-7</v>
      </c>
      <c r="J191" s="122">
        <f>IF($E191&gt;0,VLOOKUP($F191,'Temps unitaires'!$B$3:$J$72,5,FALSE)*$E191,VLOOKUP($F191,'Temps unitaires'!$B$3:$J$72,5,FALSE))</f>
        <v>1</v>
      </c>
      <c r="K191" s="122">
        <f>IF($E191&gt;0,VLOOKUP($F191,'Temps unitaires'!$B$3:$J$72,6,FALSE)*$E191,VLOOKUP($F191,'Temps unitaires'!$B$3:$J$72,6,FALSE))</f>
        <v>1</v>
      </c>
      <c r="L191" s="122">
        <f>IF($E191&gt;0,VLOOKUP($F191,'Temps unitaires'!$B$3:$J$72,7,FALSE)*$E191,VLOOKUP($F191,'Temps unitaires'!$B$3:$J$72,7,FALSE))</f>
        <v>1</v>
      </c>
      <c r="M191" s="122">
        <f>IF($E191&gt;0,VLOOKUP($F191,'Temps unitaires'!$B$3:$J$72,8,FALSE)*$E191,VLOOKUP($F191,'Temps unitaires'!$B$3:$J$72,8,FALSE))</f>
        <v>9.9999999999999995E-7</v>
      </c>
      <c r="N191" s="122">
        <f>IF($E191&gt;0,VLOOKUP($F191,'Temps unitaires'!$B$3:$J$72,9,FALSE)*$E191,VLOOKUP($F191,'Temps unitaires'!$B$3:$J$72,9,FALSE))</f>
        <v>1</v>
      </c>
      <c r="O191" s="123"/>
      <c r="P191" s="15"/>
      <c r="Q191" s="41"/>
      <c r="R191" s="15"/>
      <c r="S191" s="15"/>
      <c r="T191" s="15"/>
      <c r="U191" s="41"/>
      <c r="V191" s="79"/>
      <c r="W191" s="42"/>
      <c r="X191" s="124">
        <f t="shared" si="48"/>
        <v>0</v>
      </c>
      <c r="Y191" s="120"/>
      <c r="Z191" s="36"/>
      <c r="AA191" s="36"/>
      <c r="AB191" s="36"/>
      <c r="AC191" s="40"/>
      <c r="AD191" s="36"/>
      <c r="AE191" s="36"/>
      <c r="AF191" s="36"/>
      <c r="AG191" s="36"/>
      <c r="AH191" s="39"/>
      <c r="AI191" s="25"/>
      <c r="AJ191" s="34"/>
      <c r="AK191" s="32"/>
      <c r="AL191" s="32"/>
      <c r="AM191" s="25"/>
      <c r="AN191" s="35"/>
      <c r="AO191" s="36"/>
      <c r="AP191" s="32"/>
    </row>
    <row r="192" spans="1:62" ht="34.5" customHeight="1" x14ac:dyDescent="0.25">
      <c r="A192" s="29" t="s">
        <v>111</v>
      </c>
      <c r="B192" s="29" t="s">
        <v>246</v>
      </c>
      <c r="C192" s="30" t="s">
        <v>261</v>
      </c>
      <c r="D192" s="31"/>
      <c r="E192" s="31"/>
      <c r="F192" s="37" t="s">
        <v>26</v>
      </c>
      <c r="G192" s="121">
        <f t="shared" si="59"/>
        <v>1.3000050000000001</v>
      </c>
      <c r="H192" s="122">
        <f>IF($E192&gt;0,VLOOKUP($F192,'Temps unitaires'!$B$3:$J$72,3,FALSE)*$E192,VLOOKUP($F192,'Temps unitaires'!$B$3:$J$72,3,FALSE))</f>
        <v>9.9999999999999995E-7</v>
      </c>
      <c r="I192" s="122">
        <f>IF($E192&gt;0,VLOOKUP($F192,'Temps unitaires'!$B$3:$J$72,4,FALSE)*$E192,VLOOKUP($F192,'Temps unitaires'!$B$3:$J$72,4,FALSE))</f>
        <v>9.9999999999999995E-7</v>
      </c>
      <c r="J192" s="122">
        <f>IF($E192&gt;0,VLOOKUP($F192,'Temps unitaires'!$B$3:$J$72,5,FALSE)*$E192,VLOOKUP($F192,'Temps unitaires'!$B$3:$J$72,5,FALSE))</f>
        <v>9.9999999999999995E-7</v>
      </c>
      <c r="K192" s="122">
        <f>IF($E192&gt;0,VLOOKUP($F192,'Temps unitaires'!$B$3:$J$72,6,FALSE)*$E192,VLOOKUP($F192,'Temps unitaires'!$B$3:$J$72,6,FALSE))</f>
        <v>9.9999999999999995E-7</v>
      </c>
      <c r="L192" s="122">
        <f>IF($E192&gt;0,VLOOKUP($F192,'Temps unitaires'!$B$3:$J$72,7,FALSE)*$E192,VLOOKUP($F192,'Temps unitaires'!$B$3:$J$72,7,FALSE))</f>
        <v>9.9999999999999995E-7</v>
      </c>
      <c r="M192" s="122">
        <f>IF($E192&gt;0,VLOOKUP($F192,'Temps unitaires'!$B$3:$J$72,8,FALSE)*$E192,VLOOKUP($F192,'Temps unitaires'!$B$3:$J$72,8,FALSE))</f>
        <v>0.8</v>
      </c>
      <c r="N192" s="122">
        <f>IF($E192&gt;0,VLOOKUP($F192,'Temps unitaires'!$B$3:$J$72,9,FALSE)*$E192,VLOOKUP($F192,'Temps unitaires'!$B$3:$J$72,9,FALSE))</f>
        <v>0.5</v>
      </c>
      <c r="O192" s="123"/>
      <c r="P192" s="15"/>
      <c r="Q192" s="41"/>
      <c r="R192" s="41"/>
      <c r="S192" s="41"/>
      <c r="T192" s="41"/>
      <c r="U192" s="15"/>
      <c r="V192" s="79"/>
      <c r="W192" s="42"/>
      <c r="X192" s="124">
        <f t="shared" si="48"/>
        <v>0</v>
      </c>
      <c r="Y192" s="120"/>
      <c r="Z192" s="36"/>
      <c r="AA192" s="36"/>
      <c r="AB192" s="36"/>
      <c r="AC192" s="40"/>
      <c r="AD192" s="36"/>
      <c r="AE192" s="36"/>
      <c r="AF192" s="36"/>
      <c r="AG192" s="36"/>
      <c r="AH192" s="39"/>
      <c r="AI192" s="25"/>
      <c r="AJ192" s="34"/>
      <c r="AK192" s="32"/>
      <c r="AL192" s="32"/>
      <c r="AM192" s="25"/>
      <c r="AN192" s="35"/>
      <c r="AO192" s="36"/>
      <c r="AP192" s="32"/>
    </row>
    <row r="193" spans="1:42" ht="34.5" customHeight="1" x14ac:dyDescent="0.25">
      <c r="A193" s="29" t="s">
        <v>111</v>
      </c>
      <c r="B193" s="29" t="s">
        <v>246</v>
      </c>
      <c r="C193" s="30" t="s">
        <v>262</v>
      </c>
      <c r="D193" s="31"/>
      <c r="E193" s="31"/>
      <c r="F193" s="37" t="s">
        <v>11</v>
      </c>
      <c r="G193" s="121">
        <f t="shared" si="59"/>
        <v>9.0000020000000003</v>
      </c>
      <c r="H193" s="122">
        <f>IF($E193&gt;0,VLOOKUP($F193,'Temps unitaires'!$B$3:$J$72,3,FALSE)*$E193,VLOOKUP($F193,'Temps unitaires'!$B$3:$J$72,3,FALSE))</f>
        <v>2</v>
      </c>
      <c r="I193" s="122">
        <f>IF($E193&gt;0,VLOOKUP($F193,'Temps unitaires'!$B$3:$J$72,4,FALSE)*$E193,VLOOKUP($F193,'Temps unitaires'!$B$3:$J$72,4,FALSE))</f>
        <v>9.9999999999999995E-7</v>
      </c>
      <c r="J193" s="122">
        <f>IF($E193&gt;0,VLOOKUP($F193,'Temps unitaires'!$B$3:$J$72,5,FALSE)*$E193,VLOOKUP($F193,'Temps unitaires'!$B$3:$J$72,5,FALSE))</f>
        <v>1</v>
      </c>
      <c r="K193" s="122">
        <f>IF($E193&gt;0,VLOOKUP($F193,'Temps unitaires'!$B$3:$J$72,6,FALSE)*$E193,VLOOKUP($F193,'Temps unitaires'!$B$3:$J$72,6,FALSE))</f>
        <v>2</v>
      </c>
      <c r="L193" s="122">
        <f>IF($E193&gt;0,VLOOKUP($F193,'Temps unitaires'!$B$3:$J$72,7,FALSE)*$E193,VLOOKUP($F193,'Temps unitaires'!$B$3:$J$72,7,FALSE))</f>
        <v>2</v>
      </c>
      <c r="M193" s="122">
        <f>IF($E193&gt;0,VLOOKUP($F193,'Temps unitaires'!$B$3:$J$72,8,FALSE)*$E193,VLOOKUP($F193,'Temps unitaires'!$B$3:$J$72,8,FALSE))</f>
        <v>9.9999999999999995E-7</v>
      </c>
      <c r="N193" s="122">
        <f>IF($E193&gt;0,VLOOKUP($F193,'Temps unitaires'!$B$3:$J$72,9,FALSE)*$E193,VLOOKUP($F193,'Temps unitaires'!$B$3:$J$72,9,FALSE))</f>
        <v>2</v>
      </c>
      <c r="O193" s="123"/>
      <c r="P193" s="15"/>
      <c r="Q193" s="41"/>
      <c r="R193" s="15"/>
      <c r="S193" s="15"/>
      <c r="T193" s="15"/>
      <c r="U193" s="41"/>
      <c r="V193" s="79"/>
      <c r="W193" s="42"/>
      <c r="X193" s="124">
        <f t="shared" si="48"/>
        <v>0</v>
      </c>
      <c r="Y193" s="120"/>
      <c r="Z193" s="36"/>
      <c r="AA193" s="36"/>
      <c r="AB193" s="36"/>
      <c r="AC193" s="40"/>
      <c r="AD193" s="36"/>
      <c r="AE193" s="36"/>
      <c r="AF193" s="36"/>
      <c r="AG193" s="36"/>
      <c r="AH193" s="39"/>
      <c r="AI193" s="25"/>
      <c r="AJ193" s="34"/>
      <c r="AK193" s="32"/>
      <c r="AL193" s="32"/>
      <c r="AM193" s="25"/>
      <c r="AN193" s="35"/>
      <c r="AO193" s="36"/>
      <c r="AP193" s="32"/>
    </row>
    <row r="194" spans="1:42" ht="34.5" customHeight="1" x14ac:dyDescent="0.25">
      <c r="A194" s="29" t="s">
        <v>111</v>
      </c>
      <c r="B194" s="29" t="s">
        <v>246</v>
      </c>
      <c r="C194" s="30" t="s">
        <v>263</v>
      </c>
      <c r="D194" s="31"/>
      <c r="E194" s="31"/>
      <c r="F194" s="37" t="s">
        <v>11</v>
      </c>
      <c r="G194" s="121">
        <f t="shared" si="59"/>
        <v>9.0000020000000003</v>
      </c>
      <c r="H194" s="122">
        <f>IF($E194&gt;0,VLOOKUP($F194,'Temps unitaires'!$B$3:$J$72,3,FALSE)*$E194,VLOOKUP($F194,'Temps unitaires'!$B$3:$J$72,3,FALSE))</f>
        <v>2</v>
      </c>
      <c r="I194" s="122">
        <f>IF($E194&gt;0,VLOOKUP($F194,'Temps unitaires'!$B$3:$J$72,4,FALSE)*$E194,VLOOKUP($F194,'Temps unitaires'!$B$3:$J$72,4,FALSE))</f>
        <v>9.9999999999999995E-7</v>
      </c>
      <c r="J194" s="122">
        <f>IF($E194&gt;0,VLOOKUP($F194,'Temps unitaires'!$B$3:$J$72,5,FALSE)*$E194,VLOOKUP($F194,'Temps unitaires'!$B$3:$J$72,5,FALSE))</f>
        <v>1</v>
      </c>
      <c r="K194" s="122">
        <f>IF($E194&gt;0,VLOOKUP($F194,'Temps unitaires'!$B$3:$J$72,6,FALSE)*$E194,VLOOKUP($F194,'Temps unitaires'!$B$3:$J$72,6,FALSE))</f>
        <v>2</v>
      </c>
      <c r="L194" s="122">
        <f>IF($E194&gt;0,VLOOKUP($F194,'Temps unitaires'!$B$3:$J$72,7,FALSE)*$E194,VLOOKUP($F194,'Temps unitaires'!$B$3:$J$72,7,FALSE))</f>
        <v>2</v>
      </c>
      <c r="M194" s="122">
        <f>IF($E194&gt;0,VLOOKUP($F194,'Temps unitaires'!$B$3:$J$72,8,FALSE)*$E194,VLOOKUP($F194,'Temps unitaires'!$B$3:$J$72,8,FALSE))</f>
        <v>9.9999999999999995E-7</v>
      </c>
      <c r="N194" s="122">
        <f>IF($E194&gt;0,VLOOKUP($F194,'Temps unitaires'!$B$3:$J$72,9,FALSE)*$E194,VLOOKUP($F194,'Temps unitaires'!$B$3:$J$72,9,FALSE))</f>
        <v>2</v>
      </c>
      <c r="O194" s="123"/>
      <c r="P194" s="15"/>
      <c r="Q194" s="41"/>
      <c r="R194" s="15"/>
      <c r="S194" s="15"/>
      <c r="T194" s="15"/>
      <c r="U194" s="41"/>
      <c r="V194" s="79"/>
      <c r="W194" s="42"/>
      <c r="X194" s="124">
        <f t="shared" si="48"/>
        <v>0</v>
      </c>
      <c r="Y194" s="120"/>
      <c r="Z194" s="36"/>
      <c r="AA194" s="36"/>
      <c r="AB194" s="36"/>
      <c r="AC194" s="40"/>
      <c r="AD194" s="36"/>
      <c r="AE194" s="36"/>
      <c r="AF194" s="36"/>
      <c r="AG194" s="36"/>
      <c r="AH194" s="39"/>
      <c r="AI194" s="25"/>
      <c r="AJ194" s="34"/>
      <c r="AK194" s="32"/>
      <c r="AL194" s="32"/>
      <c r="AM194" s="25"/>
      <c r="AN194" s="35"/>
      <c r="AO194" s="36"/>
      <c r="AP194" s="32"/>
    </row>
    <row r="195" spans="1:42" ht="34.5" customHeight="1" x14ac:dyDescent="0.25">
      <c r="A195" s="29" t="s">
        <v>111</v>
      </c>
      <c r="B195" s="29" t="s">
        <v>246</v>
      </c>
      <c r="C195" s="30" t="s">
        <v>264</v>
      </c>
      <c r="D195" s="31"/>
      <c r="E195" s="31"/>
      <c r="F195" s="37" t="s">
        <v>86</v>
      </c>
      <c r="G195" s="121">
        <f t="shared" si="59"/>
        <v>6.0000020000000003</v>
      </c>
      <c r="H195" s="122">
        <f>IF($E195&gt;0,VLOOKUP($F195,'Temps unitaires'!$B$3:$J$72,3,FALSE)*$E195,VLOOKUP($F195,'Temps unitaires'!$B$3:$J$72,3,FALSE))</f>
        <v>2</v>
      </c>
      <c r="I195" s="122">
        <f>IF($E195&gt;0,VLOOKUP($F195,'Temps unitaires'!$B$3:$J$72,4,FALSE)*$E195,VLOOKUP($F195,'Temps unitaires'!$B$3:$J$72,4,FALSE))</f>
        <v>9.9999999999999995E-7</v>
      </c>
      <c r="J195" s="122">
        <f>IF($E195&gt;0,VLOOKUP($F195,'Temps unitaires'!$B$3:$J$72,5,FALSE)*$E195,VLOOKUP($F195,'Temps unitaires'!$B$3:$J$72,5,FALSE))</f>
        <v>1</v>
      </c>
      <c r="K195" s="122">
        <f>IF($E195&gt;0,VLOOKUP($F195,'Temps unitaires'!$B$3:$J$72,6,FALSE)*$E195,VLOOKUP($F195,'Temps unitaires'!$B$3:$J$72,6,FALSE))</f>
        <v>1</v>
      </c>
      <c r="L195" s="122">
        <f>IF($E195&gt;0,VLOOKUP($F195,'Temps unitaires'!$B$3:$J$72,7,FALSE)*$E195,VLOOKUP($F195,'Temps unitaires'!$B$3:$J$72,7,FALSE))</f>
        <v>1</v>
      </c>
      <c r="M195" s="122">
        <f>IF($E195&gt;0,VLOOKUP($F195,'Temps unitaires'!$B$3:$J$72,8,FALSE)*$E195,VLOOKUP($F195,'Temps unitaires'!$B$3:$J$72,8,FALSE))</f>
        <v>9.9999999999999995E-7</v>
      </c>
      <c r="N195" s="122">
        <f>IF($E195&gt;0,VLOOKUP($F195,'Temps unitaires'!$B$3:$J$72,9,FALSE)*$E195,VLOOKUP($F195,'Temps unitaires'!$B$3:$J$72,9,FALSE))</f>
        <v>1</v>
      </c>
      <c r="O195" s="123"/>
      <c r="P195" s="15"/>
      <c r="Q195" s="41"/>
      <c r="R195" s="15"/>
      <c r="S195" s="15"/>
      <c r="T195" s="15"/>
      <c r="U195" s="41"/>
      <c r="V195" s="79"/>
      <c r="W195" s="42"/>
      <c r="X195" s="124">
        <f t="shared" si="48"/>
        <v>0</v>
      </c>
      <c r="Y195" s="120"/>
      <c r="Z195" s="36"/>
      <c r="AA195" s="36"/>
      <c r="AB195" s="36"/>
      <c r="AC195" s="40"/>
      <c r="AD195" s="36"/>
      <c r="AE195" s="36"/>
      <c r="AF195" s="36"/>
      <c r="AG195" s="36"/>
      <c r="AH195" s="39"/>
      <c r="AI195" s="25"/>
      <c r="AJ195" s="34"/>
      <c r="AK195" s="32"/>
      <c r="AL195" s="32"/>
      <c r="AM195" s="25"/>
      <c r="AN195" s="35"/>
      <c r="AO195" s="36"/>
      <c r="AP195" s="32"/>
    </row>
    <row r="196" spans="1:42" ht="34.5" customHeight="1" x14ac:dyDescent="0.25">
      <c r="A196" s="29" t="s">
        <v>111</v>
      </c>
      <c r="B196" s="29" t="s">
        <v>246</v>
      </c>
      <c r="C196" s="30" t="s">
        <v>265</v>
      </c>
      <c r="D196" s="31"/>
      <c r="E196" s="31"/>
      <c r="F196" s="37" t="s">
        <v>86</v>
      </c>
      <c r="G196" s="121">
        <f t="shared" si="59"/>
        <v>6.0000020000000003</v>
      </c>
      <c r="H196" s="122">
        <f>IF($E196&gt;0,VLOOKUP($F196,'Temps unitaires'!$B$3:$J$72,3,FALSE)*$E196,VLOOKUP($F196,'Temps unitaires'!$B$3:$J$72,3,FALSE))</f>
        <v>2</v>
      </c>
      <c r="I196" s="122">
        <f>IF($E196&gt;0,VLOOKUP($F196,'Temps unitaires'!$B$3:$J$72,4,FALSE)*$E196,VLOOKUP($F196,'Temps unitaires'!$B$3:$J$72,4,FALSE))</f>
        <v>9.9999999999999995E-7</v>
      </c>
      <c r="J196" s="122">
        <f>IF($E196&gt;0,VLOOKUP($F196,'Temps unitaires'!$B$3:$J$72,5,FALSE)*$E196,VLOOKUP($F196,'Temps unitaires'!$B$3:$J$72,5,FALSE))</f>
        <v>1</v>
      </c>
      <c r="K196" s="122">
        <f>IF($E196&gt;0,VLOOKUP($F196,'Temps unitaires'!$B$3:$J$72,6,FALSE)*$E196,VLOOKUP($F196,'Temps unitaires'!$B$3:$J$72,6,FALSE))</f>
        <v>1</v>
      </c>
      <c r="L196" s="122">
        <f>IF($E196&gt;0,VLOOKUP($F196,'Temps unitaires'!$B$3:$J$72,7,FALSE)*$E196,VLOOKUP($F196,'Temps unitaires'!$B$3:$J$72,7,FALSE))</f>
        <v>1</v>
      </c>
      <c r="M196" s="122">
        <f>IF($E196&gt;0,VLOOKUP($F196,'Temps unitaires'!$B$3:$J$72,8,FALSE)*$E196,VLOOKUP($F196,'Temps unitaires'!$B$3:$J$72,8,FALSE))</f>
        <v>9.9999999999999995E-7</v>
      </c>
      <c r="N196" s="122">
        <f>IF($E196&gt;0,VLOOKUP($F196,'Temps unitaires'!$B$3:$J$72,9,FALSE)*$E196,VLOOKUP($F196,'Temps unitaires'!$B$3:$J$72,9,FALSE))</f>
        <v>1</v>
      </c>
      <c r="O196" s="123"/>
      <c r="P196" s="15"/>
      <c r="Q196" s="41"/>
      <c r="R196" s="15"/>
      <c r="S196" s="15"/>
      <c r="T196" s="15"/>
      <c r="U196" s="41"/>
      <c r="V196" s="79"/>
      <c r="W196" s="42"/>
      <c r="X196" s="124">
        <f t="shared" si="48"/>
        <v>0</v>
      </c>
      <c r="Y196" s="120"/>
      <c r="Z196" s="36"/>
      <c r="AA196" s="36"/>
      <c r="AB196" s="36"/>
      <c r="AC196" s="40"/>
      <c r="AD196" s="36"/>
      <c r="AE196" s="36"/>
      <c r="AF196" s="36"/>
      <c r="AG196" s="36"/>
      <c r="AH196" s="39"/>
      <c r="AI196" s="25"/>
      <c r="AJ196" s="34"/>
      <c r="AK196" s="32"/>
      <c r="AL196" s="32"/>
      <c r="AM196" s="25"/>
      <c r="AN196" s="35"/>
      <c r="AO196" s="36"/>
      <c r="AP196" s="32"/>
    </row>
    <row r="197" spans="1:42" ht="34.5" customHeight="1" x14ac:dyDescent="0.25">
      <c r="A197" s="29" t="s">
        <v>111</v>
      </c>
      <c r="B197" s="29" t="s">
        <v>246</v>
      </c>
      <c r="C197" s="30" t="s">
        <v>266</v>
      </c>
      <c r="D197" s="31"/>
      <c r="E197" s="31"/>
      <c r="F197" s="32" t="s">
        <v>9</v>
      </c>
      <c r="G197" s="121">
        <f t="shared" si="59"/>
        <v>6.0000020000000003</v>
      </c>
      <c r="H197" s="122">
        <f>IF($E197&gt;0,VLOOKUP($F197,'Temps unitaires'!$B$3:$J$72,3,FALSE)*$E197,VLOOKUP($F197,'Temps unitaires'!$B$3:$J$72,3,FALSE))</f>
        <v>2</v>
      </c>
      <c r="I197" s="122">
        <f>IF($E197&gt;0,VLOOKUP($F197,'Temps unitaires'!$B$3:$J$72,4,FALSE)*$E197,VLOOKUP($F197,'Temps unitaires'!$B$3:$J$72,4,FALSE))</f>
        <v>9.9999999999999995E-7</v>
      </c>
      <c r="J197" s="122">
        <f>IF($E197&gt;0,VLOOKUP($F197,'Temps unitaires'!$B$3:$J$72,5,FALSE)*$E197,VLOOKUP($F197,'Temps unitaires'!$B$3:$J$72,5,FALSE))</f>
        <v>1</v>
      </c>
      <c r="K197" s="122">
        <f>IF($E197&gt;0,VLOOKUP($F197,'Temps unitaires'!$B$3:$J$72,6,FALSE)*$E197,VLOOKUP($F197,'Temps unitaires'!$B$3:$J$72,6,FALSE))</f>
        <v>1</v>
      </c>
      <c r="L197" s="122">
        <f>IF($E197&gt;0,VLOOKUP($F197,'Temps unitaires'!$B$3:$J$72,7,FALSE)*$E197,VLOOKUP($F197,'Temps unitaires'!$B$3:$J$72,7,FALSE))</f>
        <v>1</v>
      </c>
      <c r="M197" s="122">
        <f>IF($E197&gt;0,VLOOKUP($F197,'Temps unitaires'!$B$3:$J$72,8,FALSE)*$E197,VLOOKUP($F197,'Temps unitaires'!$B$3:$J$72,8,FALSE))</f>
        <v>9.9999999999999995E-7</v>
      </c>
      <c r="N197" s="122">
        <f>IF($E197&gt;0,VLOOKUP($F197,'Temps unitaires'!$B$3:$J$72,9,FALSE)*$E197,VLOOKUP($F197,'Temps unitaires'!$B$3:$J$72,9,FALSE))</f>
        <v>1</v>
      </c>
      <c r="O197" s="123"/>
      <c r="P197" s="15"/>
      <c r="Q197" s="41"/>
      <c r="R197" s="15"/>
      <c r="S197" s="15"/>
      <c r="T197" s="15"/>
      <c r="U197" s="41"/>
      <c r="V197" s="79"/>
      <c r="W197" s="42"/>
      <c r="X197" s="124">
        <f t="shared" si="48"/>
        <v>0</v>
      </c>
      <c r="Y197" s="120"/>
      <c r="Z197" s="36"/>
      <c r="AA197" s="36"/>
      <c r="AB197" s="36"/>
      <c r="AC197" s="40"/>
      <c r="AD197" s="36"/>
      <c r="AE197" s="36"/>
      <c r="AF197" s="36"/>
      <c r="AG197" s="36"/>
      <c r="AH197" s="39"/>
      <c r="AI197" s="25"/>
      <c r="AJ197" s="34"/>
      <c r="AK197" s="32"/>
      <c r="AL197" s="32"/>
      <c r="AM197" s="25"/>
      <c r="AN197" s="35"/>
      <c r="AO197" s="36"/>
      <c r="AP197" s="32"/>
    </row>
    <row r="198" spans="1:42" ht="34.5" customHeight="1" x14ac:dyDescent="0.25">
      <c r="A198" s="29" t="s">
        <v>111</v>
      </c>
      <c r="B198" s="29" t="s">
        <v>246</v>
      </c>
      <c r="C198" s="30" t="s">
        <v>267</v>
      </c>
      <c r="D198" s="31"/>
      <c r="E198" s="31"/>
      <c r="F198" s="32" t="s">
        <v>9</v>
      </c>
      <c r="G198" s="121">
        <f t="shared" si="59"/>
        <v>6.0000020000000003</v>
      </c>
      <c r="H198" s="122">
        <f>IF($E198&gt;0,VLOOKUP($F198,'Temps unitaires'!$B$3:$J$72,3,FALSE)*$E198,VLOOKUP($F198,'Temps unitaires'!$B$3:$J$72,3,FALSE))</f>
        <v>2</v>
      </c>
      <c r="I198" s="122">
        <f>IF($E198&gt;0,VLOOKUP($F198,'Temps unitaires'!$B$3:$J$72,4,FALSE)*$E198,VLOOKUP($F198,'Temps unitaires'!$B$3:$J$72,4,FALSE))</f>
        <v>9.9999999999999995E-7</v>
      </c>
      <c r="J198" s="122">
        <f>IF($E198&gt;0,VLOOKUP($F198,'Temps unitaires'!$B$3:$J$72,5,FALSE)*$E198,VLOOKUP($F198,'Temps unitaires'!$B$3:$J$72,5,FALSE))</f>
        <v>1</v>
      </c>
      <c r="K198" s="122">
        <f>IF($E198&gt;0,VLOOKUP($F198,'Temps unitaires'!$B$3:$J$72,6,FALSE)*$E198,VLOOKUP($F198,'Temps unitaires'!$B$3:$J$72,6,FALSE))</f>
        <v>1</v>
      </c>
      <c r="L198" s="122">
        <f>IF($E198&gt;0,VLOOKUP($F198,'Temps unitaires'!$B$3:$J$72,7,FALSE)*$E198,VLOOKUP($F198,'Temps unitaires'!$B$3:$J$72,7,FALSE))</f>
        <v>1</v>
      </c>
      <c r="M198" s="122">
        <f>IF($E198&gt;0,VLOOKUP($F198,'Temps unitaires'!$B$3:$J$72,8,FALSE)*$E198,VLOOKUP($F198,'Temps unitaires'!$B$3:$J$72,8,FALSE))</f>
        <v>9.9999999999999995E-7</v>
      </c>
      <c r="N198" s="122">
        <f>IF($E198&gt;0,VLOOKUP($F198,'Temps unitaires'!$B$3:$J$72,9,FALSE)*$E198,VLOOKUP($F198,'Temps unitaires'!$B$3:$J$72,9,FALSE))</f>
        <v>1</v>
      </c>
      <c r="O198" s="123"/>
      <c r="P198" s="15"/>
      <c r="Q198" s="41"/>
      <c r="R198" s="15"/>
      <c r="S198" s="15"/>
      <c r="T198" s="15"/>
      <c r="U198" s="41"/>
      <c r="V198" s="79"/>
      <c r="W198" s="42"/>
      <c r="X198" s="124">
        <f t="shared" si="48"/>
        <v>0</v>
      </c>
      <c r="Y198" s="120"/>
      <c r="Z198" s="36"/>
      <c r="AA198" s="36"/>
      <c r="AB198" s="36"/>
      <c r="AC198" s="40"/>
      <c r="AD198" s="36"/>
      <c r="AE198" s="36"/>
      <c r="AF198" s="36"/>
      <c r="AG198" s="36"/>
      <c r="AH198" s="39"/>
      <c r="AI198" s="25"/>
      <c r="AJ198" s="34"/>
      <c r="AK198" s="32"/>
      <c r="AL198" s="32"/>
      <c r="AM198" s="25"/>
      <c r="AN198" s="35"/>
      <c r="AO198" s="36"/>
      <c r="AP198" s="32"/>
    </row>
    <row r="199" spans="1:42" ht="34.5" customHeight="1" x14ac:dyDescent="0.25">
      <c r="A199" s="29" t="s">
        <v>111</v>
      </c>
      <c r="B199" s="29" t="s">
        <v>246</v>
      </c>
      <c r="C199" s="30" t="s">
        <v>268</v>
      </c>
      <c r="D199" s="31"/>
      <c r="E199" s="31"/>
      <c r="F199" s="32" t="s">
        <v>9</v>
      </c>
      <c r="G199" s="121">
        <f t="shared" si="59"/>
        <v>6.0000020000000003</v>
      </c>
      <c r="H199" s="122">
        <f>IF($E199&gt;0,VLOOKUP($F199,'Temps unitaires'!$B$3:$J$72,3,FALSE)*$E199,VLOOKUP($F199,'Temps unitaires'!$B$3:$J$72,3,FALSE))</f>
        <v>2</v>
      </c>
      <c r="I199" s="122">
        <f>IF($E199&gt;0,VLOOKUP($F199,'Temps unitaires'!$B$3:$J$72,4,FALSE)*$E199,VLOOKUP($F199,'Temps unitaires'!$B$3:$J$72,4,FALSE))</f>
        <v>9.9999999999999995E-7</v>
      </c>
      <c r="J199" s="122">
        <f>IF($E199&gt;0,VLOOKUP($F199,'Temps unitaires'!$B$3:$J$72,5,FALSE)*$E199,VLOOKUP($F199,'Temps unitaires'!$B$3:$J$72,5,FALSE))</f>
        <v>1</v>
      </c>
      <c r="K199" s="122">
        <f>IF($E199&gt;0,VLOOKUP($F199,'Temps unitaires'!$B$3:$J$72,6,FALSE)*$E199,VLOOKUP($F199,'Temps unitaires'!$B$3:$J$72,6,FALSE))</f>
        <v>1</v>
      </c>
      <c r="L199" s="122">
        <f>IF($E199&gt;0,VLOOKUP($F199,'Temps unitaires'!$B$3:$J$72,7,FALSE)*$E199,VLOOKUP($F199,'Temps unitaires'!$B$3:$J$72,7,FALSE))</f>
        <v>1</v>
      </c>
      <c r="M199" s="122">
        <f>IF($E199&gt;0,VLOOKUP($F199,'Temps unitaires'!$B$3:$J$72,8,FALSE)*$E199,VLOOKUP($F199,'Temps unitaires'!$B$3:$J$72,8,FALSE))</f>
        <v>9.9999999999999995E-7</v>
      </c>
      <c r="N199" s="122">
        <f>IF($E199&gt;0,VLOOKUP($F199,'Temps unitaires'!$B$3:$J$72,9,FALSE)*$E199,VLOOKUP($F199,'Temps unitaires'!$B$3:$J$72,9,FALSE))</f>
        <v>1</v>
      </c>
      <c r="O199" s="123"/>
      <c r="P199" s="15"/>
      <c r="Q199" s="41"/>
      <c r="R199" s="15"/>
      <c r="S199" s="15"/>
      <c r="T199" s="15"/>
      <c r="U199" s="41"/>
      <c r="V199" s="79"/>
      <c r="W199" s="42"/>
      <c r="X199" s="124">
        <f t="shared" si="48"/>
        <v>0</v>
      </c>
      <c r="Y199" s="120"/>
      <c r="Z199" s="36"/>
      <c r="AA199" s="36"/>
      <c r="AB199" s="36"/>
      <c r="AC199" s="40"/>
      <c r="AD199" s="36"/>
      <c r="AE199" s="36"/>
      <c r="AF199" s="36"/>
      <c r="AG199" s="36"/>
      <c r="AH199" s="39"/>
      <c r="AI199" s="25"/>
      <c r="AJ199" s="34"/>
      <c r="AK199" s="32"/>
      <c r="AL199" s="32"/>
      <c r="AM199" s="25"/>
      <c r="AN199" s="35"/>
      <c r="AO199" s="36"/>
      <c r="AP199" s="32"/>
    </row>
    <row r="200" spans="1:42" ht="34.5" customHeight="1" x14ac:dyDescent="0.25">
      <c r="A200" s="29" t="s">
        <v>111</v>
      </c>
      <c r="B200" s="29" t="s">
        <v>246</v>
      </c>
      <c r="C200" s="30" t="s">
        <v>269</v>
      </c>
      <c r="D200" s="31"/>
      <c r="E200" s="31"/>
      <c r="F200" s="37" t="s">
        <v>88</v>
      </c>
      <c r="G200" s="121">
        <f t="shared" si="59"/>
        <v>6.0000020000000003</v>
      </c>
      <c r="H200" s="122">
        <f>IF($E200&gt;0,VLOOKUP($F200,'Temps unitaires'!$B$3:$J$72,3,FALSE)*$E200,VLOOKUP($F200,'Temps unitaires'!$B$3:$J$72,3,FALSE))</f>
        <v>2</v>
      </c>
      <c r="I200" s="122">
        <f>IF($E200&gt;0,VLOOKUP($F200,'Temps unitaires'!$B$3:$J$72,4,FALSE)*$E200,VLOOKUP($F200,'Temps unitaires'!$B$3:$J$72,4,FALSE))</f>
        <v>9.9999999999999995E-7</v>
      </c>
      <c r="J200" s="122">
        <f>IF($E200&gt;0,VLOOKUP($F200,'Temps unitaires'!$B$3:$J$72,5,FALSE)*$E200,VLOOKUP($F200,'Temps unitaires'!$B$3:$J$72,5,FALSE))</f>
        <v>1</v>
      </c>
      <c r="K200" s="122">
        <f>IF($E200&gt;0,VLOOKUP($F200,'Temps unitaires'!$B$3:$J$72,6,FALSE)*$E200,VLOOKUP($F200,'Temps unitaires'!$B$3:$J$72,6,FALSE))</f>
        <v>1</v>
      </c>
      <c r="L200" s="122">
        <f>IF($E200&gt;0,VLOOKUP($F200,'Temps unitaires'!$B$3:$J$72,7,FALSE)*$E200,VLOOKUP($F200,'Temps unitaires'!$B$3:$J$72,7,FALSE))</f>
        <v>1</v>
      </c>
      <c r="M200" s="122">
        <f>IF($E200&gt;0,VLOOKUP($F200,'Temps unitaires'!$B$3:$J$72,8,FALSE)*$E200,VLOOKUP($F200,'Temps unitaires'!$B$3:$J$72,8,FALSE))</f>
        <v>9.9999999999999995E-7</v>
      </c>
      <c r="N200" s="122">
        <f>IF($E200&gt;0,VLOOKUP($F200,'Temps unitaires'!$B$3:$J$72,9,FALSE)*$E200,VLOOKUP($F200,'Temps unitaires'!$B$3:$J$72,9,FALSE))</f>
        <v>1</v>
      </c>
      <c r="O200" s="123"/>
      <c r="P200" s="15"/>
      <c r="Q200" s="41"/>
      <c r="R200" s="15"/>
      <c r="S200" s="15"/>
      <c r="T200" s="15"/>
      <c r="U200" s="41"/>
      <c r="V200" s="79"/>
      <c r="W200" s="42"/>
      <c r="X200" s="124">
        <f t="shared" si="48"/>
        <v>0</v>
      </c>
      <c r="Y200" s="120"/>
      <c r="Z200" s="36"/>
      <c r="AA200" s="36"/>
      <c r="AB200" s="36"/>
      <c r="AC200" s="40"/>
      <c r="AD200" s="36"/>
      <c r="AE200" s="36"/>
      <c r="AF200" s="36"/>
      <c r="AG200" s="36"/>
      <c r="AH200" s="39"/>
      <c r="AI200" s="25"/>
      <c r="AJ200" s="34"/>
      <c r="AK200" s="32"/>
      <c r="AL200" s="32"/>
      <c r="AM200" s="25"/>
      <c r="AN200" s="35"/>
      <c r="AO200" s="36"/>
      <c r="AP200" s="32"/>
    </row>
    <row r="201" spans="1:42" ht="34.5" customHeight="1" x14ac:dyDescent="0.25">
      <c r="A201" s="29" t="s">
        <v>111</v>
      </c>
      <c r="B201" s="29" t="s">
        <v>246</v>
      </c>
      <c r="C201" s="30" t="s">
        <v>270</v>
      </c>
      <c r="D201" s="31"/>
      <c r="E201" s="31"/>
      <c r="F201" s="37" t="s">
        <v>87</v>
      </c>
      <c r="G201" s="121">
        <f t="shared" si="59"/>
        <v>6.0000020000000003</v>
      </c>
      <c r="H201" s="122">
        <f>IF($E201&gt;0,VLOOKUP($F201,'Temps unitaires'!$B$3:$J$72,3,FALSE)*$E201,VLOOKUP($F201,'Temps unitaires'!$B$3:$J$72,3,FALSE))</f>
        <v>2</v>
      </c>
      <c r="I201" s="122">
        <f>IF($E201&gt;0,VLOOKUP($F201,'Temps unitaires'!$B$3:$J$72,4,FALSE)*$E201,VLOOKUP($F201,'Temps unitaires'!$B$3:$J$72,4,FALSE))</f>
        <v>9.9999999999999995E-7</v>
      </c>
      <c r="J201" s="122">
        <f>IF($E201&gt;0,VLOOKUP($F201,'Temps unitaires'!$B$3:$J$72,5,FALSE)*$E201,VLOOKUP($F201,'Temps unitaires'!$B$3:$J$72,5,FALSE))</f>
        <v>1</v>
      </c>
      <c r="K201" s="122">
        <f>IF($E201&gt;0,VLOOKUP($F201,'Temps unitaires'!$B$3:$J$72,6,FALSE)*$E201,VLOOKUP($F201,'Temps unitaires'!$B$3:$J$72,6,FALSE))</f>
        <v>1</v>
      </c>
      <c r="L201" s="122">
        <f>IF($E201&gt;0,VLOOKUP($F201,'Temps unitaires'!$B$3:$J$72,7,FALSE)*$E201,VLOOKUP($F201,'Temps unitaires'!$B$3:$J$72,7,FALSE))</f>
        <v>1</v>
      </c>
      <c r="M201" s="122">
        <f>IF($E201&gt;0,VLOOKUP($F201,'Temps unitaires'!$B$3:$J$72,8,FALSE)*$E201,VLOOKUP($F201,'Temps unitaires'!$B$3:$J$72,8,FALSE))</f>
        <v>9.9999999999999995E-7</v>
      </c>
      <c r="N201" s="122">
        <f>IF($E201&gt;0,VLOOKUP($F201,'Temps unitaires'!$B$3:$J$72,9,FALSE)*$E201,VLOOKUP($F201,'Temps unitaires'!$B$3:$J$72,9,FALSE))</f>
        <v>1</v>
      </c>
      <c r="O201" s="123"/>
      <c r="P201" s="15"/>
      <c r="Q201" s="41"/>
      <c r="R201" s="15"/>
      <c r="S201" s="15"/>
      <c r="T201" s="15"/>
      <c r="U201" s="41"/>
      <c r="V201" s="79"/>
      <c r="W201" s="42"/>
      <c r="X201" s="124">
        <f t="shared" si="48"/>
        <v>0</v>
      </c>
      <c r="Y201" s="120"/>
      <c r="Z201" s="36"/>
      <c r="AA201" s="36"/>
      <c r="AB201" s="36"/>
      <c r="AC201" s="40"/>
      <c r="AD201" s="36"/>
      <c r="AE201" s="36"/>
      <c r="AF201" s="36"/>
      <c r="AG201" s="36"/>
      <c r="AH201" s="39"/>
      <c r="AI201" s="25"/>
      <c r="AJ201" s="34"/>
      <c r="AK201" s="32"/>
      <c r="AL201" s="32"/>
      <c r="AM201" s="25"/>
      <c r="AN201" s="35"/>
      <c r="AO201" s="36"/>
      <c r="AP201" s="32"/>
    </row>
    <row r="202" spans="1:42" ht="34.5" customHeight="1" x14ac:dyDescent="0.25">
      <c r="A202" s="29" t="s">
        <v>111</v>
      </c>
      <c r="B202" s="29" t="s">
        <v>246</v>
      </c>
      <c r="C202" s="30" t="s">
        <v>271</v>
      </c>
      <c r="D202" s="31"/>
      <c r="E202" s="31"/>
      <c r="F202" s="37" t="s">
        <v>86</v>
      </c>
      <c r="G202" s="121">
        <f t="shared" si="59"/>
        <v>6.0000020000000003</v>
      </c>
      <c r="H202" s="122">
        <f>IF($E202&gt;0,VLOOKUP($F202,'Temps unitaires'!$B$3:$J$72,3,FALSE)*$E202,VLOOKUP($F202,'Temps unitaires'!$B$3:$J$72,3,FALSE))</f>
        <v>2</v>
      </c>
      <c r="I202" s="122">
        <f>IF($E202&gt;0,VLOOKUP($F202,'Temps unitaires'!$B$3:$J$72,4,FALSE)*$E202,VLOOKUP($F202,'Temps unitaires'!$B$3:$J$72,4,FALSE))</f>
        <v>9.9999999999999995E-7</v>
      </c>
      <c r="J202" s="122">
        <f>IF($E202&gt;0,VLOOKUP($F202,'Temps unitaires'!$B$3:$J$72,5,FALSE)*$E202,VLOOKUP($F202,'Temps unitaires'!$B$3:$J$72,5,FALSE))</f>
        <v>1</v>
      </c>
      <c r="K202" s="122">
        <f>IF($E202&gt;0,VLOOKUP($F202,'Temps unitaires'!$B$3:$J$72,6,FALSE)*$E202,VLOOKUP($F202,'Temps unitaires'!$B$3:$J$72,6,FALSE))</f>
        <v>1</v>
      </c>
      <c r="L202" s="122">
        <f>IF($E202&gt;0,VLOOKUP($F202,'Temps unitaires'!$B$3:$J$72,7,FALSE)*$E202,VLOOKUP($F202,'Temps unitaires'!$B$3:$J$72,7,FALSE))</f>
        <v>1</v>
      </c>
      <c r="M202" s="122">
        <f>IF($E202&gt;0,VLOOKUP($F202,'Temps unitaires'!$B$3:$J$72,8,FALSE)*$E202,VLOOKUP($F202,'Temps unitaires'!$B$3:$J$72,8,FALSE))</f>
        <v>9.9999999999999995E-7</v>
      </c>
      <c r="N202" s="122">
        <f>IF($E202&gt;0,VLOOKUP($F202,'Temps unitaires'!$B$3:$J$72,9,FALSE)*$E202,VLOOKUP($F202,'Temps unitaires'!$B$3:$J$72,9,FALSE))</f>
        <v>1</v>
      </c>
      <c r="O202" s="123"/>
      <c r="P202" s="15"/>
      <c r="Q202" s="41"/>
      <c r="R202" s="15"/>
      <c r="S202" s="15"/>
      <c r="T202" s="15"/>
      <c r="U202" s="41"/>
      <c r="V202" s="79"/>
      <c r="W202" s="42"/>
      <c r="X202" s="124">
        <f t="shared" si="48"/>
        <v>0</v>
      </c>
      <c r="Y202" s="120"/>
      <c r="Z202" s="36"/>
      <c r="AA202" s="36"/>
      <c r="AB202" s="36"/>
      <c r="AC202" s="40"/>
      <c r="AD202" s="36"/>
      <c r="AE202" s="36"/>
      <c r="AF202" s="36"/>
      <c r="AG202" s="36"/>
      <c r="AH202" s="39"/>
      <c r="AI202" s="25"/>
      <c r="AJ202" s="34"/>
      <c r="AK202" s="32"/>
      <c r="AL202" s="32"/>
      <c r="AM202" s="25"/>
      <c r="AN202" s="35"/>
      <c r="AO202" s="36"/>
      <c r="AP202" s="32"/>
    </row>
    <row r="203" spans="1:42" ht="34.5" customHeight="1" x14ac:dyDescent="0.25">
      <c r="A203" s="29" t="s">
        <v>111</v>
      </c>
      <c r="B203" s="29" t="s">
        <v>246</v>
      </c>
      <c r="C203" s="30" t="s">
        <v>272</v>
      </c>
      <c r="D203" s="31"/>
      <c r="E203" s="31"/>
      <c r="F203" s="37" t="s">
        <v>88</v>
      </c>
      <c r="G203" s="121">
        <f t="shared" si="59"/>
        <v>6.0000020000000003</v>
      </c>
      <c r="H203" s="122">
        <f>IF($E203&gt;0,VLOOKUP($F203,'Temps unitaires'!$B$3:$J$72,3,FALSE)*$E203,VLOOKUP($F203,'Temps unitaires'!$B$3:$J$72,3,FALSE))</f>
        <v>2</v>
      </c>
      <c r="I203" s="122">
        <f>IF($E203&gt;0,VLOOKUP($F203,'Temps unitaires'!$B$3:$J$72,4,FALSE)*$E203,VLOOKUP($F203,'Temps unitaires'!$B$3:$J$72,4,FALSE))</f>
        <v>9.9999999999999995E-7</v>
      </c>
      <c r="J203" s="122">
        <f>IF($E203&gt;0,VLOOKUP($F203,'Temps unitaires'!$B$3:$J$72,5,FALSE)*$E203,VLOOKUP($F203,'Temps unitaires'!$B$3:$J$72,5,FALSE))</f>
        <v>1</v>
      </c>
      <c r="K203" s="122">
        <f>IF($E203&gt;0,VLOOKUP($F203,'Temps unitaires'!$B$3:$J$72,6,FALSE)*$E203,VLOOKUP($F203,'Temps unitaires'!$B$3:$J$72,6,FALSE))</f>
        <v>1</v>
      </c>
      <c r="L203" s="122">
        <f>IF($E203&gt;0,VLOOKUP($F203,'Temps unitaires'!$B$3:$J$72,7,FALSE)*$E203,VLOOKUP($F203,'Temps unitaires'!$B$3:$J$72,7,FALSE))</f>
        <v>1</v>
      </c>
      <c r="M203" s="122">
        <f>IF($E203&gt;0,VLOOKUP($F203,'Temps unitaires'!$B$3:$J$72,8,FALSE)*$E203,VLOOKUP($F203,'Temps unitaires'!$B$3:$J$72,8,FALSE))</f>
        <v>9.9999999999999995E-7</v>
      </c>
      <c r="N203" s="122">
        <f>IF($E203&gt;0,VLOOKUP($F203,'Temps unitaires'!$B$3:$J$72,9,FALSE)*$E203,VLOOKUP($F203,'Temps unitaires'!$B$3:$J$72,9,FALSE))</f>
        <v>1</v>
      </c>
      <c r="O203" s="123"/>
      <c r="P203" s="15"/>
      <c r="Q203" s="41"/>
      <c r="R203" s="15"/>
      <c r="S203" s="15"/>
      <c r="T203" s="15"/>
      <c r="U203" s="41"/>
      <c r="V203" s="79"/>
      <c r="W203" s="42"/>
      <c r="X203" s="124">
        <f t="shared" si="48"/>
        <v>0</v>
      </c>
      <c r="Y203" s="120"/>
      <c r="Z203" s="36"/>
      <c r="AA203" s="36"/>
      <c r="AB203" s="36"/>
      <c r="AC203" s="40"/>
      <c r="AD203" s="36"/>
      <c r="AE203" s="36"/>
      <c r="AF203" s="36"/>
      <c r="AG203" s="36"/>
      <c r="AH203" s="39"/>
      <c r="AI203" s="25"/>
      <c r="AJ203" s="34"/>
      <c r="AK203" s="32"/>
      <c r="AL203" s="32"/>
      <c r="AM203" s="25"/>
      <c r="AN203" s="35"/>
      <c r="AO203" s="36"/>
      <c r="AP203" s="32"/>
    </row>
    <row r="204" spans="1:42" ht="34.5" customHeight="1" x14ac:dyDescent="0.25">
      <c r="A204" s="29" t="s">
        <v>111</v>
      </c>
      <c r="B204" s="29" t="s">
        <v>246</v>
      </c>
      <c r="C204" s="30" t="s">
        <v>273</v>
      </c>
      <c r="D204" s="31"/>
      <c r="E204" s="31"/>
      <c r="F204" s="37" t="s">
        <v>87</v>
      </c>
      <c r="G204" s="121">
        <f t="shared" si="59"/>
        <v>6.0000020000000003</v>
      </c>
      <c r="H204" s="122">
        <f>IF($E204&gt;0,VLOOKUP($F204,'Temps unitaires'!$B$3:$J$72,3,FALSE)*$E204,VLOOKUP($F204,'Temps unitaires'!$B$3:$J$72,3,FALSE))</f>
        <v>2</v>
      </c>
      <c r="I204" s="122">
        <f>IF($E204&gt;0,VLOOKUP($F204,'Temps unitaires'!$B$3:$J$72,4,FALSE)*$E204,VLOOKUP($F204,'Temps unitaires'!$B$3:$J$72,4,FALSE))</f>
        <v>9.9999999999999995E-7</v>
      </c>
      <c r="J204" s="122">
        <f>IF($E204&gt;0,VLOOKUP($F204,'Temps unitaires'!$B$3:$J$72,5,FALSE)*$E204,VLOOKUP($F204,'Temps unitaires'!$B$3:$J$72,5,FALSE))</f>
        <v>1</v>
      </c>
      <c r="K204" s="122">
        <f>IF($E204&gt;0,VLOOKUP($F204,'Temps unitaires'!$B$3:$J$72,6,FALSE)*$E204,VLOOKUP($F204,'Temps unitaires'!$B$3:$J$72,6,FALSE))</f>
        <v>1</v>
      </c>
      <c r="L204" s="122">
        <f>IF($E204&gt;0,VLOOKUP($F204,'Temps unitaires'!$B$3:$J$72,7,FALSE)*$E204,VLOOKUP($F204,'Temps unitaires'!$B$3:$J$72,7,FALSE))</f>
        <v>1</v>
      </c>
      <c r="M204" s="122">
        <f>IF($E204&gt;0,VLOOKUP($F204,'Temps unitaires'!$B$3:$J$72,8,FALSE)*$E204,VLOOKUP($F204,'Temps unitaires'!$B$3:$J$72,8,FALSE))</f>
        <v>9.9999999999999995E-7</v>
      </c>
      <c r="N204" s="122">
        <f>IF($E204&gt;0,VLOOKUP($F204,'Temps unitaires'!$B$3:$J$72,9,FALSE)*$E204,VLOOKUP($F204,'Temps unitaires'!$B$3:$J$72,9,FALSE))</f>
        <v>1</v>
      </c>
      <c r="O204" s="123"/>
      <c r="P204" s="15"/>
      <c r="Q204" s="15"/>
      <c r="R204" s="15"/>
      <c r="S204" s="15"/>
      <c r="T204" s="15"/>
      <c r="U204" s="15"/>
      <c r="V204" s="79"/>
      <c r="W204" s="38"/>
      <c r="X204" s="124">
        <f t="shared" si="48"/>
        <v>0</v>
      </c>
      <c r="Y204" s="120"/>
      <c r="Z204" s="36"/>
      <c r="AA204" s="36"/>
      <c r="AB204" s="36"/>
      <c r="AC204" s="36"/>
      <c r="AD204" s="36"/>
      <c r="AE204" s="36"/>
      <c r="AF204" s="36"/>
      <c r="AG204" s="36"/>
      <c r="AH204" s="39"/>
      <c r="AI204" s="25"/>
      <c r="AJ204" s="39"/>
      <c r="AK204" s="36"/>
      <c r="AL204" s="32"/>
      <c r="AM204" s="25"/>
      <c r="AN204" s="35"/>
      <c r="AO204" s="36"/>
      <c r="AP204" s="32"/>
    </row>
    <row r="205" spans="1:42" ht="34.5" customHeight="1" x14ac:dyDescent="0.25">
      <c r="A205" s="29" t="s">
        <v>111</v>
      </c>
      <c r="B205" s="29" t="s">
        <v>246</v>
      </c>
      <c r="C205" s="30" t="s">
        <v>275</v>
      </c>
      <c r="D205" s="31"/>
      <c r="E205" s="31"/>
      <c r="F205" s="37" t="s">
        <v>88</v>
      </c>
      <c r="G205" s="121">
        <f t="shared" si="59"/>
        <v>6.0000020000000003</v>
      </c>
      <c r="H205" s="122">
        <f>IF($E205&gt;0,VLOOKUP($F205,'Temps unitaires'!$B$3:$J$72,3,FALSE)*$E205,VLOOKUP($F205,'Temps unitaires'!$B$3:$J$72,3,FALSE))</f>
        <v>2</v>
      </c>
      <c r="I205" s="122">
        <f>IF($E205&gt;0,VLOOKUP($F205,'Temps unitaires'!$B$3:$J$72,4,FALSE)*$E205,VLOOKUP($F205,'Temps unitaires'!$B$3:$J$72,4,FALSE))</f>
        <v>9.9999999999999995E-7</v>
      </c>
      <c r="J205" s="122">
        <f>IF($E205&gt;0,VLOOKUP($F205,'Temps unitaires'!$B$3:$J$72,5,FALSE)*$E205,VLOOKUP($F205,'Temps unitaires'!$B$3:$J$72,5,FALSE))</f>
        <v>1</v>
      </c>
      <c r="K205" s="122">
        <f>IF($E205&gt;0,VLOOKUP($F205,'Temps unitaires'!$B$3:$J$72,6,FALSE)*$E205,VLOOKUP($F205,'Temps unitaires'!$B$3:$J$72,6,FALSE))</f>
        <v>1</v>
      </c>
      <c r="L205" s="122">
        <f>IF($E205&gt;0,VLOOKUP($F205,'Temps unitaires'!$B$3:$J$72,7,FALSE)*$E205,VLOOKUP($F205,'Temps unitaires'!$B$3:$J$72,7,FALSE))</f>
        <v>1</v>
      </c>
      <c r="M205" s="122">
        <f>IF($E205&gt;0,VLOOKUP($F205,'Temps unitaires'!$B$3:$J$72,8,FALSE)*$E205,VLOOKUP($F205,'Temps unitaires'!$B$3:$J$72,8,FALSE))</f>
        <v>9.9999999999999995E-7</v>
      </c>
      <c r="N205" s="122">
        <f>IF($E205&gt;0,VLOOKUP($F205,'Temps unitaires'!$B$3:$J$72,9,FALSE)*$E205,VLOOKUP($F205,'Temps unitaires'!$B$3:$J$72,9,FALSE))</f>
        <v>1</v>
      </c>
      <c r="O205" s="123"/>
      <c r="P205" s="15"/>
      <c r="Q205" s="15"/>
      <c r="R205" s="15"/>
      <c r="S205" s="15"/>
      <c r="T205" s="15"/>
      <c r="U205" s="15"/>
      <c r="V205" s="79"/>
      <c r="W205" s="38"/>
      <c r="X205" s="124">
        <f t="shared" si="48"/>
        <v>0</v>
      </c>
      <c r="Y205" s="120"/>
      <c r="Z205" s="36"/>
      <c r="AA205" s="36"/>
      <c r="AB205" s="36"/>
      <c r="AC205" s="36"/>
      <c r="AD205" s="36"/>
      <c r="AE205" s="36"/>
      <c r="AF205" s="36"/>
      <c r="AG205" s="36"/>
      <c r="AH205" s="39"/>
      <c r="AI205" s="25"/>
      <c r="AJ205" s="39"/>
      <c r="AK205" s="36"/>
      <c r="AL205" s="32"/>
      <c r="AM205" s="25"/>
      <c r="AN205" s="35"/>
      <c r="AO205" s="36"/>
      <c r="AP205" s="32"/>
    </row>
    <row r="206" spans="1:42" ht="34.5" customHeight="1" x14ac:dyDescent="0.25">
      <c r="A206" s="29" t="s">
        <v>111</v>
      </c>
      <c r="B206" s="29" t="s">
        <v>246</v>
      </c>
      <c r="C206" s="30" t="s">
        <v>274</v>
      </c>
      <c r="D206" s="31"/>
      <c r="E206" s="31"/>
      <c r="F206" s="37" t="s">
        <v>87</v>
      </c>
      <c r="G206" s="121">
        <f t="shared" si="59"/>
        <v>6.0000020000000003</v>
      </c>
      <c r="H206" s="122">
        <f>IF($E206&gt;0,VLOOKUP($F206,'Temps unitaires'!$B$3:$J$72,3,FALSE)*$E206,VLOOKUP($F206,'Temps unitaires'!$B$3:$J$72,3,FALSE))</f>
        <v>2</v>
      </c>
      <c r="I206" s="122">
        <f>IF($E206&gt;0,VLOOKUP($F206,'Temps unitaires'!$B$3:$J$72,4,FALSE)*$E206,VLOOKUP($F206,'Temps unitaires'!$B$3:$J$72,4,FALSE))</f>
        <v>9.9999999999999995E-7</v>
      </c>
      <c r="J206" s="122">
        <f>IF($E206&gt;0,VLOOKUP($F206,'Temps unitaires'!$B$3:$J$72,5,FALSE)*$E206,VLOOKUP($F206,'Temps unitaires'!$B$3:$J$72,5,FALSE))</f>
        <v>1</v>
      </c>
      <c r="K206" s="122">
        <f>IF($E206&gt;0,VLOOKUP($F206,'Temps unitaires'!$B$3:$J$72,6,FALSE)*$E206,VLOOKUP($F206,'Temps unitaires'!$B$3:$J$72,6,FALSE))</f>
        <v>1</v>
      </c>
      <c r="L206" s="122">
        <f>IF($E206&gt;0,VLOOKUP($F206,'Temps unitaires'!$B$3:$J$72,7,FALSE)*$E206,VLOOKUP($F206,'Temps unitaires'!$B$3:$J$72,7,FALSE))</f>
        <v>1</v>
      </c>
      <c r="M206" s="122">
        <f>IF($E206&gt;0,VLOOKUP($F206,'Temps unitaires'!$B$3:$J$72,8,FALSE)*$E206,VLOOKUP($F206,'Temps unitaires'!$B$3:$J$72,8,FALSE))</f>
        <v>9.9999999999999995E-7</v>
      </c>
      <c r="N206" s="122">
        <f>IF($E206&gt;0,VLOOKUP($F206,'Temps unitaires'!$B$3:$J$72,9,FALSE)*$E206,VLOOKUP($F206,'Temps unitaires'!$B$3:$J$72,9,FALSE))</f>
        <v>1</v>
      </c>
      <c r="O206" s="123"/>
      <c r="P206" s="15"/>
      <c r="Q206" s="15"/>
      <c r="R206" s="15"/>
      <c r="S206" s="15"/>
      <c r="T206" s="15"/>
      <c r="U206" s="15"/>
      <c r="V206" s="79"/>
      <c r="W206" s="38"/>
      <c r="X206" s="124">
        <f t="shared" si="48"/>
        <v>0</v>
      </c>
      <c r="Y206" s="120"/>
      <c r="Z206" s="36"/>
      <c r="AA206" s="36"/>
      <c r="AB206" s="36"/>
      <c r="AC206" s="36"/>
      <c r="AD206" s="36"/>
      <c r="AE206" s="36"/>
      <c r="AF206" s="36"/>
      <c r="AG206" s="36"/>
      <c r="AH206" s="39"/>
      <c r="AI206" s="25"/>
      <c r="AJ206" s="39"/>
      <c r="AK206" s="36"/>
      <c r="AL206" s="32"/>
      <c r="AM206" s="25"/>
      <c r="AN206" s="35"/>
      <c r="AO206" s="36"/>
      <c r="AP206" s="32"/>
    </row>
    <row r="207" spans="1:42" ht="34.5" customHeight="1" x14ac:dyDescent="0.25">
      <c r="A207" s="29" t="s">
        <v>111</v>
      </c>
      <c r="B207" s="29" t="s">
        <v>246</v>
      </c>
      <c r="C207" s="30" t="s">
        <v>276</v>
      </c>
      <c r="D207" s="31"/>
      <c r="E207" s="31"/>
      <c r="F207" s="37" t="s">
        <v>87</v>
      </c>
      <c r="G207" s="121">
        <f t="shared" si="59"/>
        <v>6.0000020000000003</v>
      </c>
      <c r="H207" s="122">
        <f>IF($E207&gt;0,VLOOKUP($F207,'Temps unitaires'!$B$3:$J$72,3,FALSE)*$E207,VLOOKUP($F207,'Temps unitaires'!$B$3:$J$72,3,FALSE))</f>
        <v>2</v>
      </c>
      <c r="I207" s="122">
        <f>IF($E207&gt;0,VLOOKUP($F207,'Temps unitaires'!$B$3:$J$72,4,FALSE)*$E207,VLOOKUP($F207,'Temps unitaires'!$B$3:$J$72,4,FALSE))</f>
        <v>9.9999999999999995E-7</v>
      </c>
      <c r="J207" s="122">
        <f>IF($E207&gt;0,VLOOKUP($F207,'Temps unitaires'!$B$3:$J$72,5,FALSE)*$E207,VLOOKUP($F207,'Temps unitaires'!$B$3:$J$72,5,FALSE))</f>
        <v>1</v>
      </c>
      <c r="K207" s="122">
        <f>IF($E207&gt;0,VLOOKUP($F207,'Temps unitaires'!$B$3:$J$72,6,FALSE)*$E207,VLOOKUP($F207,'Temps unitaires'!$B$3:$J$72,6,FALSE))</f>
        <v>1</v>
      </c>
      <c r="L207" s="122">
        <f>IF($E207&gt;0,VLOOKUP($F207,'Temps unitaires'!$B$3:$J$72,7,FALSE)*$E207,VLOOKUP($F207,'Temps unitaires'!$B$3:$J$72,7,FALSE))</f>
        <v>1</v>
      </c>
      <c r="M207" s="122">
        <f>IF($E207&gt;0,VLOOKUP($F207,'Temps unitaires'!$B$3:$J$72,8,FALSE)*$E207,VLOOKUP($F207,'Temps unitaires'!$B$3:$J$72,8,FALSE))</f>
        <v>9.9999999999999995E-7</v>
      </c>
      <c r="N207" s="122">
        <f>IF($E207&gt;0,VLOOKUP($F207,'Temps unitaires'!$B$3:$J$72,9,FALSE)*$E207,VLOOKUP($F207,'Temps unitaires'!$B$3:$J$72,9,FALSE))</f>
        <v>1</v>
      </c>
      <c r="O207" s="123"/>
      <c r="P207" s="15"/>
      <c r="Q207" s="15"/>
      <c r="R207" s="15"/>
      <c r="S207" s="15"/>
      <c r="T207" s="15"/>
      <c r="U207" s="15"/>
      <c r="V207" s="79"/>
      <c r="W207" s="38"/>
      <c r="X207" s="124">
        <f t="shared" si="48"/>
        <v>0</v>
      </c>
      <c r="Y207" s="120"/>
      <c r="Z207" s="36"/>
      <c r="AA207" s="36"/>
      <c r="AB207" s="36"/>
      <c r="AC207" s="36"/>
      <c r="AD207" s="36"/>
      <c r="AE207" s="36"/>
      <c r="AF207" s="36"/>
      <c r="AG207" s="36"/>
      <c r="AH207" s="39"/>
      <c r="AI207" s="25"/>
      <c r="AJ207" s="39"/>
      <c r="AK207" s="36"/>
      <c r="AL207" s="32"/>
      <c r="AM207" s="25"/>
      <c r="AN207" s="35"/>
      <c r="AO207" s="36"/>
      <c r="AP207" s="32"/>
    </row>
    <row r="208" spans="1:42" ht="34.5" customHeight="1" x14ac:dyDescent="0.25">
      <c r="A208" s="29" t="s">
        <v>111</v>
      </c>
      <c r="B208" s="29" t="s">
        <v>246</v>
      </c>
      <c r="C208" s="30" t="s">
        <v>277</v>
      </c>
      <c r="D208" s="31"/>
      <c r="E208" s="31"/>
      <c r="F208" s="37" t="s">
        <v>86</v>
      </c>
      <c r="G208" s="121">
        <f t="shared" si="59"/>
        <v>6.0000020000000003</v>
      </c>
      <c r="H208" s="122">
        <f>IF($E208&gt;0,VLOOKUP($F208,'Temps unitaires'!$B$3:$J$72,3,FALSE)*$E208,VLOOKUP($F208,'Temps unitaires'!$B$3:$J$72,3,FALSE))</f>
        <v>2</v>
      </c>
      <c r="I208" s="122">
        <f>IF($E208&gt;0,VLOOKUP($F208,'Temps unitaires'!$B$3:$J$72,4,FALSE)*$E208,VLOOKUP($F208,'Temps unitaires'!$B$3:$J$72,4,FALSE))</f>
        <v>9.9999999999999995E-7</v>
      </c>
      <c r="J208" s="122">
        <f>IF($E208&gt;0,VLOOKUP($F208,'Temps unitaires'!$B$3:$J$72,5,FALSE)*$E208,VLOOKUP($F208,'Temps unitaires'!$B$3:$J$72,5,FALSE))</f>
        <v>1</v>
      </c>
      <c r="K208" s="122">
        <f>IF($E208&gt;0,VLOOKUP($F208,'Temps unitaires'!$B$3:$J$72,6,FALSE)*$E208,VLOOKUP($F208,'Temps unitaires'!$B$3:$J$72,6,FALSE))</f>
        <v>1</v>
      </c>
      <c r="L208" s="122">
        <f>IF($E208&gt;0,VLOOKUP($F208,'Temps unitaires'!$B$3:$J$72,7,FALSE)*$E208,VLOOKUP($F208,'Temps unitaires'!$B$3:$J$72,7,FALSE))</f>
        <v>1</v>
      </c>
      <c r="M208" s="122">
        <f>IF($E208&gt;0,VLOOKUP($F208,'Temps unitaires'!$B$3:$J$72,8,FALSE)*$E208,VLOOKUP($F208,'Temps unitaires'!$B$3:$J$72,8,FALSE))</f>
        <v>9.9999999999999995E-7</v>
      </c>
      <c r="N208" s="122">
        <f>IF($E208&gt;0,VLOOKUP($F208,'Temps unitaires'!$B$3:$J$72,9,FALSE)*$E208,VLOOKUP($F208,'Temps unitaires'!$B$3:$J$72,9,FALSE))</f>
        <v>1</v>
      </c>
      <c r="O208" s="123"/>
      <c r="P208" s="15"/>
      <c r="Q208" s="15"/>
      <c r="R208" s="15"/>
      <c r="S208" s="15"/>
      <c r="T208" s="15"/>
      <c r="U208" s="15"/>
      <c r="V208" s="79"/>
      <c r="W208" s="38"/>
      <c r="X208" s="124">
        <f t="shared" si="48"/>
        <v>0</v>
      </c>
      <c r="Y208" s="120"/>
      <c r="Z208" s="36"/>
      <c r="AA208" s="36"/>
      <c r="AB208" s="36"/>
      <c r="AC208" s="36"/>
      <c r="AD208" s="36"/>
      <c r="AE208" s="36"/>
      <c r="AF208" s="36"/>
      <c r="AG208" s="36"/>
      <c r="AH208" s="39"/>
      <c r="AI208" s="25"/>
      <c r="AJ208" s="39"/>
      <c r="AK208" s="36"/>
      <c r="AL208" s="32"/>
      <c r="AM208" s="25"/>
      <c r="AN208" s="35"/>
      <c r="AO208" s="36"/>
      <c r="AP208" s="32"/>
    </row>
    <row r="209" spans="1:62" ht="34.5" customHeight="1" x14ac:dyDescent="0.25">
      <c r="A209" s="29" t="s">
        <v>111</v>
      </c>
      <c r="B209" s="29" t="s">
        <v>246</v>
      </c>
      <c r="C209" s="30" t="s">
        <v>278</v>
      </c>
      <c r="D209" s="31"/>
      <c r="E209" s="31"/>
      <c r="F209" s="37" t="s">
        <v>279</v>
      </c>
      <c r="G209" s="121">
        <f t="shared" si="59"/>
        <v>6.0000020000000003</v>
      </c>
      <c r="H209" s="122">
        <f>IF($E209&gt;0,VLOOKUP($F209,'Temps unitaires'!$B$3:$J$72,3,FALSE)*$E209,VLOOKUP($F209,'Temps unitaires'!$B$3:$J$72,3,FALSE))</f>
        <v>2</v>
      </c>
      <c r="I209" s="122">
        <f>IF($E209&gt;0,VLOOKUP($F209,'Temps unitaires'!$B$3:$J$72,4,FALSE)*$E209,VLOOKUP($F209,'Temps unitaires'!$B$3:$J$72,4,FALSE))</f>
        <v>9.9999999999999995E-7</v>
      </c>
      <c r="J209" s="122">
        <f>IF($E209&gt;0,VLOOKUP($F209,'Temps unitaires'!$B$3:$J$72,5,FALSE)*$E209,VLOOKUP($F209,'Temps unitaires'!$B$3:$J$72,5,FALSE))</f>
        <v>1</v>
      </c>
      <c r="K209" s="122">
        <f>IF($E209&gt;0,VLOOKUP($F209,'Temps unitaires'!$B$3:$J$72,6,FALSE)*$E209,VLOOKUP($F209,'Temps unitaires'!$B$3:$J$72,6,FALSE))</f>
        <v>1</v>
      </c>
      <c r="L209" s="122">
        <f>IF($E209&gt;0,VLOOKUP($F209,'Temps unitaires'!$B$3:$J$72,7,FALSE)*$E209,VLOOKUP($F209,'Temps unitaires'!$B$3:$J$72,7,FALSE))</f>
        <v>1</v>
      </c>
      <c r="M209" s="122">
        <f>IF($E209&gt;0,VLOOKUP($F209,'Temps unitaires'!$B$3:$J$72,8,FALSE)*$E209,VLOOKUP($F209,'Temps unitaires'!$B$3:$J$72,8,FALSE))</f>
        <v>9.9999999999999995E-7</v>
      </c>
      <c r="N209" s="122">
        <f>IF($E209&gt;0,VLOOKUP($F209,'Temps unitaires'!$B$3:$J$72,9,FALSE)*$E209,VLOOKUP($F209,'Temps unitaires'!$B$3:$J$72,9,FALSE))</f>
        <v>1</v>
      </c>
      <c r="O209" s="123"/>
      <c r="P209" s="15"/>
      <c r="Q209" s="15"/>
      <c r="R209" s="15"/>
      <c r="S209" s="15"/>
      <c r="T209" s="15"/>
      <c r="U209" s="15"/>
      <c r="V209" s="79"/>
      <c r="W209" s="38"/>
      <c r="X209" s="124">
        <f t="shared" si="48"/>
        <v>0</v>
      </c>
      <c r="Y209" s="120"/>
      <c r="Z209" s="36"/>
      <c r="AA209" s="36"/>
      <c r="AB209" s="36"/>
      <c r="AC209" s="36"/>
      <c r="AD209" s="36"/>
      <c r="AE209" s="36"/>
      <c r="AF209" s="36"/>
      <c r="AG209" s="36"/>
      <c r="AH209" s="39"/>
      <c r="AI209" s="25"/>
      <c r="AJ209" s="39"/>
      <c r="AK209" s="36"/>
      <c r="AL209" s="32"/>
      <c r="AM209" s="25"/>
      <c r="AN209" s="35"/>
      <c r="AO209" s="36"/>
      <c r="AP209" s="32"/>
    </row>
    <row r="210" spans="1:62" ht="34.5" customHeight="1" x14ac:dyDescent="0.25">
      <c r="A210" s="29" t="s">
        <v>111</v>
      </c>
      <c r="B210" s="29" t="s">
        <v>246</v>
      </c>
      <c r="C210" s="30" t="s">
        <v>327</v>
      </c>
      <c r="D210" s="31"/>
      <c r="E210" s="31"/>
      <c r="F210" s="37" t="s">
        <v>76</v>
      </c>
      <c r="G210" s="121">
        <f t="shared" ref="G210:G211" si="60">SUM(H210:N210)</f>
        <v>5.0000030000000004</v>
      </c>
      <c r="H210" s="122">
        <f>IF($E210&gt;0,VLOOKUP($F210,'Temps unitaires'!$B$3:$J$72,3,FALSE)*$E210,VLOOKUP($F210,'Temps unitaires'!$B$3:$J$72,3,FALSE))</f>
        <v>9.9999999999999995E-7</v>
      </c>
      <c r="I210" s="122">
        <f>IF($E210&gt;0,VLOOKUP($F210,'Temps unitaires'!$B$3:$J$72,4,FALSE)*$E210,VLOOKUP($F210,'Temps unitaires'!$B$3:$J$72,4,FALSE))</f>
        <v>9.9999999999999995E-7</v>
      </c>
      <c r="J210" s="122">
        <f>IF($E210&gt;0,VLOOKUP($F210,'Temps unitaires'!$B$3:$J$72,5,FALSE)*$E210,VLOOKUP($F210,'Temps unitaires'!$B$3:$J$72,5,FALSE))</f>
        <v>1</v>
      </c>
      <c r="K210" s="122">
        <f>IF($E210&gt;0,VLOOKUP($F210,'Temps unitaires'!$B$3:$J$72,6,FALSE)*$E210,VLOOKUP($F210,'Temps unitaires'!$B$3:$J$72,6,FALSE))</f>
        <v>2</v>
      </c>
      <c r="L210" s="122">
        <f>IF($E210&gt;0,VLOOKUP($F210,'Temps unitaires'!$B$3:$J$72,7,FALSE)*$E210,VLOOKUP($F210,'Temps unitaires'!$B$3:$J$72,7,FALSE))</f>
        <v>1</v>
      </c>
      <c r="M210" s="122">
        <f>IF($E210&gt;0,VLOOKUP($F210,'Temps unitaires'!$B$3:$J$72,8,FALSE)*$E210,VLOOKUP($F210,'Temps unitaires'!$B$3:$J$72,8,FALSE))</f>
        <v>9.9999999999999995E-7</v>
      </c>
      <c r="N210" s="122">
        <f>IF($E210&gt;0,VLOOKUP($F210,'Temps unitaires'!$B$3:$J$72,9,FALSE)*$E210,VLOOKUP($F210,'Temps unitaires'!$B$3:$J$72,9,FALSE))</f>
        <v>1</v>
      </c>
      <c r="O210" s="123"/>
      <c r="P210" s="15"/>
      <c r="Q210" s="15"/>
      <c r="R210" s="15"/>
      <c r="S210" s="15"/>
      <c r="T210" s="15"/>
      <c r="U210" s="15"/>
      <c r="V210" s="79"/>
      <c r="W210" s="38"/>
      <c r="X210" s="124">
        <f t="shared" si="48"/>
        <v>0</v>
      </c>
      <c r="Y210" s="120"/>
      <c r="Z210" s="36"/>
      <c r="AA210" s="36"/>
      <c r="AB210" s="36"/>
      <c r="AC210" s="36"/>
      <c r="AD210" s="36"/>
      <c r="AE210" s="36"/>
      <c r="AF210" s="36"/>
      <c r="AG210" s="36"/>
      <c r="AH210" s="39"/>
      <c r="AI210" s="25"/>
      <c r="AJ210" s="39"/>
      <c r="AK210" s="36"/>
      <c r="AL210" s="32"/>
      <c r="AM210" s="25"/>
      <c r="AN210" s="35"/>
      <c r="AO210" s="36"/>
      <c r="AP210" s="32"/>
    </row>
    <row r="211" spans="1:62" ht="34.5" customHeight="1" thickBot="1" x14ac:dyDescent="0.3">
      <c r="A211" s="69" t="s">
        <v>111</v>
      </c>
      <c r="B211" s="69" t="s">
        <v>246</v>
      </c>
      <c r="C211" s="70" t="s">
        <v>328</v>
      </c>
      <c r="D211" s="71"/>
      <c r="E211" s="71"/>
      <c r="F211" s="82" t="s">
        <v>77</v>
      </c>
      <c r="G211" s="125">
        <f t="shared" si="60"/>
        <v>4.0000030000000004</v>
      </c>
      <c r="H211" s="126">
        <f>IF($E211&gt;0,VLOOKUP($F211,'Temps unitaires'!$B$3:$J$72,3,FALSE)*$E211,VLOOKUP($F211,'Temps unitaires'!$B$3:$J$72,3,FALSE))</f>
        <v>9.9999999999999995E-7</v>
      </c>
      <c r="I211" s="126">
        <f>IF($E211&gt;0,VLOOKUP($F211,'Temps unitaires'!$B$3:$J$72,4,FALSE)*$E211,VLOOKUP($F211,'Temps unitaires'!$B$3:$J$72,4,FALSE))</f>
        <v>9.9999999999999995E-7</v>
      </c>
      <c r="J211" s="126">
        <f>IF($E211&gt;0,VLOOKUP($F211,'Temps unitaires'!$B$3:$J$72,5,FALSE)*$E211,VLOOKUP($F211,'Temps unitaires'!$B$3:$J$72,5,FALSE))</f>
        <v>1</v>
      </c>
      <c r="K211" s="126">
        <f>IF($E211&gt;0,VLOOKUP($F211,'Temps unitaires'!$B$3:$J$72,6,FALSE)*$E211,VLOOKUP($F211,'Temps unitaires'!$B$3:$J$72,6,FALSE))</f>
        <v>2</v>
      </c>
      <c r="L211" s="126">
        <f>IF($E211&gt;0,VLOOKUP($F211,'Temps unitaires'!$B$3:$J$72,7,FALSE)*$E211,VLOOKUP($F211,'Temps unitaires'!$B$3:$J$72,7,FALSE))</f>
        <v>0</v>
      </c>
      <c r="M211" s="126">
        <f>IF($E211&gt;0,VLOOKUP($F211,'Temps unitaires'!$B$3:$J$72,8,FALSE)*$E211,VLOOKUP($F211,'Temps unitaires'!$B$3:$J$72,8,FALSE))</f>
        <v>9.9999999999999995E-7</v>
      </c>
      <c r="N211" s="126">
        <f>IF($E211&gt;0,VLOOKUP($F211,'Temps unitaires'!$B$3:$J$72,9,FALSE)*$E211,VLOOKUP($F211,'Temps unitaires'!$B$3:$J$72,9,FALSE))</f>
        <v>1</v>
      </c>
      <c r="O211" s="127"/>
      <c r="P211" s="73"/>
      <c r="Q211" s="73"/>
      <c r="R211" s="73"/>
      <c r="S211" s="73"/>
      <c r="T211" s="73"/>
      <c r="U211" s="73"/>
      <c r="V211" s="79"/>
      <c r="W211" s="74"/>
      <c r="X211" s="128">
        <f t="shared" si="48"/>
        <v>0</v>
      </c>
      <c r="Y211" s="120"/>
      <c r="Z211" s="36"/>
      <c r="AA211" s="36"/>
      <c r="AB211" s="36"/>
      <c r="AC211" s="36"/>
      <c r="AD211" s="36"/>
      <c r="AE211" s="36"/>
      <c r="AF211" s="36"/>
      <c r="AG211" s="36"/>
      <c r="AH211" s="39"/>
      <c r="AI211" s="25"/>
      <c r="AJ211" s="39"/>
      <c r="AK211" s="36"/>
      <c r="AL211" s="32"/>
      <c r="AM211" s="25"/>
      <c r="AN211" s="35"/>
      <c r="AO211" s="36"/>
      <c r="AP211" s="32"/>
    </row>
    <row r="212" spans="1:62" ht="34.5" customHeight="1" thickTop="1" thickBot="1" x14ac:dyDescent="0.3">
      <c r="A212" s="81" t="s">
        <v>111</v>
      </c>
      <c r="B212" s="81" t="s">
        <v>246</v>
      </c>
      <c r="C212" s="184" t="s">
        <v>40</v>
      </c>
      <c r="D212" s="184"/>
      <c r="E212" s="184"/>
      <c r="F212" s="184"/>
      <c r="G212" s="129">
        <f t="shared" ref="G212:N212" si="61">SUM(G168:G211)</f>
        <v>581.45068499999991</v>
      </c>
      <c r="H212" s="130">
        <f t="shared" si="61"/>
        <v>112.00011999999998</v>
      </c>
      <c r="I212" s="130">
        <f t="shared" si="61"/>
        <v>21.000159000000028</v>
      </c>
      <c r="J212" s="130">
        <f t="shared" si="61"/>
        <v>164.25004300000001</v>
      </c>
      <c r="K212" s="130">
        <f t="shared" si="61"/>
        <v>93.000144000000006</v>
      </c>
      <c r="L212" s="130">
        <f t="shared" si="61"/>
        <v>50.000144000000006</v>
      </c>
      <c r="M212" s="130">
        <f t="shared" si="61"/>
        <v>62.70007499999992</v>
      </c>
      <c r="N212" s="130">
        <f t="shared" si="61"/>
        <v>78.5</v>
      </c>
      <c r="O212" s="131"/>
      <c r="P212" s="132">
        <f>SUMPRODUCT(H168:H211,P168:P211)/H212</f>
        <v>0</v>
      </c>
      <c r="Q212" s="132">
        <f t="shared" ref="Q212:V212" si="62">SUMPRODUCT(I168:I211,Q168:Q211)/I212</f>
        <v>0</v>
      </c>
      <c r="R212" s="132">
        <f t="shared" si="62"/>
        <v>0</v>
      </c>
      <c r="S212" s="132">
        <f t="shared" si="62"/>
        <v>0</v>
      </c>
      <c r="T212" s="132">
        <f t="shared" si="62"/>
        <v>0</v>
      </c>
      <c r="U212" s="132">
        <f t="shared" si="62"/>
        <v>0</v>
      </c>
      <c r="V212" s="132">
        <f t="shared" si="62"/>
        <v>0</v>
      </c>
      <c r="W212" s="142"/>
      <c r="X212" s="134">
        <f>SUMPRODUCT(H168:N211,P168:V211)/SUM(H168:N211)</f>
        <v>0</v>
      </c>
      <c r="Y212" s="120"/>
      <c r="Z212" s="99"/>
      <c r="AA212" s="99"/>
      <c r="AB212" s="99"/>
      <c r="AC212" s="99"/>
      <c r="AD212" s="99"/>
      <c r="AE212" s="99"/>
      <c r="AF212" s="99"/>
      <c r="AG212" s="99"/>
      <c r="AH212" s="98"/>
      <c r="AI212" s="101"/>
      <c r="AJ212" s="98"/>
      <c r="AK212" s="99"/>
      <c r="AL212" s="100"/>
      <c r="AM212" s="101"/>
      <c r="AN212" s="102"/>
      <c r="AO212" s="99"/>
      <c r="AP212" s="100"/>
    </row>
    <row r="213" spans="1:62" ht="34.5" customHeight="1" thickTop="1" x14ac:dyDescent="0.25">
      <c r="A213" s="75" t="s">
        <v>111</v>
      </c>
      <c r="B213" s="75" t="s">
        <v>280</v>
      </c>
      <c r="C213" s="76" t="s">
        <v>282</v>
      </c>
      <c r="D213" s="77"/>
      <c r="E213" s="77">
        <v>3</v>
      </c>
      <c r="F213" s="78" t="s">
        <v>21</v>
      </c>
      <c r="G213" s="135">
        <f t="shared" si="59"/>
        <v>9.7800119999999975</v>
      </c>
      <c r="H213" s="136">
        <f>IF($E213&gt;0,VLOOKUP($F213,'Temps unitaires'!$B$3:$J$72,3,FALSE)*$E213,VLOOKUP($F213,'Temps unitaires'!$B$3:$J$72,3,FALSE))</f>
        <v>3.0000000000000001E-6</v>
      </c>
      <c r="I213" s="136">
        <f>IF($E213&gt;0,VLOOKUP($F213,'Temps unitaires'!$B$3:$J$72,4,FALSE)*$E213,VLOOKUP($F213,'Temps unitaires'!$B$3:$J$72,4,FALSE))</f>
        <v>9</v>
      </c>
      <c r="J213" s="136">
        <f>IF($E213&gt;0,VLOOKUP($F213,'Temps unitaires'!$B$3:$J$72,5,FALSE)*$E213,VLOOKUP($F213,'Temps unitaires'!$B$3:$J$72,5,FALSE))</f>
        <v>0.75</v>
      </c>
      <c r="K213" s="136">
        <f>IF($E213&gt;0,VLOOKUP($F213,'Temps unitaires'!$B$3:$J$72,6,FALSE)*$E213,VLOOKUP($F213,'Temps unitaires'!$B$3:$J$72,6,FALSE))</f>
        <v>3.0000000000000001E-6</v>
      </c>
      <c r="L213" s="136">
        <f>IF($E213&gt;0,VLOOKUP($F213,'Temps unitaires'!$B$3:$J$72,7,FALSE)*$E213,VLOOKUP($F213,'Temps unitaires'!$B$3:$J$72,7,FALSE))</f>
        <v>3.0000000000000001E-6</v>
      </c>
      <c r="M213" s="136">
        <f>IF($E213&gt;0,VLOOKUP($F213,'Temps unitaires'!$B$3:$J$72,8,FALSE)*$E213,VLOOKUP($F213,'Temps unitaires'!$B$3:$J$72,8,FALSE))</f>
        <v>3.0000000000000001E-6</v>
      </c>
      <c r="N213" s="136">
        <f>IF($E213&gt;0,VLOOKUP($F213,'Temps unitaires'!$B$3:$J$72,9,FALSE)*$E213,VLOOKUP($F213,'Temps unitaires'!$B$3:$J$72,9,FALSE))</f>
        <v>0.03</v>
      </c>
      <c r="O213" s="137"/>
      <c r="P213" s="79"/>
      <c r="Q213" s="79"/>
      <c r="R213" s="79"/>
      <c r="S213" s="79"/>
      <c r="T213" s="79"/>
      <c r="U213" s="79"/>
      <c r="V213" s="79"/>
      <c r="W213" s="80"/>
      <c r="X213" s="138">
        <f t="shared" si="48"/>
        <v>0</v>
      </c>
      <c r="Y213" s="120"/>
      <c r="Z213" s="36"/>
      <c r="AA213" s="36"/>
      <c r="AB213" s="36"/>
      <c r="AC213" s="36"/>
      <c r="AD213" s="36"/>
      <c r="AE213" s="36"/>
      <c r="AF213" s="36"/>
      <c r="AG213" s="36"/>
      <c r="AH213" s="39"/>
      <c r="AI213" s="25"/>
      <c r="AJ213" s="39"/>
      <c r="AK213" s="36"/>
      <c r="AL213" s="32"/>
      <c r="AM213" s="25"/>
      <c r="AN213" s="35"/>
      <c r="AO213" s="36"/>
      <c r="AP213" s="32"/>
    </row>
    <row r="214" spans="1:62" ht="34.5" customHeight="1" x14ac:dyDescent="0.25">
      <c r="A214" s="29" t="s">
        <v>111</v>
      </c>
      <c r="B214" s="29" t="s">
        <v>280</v>
      </c>
      <c r="C214" s="30" t="s">
        <v>282</v>
      </c>
      <c r="D214" s="31"/>
      <c r="E214" s="31">
        <v>18</v>
      </c>
      <c r="F214" s="37" t="s">
        <v>95</v>
      </c>
      <c r="G214" s="121">
        <f t="shared" si="59"/>
        <v>24.300072000000004</v>
      </c>
      <c r="H214" s="122">
        <f>IF($E214&gt;0,VLOOKUP($F214,'Temps unitaires'!$B$3:$J$72,3,FALSE)*$E214,VLOOKUP($F214,'Temps unitaires'!$B$3:$J$72,3,FALSE))</f>
        <v>1.8E-5</v>
      </c>
      <c r="I214" s="122">
        <f>IF($E214&gt;0,VLOOKUP($F214,'Temps unitaires'!$B$3:$J$72,4,FALSE)*$E214,VLOOKUP($F214,'Temps unitaires'!$B$3:$J$72,4,FALSE))</f>
        <v>18</v>
      </c>
      <c r="J214" s="122">
        <f>IF($E214&gt;0,VLOOKUP($F214,'Temps unitaires'!$B$3:$J$72,5,FALSE)*$E214,VLOOKUP($F214,'Temps unitaires'!$B$3:$J$72,5,FALSE))</f>
        <v>4.5</v>
      </c>
      <c r="K214" s="122">
        <f>IF($E214&gt;0,VLOOKUP($F214,'Temps unitaires'!$B$3:$J$72,6,FALSE)*$E214,VLOOKUP($F214,'Temps unitaires'!$B$3:$J$72,6,FALSE))</f>
        <v>1.8E-5</v>
      </c>
      <c r="L214" s="122">
        <f>IF($E214&gt;0,VLOOKUP($F214,'Temps unitaires'!$B$3:$J$72,7,FALSE)*$E214,VLOOKUP($F214,'Temps unitaires'!$B$3:$J$72,7,FALSE))</f>
        <v>1.8E-5</v>
      </c>
      <c r="M214" s="122">
        <f>IF($E214&gt;0,VLOOKUP($F214,'Temps unitaires'!$B$3:$J$72,8,FALSE)*$E214,VLOOKUP($F214,'Temps unitaires'!$B$3:$J$72,8,FALSE))</f>
        <v>1.8E-5</v>
      </c>
      <c r="N214" s="122">
        <f>IF($E214&gt;0,VLOOKUP($F214,'Temps unitaires'!$B$3:$J$72,9,FALSE)*$E214,VLOOKUP($F214,'Temps unitaires'!$B$3:$J$72,9,FALSE))</f>
        <v>1.8</v>
      </c>
      <c r="O214" s="123"/>
      <c r="P214" s="15"/>
      <c r="Q214" s="15"/>
      <c r="R214" s="15"/>
      <c r="S214" s="15"/>
      <c r="T214" s="15"/>
      <c r="U214" s="15"/>
      <c r="V214" s="79"/>
      <c r="W214" s="38"/>
      <c r="X214" s="124">
        <f t="shared" si="48"/>
        <v>0</v>
      </c>
      <c r="Y214" s="120"/>
      <c r="Z214" s="36"/>
      <c r="AA214" s="36"/>
      <c r="AB214" s="36"/>
      <c r="AC214" s="36"/>
      <c r="AD214" s="36"/>
      <c r="AE214" s="36"/>
      <c r="AF214" s="36"/>
      <c r="AG214" s="36"/>
      <c r="AH214" s="39"/>
      <c r="AI214" s="25"/>
      <c r="AJ214" s="39"/>
      <c r="AK214" s="36"/>
      <c r="AL214" s="32"/>
      <c r="AM214" s="25"/>
      <c r="AN214" s="35"/>
      <c r="AO214" s="36"/>
      <c r="AP214" s="32"/>
    </row>
    <row r="215" spans="1:62" ht="34.5" customHeight="1" x14ac:dyDescent="0.25">
      <c r="A215" s="29" t="s">
        <v>111</v>
      </c>
      <c r="B215" s="29" t="s">
        <v>280</v>
      </c>
      <c r="C215" s="30" t="s">
        <v>282</v>
      </c>
      <c r="D215" s="31"/>
      <c r="E215" s="31">
        <v>2</v>
      </c>
      <c r="F215" s="32" t="s">
        <v>64</v>
      </c>
      <c r="G215" s="121">
        <f t="shared" si="59"/>
        <v>2.5200079999999994</v>
      </c>
      <c r="H215" s="122">
        <f>IF($E215&gt;0,VLOOKUP($F215,'Temps unitaires'!$B$3:$J$72,3,FALSE)*$E215,VLOOKUP($F215,'Temps unitaires'!$B$3:$J$72,3,FALSE))</f>
        <v>1.9999999999999999E-6</v>
      </c>
      <c r="I215" s="122">
        <f>IF($E215&gt;0,VLOOKUP($F215,'Temps unitaires'!$B$3:$J$72,4,FALSE)*$E215,VLOOKUP($F215,'Temps unitaires'!$B$3:$J$72,4,FALSE))</f>
        <v>2</v>
      </c>
      <c r="J215" s="122">
        <f>IF($E215&gt;0,VLOOKUP($F215,'Temps unitaires'!$B$3:$J$72,5,FALSE)*$E215,VLOOKUP($F215,'Temps unitaires'!$B$3:$J$72,5,FALSE))</f>
        <v>0.5</v>
      </c>
      <c r="K215" s="122">
        <f>IF($E215&gt;0,VLOOKUP($F215,'Temps unitaires'!$B$3:$J$72,6,FALSE)*$E215,VLOOKUP($F215,'Temps unitaires'!$B$3:$J$72,6,FALSE))</f>
        <v>1.9999999999999999E-6</v>
      </c>
      <c r="L215" s="122">
        <f>IF($E215&gt;0,VLOOKUP($F215,'Temps unitaires'!$B$3:$J$72,7,FALSE)*$E215,VLOOKUP($F215,'Temps unitaires'!$B$3:$J$72,7,FALSE))</f>
        <v>1.9999999999999999E-6</v>
      </c>
      <c r="M215" s="122">
        <f>IF($E215&gt;0,VLOOKUP($F215,'Temps unitaires'!$B$3:$J$72,8,FALSE)*$E215,VLOOKUP($F215,'Temps unitaires'!$B$3:$J$72,8,FALSE))</f>
        <v>1.9999999999999999E-6</v>
      </c>
      <c r="N215" s="122">
        <f>IF($E215&gt;0,VLOOKUP($F215,'Temps unitaires'!$B$3:$J$72,9,FALSE)*$E215,VLOOKUP($F215,'Temps unitaires'!$B$3:$J$72,9,FALSE))</f>
        <v>0.02</v>
      </c>
      <c r="O215" s="123"/>
      <c r="P215" s="15"/>
      <c r="Q215" s="15"/>
      <c r="R215" s="15"/>
      <c r="S215" s="15"/>
      <c r="T215" s="15"/>
      <c r="U215" s="15"/>
      <c r="V215" s="79"/>
      <c r="W215" s="38"/>
      <c r="X215" s="124">
        <f t="shared" si="48"/>
        <v>0</v>
      </c>
      <c r="Y215" s="120"/>
      <c r="Z215" s="36"/>
      <c r="AA215" s="36"/>
      <c r="AB215" s="36"/>
      <c r="AC215" s="36"/>
      <c r="AD215" s="36"/>
      <c r="AE215" s="36"/>
      <c r="AF215" s="36"/>
      <c r="AG215" s="36"/>
      <c r="AH215" s="39"/>
      <c r="AI215" s="25"/>
      <c r="AJ215" s="39"/>
      <c r="AK215" s="36"/>
      <c r="AL215" s="32"/>
      <c r="AM215" s="25"/>
      <c r="AN215" s="35"/>
      <c r="AO215" s="36"/>
      <c r="AP215" s="32"/>
    </row>
    <row r="216" spans="1:62" ht="34.5" customHeight="1" x14ac:dyDescent="0.25">
      <c r="A216" s="29" t="s">
        <v>111</v>
      </c>
      <c r="B216" s="29" t="s">
        <v>280</v>
      </c>
      <c r="C216" s="30" t="s">
        <v>282</v>
      </c>
      <c r="D216" s="31"/>
      <c r="E216" s="31">
        <v>1</v>
      </c>
      <c r="F216" s="37" t="s">
        <v>66</v>
      </c>
      <c r="G216" s="121">
        <f t="shared" si="59"/>
        <v>1.2600039999999997</v>
      </c>
      <c r="H216" s="122">
        <f>IF($E216&gt;0,VLOOKUP($F216,'Temps unitaires'!$B$3:$J$72,3,FALSE)*$E216,VLOOKUP($F216,'Temps unitaires'!$B$3:$J$72,3,FALSE))</f>
        <v>9.9999999999999995E-7</v>
      </c>
      <c r="I216" s="122">
        <f>IF($E216&gt;0,VLOOKUP($F216,'Temps unitaires'!$B$3:$J$72,4,FALSE)*$E216,VLOOKUP($F216,'Temps unitaires'!$B$3:$J$72,4,FALSE))</f>
        <v>1</v>
      </c>
      <c r="J216" s="122">
        <f>IF($E216&gt;0,VLOOKUP($F216,'Temps unitaires'!$B$3:$J$72,5,FALSE)*$E216,VLOOKUP($F216,'Temps unitaires'!$B$3:$J$72,5,FALSE))</f>
        <v>0.25</v>
      </c>
      <c r="K216" s="122">
        <f>IF($E216&gt;0,VLOOKUP($F216,'Temps unitaires'!$B$3:$J$72,6,FALSE)*$E216,VLOOKUP($F216,'Temps unitaires'!$B$3:$J$72,6,FALSE))</f>
        <v>9.9999999999999995E-7</v>
      </c>
      <c r="L216" s="122">
        <f>IF($E216&gt;0,VLOOKUP($F216,'Temps unitaires'!$B$3:$J$72,7,FALSE)*$E216,VLOOKUP($F216,'Temps unitaires'!$B$3:$J$72,7,FALSE))</f>
        <v>9.9999999999999995E-7</v>
      </c>
      <c r="M216" s="122">
        <f>IF($E216&gt;0,VLOOKUP($F216,'Temps unitaires'!$B$3:$J$72,8,FALSE)*$E216,VLOOKUP($F216,'Temps unitaires'!$B$3:$J$72,8,FALSE))</f>
        <v>9.9999999999999995E-7</v>
      </c>
      <c r="N216" s="122">
        <f>IF($E216&gt;0,VLOOKUP($F216,'Temps unitaires'!$B$3:$J$72,9,FALSE)*$E216,VLOOKUP($F216,'Temps unitaires'!$B$3:$J$72,9,FALSE))</f>
        <v>0.01</v>
      </c>
      <c r="O216" s="123"/>
      <c r="P216" s="15"/>
      <c r="Q216" s="15"/>
      <c r="R216" s="15"/>
      <c r="S216" s="15"/>
      <c r="T216" s="15"/>
      <c r="U216" s="15"/>
      <c r="V216" s="79"/>
      <c r="W216" s="38"/>
      <c r="X216" s="124">
        <f t="shared" si="48"/>
        <v>0</v>
      </c>
      <c r="Y216" s="120"/>
      <c r="Z216" s="36"/>
      <c r="AA216" s="36"/>
      <c r="AB216" s="36"/>
      <c r="AC216" s="36"/>
      <c r="AD216" s="36"/>
      <c r="AE216" s="36"/>
      <c r="AF216" s="36"/>
      <c r="AG216" s="36"/>
      <c r="AH216" s="39"/>
      <c r="AI216" s="25"/>
      <c r="AJ216" s="39"/>
      <c r="AK216" s="36"/>
      <c r="AL216" s="32"/>
      <c r="AM216" s="25"/>
      <c r="AN216" s="35"/>
      <c r="AO216" s="36"/>
      <c r="AP216" s="32"/>
    </row>
    <row r="217" spans="1:62" ht="34.5" customHeight="1" x14ac:dyDescent="0.25">
      <c r="A217" s="29" t="s">
        <v>111</v>
      </c>
      <c r="B217" s="29" t="s">
        <v>280</v>
      </c>
      <c r="C217" s="30" t="s">
        <v>282</v>
      </c>
      <c r="D217" s="31"/>
      <c r="E217" s="31">
        <v>34</v>
      </c>
      <c r="F217" s="32" t="s">
        <v>22</v>
      </c>
      <c r="G217" s="121">
        <f t="shared" si="59"/>
        <v>76.840136000000001</v>
      </c>
      <c r="H217" s="122">
        <f>IF($E217&gt;0,VLOOKUP($F217,'Temps unitaires'!$B$3:$J$72,3,FALSE)*$E217,VLOOKUP($F217,'Temps unitaires'!$B$3:$J$72,3,FALSE))</f>
        <v>68</v>
      </c>
      <c r="I217" s="122">
        <f>IF($E217&gt;0,VLOOKUP($F217,'Temps unitaires'!$B$3:$J$72,4,FALSE)*$E217,VLOOKUP($F217,'Temps unitaires'!$B$3:$J$72,4,FALSE))</f>
        <v>3.4E-5</v>
      </c>
      <c r="J217" s="122">
        <f>IF($E217&gt;0,VLOOKUP($F217,'Temps unitaires'!$B$3:$J$72,5,FALSE)*$E217,VLOOKUP($F217,'Temps unitaires'!$B$3:$J$72,5,FALSE))</f>
        <v>8.5</v>
      </c>
      <c r="K217" s="122">
        <f>IF($E217&gt;0,VLOOKUP($F217,'Temps unitaires'!$B$3:$J$72,6,FALSE)*$E217,VLOOKUP($F217,'Temps unitaires'!$B$3:$J$72,6,FALSE))</f>
        <v>3.4E-5</v>
      </c>
      <c r="L217" s="122">
        <f>IF($E217&gt;0,VLOOKUP($F217,'Temps unitaires'!$B$3:$J$72,7,FALSE)*$E217,VLOOKUP($F217,'Temps unitaires'!$B$3:$J$72,7,FALSE))</f>
        <v>3.4E-5</v>
      </c>
      <c r="M217" s="122">
        <f>IF($E217&gt;0,VLOOKUP($F217,'Temps unitaires'!$B$3:$J$72,8,FALSE)*$E217,VLOOKUP($F217,'Temps unitaires'!$B$3:$J$72,8,FALSE))</f>
        <v>3.4E-5</v>
      </c>
      <c r="N217" s="122">
        <f>IF($E217&gt;0,VLOOKUP($F217,'Temps unitaires'!$B$3:$J$72,9,FALSE)*$E217,VLOOKUP($F217,'Temps unitaires'!$B$3:$J$72,9,FALSE))</f>
        <v>0.34</v>
      </c>
      <c r="O217" s="123"/>
      <c r="P217" s="15"/>
      <c r="Q217" s="15"/>
      <c r="R217" s="15"/>
      <c r="S217" s="15"/>
      <c r="T217" s="15"/>
      <c r="U217" s="15"/>
      <c r="V217" s="79"/>
      <c r="W217" s="38"/>
      <c r="X217" s="124">
        <f t="shared" si="48"/>
        <v>0</v>
      </c>
      <c r="Y217" s="120"/>
      <c r="Z217" s="36"/>
      <c r="AA217" s="36"/>
      <c r="AB217" s="36"/>
      <c r="AC217" s="36"/>
      <c r="AD217" s="36"/>
      <c r="AE217" s="36"/>
      <c r="AF217" s="36"/>
      <c r="AG217" s="36"/>
      <c r="AH217" s="39"/>
      <c r="AI217" s="25"/>
      <c r="AJ217" s="39"/>
      <c r="AK217" s="36"/>
      <c r="AL217" s="32"/>
      <c r="AM217" s="25"/>
      <c r="AN217" s="35"/>
      <c r="AO217" s="36"/>
      <c r="AP217" s="32"/>
    </row>
    <row r="218" spans="1:62" ht="34.5" customHeight="1" x14ac:dyDescent="0.25">
      <c r="A218" s="29" t="s">
        <v>111</v>
      </c>
      <c r="B218" s="29" t="s">
        <v>280</v>
      </c>
      <c r="C218" s="30" t="s">
        <v>282</v>
      </c>
      <c r="D218" s="31"/>
      <c r="E218" s="31">
        <v>2</v>
      </c>
      <c r="F218" s="37" t="s">
        <v>25</v>
      </c>
      <c r="G218" s="121">
        <f t="shared" si="59"/>
        <v>6.0000099999999996</v>
      </c>
      <c r="H218" s="122">
        <f>IF($E218&gt;0,VLOOKUP($F218,'Temps unitaires'!$B$3:$J$72,3,FALSE)*$E218,VLOOKUP($F218,'Temps unitaires'!$B$3:$J$72,3,FALSE))</f>
        <v>1.9999999999999999E-6</v>
      </c>
      <c r="I218" s="122">
        <f>IF($E218&gt;0,VLOOKUP($F218,'Temps unitaires'!$B$3:$J$72,4,FALSE)*$E218,VLOOKUP($F218,'Temps unitaires'!$B$3:$J$72,4,FALSE))</f>
        <v>1.9999999999999999E-6</v>
      </c>
      <c r="J218" s="122">
        <f>IF($E218&gt;0,VLOOKUP($F218,'Temps unitaires'!$B$3:$J$72,5,FALSE)*$E218,VLOOKUP($F218,'Temps unitaires'!$B$3:$J$72,5,FALSE))</f>
        <v>1.9999999999999999E-6</v>
      </c>
      <c r="K218" s="122">
        <f>IF($E218&gt;0,VLOOKUP($F218,'Temps unitaires'!$B$3:$J$72,6,FALSE)*$E218,VLOOKUP($F218,'Temps unitaires'!$B$3:$J$72,6,FALSE))</f>
        <v>1.9999999999999999E-6</v>
      </c>
      <c r="L218" s="122">
        <f>IF($E218&gt;0,VLOOKUP($F218,'Temps unitaires'!$B$3:$J$72,7,FALSE)*$E218,VLOOKUP($F218,'Temps unitaires'!$B$3:$J$72,7,FALSE))</f>
        <v>1.9999999999999999E-6</v>
      </c>
      <c r="M218" s="122">
        <f>IF($E218&gt;0,VLOOKUP($F218,'Temps unitaires'!$B$3:$J$72,8,FALSE)*$E218,VLOOKUP($F218,'Temps unitaires'!$B$3:$J$72,8,FALSE))</f>
        <v>4</v>
      </c>
      <c r="N218" s="122">
        <f>IF($E218&gt;0,VLOOKUP($F218,'Temps unitaires'!$B$3:$J$72,9,FALSE)*$E218,VLOOKUP($F218,'Temps unitaires'!$B$3:$J$72,9,FALSE))</f>
        <v>2</v>
      </c>
      <c r="O218" s="123"/>
      <c r="P218" s="15"/>
      <c r="Q218" s="15"/>
      <c r="R218" s="15"/>
      <c r="S218" s="15"/>
      <c r="T218" s="15"/>
      <c r="U218" s="15"/>
      <c r="V218" s="79"/>
      <c r="W218" s="38"/>
      <c r="X218" s="124">
        <f t="shared" ref="X218:X263" si="63">SUMPRODUCT(H218:N218,P218:V218)/SUM(H218:N218)</f>
        <v>0</v>
      </c>
      <c r="Y218" s="120"/>
      <c r="Z218" s="36"/>
      <c r="AA218" s="36"/>
      <c r="AB218" s="36"/>
      <c r="AC218" s="36"/>
      <c r="AD218" s="36"/>
      <c r="AE218" s="36"/>
      <c r="AF218" s="36"/>
      <c r="AG218" s="36"/>
      <c r="AH218" s="39"/>
      <c r="AI218" s="25"/>
      <c r="AJ218" s="39"/>
      <c r="AK218" s="36"/>
      <c r="AL218" s="32"/>
      <c r="AM218" s="25"/>
      <c r="AN218" s="35"/>
      <c r="AO218" s="36"/>
      <c r="AP218" s="32"/>
    </row>
    <row r="219" spans="1:62" ht="34.5" customHeight="1" x14ac:dyDescent="0.25">
      <c r="A219" s="29" t="s">
        <v>111</v>
      </c>
      <c r="B219" s="29" t="s">
        <v>280</v>
      </c>
      <c r="C219" s="30" t="s">
        <v>282</v>
      </c>
      <c r="D219" s="31"/>
      <c r="E219" s="31">
        <v>26</v>
      </c>
      <c r="F219" s="32" t="s">
        <v>26</v>
      </c>
      <c r="G219" s="121">
        <f t="shared" si="59"/>
        <v>33.800129999999996</v>
      </c>
      <c r="H219" s="122">
        <f>IF($E219&gt;0,VLOOKUP($F219,'Temps unitaires'!$B$3:$J$72,3,FALSE)*$E219,VLOOKUP($F219,'Temps unitaires'!$B$3:$J$72,3,FALSE))</f>
        <v>2.5999999999999998E-5</v>
      </c>
      <c r="I219" s="122">
        <f>IF($E219&gt;0,VLOOKUP($F219,'Temps unitaires'!$B$3:$J$72,4,FALSE)*$E219,VLOOKUP($F219,'Temps unitaires'!$B$3:$J$72,4,FALSE))</f>
        <v>2.5999999999999998E-5</v>
      </c>
      <c r="J219" s="122">
        <f>IF($E219&gt;0,VLOOKUP($F219,'Temps unitaires'!$B$3:$J$72,5,FALSE)*$E219,VLOOKUP($F219,'Temps unitaires'!$B$3:$J$72,5,FALSE))</f>
        <v>2.5999999999999998E-5</v>
      </c>
      <c r="K219" s="122">
        <f>IF($E219&gt;0,VLOOKUP($F219,'Temps unitaires'!$B$3:$J$72,6,FALSE)*$E219,VLOOKUP($F219,'Temps unitaires'!$B$3:$J$72,6,FALSE))</f>
        <v>2.5999999999999998E-5</v>
      </c>
      <c r="L219" s="122">
        <f>IF($E219&gt;0,VLOOKUP($F219,'Temps unitaires'!$B$3:$J$72,7,FALSE)*$E219,VLOOKUP($F219,'Temps unitaires'!$B$3:$J$72,7,FALSE))</f>
        <v>2.5999999999999998E-5</v>
      </c>
      <c r="M219" s="122">
        <f>IF($E219&gt;0,VLOOKUP($F219,'Temps unitaires'!$B$3:$J$72,8,FALSE)*$E219,VLOOKUP($F219,'Temps unitaires'!$B$3:$J$72,8,FALSE))</f>
        <v>20.8</v>
      </c>
      <c r="N219" s="122">
        <f>IF($E219&gt;0,VLOOKUP($F219,'Temps unitaires'!$B$3:$J$72,9,FALSE)*$E219,VLOOKUP($F219,'Temps unitaires'!$B$3:$J$72,9,FALSE))</f>
        <v>13</v>
      </c>
      <c r="O219" s="123"/>
      <c r="P219" s="15"/>
      <c r="Q219" s="15"/>
      <c r="R219" s="15"/>
      <c r="S219" s="15"/>
      <c r="T219" s="15"/>
      <c r="U219" s="15"/>
      <c r="V219" s="79"/>
      <c r="W219" s="38"/>
      <c r="X219" s="124">
        <f t="shared" si="63"/>
        <v>0</v>
      </c>
      <c r="Y219" s="120"/>
      <c r="Z219" s="36"/>
      <c r="AA219" s="36"/>
      <c r="AB219" s="36"/>
      <c r="AC219" s="36"/>
      <c r="AD219" s="36"/>
      <c r="AE219" s="36"/>
      <c r="AF219" s="36"/>
      <c r="AG219" s="36"/>
      <c r="AH219" s="39"/>
      <c r="AI219" s="25"/>
      <c r="AJ219" s="39"/>
      <c r="AK219" s="36"/>
      <c r="AL219" s="32"/>
      <c r="AM219" s="25"/>
      <c r="AN219" s="35"/>
      <c r="AO219" s="36"/>
      <c r="AP219" s="32"/>
    </row>
    <row r="220" spans="1:62" ht="34.5" customHeight="1" x14ac:dyDescent="0.25">
      <c r="A220" s="29" t="s">
        <v>111</v>
      </c>
      <c r="B220" s="29" t="s">
        <v>280</v>
      </c>
      <c r="C220" s="30" t="s">
        <v>282</v>
      </c>
      <c r="D220" s="31"/>
      <c r="E220" s="31">
        <v>4</v>
      </c>
      <c r="F220" s="37" t="s">
        <v>23</v>
      </c>
      <c r="G220" s="121">
        <f t="shared" si="59"/>
        <v>5.8000159999999994</v>
      </c>
      <c r="H220" s="122">
        <f>IF($E220&gt;0,VLOOKUP($F220,'Temps unitaires'!$B$3:$J$72,3,FALSE)*$E220,VLOOKUP($F220,'Temps unitaires'!$B$3:$J$72,3,FALSE))</f>
        <v>3.9999999999999998E-6</v>
      </c>
      <c r="I220" s="122">
        <f>IF($E220&gt;0,VLOOKUP($F220,'Temps unitaires'!$B$3:$J$72,4,FALSE)*$E220,VLOOKUP($F220,'Temps unitaires'!$B$3:$J$72,4,FALSE))</f>
        <v>3.9999999999999998E-6</v>
      </c>
      <c r="J220" s="122">
        <f>IF($E220&gt;0,VLOOKUP($F220,'Temps unitaires'!$B$3:$J$72,5,FALSE)*$E220,VLOOKUP($F220,'Temps unitaires'!$B$3:$J$72,5,FALSE))</f>
        <v>1</v>
      </c>
      <c r="K220" s="122">
        <f>IF($E220&gt;0,VLOOKUP($F220,'Temps unitaires'!$B$3:$J$72,6,FALSE)*$E220,VLOOKUP($F220,'Temps unitaires'!$B$3:$J$72,6,FALSE))</f>
        <v>3.9999999999999998E-6</v>
      </c>
      <c r="L220" s="122">
        <f>IF($E220&gt;0,VLOOKUP($F220,'Temps unitaires'!$B$3:$J$72,7,FALSE)*$E220,VLOOKUP($F220,'Temps unitaires'!$B$3:$J$72,7,FALSE))</f>
        <v>3.9999999999999998E-6</v>
      </c>
      <c r="M220" s="122">
        <f>IF($E220&gt;0,VLOOKUP($F220,'Temps unitaires'!$B$3:$J$72,8,FALSE)*$E220,VLOOKUP($F220,'Temps unitaires'!$B$3:$J$72,8,FALSE))</f>
        <v>4</v>
      </c>
      <c r="N220" s="122">
        <f>IF($E220&gt;0,VLOOKUP($F220,'Temps unitaires'!$B$3:$J$72,9,FALSE)*$E220,VLOOKUP($F220,'Temps unitaires'!$B$3:$J$72,9,FALSE))</f>
        <v>0.8</v>
      </c>
      <c r="O220" s="123"/>
      <c r="P220" s="15"/>
      <c r="Q220" s="15"/>
      <c r="R220" s="15"/>
      <c r="S220" s="15"/>
      <c r="T220" s="15"/>
      <c r="U220" s="15"/>
      <c r="V220" s="79"/>
      <c r="W220" s="38"/>
      <c r="X220" s="124">
        <f t="shared" si="63"/>
        <v>0</v>
      </c>
      <c r="Y220" s="120"/>
      <c r="Z220" s="36"/>
      <c r="AA220" s="36"/>
      <c r="AB220" s="36"/>
      <c r="AC220" s="36"/>
      <c r="AD220" s="36"/>
      <c r="AE220" s="36"/>
      <c r="AF220" s="36"/>
      <c r="AG220" s="36"/>
      <c r="AH220" s="39"/>
      <c r="AI220" s="25"/>
      <c r="AJ220" s="39"/>
      <c r="AK220" s="36"/>
      <c r="AL220" s="32"/>
      <c r="AM220" s="25"/>
      <c r="AN220" s="35"/>
      <c r="AO220" s="36"/>
      <c r="AP220" s="32"/>
    </row>
    <row r="221" spans="1:62" ht="34.5" customHeight="1" x14ac:dyDescent="0.25">
      <c r="A221" s="29" t="s">
        <v>111</v>
      </c>
      <c r="B221" s="29" t="s">
        <v>280</v>
      </c>
      <c r="C221" s="30" t="s">
        <v>282</v>
      </c>
      <c r="D221" s="31"/>
      <c r="E221" s="31">
        <v>66</v>
      </c>
      <c r="F221" s="32" t="s">
        <v>28</v>
      </c>
      <c r="G221" s="121">
        <f t="shared" si="59"/>
        <v>49.500264000000008</v>
      </c>
      <c r="H221" s="122">
        <f>IF($E221&gt;0,VLOOKUP($F221,'Temps unitaires'!$B$3:$J$72,3,FALSE)*$E221,VLOOKUP($F221,'Temps unitaires'!$B$3:$J$72,3,FALSE))</f>
        <v>6.5999999999999992E-5</v>
      </c>
      <c r="I221" s="122">
        <f>IF($E221&gt;0,VLOOKUP($F221,'Temps unitaires'!$B$3:$J$72,4,FALSE)*$E221,VLOOKUP($F221,'Temps unitaires'!$B$3:$J$72,4,FALSE))</f>
        <v>6.5999999999999992E-5</v>
      </c>
      <c r="J221" s="122">
        <f>IF($E221&gt;0,VLOOKUP($F221,'Temps unitaires'!$B$3:$J$72,5,FALSE)*$E221,VLOOKUP($F221,'Temps unitaires'!$B$3:$J$72,5,FALSE))</f>
        <v>16.5</v>
      </c>
      <c r="K221" s="122">
        <f>IF($E221&gt;0,VLOOKUP($F221,'Temps unitaires'!$B$3:$J$72,6,FALSE)*$E221,VLOOKUP($F221,'Temps unitaires'!$B$3:$J$72,6,FALSE))</f>
        <v>6.5999999999999992E-5</v>
      </c>
      <c r="L221" s="122">
        <f>IF($E221&gt;0,VLOOKUP($F221,'Temps unitaires'!$B$3:$J$72,7,FALSE)*$E221,VLOOKUP($F221,'Temps unitaires'!$B$3:$J$72,7,FALSE))</f>
        <v>6.5999999999999992E-5</v>
      </c>
      <c r="M221" s="122">
        <f>IF($E221&gt;0,VLOOKUP($F221,'Temps unitaires'!$B$3:$J$72,8,FALSE)*$E221,VLOOKUP($F221,'Temps unitaires'!$B$3:$J$72,8,FALSE))</f>
        <v>26.400000000000002</v>
      </c>
      <c r="N221" s="122">
        <f>IF($E221&gt;0,VLOOKUP($F221,'Temps unitaires'!$B$3:$J$72,9,FALSE)*$E221,VLOOKUP($F221,'Temps unitaires'!$B$3:$J$72,9,FALSE))</f>
        <v>6.6000000000000005</v>
      </c>
      <c r="O221" s="123"/>
      <c r="P221" s="15"/>
      <c r="Q221" s="15"/>
      <c r="R221" s="15"/>
      <c r="S221" s="15"/>
      <c r="T221" s="15"/>
      <c r="U221" s="15"/>
      <c r="V221" s="79"/>
      <c r="W221" s="38"/>
      <c r="X221" s="124">
        <f t="shared" si="63"/>
        <v>0</v>
      </c>
      <c r="Y221" s="120"/>
      <c r="Z221" s="36"/>
      <c r="AA221" s="36"/>
      <c r="AB221" s="36"/>
      <c r="AC221" s="36"/>
      <c r="AD221" s="36"/>
      <c r="AE221" s="36"/>
      <c r="AF221" s="36"/>
      <c r="AG221" s="36"/>
      <c r="AH221" s="39"/>
      <c r="AI221" s="25"/>
      <c r="AJ221" s="39"/>
      <c r="AK221" s="36"/>
      <c r="AL221" s="32"/>
      <c r="AM221" s="25"/>
      <c r="AN221" s="35"/>
      <c r="AO221" s="36"/>
      <c r="AP221" s="32"/>
    </row>
    <row r="222" spans="1:62" s="173" customFormat="1" ht="34.5" customHeight="1" thickBot="1" x14ac:dyDescent="0.3">
      <c r="A222" s="156" t="s">
        <v>111</v>
      </c>
      <c r="B222" s="156" t="s">
        <v>280</v>
      </c>
      <c r="C222" s="157" t="s">
        <v>282</v>
      </c>
      <c r="D222" s="158"/>
      <c r="E222" s="158">
        <v>4</v>
      </c>
      <c r="F222" s="159" t="s">
        <v>27</v>
      </c>
      <c r="G222" s="160">
        <f t="shared" si="59"/>
        <v>4.2000159999999997</v>
      </c>
      <c r="H222" s="161">
        <f>IF($E222&gt;0,VLOOKUP($F222,'Temps unitaires'!$B$3:$J$72,3,FALSE)*$E222,VLOOKUP($F222,'Temps unitaires'!$B$3:$J$72,3,FALSE))</f>
        <v>3.9999999999999998E-6</v>
      </c>
      <c r="I222" s="161">
        <f>IF($E222&gt;0,VLOOKUP($F222,'Temps unitaires'!$B$3:$J$72,4,FALSE)*$E222,VLOOKUP($F222,'Temps unitaires'!$B$3:$J$72,4,FALSE))</f>
        <v>3.9999999999999998E-6</v>
      </c>
      <c r="J222" s="161">
        <f>IF($E222&gt;0,VLOOKUP($F222,'Temps unitaires'!$B$3:$J$72,5,FALSE)*$E222,VLOOKUP($F222,'Temps unitaires'!$B$3:$J$72,5,FALSE))</f>
        <v>1</v>
      </c>
      <c r="K222" s="161">
        <f>IF($E222&gt;0,VLOOKUP($F222,'Temps unitaires'!$B$3:$J$72,6,FALSE)*$E222,VLOOKUP($F222,'Temps unitaires'!$B$3:$J$72,6,FALSE))</f>
        <v>3.9999999999999998E-6</v>
      </c>
      <c r="L222" s="161">
        <f>IF($E222&gt;0,VLOOKUP($F222,'Temps unitaires'!$B$3:$J$72,7,FALSE)*$E222,VLOOKUP($F222,'Temps unitaires'!$B$3:$J$72,7,FALSE))</f>
        <v>3.9999999999999998E-6</v>
      </c>
      <c r="M222" s="161">
        <f>IF($E222&gt;0,VLOOKUP($F222,'Temps unitaires'!$B$3:$J$72,8,FALSE)*$E222,VLOOKUP($F222,'Temps unitaires'!$B$3:$J$72,8,FALSE))</f>
        <v>2.8</v>
      </c>
      <c r="N222" s="161">
        <f>IF($E222&gt;0,VLOOKUP($F222,'Temps unitaires'!$B$3:$J$72,9,FALSE)*$E222,VLOOKUP($F222,'Temps unitaires'!$B$3:$J$72,9,FALSE))</f>
        <v>0.4</v>
      </c>
      <c r="O222" s="162"/>
      <c r="P222" s="163"/>
      <c r="Q222" s="163"/>
      <c r="R222" s="163"/>
      <c r="S222" s="163"/>
      <c r="T222" s="163"/>
      <c r="U222" s="163"/>
      <c r="V222" s="164"/>
      <c r="W222" s="165"/>
      <c r="X222" s="166">
        <f t="shared" si="63"/>
        <v>0</v>
      </c>
      <c r="Y222" s="167"/>
      <c r="Z222" s="168"/>
      <c r="AA222" s="168"/>
      <c r="AB222" s="168"/>
      <c r="AC222" s="168"/>
      <c r="AD222" s="168"/>
      <c r="AE222" s="168"/>
      <c r="AF222" s="168"/>
      <c r="AG222" s="168"/>
      <c r="AH222" s="169"/>
      <c r="AI222" s="170"/>
      <c r="AJ222" s="169"/>
      <c r="AK222" s="168"/>
      <c r="AL222" s="159"/>
      <c r="AM222" s="170"/>
      <c r="AN222" s="171"/>
      <c r="AO222" s="168"/>
      <c r="AP222" s="159"/>
      <c r="AQ222" s="172"/>
      <c r="AR222" s="172"/>
      <c r="AS222" s="172"/>
      <c r="AT222" s="172"/>
      <c r="AU222" s="172"/>
      <c r="AV222" s="172"/>
      <c r="AW222" s="172"/>
      <c r="AX222" s="172"/>
      <c r="AY222" s="172"/>
      <c r="AZ222" s="172"/>
      <c r="BA222" s="172"/>
      <c r="BB222" s="172"/>
      <c r="BC222" s="172"/>
      <c r="BD222" s="172"/>
      <c r="BE222" s="172"/>
      <c r="BF222" s="172"/>
      <c r="BG222" s="172"/>
      <c r="BH222" s="172"/>
      <c r="BI222" s="172"/>
      <c r="BJ222" s="172"/>
    </row>
    <row r="223" spans="1:62" ht="34.5" customHeight="1" x14ac:dyDescent="0.25">
      <c r="A223" s="75" t="s">
        <v>111</v>
      </c>
      <c r="B223" s="75" t="s">
        <v>280</v>
      </c>
      <c r="C223" s="76" t="s">
        <v>281</v>
      </c>
      <c r="D223" s="77"/>
      <c r="E223" s="77"/>
      <c r="F223" s="78" t="s">
        <v>96</v>
      </c>
      <c r="G223" s="135">
        <f t="shared" si="59"/>
        <v>50.000001999999995</v>
      </c>
      <c r="H223" s="136">
        <f>IF($E223&gt;0,VLOOKUP($F223,'Temps unitaires'!$B$3:$J$72,3,FALSE)*$E223,VLOOKUP($F223,'Temps unitaires'!$B$3:$J$72,3,FALSE))</f>
        <v>2</v>
      </c>
      <c r="I223" s="136">
        <f>IF($E223&gt;0,VLOOKUP($F223,'Temps unitaires'!$B$3:$J$72,4,FALSE)*$E223,VLOOKUP($F223,'Temps unitaires'!$B$3:$J$72,4,FALSE))</f>
        <v>9.9999999999999995E-7</v>
      </c>
      <c r="J223" s="136">
        <f>IF($E223&gt;0,VLOOKUP($F223,'Temps unitaires'!$B$3:$J$72,5,FALSE)*$E223,VLOOKUP($F223,'Temps unitaires'!$B$3:$J$72,5,FALSE))</f>
        <v>35</v>
      </c>
      <c r="K223" s="136">
        <f>IF($E223&gt;0,VLOOKUP($F223,'Temps unitaires'!$B$3:$J$72,6,FALSE)*$E223,VLOOKUP($F223,'Temps unitaires'!$B$3:$J$72,6,FALSE))</f>
        <v>6</v>
      </c>
      <c r="L223" s="136">
        <f>IF($E223&gt;0,VLOOKUP($F223,'Temps unitaires'!$B$3:$J$72,7,FALSE)*$E223,VLOOKUP($F223,'Temps unitaires'!$B$3:$J$72,7,FALSE))</f>
        <v>3</v>
      </c>
      <c r="M223" s="136">
        <f>IF($E223&gt;0,VLOOKUP($F223,'Temps unitaires'!$B$3:$J$72,8,FALSE)*$E223,VLOOKUP($F223,'Temps unitaires'!$B$3:$J$72,8,FALSE))</f>
        <v>9.9999999999999995E-7</v>
      </c>
      <c r="N223" s="136">
        <f>IF($E223&gt;0,VLOOKUP($F223,'Temps unitaires'!$B$3:$J$72,9,FALSE)*$E223,VLOOKUP($F223,'Temps unitaires'!$B$3:$J$72,9,FALSE))</f>
        <v>4</v>
      </c>
      <c r="O223" s="137"/>
      <c r="P223" s="79"/>
      <c r="Q223" s="79"/>
      <c r="R223" s="79"/>
      <c r="S223" s="79"/>
      <c r="T223" s="79"/>
      <c r="U223" s="79"/>
      <c r="V223" s="79"/>
      <c r="W223" s="80"/>
      <c r="X223" s="138">
        <f t="shared" si="63"/>
        <v>0</v>
      </c>
      <c r="Y223" s="120"/>
      <c r="Z223" s="151"/>
      <c r="AA223" s="151"/>
      <c r="AB223" s="151"/>
      <c r="AC223" s="151"/>
      <c r="AD223" s="151"/>
      <c r="AE223" s="151"/>
      <c r="AF223" s="151"/>
      <c r="AG223" s="151"/>
      <c r="AH223" s="153"/>
      <c r="AI223" s="25"/>
      <c r="AJ223" s="153"/>
      <c r="AK223" s="151"/>
      <c r="AL223" s="78"/>
      <c r="AM223" s="25"/>
      <c r="AN223" s="155"/>
      <c r="AO223" s="151"/>
      <c r="AP223" s="78"/>
    </row>
    <row r="224" spans="1:62" ht="34.5" customHeight="1" x14ac:dyDescent="0.25">
      <c r="A224" s="29" t="s">
        <v>111</v>
      </c>
      <c r="B224" s="29" t="s">
        <v>280</v>
      </c>
      <c r="C224" s="30" t="s">
        <v>283</v>
      </c>
      <c r="D224" s="31"/>
      <c r="E224" s="31"/>
      <c r="F224" s="37" t="s">
        <v>15</v>
      </c>
      <c r="G224" s="121">
        <f t="shared" si="59"/>
        <v>3.8000039999999999</v>
      </c>
      <c r="H224" s="122">
        <f>IF($E224&gt;0,VLOOKUP($F224,'Temps unitaires'!$B$3:$J$72,3,FALSE)*$E224,VLOOKUP($F224,'Temps unitaires'!$B$3:$J$72,3,FALSE))</f>
        <v>9.9999999999999995E-7</v>
      </c>
      <c r="I224" s="122">
        <f>IF($E224&gt;0,VLOOKUP($F224,'Temps unitaires'!$B$3:$J$72,4,FALSE)*$E224,VLOOKUP($F224,'Temps unitaires'!$B$3:$J$72,4,FALSE))</f>
        <v>9.9999999999999995E-7</v>
      </c>
      <c r="J224" s="122">
        <f>IF($E224&gt;0,VLOOKUP($F224,'Temps unitaires'!$B$3:$J$72,5,FALSE)*$E224,VLOOKUP($F224,'Temps unitaires'!$B$3:$J$72,5,FALSE))</f>
        <v>0.5</v>
      </c>
      <c r="K224" s="122">
        <f>IF($E224&gt;0,VLOOKUP($F224,'Temps unitaires'!$B$3:$J$72,6,FALSE)*$E224,VLOOKUP($F224,'Temps unitaires'!$B$3:$J$72,6,FALSE))</f>
        <v>3</v>
      </c>
      <c r="L224" s="122">
        <f>IF($E224&gt;0,VLOOKUP($F224,'Temps unitaires'!$B$3:$J$72,7,FALSE)*$E224,VLOOKUP($F224,'Temps unitaires'!$B$3:$J$72,7,FALSE))</f>
        <v>9.9999999999999995E-7</v>
      </c>
      <c r="M224" s="122">
        <f>IF($E224&gt;0,VLOOKUP($F224,'Temps unitaires'!$B$3:$J$72,8,FALSE)*$E224,VLOOKUP($F224,'Temps unitaires'!$B$3:$J$72,8,FALSE))</f>
        <v>9.9999999999999995E-7</v>
      </c>
      <c r="N224" s="122">
        <f>IF($E224&gt;0,VLOOKUP($F224,'Temps unitaires'!$B$3:$J$72,9,FALSE)*$E224,VLOOKUP($F224,'Temps unitaires'!$B$3:$J$72,9,FALSE))</f>
        <v>0.3</v>
      </c>
      <c r="O224" s="123"/>
      <c r="P224" s="15"/>
      <c r="Q224" s="15"/>
      <c r="R224" s="15"/>
      <c r="S224" s="15"/>
      <c r="T224" s="15"/>
      <c r="U224" s="15"/>
      <c r="V224" s="79"/>
      <c r="W224" s="38"/>
      <c r="X224" s="124">
        <f t="shared" si="63"/>
        <v>0</v>
      </c>
      <c r="Y224" s="120"/>
      <c r="Z224" s="36"/>
      <c r="AA224" s="36"/>
      <c r="AB224" s="36"/>
      <c r="AC224" s="36"/>
      <c r="AD224" s="36"/>
      <c r="AE224" s="36"/>
      <c r="AF224" s="36"/>
      <c r="AG224" s="36"/>
      <c r="AH224" s="39"/>
      <c r="AI224" s="25"/>
      <c r="AJ224" s="39"/>
      <c r="AK224" s="36"/>
      <c r="AL224" s="32"/>
      <c r="AM224" s="25"/>
      <c r="AN224" s="35"/>
      <c r="AO224" s="36"/>
      <c r="AP224" s="32"/>
    </row>
    <row r="225" spans="1:42" ht="34.5" customHeight="1" x14ac:dyDescent="0.25">
      <c r="A225" s="29" t="s">
        <v>111</v>
      </c>
      <c r="B225" s="29" t="s">
        <v>280</v>
      </c>
      <c r="C225" s="30" t="s">
        <v>283</v>
      </c>
      <c r="D225" s="31"/>
      <c r="E225" s="31">
        <v>2</v>
      </c>
      <c r="F225" s="37" t="s">
        <v>26</v>
      </c>
      <c r="G225" s="121">
        <f t="shared" si="59"/>
        <v>2.6000100000000002</v>
      </c>
      <c r="H225" s="122">
        <f>IF($E225&gt;0,VLOOKUP($F225,'Temps unitaires'!$B$3:$J$72,3,FALSE)*$E225,VLOOKUP($F225,'Temps unitaires'!$B$3:$J$72,3,FALSE))</f>
        <v>1.9999999999999999E-6</v>
      </c>
      <c r="I225" s="122">
        <f>IF($E225&gt;0,VLOOKUP($F225,'Temps unitaires'!$B$3:$J$72,4,FALSE)*$E225,VLOOKUP($F225,'Temps unitaires'!$B$3:$J$72,4,FALSE))</f>
        <v>1.9999999999999999E-6</v>
      </c>
      <c r="J225" s="122">
        <f>IF($E225&gt;0,VLOOKUP($F225,'Temps unitaires'!$B$3:$J$72,5,FALSE)*$E225,VLOOKUP($F225,'Temps unitaires'!$B$3:$J$72,5,FALSE))</f>
        <v>1.9999999999999999E-6</v>
      </c>
      <c r="K225" s="122">
        <f>IF($E225&gt;0,VLOOKUP($F225,'Temps unitaires'!$B$3:$J$72,6,FALSE)*$E225,VLOOKUP($F225,'Temps unitaires'!$B$3:$J$72,6,FALSE))</f>
        <v>1.9999999999999999E-6</v>
      </c>
      <c r="L225" s="122">
        <f>IF($E225&gt;0,VLOOKUP($F225,'Temps unitaires'!$B$3:$J$72,7,FALSE)*$E225,VLOOKUP($F225,'Temps unitaires'!$B$3:$J$72,7,FALSE))</f>
        <v>1.9999999999999999E-6</v>
      </c>
      <c r="M225" s="122">
        <f>IF($E225&gt;0,VLOOKUP($F225,'Temps unitaires'!$B$3:$J$72,8,FALSE)*$E225,VLOOKUP($F225,'Temps unitaires'!$B$3:$J$72,8,FALSE))</f>
        <v>1.6</v>
      </c>
      <c r="N225" s="122">
        <f>IF($E225&gt;0,VLOOKUP($F225,'Temps unitaires'!$B$3:$J$72,9,FALSE)*$E225,VLOOKUP($F225,'Temps unitaires'!$B$3:$J$72,9,FALSE))</f>
        <v>1</v>
      </c>
      <c r="O225" s="123"/>
      <c r="P225" s="15"/>
      <c r="Q225" s="15"/>
      <c r="R225" s="15"/>
      <c r="S225" s="15"/>
      <c r="T225" s="15"/>
      <c r="U225" s="15"/>
      <c r="V225" s="79"/>
      <c r="W225" s="38"/>
      <c r="X225" s="124">
        <f t="shared" si="63"/>
        <v>0</v>
      </c>
      <c r="Y225" s="120"/>
      <c r="Z225" s="36"/>
      <c r="AA225" s="36"/>
      <c r="AB225" s="36"/>
      <c r="AC225" s="36"/>
      <c r="AD225" s="36"/>
      <c r="AE225" s="36"/>
      <c r="AF225" s="36"/>
      <c r="AG225" s="36"/>
      <c r="AH225" s="39"/>
      <c r="AI225" s="25"/>
      <c r="AJ225" s="39"/>
      <c r="AK225" s="36"/>
      <c r="AL225" s="32"/>
      <c r="AM225" s="25"/>
      <c r="AN225" s="35"/>
      <c r="AO225" s="36"/>
      <c r="AP225" s="32"/>
    </row>
    <row r="226" spans="1:42" ht="34.5" customHeight="1" x14ac:dyDescent="0.25">
      <c r="A226" s="29" t="s">
        <v>111</v>
      </c>
      <c r="B226" s="29" t="s">
        <v>283</v>
      </c>
      <c r="C226" s="30" t="s">
        <v>284</v>
      </c>
      <c r="D226" s="31"/>
      <c r="E226" s="31"/>
      <c r="F226" s="37" t="s">
        <v>217</v>
      </c>
      <c r="G226" s="121">
        <f t="shared" si="59"/>
        <v>14.000002</v>
      </c>
      <c r="H226" s="122">
        <f>IF($E226&gt;0,VLOOKUP($F226,'Temps unitaires'!$B$3:$J$72,3,FALSE)*$E226,VLOOKUP($F226,'Temps unitaires'!$B$3:$J$72,3,FALSE))</f>
        <v>2</v>
      </c>
      <c r="I226" s="122">
        <f>IF($E226&gt;0,VLOOKUP($F226,'Temps unitaires'!$B$3:$J$72,4,FALSE)*$E226,VLOOKUP($F226,'Temps unitaires'!$B$3:$J$72,4,FALSE))</f>
        <v>9.9999999999999995E-7</v>
      </c>
      <c r="J226" s="122">
        <f>IF($E226&gt;0,VLOOKUP($F226,'Temps unitaires'!$B$3:$J$72,5,FALSE)*$E226,VLOOKUP($F226,'Temps unitaires'!$B$3:$J$72,5,FALSE))</f>
        <v>1</v>
      </c>
      <c r="K226" s="122">
        <f>IF($E226&gt;0,VLOOKUP($F226,'Temps unitaires'!$B$3:$J$72,6,FALSE)*$E226,VLOOKUP($F226,'Temps unitaires'!$B$3:$J$72,6,FALSE))</f>
        <v>8</v>
      </c>
      <c r="L226" s="122">
        <f>IF($E226&gt;0,VLOOKUP($F226,'Temps unitaires'!$B$3:$J$72,7,FALSE)*$E226,VLOOKUP($F226,'Temps unitaires'!$B$3:$J$72,7,FALSE))</f>
        <v>2</v>
      </c>
      <c r="M226" s="122">
        <f>IF($E226&gt;0,VLOOKUP($F226,'Temps unitaires'!$B$3:$J$72,8,FALSE)*$E226,VLOOKUP($F226,'Temps unitaires'!$B$3:$J$72,8,FALSE))</f>
        <v>9.9999999999999995E-7</v>
      </c>
      <c r="N226" s="122">
        <f>IF($E226&gt;0,VLOOKUP($F226,'Temps unitaires'!$B$3:$J$72,9,FALSE)*$E226,VLOOKUP($F226,'Temps unitaires'!$B$3:$J$72,9,FALSE))</f>
        <v>1</v>
      </c>
      <c r="O226" s="123"/>
      <c r="P226" s="15"/>
      <c r="Q226" s="15"/>
      <c r="R226" s="15"/>
      <c r="S226" s="15"/>
      <c r="T226" s="15"/>
      <c r="U226" s="15"/>
      <c r="V226" s="79"/>
      <c r="W226" s="38"/>
      <c r="X226" s="124">
        <f t="shared" si="63"/>
        <v>0</v>
      </c>
      <c r="Y226" s="120"/>
      <c r="Z226" s="36"/>
      <c r="AA226" s="36"/>
      <c r="AB226" s="36"/>
      <c r="AC226" s="36"/>
      <c r="AD226" s="36"/>
      <c r="AE226" s="36"/>
      <c r="AF226" s="36"/>
      <c r="AG226" s="36"/>
      <c r="AH226" s="39"/>
      <c r="AI226" s="25"/>
      <c r="AJ226" s="39"/>
      <c r="AK226" s="36"/>
      <c r="AL226" s="32"/>
      <c r="AM226" s="25"/>
      <c r="AN226" s="35"/>
      <c r="AO226" s="36"/>
      <c r="AP226" s="32"/>
    </row>
    <row r="227" spans="1:42" ht="34.5" customHeight="1" x14ac:dyDescent="0.25">
      <c r="A227" s="29" t="s">
        <v>111</v>
      </c>
      <c r="B227" s="29" t="s">
        <v>283</v>
      </c>
      <c r="C227" s="30" t="s">
        <v>285</v>
      </c>
      <c r="D227" s="31"/>
      <c r="E227" s="31"/>
      <c r="F227" s="37" t="s">
        <v>12</v>
      </c>
      <c r="G227" s="121">
        <f t="shared" si="59"/>
        <v>12.000002</v>
      </c>
      <c r="H227" s="122">
        <f>IF($E227&gt;0,VLOOKUP($F227,'Temps unitaires'!$B$3:$J$72,3,FALSE)*$E227,VLOOKUP($F227,'Temps unitaires'!$B$3:$J$72,3,FALSE))</f>
        <v>2</v>
      </c>
      <c r="I227" s="122">
        <f>IF($E227&gt;0,VLOOKUP($F227,'Temps unitaires'!$B$3:$J$72,4,FALSE)*$E227,VLOOKUP($F227,'Temps unitaires'!$B$3:$J$72,4,FALSE))</f>
        <v>9.9999999999999995E-7</v>
      </c>
      <c r="J227" s="122">
        <f>IF($E227&gt;0,VLOOKUP($F227,'Temps unitaires'!$B$3:$J$72,5,FALSE)*$E227,VLOOKUP($F227,'Temps unitaires'!$B$3:$J$72,5,FALSE))</f>
        <v>1</v>
      </c>
      <c r="K227" s="122">
        <f>IF($E227&gt;0,VLOOKUP($F227,'Temps unitaires'!$B$3:$J$72,6,FALSE)*$E227,VLOOKUP($F227,'Temps unitaires'!$B$3:$J$72,6,FALSE))</f>
        <v>6</v>
      </c>
      <c r="L227" s="122">
        <f>IF($E227&gt;0,VLOOKUP($F227,'Temps unitaires'!$B$3:$J$72,7,FALSE)*$E227,VLOOKUP($F227,'Temps unitaires'!$B$3:$J$72,7,FALSE))</f>
        <v>2</v>
      </c>
      <c r="M227" s="122">
        <f>IF($E227&gt;0,VLOOKUP($F227,'Temps unitaires'!$B$3:$J$72,8,FALSE)*$E227,VLOOKUP($F227,'Temps unitaires'!$B$3:$J$72,8,FALSE))</f>
        <v>9.9999999999999995E-7</v>
      </c>
      <c r="N227" s="122">
        <f>IF($E227&gt;0,VLOOKUP($F227,'Temps unitaires'!$B$3:$J$72,9,FALSE)*$E227,VLOOKUP($F227,'Temps unitaires'!$B$3:$J$72,9,FALSE))</f>
        <v>1</v>
      </c>
      <c r="O227" s="123"/>
      <c r="P227" s="15"/>
      <c r="Q227" s="15"/>
      <c r="R227" s="15"/>
      <c r="S227" s="15"/>
      <c r="T227" s="15"/>
      <c r="U227" s="15"/>
      <c r="V227" s="79"/>
      <c r="W227" s="38"/>
      <c r="X227" s="124">
        <f t="shared" si="63"/>
        <v>0</v>
      </c>
      <c r="Y227" s="120"/>
      <c r="Z227" s="36"/>
      <c r="AA227" s="36"/>
      <c r="AB227" s="36"/>
      <c r="AC227" s="36"/>
      <c r="AD227" s="36"/>
      <c r="AE227" s="36"/>
      <c r="AF227" s="36"/>
      <c r="AG227" s="36"/>
      <c r="AH227" s="39"/>
      <c r="AI227" s="25"/>
      <c r="AJ227" s="39"/>
      <c r="AK227" s="36"/>
      <c r="AL227" s="32"/>
      <c r="AM227" s="25"/>
      <c r="AN227" s="35"/>
      <c r="AO227" s="36"/>
      <c r="AP227" s="32"/>
    </row>
    <row r="228" spans="1:42" ht="34.5" customHeight="1" x14ac:dyDescent="0.25">
      <c r="A228" s="29" t="s">
        <v>111</v>
      </c>
      <c r="B228" s="29" t="s">
        <v>280</v>
      </c>
      <c r="C228" s="30" t="s">
        <v>286</v>
      </c>
      <c r="D228" s="31"/>
      <c r="E228" s="31"/>
      <c r="F228" s="37" t="s">
        <v>12</v>
      </c>
      <c r="G228" s="121">
        <f t="shared" si="59"/>
        <v>12.000002</v>
      </c>
      <c r="H228" s="122">
        <f>IF($E228&gt;0,VLOOKUP($F228,'Temps unitaires'!$B$3:$J$72,3,FALSE)*$E228,VLOOKUP($F228,'Temps unitaires'!$B$3:$J$72,3,FALSE))</f>
        <v>2</v>
      </c>
      <c r="I228" s="122">
        <f>IF($E228&gt;0,VLOOKUP($F228,'Temps unitaires'!$B$3:$J$72,4,FALSE)*$E228,VLOOKUP($F228,'Temps unitaires'!$B$3:$J$72,4,FALSE))</f>
        <v>9.9999999999999995E-7</v>
      </c>
      <c r="J228" s="122">
        <f>IF($E228&gt;0,VLOOKUP($F228,'Temps unitaires'!$B$3:$J$72,5,FALSE)*$E228,VLOOKUP($F228,'Temps unitaires'!$B$3:$J$72,5,FALSE))</f>
        <v>1</v>
      </c>
      <c r="K228" s="122">
        <f>IF($E228&gt;0,VLOOKUP($F228,'Temps unitaires'!$B$3:$J$72,6,FALSE)*$E228,VLOOKUP($F228,'Temps unitaires'!$B$3:$J$72,6,FALSE))</f>
        <v>6</v>
      </c>
      <c r="L228" s="122">
        <f>IF($E228&gt;0,VLOOKUP($F228,'Temps unitaires'!$B$3:$J$72,7,FALSE)*$E228,VLOOKUP($F228,'Temps unitaires'!$B$3:$J$72,7,FALSE))</f>
        <v>2</v>
      </c>
      <c r="M228" s="122">
        <f>IF($E228&gt;0,VLOOKUP($F228,'Temps unitaires'!$B$3:$J$72,8,FALSE)*$E228,VLOOKUP($F228,'Temps unitaires'!$B$3:$J$72,8,FALSE))</f>
        <v>9.9999999999999995E-7</v>
      </c>
      <c r="N228" s="122">
        <f>IF($E228&gt;0,VLOOKUP($F228,'Temps unitaires'!$B$3:$J$72,9,FALSE)*$E228,VLOOKUP($F228,'Temps unitaires'!$B$3:$J$72,9,FALSE))</f>
        <v>1</v>
      </c>
      <c r="O228" s="123"/>
      <c r="P228" s="15"/>
      <c r="Q228" s="15"/>
      <c r="R228" s="15"/>
      <c r="S228" s="15"/>
      <c r="T228" s="15"/>
      <c r="U228" s="15"/>
      <c r="V228" s="79"/>
      <c r="W228" s="38"/>
      <c r="X228" s="124">
        <f t="shared" si="63"/>
        <v>0</v>
      </c>
      <c r="Y228" s="120"/>
      <c r="Z228" s="36"/>
      <c r="AA228" s="36"/>
      <c r="AB228" s="36"/>
      <c r="AC228" s="36"/>
      <c r="AD228" s="36"/>
      <c r="AE228" s="36"/>
      <c r="AF228" s="36"/>
      <c r="AG228" s="36"/>
      <c r="AH228" s="39"/>
      <c r="AI228" s="25"/>
      <c r="AJ228" s="39"/>
      <c r="AK228" s="36"/>
      <c r="AL228" s="32"/>
      <c r="AM228" s="25"/>
      <c r="AN228" s="35"/>
      <c r="AO228" s="36"/>
      <c r="AP228" s="32"/>
    </row>
    <row r="229" spans="1:42" ht="34.5" customHeight="1" x14ac:dyDescent="0.25">
      <c r="A229" s="29" t="s">
        <v>111</v>
      </c>
      <c r="B229" s="29" t="s">
        <v>280</v>
      </c>
      <c r="C229" s="30" t="s">
        <v>287</v>
      </c>
      <c r="D229" s="31"/>
      <c r="E229" s="31"/>
      <c r="F229" s="37" t="s">
        <v>67</v>
      </c>
      <c r="G229" s="121">
        <f t="shared" si="59"/>
        <v>17.000002000000002</v>
      </c>
      <c r="H229" s="122">
        <f>IF($E229&gt;0,VLOOKUP($F229,'Temps unitaires'!$B$3:$J$72,3,FALSE)*$E229,VLOOKUP($F229,'Temps unitaires'!$B$3:$J$72,3,FALSE))</f>
        <v>6</v>
      </c>
      <c r="I229" s="122">
        <f>IF($E229&gt;0,VLOOKUP($F229,'Temps unitaires'!$B$3:$J$72,4,FALSE)*$E229,VLOOKUP($F229,'Temps unitaires'!$B$3:$J$72,4,FALSE))</f>
        <v>9.9999999999999995E-7</v>
      </c>
      <c r="J229" s="122">
        <f>IF($E229&gt;0,VLOOKUP($F229,'Temps unitaires'!$B$3:$J$72,5,FALSE)*$E229,VLOOKUP($F229,'Temps unitaires'!$B$3:$J$72,5,FALSE))</f>
        <v>2</v>
      </c>
      <c r="K229" s="122">
        <f>IF($E229&gt;0,VLOOKUP($F229,'Temps unitaires'!$B$3:$J$72,6,FALSE)*$E229,VLOOKUP($F229,'Temps unitaires'!$B$3:$J$72,6,FALSE))</f>
        <v>4</v>
      </c>
      <c r="L229" s="122">
        <f>IF($E229&gt;0,VLOOKUP($F229,'Temps unitaires'!$B$3:$J$72,7,FALSE)*$E229,VLOOKUP($F229,'Temps unitaires'!$B$3:$J$72,7,FALSE))</f>
        <v>3</v>
      </c>
      <c r="M229" s="122">
        <f>IF($E229&gt;0,VLOOKUP($F229,'Temps unitaires'!$B$3:$J$72,8,FALSE)*$E229,VLOOKUP($F229,'Temps unitaires'!$B$3:$J$72,8,FALSE))</f>
        <v>9.9999999999999995E-7</v>
      </c>
      <c r="N229" s="122">
        <f>IF($E229&gt;0,VLOOKUP($F229,'Temps unitaires'!$B$3:$J$72,9,FALSE)*$E229,VLOOKUP($F229,'Temps unitaires'!$B$3:$J$72,9,FALSE))</f>
        <v>2</v>
      </c>
      <c r="O229" s="123"/>
      <c r="P229" s="15"/>
      <c r="Q229" s="15"/>
      <c r="R229" s="15"/>
      <c r="S229" s="15"/>
      <c r="T229" s="15"/>
      <c r="U229" s="15"/>
      <c r="V229" s="79"/>
      <c r="W229" s="38"/>
      <c r="X229" s="124">
        <f t="shared" si="63"/>
        <v>0</v>
      </c>
      <c r="Y229" s="120"/>
      <c r="Z229" s="36"/>
      <c r="AA229" s="36"/>
      <c r="AB229" s="36"/>
      <c r="AC229" s="36"/>
      <c r="AD229" s="36"/>
      <c r="AE229" s="36"/>
      <c r="AF229" s="36"/>
      <c r="AG229" s="36"/>
      <c r="AH229" s="39"/>
      <c r="AI229" s="25"/>
      <c r="AJ229" s="39"/>
      <c r="AK229" s="36"/>
      <c r="AL229" s="32"/>
      <c r="AM229" s="25"/>
      <c r="AN229" s="35"/>
      <c r="AO229" s="36"/>
      <c r="AP229" s="32"/>
    </row>
    <row r="230" spans="1:42" ht="34.5" customHeight="1" x14ac:dyDescent="0.25">
      <c r="A230" s="29" t="s">
        <v>111</v>
      </c>
      <c r="B230" s="29" t="s">
        <v>280</v>
      </c>
      <c r="C230" s="30" t="s">
        <v>288</v>
      </c>
      <c r="D230" s="31"/>
      <c r="E230" s="31"/>
      <c r="F230" s="37" t="s">
        <v>67</v>
      </c>
      <c r="G230" s="121">
        <f t="shared" si="59"/>
        <v>17.000002000000002</v>
      </c>
      <c r="H230" s="122">
        <f>IF($E230&gt;0,VLOOKUP($F230,'Temps unitaires'!$B$3:$J$72,3,FALSE)*$E230,VLOOKUP($F230,'Temps unitaires'!$B$3:$J$72,3,FALSE))</f>
        <v>6</v>
      </c>
      <c r="I230" s="122">
        <f>IF($E230&gt;0,VLOOKUP($F230,'Temps unitaires'!$B$3:$J$72,4,FALSE)*$E230,VLOOKUP($F230,'Temps unitaires'!$B$3:$J$72,4,FALSE))</f>
        <v>9.9999999999999995E-7</v>
      </c>
      <c r="J230" s="122">
        <f>IF($E230&gt;0,VLOOKUP($F230,'Temps unitaires'!$B$3:$J$72,5,FALSE)*$E230,VLOOKUP($F230,'Temps unitaires'!$B$3:$J$72,5,FALSE))</f>
        <v>2</v>
      </c>
      <c r="K230" s="122">
        <f>IF($E230&gt;0,VLOOKUP($F230,'Temps unitaires'!$B$3:$J$72,6,FALSE)*$E230,VLOOKUP($F230,'Temps unitaires'!$B$3:$J$72,6,FALSE))</f>
        <v>4</v>
      </c>
      <c r="L230" s="122">
        <f>IF($E230&gt;0,VLOOKUP($F230,'Temps unitaires'!$B$3:$J$72,7,FALSE)*$E230,VLOOKUP($F230,'Temps unitaires'!$B$3:$J$72,7,FALSE))</f>
        <v>3</v>
      </c>
      <c r="M230" s="122">
        <f>IF($E230&gt;0,VLOOKUP($F230,'Temps unitaires'!$B$3:$J$72,8,FALSE)*$E230,VLOOKUP($F230,'Temps unitaires'!$B$3:$J$72,8,FALSE))</f>
        <v>9.9999999999999995E-7</v>
      </c>
      <c r="N230" s="122">
        <f>IF($E230&gt;0,VLOOKUP($F230,'Temps unitaires'!$B$3:$J$72,9,FALSE)*$E230,VLOOKUP($F230,'Temps unitaires'!$B$3:$J$72,9,FALSE))</f>
        <v>2</v>
      </c>
      <c r="O230" s="123"/>
      <c r="P230" s="15"/>
      <c r="Q230" s="15"/>
      <c r="R230" s="15"/>
      <c r="S230" s="15"/>
      <c r="T230" s="15"/>
      <c r="U230" s="15"/>
      <c r="V230" s="79"/>
      <c r="W230" s="38"/>
      <c r="X230" s="124">
        <f t="shared" si="63"/>
        <v>0</v>
      </c>
      <c r="Y230" s="120"/>
      <c r="Z230" s="36"/>
      <c r="AA230" s="36"/>
      <c r="AB230" s="36"/>
      <c r="AC230" s="36"/>
      <c r="AD230" s="36"/>
      <c r="AE230" s="36"/>
      <c r="AF230" s="36"/>
      <c r="AG230" s="36"/>
      <c r="AH230" s="39"/>
      <c r="AI230" s="25"/>
      <c r="AJ230" s="39"/>
      <c r="AK230" s="36"/>
      <c r="AL230" s="32"/>
      <c r="AM230" s="25"/>
      <c r="AN230" s="35"/>
      <c r="AO230" s="36"/>
      <c r="AP230" s="32"/>
    </row>
    <row r="231" spans="1:42" ht="34.5" customHeight="1" x14ac:dyDescent="0.25">
      <c r="A231" s="29" t="s">
        <v>111</v>
      </c>
      <c r="B231" s="29" t="s">
        <v>280</v>
      </c>
      <c r="C231" s="30" t="s">
        <v>289</v>
      </c>
      <c r="D231" s="31"/>
      <c r="E231" s="31"/>
      <c r="F231" s="37" t="s">
        <v>19</v>
      </c>
      <c r="G231" s="121">
        <f t="shared" ref="G231:G268" si="64">SUM(H231:N231)</f>
        <v>7.0000020000000003</v>
      </c>
      <c r="H231" s="122">
        <f>IF($E231&gt;0,VLOOKUP($F231,'Temps unitaires'!$B$3:$J$72,3,FALSE)*$E231,VLOOKUP($F231,'Temps unitaires'!$B$3:$J$72,3,FALSE))</f>
        <v>2</v>
      </c>
      <c r="I231" s="122">
        <f>IF($E231&gt;0,VLOOKUP($F231,'Temps unitaires'!$B$3:$J$72,4,FALSE)*$E231,VLOOKUP($F231,'Temps unitaires'!$B$3:$J$72,4,FALSE))</f>
        <v>9.9999999999999995E-7</v>
      </c>
      <c r="J231" s="122">
        <f>IF($E231&gt;0,VLOOKUP($F231,'Temps unitaires'!$B$3:$J$72,5,FALSE)*$E231,VLOOKUP($F231,'Temps unitaires'!$B$3:$J$72,5,FALSE))</f>
        <v>1</v>
      </c>
      <c r="K231" s="122">
        <f>IF($E231&gt;0,VLOOKUP($F231,'Temps unitaires'!$B$3:$J$72,6,FALSE)*$E231,VLOOKUP($F231,'Temps unitaires'!$B$3:$J$72,6,FALSE))</f>
        <v>2</v>
      </c>
      <c r="L231" s="122">
        <f>IF($E231&gt;0,VLOOKUP($F231,'Temps unitaires'!$B$3:$J$72,7,FALSE)*$E231,VLOOKUP($F231,'Temps unitaires'!$B$3:$J$72,7,FALSE))</f>
        <v>1</v>
      </c>
      <c r="M231" s="122">
        <f>IF($E231&gt;0,VLOOKUP($F231,'Temps unitaires'!$B$3:$J$72,8,FALSE)*$E231,VLOOKUP($F231,'Temps unitaires'!$B$3:$J$72,8,FALSE))</f>
        <v>9.9999999999999995E-7</v>
      </c>
      <c r="N231" s="122">
        <f>IF($E231&gt;0,VLOOKUP($F231,'Temps unitaires'!$B$3:$J$72,9,FALSE)*$E231,VLOOKUP($F231,'Temps unitaires'!$B$3:$J$72,9,FALSE))</f>
        <v>1</v>
      </c>
      <c r="O231" s="123"/>
      <c r="P231" s="15"/>
      <c r="Q231" s="15"/>
      <c r="R231" s="15"/>
      <c r="S231" s="15"/>
      <c r="T231" s="15"/>
      <c r="U231" s="15"/>
      <c r="V231" s="79"/>
      <c r="W231" s="38"/>
      <c r="X231" s="124">
        <f t="shared" si="63"/>
        <v>0</v>
      </c>
      <c r="Y231" s="120"/>
      <c r="Z231" s="36"/>
      <c r="AA231" s="36"/>
      <c r="AB231" s="36"/>
      <c r="AC231" s="36"/>
      <c r="AD231" s="36"/>
      <c r="AE231" s="36"/>
      <c r="AF231" s="36"/>
      <c r="AG231" s="36"/>
      <c r="AH231" s="39"/>
      <c r="AI231" s="25"/>
      <c r="AJ231" s="39"/>
      <c r="AK231" s="36"/>
      <c r="AL231" s="32"/>
      <c r="AM231" s="25"/>
      <c r="AN231" s="35"/>
      <c r="AO231" s="36"/>
      <c r="AP231" s="32"/>
    </row>
    <row r="232" spans="1:42" ht="34.5" customHeight="1" x14ac:dyDescent="0.25">
      <c r="A232" s="29" t="s">
        <v>111</v>
      </c>
      <c r="B232" s="29" t="s">
        <v>280</v>
      </c>
      <c r="C232" s="30" t="s">
        <v>290</v>
      </c>
      <c r="D232" s="31"/>
      <c r="E232" s="31"/>
      <c r="F232" s="37" t="s">
        <v>19</v>
      </c>
      <c r="G232" s="121">
        <f t="shared" si="64"/>
        <v>7.0000020000000003</v>
      </c>
      <c r="H232" s="122">
        <f>IF($E232&gt;0,VLOOKUP($F232,'Temps unitaires'!$B$3:$J$72,3,FALSE)*$E232,VLOOKUP($F232,'Temps unitaires'!$B$3:$J$72,3,FALSE))</f>
        <v>2</v>
      </c>
      <c r="I232" s="122">
        <f>IF($E232&gt;0,VLOOKUP($F232,'Temps unitaires'!$B$3:$J$72,4,FALSE)*$E232,VLOOKUP($F232,'Temps unitaires'!$B$3:$J$72,4,FALSE))</f>
        <v>9.9999999999999995E-7</v>
      </c>
      <c r="J232" s="122">
        <f>IF($E232&gt;0,VLOOKUP($F232,'Temps unitaires'!$B$3:$J$72,5,FALSE)*$E232,VLOOKUP($F232,'Temps unitaires'!$B$3:$J$72,5,FALSE))</f>
        <v>1</v>
      </c>
      <c r="K232" s="122">
        <f>IF($E232&gt;0,VLOOKUP($F232,'Temps unitaires'!$B$3:$J$72,6,FALSE)*$E232,VLOOKUP($F232,'Temps unitaires'!$B$3:$J$72,6,FALSE))</f>
        <v>2</v>
      </c>
      <c r="L232" s="122">
        <f>IF($E232&gt;0,VLOOKUP($F232,'Temps unitaires'!$B$3:$J$72,7,FALSE)*$E232,VLOOKUP($F232,'Temps unitaires'!$B$3:$J$72,7,FALSE))</f>
        <v>1</v>
      </c>
      <c r="M232" s="122">
        <f>IF($E232&gt;0,VLOOKUP($F232,'Temps unitaires'!$B$3:$J$72,8,FALSE)*$E232,VLOOKUP($F232,'Temps unitaires'!$B$3:$J$72,8,FALSE))</f>
        <v>9.9999999999999995E-7</v>
      </c>
      <c r="N232" s="122">
        <f>IF($E232&gt;0,VLOOKUP($F232,'Temps unitaires'!$B$3:$J$72,9,FALSE)*$E232,VLOOKUP($F232,'Temps unitaires'!$B$3:$J$72,9,FALSE))</f>
        <v>1</v>
      </c>
      <c r="O232" s="123"/>
      <c r="P232" s="15"/>
      <c r="Q232" s="15"/>
      <c r="R232" s="15"/>
      <c r="S232" s="15"/>
      <c r="T232" s="15"/>
      <c r="U232" s="15"/>
      <c r="V232" s="79"/>
      <c r="W232" s="38"/>
      <c r="X232" s="124">
        <f t="shared" si="63"/>
        <v>0</v>
      </c>
      <c r="Y232" s="120"/>
      <c r="Z232" s="36"/>
      <c r="AA232" s="36"/>
      <c r="AB232" s="36"/>
      <c r="AC232" s="36"/>
      <c r="AD232" s="36"/>
      <c r="AE232" s="36"/>
      <c r="AF232" s="36"/>
      <c r="AG232" s="36"/>
      <c r="AH232" s="39"/>
      <c r="AI232" s="25"/>
      <c r="AJ232" s="39"/>
      <c r="AK232" s="36"/>
      <c r="AL232" s="32"/>
      <c r="AM232" s="25"/>
      <c r="AN232" s="35"/>
      <c r="AO232" s="36"/>
      <c r="AP232" s="32"/>
    </row>
    <row r="233" spans="1:42" ht="34.5" customHeight="1" x14ac:dyDescent="0.25">
      <c r="A233" s="29" t="s">
        <v>111</v>
      </c>
      <c r="B233" s="29" t="s">
        <v>280</v>
      </c>
      <c r="C233" s="30" t="s">
        <v>291</v>
      </c>
      <c r="D233" s="31"/>
      <c r="E233" s="31"/>
      <c r="F233" s="37" t="s">
        <v>19</v>
      </c>
      <c r="G233" s="121">
        <f t="shared" si="64"/>
        <v>7.0000020000000003</v>
      </c>
      <c r="H233" s="122">
        <f>IF($E233&gt;0,VLOOKUP($F233,'Temps unitaires'!$B$3:$J$72,3,FALSE)*$E233,VLOOKUP($F233,'Temps unitaires'!$B$3:$J$72,3,FALSE))</f>
        <v>2</v>
      </c>
      <c r="I233" s="122">
        <f>IF($E233&gt;0,VLOOKUP($F233,'Temps unitaires'!$B$3:$J$72,4,FALSE)*$E233,VLOOKUP($F233,'Temps unitaires'!$B$3:$J$72,4,FALSE))</f>
        <v>9.9999999999999995E-7</v>
      </c>
      <c r="J233" s="122">
        <f>IF($E233&gt;0,VLOOKUP($F233,'Temps unitaires'!$B$3:$J$72,5,FALSE)*$E233,VLOOKUP($F233,'Temps unitaires'!$B$3:$J$72,5,FALSE))</f>
        <v>1</v>
      </c>
      <c r="K233" s="122">
        <f>IF($E233&gt;0,VLOOKUP($F233,'Temps unitaires'!$B$3:$J$72,6,FALSE)*$E233,VLOOKUP($F233,'Temps unitaires'!$B$3:$J$72,6,FALSE))</f>
        <v>2</v>
      </c>
      <c r="L233" s="122">
        <f>IF($E233&gt;0,VLOOKUP($F233,'Temps unitaires'!$B$3:$J$72,7,FALSE)*$E233,VLOOKUP($F233,'Temps unitaires'!$B$3:$J$72,7,FALSE))</f>
        <v>1</v>
      </c>
      <c r="M233" s="122">
        <f>IF($E233&gt;0,VLOOKUP($F233,'Temps unitaires'!$B$3:$J$72,8,FALSE)*$E233,VLOOKUP($F233,'Temps unitaires'!$B$3:$J$72,8,FALSE))</f>
        <v>9.9999999999999995E-7</v>
      </c>
      <c r="N233" s="122">
        <f>IF($E233&gt;0,VLOOKUP($F233,'Temps unitaires'!$B$3:$J$72,9,FALSE)*$E233,VLOOKUP($F233,'Temps unitaires'!$B$3:$J$72,9,FALSE))</f>
        <v>1</v>
      </c>
      <c r="O233" s="123"/>
      <c r="P233" s="15"/>
      <c r="Q233" s="15"/>
      <c r="R233" s="15"/>
      <c r="S233" s="15"/>
      <c r="T233" s="15"/>
      <c r="U233" s="15"/>
      <c r="V233" s="79"/>
      <c r="W233" s="38"/>
      <c r="X233" s="124">
        <f t="shared" si="63"/>
        <v>0</v>
      </c>
      <c r="Y233" s="120"/>
      <c r="Z233" s="36"/>
      <c r="AA233" s="36"/>
      <c r="AB233" s="36"/>
      <c r="AC233" s="36"/>
      <c r="AD233" s="36"/>
      <c r="AE233" s="36"/>
      <c r="AF233" s="36"/>
      <c r="AG233" s="36"/>
      <c r="AH233" s="39"/>
      <c r="AI233" s="25"/>
      <c r="AJ233" s="39"/>
      <c r="AK233" s="36"/>
      <c r="AL233" s="32"/>
      <c r="AM233" s="25"/>
      <c r="AN233" s="35"/>
      <c r="AO233" s="36"/>
      <c r="AP233" s="32"/>
    </row>
    <row r="234" spans="1:42" ht="34.5" customHeight="1" x14ac:dyDescent="0.25">
      <c r="A234" s="29" t="s">
        <v>111</v>
      </c>
      <c r="B234" s="29" t="s">
        <v>280</v>
      </c>
      <c r="C234" s="30" t="s">
        <v>292</v>
      </c>
      <c r="D234" s="31"/>
      <c r="E234" s="31"/>
      <c r="F234" s="37" t="s">
        <v>19</v>
      </c>
      <c r="G234" s="121">
        <f t="shared" si="64"/>
        <v>7.0000020000000003</v>
      </c>
      <c r="H234" s="122">
        <f>IF($E234&gt;0,VLOOKUP($F234,'Temps unitaires'!$B$3:$J$72,3,FALSE)*$E234,VLOOKUP($F234,'Temps unitaires'!$B$3:$J$72,3,FALSE))</f>
        <v>2</v>
      </c>
      <c r="I234" s="122">
        <f>IF($E234&gt;0,VLOOKUP($F234,'Temps unitaires'!$B$3:$J$72,4,FALSE)*$E234,VLOOKUP($F234,'Temps unitaires'!$B$3:$J$72,4,FALSE))</f>
        <v>9.9999999999999995E-7</v>
      </c>
      <c r="J234" s="122">
        <f>IF($E234&gt;0,VLOOKUP($F234,'Temps unitaires'!$B$3:$J$72,5,FALSE)*$E234,VLOOKUP($F234,'Temps unitaires'!$B$3:$J$72,5,FALSE))</f>
        <v>1</v>
      </c>
      <c r="K234" s="122">
        <f>IF($E234&gt;0,VLOOKUP($F234,'Temps unitaires'!$B$3:$J$72,6,FALSE)*$E234,VLOOKUP($F234,'Temps unitaires'!$B$3:$J$72,6,FALSE))</f>
        <v>2</v>
      </c>
      <c r="L234" s="122">
        <f>IF($E234&gt;0,VLOOKUP($F234,'Temps unitaires'!$B$3:$J$72,7,FALSE)*$E234,VLOOKUP($F234,'Temps unitaires'!$B$3:$J$72,7,FALSE))</f>
        <v>1</v>
      </c>
      <c r="M234" s="122">
        <f>IF($E234&gt;0,VLOOKUP($F234,'Temps unitaires'!$B$3:$J$72,8,FALSE)*$E234,VLOOKUP($F234,'Temps unitaires'!$B$3:$J$72,8,FALSE))</f>
        <v>9.9999999999999995E-7</v>
      </c>
      <c r="N234" s="122">
        <f>IF($E234&gt;0,VLOOKUP($F234,'Temps unitaires'!$B$3:$J$72,9,FALSE)*$E234,VLOOKUP($F234,'Temps unitaires'!$B$3:$J$72,9,FALSE))</f>
        <v>1</v>
      </c>
      <c r="O234" s="123"/>
      <c r="P234" s="15"/>
      <c r="Q234" s="15"/>
      <c r="R234" s="15"/>
      <c r="S234" s="15"/>
      <c r="T234" s="15"/>
      <c r="U234" s="15"/>
      <c r="V234" s="79"/>
      <c r="W234" s="38"/>
      <c r="X234" s="124">
        <f t="shared" si="63"/>
        <v>0</v>
      </c>
      <c r="Y234" s="120"/>
      <c r="Z234" s="36"/>
      <c r="AA234" s="36"/>
      <c r="AB234" s="36"/>
      <c r="AC234" s="36"/>
      <c r="AD234" s="36"/>
      <c r="AE234" s="36"/>
      <c r="AF234" s="36"/>
      <c r="AG234" s="36"/>
      <c r="AH234" s="39"/>
      <c r="AI234" s="25"/>
      <c r="AJ234" s="39"/>
      <c r="AK234" s="36"/>
      <c r="AL234" s="32"/>
      <c r="AM234" s="25"/>
      <c r="AN234" s="35"/>
      <c r="AO234" s="36"/>
      <c r="AP234" s="32"/>
    </row>
    <row r="235" spans="1:42" ht="34.5" customHeight="1" x14ac:dyDescent="0.25">
      <c r="A235" s="29" t="s">
        <v>111</v>
      </c>
      <c r="B235" s="29" t="s">
        <v>280</v>
      </c>
      <c r="C235" s="30" t="s">
        <v>298</v>
      </c>
      <c r="D235" s="31"/>
      <c r="E235" s="31"/>
      <c r="F235" s="37" t="s">
        <v>67</v>
      </c>
      <c r="G235" s="121">
        <f t="shared" si="64"/>
        <v>17.000002000000002</v>
      </c>
      <c r="H235" s="122">
        <f>IF($E235&gt;0,VLOOKUP($F235,'Temps unitaires'!$B$3:$J$72,3,FALSE)*$E235,VLOOKUP($F235,'Temps unitaires'!$B$3:$J$72,3,FALSE))</f>
        <v>6</v>
      </c>
      <c r="I235" s="122">
        <f>IF($E235&gt;0,VLOOKUP($F235,'Temps unitaires'!$B$3:$J$72,4,FALSE)*$E235,VLOOKUP($F235,'Temps unitaires'!$B$3:$J$72,4,FALSE))</f>
        <v>9.9999999999999995E-7</v>
      </c>
      <c r="J235" s="122">
        <f>IF($E235&gt;0,VLOOKUP($F235,'Temps unitaires'!$B$3:$J$72,5,FALSE)*$E235,VLOOKUP($F235,'Temps unitaires'!$B$3:$J$72,5,FALSE))</f>
        <v>2</v>
      </c>
      <c r="K235" s="122">
        <f>IF($E235&gt;0,VLOOKUP($F235,'Temps unitaires'!$B$3:$J$72,6,FALSE)*$E235,VLOOKUP($F235,'Temps unitaires'!$B$3:$J$72,6,FALSE))</f>
        <v>4</v>
      </c>
      <c r="L235" s="122">
        <f>IF($E235&gt;0,VLOOKUP($F235,'Temps unitaires'!$B$3:$J$72,7,FALSE)*$E235,VLOOKUP($F235,'Temps unitaires'!$B$3:$J$72,7,FALSE))</f>
        <v>3</v>
      </c>
      <c r="M235" s="122">
        <f>IF($E235&gt;0,VLOOKUP($F235,'Temps unitaires'!$B$3:$J$72,8,FALSE)*$E235,VLOOKUP($F235,'Temps unitaires'!$B$3:$J$72,8,FALSE))</f>
        <v>9.9999999999999995E-7</v>
      </c>
      <c r="N235" s="122">
        <f>IF($E235&gt;0,VLOOKUP($F235,'Temps unitaires'!$B$3:$J$72,9,FALSE)*$E235,VLOOKUP($F235,'Temps unitaires'!$B$3:$J$72,9,FALSE))</f>
        <v>2</v>
      </c>
      <c r="O235" s="123"/>
      <c r="P235" s="15"/>
      <c r="Q235" s="15"/>
      <c r="R235" s="15"/>
      <c r="S235" s="15"/>
      <c r="T235" s="15"/>
      <c r="U235" s="15"/>
      <c r="V235" s="79"/>
      <c r="W235" s="38"/>
      <c r="X235" s="124">
        <f t="shared" si="63"/>
        <v>0</v>
      </c>
      <c r="Y235" s="120"/>
      <c r="Z235" s="36"/>
      <c r="AA235" s="36"/>
      <c r="AB235" s="36"/>
      <c r="AC235" s="36"/>
      <c r="AD235" s="36"/>
      <c r="AE235" s="36"/>
      <c r="AF235" s="36"/>
      <c r="AG235" s="36"/>
      <c r="AH235" s="39"/>
      <c r="AI235" s="25"/>
      <c r="AJ235" s="39"/>
      <c r="AK235" s="36"/>
      <c r="AL235" s="32"/>
      <c r="AM235" s="25"/>
      <c r="AN235" s="35"/>
      <c r="AO235" s="36"/>
      <c r="AP235" s="32"/>
    </row>
    <row r="236" spans="1:42" ht="34.5" customHeight="1" x14ac:dyDescent="0.25">
      <c r="A236" s="29" t="s">
        <v>111</v>
      </c>
      <c r="B236" s="29" t="s">
        <v>280</v>
      </c>
      <c r="C236" s="30" t="s">
        <v>299</v>
      </c>
      <c r="D236" s="31"/>
      <c r="E236" s="31"/>
      <c r="F236" s="37" t="s">
        <v>67</v>
      </c>
      <c r="G236" s="121">
        <f t="shared" si="64"/>
        <v>17.000002000000002</v>
      </c>
      <c r="H236" s="122">
        <f>IF($E236&gt;0,VLOOKUP($F236,'Temps unitaires'!$B$3:$J$72,3,FALSE)*$E236,VLOOKUP($F236,'Temps unitaires'!$B$3:$J$72,3,FALSE))</f>
        <v>6</v>
      </c>
      <c r="I236" s="122">
        <f>IF($E236&gt;0,VLOOKUP($F236,'Temps unitaires'!$B$3:$J$72,4,FALSE)*$E236,VLOOKUP($F236,'Temps unitaires'!$B$3:$J$72,4,FALSE))</f>
        <v>9.9999999999999995E-7</v>
      </c>
      <c r="J236" s="122">
        <f>IF($E236&gt;0,VLOOKUP($F236,'Temps unitaires'!$B$3:$J$72,5,FALSE)*$E236,VLOOKUP($F236,'Temps unitaires'!$B$3:$J$72,5,FALSE))</f>
        <v>2</v>
      </c>
      <c r="K236" s="122">
        <f>IF($E236&gt;0,VLOOKUP($F236,'Temps unitaires'!$B$3:$J$72,6,FALSE)*$E236,VLOOKUP($F236,'Temps unitaires'!$B$3:$J$72,6,FALSE))</f>
        <v>4</v>
      </c>
      <c r="L236" s="122">
        <f>IF($E236&gt;0,VLOOKUP($F236,'Temps unitaires'!$B$3:$J$72,7,FALSE)*$E236,VLOOKUP($F236,'Temps unitaires'!$B$3:$J$72,7,FALSE))</f>
        <v>3</v>
      </c>
      <c r="M236" s="122">
        <f>IF($E236&gt;0,VLOOKUP($F236,'Temps unitaires'!$B$3:$J$72,8,FALSE)*$E236,VLOOKUP($F236,'Temps unitaires'!$B$3:$J$72,8,FALSE))</f>
        <v>9.9999999999999995E-7</v>
      </c>
      <c r="N236" s="122">
        <f>IF($E236&gt;0,VLOOKUP($F236,'Temps unitaires'!$B$3:$J$72,9,FALSE)*$E236,VLOOKUP($F236,'Temps unitaires'!$B$3:$J$72,9,FALSE))</f>
        <v>2</v>
      </c>
      <c r="O236" s="123"/>
      <c r="P236" s="15"/>
      <c r="Q236" s="15"/>
      <c r="R236" s="15"/>
      <c r="S236" s="15"/>
      <c r="T236" s="15"/>
      <c r="U236" s="15"/>
      <c r="V236" s="79"/>
      <c r="W236" s="38"/>
      <c r="X236" s="124">
        <f t="shared" si="63"/>
        <v>0</v>
      </c>
      <c r="Y236" s="120"/>
      <c r="Z236" s="36"/>
      <c r="AA236" s="36"/>
      <c r="AB236" s="36"/>
      <c r="AC236" s="36"/>
      <c r="AD236" s="36"/>
      <c r="AE236" s="36"/>
      <c r="AF236" s="36"/>
      <c r="AG236" s="36"/>
      <c r="AH236" s="39"/>
      <c r="AI236" s="25"/>
      <c r="AJ236" s="39"/>
      <c r="AK236" s="36"/>
      <c r="AL236" s="32"/>
      <c r="AM236" s="25"/>
      <c r="AN236" s="35"/>
      <c r="AO236" s="36"/>
      <c r="AP236" s="32"/>
    </row>
    <row r="237" spans="1:42" ht="34.5" customHeight="1" x14ac:dyDescent="0.25">
      <c r="A237" s="29" t="s">
        <v>111</v>
      </c>
      <c r="B237" s="29" t="s">
        <v>280</v>
      </c>
      <c r="C237" s="30" t="s">
        <v>300</v>
      </c>
      <c r="D237" s="31"/>
      <c r="E237" s="31"/>
      <c r="F237" s="37" t="s">
        <v>10</v>
      </c>
      <c r="G237" s="121">
        <f t="shared" si="64"/>
        <v>11.000002</v>
      </c>
      <c r="H237" s="122">
        <f>IF($E237&gt;0,VLOOKUP($F237,'Temps unitaires'!$B$3:$J$72,3,FALSE)*$E237,VLOOKUP($F237,'Temps unitaires'!$B$3:$J$72,3,FALSE))</f>
        <v>2</v>
      </c>
      <c r="I237" s="122">
        <f>IF($E237&gt;0,VLOOKUP($F237,'Temps unitaires'!$B$3:$J$72,4,FALSE)*$E237,VLOOKUP($F237,'Temps unitaires'!$B$3:$J$72,4,FALSE))</f>
        <v>9.9999999999999995E-7</v>
      </c>
      <c r="J237" s="122">
        <f>IF($E237&gt;0,VLOOKUP($F237,'Temps unitaires'!$B$3:$J$72,5,FALSE)*$E237,VLOOKUP($F237,'Temps unitaires'!$B$3:$J$72,5,FALSE))</f>
        <v>1</v>
      </c>
      <c r="K237" s="122">
        <f>IF($E237&gt;0,VLOOKUP($F237,'Temps unitaires'!$B$3:$J$72,6,FALSE)*$E237,VLOOKUP($F237,'Temps unitaires'!$B$3:$J$72,6,FALSE))</f>
        <v>3</v>
      </c>
      <c r="L237" s="122">
        <f>IF($E237&gt;0,VLOOKUP($F237,'Temps unitaires'!$B$3:$J$72,7,FALSE)*$E237,VLOOKUP($F237,'Temps unitaires'!$B$3:$J$72,7,FALSE))</f>
        <v>3</v>
      </c>
      <c r="M237" s="122">
        <f>IF($E237&gt;0,VLOOKUP($F237,'Temps unitaires'!$B$3:$J$72,8,FALSE)*$E237,VLOOKUP($F237,'Temps unitaires'!$B$3:$J$72,8,FALSE))</f>
        <v>9.9999999999999995E-7</v>
      </c>
      <c r="N237" s="122">
        <f>IF($E237&gt;0,VLOOKUP($F237,'Temps unitaires'!$B$3:$J$72,9,FALSE)*$E237,VLOOKUP($F237,'Temps unitaires'!$B$3:$J$72,9,FALSE))</f>
        <v>2</v>
      </c>
      <c r="O237" s="123"/>
      <c r="P237" s="15"/>
      <c r="Q237" s="15"/>
      <c r="R237" s="15"/>
      <c r="S237" s="15"/>
      <c r="T237" s="15"/>
      <c r="U237" s="15"/>
      <c r="V237" s="79"/>
      <c r="W237" s="38"/>
      <c r="X237" s="124">
        <f t="shared" si="63"/>
        <v>0</v>
      </c>
      <c r="Y237" s="120"/>
      <c r="Z237" s="36"/>
      <c r="AA237" s="36"/>
      <c r="AB237" s="36"/>
      <c r="AC237" s="36"/>
      <c r="AD237" s="36"/>
      <c r="AE237" s="36"/>
      <c r="AF237" s="36"/>
      <c r="AG237" s="36"/>
      <c r="AH237" s="39"/>
      <c r="AI237" s="25"/>
      <c r="AJ237" s="39"/>
      <c r="AK237" s="36"/>
      <c r="AL237" s="32"/>
      <c r="AM237" s="25"/>
      <c r="AN237" s="35"/>
      <c r="AO237" s="36"/>
      <c r="AP237" s="32"/>
    </row>
    <row r="238" spans="1:42" ht="34.5" customHeight="1" x14ac:dyDescent="0.25">
      <c r="A238" s="29" t="s">
        <v>111</v>
      </c>
      <c r="B238" s="29" t="s">
        <v>280</v>
      </c>
      <c r="C238" s="30" t="s">
        <v>301</v>
      </c>
      <c r="D238" s="31"/>
      <c r="E238" s="31"/>
      <c r="F238" s="37" t="s">
        <v>10</v>
      </c>
      <c r="G238" s="121">
        <f t="shared" si="64"/>
        <v>11.000002</v>
      </c>
      <c r="H238" s="122">
        <f>IF($E238&gt;0,VLOOKUP($F238,'Temps unitaires'!$B$3:$J$72,3,FALSE)*$E238,VLOOKUP($F238,'Temps unitaires'!$B$3:$J$72,3,FALSE))</f>
        <v>2</v>
      </c>
      <c r="I238" s="122">
        <f>IF($E238&gt;0,VLOOKUP($F238,'Temps unitaires'!$B$3:$J$72,4,FALSE)*$E238,VLOOKUP($F238,'Temps unitaires'!$B$3:$J$72,4,FALSE))</f>
        <v>9.9999999999999995E-7</v>
      </c>
      <c r="J238" s="122">
        <f>IF($E238&gt;0,VLOOKUP($F238,'Temps unitaires'!$B$3:$J$72,5,FALSE)*$E238,VLOOKUP($F238,'Temps unitaires'!$B$3:$J$72,5,FALSE))</f>
        <v>1</v>
      </c>
      <c r="K238" s="122">
        <f>IF($E238&gt;0,VLOOKUP($F238,'Temps unitaires'!$B$3:$J$72,6,FALSE)*$E238,VLOOKUP($F238,'Temps unitaires'!$B$3:$J$72,6,FALSE))</f>
        <v>3</v>
      </c>
      <c r="L238" s="122">
        <f>IF($E238&gt;0,VLOOKUP($F238,'Temps unitaires'!$B$3:$J$72,7,FALSE)*$E238,VLOOKUP($F238,'Temps unitaires'!$B$3:$J$72,7,FALSE))</f>
        <v>3</v>
      </c>
      <c r="M238" s="122">
        <f>IF($E238&gt;0,VLOOKUP($F238,'Temps unitaires'!$B$3:$J$72,8,FALSE)*$E238,VLOOKUP($F238,'Temps unitaires'!$B$3:$J$72,8,FALSE))</f>
        <v>9.9999999999999995E-7</v>
      </c>
      <c r="N238" s="122">
        <f>IF($E238&gt;0,VLOOKUP($F238,'Temps unitaires'!$B$3:$J$72,9,FALSE)*$E238,VLOOKUP($F238,'Temps unitaires'!$B$3:$J$72,9,FALSE))</f>
        <v>2</v>
      </c>
      <c r="O238" s="123"/>
      <c r="P238" s="15"/>
      <c r="Q238" s="15"/>
      <c r="R238" s="15"/>
      <c r="S238" s="15"/>
      <c r="T238" s="15"/>
      <c r="U238" s="15"/>
      <c r="V238" s="79"/>
      <c r="W238" s="38"/>
      <c r="X238" s="124">
        <f t="shared" si="63"/>
        <v>0</v>
      </c>
      <c r="Y238" s="120"/>
      <c r="Z238" s="36"/>
      <c r="AA238" s="36"/>
      <c r="AB238" s="36"/>
      <c r="AC238" s="36"/>
      <c r="AD238" s="36"/>
      <c r="AE238" s="36"/>
      <c r="AF238" s="36"/>
      <c r="AG238" s="36"/>
      <c r="AH238" s="39"/>
      <c r="AI238" s="25"/>
      <c r="AJ238" s="39"/>
      <c r="AK238" s="36"/>
      <c r="AL238" s="32"/>
      <c r="AM238" s="25"/>
      <c r="AN238" s="35"/>
      <c r="AO238" s="36"/>
      <c r="AP238" s="32"/>
    </row>
    <row r="239" spans="1:42" ht="34.5" customHeight="1" x14ac:dyDescent="0.25">
      <c r="A239" s="29" t="s">
        <v>111</v>
      </c>
      <c r="B239" s="29" t="s">
        <v>280</v>
      </c>
      <c r="C239" s="30" t="s">
        <v>293</v>
      </c>
      <c r="D239" s="31"/>
      <c r="E239" s="31"/>
      <c r="F239" s="37" t="s">
        <v>7</v>
      </c>
      <c r="G239" s="121">
        <f t="shared" si="64"/>
        <v>17.000002000000002</v>
      </c>
      <c r="H239" s="122">
        <f>IF($E239&gt;0,VLOOKUP($F239,'Temps unitaires'!$B$3:$J$72,3,FALSE)*$E239,VLOOKUP($F239,'Temps unitaires'!$B$3:$J$72,3,FALSE))</f>
        <v>2</v>
      </c>
      <c r="I239" s="122">
        <f>IF($E239&gt;0,VLOOKUP($F239,'Temps unitaires'!$B$3:$J$72,4,FALSE)*$E239,VLOOKUP($F239,'Temps unitaires'!$B$3:$J$72,4,FALSE))</f>
        <v>9.9999999999999995E-7</v>
      </c>
      <c r="J239" s="122">
        <f>IF($E239&gt;0,VLOOKUP($F239,'Temps unitaires'!$B$3:$J$72,5,FALSE)*$E239,VLOOKUP($F239,'Temps unitaires'!$B$3:$J$72,5,FALSE))</f>
        <v>2</v>
      </c>
      <c r="K239" s="122">
        <f>IF($E239&gt;0,VLOOKUP($F239,'Temps unitaires'!$B$3:$J$72,6,FALSE)*$E239,VLOOKUP($F239,'Temps unitaires'!$B$3:$J$72,6,FALSE))</f>
        <v>9</v>
      </c>
      <c r="L239" s="122">
        <f>IF($E239&gt;0,VLOOKUP($F239,'Temps unitaires'!$B$3:$J$72,7,FALSE)*$E239,VLOOKUP($F239,'Temps unitaires'!$B$3:$J$72,7,FALSE))</f>
        <v>2</v>
      </c>
      <c r="M239" s="122">
        <f>IF($E239&gt;0,VLOOKUP($F239,'Temps unitaires'!$B$3:$J$72,8,FALSE)*$E239,VLOOKUP($F239,'Temps unitaires'!$B$3:$J$72,8,FALSE))</f>
        <v>9.9999999999999995E-7</v>
      </c>
      <c r="N239" s="122">
        <f>IF($E239&gt;0,VLOOKUP($F239,'Temps unitaires'!$B$3:$J$72,9,FALSE)*$E239,VLOOKUP($F239,'Temps unitaires'!$B$3:$J$72,9,FALSE))</f>
        <v>2</v>
      </c>
      <c r="O239" s="123"/>
      <c r="P239" s="15"/>
      <c r="Q239" s="15"/>
      <c r="R239" s="15"/>
      <c r="S239" s="15"/>
      <c r="T239" s="15"/>
      <c r="U239" s="15"/>
      <c r="V239" s="79"/>
      <c r="W239" s="38"/>
      <c r="X239" s="124">
        <f t="shared" si="63"/>
        <v>0</v>
      </c>
      <c r="Y239" s="120"/>
      <c r="Z239" s="36"/>
      <c r="AA239" s="36"/>
      <c r="AB239" s="36"/>
      <c r="AC239" s="36"/>
      <c r="AD239" s="36"/>
      <c r="AE239" s="36"/>
      <c r="AF239" s="36"/>
      <c r="AG239" s="36"/>
      <c r="AH239" s="39"/>
      <c r="AI239" s="25"/>
      <c r="AJ239" s="39"/>
      <c r="AK239" s="36"/>
      <c r="AL239" s="32"/>
      <c r="AM239" s="25"/>
      <c r="AN239" s="35"/>
      <c r="AO239" s="36"/>
      <c r="AP239" s="32"/>
    </row>
    <row r="240" spans="1:42" ht="34.5" customHeight="1" x14ac:dyDescent="0.25">
      <c r="A240" s="29" t="s">
        <v>111</v>
      </c>
      <c r="B240" s="29" t="s">
        <v>280</v>
      </c>
      <c r="C240" s="30" t="s">
        <v>294</v>
      </c>
      <c r="D240" s="31"/>
      <c r="E240" s="31"/>
      <c r="F240" s="37" t="s">
        <v>7</v>
      </c>
      <c r="G240" s="121">
        <f t="shared" si="64"/>
        <v>17.000002000000002</v>
      </c>
      <c r="H240" s="122">
        <f>IF($E240&gt;0,VLOOKUP($F240,'Temps unitaires'!$B$3:$J$72,3,FALSE)*$E240,VLOOKUP($F240,'Temps unitaires'!$B$3:$J$72,3,FALSE))</f>
        <v>2</v>
      </c>
      <c r="I240" s="122">
        <f>IF($E240&gt;0,VLOOKUP($F240,'Temps unitaires'!$B$3:$J$72,4,FALSE)*$E240,VLOOKUP($F240,'Temps unitaires'!$B$3:$J$72,4,FALSE))</f>
        <v>9.9999999999999995E-7</v>
      </c>
      <c r="J240" s="122">
        <f>IF($E240&gt;0,VLOOKUP($F240,'Temps unitaires'!$B$3:$J$72,5,FALSE)*$E240,VLOOKUP($F240,'Temps unitaires'!$B$3:$J$72,5,FALSE))</f>
        <v>2</v>
      </c>
      <c r="K240" s="122">
        <f>IF($E240&gt;0,VLOOKUP($F240,'Temps unitaires'!$B$3:$J$72,6,FALSE)*$E240,VLOOKUP($F240,'Temps unitaires'!$B$3:$J$72,6,FALSE))</f>
        <v>9</v>
      </c>
      <c r="L240" s="122">
        <f>IF($E240&gt;0,VLOOKUP($F240,'Temps unitaires'!$B$3:$J$72,7,FALSE)*$E240,VLOOKUP($F240,'Temps unitaires'!$B$3:$J$72,7,FALSE))</f>
        <v>2</v>
      </c>
      <c r="M240" s="122">
        <f>IF($E240&gt;0,VLOOKUP($F240,'Temps unitaires'!$B$3:$J$72,8,FALSE)*$E240,VLOOKUP($F240,'Temps unitaires'!$B$3:$J$72,8,FALSE))</f>
        <v>9.9999999999999995E-7</v>
      </c>
      <c r="N240" s="122">
        <f>IF($E240&gt;0,VLOOKUP($F240,'Temps unitaires'!$B$3:$J$72,9,FALSE)*$E240,VLOOKUP($F240,'Temps unitaires'!$B$3:$J$72,9,FALSE))</f>
        <v>2</v>
      </c>
      <c r="O240" s="123"/>
      <c r="P240" s="15"/>
      <c r="Q240" s="15"/>
      <c r="R240" s="15"/>
      <c r="S240" s="15"/>
      <c r="T240" s="15"/>
      <c r="U240" s="15"/>
      <c r="V240" s="79"/>
      <c r="W240" s="38"/>
      <c r="X240" s="124">
        <f t="shared" si="63"/>
        <v>0</v>
      </c>
      <c r="Y240" s="120"/>
      <c r="Z240" s="36"/>
      <c r="AA240" s="36"/>
      <c r="AB240" s="36"/>
      <c r="AC240" s="36"/>
      <c r="AD240" s="36"/>
      <c r="AE240" s="36"/>
      <c r="AF240" s="36"/>
      <c r="AG240" s="36"/>
      <c r="AH240" s="39"/>
      <c r="AI240" s="25"/>
      <c r="AJ240" s="39"/>
      <c r="AK240" s="36"/>
      <c r="AL240" s="32"/>
      <c r="AM240" s="25"/>
      <c r="AN240" s="35"/>
      <c r="AO240" s="36"/>
      <c r="AP240" s="32"/>
    </row>
    <row r="241" spans="1:42" ht="34.5" customHeight="1" x14ac:dyDescent="0.25">
      <c r="A241" s="29" t="s">
        <v>111</v>
      </c>
      <c r="B241" s="29" t="s">
        <v>280</v>
      </c>
      <c r="C241" s="30" t="s">
        <v>295</v>
      </c>
      <c r="D241" s="31"/>
      <c r="E241" s="31"/>
      <c r="F241" s="37" t="s">
        <v>7</v>
      </c>
      <c r="G241" s="121">
        <f t="shared" si="64"/>
        <v>17.000002000000002</v>
      </c>
      <c r="H241" s="122">
        <f>IF($E241&gt;0,VLOOKUP($F241,'Temps unitaires'!$B$3:$J$72,3,FALSE)*$E241,VLOOKUP($F241,'Temps unitaires'!$B$3:$J$72,3,FALSE))</f>
        <v>2</v>
      </c>
      <c r="I241" s="122">
        <f>IF($E241&gt;0,VLOOKUP($F241,'Temps unitaires'!$B$3:$J$72,4,FALSE)*$E241,VLOOKUP($F241,'Temps unitaires'!$B$3:$J$72,4,FALSE))</f>
        <v>9.9999999999999995E-7</v>
      </c>
      <c r="J241" s="122">
        <f>IF($E241&gt;0,VLOOKUP($F241,'Temps unitaires'!$B$3:$J$72,5,FALSE)*$E241,VLOOKUP($F241,'Temps unitaires'!$B$3:$J$72,5,FALSE))</f>
        <v>2</v>
      </c>
      <c r="K241" s="122">
        <f>IF($E241&gt;0,VLOOKUP($F241,'Temps unitaires'!$B$3:$J$72,6,FALSE)*$E241,VLOOKUP($F241,'Temps unitaires'!$B$3:$J$72,6,FALSE))</f>
        <v>9</v>
      </c>
      <c r="L241" s="122">
        <f>IF($E241&gt;0,VLOOKUP($F241,'Temps unitaires'!$B$3:$J$72,7,FALSE)*$E241,VLOOKUP($F241,'Temps unitaires'!$B$3:$J$72,7,FALSE))</f>
        <v>2</v>
      </c>
      <c r="M241" s="122">
        <f>IF($E241&gt;0,VLOOKUP($F241,'Temps unitaires'!$B$3:$J$72,8,FALSE)*$E241,VLOOKUP($F241,'Temps unitaires'!$B$3:$J$72,8,FALSE))</f>
        <v>9.9999999999999995E-7</v>
      </c>
      <c r="N241" s="122">
        <f>IF($E241&gt;0,VLOOKUP($F241,'Temps unitaires'!$B$3:$J$72,9,FALSE)*$E241,VLOOKUP($F241,'Temps unitaires'!$B$3:$J$72,9,FALSE))</f>
        <v>2</v>
      </c>
      <c r="O241" s="123"/>
      <c r="P241" s="15"/>
      <c r="Q241" s="15"/>
      <c r="R241" s="15"/>
      <c r="S241" s="15"/>
      <c r="T241" s="15"/>
      <c r="U241" s="15"/>
      <c r="V241" s="79"/>
      <c r="W241" s="38"/>
      <c r="X241" s="124">
        <f t="shared" si="63"/>
        <v>0</v>
      </c>
      <c r="Y241" s="120"/>
      <c r="Z241" s="36"/>
      <c r="AA241" s="36"/>
      <c r="AB241" s="36"/>
      <c r="AC241" s="36"/>
      <c r="AD241" s="36"/>
      <c r="AE241" s="36"/>
      <c r="AF241" s="36"/>
      <c r="AG241" s="36"/>
      <c r="AH241" s="39"/>
      <c r="AI241" s="25"/>
      <c r="AJ241" s="39"/>
      <c r="AK241" s="36"/>
      <c r="AL241" s="32"/>
      <c r="AM241" s="25"/>
      <c r="AN241" s="35"/>
      <c r="AO241" s="36"/>
      <c r="AP241" s="32"/>
    </row>
    <row r="242" spans="1:42" ht="34.5" customHeight="1" x14ac:dyDescent="0.25">
      <c r="A242" s="29" t="s">
        <v>111</v>
      </c>
      <c r="B242" s="29" t="s">
        <v>280</v>
      </c>
      <c r="C242" s="30" t="s">
        <v>296</v>
      </c>
      <c r="D242" s="31"/>
      <c r="E242" s="31"/>
      <c r="F242" s="37" t="s">
        <v>68</v>
      </c>
      <c r="G242" s="121">
        <f t="shared" si="64"/>
        <v>6.0000020000000003</v>
      </c>
      <c r="H242" s="122">
        <f>IF($E242&gt;0,VLOOKUP($F242,'Temps unitaires'!$B$3:$J$72,3,FALSE)*$E242,VLOOKUP($F242,'Temps unitaires'!$B$3:$J$72,3,FALSE))</f>
        <v>1</v>
      </c>
      <c r="I242" s="122">
        <f>IF($E242&gt;0,VLOOKUP($F242,'Temps unitaires'!$B$3:$J$72,4,FALSE)*$E242,VLOOKUP($F242,'Temps unitaires'!$B$3:$J$72,4,FALSE))</f>
        <v>9.9999999999999995E-7</v>
      </c>
      <c r="J242" s="122">
        <f>IF($E242&gt;0,VLOOKUP($F242,'Temps unitaires'!$B$3:$J$72,5,FALSE)*$E242,VLOOKUP($F242,'Temps unitaires'!$B$3:$J$72,5,FALSE))</f>
        <v>1</v>
      </c>
      <c r="K242" s="122">
        <f>IF($E242&gt;0,VLOOKUP($F242,'Temps unitaires'!$B$3:$J$72,6,FALSE)*$E242,VLOOKUP($F242,'Temps unitaires'!$B$3:$J$72,6,FALSE))</f>
        <v>1</v>
      </c>
      <c r="L242" s="122">
        <f>IF($E242&gt;0,VLOOKUP($F242,'Temps unitaires'!$B$3:$J$72,7,FALSE)*$E242,VLOOKUP($F242,'Temps unitaires'!$B$3:$J$72,7,FALSE))</f>
        <v>2</v>
      </c>
      <c r="M242" s="122">
        <f>IF($E242&gt;0,VLOOKUP($F242,'Temps unitaires'!$B$3:$J$72,8,FALSE)*$E242,VLOOKUP($F242,'Temps unitaires'!$B$3:$J$72,8,FALSE))</f>
        <v>9.9999999999999995E-7</v>
      </c>
      <c r="N242" s="122">
        <f>IF($E242&gt;0,VLOOKUP($F242,'Temps unitaires'!$B$3:$J$72,9,FALSE)*$E242,VLOOKUP($F242,'Temps unitaires'!$B$3:$J$72,9,FALSE))</f>
        <v>1</v>
      </c>
      <c r="O242" s="123"/>
      <c r="P242" s="15"/>
      <c r="Q242" s="15"/>
      <c r="R242" s="15"/>
      <c r="S242" s="15"/>
      <c r="T242" s="15"/>
      <c r="U242" s="15"/>
      <c r="V242" s="79"/>
      <c r="W242" s="38"/>
      <c r="X242" s="124">
        <f t="shared" si="63"/>
        <v>0</v>
      </c>
      <c r="Y242" s="120"/>
      <c r="Z242" s="36"/>
      <c r="AA242" s="36"/>
      <c r="AB242" s="36"/>
      <c r="AC242" s="36"/>
      <c r="AD242" s="36"/>
      <c r="AE242" s="36"/>
      <c r="AF242" s="36"/>
      <c r="AG242" s="36"/>
      <c r="AH242" s="39"/>
      <c r="AI242" s="25"/>
      <c r="AJ242" s="39"/>
      <c r="AK242" s="36"/>
      <c r="AL242" s="32"/>
      <c r="AM242" s="25"/>
      <c r="AN242" s="35"/>
      <c r="AO242" s="36"/>
      <c r="AP242" s="32"/>
    </row>
    <row r="243" spans="1:42" ht="34.5" customHeight="1" x14ac:dyDescent="0.25">
      <c r="A243" s="29" t="s">
        <v>111</v>
      </c>
      <c r="B243" s="29" t="s">
        <v>280</v>
      </c>
      <c r="C243" s="30" t="s">
        <v>297</v>
      </c>
      <c r="D243" s="31"/>
      <c r="E243" s="31"/>
      <c r="F243" s="37" t="s">
        <v>26</v>
      </c>
      <c r="G243" s="121">
        <f t="shared" si="64"/>
        <v>1.3000050000000001</v>
      </c>
      <c r="H243" s="122">
        <f>IF($E243&gt;0,VLOOKUP($F243,'Temps unitaires'!$B$3:$J$72,3,FALSE)*$E243,VLOOKUP($F243,'Temps unitaires'!$B$3:$J$72,3,FALSE))</f>
        <v>9.9999999999999995E-7</v>
      </c>
      <c r="I243" s="122">
        <f>IF($E243&gt;0,VLOOKUP($F243,'Temps unitaires'!$B$3:$J$72,4,FALSE)*$E243,VLOOKUP($F243,'Temps unitaires'!$B$3:$J$72,4,FALSE))</f>
        <v>9.9999999999999995E-7</v>
      </c>
      <c r="J243" s="122">
        <f>IF($E243&gt;0,VLOOKUP($F243,'Temps unitaires'!$B$3:$J$72,5,FALSE)*$E243,VLOOKUP($F243,'Temps unitaires'!$B$3:$J$72,5,FALSE))</f>
        <v>9.9999999999999995E-7</v>
      </c>
      <c r="K243" s="122">
        <f>IF($E243&gt;0,VLOOKUP($F243,'Temps unitaires'!$B$3:$J$72,6,FALSE)*$E243,VLOOKUP($F243,'Temps unitaires'!$B$3:$J$72,6,FALSE))</f>
        <v>9.9999999999999995E-7</v>
      </c>
      <c r="L243" s="122">
        <f>IF($E243&gt;0,VLOOKUP($F243,'Temps unitaires'!$B$3:$J$72,7,FALSE)*$E243,VLOOKUP($F243,'Temps unitaires'!$B$3:$J$72,7,FALSE))</f>
        <v>9.9999999999999995E-7</v>
      </c>
      <c r="M243" s="122">
        <f>IF($E243&gt;0,VLOOKUP($F243,'Temps unitaires'!$B$3:$J$72,8,FALSE)*$E243,VLOOKUP($F243,'Temps unitaires'!$B$3:$J$72,8,FALSE))</f>
        <v>0.8</v>
      </c>
      <c r="N243" s="122">
        <f>IF($E243&gt;0,VLOOKUP($F243,'Temps unitaires'!$B$3:$J$72,9,FALSE)*$E243,VLOOKUP($F243,'Temps unitaires'!$B$3:$J$72,9,FALSE))</f>
        <v>0.5</v>
      </c>
      <c r="O243" s="123"/>
      <c r="P243" s="15"/>
      <c r="Q243" s="15"/>
      <c r="R243" s="15"/>
      <c r="S243" s="15"/>
      <c r="T243" s="15"/>
      <c r="U243" s="15"/>
      <c r="V243" s="79"/>
      <c r="W243" s="38"/>
      <c r="X243" s="124">
        <f t="shared" si="63"/>
        <v>0</v>
      </c>
      <c r="Y243" s="120"/>
      <c r="Z243" s="36"/>
      <c r="AA243" s="36"/>
      <c r="AB243" s="36"/>
      <c r="AC243" s="36"/>
      <c r="AD243" s="36"/>
      <c r="AE243" s="36"/>
      <c r="AF243" s="36"/>
      <c r="AG243" s="36"/>
      <c r="AH243" s="39"/>
      <c r="AI243" s="25"/>
      <c r="AJ243" s="39"/>
      <c r="AK243" s="36"/>
      <c r="AL243" s="32"/>
      <c r="AM243" s="25"/>
      <c r="AN243" s="35"/>
      <c r="AO243" s="36"/>
      <c r="AP243" s="32"/>
    </row>
    <row r="244" spans="1:42" ht="34.5" customHeight="1" x14ac:dyDescent="0.25">
      <c r="A244" s="29" t="s">
        <v>111</v>
      </c>
      <c r="B244" s="29" t="s">
        <v>280</v>
      </c>
      <c r="C244" s="30" t="s">
        <v>302</v>
      </c>
      <c r="D244" s="31">
        <v>4</v>
      </c>
      <c r="E244" s="31"/>
      <c r="F244" s="37" t="s">
        <v>76</v>
      </c>
      <c r="G244" s="121">
        <f t="shared" si="64"/>
        <v>5.0000030000000004</v>
      </c>
      <c r="H244" s="122">
        <f>IF($E244&gt;0,VLOOKUP($F244,'Temps unitaires'!$B$3:$J$72,3,FALSE)*$E244,VLOOKUP($F244,'Temps unitaires'!$B$3:$J$72,3,FALSE))</f>
        <v>9.9999999999999995E-7</v>
      </c>
      <c r="I244" s="122">
        <f>IF($E244&gt;0,VLOOKUP($F244,'Temps unitaires'!$B$3:$J$72,4,FALSE)*$E244,VLOOKUP($F244,'Temps unitaires'!$B$3:$J$72,4,FALSE))</f>
        <v>9.9999999999999995E-7</v>
      </c>
      <c r="J244" s="122">
        <f>IF($E244&gt;0,VLOOKUP($F244,'Temps unitaires'!$B$3:$J$72,5,FALSE)*$E244,VLOOKUP($F244,'Temps unitaires'!$B$3:$J$72,5,FALSE))</f>
        <v>1</v>
      </c>
      <c r="K244" s="122">
        <f>IF($E244&gt;0,VLOOKUP($F244,'Temps unitaires'!$B$3:$J$72,6,FALSE)*$E244,VLOOKUP($F244,'Temps unitaires'!$B$3:$J$72,6,FALSE))</f>
        <v>2</v>
      </c>
      <c r="L244" s="122">
        <f>IF($E244&gt;0,VLOOKUP($F244,'Temps unitaires'!$B$3:$J$72,7,FALSE)*$E244,VLOOKUP($F244,'Temps unitaires'!$B$3:$J$72,7,FALSE))</f>
        <v>1</v>
      </c>
      <c r="M244" s="122">
        <f>IF($E244&gt;0,VLOOKUP($F244,'Temps unitaires'!$B$3:$J$72,8,FALSE)*$E244,VLOOKUP($F244,'Temps unitaires'!$B$3:$J$72,8,FALSE))</f>
        <v>9.9999999999999995E-7</v>
      </c>
      <c r="N244" s="122">
        <f>IF($E244&gt;0,VLOOKUP($F244,'Temps unitaires'!$B$3:$J$72,9,FALSE)*$E244,VLOOKUP($F244,'Temps unitaires'!$B$3:$J$72,9,FALSE))</f>
        <v>1</v>
      </c>
      <c r="O244" s="123"/>
      <c r="P244" s="15"/>
      <c r="Q244" s="15"/>
      <c r="R244" s="15"/>
      <c r="S244" s="15"/>
      <c r="T244" s="15"/>
      <c r="U244" s="15"/>
      <c r="V244" s="79"/>
      <c r="W244" s="38"/>
      <c r="X244" s="124">
        <f t="shared" si="63"/>
        <v>0</v>
      </c>
      <c r="Y244" s="120"/>
      <c r="Z244" s="36"/>
      <c r="AA244" s="36"/>
      <c r="AB244" s="36"/>
      <c r="AC244" s="36"/>
      <c r="AD244" s="36"/>
      <c r="AE244" s="36"/>
      <c r="AF244" s="36"/>
      <c r="AG244" s="36"/>
      <c r="AH244" s="39"/>
      <c r="AI244" s="25"/>
      <c r="AJ244" s="39"/>
      <c r="AK244" s="36"/>
      <c r="AL244" s="32"/>
      <c r="AM244" s="25"/>
      <c r="AN244" s="35"/>
      <c r="AO244" s="36"/>
      <c r="AP244" s="32"/>
    </row>
    <row r="245" spans="1:42" ht="34.5" customHeight="1" thickBot="1" x14ac:dyDescent="0.3">
      <c r="A245" s="69" t="s">
        <v>111</v>
      </c>
      <c r="B245" s="69" t="s">
        <v>280</v>
      </c>
      <c r="C245" s="70" t="s">
        <v>303</v>
      </c>
      <c r="D245" s="71"/>
      <c r="E245" s="71"/>
      <c r="F245" s="82" t="s">
        <v>77</v>
      </c>
      <c r="G245" s="125">
        <f t="shared" si="64"/>
        <v>4.0000030000000004</v>
      </c>
      <c r="H245" s="126">
        <f>IF($E245&gt;0,VLOOKUP($F245,'Temps unitaires'!$B$3:$J$72,3,FALSE)*$E245,VLOOKUP($F245,'Temps unitaires'!$B$3:$J$72,3,FALSE))</f>
        <v>9.9999999999999995E-7</v>
      </c>
      <c r="I245" s="126">
        <f>IF($E245&gt;0,VLOOKUP($F245,'Temps unitaires'!$B$3:$J$72,4,FALSE)*$E245,VLOOKUP($F245,'Temps unitaires'!$B$3:$J$72,4,FALSE))</f>
        <v>9.9999999999999995E-7</v>
      </c>
      <c r="J245" s="126">
        <f>IF($E245&gt;0,VLOOKUP($F245,'Temps unitaires'!$B$3:$J$72,5,FALSE)*$E245,VLOOKUP($F245,'Temps unitaires'!$B$3:$J$72,5,FALSE))</f>
        <v>1</v>
      </c>
      <c r="K245" s="126">
        <f>IF($E245&gt;0,VLOOKUP($F245,'Temps unitaires'!$B$3:$J$72,6,FALSE)*$E245,VLOOKUP($F245,'Temps unitaires'!$B$3:$J$72,6,FALSE))</f>
        <v>2</v>
      </c>
      <c r="L245" s="126">
        <f>IF($E245&gt;0,VLOOKUP($F245,'Temps unitaires'!$B$3:$J$72,7,FALSE)*$E245,VLOOKUP($F245,'Temps unitaires'!$B$3:$J$72,7,FALSE))</f>
        <v>0</v>
      </c>
      <c r="M245" s="126">
        <f>IF($E245&gt;0,VLOOKUP($F245,'Temps unitaires'!$B$3:$J$72,8,FALSE)*$E245,VLOOKUP($F245,'Temps unitaires'!$B$3:$J$72,8,FALSE))</f>
        <v>9.9999999999999995E-7</v>
      </c>
      <c r="N245" s="126">
        <f>IF($E245&gt;0,VLOOKUP($F245,'Temps unitaires'!$B$3:$J$72,9,FALSE)*$E245,VLOOKUP($F245,'Temps unitaires'!$B$3:$J$72,9,FALSE))</f>
        <v>1</v>
      </c>
      <c r="O245" s="127"/>
      <c r="P245" s="73"/>
      <c r="Q245" s="73"/>
      <c r="R245" s="73"/>
      <c r="S245" s="73"/>
      <c r="T245" s="73"/>
      <c r="U245" s="73"/>
      <c r="V245" s="79"/>
      <c r="W245" s="74"/>
      <c r="X245" s="128">
        <f t="shared" si="63"/>
        <v>0</v>
      </c>
      <c r="Y245" s="120"/>
      <c r="Z245" s="36"/>
      <c r="AA245" s="36"/>
      <c r="AB245" s="36"/>
      <c r="AC245" s="36"/>
      <c r="AD245" s="36"/>
      <c r="AE245" s="36"/>
      <c r="AF245" s="36"/>
      <c r="AG245" s="36"/>
      <c r="AH245" s="39"/>
      <c r="AI245" s="25"/>
      <c r="AJ245" s="39"/>
      <c r="AK245" s="36"/>
      <c r="AL245" s="32"/>
      <c r="AM245" s="25"/>
      <c r="AN245" s="35"/>
      <c r="AO245" s="36"/>
      <c r="AP245" s="32"/>
    </row>
    <row r="246" spans="1:42" ht="34.5" customHeight="1" thickTop="1" thickBot="1" x14ac:dyDescent="0.3">
      <c r="A246" s="81" t="s">
        <v>111</v>
      </c>
      <c r="B246" s="81" t="s">
        <v>280</v>
      </c>
      <c r="C246" s="184" t="s">
        <v>40</v>
      </c>
      <c r="D246" s="184"/>
      <c r="E246" s="184"/>
      <c r="F246" s="184"/>
      <c r="G246" s="129">
        <f t="shared" ref="G246:N246" si="65">SUM(G213:G245)</f>
        <v>493.70072899999991</v>
      </c>
      <c r="H246" s="130">
        <f t="shared" si="65"/>
        <v>119.00013199999999</v>
      </c>
      <c r="I246" s="130">
        <f t="shared" si="65"/>
        <v>30.000160000000019</v>
      </c>
      <c r="J246" s="130">
        <f t="shared" si="65"/>
        <v>94.500030999999993</v>
      </c>
      <c r="K246" s="130">
        <f t="shared" si="65"/>
        <v>91.000163000000001</v>
      </c>
      <c r="L246" s="130">
        <f t="shared" si="65"/>
        <v>40.000163999999998</v>
      </c>
      <c r="M246" s="130">
        <f t="shared" si="65"/>
        <v>60.400078999999941</v>
      </c>
      <c r="N246" s="130">
        <f t="shared" si="65"/>
        <v>58.8</v>
      </c>
      <c r="O246" s="131"/>
      <c r="P246" s="132">
        <f>SUMPRODUCT(H213:H245,P213:P245)/H246</f>
        <v>0</v>
      </c>
      <c r="Q246" s="132">
        <f t="shared" ref="Q246:V246" si="66">SUMPRODUCT(I213:I245,Q213:Q245)/I246</f>
        <v>0</v>
      </c>
      <c r="R246" s="132">
        <f t="shared" si="66"/>
        <v>0</v>
      </c>
      <c r="S246" s="132">
        <f t="shared" si="66"/>
        <v>0</v>
      </c>
      <c r="T246" s="132">
        <f t="shared" si="66"/>
        <v>0</v>
      </c>
      <c r="U246" s="132">
        <f t="shared" si="66"/>
        <v>0</v>
      </c>
      <c r="V246" s="132">
        <f t="shared" si="66"/>
        <v>0</v>
      </c>
      <c r="W246" s="142"/>
      <c r="X246" s="134">
        <f>SUMPRODUCT(H213:N245,P213:V245)/SUM(H213:N245)</f>
        <v>0</v>
      </c>
      <c r="Y246" s="120"/>
      <c r="Z246" s="99"/>
      <c r="AA246" s="99"/>
      <c r="AB246" s="99"/>
      <c r="AC246" s="99"/>
      <c r="AD246" s="99"/>
      <c r="AE246" s="99"/>
      <c r="AF246" s="99"/>
      <c r="AG246" s="99"/>
      <c r="AH246" s="98"/>
      <c r="AI246" s="101"/>
      <c r="AJ246" s="98"/>
      <c r="AK246" s="99"/>
      <c r="AL246" s="100"/>
      <c r="AM246" s="101"/>
      <c r="AN246" s="102"/>
      <c r="AO246" s="99"/>
      <c r="AP246" s="100"/>
    </row>
    <row r="247" spans="1:42" ht="34.5" customHeight="1" thickTop="1" x14ac:dyDescent="0.25">
      <c r="A247" s="29" t="s">
        <v>111</v>
      </c>
      <c r="B247" s="29" t="s">
        <v>304</v>
      </c>
      <c r="C247" s="30" t="s">
        <v>305</v>
      </c>
      <c r="D247" s="31" t="s">
        <v>392</v>
      </c>
      <c r="E247" s="31">
        <v>3</v>
      </c>
      <c r="F247" s="37" t="s">
        <v>78</v>
      </c>
      <c r="G247" s="121">
        <f t="shared" si="64"/>
        <v>15.000011999999998</v>
      </c>
      <c r="H247" s="122">
        <f>IF($E247&gt;0,VLOOKUP($F247,'Temps unitaires'!$B$3:$J$72,3,FALSE)*$E247,VLOOKUP($F247,'Temps unitaires'!$B$3:$J$72,3,FALSE))</f>
        <v>3.0000000000000001E-6</v>
      </c>
      <c r="I247" s="122">
        <f>IF($E247&gt;0,VLOOKUP($F247,'Temps unitaires'!$B$3:$J$72,4,FALSE)*$E247,VLOOKUP($F247,'Temps unitaires'!$B$3:$J$72,4,FALSE))</f>
        <v>3.0000000000000001E-6</v>
      </c>
      <c r="J247" s="122">
        <f>IF($E247&gt;0,VLOOKUP($F247,'Temps unitaires'!$B$3:$J$72,5,FALSE)*$E247,VLOOKUP($F247,'Temps unitaires'!$B$3:$J$72,5,FALSE))</f>
        <v>3</v>
      </c>
      <c r="K247" s="122">
        <f>IF($E247&gt;0,VLOOKUP($F247,'Temps unitaires'!$B$3:$J$72,6,FALSE)*$E247,VLOOKUP($F247,'Temps unitaires'!$B$3:$J$72,6,FALSE))</f>
        <v>9</v>
      </c>
      <c r="L247" s="122">
        <f>IF($E247&gt;0,VLOOKUP($F247,'Temps unitaires'!$B$3:$J$72,7,FALSE)*$E247,VLOOKUP($F247,'Temps unitaires'!$B$3:$J$72,7,FALSE))</f>
        <v>3.0000000000000001E-6</v>
      </c>
      <c r="M247" s="122">
        <f>IF($E247&gt;0,VLOOKUP($F247,'Temps unitaires'!$B$3:$J$72,8,FALSE)*$E247,VLOOKUP($F247,'Temps unitaires'!$B$3:$J$72,8,FALSE))</f>
        <v>3.0000000000000001E-6</v>
      </c>
      <c r="N247" s="122">
        <f>IF($E247&gt;0,VLOOKUP($F247,'Temps unitaires'!$B$3:$J$72,9,FALSE)*$E247,VLOOKUP($F247,'Temps unitaires'!$B$3:$J$72,9,FALSE))</f>
        <v>3</v>
      </c>
      <c r="O247" s="123"/>
      <c r="P247" s="15"/>
      <c r="Q247" s="15"/>
      <c r="R247" s="15"/>
      <c r="S247" s="15"/>
      <c r="T247" s="15"/>
      <c r="U247" s="15"/>
      <c r="V247" s="79"/>
      <c r="W247" s="38"/>
      <c r="X247" s="124">
        <f t="shared" si="63"/>
        <v>0</v>
      </c>
      <c r="Y247" s="120"/>
      <c r="Z247" s="36"/>
      <c r="AA247" s="36"/>
      <c r="AB247" s="36"/>
      <c r="AC247" s="36"/>
      <c r="AD247" s="36"/>
      <c r="AE247" s="36"/>
      <c r="AF247" s="36"/>
      <c r="AG247" s="36"/>
      <c r="AH247" s="39"/>
      <c r="AI247" s="25"/>
      <c r="AJ247" s="39"/>
      <c r="AK247" s="36"/>
      <c r="AL247" s="32"/>
      <c r="AM247" s="25"/>
      <c r="AN247" s="35"/>
      <c r="AO247" s="36"/>
      <c r="AP247" s="32"/>
    </row>
    <row r="248" spans="1:42" ht="34.5" customHeight="1" x14ac:dyDescent="0.25">
      <c r="A248" s="29" t="s">
        <v>111</v>
      </c>
      <c r="B248" s="29" t="s">
        <v>304</v>
      </c>
      <c r="C248" s="30" t="s">
        <v>306</v>
      </c>
      <c r="D248" s="31" t="s">
        <v>393</v>
      </c>
      <c r="E248" s="31">
        <v>3</v>
      </c>
      <c r="F248" s="37" t="s">
        <v>78</v>
      </c>
      <c r="G248" s="121">
        <f t="shared" si="64"/>
        <v>15.000011999999998</v>
      </c>
      <c r="H248" s="122">
        <f>IF($E248&gt;0,VLOOKUP($F248,'Temps unitaires'!$B$3:$J$72,3,FALSE)*$E248,VLOOKUP($F248,'Temps unitaires'!$B$3:$J$72,3,FALSE))</f>
        <v>3.0000000000000001E-6</v>
      </c>
      <c r="I248" s="122">
        <f>IF($E248&gt;0,VLOOKUP($F248,'Temps unitaires'!$B$3:$J$72,4,FALSE)*$E248,VLOOKUP($F248,'Temps unitaires'!$B$3:$J$72,4,FALSE))</f>
        <v>3.0000000000000001E-6</v>
      </c>
      <c r="J248" s="122">
        <f>IF($E248&gt;0,VLOOKUP($F248,'Temps unitaires'!$B$3:$J$72,5,FALSE)*$E248,VLOOKUP($F248,'Temps unitaires'!$B$3:$J$72,5,FALSE))</f>
        <v>3</v>
      </c>
      <c r="K248" s="122">
        <f>IF($E248&gt;0,VLOOKUP($F248,'Temps unitaires'!$B$3:$J$72,6,FALSE)*$E248,VLOOKUP($F248,'Temps unitaires'!$B$3:$J$72,6,FALSE))</f>
        <v>9</v>
      </c>
      <c r="L248" s="122">
        <f>IF($E248&gt;0,VLOOKUP($F248,'Temps unitaires'!$B$3:$J$72,7,FALSE)*$E248,VLOOKUP($F248,'Temps unitaires'!$B$3:$J$72,7,FALSE))</f>
        <v>3.0000000000000001E-6</v>
      </c>
      <c r="M248" s="122">
        <f>IF($E248&gt;0,VLOOKUP($F248,'Temps unitaires'!$B$3:$J$72,8,FALSE)*$E248,VLOOKUP($F248,'Temps unitaires'!$B$3:$J$72,8,FALSE))</f>
        <v>3.0000000000000001E-6</v>
      </c>
      <c r="N248" s="122">
        <f>IF($E248&gt;0,VLOOKUP($F248,'Temps unitaires'!$B$3:$J$72,9,FALSE)*$E248,VLOOKUP($F248,'Temps unitaires'!$B$3:$J$72,9,FALSE))</f>
        <v>3</v>
      </c>
      <c r="O248" s="123"/>
      <c r="P248" s="15"/>
      <c r="Q248" s="15"/>
      <c r="R248" s="15"/>
      <c r="S248" s="15"/>
      <c r="T248" s="15"/>
      <c r="U248" s="15"/>
      <c r="V248" s="79"/>
      <c r="W248" s="38"/>
      <c r="X248" s="124">
        <f t="shared" si="63"/>
        <v>0</v>
      </c>
      <c r="Y248" s="120"/>
      <c r="Z248" s="36"/>
      <c r="AA248" s="36"/>
      <c r="AB248" s="36"/>
      <c r="AC248" s="36"/>
      <c r="AD248" s="36"/>
      <c r="AE248" s="36"/>
      <c r="AF248" s="36"/>
      <c r="AG248" s="36"/>
      <c r="AH248" s="39"/>
      <c r="AI248" s="25"/>
      <c r="AJ248" s="39"/>
      <c r="AK248" s="36"/>
      <c r="AL248" s="32"/>
      <c r="AM248" s="25"/>
      <c r="AN248" s="35"/>
      <c r="AO248" s="36"/>
      <c r="AP248" s="32"/>
    </row>
    <row r="249" spans="1:42" ht="34.5" customHeight="1" x14ac:dyDescent="0.25">
      <c r="A249" s="29" t="s">
        <v>111</v>
      </c>
      <c r="B249" s="29" t="s">
        <v>304</v>
      </c>
      <c r="C249" s="30" t="s">
        <v>307</v>
      </c>
      <c r="D249" s="31" t="s">
        <v>394</v>
      </c>
      <c r="E249" s="31"/>
      <c r="F249" s="37" t="s">
        <v>78</v>
      </c>
      <c r="G249" s="121">
        <f t="shared" si="64"/>
        <v>5.0000040000000006</v>
      </c>
      <c r="H249" s="122">
        <f>IF($E249&gt;0,VLOOKUP($F249,'Temps unitaires'!$B$3:$J$72,3,FALSE)*$E249,VLOOKUP($F249,'Temps unitaires'!$B$3:$J$72,3,FALSE))</f>
        <v>9.9999999999999995E-7</v>
      </c>
      <c r="I249" s="122">
        <f>IF($E249&gt;0,VLOOKUP($F249,'Temps unitaires'!$B$3:$J$72,4,FALSE)*$E249,VLOOKUP($F249,'Temps unitaires'!$B$3:$J$72,4,FALSE))</f>
        <v>9.9999999999999995E-7</v>
      </c>
      <c r="J249" s="122">
        <f>IF($E249&gt;0,VLOOKUP($F249,'Temps unitaires'!$B$3:$J$72,5,FALSE)*$E249,VLOOKUP($F249,'Temps unitaires'!$B$3:$J$72,5,FALSE))</f>
        <v>1</v>
      </c>
      <c r="K249" s="122">
        <f>IF($E249&gt;0,VLOOKUP($F249,'Temps unitaires'!$B$3:$J$72,6,FALSE)*$E249,VLOOKUP($F249,'Temps unitaires'!$B$3:$J$72,6,FALSE))</f>
        <v>3</v>
      </c>
      <c r="L249" s="122">
        <f>IF($E249&gt;0,VLOOKUP($F249,'Temps unitaires'!$B$3:$J$72,7,FALSE)*$E249,VLOOKUP($F249,'Temps unitaires'!$B$3:$J$72,7,FALSE))</f>
        <v>9.9999999999999995E-7</v>
      </c>
      <c r="M249" s="122">
        <f>IF($E249&gt;0,VLOOKUP($F249,'Temps unitaires'!$B$3:$J$72,8,FALSE)*$E249,VLOOKUP($F249,'Temps unitaires'!$B$3:$J$72,8,FALSE))</f>
        <v>9.9999999999999995E-7</v>
      </c>
      <c r="N249" s="122">
        <f>IF($E249&gt;0,VLOOKUP($F249,'Temps unitaires'!$B$3:$J$72,9,FALSE)*$E249,VLOOKUP($F249,'Temps unitaires'!$B$3:$J$72,9,FALSE))</f>
        <v>1</v>
      </c>
      <c r="O249" s="123"/>
      <c r="P249" s="15"/>
      <c r="Q249" s="15"/>
      <c r="R249" s="15"/>
      <c r="S249" s="15"/>
      <c r="T249" s="15"/>
      <c r="U249" s="15"/>
      <c r="V249" s="79"/>
      <c r="W249" s="38"/>
      <c r="X249" s="124">
        <f t="shared" si="63"/>
        <v>0</v>
      </c>
      <c r="Y249" s="120"/>
      <c r="Z249" s="36"/>
      <c r="AA249" s="36"/>
      <c r="AB249" s="36"/>
      <c r="AC249" s="36"/>
      <c r="AD249" s="36"/>
      <c r="AE249" s="36"/>
      <c r="AF249" s="36"/>
      <c r="AG249" s="36"/>
      <c r="AH249" s="39"/>
      <c r="AI249" s="25"/>
      <c r="AJ249" s="39"/>
      <c r="AK249" s="36"/>
      <c r="AL249" s="32"/>
      <c r="AM249" s="25"/>
      <c r="AN249" s="35"/>
      <c r="AO249" s="36"/>
      <c r="AP249" s="32"/>
    </row>
    <row r="250" spans="1:42" ht="34.5" customHeight="1" x14ac:dyDescent="0.25">
      <c r="A250" s="29" t="s">
        <v>111</v>
      </c>
      <c r="B250" s="29" t="s">
        <v>304</v>
      </c>
      <c r="C250" s="67">
        <v>30</v>
      </c>
      <c r="D250" s="31" t="s">
        <v>395</v>
      </c>
      <c r="E250" s="31"/>
      <c r="F250" s="37" t="s">
        <v>78</v>
      </c>
      <c r="G250" s="121">
        <f t="shared" si="64"/>
        <v>5.0000040000000006</v>
      </c>
      <c r="H250" s="122">
        <f>IF($E250&gt;0,VLOOKUP($F250,'Temps unitaires'!$B$3:$J$72,3,FALSE)*$E250,VLOOKUP($F250,'Temps unitaires'!$B$3:$J$72,3,FALSE))</f>
        <v>9.9999999999999995E-7</v>
      </c>
      <c r="I250" s="122">
        <f>IF($E250&gt;0,VLOOKUP($F250,'Temps unitaires'!$B$3:$J$72,4,FALSE)*$E250,VLOOKUP($F250,'Temps unitaires'!$B$3:$J$72,4,FALSE))</f>
        <v>9.9999999999999995E-7</v>
      </c>
      <c r="J250" s="122">
        <f>IF($E250&gt;0,VLOOKUP($F250,'Temps unitaires'!$B$3:$J$72,5,FALSE)*$E250,VLOOKUP($F250,'Temps unitaires'!$B$3:$J$72,5,FALSE))</f>
        <v>1</v>
      </c>
      <c r="K250" s="122">
        <f>IF($E250&gt;0,VLOOKUP($F250,'Temps unitaires'!$B$3:$J$72,6,FALSE)*$E250,VLOOKUP($F250,'Temps unitaires'!$B$3:$J$72,6,FALSE))</f>
        <v>3</v>
      </c>
      <c r="L250" s="122">
        <f>IF($E250&gt;0,VLOOKUP($F250,'Temps unitaires'!$B$3:$J$72,7,FALSE)*$E250,VLOOKUP($F250,'Temps unitaires'!$B$3:$J$72,7,FALSE))</f>
        <v>9.9999999999999995E-7</v>
      </c>
      <c r="M250" s="122">
        <f>IF($E250&gt;0,VLOOKUP($F250,'Temps unitaires'!$B$3:$J$72,8,FALSE)*$E250,VLOOKUP($F250,'Temps unitaires'!$B$3:$J$72,8,FALSE))</f>
        <v>9.9999999999999995E-7</v>
      </c>
      <c r="N250" s="122">
        <f>IF($E250&gt;0,VLOOKUP($F250,'Temps unitaires'!$B$3:$J$72,9,FALSE)*$E250,VLOOKUP($F250,'Temps unitaires'!$B$3:$J$72,9,FALSE))</f>
        <v>1</v>
      </c>
      <c r="O250" s="123"/>
      <c r="P250" s="15"/>
      <c r="Q250" s="15"/>
      <c r="R250" s="15"/>
      <c r="S250" s="15"/>
      <c r="T250" s="15"/>
      <c r="U250" s="15"/>
      <c r="V250" s="79"/>
      <c r="W250" s="38"/>
      <c r="X250" s="124">
        <f t="shared" si="63"/>
        <v>0</v>
      </c>
      <c r="Y250" s="120"/>
      <c r="Z250" s="36"/>
      <c r="AA250" s="36"/>
      <c r="AB250" s="36"/>
      <c r="AC250" s="36"/>
      <c r="AD250" s="36"/>
      <c r="AE250" s="36"/>
      <c r="AF250" s="36"/>
      <c r="AG250" s="36"/>
      <c r="AH250" s="39"/>
      <c r="AI250" s="25"/>
      <c r="AJ250" s="39"/>
      <c r="AK250" s="36"/>
      <c r="AL250" s="32"/>
      <c r="AM250" s="25"/>
      <c r="AN250" s="35"/>
      <c r="AO250" s="36"/>
      <c r="AP250" s="32"/>
    </row>
    <row r="251" spans="1:42" ht="34.5" customHeight="1" x14ac:dyDescent="0.25">
      <c r="A251" s="29" t="s">
        <v>111</v>
      </c>
      <c r="B251" s="29" t="s">
        <v>304</v>
      </c>
      <c r="C251" s="30" t="s">
        <v>308</v>
      </c>
      <c r="D251" s="31" t="s">
        <v>396</v>
      </c>
      <c r="E251" s="31"/>
      <c r="F251" s="37" t="s">
        <v>78</v>
      </c>
      <c r="G251" s="121">
        <f t="shared" si="64"/>
        <v>5.0000040000000006</v>
      </c>
      <c r="H251" s="122">
        <f>IF($E251&gt;0,VLOOKUP($F251,'Temps unitaires'!$B$3:$J$72,3,FALSE)*$E251,VLOOKUP($F251,'Temps unitaires'!$B$3:$J$72,3,FALSE))</f>
        <v>9.9999999999999995E-7</v>
      </c>
      <c r="I251" s="122">
        <f>IF($E251&gt;0,VLOOKUP($F251,'Temps unitaires'!$B$3:$J$72,4,FALSE)*$E251,VLOOKUP($F251,'Temps unitaires'!$B$3:$J$72,4,FALSE))</f>
        <v>9.9999999999999995E-7</v>
      </c>
      <c r="J251" s="122">
        <f>IF($E251&gt;0,VLOOKUP($F251,'Temps unitaires'!$B$3:$J$72,5,FALSE)*$E251,VLOOKUP($F251,'Temps unitaires'!$B$3:$J$72,5,FALSE))</f>
        <v>1</v>
      </c>
      <c r="K251" s="122">
        <f>IF($E251&gt;0,VLOOKUP($F251,'Temps unitaires'!$B$3:$J$72,6,FALSE)*$E251,VLOOKUP($F251,'Temps unitaires'!$B$3:$J$72,6,FALSE))</f>
        <v>3</v>
      </c>
      <c r="L251" s="122">
        <f>IF($E251&gt;0,VLOOKUP($F251,'Temps unitaires'!$B$3:$J$72,7,FALSE)*$E251,VLOOKUP($F251,'Temps unitaires'!$B$3:$J$72,7,FALSE))</f>
        <v>9.9999999999999995E-7</v>
      </c>
      <c r="M251" s="122">
        <f>IF($E251&gt;0,VLOOKUP($F251,'Temps unitaires'!$B$3:$J$72,8,FALSE)*$E251,VLOOKUP($F251,'Temps unitaires'!$B$3:$J$72,8,FALSE))</f>
        <v>9.9999999999999995E-7</v>
      </c>
      <c r="N251" s="122">
        <f>IF($E251&gt;0,VLOOKUP($F251,'Temps unitaires'!$B$3:$J$72,9,FALSE)*$E251,VLOOKUP($F251,'Temps unitaires'!$B$3:$J$72,9,FALSE))</f>
        <v>1</v>
      </c>
      <c r="O251" s="123"/>
      <c r="P251" s="15"/>
      <c r="Q251" s="15"/>
      <c r="R251" s="15"/>
      <c r="S251" s="15"/>
      <c r="T251" s="15"/>
      <c r="U251" s="15"/>
      <c r="V251" s="79"/>
      <c r="W251" s="38"/>
      <c r="X251" s="124">
        <f t="shared" si="63"/>
        <v>0</v>
      </c>
      <c r="Y251" s="120"/>
      <c r="Z251" s="36"/>
      <c r="AA251" s="36"/>
      <c r="AB251" s="36"/>
      <c r="AC251" s="36"/>
      <c r="AD251" s="36"/>
      <c r="AE251" s="36"/>
      <c r="AF251" s="36"/>
      <c r="AG251" s="36"/>
      <c r="AH251" s="39"/>
      <c r="AI251" s="25"/>
      <c r="AJ251" s="39"/>
      <c r="AK251" s="36"/>
      <c r="AL251" s="32"/>
      <c r="AM251" s="25"/>
      <c r="AN251" s="35"/>
      <c r="AO251" s="36"/>
      <c r="AP251" s="32"/>
    </row>
    <row r="252" spans="1:42" ht="34.5" customHeight="1" x14ac:dyDescent="0.25">
      <c r="A252" s="29" t="s">
        <v>111</v>
      </c>
      <c r="B252" s="29" t="s">
        <v>304</v>
      </c>
      <c r="C252" s="67">
        <v>30</v>
      </c>
      <c r="D252" s="31" t="s">
        <v>397</v>
      </c>
      <c r="E252" s="31"/>
      <c r="F252" s="37" t="s">
        <v>78</v>
      </c>
      <c r="G252" s="121">
        <f t="shared" si="64"/>
        <v>5.0000040000000006</v>
      </c>
      <c r="H252" s="122">
        <f>IF($E252&gt;0,VLOOKUP($F252,'Temps unitaires'!$B$3:$J$72,3,FALSE)*$E252,VLOOKUP($F252,'Temps unitaires'!$B$3:$J$72,3,FALSE))</f>
        <v>9.9999999999999995E-7</v>
      </c>
      <c r="I252" s="122">
        <f>IF($E252&gt;0,VLOOKUP($F252,'Temps unitaires'!$B$3:$J$72,4,FALSE)*$E252,VLOOKUP($F252,'Temps unitaires'!$B$3:$J$72,4,FALSE))</f>
        <v>9.9999999999999995E-7</v>
      </c>
      <c r="J252" s="122">
        <f>IF($E252&gt;0,VLOOKUP($F252,'Temps unitaires'!$B$3:$J$72,5,FALSE)*$E252,VLOOKUP($F252,'Temps unitaires'!$B$3:$J$72,5,FALSE))</f>
        <v>1</v>
      </c>
      <c r="K252" s="122">
        <f>IF($E252&gt;0,VLOOKUP($F252,'Temps unitaires'!$B$3:$J$72,6,FALSE)*$E252,VLOOKUP($F252,'Temps unitaires'!$B$3:$J$72,6,FALSE))</f>
        <v>3</v>
      </c>
      <c r="L252" s="122">
        <f>IF($E252&gt;0,VLOOKUP($F252,'Temps unitaires'!$B$3:$J$72,7,FALSE)*$E252,VLOOKUP($F252,'Temps unitaires'!$B$3:$J$72,7,FALSE))</f>
        <v>9.9999999999999995E-7</v>
      </c>
      <c r="M252" s="122">
        <f>IF($E252&gt;0,VLOOKUP($F252,'Temps unitaires'!$B$3:$J$72,8,FALSE)*$E252,VLOOKUP($F252,'Temps unitaires'!$B$3:$J$72,8,FALSE))</f>
        <v>9.9999999999999995E-7</v>
      </c>
      <c r="N252" s="122">
        <f>IF($E252&gt;0,VLOOKUP($F252,'Temps unitaires'!$B$3:$J$72,9,FALSE)*$E252,VLOOKUP($F252,'Temps unitaires'!$B$3:$J$72,9,FALSE))</f>
        <v>1</v>
      </c>
      <c r="O252" s="123"/>
      <c r="P252" s="15"/>
      <c r="Q252" s="15"/>
      <c r="R252" s="15"/>
      <c r="S252" s="15"/>
      <c r="T252" s="15"/>
      <c r="U252" s="15"/>
      <c r="V252" s="79"/>
      <c r="W252" s="38"/>
      <c r="X252" s="124">
        <f t="shared" si="63"/>
        <v>0</v>
      </c>
      <c r="Y252" s="120"/>
      <c r="Z252" s="36"/>
      <c r="AA252" s="36"/>
      <c r="AB252" s="36"/>
      <c r="AC252" s="36"/>
      <c r="AD252" s="36"/>
      <c r="AE252" s="36"/>
      <c r="AF252" s="36"/>
      <c r="AG252" s="36"/>
      <c r="AH252" s="39"/>
      <c r="AI252" s="25"/>
      <c r="AJ252" s="39"/>
      <c r="AK252" s="36"/>
      <c r="AL252" s="32"/>
      <c r="AM252" s="25"/>
      <c r="AN252" s="35"/>
      <c r="AO252" s="36"/>
      <c r="AP252" s="32"/>
    </row>
    <row r="253" spans="1:42" ht="34.5" customHeight="1" x14ac:dyDescent="0.25">
      <c r="A253" s="29" t="s">
        <v>111</v>
      </c>
      <c r="B253" s="29" t="s">
        <v>78</v>
      </c>
      <c r="C253" s="150" t="s">
        <v>320</v>
      </c>
      <c r="D253" s="31" t="s">
        <v>398</v>
      </c>
      <c r="E253" s="31">
        <v>2</v>
      </c>
      <c r="F253" s="37" t="s">
        <v>78</v>
      </c>
      <c r="G253" s="121">
        <f t="shared" si="64"/>
        <v>10.000008000000001</v>
      </c>
      <c r="H253" s="122">
        <f>IF($E253&gt;0,VLOOKUP($F253,'Temps unitaires'!$B$3:$J$72,3,FALSE)*$E253,VLOOKUP($F253,'Temps unitaires'!$B$3:$J$72,3,FALSE))</f>
        <v>1.9999999999999999E-6</v>
      </c>
      <c r="I253" s="122">
        <f>IF($E253&gt;0,VLOOKUP($F253,'Temps unitaires'!$B$3:$J$72,4,FALSE)*$E253,VLOOKUP($F253,'Temps unitaires'!$B$3:$J$72,4,FALSE))</f>
        <v>1.9999999999999999E-6</v>
      </c>
      <c r="J253" s="122">
        <f>IF($E253&gt;0,VLOOKUP($F253,'Temps unitaires'!$B$3:$J$72,5,FALSE)*$E253,VLOOKUP($F253,'Temps unitaires'!$B$3:$J$72,5,FALSE))</f>
        <v>2</v>
      </c>
      <c r="K253" s="122">
        <f>IF($E253&gt;0,VLOOKUP($F253,'Temps unitaires'!$B$3:$J$72,6,FALSE)*$E253,VLOOKUP($F253,'Temps unitaires'!$B$3:$J$72,6,FALSE))</f>
        <v>6</v>
      </c>
      <c r="L253" s="122">
        <f>IF($E253&gt;0,VLOOKUP($F253,'Temps unitaires'!$B$3:$J$72,7,FALSE)*$E253,VLOOKUP($F253,'Temps unitaires'!$B$3:$J$72,7,FALSE))</f>
        <v>1.9999999999999999E-6</v>
      </c>
      <c r="M253" s="122">
        <f>IF($E253&gt;0,VLOOKUP($F253,'Temps unitaires'!$B$3:$J$72,8,FALSE)*$E253,VLOOKUP($F253,'Temps unitaires'!$B$3:$J$72,8,FALSE))</f>
        <v>1.9999999999999999E-6</v>
      </c>
      <c r="N253" s="122">
        <f>IF($E253&gt;0,VLOOKUP($F253,'Temps unitaires'!$B$3:$J$72,9,FALSE)*$E253,VLOOKUP($F253,'Temps unitaires'!$B$3:$J$72,9,FALSE))</f>
        <v>2</v>
      </c>
      <c r="O253" s="123"/>
      <c r="P253" s="15"/>
      <c r="Q253" s="15"/>
      <c r="R253" s="15"/>
      <c r="S253" s="15"/>
      <c r="T253" s="15"/>
      <c r="U253" s="15"/>
      <c r="V253" s="79"/>
      <c r="W253" s="38"/>
      <c r="X253" s="124">
        <f t="shared" si="63"/>
        <v>0</v>
      </c>
      <c r="Y253" s="120"/>
      <c r="Z253" s="36"/>
      <c r="AA253" s="36"/>
      <c r="AB253" s="36"/>
      <c r="AC253" s="36"/>
      <c r="AD253" s="36"/>
      <c r="AE253" s="36"/>
      <c r="AF253" s="36"/>
      <c r="AG253" s="36"/>
      <c r="AH253" s="39"/>
      <c r="AI253" s="25"/>
      <c r="AJ253" s="39"/>
      <c r="AK253" s="36"/>
      <c r="AL253" s="32"/>
      <c r="AM253" s="25"/>
      <c r="AN253" s="35"/>
      <c r="AO253" s="36"/>
      <c r="AP253" s="32"/>
    </row>
    <row r="254" spans="1:42" ht="34.5" customHeight="1" x14ac:dyDescent="0.25">
      <c r="A254" s="29" t="s">
        <v>111</v>
      </c>
      <c r="B254" s="29" t="s">
        <v>304</v>
      </c>
      <c r="C254" s="30" t="s">
        <v>309</v>
      </c>
      <c r="D254" s="31" t="s">
        <v>399</v>
      </c>
      <c r="E254" s="31"/>
      <c r="F254" s="37" t="s">
        <v>78</v>
      </c>
      <c r="G254" s="121">
        <f t="shared" si="64"/>
        <v>5.0000040000000006</v>
      </c>
      <c r="H254" s="122">
        <f>IF($E254&gt;0,VLOOKUP($F254,'Temps unitaires'!$B$3:$J$72,3,FALSE)*$E254,VLOOKUP($F254,'Temps unitaires'!$B$3:$J$72,3,FALSE))</f>
        <v>9.9999999999999995E-7</v>
      </c>
      <c r="I254" s="122">
        <f>IF($E254&gt;0,VLOOKUP($F254,'Temps unitaires'!$B$3:$J$72,4,FALSE)*$E254,VLOOKUP($F254,'Temps unitaires'!$B$3:$J$72,4,FALSE))</f>
        <v>9.9999999999999995E-7</v>
      </c>
      <c r="J254" s="122">
        <f>IF($E254&gt;0,VLOOKUP($F254,'Temps unitaires'!$B$3:$J$72,5,FALSE)*$E254,VLOOKUP($F254,'Temps unitaires'!$B$3:$J$72,5,FALSE))</f>
        <v>1</v>
      </c>
      <c r="K254" s="122">
        <f>IF($E254&gt;0,VLOOKUP($F254,'Temps unitaires'!$B$3:$J$72,6,FALSE)*$E254,VLOOKUP($F254,'Temps unitaires'!$B$3:$J$72,6,FALSE))</f>
        <v>3</v>
      </c>
      <c r="L254" s="122">
        <f>IF($E254&gt;0,VLOOKUP($F254,'Temps unitaires'!$B$3:$J$72,7,FALSE)*$E254,VLOOKUP($F254,'Temps unitaires'!$B$3:$J$72,7,FALSE))</f>
        <v>9.9999999999999995E-7</v>
      </c>
      <c r="M254" s="122">
        <f>IF($E254&gt;0,VLOOKUP($F254,'Temps unitaires'!$B$3:$J$72,8,FALSE)*$E254,VLOOKUP($F254,'Temps unitaires'!$B$3:$J$72,8,FALSE))</f>
        <v>9.9999999999999995E-7</v>
      </c>
      <c r="N254" s="122">
        <f>IF($E254&gt;0,VLOOKUP($F254,'Temps unitaires'!$B$3:$J$72,9,FALSE)*$E254,VLOOKUP($F254,'Temps unitaires'!$B$3:$J$72,9,FALSE))</f>
        <v>1</v>
      </c>
      <c r="O254" s="123"/>
      <c r="P254" s="15"/>
      <c r="Q254" s="15"/>
      <c r="R254" s="15"/>
      <c r="S254" s="15"/>
      <c r="T254" s="15"/>
      <c r="U254" s="15"/>
      <c r="V254" s="79"/>
      <c r="W254" s="38"/>
      <c r="X254" s="124">
        <f t="shared" si="63"/>
        <v>0</v>
      </c>
      <c r="Y254" s="120"/>
      <c r="Z254" s="36"/>
      <c r="AA254" s="36"/>
      <c r="AB254" s="36"/>
      <c r="AC254" s="36"/>
      <c r="AD254" s="36"/>
      <c r="AE254" s="36"/>
      <c r="AF254" s="36"/>
      <c r="AG254" s="36"/>
      <c r="AH254" s="39"/>
      <c r="AI254" s="25"/>
      <c r="AJ254" s="39"/>
      <c r="AK254" s="36"/>
      <c r="AL254" s="32"/>
      <c r="AM254" s="25"/>
      <c r="AN254" s="35"/>
      <c r="AO254" s="36"/>
      <c r="AP254" s="32"/>
    </row>
    <row r="255" spans="1:42" ht="34.5" customHeight="1" x14ac:dyDescent="0.25">
      <c r="A255" s="29" t="s">
        <v>111</v>
      </c>
      <c r="B255" s="29" t="s">
        <v>304</v>
      </c>
      <c r="C255" s="30" t="s">
        <v>309</v>
      </c>
      <c r="D255" s="31" t="s">
        <v>400</v>
      </c>
      <c r="E255" s="31"/>
      <c r="F255" s="37" t="s">
        <v>78</v>
      </c>
      <c r="G255" s="121">
        <f t="shared" si="64"/>
        <v>5.0000040000000006</v>
      </c>
      <c r="H255" s="122">
        <f>IF($E255&gt;0,VLOOKUP($F255,'Temps unitaires'!$B$3:$J$72,3,FALSE)*$E255,VLOOKUP($F255,'Temps unitaires'!$B$3:$J$72,3,FALSE))</f>
        <v>9.9999999999999995E-7</v>
      </c>
      <c r="I255" s="122">
        <f>IF($E255&gt;0,VLOOKUP($F255,'Temps unitaires'!$B$3:$J$72,4,FALSE)*$E255,VLOOKUP($F255,'Temps unitaires'!$B$3:$J$72,4,FALSE))</f>
        <v>9.9999999999999995E-7</v>
      </c>
      <c r="J255" s="122">
        <f>IF($E255&gt;0,VLOOKUP($F255,'Temps unitaires'!$B$3:$J$72,5,FALSE)*$E255,VLOOKUP($F255,'Temps unitaires'!$B$3:$J$72,5,FALSE))</f>
        <v>1</v>
      </c>
      <c r="K255" s="122">
        <f>IF($E255&gt;0,VLOOKUP($F255,'Temps unitaires'!$B$3:$J$72,6,FALSE)*$E255,VLOOKUP($F255,'Temps unitaires'!$B$3:$J$72,6,FALSE))</f>
        <v>3</v>
      </c>
      <c r="L255" s="122">
        <f>IF($E255&gt;0,VLOOKUP($F255,'Temps unitaires'!$B$3:$J$72,7,FALSE)*$E255,VLOOKUP($F255,'Temps unitaires'!$B$3:$J$72,7,FALSE))</f>
        <v>9.9999999999999995E-7</v>
      </c>
      <c r="M255" s="122">
        <f>IF($E255&gt;0,VLOOKUP($F255,'Temps unitaires'!$B$3:$J$72,8,FALSE)*$E255,VLOOKUP($F255,'Temps unitaires'!$B$3:$J$72,8,FALSE))</f>
        <v>9.9999999999999995E-7</v>
      </c>
      <c r="N255" s="122">
        <f>IF($E255&gt;0,VLOOKUP($F255,'Temps unitaires'!$B$3:$J$72,9,FALSE)*$E255,VLOOKUP($F255,'Temps unitaires'!$B$3:$J$72,9,FALSE))</f>
        <v>1</v>
      </c>
      <c r="O255" s="123"/>
      <c r="P255" s="15"/>
      <c r="Q255" s="15"/>
      <c r="R255" s="15"/>
      <c r="S255" s="15"/>
      <c r="T255" s="15"/>
      <c r="U255" s="15"/>
      <c r="V255" s="79"/>
      <c r="W255" s="38"/>
      <c r="X255" s="124">
        <f t="shared" si="63"/>
        <v>0</v>
      </c>
      <c r="Y255" s="120"/>
      <c r="Z255" s="36"/>
      <c r="AA255" s="36"/>
      <c r="AB255" s="36"/>
      <c r="AC255" s="36"/>
      <c r="AD255" s="36"/>
      <c r="AE255" s="36"/>
      <c r="AF255" s="36"/>
      <c r="AG255" s="36"/>
      <c r="AH255" s="39"/>
      <c r="AI255" s="25"/>
      <c r="AJ255" s="39"/>
      <c r="AK255" s="36"/>
      <c r="AL255" s="32"/>
      <c r="AM255" s="25"/>
      <c r="AN255" s="35"/>
      <c r="AO255" s="36"/>
      <c r="AP255" s="32"/>
    </row>
    <row r="256" spans="1:42" ht="34.5" customHeight="1" x14ac:dyDescent="0.25">
      <c r="A256" s="29" t="s">
        <v>111</v>
      </c>
      <c r="B256" s="29" t="s">
        <v>304</v>
      </c>
      <c r="C256" s="30" t="s">
        <v>310</v>
      </c>
      <c r="D256" s="31" t="s">
        <v>401</v>
      </c>
      <c r="E256" s="31">
        <v>2</v>
      </c>
      <c r="F256" s="37" t="s">
        <v>78</v>
      </c>
      <c r="G256" s="121">
        <f t="shared" si="64"/>
        <v>10.000008000000001</v>
      </c>
      <c r="H256" s="122">
        <f>IF($E256&gt;0,VLOOKUP($F256,'Temps unitaires'!$B$3:$J$72,3,FALSE)*$E256,VLOOKUP($F256,'Temps unitaires'!$B$3:$J$72,3,FALSE))</f>
        <v>1.9999999999999999E-6</v>
      </c>
      <c r="I256" s="122">
        <f>IF($E256&gt;0,VLOOKUP($F256,'Temps unitaires'!$B$3:$J$72,4,FALSE)*$E256,VLOOKUP($F256,'Temps unitaires'!$B$3:$J$72,4,FALSE))</f>
        <v>1.9999999999999999E-6</v>
      </c>
      <c r="J256" s="122">
        <f>IF($E256&gt;0,VLOOKUP($F256,'Temps unitaires'!$B$3:$J$72,5,FALSE)*$E256,VLOOKUP($F256,'Temps unitaires'!$B$3:$J$72,5,FALSE))</f>
        <v>2</v>
      </c>
      <c r="K256" s="122">
        <f>IF($E256&gt;0,VLOOKUP($F256,'Temps unitaires'!$B$3:$J$72,6,FALSE)*$E256,VLOOKUP($F256,'Temps unitaires'!$B$3:$J$72,6,FALSE))</f>
        <v>6</v>
      </c>
      <c r="L256" s="122">
        <f>IF($E256&gt;0,VLOOKUP($F256,'Temps unitaires'!$B$3:$J$72,7,FALSE)*$E256,VLOOKUP($F256,'Temps unitaires'!$B$3:$J$72,7,FALSE))</f>
        <v>1.9999999999999999E-6</v>
      </c>
      <c r="M256" s="122">
        <f>IF($E256&gt;0,VLOOKUP($F256,'Temps unitaires'!$B$3:$J$72,8,FALSE)*$E256,VLOOKUP($F256,'Temps unitaires'!$B$3:$J$72,8,FALSE))</f>
        <v>1.9999999999999999E-6</v>
      </c>
      <c r="N256" s="122">
        <f>IF($E256&gt;0,VLOOKUP($F256,'Temps unitaires'!$B$3:$J$72,9,FALSE)*$E256,VLOOKUP($F256,'Temps unitaires'!$B$3:$J$72,9,FALSE))</f>
        <v>2</v>
      </c>
      <c r="O256" s="123"/>
      <c r="P256" s="15"/>
      <c r="Q256" s="15"/>
      <c r="R256" s="15"/>
      <c r="S256" s="15"/>
      <c r="T256" s="15"/>
      <c r="U256" s="15"/>
      <c r="V256" s="79"/>
      <c r="W256" s="38"/>
      <c r="X256" s="124">
        <f t="shared" si="63"/>
        <v>0</v>
      </c>
      <c r="Y256" s="120"/>
      <c r="Z256" s="36"/>
      <c r="AA256" s="36"/>
      <c r="AB256" s="36"/>
      <c r="AC256" s="36"/>
      <c r="AD256" s="36"/>
      <c r="AE256" s="36"/>
      <c r="AF256" s="36"/>
      <c r="AG256" s="36"/>
      <c r="AH256" s="39"/>
      <c r="AI256" s="25"/>
      <c r="AJ256" s="39"/>
      <c r="AK256" s="36"/>
      <c r="AL256" s="32"/>
      <c r="AM256" s="25"/>
      <c r="AN256" s="35"/>
      <c r="AO256" s="36"/>
      <c r="AP256" s="32"/>
    </row>
    <row r="257" spans="1:42" ht="34.5" customHeight="1" x14ac:dyDescent="0.25">
      <c r="A257" s="29" t="s">
        <v>111</v>
      </c>
      <c r="B257" s="29" t="s">
        <v>304</v>
      </c>
      <c r="C257" s="30" t="s">
        <v>311</v>
      </c>
      <c r="D257" s="31" t="s">
        <v>402</v>
      </c>
      <c r="E257" s="31"/>
      <c r="F257" s="37" t="s">
        <v>78</v>
      </c>
      <c r="G257" s="121">
        <f t="shared" si="64"/>
        <v>5.0000040000000006</v>
      </c>
      <c r="H257" s="122">
        <f>IF($E257&gt;0,VLOOKUP($F257,'Temps unitaires'!$B$3:$J$72,3,FALSE)*$E257,VLOOKUP($F257,'Temps unitaires'!$B$3:$J$72,3,FALSE))</f>
        <v>9.9999999999999995E-7</v>
      </c>
      <c r="I257" s="122">
        <f>IF($E257&gt;0,VLOOKUP($F257,'Temps unitaires'!$B$3:$J$72,4,FALSE)*$E257,VLOOKUP($F257,'Temps unitaires'!$B$3:$J$72,4,FALSE))</f>
        <v>9.9999999999999995E-7</v>
      </c>
      <c r="J257" s="122">
        <f>IF($E257&gt;0,VLOOKUP($F257,'Temps unitaires'!$B$3:$J$72,5,FALSE)*$E257,VLOOKUP($F257,'Temps unitaires'!$B$3:$J$72,5,FALSE))</f>
        <v>1</v>
      </c>
      <c r="K257" s="122">
        <f>IF($E257&gt;0,VLOOKUP($F257,'Temps unitaires'!$B$3:$J$72,6,FALSE)*$E257,VLOOKUP($F257,'Temps unitaires'!$B$3:$J$72,6,FALSE))</f>
        <v>3</v>
      </c>
      <c r="L257" s="122">
        <f>IF($E257&gt;0,VLOOKUP($F257,'Temps unitaires'!$B$3:$J$72,7,FALSE)*$E257,VLOOKUP($F257,'Temps unitaires'!$B$3:$J$72,7,FALSE))</f>
        <v>9.9999999999999995E-7</v>
      </c>
      <c r="M257" s="122">
        <f>IF($E257&gt;0,VLOOKUP($F257,'Temps unitaires'!$B$3:$J$72,8,FALSE)*$E257,VLOOKUP($F257,'Temps unitaires'!$B$3:$J$72,8,FALSE))</f>
        <v>9.9999999999999995E-7</v>
      </c>
      <c r="N257" s="122">
        <f>IF($E257&gt;0,VLOOKUP($F257,'Temps unitaires'!$B$3:$J$72,9,FALSE)*$E257,VLOOKUP($F257,'Temps unitaires'!$B$3:$J$72,9,FALSE))</f>
        <v>1</v>
      </c>
      <c r="O257" s="123"/>
      <c r="P257" s="15"/>
      <c r="Q257" s="15"/>
      <c r="R257" s="15"/>
      <c r="S257" s="15"/>
      <c r="T257" s="15"/>
      <c r="U257" s="15"/>
      <c r="V257" s="79"/>
      <c r="W257" s="38"/>
      <c r="X257" s="124">
        <f t="shared" si="63"/>
        <v>0</v>
      </c>
      <c r="Y257" s="120"/>
      <c r="Z257" s="36"/>
      <c r="AA257" s="36"/>
      <c r="AB257" s="36"/>
      <c r="AC257" s="36"/>
      <c r="AD257" s="36"/>
      <c r="AE257" s="36"/>
      <c r="AF257" s="36"/>
      <c r="AG257" s="36"/>
      <c r="AH257" s="39"/>
      <c r="AI257" s="25"/>
      <c r="AJ257" s="39"/>
      <c r="AK257" s="36"/>
      <c r="AL257" s="32"/>
      <c r="AM257" s="25"/>
      <c r="AN257" s="35"/>
      <c r="AO257" s="36"/>
      <c r="AP257" s="32"/>
    </row>
    <row r="258" spans="1:42" ht="34.5" customHeight="1" x14ac:dyDescent="0.25">
      <c r="A258" s="29" t="s">
        <v>111</v>
      </c>
      <c r="B258" s="29" t="s">
        <v>304</v>
      </c>
      <c r="C258" s="30" t="s">
        <v>311</v>
      </c>
      <c r="D258" s="31" t="s">
        <v>403</v>
      </c>
      <c r="E258" s="31"/>
      <c r="F258" s="37" t="s">
        <v>78</v>
      </c>
      <c r="G258" s="121">
        <f t="shared" si="64"/>
        <v>5.0000040000000006</v>
      </c>
      <c r="H258" s="122">
        <f>IF($E258&gt;0,VLOOKUP($F258,'Temps unitaires'!$B$3:$J$72,3,FALSE)*$E258,VLOOKUP($F258,'Temps unitaires'!$B$3:$J$72,3,FALSE))</f>
        <v>9.9999999999999995E-7</v>
      </c>
      <c r="I258" s="122">
        <f>IF($E258&gt;0,VLOOKUP($F258,'Temps unitaires'!$B$3:$J$72,4,FALSE)*$E258,VLOOKUP($F258,'Temps unitaires'!$B$3:$J$72,4,FALSE))</f>
        <v>9.9999999999999995E-7</v>
      </c>
      <c r="J258" s="122">
        <f>IF($E258&gt;0,VLOOKUP($F258,'Temps unitaires'!$B$3:$J$72,5,FALSE)*$E258,VLOOKUP($F258,'Temps unitaires'!$B$3:$J$72,5,FALSE))</f>
        <v>1</v>
      </c>
      <c r="K258" s="122">
        <f>IF($E258&gt;0,VLOOKUP($F258,'Temps unitaires'!$B$3:$J$72,6,FALSE)*$E258,VLOOKUP($F258,'Temps unitaires'!$B$3:$J$72,6,FALSE))</f>
        <v>3</v>
      </c>
      <c r="L258" s="122">
        <f>IF($E258&gt;0,VLOOKUP($F258,'Temps unitaires'!$B$3:$J$72,7,FALSE)*$E258,VLOOKUP($F258,'Temps unitaires'!$B$3:$J$72,7,FALSE))</f>
        <v>9.9999999999999995E-7</v>
      </c>
      <c r="M258" s="122">
        <f>IF($E258&gt;0,VLOOKUP($F258,'Temps unitaires'!$B$3:$J$72,8,FALSE)*$E258,VLOOKUP($F258,'Temps unitaires'!$B$3:$J$72,8,FALSE))</f>
        <v>9.9999999999999995E-7</v>
      </c>
      <c r="N258" s="122">
        <f>IF($E258&gt;0,VLOOKUP($F258,'Temps unitaires'!$B$3:$J$72,9,FALSE)*$E258,VLOOKUP($F258,'Temps unitaires'!$B$3:$J$72,9,FALSE))</f>
        <v>1</v>
      </c>
      <c r="O258" s="123"/>
      <c r="P258" s="15"/>
      <c r="Q258" s="15"/>
      <c r="R258" s="15"/>
      <c r="S258" s="15"/>
      <c r="T258" s="15"/>
      <c r="U258" s="15"/>
      <c r="V258" s="79"/>
      <c r="W258" s="38"/>
      <c r="X258" s="124">
        <f t="shared" si="63"/>
        <v>0</v>
      </c>
      <c r="Y258" s="120"/>
      <c r="Z258" s="36"/>
      <c r="AA258" s="36"/>
      <c r="AB258" s="36"/>
      <c r="AC258" s="36"/>
      <c r="AD258" s="36"/>
      <c r="AE258" s="36"/>
      <c r="AF258" s="36"/>
      <c r="AG258" s="36"/>
      <c r="AH258" s="39"/>
      <c r="AI258" s="25"/>
      <c r="AJ258" s="39"/>
      <c r="AK258" s="36"/>
      <c r="AL258" s="32"/>
      <c r="AM258" s="25"/>
      <c r="AN258" s="35"/>
      <c r="AO258" s="36"/>
      <c r="AP258" s="32"/>
    </row>
    <row r="259" spans="1:42" ht="34.5" customHeight="1" x14ac:dyDescent="0.25">
      <c r="A259" s="29" t="s">
        <v>111</v>
      </c>
      <c r="B259" s="29" t="s">
        <v>304</v>
      </c>
      <c r="C259" s="30" t="s">
        <v>312</v>
      </c>
      <c r="D259" s="31" t="s">
        <v>404</v>
      </c>
      <c r="E259" s="31"/>
      <c r="F259" s="37" t="s">
        <v>78</v>
      </c>
      <c r="G259" s="121">
        <f t="shared" si="64"/>
        <v>5.0000040000000006</v>
      </c>
      <c r="H259" s="122">
        <f>IF($E259&gt;0,VLOOKUP($F259,'Temps unitaires'!$B$3:$J$72,3,FALSE)*$E259,VLOOKUP($F259,'Temps unitaires'!$B$3:$J$72,3,FALSE))</f>
        <v>9.9999999999999995E-7</v>
      </c>
      <c r="I259" s="122">
        <f>IF($E259&gt;0,VLOOKUP($F259,'Temps unitaires'!$B$3:$J$72,4,FALSE)*$E259,VLOOKUP($F259,'Temps unitaires'!$B$3:$J$72,4,FALSE))</f>
        <v>9.9999999999999995E-7</v>
      </c>
      <c r="J259" s="122">
        <f>IF($E259&gt;0,VLOOKUP($F259,'Temps unitaires'!$B$3:$J$72,5,FALSE)*$E259,VLOOKUP($F259,'Temps unitaires'!$B$3:$J$72,5,FALSE))</f>
        <v>1</v>
      </c>
      <c r="K259" s="122">
        <f>IF($E259&gt;0,VLOOKUP($F259,'Temps unitaires'!$B$3:$J$72,6,FALSE)*$E259,VLOOKUP($F259,'Temps unitaires'!$B$3:$J$72,6,FALSE))</f>
        <v>3</v>
      </c>
      <c r="L259" s="122">
        <f>IF($E259&gt;0,VLOOKUP($F259,'Temps unitaires'!$B$3:$J$72,7,FALSE)*$E259,VLOOKUP($F259,'Temps unitaires'!$B$3:$J$72,7,FALSE))</f>
        <v>9.9999999999999995E-7</v>
      </c>
      <c r="M259" s="122">
        <f>IF($E259&gt;0,VLOOKUP($F259,'Temps unitaires'!$B$3:$J$72,8,FALSE)*$E259,VLOOKUP($F259,'Temps unitaires'!$B$3:$J$72,8,FALSE))</f>
        <v>9.9999999999999995E-7</v>
      </c>
      <c r="N259" s="122">
        <f>IF($E259&gt;0,VLOOKUP($F259,'Temps unitaires'!$B$3:$J$72,9,FALSE)*$E259,VLOOKUP($F259,'Temps unitaires'!$B$3:$J$72,9,FALSE))</f>
        <v>1</v>
      </c>
      <c r="O259" s="123"/>
      <c r="P259" s="15"/>
      <c r="Q259" s="15"/>
      <c r="R259" s="15"/>
      <c r="S259" s="15"/>
      <c r="T259" s="15"/>
      <c r="U259" s="15"/>
      <c r="V259" s="79"/>
      <c r="W259" s="38"/>
      <c r="X259" s="124">
        <f t="shared" si="63"/>
        <v>0</v>
      </c>
      <c r="Y259" s="120"/>
      <c r="Z259" s="36"/>
      <c r="AA259" s="36"/>
      <c r="AB259" s="36"/>
      <c r="AC259" s="36"/>
      <c r="AD259" s="36"/>
      <c r="AE259" s="36"/>
      <c r="AF259" s="36"/>
      <c r="AG259" s="36"/>
      <c r="AH259" s="39"/>
      <c r="AI259" s="25"/>
      <c r="AJ259" s="39"/>
      <c r="AK259" s="36"/>
      <c r="AL259" s="32"/>
      <c r="AM259" s="25"/>
      <c r="AN259" s="35"/>
      <c r="AO259" s="36"/>
      <c r="AP259" s="32"/>
    </row>
    <row r="260" spans="1:42" ht="34.5" customHeight="1" x14ac:dyDescent="0.25">
      <c r="A260" s="29" t="s">
        <v>111</v>
      </c>
      <c r="B260" s="29" t="s">
        <v>304</v>
      </c>
      <c r="C260" s="30" t="s">
        <v>321</v>
      </c>
      <c r="D260" s="31" t="s">
        <v>404</v>
      </c>
      <c r="E260" s="31">
        <v>2</v>
      </c>
      <c r="F260" s="37" t="s">
        <v>78</v>
      </c>
      <c r="G260" s="121">
        <f t="shared" si="64"/>
        <v>10.000008000000001</v>
      </c>
      <c r="H260" s="122">
        <f>IF($E260&gt;0,VLOOKUP($F260,'Temps unitaires'!$B$3:$J$72,3,FALSE)*$E260,VLOOKUP($F260,'Temps unitaires'!$B$3:$J$72,3,FALSE))</f>
        <v>1.9999999999999999E-6</v>
      </c>
      <c r="I260" s="122">
        <f>IF($E260&gt;0,VLOOKUP($F260,'Temps unitaires'!$B$3:$J$72,4,FALSE)*$E260,VLOOKUP($F260,'Temps unitaires'!$B$3:$J$72,4,FALSE))</f>
        <v>1.9999999999999999E-6</v>
      </c>
      <c r="J260" s="122">
        <f>IF($E260&gt;0,VLOOKUP($F260,'Temps unitaires'!$B$3:$J$72,5,FALSE)*$E260,VLOOKUP($F260,'Temps unitaires'!$B$3:$J$72,5,FALSE))</f>
        <v>2</v>
      </c>
      <c r="K260" s="122">
        <f>IF($E260&gt;0,VLOOKUP($F260,'Temps unitaires'!$B$3:$J$72,6,FALSE)*$E260,VLOOKUP($F260,'Temps unitaires'!$B$3:$J$72,6,FALSE))</f>
        <v>6</v>
      </c>
      <c r="L260" s="122">
        <f>IF($E260&gt;0,VLOOKUP($F260,'Temps unitaires'!$B$3:$J$72,7,FALSE)*$E260,VLOOKUP($F260,'Temps unitaires'!$B$3:$J$72,7,FALSE))</f>
        <v>1.9999999999999999E-6</v>
      </c>
      <c r="M260" s="122">
        <f>IF($E260&gt;0,VLOOKUP($F260,'Temps unitaires'!$B$3:$J$72,8,FALSE)*$E260,VLOOKUP($F260,'Temps unitaires'!$B$3:$J$72,8,FALSE))</f>
        <v>1.9999999999999999E-6</v>
      </c>
      <c r="N260" s="122">
        <f>IF($E260&gt;0,VLOOKUP($F260,'Temps unitaires'!$B$3:$J$72,9,FALSE)*$E260,VLOOKUP($F260,'Temps unitaires'!$B$3:$J$72,9,FALSE))</f>
        <v>2</v>
      </c>
      <c r="O260" s="123"/>
      <c r="P260" s="15"/>
      <c r="Q260" s="15"/>
      <c r="R260" s="15"/>
      <c r="S260" s="15"/>
      <c r="T260" s="15"/>
      <c r="U260" s="15"/>
      <c r="V260" s="79"/>
      <c r="W260" s="38"/>
      <c r="X260" s="124">
        <f t="shared" si="63"/>
        <v>0</v>
      </c>
      <c r="Y260" s="120"/>
      <c r="Z260" s="36"/>
      <c r="AA260" s="36"/>
      <c r="AB260" s="36"/>
      <c r="AC260" s="36"/>
      <c r="AD260" s="36"/>
      <c r="AE260" s="36"/>
      <c r="AF260" s="36"/>
      <c r="AG260" s="36"/>
      <c r="AH260" s="39"/>
      <c r="AI260" s="25"/>
      <c r="AJ260" s="39"/>
      <c r="AK260" s="36"/>
      <c r="AL260" s="32"/>
      <c r="AM260" s="25"/>
      <c r="AN260" s="35"/>
      <c r="AO260" s="36"/>
      <c r="AP260" s="32"/>
    </row>
    <row r="261" spans="1:42" ht="34.5" customHeight="1" x14ac:dyDescent="0.25">
      <c r="A261" s="29" t="s">
        <v>111</v>
      </c>
      <c r="B261" s="29" t="s">
        <v>304</v>
      </c>
      <c r="C261" s="30" t="s">
        <v>324</v>
      </c>
      <c r="D261" s="31" t="s">
        <v>405</v>
      </c>
      <c r="E261" s="31">
        <v>2</v>
      </c>
      <c r="F261" s="37" t="s">
        <v>78</v>
      </c>
      <c r="G261" s="121">
        <f t="shared" si="64"/>
        <v>10.000008000000001</v>
      </c>
      <c r="H261" s="122">
        <f>IF($E261&gt;0,VLOOKUP($F261,'Temps unitaires'!$B$3:$J$72,3,FALSE)*$E261,VLOOKUP($F261,'Temps unitaires'!$B$3:$J$72,3,FALSE))</f>
        <v>1.9999999999999999E-6</v>
      </c>
      <c r="I261" s="122">
        <f>IF($E261&gt;0,VLOOKUP($F261,'Temps unitaires'!$B$3:$J$72,4,FALSE)*$E261,VLOOKUP($F261,'Temps unitaires'!$B$3:$J$72,4,FALSE))</f>
        <v>1.9999999999999999E-6</v>
      </c>
      <c r="J261" s="122">
        <f>IF($E261&gt;0,VLOOKUP($F261,'Temps unitaires'!$B$3:$J$72,5,FALSE)*$E261,VLOOKUP($F261,'Temps unitaires'!$B$3:$J$72,5,FALSE))</f>
        <v>2</v>
      </c>
      <c r="K261" s="122">
        <f>IF($E261&gt;0,VLOOKUP($F261,'Temps unitaires'!$B$3:$J$72,6,FALSE)*$E261,VLOOKUP($F261,'Temps unitaires'!$B$3:$J$72,6,FALSE))</f>
        <v>6</v>
      </c>
      <c r="L261" s="122">
        <f>IF($E261&gt;0,VLOOKUP($F261,'Temps unitaires'!$B$3:$J$72,7,FALSE)*$E261,VLOOKUP($F261,'Temps unitaires'!$B$3:$J$72,7,FALSE))</f>
        <v>1.9999999999999999E-6</v>
      </c>
      <c r="M261" s="122">
        <f>IF($E261&gt;0,VLOOKUP($F261,'Temps unitaires'!$B$3:$J$72,8,FALSE)*$E261,VLOOKUP($F261,'Temps unitaires'!$B$3:$J$72,8,FALSE))</f>
        <v>1.9999999999999999E-6</v>
      </c>
      <c r="N261" s="122">
        <f>IF($E261&gt;0,VLOOKUP($F261,'Temps unitaires'!$B$3:$J$72,9,FALSE)*$E261,VLOOKUP($F261,'Temps unitaires'!$B$3:$J$72,9,FALSE))</f>
        <v>2</v>
      </c>
      <c r="O261" s="123"/>
      <c r="P261" s="15"/>
      <c r="Q261" s="15"/>
      <c r="R261" s="15"/>
      <c r="S261" s="15"/>
      <c r="T261" s="15"/>
      <c r="U261" s="15"/>
      <c r="V261" s="79"/>
      <c r="W261" s="38"/>
      <c r="X261" s="124">
        <f t="shared" si="63"/>
        <v>0</v>
      </c>
      <c r="Y261" s="120"/>
      <c r="Z261" s="36"/>
      <c r="AA261" s="36"/>
      <c r="AB261" s="36"/>
      <c r="AC261" s="36"/>
      <c r="AD261" s="36"/>
      <c r="AE261" s="36"/>
      <c r="AF261" s="36"/>
      <c r="AG261" s="36"/>
      <c r="AH261" s="39"/>
      <c r="AI261" s="25"/>
      <c r="AJ261" s="39"/>
      <c r="AK261" s="36"/>
      <c r="AL261" s="32"/>
      <c r="AM261" s="25"/>
      <c r="AN261" s="35"/>
      <c r="AO261" s="36"/>
      <c r="AP261" s="32"/>
    </row>
    <row r="262" spans="1:42" ht="34.5" customHeight="1" x14ac:dyDescent="0.25">
      <c r="A262" s="29" t="s">
        <v>111</v>
      </c>
      <c r="B262" s="29" t="s">
        <v>304</v>
      </c>
      <c r="C262" s="30" t="s">
        <v>313</v>
      </c>
      <c r="D262" s="31" t="s">
        <v>406</v>
      </c>
      <c r="E262" s="31"/>
      <c r="F262" s="37" t="s">
        <v>78</v>
      </c>
      <c r="G262" s="121">
        <f t="shared" si="64"/>
        <v>5.0000040000000006</v>
      </c>
      <c r="H262" s="122">
        <f>IF($E262&gt;0,VLOOKUP($F262,'Temps unitaires'!$B$3:$J$72,3,FALSE)*$E262,VLOOKUP($F262,'Temps unitaires'!$B$3:$J$72,3,FALSE))</f>
        <v>9.9999999999999995E-7</v>
      </c>
      <c r="I262" s="122">
        <f>IF($E262&gt;0,VLOOKUP($F262,'Temps unitaires'!$B$3:$J$72,4,FALSE)*$E262,VLOOKUP($F262,'Temps unitaires'!$B$3:$J$72,4,FALSE))</f>
        <v>9.9999999999999995E-7</v>
      </c>
      <c r="J262" s="122">
        <f>IF($E262&gt;0,VLOOKUP($F262,'Temps unitaires'!$B$3:$J$72,5,FALSE)*$E262,VLOOKUP($F262,'Temps unitaires'!$B$3:$J$72,5,FALSE))</f>
        <v>1</v>
      </c>
      <c r="K262" s="122">
        <f>IF($E262&gt;0,VLOOKUP($F262,'Temps unitaires'!$B$3:$J$72,6,FALSE)*$E262,VLOOKUP($F262,'Temps unitaires'!$B$3:$J$72,6,FALSE))</f>
        <v>3</v>
      </c>
      <c r="L262" s="122">
        <f>IF($E262&gt;0,VLOOKUP($F262,'Temps unitaires'!$B$3:$J$72,7,FALSE)*$E262,VLOOKUP($F262,'Temps unitaires'!$B$3:$J$72,7,FALSE))</f>
        <v>9.9999999999999995E-7</v>
      </c>
      <c r="M262" s="122">
        <f>IF($E262&gt;0,VLOOKUP($F262,'Temps unitaires'!$B$3:$J$72,8,FALSE)*$E262,VLOOKUP($F262,'Temps unitaires'!$B$3:$J$72,8,FALSE))</f>
        <v>9.9999999999999995E-7</v>
      </c>
      <c r="N262" s="122">
        <f>IF($E262&gt;0,VLOOKUP($F262,'Temps unitaires'!$B$3:$J$72,9,FALSE)*$E262,VLOOKUP($F262,'Temps unitaires'!$B$3:$J$72,9,FALSE))</f>
        <v>1</v>
      </c>
      <c r="O262" s="123"/>
      <c r="P262" s="15"/>
      <c r="Q262" s="15"/>
      <c r="R262" s="15"/>
      <c r="S262" s="15"/>
      <c r="T262" s="15"/>
      <c r="U262" s="15"/>
      <c r="V262" s="79"/>
      <c r="W262" s="38"/>
      <c r="X262" s="124">
        <f t="shared" si="63"/>
        <v>0</v>
      </c>
      <c r="Y262" s="120"/>
      <c r="Z262" s="36"/>
      <c r="AA262" s="36"/>
      <c r="AB262" s="36"/>
      <c r="AC262" s="36"/>
      <c r="AD262" s="36"/>
      <c r="AE262" s="36"/>
      <c r="AF262" s="36"/>
      <c r="AG262" s="36"/>
      <c r="AH262" s="39"/>
      <c r="AI262" s="25"/>
      <c r="AJ262" s="39"/>
      <c r="AK262" s="36"/>
      <c r="AL262" s="32"/>
      <c r="AM262" s="25"/>
      <c r="AN262" s="35"/>
      <c r="AO262" s="36"/>
      <c r="AP262" s="32"/>
    </row>
    <row r="263" spans="1:42" ht="34.5" customHeight="1" x14ac:dyDescent="0.25">
      <c r="A263" s="29" t="s">
        <v>111</v>
      </c>
      <c r="B263" s="29" t="s">
        <v>304</v>
      </c>
      <c r="C263" s="67" t="s">
        <v>322</v>
      </c>
      <c r="D263" s="31" t="s">
        <v>407</v>
      </c>
      <c r="E263" s="31">
        <v>2</v>
      </c>
      <c r="F263" s="37" t="s">
        <v>78</v>
      </c>
      <c r="G263" s="121">
        <f t="shared" si="64"/>
        <v>10.000008000000001</v>
      </c>
      <c r="H263" s="122">
        <f>IF($E263&gt;0,VLOOKUP($F263,'Temps unitaires'!$B$3:$J$72,3,FALSE)*$E263,VLOOKUP($F263,'Temps unitaires'!$B$3:$J$72,3,FALSE))</f>
        <v>1.9999999999999999E-6</v>
      </c>
      <c r="I263" s="122">
        <f>IF($E263&gt;0,VLOOKUP($F263,'Temps unitaires'!$B$3:$J$72,4,FALSE)*$E263,VLOOKUP($F263,'Temps unitaires'!$B$3:$J$72,4,FALSE))</f>
        <v>1.9999999999999999E-6</v>
      </c>
      <c r="J263" s="122">
        <f>IF($E263&gt;0,VLOOKUP($F263,'Temps unitaires'!$B$3:$J$72,5,FALSE)*$E263,VLOOKUP($F263,'Temps unitaires'!$B$3:$J$72,5,FALSE))</f>
        <v>2</v>
      </c>
      <c r="K263" s="122">
        <f>IF($E263&gt;0,VLOOKUP($F263,'Temps unitaires'!$B$3:$J$72,6,FALSE)*$E263,VLOOKUP($F263,'Temps unitaires'!$B$3:$J$72,6,FALSE))</f>
        <v>6</v>
      </c>
      <c r="L263" s="122">
        <f>IF($E263&gt;0,VLOOKUP($F263,'Temps unitaires'!$B$3:$J$72,7,FALSE)*$E263,VLOOKUP($F263,'Temps unitaires'!$B$3:$J$72,7,FALSE))</f>
        <v>1.9999999999999999E-6</v>
      </c>
      <c r="M263" s="122">
        <f>IF($E263&gt;0,VLOOKUP($F263,'Temps unitaires'!$B$3:$J$72,8,FALSE)*$E263,VLOOKUP($F263,'Temps unitaires'!$B$3:$J$72,8,FALSE))</f>
        <v>1.9999999999999999E-6</v>
      </c>
      <c r="N263" s="122">
        <f>IF($E263&gt;0,VLOOKUP($F263,'Temps unitaires'!$B$3:$J$72,9,FALSE)*$E263,VLOOKUP($F263,'Temps unitaires'!$B$3:$J$72,9,FALSE))</f>
        <v>2</v>
      </c>
      <c r="O263" s="123"/>
      <c r="P263" s="15"/>
      <c r="Q263" s="15"/>
      <c r="R263" s="15"/>
      <c r="S263" s="15"/>
      <c r="T263" s="15"/>
      <c r="U263" s="15"/>
      <c r="V263" s="79"/>
      <c r="W263" s="38"/>
      <c r="X263" s="124">
        <f t="shared" si="63"/>
        <v>0</v>
      </c>
      <c r="Y263" s="120"/>
      <c r="Z263" s="36"/>
      <c r="AA263" s="36"/>
      <c r="AB263" s="36"/>
      <c r="AC263" s="36"/>
      <c r="AD263" s="36"/>
      <c r="AE263" s="36"/>
      <c r="AF263" s="36"/>
      <c r="AG263" s="36"/>
      <c r="AH263" s="39"/>
      <c r="AI263" s="25"/>
      <c r="AJ263" s="39"/>
      <c r="AK263" s="36"/>
      <c r="AL263" s="32"/>
      <c r="AM263" s="25"/>
      <c r="AN263" s="35"/>
      <c r="AO263" s="36"/>
      <c r="AP263" s="32"/>
    </row>
    <row r="264" spans="1:42" ht="34.5" customHeight="1" x14ac:dyDescent="0.25">
      <c r="A264" s="29" t="s">
        <v>111</v>
      </c>
      <c r="B264" s="29" t="s">
        <v>304</v>
      </c>
      <c r="C264" s="30" t="s">
        <v>314</v>
      </c>
      <c r="D264" s="31" t="s">
        <v>408</v>
      </c>
      <c r="E264" s="31"/>
      <c r="F264" s="37" t="s">
        <v>78</v>
      </c>
      <c r="G264" s="121">
        <f t="shared" si="64"/>
        <v>5.0000040000000006</v>
      </c>
      <c r="H264" s="122">
        <f>IF($E264&gt;0,VLOOKUP($F264,'Temps unitaires'!$B$3:$J$72,3,FALSE)*$E264,VLOOKUP($F264,'Temps unitaires'!$B$3:$J$72,3,FALSE))</f>
        <v>9.9999999999999995E-7</v>
      </c>
      <c r="I264" s="122">
        <f>IF($E264&gt;0,VLOOKUP($F264,'Temps unitaires'!$B$3:$J$72,4,FALSE)*$E264,VLOOKUP($F264,'Temps unitaires'!$B$3:$J$72,4,FALSE))</f>
        <v>9.9999999999999995E-7</v>
      </c>
      <c r="J264" s="122">
        <f>IF($E264&gt;0,VLOOKUP($F264,'Temps unitaires'!$B$3:$J$72,5,FALSE)*$E264,VLOOKUP($F264,'Temps unitaires'!$B$3:$J$72,5,FALSE))</f>
        <v>1</v>
      </c>
      <c r="K264" s="122">
        <f>IF($E264&gt;0,VLOOKUP($F264,'Temps unitaires'!$B$3:$J$72,6,FALSE)*$E264,VLOOKUP($F264,'Temps unitaires'!$B$3:$J$72,6,FALSE))</f>
        <v>3</v>
      </c>
      <c r="L264" s="122">
        <f>IF($E264&gt;0,VLOOKUP($F264,'Temps unitaires'!$B$3:$J$72,7,FALSE)*$E264,VLOOKUP($F264,'Temps unitaires'!$B$3:$J$72,7,FALSE))</f>
        <v>9.9999999999999995E-7</v>
      </c>
      <c r="M264" s="122">
        <f>IF($E264&gt;0,VLOOKUP($F264,'Temps unitaires'!$B$3:$J$72,8,FALSE)*$E264,VLOOKUP($F264,'Temps unitaires'!$B$3:$J$72,8,FALSE))</f>
        <v>9.9999999999999995E-7</v>
      </c>
      <c r="N264" s="122">
        <f>IF($E264&gt;0,VLOOKUP($F264,'Temps unitaires'!$B$3:$J$72,9,FALSE)*$E264,VLOOKUP($F264,'Temps unitaires'!$B$3:$J$72,9,FALSE))</f>
        <v>1</v>
      </c>
      <c r="O264" s="123"/>
      <c r="P264" s="15"/>
      <c r="Q264" s="15"/>
      <c r="R264" s="15"/>
      <c r="S264" s="15"/>
      <c r="T264" s="15"/>
      <c r="U264" s="15"/>
      <c r="V264" s="79"/>
      <c r="W264" s="38"/>
      <c r="X264" s="124">
        <f t="shared" ref="X264:X328" si="67">SUMPRODUCT(H264:N264,P264:V264)/SUM(H264:N264)</f>
        <v>0</v>
      </c>
      <c r="Y264" s="120"/>
      <c r="Z264" s="36"/>
      <c r="AA264" s="36"/>
      <c r="AB264" s="36"/>
      <c r="AC264" s="36"/>
      <c r="AD264" s="36"/>
      <c r="AE264" s="36"/>
      <c r="AF264" s="36"/>
      <c r="AG264" s="36"/>
      <c r="AH264" s="39"/>
      <c r="AI264" s="25"/>
      <c r="AJ264" s="39"/>
      <c r="AK264" s="36"/>
      <c r="AL264" s="32"/>
      <c r="AM264" s="25"/>
      <c r="AN264" s="35"/>
      <c r="AO264" s="36"/>
      <c r="AP264" s="32"/>
    </row>
    <row r="265" spans="1:42" ht="34.5" customHeight="1" x14ac:dyDescent="0.25">
      <c r="A265" s="29" t="s">
        <v>111</v>
      </c>
      <c r="B265" s="29" t="s">
        <v>304</v>
      </c>
      <c r="C265" s="30" t="s">
        <v>314</v>
      </c>
      <c r="D265" s="31" t="s">
        <v>408</v>
      </c>
      <c r="E265" s="31"/>
      <c r="F265" s="37" t="s">
        <v>78</v>
      </c>
      <c r="G265" s="121">
        <f t="shared" si="64"/>
        <v>5.0000040000000006</v>
      </c>
      <c r="H265" s="122">
        <f>IF($E265&gt;0,VLOOKUP($F265,'Temps unitaires'!$B$3:$J$72,3,FALSE)*$E265,VLOOKUP($F265,'Temps unitaires'!$B$3:$J$72,3,FALSE))</f>
        <v>9.9999999999999995E-7</v>
      </c>
      <c r="I265" s="122">
        <f>IF($E265&gt;0,VLOOKUP($F265,'Temps unitaires'!$B$3:$J$72,4,FALSE)*$E265,VLOOKUP($F265,'Temps unitaires'!$B$3:$J$72,4,FALSE))</f>
        <v>9.9999999999999995E-7</v>
      </c>
      <c r="J265" s="122">
        <f>IF($E265&gt;0,VLOOKUP($F265,'Temps unitaires'!$B$3:$J$72,5,FALSE)*$E265,VLOOKUP($F265,'Temps unitaires'!$B$3:$J$72,5,FALSE))</f>
        <v>1</v>
      </c>
      <c r="K265" s="122">
        <f>IF($E265&gt;0,VLOOKUP($F265,'Temps unitaires'!$B$3:$J$72,6,FALSE)*$E265,VLOOKUP($F265,'Temps unitaires'!$B$3:$J$72,6,FALSE))</f>
        <v>3</v>
      </c>
      <c r="L265" s="122">
        <f>IF($E265&gt;0,VLOOKUP($F265,'Temps unitaires'!$B$3:$J$72,7,FALSE)*$E265,VLOOKUP($F265,'Temps unitaires'!$B$3:$J$72,7,FALSE))</f>
        <v>9.9999999999999995E-7</v>
      </c>
      <c r="M265" s="122">
        <f>IF($E265&gt;0,VLOOKUP($F265,'Temps unitaires'!$B$3:$J$72,8,FALSE)*$E265,VLOOKUP($F265,'Temps unitaires'!$B$3:$J$72,8,FALSE))</f>
        <v>9.9999999999999995E-7</v>
      </c>
      <c r="N265" s="122">
        <f>IF($E265&gt;0,VLOOKUP($F265,'Temps unitaires'!$B$3:$J$72,9,FALSE)*$E265,VLOOKUP($F265,'Temps unitaires'!$B$3:$J$72,9,FALSE))</f>
        <v>1</v>
      </c>
      <c r="O265" s="123"/>
      <c r="P265" s="15"/>
      <c r="Q265" s="15"/>
      <c r="R265" s="15"/>
      <c r="S265" s="15"/>
      <c r="T265" s="15"/>
      <c r="U265" s="15"/>
      <c r="V265" s="79"/>
      <c r="W265" s="38"/>
      <c r="X265" s="124">
        <f t="shared" si="67"/>
        <v>0</v>
      </c>
      <c r="Y265" s="120"/>
      <c r="Z265" s="36"/>
      <c r="AA265" s="36"/>
      <c r="AB265" s="36"/>
      <c r="AC265" s="36"/>
      <c r="AD265" s="36"/>
      <c r="AE265" s="36"/>
      <c r="AF265" s="36"/>
      <c r="AG265" s="36"/>
      <c r="AH265" s="39"/>
      <c r="AI265" s="25"/>
      <c r="AJ265" s="39"/>
      <c r="AK265" s="36"/>
      <c r="AL265" s="32"/>
      <c r="AM265" s="25"/>
      <c r="AN265" s="35"/>
      <c r="AO265" s="36"/>
      <c r="AP265" s="32"/>
    </row>
    <row r="266" spans="1:42" ht="34.5" customHeight="1" x14ac:dyDescent="0.25">
      <c r="A266" s="29" t="s">
        <v>111</v>
      </c>
      <c r="B266" s="29" t="s">
        <v>304</v>
      </c>
      <c r="C266" s="30" t="s">
        <v>315</v>
      </c>
      <c r="D266" s="31" t="s">
        <v>409</v>
      </c>
      <c r="E266" s="31"/>
      <c r="F266" s="37" t="s">
        <v>78</v>
      </c>
      <c r="G266" s="121">
        <f t="shared" si="64"/>
        <v>5.0000040000000006</v>
      </c>
      <c r="H266" s="122">
        <f>IF($E266&gt;0,VLOOKUP($F266,'Temps unitaires'!$B$3:$J$72,3,FALSE)*$E266,VLOOKUP($F266,'Temps unitaires'!$B$3:$J$72,3,FALSE))</f>
        <v>9.9999999999999995E-7</v>
      </c>
      <c r="I266" s="122">
        <f>IF($E266&gt;0,VLOOKUP($F266,'Temps unitaires'!$B$3:$J$72,4,FALSE)*$E266,VLOOKUP($F266,'Temps unitaires'!$B$3:$J$72,4,FALSE))</f>
        <v>9.9999999999999995E-7</v>
      </c>
      <c r="J266" s="122">
        <f>IF($E266&gt;0,VLOOKUP($F266,'Temps unitaires'!$B$3:$J$72,5,FALSE)*$E266,VLOOKUP($F266,'Temps unitaires'!$B$3:$J$72,5,FALSE))</f>
        <v>1</v>
      </c>
      <c r="K266" s="122">
        <f>IF($E266&gt;0,VLOOKUP($F266,'Temps unitaires'!$B$3:$J$72,6,FALSE)*$E266,VLOOKUP($F266,'Temps unitaires'!$B$3:$J$72,6,FALSE))</f>
        <v>3</v>
      </c>
      <c r="L266" s="122">
        <f>IF($E266&gt;0,VLOOKUP($F266,'Temps unitaires'!$B$3:$J$72,7,FALSE)*$E266,VLOOKUP($F266,'Temps unitaires'!$B$3:$J$72,7,FALSE))</f>
        <v>9.9999999999999995E-7</v>
      </c>
      <c r="M266" s="122">
        <f>IF($E266&gt;0,VLOOKUP($F266,'Temps unitaires'!$B$3:$J$72,8,FALSE)*$E266,VLOOKUP($F266,'Temps unitaires'!$B$3:$J$72,8,FALSE))</f>
        <v>9.9999999999999995E-7</v>
      </c>
      <c r="N266" s="122">
        <f>IF($E266&gt;0,VLOOKUP($F266,'Temps unitaires'!$B$3:$J$72,9,FALSE)*$E266,VLOOKUP($F266,'Temps unitaires'!$B$3:$J$72,9,FALSE))</f>
        <v>1</v>
      </c>
      <c r="O266" s="123"/>
      <c r="P266" s="15"/>
      <c r="Q266" s="15"/>
      <c r="R266" s="15"/>
      <c r="S266" s="15"/>
      <c r="T266" s="15"/>
      <c r="U266" s="15"/>
      <c r="V266" s="79"/>
      <c r="W266" s="38"/>
      <c r="X266" s="124">
        <f t="shared" si="67"/>
        <v>0</v>
      </c>
      <c r="Y266" s="120"/>
      <c r="Z266" s="36"/>
      <c r="AA266" s="36"/>
      <c r="AB266" s="36"/>
      <c r="AC266" s="36"/>
      <c r="AD266" s="36"/>
      <c r="AE266" s="36"/>
      <c r="AF266" s="36"/>
      <c r="AG266" s="36"/>
      <c r="AH266" s="39"/>
      <c r="AI266" s="25"/>
      <c r="AJ266" s="39"/>
      <c r="AK266" s="36"/>
      <c r="AL266" s="32"/>
      <c r="AM266" s="25"/>
      <c r="AN266" s="35"/>
      <c r="AO266" s="36"/>
      <c r="AP266" s="32"/>
    </row>
    <row r="267" spans="1:42" ht="34.5" customHeight="1" x14ac:dyDescent="0.25">
      <c r="A267" s="29" t="s">
        <v>111</v>
      </c>
      <c r="B267" s="29" t="s">
        <v>304</v>
      </c>
      <c r="C267" s="30" t="s">
        <v>316</v>
      </c>
      <c r="D267" s="31" t="s">
        <v>410</v>
      </c>
      <c r="E267" s="31"/>
      <c r="F267" s="37" t="s">
        <v>78</v>
      </c>
      <c r="G267" s="121">
        <f t="shared" si="64"/>
        <v>5.0000040000000006</v>
      </c>
      <c r="H267" s="122">
        <f>IF($E267&gt;0,VLOOKUP($F267,'Temps unitaires'!$B$3:$J$72,3,FALSE)*$E267,VLOOKUP($F267,'Temps unitaires'!$B$3:$J$72,3,FALSE))</f>
        <v>9.9999999999999995E-7</v>
      </c>
      <c r="I267" s="122">
        <f>IF($E267&gt;0,VLOOKUP($F267,'Temps unitaires'!$B$3:$J$72,4,FALSE)*$E267,VLOOKUP($F267,'Temps unitaires'!$B$3:$J$72,4,FALSE))</f>
        <v>9.9999999999999995E-7</v>
      </c>
      <c r="J267" s="122">
        <f>IF($E267&gt;0,VLOOKUP($F267,'Temps unitaires'!$B$3:$J$72,5,FALSE)*$E267,VLOOKUP($F267,'Temps unitaires'!$B$3:$J$72,5,FALSE))</f>
        <v>1</v>
      </c>
      <c r="K267" s="122">
        <f>IF($E267&gt;0,VLOOKUP($F267,'Temps unitaires'!$B$3:$J$72,6,FALSE)*$E267,VLOOKUP($F267,'Temps unitaires'!$B$3:$J$72,6,FALSE))</f>
        <v>3</v>
      </c>
      <c r="L267" s="122">
        <f>IF($E267&gt;0,VLOOKUP($F267,'Temps unitaires'!$B$3:$J$72,7,FALSE)*$E267,VLOOKUP($F267,'Temps unitaires'!$B$3:$J$72,7,FALSE))</f>
        <v>9.9999999999999995E-7</v>
      </c>
      <c r="M267" s="122">
        <f>IF($E267&gt;0,VLOOKUP($F267,'Temps unitaires'!$B$3:$J$72,8,FALSE)*$E267,VLOOKUP($F267,'Temps unitaires'!$B$3:$J$72,8,FALSE))</f>
        <v>9.9999999999999995E-7</v>
      </c>
      <c r="N267" s="122">
        <f>IF($E267&gt;0,VLOOKUP($F267,'Temps unitaires'!$B$3:$J$72,9,FALSE)*$E267,VLOOKUP($F267,'Temps unitaires'!$B$3:$J$72,9,FALSE))</f>
        <v>1</v>
      </c>
      <c r="O267" s="123"/>
      <c r="P267" s="15"/>
      <c r="Q267" s="15"/>
      <c r="R267" s="15"/>
      <c r="S267" s="15"/>
      <c r="T267" s="15"/>
      <c r="U267" s="15"/>
      <c r="V267" s="79"/>
      <c r="W267" s="38"/>
      <c r="X267" s="124">
        <f t="shared" si="67"/>
        <v>0</v>
      </c>
      <c r="Y267" s="120"/>
      <c r="Z267" s="36"/>
      <c r="AA267" s="36"/>
      <c r="AB267" s="36"/>
      <c r="AC267" s="36"/>
      <c r="AD267" s="36"/>
      <c r="AE267" s="36"/>
      <c r="AF267" s="36"/>
      <c r="AG267" s="36"/>
      <c r="AH267" s="39"/>
      <c r="AI267" s="25"/>
      <c r="AJ267" s="39"/>
      <c r="AK267" s="36"/>
      <c r="AL267" s="32"/>
      <c r="AM267" s="25"/>
      <c r="AN267" s="35"/>
      <c r="AO267" s="36"/>
      <c r="AP267" s="32"/>
    </row>
    <row r="268" spans="1:42" ht="34.5" customHeight="1" x14ac:dyDescent="0.25">
      <c r="A268" s="29" t="s">
        <v>111</v>
      </c>
      <c r="B268" s="29" t="s">
        <v>304</v>
      </c>
      <c r="C268" s="30" t="s">
        <v>314</v>
      </c>
      <c r="D268" s="31" t="s">
        <v>411</v>
      </c>
      <c r="E268" s="31"/>
      <c r="F268" s="37" t="s">
        <v>78</v>
      </c>
      <c r="G268" s="121">
        <f t="shared" si="64"/>
        <v>5.0000040000000006</v>
      </c>
      <c r="H268" s="122">
        <f>IF($E268&gt;0,VLOOKUP($F268,'Temps unitaires'!$B$3:$J$72,3,FALSE)*$E268,VLOOKUP($F268,'Temps unitaires'!$B$3:$J$72,3,FALSE))</f>
        <v>9.9999999999999995E-7</v>
      </c>
      <c r="I268" s="122">
        <f>IF($E268&gt;0,VLOOKUP($F268,'Temps unitaires'!$B$3:$J$72,4,FALSE)*$E268,VLOOKUP($F268,'Temps unitaires'!$B$3:$J$72,4,FALSE))</f>
        <v>9.9999999999999995E-7</v>
      </c>
      <c r="J268" s="122">
        <f>IF($E268&gt;0,VLOOKUP($F268,'Temps unitaires'!$B$3:$J$72,5,FALSE)*$E268,VLOOKUP($F268,'Temps unitaires'!$B$3:$J$72,5,FALSE))</f>
        <v>1</v>
      </c>
      <c r="K268" s="122">
        <f>IF($E268&gt;0,VLOOKUP($F268,'Temps unitaires'!$B$3:$J$72,6,FALSE)*$E268,VLOOKUP($F268,'Temps unitaires'!$B$3:$J$72,6,FALSE))</f>
        <v>3</v>
      </c>
      <c r="L268" s="122">
        <f>IF($E268&gt;0,VLOOKUP($F268,'Temps unitaires'!$B$3:$J$72,7,FALSE)*$E268,VLOOKUP($F268,'Temps unitaires'!$B$3:$J$72,7,FALSE))</f>
        <v>9.9999999999999995E-7</v>
      </c>
      <c r="M268" s="122">
        <f>IF($E268&gt;0,VLOOKUP($F268,'Temps unitaires'!$B$3:$J$72,8,FALSE)*$E268,VLOOKUP($F268,'Temps unitaires'!$B$3:$J$72,8,FALSE))</f>
        <v>9.9999999999999995E-7</v>
      </c>
      <c r="N268" s="122">
        <f>IF($E268&gt;0,VLOOKUP($F268,'Temps unitaires'!$B$3:$J$72,9,FALSE)*$E268,VLOOKUP($F268,'Temps unitaires'!$B$3:$J$72,9,FALSE))</f>
        <v>1</v>
      </c>
      <c r="O268" s="123"/>
      <c r="P268" s="15"/>
      <c r="Q268" s="15"/>
      <c r="R268" s="15"/>
      <c r="S268" s="15"/>
      <c r="T268" s="15"/>
      <c r="U268" s="15"/>
      <c r="V268" s="79"/>
      <c r="W268" s="38"/>
      <c r="X268" s="124">
        <f t="shared" si="67"/>
        <v>0</v>
      </c>
      <c r="Y268" s="120"/>
      <c r="Z268" s="36"/>
      <c r="AA268" s="36"/>
      <c r="AB268" s="36"/>
      <c r="AC268" s="36"/>
      <c r="AD268" s="36"/>
      <c r="AE268" s="36"/>
      <c r="AF268" s="36"/>
      <c r="AG268" s="36"/>
      <c r="AH268" s="39"/>
      <c r="AI268" s="25"/>
      <c r="AJ268" s="39"/>
      <c r="AK268" s="36"/>
      <c r="AL268" s="32"/>
      <c r="AM268" s="25"/>
      <c r="AN268" s="35"/>
      <c r="AO268" s="36"/>
      <c r="AP268" s="32"/>
    </row>
    <row r="269" spans="1:42" ht="34.5" customHeight="1" x14ac:dyDescent="0.25">
      <c r="A269" s="29" t="s">
        <v>111</v>
      </c>
      <c r="B269" s="29" t="s">
        <v>304</v>
      </c>
      <c r="C269" s="30" t="s">
        <v>314</v>
      </c>
      <c r="D269" s="31" t="s">
        <v>412</v>
      </c>
      <c r="E269" s="31"/>
      <c r="F269" s="37" t="s">
        <v>78</v>
      </c>
      <c r="G269" s="121">
        <f t="shared" ref="G269:G282" si="68">SUM(H269:N269)</f>
        <v>5.0000040000000006</v>
      </c>
      <c r="H269" s="122">
        <f>IF($E269&gt;0,VLOOKUP($F269,'Temps unitaires'!$B$3:$J$72,3,FALSE)*$E269,VLOOKUP($F269,'Temps unitaires'!$B$3:$J$72,3,FALSE))</f>
        <v>9.9999999999999995E-7</v>
      </c>
      <c r="I269" s="122">
        <f>IF($E269&gt;0,VLOOKUP($F269,'Temps unitaires'!$B$3:$J$72,4,FALSE)*$E269,VLOOKUP($F269,'Temps unitaires'!$B$3:$J$72,4,FALSE))</f>
        <v>9.9999999999999995E-7</v>
      </c>
      <c r="J269" s="122">
        <f>IF($E269&gt;0,VLOOKUP($F269,'Temps unitaires'!$B$3:$J$72,5,FALSE)*$E269,VLOOKUP($F269,'Temps unitaires'!$B$3:$J$72,5,FALSE))</f>
        <v>1</v>
      </c>
      <c r="K269" s="122">
        <f>IF($E269&gt;0,VLOOKUP($F269,'Temps unitaires'!$B$3:$J$72,6,FALSE)*$E269,VLOOKUP($F269,'Temps unitaires'!$B$3:$J$72,6,FALSE))</f>
        <v>3</v>
      </c>
      <c r="L269" s="122">
        <f>IF($E269&gt;0,VLOOKUP($F269,'Temps unitaires'!$B$3:$J$72,7,FALSE)*$E269,VLOOKUP($F269,'Temps unitaires'!$B$3:$J$72,7,FALSE))</f>
        <v>9.9999999999999995E-7</v>
      </c>
      <c r="M269" s="122">
        <f>IF($E269&gt;0,VLOOKUP($F269,'Temps unitaires'!$B$3:$J$72,8,FALSE)*$E269,VLOOKUP($F269,'Temps unitaires'!$B$3:$J$72,8,FALSE))</f>
        <v>9.9999999999999995E-7</v>
      </c>
      <c r="N269" s="122">
        <f>IF($E269&gt;0,VLOOKUP($F269,'Temps unitaires'!$B$3:$J$72,9,FALSE)*$E269,VLOOKUP($F269,'Temps unitaires'!$B$3:$J$72,9,FALSE))</f>
        <v>1</v>
      </c>
      <c r="O269" s="123"/>
      <c r="P269" s="15"/>
      <c r="Q269" s="15"/>
      <c r="R269" s="15"/>
      <c r="S269" s="15"/>
      <c r="T269" s="15"/>
      <c r="U269" s="15"/>
      <c r="V269" s="79"/>
      <c r="W269" s="38"/>
      <c r="X269" s="124">
        <f t="shared" si="67"/>
        <v>0</v>
      </c>
      <c r="Y269" s="120"/>
      <c r="Z269" s="36"/>
      <c r="AA269" s="36"/>
      <c r="AB269" s="36"/>
      <c r="AC269" s="36"/>
      <c r="AD269" s="36"/>
      <c r="AE269" s="36"/>
      <c r="AF269" s="36"/>
      <c r="AG269" s="36"/>
      <c r="AH269" s="39"/>
      <c r="AI269" s="25"/>
      <c r="AJ269" s="39"/>
      <c r="AK269" s="36"/>
      <c r="AL269" s="32"/>
      <c r="AM269" s="25"/>
      <c r="AN269" s="35"/>
      <c r="AO269" s="36"/>
      <c r="AP269" s="32"/>
    </row>
    <row r="270" spans="1:42" ht="34.5" customHeight="1" x14ac:dyDescent="0.25">
      <c r="A270" s="29" t="s">
        <v>111</v>
      </c>
      <c r="B270" s="29" t="s">
        <v>304</v>
      </c>
      <c r="C270" s="30" t="s">
        <v>317</v>
      </c>
      <c r="D270" s="31" t="s">
        <v>413</v>
      </c>
      <c r="E270" s="31"/>
      <c r="F270" s="37" t="s">
        <v>78</v>
      </c>
      <c r="G270" s="121">
        <f t="shared" si="68"/>
        <v>5.0000040000000006</v>
      </c>
      <c r="H270" s="122">
        <f>IF($E270&gt;0,VLOOKUP($F270,'Temps unitaires'!$B$3:$J$72,3,FALSE)*$E270,VLOOKUP($F270,'Temps unitaires'!$B$3:$J$72,3,FALSE))</f>
        <v>9.9999999999999995E-7</v>
      </c>
      <c r="I270" s="122">
        <f>IF($E270&gt;0,VLOOKUP($F270,'Temps unitaires'!$B$3:$J$72,4,FALSE)*$E270,VLOOKUP($F270,'Temps unitaires'!$B$3:$J$72,4,FALSE))</f>
        <v>9.9999999999999995E-7</v>
      </c>
      <c r="J270" s="122">
        <f>IF($E270&gt;0,VLOOKUP($F270,'Temps unitaires'!$B$3:$J$72,5,FALSE)*$E270,VLOOKUP($F270,'Temps unitaires'!$B$3:$J$72,5,FALSE))</f>
        <v>1</v>
      </c>
      <c r="K270" s="122">
        <f>IF($E270&gt;0,VLOOKUP($F270,'Temps unitaires'!$B$3:$J$72,6,FALSE)*$E270,VLOOKUP($F270,'Temps unitaires'!$B$3:$J$72,6,FALSE))</f>
        <v>3</v>
      </c>
      <c r="L270" s="122">
        <f>IF($E270&gt;0,VLOOKUP($F270,'Temps unitaires'!$B$3:$J$72,7,FALSE)*$E270,VLOOKUP($F270,'Temps unitaires'!$B$3:$J$72,7,FALSE))</f>
        <v>9.9999999999999995E-7</v>
      </c>
      <c r="M270" s="122">
        <f>IF($E270&gt;0,VLOOKUP($F270,'Temps unitaires'!$B$3:$J$72,8,FALSE)*$E270,VLOOKUP($F270,'Temps unitaires'!$B$3:$J$72,8,FALSE))</f>
        <v>9.9999999999999995E-7</v>
      </c>
      <c r="N270" s="122">
        <f>IF($E270&gt;0,VLOOKUP($F270,'Temps unitaires'!$B$3:$J$72,9,FALSE)*$E270,VLOOKUP($F270,'Temps unitaires'!$B$3:$J$72,9,FALSE))</f>
        <v>1</v>
      </c>
      <c r="O270" s="123"/>
      <c r="P270" s="15"/>
      <c r="Q270" s="15"/>
      <c r="R270" s="15"/>
      <c r="S270" s="15"/>
      <c r="T270" s="15"/>
      <c r="U270" s="15"/>
      <c r="V270" s="79"/>
      <c r="W270" s="38"/>
      <c r="X270" s="124">
        <f t="shared" si="67"/>
        <v>0</v>
      </c>
      <c r="Y270" s="120"/>
      <c r="Z270" s="36"/>
      <c r="AA270" s="36"/>
      <c r="AB270" s="36"/>
      <c r="AC270" s="36"/>
      <c r="AD270" s="36"/>
      <c r="AE270" s="36"/>
      <c r="AF270" s="36"/>
      <c r="AG270" s="36"/>
      <c r="AH270" s="39"/>
      <c r="AI270" s="25"/>
      <c r="AJ270" s="39"/>
      <c r="AK270" s="36"/>
      <c r="AL270" s="32"/>
      <c r="AM270" s="25"/>
      <c r="AN270" s="35"/>
      <c r="AO270" s="36"/>
      <c r="AP270" s="32"/>
    </row>
    <row r="271" spans="1:42" ht="34.5" customHeight="1" x14ac:dyDescent="0.25">
      <c r="A271" s="29" t="s">
        <v>111</v>
      </c>
      <c r="B271" s="29" t="s">
        <v>304</v>
      </c>
      <c r="C271" s="30" t="s">
        <v>318</v>
      </c>
      <c r="D271" s="31" t="s">
        <v>414</v>
      </c>
      <c r="E271" s="31"/>
      <c r="F271" s="37" t="s">
        <v>78</v>
      </c>
      <c r="G271" s="121">
        <f t="shared" si="68"/>
        <v>5.0000040000000006</v>
      </c>
      <c r="H271" s="122">
        <f>IF($E271&gt;0,VLOOKUP($F271,'Temps unitaires'!$B$3:$J$72,3,FALSE)*$E271,VLOOKUP($F271,'Temps unitaires'!$B$3:$J$72,3,FALSE))</f>
        <v>9.9999999999999995E-7</v>
      </c>
      <c r="I271" s="122">
        <f>IF($E271&gt;0,VLOOKUP($F271,'Temps unitaires'!$B$3:$J$72,4,FALSE)*$E271,VLOOKUP($F271,'Temps unitaires'!$B$3:$J$72,4,FALSE))</f>
        <v>9.9999999999999995E-7</v>
      </c>
      <c r="J271" s="122">
        <f>IF($E271&gt;0,VLOOKUP($F271,'Temps unitaires'!$B$3:$J$72,5,FALSE)*$E271,VLOOKUP($F271,'Temps unitaires'!$B$3:$J$72,5,FALSE))</f>
        <v>1</v>
      </c>
      <c r="K271" s="122">
        <f>IF($E271&gt;0,VLOOKUP($F271,'Temps unitaires'!$B$3:$J$72,6,FALSE)*$E271,VLOOKUP($F271,'Temps unitaires'!$B$3:$J$72,6,FALSE))</f>
        <v>3</v>
      </c>
      <c r="L271" s="122">
        <f>IF($E271&gt;0,VLOOKUP($F271,'Temps unitaires'!$B$3:$J$72,7,FALSE)*$E271,VLOOKUP($F271,'Temps unitaires'!$B$3:$J$72,7,FALSE))</f>
        <v>9.9999999999999995E-7</v>
      </c>
      <c r="M271" s="122">
        <f>IF($E271&gt;0,VLOOKUP($F271,'Temps unitaires'!$B$3:$J$72,8,FALSE)*$E271,VLOOKUP($F271,'Temps unitaires'!$B$3:$J$72,8,FALSE))</f>
        <v>9.9999999999999995E-7</v>
      </c>
      <c r="N271" s="122">
        <f>IF($E271&gt;0,VLOOKUP($F271,'Temps unitaires'!$B$3:$J$72,9,FALSE)*$E271,VLOOKUP($F271,'Temps unitaires'!$B$3:$J$72,9,FALSE))</f>
        <v>1</v>
      </c>
      <c r="O271" s="123"/>
      <c r="P271" s="15"/>
      <c r="Q271" s="15"/>
      <c r="R271" s="15"/>
      <c r="S271" s="15"/>
      <c r="T271" s="15"/>
      <c r="U271" s="15"/>
      <c r="V271" s="79"/>
      <c r="W271" s="38"/>
      <c r="X271" s="124">
        <f t="shared" si="67"/>
        <v>0</v>
      </c>
      <c r="Y271" s="120"/>
      <c r="Z271" s="36"/>
      <c r="AA271" s="36"/>
      <c r="AB271" s="36"/>
      <c r="AC271" s="36"/>
      <c r="AD271" s="36"/>
      <c r="AE271" s="36"/>
      <c r="AF271" s="36"/>
      <c r="AG271" s="36"/>
      <c r="AH271" s="39"/>
      <c r="AI271" s="25"/>
      <c r="AJ271" s="39"/>
      <c r="AK271" s="36"/>
      <c r="AL271" s="32"/>
      <c r="AM271" s="25"/>
      <c r="AN271" s="35"/>
      <c r="AO271" s="36"/>
      <c r="AP271" s="32"/>
    </row>
    <row r="272" spans="1:42" ht="34.5" customHeight="1" x14ac:dyDescent="0.25">
      <c r="A272" s="29" t="s">
        <v>111</v>
      </c>
      <c r="B272" s="29" t="s">
        <v>304</v>
      </c>
      <c r="C272" s="67" t="s">
        <v>323</v>
      </c>
      <c r="D272" s="31" t="s">
        <v>415</v>
      </c>
      <c r="E272" s="31">
        <v>2</v>
      </c>
      <c r="F272" s="37" t="s">
        <v>78</v>
      </c>
      <c r="G272" s="121">
        <f t="shared" si="68"/>
        <v>10.000008000000001</v>
      </c>
      <c r="H272" s="122">
        <f>IF($E272&gt;0,VLOOKUP($F272,'Temps unitaires'!$B$3:$J$72,3,FALSE)*$E272,VLOOKUP($F272,'Temps unitaires'!$B$3:$J$72,3,FALSE))</f>
        <v>1.9999999999999999E-6</v>
      </c>
      <c r="I272" s="122">
        <f>IF($E272&gt;0,VLOOKUP($F272,'Temps unitaires'!$B$3:$J$72,4,FALSE)*$E272,VLOOKUP($F272,'Temps unitaires'!$B$3:$J$72,4,FALSE))</f>
        <v>1.9999999999999999E-6</v>
      </c>
      <c r="J272" s="122">
        <f>IF($E272&gt;0,VLOOKUP($F272,'Temps unitaires'!$B$3:$J$72,5,FALSE)*$E272,VLOOKUP($F272,'Temps unitaires'!$B$3:$J$72,5,FALSE))</f>
        <v>2</v>
      </c>
      <c r="K272" s="122">
        <f>IF($E272&gt;0,VLOOKUP($F272,'Temps unitaires'!$B$3:$J$72,6,FALSE)*$E272,VLOOKUP($F272,'Temps unitaires'!$B$3:$J$72,6,FALSE))</f>
        <v>6</v>
      </c>
      <c r="L272" s="122">
        <f>IF($E272&gt;0,VLOOKUP($F272,'Temps unitaires'!$B$3:$J$72,7,FALSE)*$E272,VLOOKUP($F272,'Temps unitaires'!$B$3:$J$72,7,FALSE))</f>
        <v>1.9999999999999999E-6</v>
      </c>
      <c r="M272" s="122">
        <f>IF($E272&gt;0,VLOOKUP($F272,'Temps unitaires'!$B$3:$J$72,8,FALSE)*$E272,VLOOKUP($F272,'Temps unitaires'!$B$3:$J$72,8,FALSE))</f>
        <v>1.9999999999999999E-6</v>
      </c>
      <c r="N272" s="122">
        <f>IF($E272&gt;0,VLOOKUP($F272,'Temps unitaires'!$B$3:$J$72,9,FALSE)*$E272,VLOOKUP($F272,'Temps unitaires'!$B$3:$J$72,9,FALSE))</f>
        <v>2</v>
      </c>
      <c r="O272" s="123"/>
      <c r="P272" s="15"/>
      <c r="Q272" s="15"/>
      <c r="R272" s="15"/>
      <c r="S272" s="15"/>
      <c r="T272" s="15"/>
      <c r="U272" s="15"/>
      <c r="V272" s="79"/>
      <c r="W272" s="38"/>
      <c r="X272" s="124">
        <f t="shared" si="67"/>
        <v>0</v>
      </c>
      <c r="Y272" s="120"/>
      <c r="Z272" s="36"/>
      <c r="AA272" s="36"/>
      <c r="AB272" s="36"/>
      <c r="AC272" s="36"/>
      <c r="AD272" s="36"/>
      <c r="AE272" s="36"/>
      <c r="AF272" s="36"/>
      <c r="AG272" s="36"/>
      <c r="AH272" s="39"/>
      <c r="AI272" s="25"/>
      <c r="AJ272" s="39"/>
      <c r="AK272" s="36"/>
      <c r="AL272" s="32"/>
      <c r="AM272" s="25"/>
      <c r="AN272" s="35"/>
      <c r="AO272" s="36"/>
      <c r="AP272" s="32"/>
    </row>
    <row r="273" spans="1:42" ht="34.5" customHeight="1" x14ac:dyDescent="0.25">
      <c r="A273" s="29" t="s">
        <v>111</v>
      </c>
      <c r="B273" s="29" t="s">
        <v>304</v>
      </c>
      <c r="C273" s="30" t="s">
        <v>319</v>
      </c>
      <c r="D273" s="31" t="s">
        <v>416</v>
      </c>
      <c r="E273" s="31"/>
      <c r="F273" s="37" t="s">
        <v>78</v>
      </c>
      <c r="G273" s="121">
        <f t="shared" si="68"/>
        <v>5.0000040000000006</v>
      </c>
      <c r="H273" s="122">
        <f>IF($E273&gt;0,VLOOKUP($F273,'Temps unitaires'!$B$3:$J$72,3,FALSE)*$E273,VLOOKUP($F273,'Temps unitaires'!$B$3:$J$72,3,FALSE))</f>
        <v>9.9999999999999995E-7</v>
      </c>
      <c r="I273" s="122">
        <f>IF($E273&gt;0,VLOOKUP($F273,'Temps unitaires'!$B$3:$J$72,4,FALSE)*$E273,VLOOKUP($F273,'Temps unitaires'!$B$3:$J$72,4,FALSE))</f>
        <v>9.9999999999999995E-7</v>
      </c>
      <c r="J273" s="122">
        <f>IF($E273&gt;0,VLOOKUP($F273,'Temps unitaires'!$B$3:$J$72,5,FALSE)*$E273,VLOOKUP($F273,'Temps unitaires'!$B$3:$J$72,5,FALSE))</f>
        <v>1</v>
      </c>
      <c r="K273" s="122">
        <f>IF($E273&gt;0,VLOOKUP($F273,'Temps unitaires'!$B$3:$J$72,6,FALSE)*$E273,VLOOKUP($F273,'Temps unitaires'!$B$3:$J$72,6,FALSE))</f>
        <v>3</v>
      </c>
      <c r="L273" s="122">
        <f>IF($E273&gt;0,VLOOKUP($F273,'Temps unitaires'!$B$3:$J$72,7,FALSE)*$E273,VLOOKUP($F273,'Temps unitaires'!$B$3:$J$72,7,FALSE))</f>
        <v>9.9999999999999995E-7</v>
      </c>
      <c r="M273" s="122">
        <f>IF($E273&gt;0,VLOOKUP($F273,'Temps unitaires'!$B$3:$J$72,8,FALSE)*$E273,VLOOKUP($F273,'Temps unitaires'!$B$3:$J$72,8,FALSE))</f>
        <v>9.9999999999999995E-7</v>
      </c>
      <c r="N273" s="122">
        <f>IF($E273&gt;0,VLOOKUP($F273,'Temps unitaires'!$B$3:$J$72,9,FALSE)*$E273,VLOOKUP($F273,'Temps unitaires'!$B$3:$J$72,9,FALSE))</f>
        <v>1</v>
      </c>
      <c r="O273" s="123"/>
      <c r="P273" s="15"/>
      <c r="Q273" s="15"/>
      <c r="R273" s="15"/>
      <c r="S273" s="15"/>
      <c r="T273" s="15"/>
      <c r="U273" s="15"/>
      <c r="V273" s="79"/>
      <c r="W273" s="38"/>
      <c r="X273" s="124">
        <f t="shared" si="67"/>
        <v>0</v>
      </c>
      <c r="Y273" s="120"/>
      <c r="Z273" s="36"/>
      <c r="AA273" s="36"/>
      <c r="AB273" s="36"/>
      <c r="AC273" s="36"/>
      <c r="AD273" s="36"/>
      <c r="AE273" s="36"/>
      <c r="AF273" s="36"/>
      <c r="AG273" s="36"/>
      <c r="AH273" s="39"/>
      <c r="AI273" s="25"/>
      <c r="AJ273" s="39"/>
      <c r="AK273" s="36"/>
      <c r="AL273" s="32"/>
      <c r="AM273" s="25"/>
      <c r="AN273" s="35"/>
      <c r="AO273" s="36"/>
      <c r="AP273" s="32"/>
    </row>
    <row r="274" spans="1:42" ht="34.5" customHeight="1" thickBot="1" x14ac:dyDescent="0.3">
      <c r="A274" s="69" t="s">
        <v>111</v>
      </c>
      <c r="B274" s="69" t="s">
        <v>304</v>
      </c>
      <c r="C274" s="70" t="s">
        <v>309</v>
      </c>
      <c r="D274" s="71" t="s">
        <v>417</v>
      </c>
      <c r="E274" s="71"/>
      <c r="F274" s="82" t="s">
        <v>78</v>
      </c>
      <c r="G274" s="125">
        <f t="shared" si="68"/>
        <v>5.0000040000000006</v>
      </c>
      <c r="H274" s="126">
        <f>IF($E274&gt;0,VLOOKUP($F274,'Temps unitaires'!$B$3:$J$72,3,FALSE)*$E274,VLOOKUP($F274,'Temps unitaires'!$B$3:$J$72,3,FALSE))</f>
        <v>9.9999999999999995E-7</v>
      </c>
      <c r="I274" s="126">
        <f>IF($E274&gt;0,VLOOKUP($F274,'Temps unitaires'!$B$3:$J$72,4,FALSE)*$E274,VLOOKUP($F274,'Temps unitaires'!$B$3:$J$72,4,FALSE))</f>
        <v>9.9999999999999995E-7</v>
      </c>
      <c r="J274" s="126">
        <f>IF($E274&gt;0,VLOOKUP($F274,'Temps unitaires'!$B$3:$J$72,5,FALSE)*$E274,VLOOKUP($F274,'Temps unitaires'!$B$3:$J$72,5,FALSE))</f>
        <v>1</v>
      </c>
      <c r="K274" s="126">
        <f>IF($E274&gt;0,VLOOKUP($F274,'Temps unitaires'!$B$3:$J$72,6,FALSE)*$E274,VLOOKUP($F274,'Temps unitaires'!$B$3:$J$72,6,FALSE))</f>
        <v>3</v>
      </c>
      <c r="L274" s="126">
        <f>IF($E274&gt;0,VLOOKUP($F274,'Temps unitaires'!$B$3:$J$72,7,FALSE)*$E274,VLOOKUP($F274,'Temps unitaires'!$B$3:$J$72,7,FALSE))</f>
        <v>9.9999999999999995E-7</v>
      </c>
      <c r="M274" s="126">
        <f>IF($E274&gt;0,VLOOKUP($F274,'Temps unitaires'!$B$3:$J$72,8,FALSE)*$E274,VLOOKUP($F274,'Temps unitaires'!$B$3:$J$72,8,FALSE))</f>
        <v>9.9999999999999995E-7</v>
      </c>
      <c r="N274" s="126">
        <f>IF($E274&gt;0,VLOOKUP($F274,'Temps unitaires'!$B$3:$J$72,9,FALSE)*$E274,VLOOKUP($F274,'Temps unitaires'!$B$3:$J$72,9,FALSE))</f>
        <v>1</v>
      </c>
      <c r="O274" s="127"/>
      <c r="P274" s="73"/>
      <c r="Q274" s="73"/>
      <c r="R274" s="73"/>
      <c r="S274" s="73"/>
      <c r="T274" s="73"/>
      <c r="U274" s="73"/>
      <c r="V274" s="79"/>
      <c r="W274" s="74"/>
      <c r="X274" s="128">
        <f t="shared" si="67"/>
        <v>0</v>
      </c>
      <c r="Y274" s="120"/>
      <c r="Z274" s="36"/>
      <c r="AA274" s="36"/>
      <c r="AB274" s="36"/>
      <c r="AC274" s="36"/>
      <c r="AD274" s="36"/>
      <c r="AE274" s="36"/>
      <c r="AF274" s="36"/>
      <c r="AG274" s="36"/>
      <c r="AH274" s="39"/>
      <c r="AI274" s="25"/>
      <c r="AJ274" s="39"/>
      <c r="AK274" s="36"/>
      <c r="AL274" s="32"/>
      <c r="AM274" s="25"/>
      <c r="AN274" s="35"/>
      <c r="AO274" s="36"/>
      <c r="AP274" s="32"/>
    </row>
    <row r="275" spans="1:42" ht="34.5" customHeight="1" thickTop="1" thickBot="1" x14ac:dyDescent="0.3">
      <c r="A275" s="81" t="s">
        <v>111</v>
      </c>
      <c r="B275" s="81" t="s">
        <v>304</v>
      </c>
      <c r="C275" s="184" t="s">
        <v>40</v>
      </c>
      <c r="D275" s="184"/>
      <c r="E275" s="184"/>
      <c r="F275" s="184"/>
      <c r="G275" s="129">
        <f>SUM(H275:N275)</f>
        <v>190.00015199999999</v>
      </c>
      <c r="H275" s="130">
        <f t="shared" ref="H275:N275" si="69">SUM(H247:H274)</f>
        <v>3.7999999999999995E-5</v>
      </c>
      <c r="I275" s="130">
        <f t="shared" si="69"/>
        <v>3.7999999999999995E-5</v>
      </c>
      <c r="J275" s="130">
        <f t="shared" si="69"/>
        <v>38</v>
      </c>
      <c r="K275" s="130">
        <f t="shared" si="69"/>
        <v>114</v>
      </c>
      <c r="L275" s="130">
        <f t="shared" si="69"/>
        <v>3.7999999999999995E-5</v>
      </c>
      <c r="M275" s="130">
        <f t="shared" si="69"/>
        <v>3.7999999999999995E-5</v>
      </c>
      <c r="N275" s="130">
        <f t="shared" si="69"/>
        <v>38</v>
      </c>
      <c r="O275" s="131"/>
      <c r="P275" s="145"/>
      <c r="Q275" s="145"/>
      <c r="R275" s="132">
        <f>SUMPRODUCT(J247:J274,R247:R274)/J275</f>
        <v>0</v>
      </c>
      <c r="S275" s="132">
        <f>SUMPRODUCT(K247:K274,S247:S274)/K275</f>
        <v>0</v>
      </c>
      <c r="T275" s="132"/>
      <c r="U275" s="132"/>
      <c r="V275" s="132">
        <f>SUMPRODUCT(N247:N274,V247:V274)/N275</f>
        <v>0</v>
      </c>
      <c r="W275" s="142"/>
      <c r="X275" s="134">
        <f>SUMPRODUCT(H258:N274,P258:V274)/SUM(H258:N274)</f>
        <v>0</v>
      </c>
      <c r="Y275" s="120"/>
      <c r="Z275" s="99"/>
      <c r="AA275" s="99"/>
      <c r="AB275" s="99"/>
      <c r="AC275" s="99"/>
      <c r="AD275" s="99"/>
      <c r="AE275" s="99"/>
      <c r="AF275" s="99"/>
      <c r="AG275" s="99"/>
      <c r="AH275" s="98"/>
      <c r="AI275" s="101"/>
      <c r="AJ275" s="98"/>
      <c r="AK275" s="99"/>
      <c r="AL275" s="100"/>
      <c r="AM275" s="101"/>
      <c r="AN275" s="102"/>
      <c r="AO275" s="99"/>
      <c r="AP275" s="100"/>
    </row>
    <row r="276" spans="1:42" ht="34.5" customHeight="1" thickTop="1" x14ac:dyDescent="0.25">
      <c r="A276" s="75" t="s">
        <v>111</v>
      </c>
      <c r="B276" s="75" t="s">
        <v>326</v>
      </c>
      <c r="C276" s="76" t="s">
        <v>337</v>
      </c>
      <c r="D276" s="77"/>
      <c r="E276" s="77"/>
      <c r="F276" s="85" t="s">
        <v>107</v>
      </c>
      <c r="G276" s="135">
        <f t="shared" si="68"/>
        <v>7.0000030000000004</v>
      </c>
      <c r="H276" s="136">
        <f>IF($E276&gt;0,VLOOKUP($F276,'Temps unitaires'!$B$3:$J$72,3,FALSE)*$E276,VLOOKUP($F276,'Temps unitaires'!$B$3:$J$72,3,FALSE))</f>
        <v>9.9999999999999995E-7</v>
      </c>
      <c r="I276" s="136">
        <f>IF($E276&gt;0,VLOOKUP($F276,'Temps unitaires'!$B$3:$J$72,4,FALSE)*$E276,VLOOKUP($F276,'Temps unitaires'!$B$3:$J$72,4,FALSE))</f>
        <v>9.9999999999999995E-7</v>
      </c>
      <c r="J276" s="136">
        <f>IF($E276&gt;0,VLOOKUP($F276,'Temps unitaires'!$B$3:$J$72,5,FALSE)*$E276,VLOOKUP($F276,'Temps unitaires'!$B$3:$J$72,5,FALSE))</f>
        <v>2</v>
      </c>
      <c r="K276" s="136">
        <f>IF($E276&gt;0,VLOOKUP($F276,'Temps unitaires'!$B$3:$J$72,6,FALSE)*$E276,VLOOKUP($F276,'Temps unitaires'!$B$3:$J$72,6,FALSE))</f>
        <v>3</v>
      </c>
      <c r="L276" s="136">
        <f>IF($E276&gt;0,VLOOKUP($F276,'Temps unitaires'!$B$3:$J$72,7,FALSE)*$E276,VLOOKUP($F276,'Temps unitaires'!$B$3:$J$72,7,FALSE))</f>
        <v>0</v>
      </c>
      <c r="M276" s="136">
        <f>IF($E276&gt;0,VLOOKUP($F276,'Temps unitaires'!$B$3:$J$72,8,FALSE)*$E276,VLOOKUP($F276,'Temps unitaires'!$B$3:$J$72,8,FALSE))</f>
        <v>9.9999999999999995E-7</v>
      </c>
      <c r="N276" s="136">
        <f>IF($E276&gt;0,VLOOKUP($F276,'Temps unitaires'!$B$3:$J$72,9,FALSE)*$E276,VLOOKUP($F276,'Temps unitaires'!$B$3:$J$72,9,FALSE))</f>
        <v>2</v>
      </c>
      <c r="O276" s="137"/>
      <c r="P276" s="79"/>
      <c r="Q276" s="79"/>
      <c r="R276" s="79"/>
      <c r="S276" s="79"/>
      <c r="T276" s="79"/>
      <c r="U276" s="79"/>
      <c r="V276" s="79"/>
      <c r="W276" s="80"/>
      <c r="X276" s="138">
        <f t="shared" si="67"/>
        <v>0</v>
      </c>
      <c r="Y276" s="120"/>
      <c r="Z276" s="36"/>
      <c r="AA276" s="36"/>
      <c r="AB276" s="36"/>
      <c r="AC276" s="36"/>
      <c r="AD276" s="36"/>
      <c r="AE276" s="36"/>
      <c r="AF276" s="36"/>
      <c r="AG276" s="36"/>
      <c r="AH276" s="39"/>
      <c r="AI276" s="25"/>
      <c r="AJ276" s="39"/>
      <c r="AK276" s="36"/>
      <c r="AL276" s="32"/>
      <c r="AM276" s="25"/>
      <c r="AN276" s="35"/>
      <c r="AO276" s="36"/>
      <c r="AP276" s="32"/>
    </row>
    <row r="277" spans="1:42" ht="34.5" customHeight="1" x14ac:dyDescent="0.25">
      <c r="A277" s="29" t="s">
        <v>111</v>
      </c>
      <c r="B277" s="29" t="s">
        <v>326</v>
      </c>
      <c r="C277" s="30" t="s">
        <v>338</v>
      </c>
      <c r="D277" s="31"/>
      <c r="E277" s="31"/>
      <c r="F277" s="37" t="s">
        <v>107</v>
      </c>
      <c r="G277" s="121">
        <f t="shared" si="68"/>
        <v>7.0000030000000004</v>
      </c>
      <c r="H277" s="122">
        <f>IF($E277&gt;0,VLOOKUP($F277,'Temps unitaires'!$B$3:$J$72,3,FALSE)*$E277,VLOOKUP($F277,'Temps unitaires'!$B$3:$J$72,3,FALSE))</f>
        <v>9.9999999999999995E-7</v>
      </c>
      <c r="I277" s="122">
        <f>IF($E277&gt;0,VLOOKUP($F277,'Temps unitaires'!$B$3:$J$72,4,FALSE)*$E277,VLOOKUP($F277,'Temps unitaires'!$B$3:$J$72,4,FALSE))</f>
        <v>9.9999999999999995E-7</v>
      </c>
      <c r="J277" s="122">
        <f>IF($E277&gt;0,VLOOKUP($F277,'Temps unitaires'!$B$3:$J$72,5,FALSE)*$E277,VLOOKUP($F277,'Temps unitaires'!$B$3:$J$72,5,FALSE))</f>
        <v>2</v>
      </c>
      <c r="K277" s="122">
        <f>IF($E277&gt;0,VLOOKUP($F277,'Temps unitaires'!$B$3:$J$72,6,FALSE)*$E277,VLOOKUP($F277,'Temps unitaires'!$B$3:$J$72,6,FALSE))</f>
        <v>3</v>
      </c>
      <c r="L277" s="122">
        <f>IF($E277&gt;0,VLOOKUP($F277,'Temps unitaires'!$B$3:$J$72,7,FALSE)*$E277,VLOOKUP($F277,'Temps unitaires'!$B$3:$J$72,7,FALSE))</f>
        <v>0</v>
      </c>
      <c r="M277" s="122">
        <f>IF($E277&gt;0,VLOOKUP($F277,'Temps unitaires'!$B$3:$J$72,8,FALSE)*$E277,VLOOKUP($F277,'Temps unitaires'!$B$3:$J$72,8,FALSE))</f>
        <v>9.9999999999999995E-7</v>
      </c>
      <c r="N277" s="122">
        <f>IF($E277&gt;0,VLOOKUP($F277,'Temps unitaires'!$B$3:$J$72,9,FALSE)*$E277,VLOOKUP($F277,'Temps unitaires'!$B$3:$J$72,9,FALSE))</f>
        <v>2</v>
      </c>
      <c r="O277" s="123"/>
      <c r="P277" s="15"/>
      <c r="Q277" s="15"/>
      <c r="R277" s="15"/>
      <c r="S277" s="15"/>
      <c r="T277" s="15"/>
      <c r="U277" s="15"/>
      <c r="V277" s="79"/>
      <c r="W277" s="38"/>
      <c r="X277" s="124">
        <f t="shared" si="67"/>
        <v>0</v>
      </c>
      <c r="Y277" s="120"/>
      <c r="Z277" s="36"/>
      <c r="AA277" s="36"/>
      <c r="AB277" s="36"/>
      <c r="AC277" s="36"/>
      <c r="AD277" s="36"/>
      <c r="AE277" s="36"/>
      <c r="AF277" s="36"/>
      <c r="AG277" s="36"/>
      <c r="AH277" s="39"/>
      <c r="AI277" s="25"/>
      <c r="AJ277" s="39"/>
      <c r="AK277" s="36"/>
      <c r="AL277" s="32"/>
      <c r="AM277" s="25"/>
      <c r="AN277" s="35"/>
      <c r="AO277" s="36"/>
      <c r="AP277" s="32"/>
    </row>
    <row r="278" spans="1:42" ht="34.5" customHeight="1" x14ac:dyDescent="0.25">
      <c r="A278" s="29" t="s">
        <v>111</v>
      </c>
      <c r="B278" s="29" t="s">
        <v>326</v>
      </c>
      <c r="C278" s="30" t="s">
        <v>339</v>
      </c>
      <c r="D278" s="31"/>
      <c r="E278" s="31"/>
      <c r="F278" s="37" t="s">
        <v>107</v>
      </c>
      <c r="G278" s="121">
        <f t="shared" si="68"/>
        <v>7.0000030000000004</v>
      </c>
      <c r="H278" s="122">
        <f>IF($E278&gt;0,VLOOKUP($F278,'Temps unitaires'!$B$3:$J$72,3,FALSE)*$E278,VLOOKUP($F278,'Temps unitaires'!$B$3:$J$72,3,FALSE))</f>
        <v>9.9999999999999995E-7</v>
      </c>
      <c r="I278" s="122">
        <f>IF($E278&gt;0,VLOOKUP($F278,'Temps unitaires'!$B$3:$J$72,4,FALSE)*$E278,VLOOKUP($F278,'Temps unitaires'!$B$3:$J$72,4,FALSE))</f>
        <v>9.9999999999999995E-7</v>
      </c>
      <c r="J278" s="122">
        <f>IF($E278&gt;0,VLOOKUP($F278,'Temps unitaires'!$B$3:$J$72,5,FALSE)*$E278,VLOOKUP($F278,'Temps unitaires'!$B$3:$J$72,5,FALSE))</f>
        <v>2</v>
      </c>
      <c r="K278" s="122">
        <f>IF($E278&gt;0,VLOOKUP($F278,'Temps unitaires'!$B$3:$J$72,6,FALSE)*$E278,VLOOKUP($F278,'Temps unitaires'!$B$3:$J$72,6,FALSE))</f>
        <v>3</v>
      </c>
      <c r="L278" s="122">
        <f>IF($E278&gt;0,VLOOKUP($F278,'Temps unitaires'!$B$3:$J$72,7,FALSE)*$E278,VLOOKUP($F278,'Temps unitaires'!$B$3:$J$72,7,FALSE))</f>
        <v>0</v>
      </c>
      <c r="M278" s="122">
        <f>IF($E278&gt;0,VLOOKUP($F278,'Temps unitaires'!$B$3:$J$72,8,FALSE)*$E278,VLOOKUP($F278,'Temps unitaires'!$B$3:$J$72,8,FALSE))</f>
        <v>9.9999999999999995E-7</v>
      </c>
      <c r="N278" s="122">
        <f>IF($E278&gt;0,VLOOKUP($F278,'Temps unitaires'!$B$3:$J$72,9,FALSE)*$E278,VLOOKUP($F278,'Temps unitaires'!$B$3:$J$72,9,FALSE))</f>
        <v>2</v>
      </c>
      <c r="O278" s="123"/>
      <c r="P278" s="15"/>
      <c r="Q278" s="15"/>
      <c r="R278" s="15"/>
      <c r="S278" s="15"/>
      <c r="T278" s="15"/>
      <c r="U278" s="15"/>
      <c r="V278" s="79"/>
      <c r="W278" s="38"/>
      <c r="X278" s="124">
        <f t="shared" si="67"/>
        <v>0</v>
      </c>
      <c r="Y278" s="120"/>
      <c r="Z278" s="36"/>
      <c r="AA278" s="36"/>
      <c r="AB278" s="36"/>
      <c r="AC278" s="36"/>
      <c r="AD278" s="36"/>
      <c r="AE278" s="36"/>
      <c r="AF278" s="36"/>
      <c r="AG278" s="36"/>
      <c r="AH278" s="39"/>
      <c r="AI278" s="25"/>
      <c r="AJ278" s="39"/>
      <c r="AK278" s="36"/>
      <c r="AL278" s="32"/>
      <c r="AM278" s="25"/>
      <c r="AN278" s="35"/>
      <c r="AO278" s="36"/>
      <c r="AP278" s="32"/>
    </row>
    <row r="279" spans="1:42" ht="34.5" customHeight="1" x14ac:dyDescent="0.25">
      <c r="A279" s="29" t="s">
        <v>111</v>
      </c>
      <c r="B279" s="29" t="s">
        <v>326</v>
      </c>
      <c r="C279" s="30" t="s">
        <v>340</v>
      </c>
      <c r="D279" s="31"/>
      <c r="E279" s="31"/>
      <c r="F279" s="37" t="s">
        <v>107</v>
      </c>
      <c r="G279" s="121">
        <f t="shared" si="68"/>
        <v>7.0000030000000004</v>
      </c>
      <c r="H279" s="122">
        <f>IF($E279&gt;0,VLOOKUP($F279,'Temps unitaires'!$B$3:$J$72,3,FALSE)*$E279,VLOOKUP($F279,'Temps unitaires'!$B$3:$J$72,3,FALSE))</f>
        <v>9.9999999999999995E-7</v>
      </c>
      <c r="I279" s="122">
        <f>IF($E279&gt;0,VLOOKUP($F279,'Temps unitaires'!$B$3:$J$72,4,FALSE)*$E279,VLOOKUP($F279,'Temps unitaires'!$B$3:$J$72,4,FALSE))</f>
        <v>9.9999999999999995E-7</v>
      </c>
      <c r="J279" s="122">
        <f>IF($E279&gt;0,VLOOKUP($F279,'Temps unitaires'!$B$3:$J$72,5,FALSE)*$E279,VLOOKUP($F279,'Temps unitaires'!$B$3:$J$72,5,FALSE))</f>
        <v>2</v>
      </c>
      <c r="K279" s="122">
        <f>IF($E279&gt;0,VLOOKUP($F279,'Temps unitaires'!$B$3:$J$72,6,FALSE)*$E279,VLOOKUP($F279,'Temps unitaires'!$B$3:$J$72,6,FALSE))</f>
        <v>3</v>
      </c>
      <c r="L279" s="122">
        <f>IF($E279&gt;0,VLOOKUP($F279,'Temps unitaires'!$B$3:$J$72,7,FALSE)*$E279,VLOOKUP($F279,'Temps unitaires'!$B$3:$J$72,7,FALSE))</f>
        <v>0</v>
      </c>
      <c r="M279" s="122">
        <f>IF($E279&gt;0,VLOOKUP($F279,'Temps unitaires'!$B$3:$J$72,8,FALSE)*$E279,VLOOKUP($F279,'Temps unitaires'!$B$3:$J$72,8,FALSE))</f>
        <v>9.9999999999999995E-7</v>
      </c>
      <c r="N279" s="122">
        <f>IF($E279&gt;0,VLOOKUP($F279,'Temps unitaires'!$B$3:$J$72,9,FALSE)*$E279,VLOOKUP($F279,'Temps unitaires'!$B$3:$J$72,9,FALSE))</f>
        <v>2</v>
      </c>
      <c r="O279" s="123"/>
      <c r="P279" s="15"/>
      <c r="Q279" s="15"/>
      <c r="R279" s="15"/>
      <c r="S279" s="15"/>
      <c r="T279" s="15"/>
      <c r="U279" s="15"/>
      <c r="V279" s="79"/>
      <c r="W279" s="38"/>
      <c r="X279" s="124">
        <f t="shared" si="67"/>
        <v>0</v>
      </c>
      <c r="Y279" s="120"/>
      <c r="Z279" s="36"/>
      <c r="AA279" s="36"/>
      <c r="AB279" s="36"/>
      <c r="AC279" s="36"/>
      <c r="AD279" s="36"/>
      <c r="AE279" s="36"/>
      <c r="AF279" s="36"/>
      <c r="AG279" s="36"/>
      <c r="AH279" s="39"/>
      <c r="AI279" s="25"/>
      <c r="AJ279" s="39"/>
      <c r="AK279" s="36"/>
      <c r="AL279" s="32"/>
      <c r="AM279" s="25"/>
      <c r="AN279" s="35"/>
      <c r="AO279" s="36"/>
      <c r="AP279" s="32"/>
    </row>
    <row r="280" spans="1:42" ht="34.5" customHeight="1" x14ac:dyDescent="0.25">
      <c r="A280" s="29" t="s">
        <v>111</v>
      </c>
      <c r="B280" s="29" t="s">
        <v>326</v>
      </c>
      <c r="C280" s="30" t="s">
        <v>341</v>
      </c>
      <c r="D280" s="31"/>
      <c r="E280" s="31"/>
      <c r="F280" s="37" t="s">
        <v>107</v>
      </c>
      <c r="G280" s="121">
        <f t="shared" si="68"/>
        <v>7.0000030000000004</v>
      </c>
      <c r="H280" s="122">
        <f>IF($E280&gt;0,VLOOKUP($F280,'Temps unitaires'!$B$3:$J$72,3,FALSE)*$E280,VLOOKUP($F280,'Temps unitaires'!$B$3:$J$72,3,FALSE))</f>
        <v>9.9999999999999995E-7</v>
      </c>
      <c r="I280" s="122">
        <f>IF($E280&gt;0,VLOOKUP($F280,'Temps unitaires'!$B$3:$J$72,4,FALSE)*$E280,VLOOKUP($F280,'Temps unitaires'!$B$3:$J$72,4,FALSE))</f>
        <v>9.9999999999999995E-7</v>
      </c>
      <c r="J280" s="122">
        <f>IF($E280&gt;0,VLOOKUP($F280,'Temps unitaires'!$B$3:$J$72,5,FALSE)*$E280,VLOOKUP($F280,'Temps unitaires'!$B$3:$J$72,5,FALSE))</f>
        <v>2</v>
      </c>
      <c r="K280" s="122">
        <f>IF($E280&gt;0,VLOOKUP($F280,'Temps unitaires'!$B$3:$J$72,6,FALSE)*$E280,VLOOKUP($F280,'Temps unitaires'!$B$3:$J$72,6,FALSE))</f>
        <v>3</v>
      </c>
      <c r="L280" s="122">
        <f>IF($E280&gt;0,VLOOKUP($F280,'Temps unitaires'!$B$3:$J$72,7,FALSE)*$E280,VLOOKUP($F280,'Temps unitaires'!$B$3:$J$72,7,FALSE))</f>
        <v>0</v>
      </c>
      <c r="M280" s="122">
        <f>IF($E280&gt;0,VLOOKUP($F280,'Temps unitaires'!$B$3:$J$72,8,FALSE)*$E280,VLOOKUP($F280,'Temps unitaires'!$B$3:$J$72,8,FALSE))</f>
        <v>9.9999999999999995E-7</v>
      </c>
      <c r="N280" s="122">
        <f>IF($E280&gt;0,VLOOKUP($F280,'Temps unitaires'!$B$3:$J$72,9,FALSE)*$E280,VLOOKUP($F280,'Temps unitaires'!$B$3:$J$72,9,FALSE))</f>
        <v>2</v>
      </c>
      <c r="O280" s="123"/>
      <c r="P280" s="15"/>
      <c r="Q280" s="15"/>
      <c r="R280" s="15"/>
      <c r="S280" s="15"/>
      <c r="T280" s="15"/>
      <c r="U280" s="15"/>
      <c r="V280" s="79"/>
      <c r="W280" s="38"/>
      <c r="X280" s="124">
        <f t="shared" si="67"/>
        <v>0</v>
      </c>
      <c r="Y280" s="120"/>
      <c r="Z280" s="36"/>
      <c r="AA280" s="36"/>
      <c r="AB280" s="36"/>
      <c r="AC280" s="36"/>
      <c r="AD280" s="36"/>
      <c r="AE280" s="36"/>
      <c r="AF280" s="36"/>
      <c r="AG280" s="36"/>
      <c r="AH280" s="39"/>
      <c r="AI280" s="25"/>
      <c r="AJ280" s="39"/>
      <c r="AK280" s="36"/>
      <c r="AL280" s="32"/>
      <c r="AM280" s="25"/>
      <c r="AN280" s="35"/>
      <c r="AO280" s="36"/>
      <c r="AP280" s="32"/>
    </row>
    <row r="281" spans="1:42" ht="34.5" customHeight="1" x14ac:dyDescent="0.25">
      <c r="A281" s="29" t="s">
        <v>111</v>
      </c>
      <c r="B281" s="29" t="s">
        <v>326</v>
      </c>
      <c r="C281" s="30" t="s">
        <v>342</v>
      </c>
      <c r="D281" s="31"/>
      <c r="E281" s="31"/>
      <c r="F281" s="37" t="s">
        <v>107</v>
      </c>
      <c r="G281" s="121">
        <f t="shared" si="68"/>
        <v>7.0000030000000004</v>
      </c>
      <c r="H281" s="122">
        <f>IF($E281&gt;0,VLOOKUP($F281,'Temps unitaires'!$B$3:$J$72,3,FALSE)*$E281,VLOOKUP($F281,'Temps unitaires'!$B$3:$J$72,3,FALSE))</f>
        <v>9.9999999999999995E-7</v>
      </c>
      <c r="I281" s="122">
        <f>IF($E281&gt;0,VLOOKUP($F281,'Temps unitaires'!$B$3:$J$72,4,FALSE)*$E281,VLOOKUP($F281,'Temps unitaires'!$B$3:$J$72,4,FALSE))</f>
        <v>9.9999999999999995E-7</v>
      </c>
      <c r="J281" s="122">
        <f>IF($E281&gt;0,VLOOKUP($F281,'Temps unitaires'!$B$3:$J$72,5,FALSE)*$E281,VLOOKUP($F281,'Temps unitaires'!$B$3:$J$72,5,FALSE))</f>
        <v>2</v>
      </c>
      <c r="K281" s="122">
        <f>IF($E281&gt;0,VLOOKUP($F281,'Temps unitaires'!$B$3:$J$72,6,FALSE)*$E281,VLOOKUP($F281,'Temps unitaires'!$B$3:$J$72,6,FALSE))</f>
        <v>3</v>
      </c>
      <c r="L281" s="122">
        <f>IF($E281&gt;0,VLOOKUP($F281,'Temps unitaires'!$B$3:$J$72,7,FALSE)*$E281,VLOOKUP($F281,'Temps unitaires'!$B$3:$J$72,7,FALSE))</f>
        <v>0</v>
      </c>
      <c r="M281" s="122">
        <f>IF($E281&gt;0,VLOOKUP($F281,'Temps unitaires'!$B$3:$J$72,8,FALSE)*$E281,VLOOKUP($F281,'Temps unitaires'!$B$3:$J$72,8,FALSE))</f>
        <v>9.9999999999999995E-7</v>
      </c>
      <c r="N281" s="122">
        <f>IF($E281&gt;0,VLOOKUP($F281,'Temps unitaires'!$B$3:$J$72,9,FALSE)*$E281,VLOOKUP($F281,'Temps unitaires'!$B$3:$J$72,9,FALSE))</f>
        <v>2</v>
      </c>
      <c r="O281" s="123"/>
      <c r="P281" s="15"/>
      <c r="Q281" s="15"/>
      <c r="R281" s="15"/>
      <c r="S281" s="15"/>
      <c r="T281" s="15"/>
      <c r="U281" s="15"/>
      <c r="V281" s="79"/>
      <c r="W281" s="38"/>
      <c r="X281" s="124">
        <f t="shared" si="67"/>
        <v>0</v>
      </c>
      <c r="Y281" s="120"/>
      <c r="Z281" s="36"/>
      <c r="AA281" s="36"/>
      <c r="AB281" s="36"/>
      <c r="AC281" s="36"/>
      <c r="AD281" s="36"/>
      <c r="AE281" s="36"/>
      <c r="AF281" s="36"/>
      <c r="AG281" s="36"/>
      <c r="AH281" s="39"/>
      <c r="AI281" s="25"/>
      <c r="AJ281" s="39"/>
      <c r="AK281" s="36"/>
      <c r="AL281" s="32"/>
      <c r="AM281" s="25"/>
      <c r="AN281" s="35"/>
      <c r="AO281" s="36"/>
      <c r="AP281" s="32"/>
    </row>
    <row r="282" spans="1:42" ht="34.5" customHeight="1" x14ac:dyDescent="0.25">
      <c r="A282" s="29" t="s">
        <v>111</v>
      </c>
      <c r="B282" s="29" t="s">
        <v>326</v>
      </c>
      <c r="C282" s="30" t="s">
        <v>329</v>
      </c>
      <c r="D282" s="31"/>
      <c r="E282" s="31"/>
      <c r="F282" s="37" t="s">
        <v>107</v>
      </c>
      <c r="G282" s="121">
        <f t="shared" si="68"/>
        <v>7.0000030000000004</v>
      </c>
      <c r="H282" s="122">
        <f>IF($E282&gt;0,VLOOKUP($F282,'Temps unitaires'!$B$3:$J$72,3,FALSE)*$E282,VLOOKUP($F282,'Temps unitaires'!$B$3:$J$72,3,FALSE))</f>
        <v>9.9999999999999995E-7</v>
      </c>
      <c r="I282" s="122">
        <f>IF($E282&gt;0,VLOOKUP($F282,'Temps unitaires'!$B$3:$J$72,4,FALSE)*$E282,VLOOKUP($F282,'Temps unitaires'!$B$3:$J$72,4,FALSE))</f>
        <v>9.9999999999999995E-7</v>
      </c>
      <c r="J282" s="122">
        <f>IF($E282&gt;0,VLOOKUP($F282,'Temps unitaires'!$B$3:$J$72,5,FALSE)*$E282,VLOOKUP($F282,'Temps unitaires'!$B$3:$J$72,5,FALSE))</f>
        <v>2</v>
      </c>
      <c r="K282" s="122">
        <f>IF($E282&gt;0,VLOOKUP($F282,'Temps unitaires'!$B$3:$J$72,6,FALSE)*$E282,VLOOKUP($F282,'Temps unitaires'!$B$3:$J$72,6,FALSE))</f>
        <v>3</v>
      </c>
      <c r="L282" s="122">
        <f>IF($E282&gt;0,VLOOKUP($F282,'Temps unitaires'!$B$3:$J$72,7,FALSE)*$E282,VLOOKUP($F282,'Temps unitaires'!$B$3:$J$72,7,FALSE))</f>
        <v>0</v>
      </c>
      <c r="M282" s="122">
        <f>IF($E282&gt;0,VLOOKUP($F282,'Temps unitaires'!$B$3:$J$72,8,FALSE)*$E282,VLOOKUP($F282,'Temps unitaires'!$B$3:$J$72,8,FALSE))</f>
        <v>9.9999999999999995E-7</v>
      </c>
      <c r="N282" s="122">
        <f>IF($E282&gt;0,VLOOKUP($F282,'Temps unitaires'!$B$3:$J$72,9,FALSE)*$E282,VLOOKUP($F282,'Temps unitaires'!$B$3:$J$72,9,FALSE))</f>
        <v>2</v>
      </c>
      <c r="O282" s="123"/>
      <c r="P282" s="15"/>
      <c r="Q282" s="15"/>
      <c r="R282" s="15"/>
      <c r="S282" s="15"/>
      <c r="T282" s="15"/>
      <c r="U282" s="15"/>
      <c r="V282" s="79"/>
      <c r="W282" s="38"/>
      <c r="X282" s="124">
        <f t="shared" si="67"/>
        <v>0</v>
      </c>
      <c r="Y282" s="120"/>
      <c r="Z282" s="36"/>
      <c r="AA282" s="36"/>
      <c r="AB282" s="36"/>
      <c r="AC282" s="36"/>
      <c r="AD282" s="36"/>
      <c r="AE282" s="36"/>
      <c r="AF282" s="36"/>
      <c r="AG282" s="36"/>
      <c r="AH282" s="39"/>
      <c r="AI282" s="25"/>
      <c r="AJ282" s="39"/>
      <c r="AK282" s="36"/>
      <c r="AL282" s="32"/>
      <c r="AM282" s="25"/>
      <c r="AN282" s="35"/>
      <c r="AO282" s="36"/>
      <c r="AP282" s="32"/>
    </row>
    <row r="283" spans="1:42" ht="34.5" customHeight="1" x14ac:dyDescent="0.25">
      <c r="A283" s="29" t="s">
        <v>111</v>
      </c>
      <c r="B283" s="29" t="s">
        <v>326</v>
      </c>
      <c r="C283" s="30" t="s">
        <v>330</v>
      </c>
      <c r="D283" s="31"/>
      <c r="E283" s="31"/>
      <c r="F283" s="37" t="s">
        <v>107</v>
      </c>
      <c r="G283" s="121">
        <f t="shared" ref="G283:G331" si="70">SUM(H283:N283)</f>
        <v>7.0000030000000004</v>
      </c>
      <c r="H283" s="122">
        <f>IF($E283&gt;0,VLOOKUP($F283,'Temps unitaires'!$B$3:$J$72,3,FALSE)*$E283,VLOOKUP($F283,'Temps unitaires'!$B$3:$J$72,3,FALSE))</f>
        <v>9.9999999999999995E-7</v>
      </c>
      <c r="I283" s="122">
        <f>IF($E283&gt;0,VLOOKUP($F283,'Temps unitaires'!$B$3:$J$72,4,FALSE)*$E283,VLOOKUP($F283,'Temps unitaires'!$B$3:$J$72,4,FALSE))</f>
        <v>9.9999999999999995E-7</v>
      </c>
      <c r="J283" s="122">
        <f>IF($E283&gt;0,VLOOKUP($F283,'Temps unitaires'!$B$3:$J$72,5,FALSE)*$E283,VLOOKUP($F283,'Temps unitaires'!$B$3:$J$72,5,FALSE))</f>
        <v>2</v>
      </c>
      <c r="K283" s="122">
        <f>IF($E283&gt;0,VLOOKUP($F283,'Temps unitaires'!$B$3:$J$72,6,FALSE)*$E283,VLOOKUP($F283,'Temps unitaires'!$B$3:$J$72,6,FALSE))</f>
        <v>3</v>
      </c>
      <c r="L283" s="122">
        <f>IF($E283&gt;0,VLOOKUP($F283,'Temps unitaires'!$B$3:$J$72,7,FALSE)*$E283,VLOOKUP($F283,'Temps unitaires'!$B$3:$J$72,7,FALSE))</f>
        <v>0</v>
      </c>
      <c r="M283" s="122">
        <f>IF($E283&gt;0,VLOOKUP($F283,'Temps unitaires'!$B$3:$J$72,8,FALSE)*$E283,VLOOKUP($F283,'Temps unitaires'!$B$3:$J$72,8,FALSE))</f>
        <v>9.9999999999999995E-7</v>
      </c>
      <c r="N283" s="122">
        <f>IF($E283&gt;0,VLOOKUP($F283,'Temps unitaires'!$B$3:$J$72,9,FALSE)*$E283,VLOOKUP($F283,'Temps unitaires'!$B$3:$J$72,9,FALSE))</f>
        <v>2</v>
      </c>
      <c r="O283" s="123"/>
      <c r="P283" s="15"/>
      <c r="Q283" s="15"/>
      <c r="R283" s="15"/>
      <c r="S283" s="15"/>
      <c r="T283" s="15"/>
      <c r="U283" s="15"/>
      <c r="V283" s="79"/>
      <c r="W283" s="38"/>
      <c r="X283" s="124">
        <f t="shared" si="67"/>
        <v>0</v>
      </c>
      <c r="Y283" s="120"/>
      <c r="Z283" s="36"/>
      <c r="AA283" s="36"/>
      <c r="AB283" s="36"/>
      <c r="AC283" s="36"/>
      <c r="AD283" s="36"/>
      <c r="AE283" s="36"/>
      <c r="AF283" s="36"/>
      <c r="AG283" s="36"/>
      <c r="AH283" s="39"/>
      <c r="AI283" s="25"/>
      <c r="AJ283" s="39"/>
      <c r="AK283" s="36"/>
      <c r="AL283" s="32"/>
      <c r="AM283" s="25"/>
      <c r="AN283" s="35"/>
      <c r="AO283" s="36"/>
      <c r="AP283" s="32"/>
    </row>
    <row r="284" spans="1:42" ht="34.5" customHeight="1" x14ac:dyDescent="0.25">
      <c r="A284" s="29" t="s">
        <v>111</v>
      </c>
      <c r="B284" s="29" t="s">
        <v>326</v>
      </c>
      <c r="C284" s="30" t="s">
        <v>361</v>
      </c>
      <c r="D284" s="31"/>
      <c r="E284" s="31"/>
      <c r="F284" s="37" t="s">
        <v>107</v>
      </c>
      <c r="G284" s="121">
        <f t="shared" si="70"/>
        <v>7.0000030000000004</v>
      </c>
      <c r="H284" s="122">
        <f>IF($E284&gt;0,VLOOKUP($F284,'Temps unitaires'!$B$3:$J$72,3,FALSE)*$E284,VLOOKUP($F284,'Temps unitaires'!$B$3:$J$72,3,FALSE))</f>
        <v>9.9999999999999995E-7</v>
      </c>
      <c r="I284" s="122">
        <f>IF($E284&gt;0,VLOOKUP($F284,'Temps unitaires'!$B$3:$J$72,4,FALSE)*$E284,VLOOKUP($F284,'Temps unitaires'!$B$3:$J$72,4,FALSE))</f>
        <v>9.9999999999999995E-7</v>
      </c>
      <c r="J284" s="122">
        <f>IF($E284&gt;0,VLOOKUP($F284,'Temps unitaires'!$B$3:$J$72,5,FALSE)*$E284,VLOOKUP($F284,'Temps unitaires'!$B$3:$J$72,5,FALSE))</f>
        <v>2</v>
      </c>
      <c r="K284" s="122">
        <f>IF($E284&gt;0,VLOOKUP($F284,'Temps unitaires'!$B$3:$J$72,6,FALSE)*$E284,VLOOKUP($F284,'Temps unitaires'!$B$3:$J$72,6,FALSE))</f>
        <v>3</v>
      </c>
      <c r="L284" s="122">
        <f>IF($E284&gt;0,VLOOKUP($F284,'Temps unitaires'!$B$3:$J$72,7,FALSE)*$E284,VLOOKUP($F284,'Temps unitaires'!$B$3:$J$72,7,FALSE))</f>
        <v>0</v>
      </c>
      <c r="M284" s="122">
        <f>IF($E284&gt;0,VLOOKUP($F284,'Temps unitaires'!$B$3:$J$72,8,FALSE)*$E284,VLOOKUP($F284,'Temps unitaires'!$B$3:$J$72,8,FALSE))</f>
        <v>9.9999999999999995E-7</v>
      </c>
      <c r="N284" s="122">
        <f>IF($E284&gt;0,VLOOKUP($F284,'Temps unitaires'!$B$3:$J$72,9,FALSE)*$E284,VLOOKUP($F284,'Temps unitaires'!$B$3:$J$72,9,FALSE))</f>
        <v>2</v>
      </c>
      <c r="O284" s="123"/>
      <c r="P284" s="15"/>
      <c r="Q284" s="15"/>
      <c r="R284" s="15"/>
      <c r="S284" s="15"/>
      <c r="T284" s="15"/>
      <c r="U284" s="15"/>
      <c r="V284" s="79"/>
      <c r="W284" s="38"/>
      <c r="X284" s="124">
        <f t="shared" si="67"/>
        <v>0</v>
      </c>
      <c r="Y284" s="120"/>
      <c r="Z284" s="36"/>
      <c r="AA284" s="36"/>
      <c r="AB284" s="36"/>
      <c r="AC284" s="36"/>
      <c r="AD284" s="36"/>
      <c r="AE284" s="36"/>
      <c r="AF284" s="36"/>
      <c r="AG284" s="36"/>
      <c r="AH284" s="39"/>
      <c r="AI284" s="25"/>
      <c r="AJ284" s="39"/>
      <c r="AK284" s="36"/>
      <c r="AL284" s="32"/>
      <c r="AM284" s="25"/>
      <c r="AN284" s="35"/>
      <c r="AO284" s="36"/>
      <c r="AP284" s="32"/>
    </row>
    <row r="285" spans="1:42" ht="34.5" customHeight="1" x14ac:dyDescent="0.25">
      <c r="A285" s="29" t="s">
        <v>111</v>
      </c>
      <c r="B285" s="29" t="s">
        <v>326</v>
      </c>
      <c r="C285" s="30" t="s">
        <v>343</v>
      </c>
      <c r="D285" s="31"/>
      <c r="E285" s="31"/>
      <c r="F285" s="37" t="s">
        <v>107</v>
      </c>
      <c r="G285" s="121">
        <f t="shared" si="70"/>
        <v>7.0000030000000004</v>
      </c>
      <c r="H285" s="122">
        <f>IF($E285&gt;0,VLOOKUP($F285,'Temps unitaires'!$B$3:$J$72,3,FALSE)*$E285,VLOOKUP($F285,'Temps unitaires'!$B$3:$J$72,3,FALSE))</f>
        <v>9.9999999999999995E-7</v>
      </c>
      <c r="I285" s="122">
        <f>IF($E285&gt;0,VLOOKUP($F285,'Temps unitaires'!$B$3:$J$72,4,FALSE)*$E285,VLOOKUP($F285,'Temps unitaires'!$B$3:$J$72,4,FALSE))</f>
        <v>9.9999999999999995E-7</v>
      </c>
      <c r="J285" s="122">
        <f>IF($E285&gt;0,VLOOKUP($F285,'Temps unitaires'!$B$3:$J$72,5,FALSE)*$E285,VLOOKUP($F285,'Temps unitaires'!$B$3:$J$72,5,FALSE))</f>
        <v>2</v>
      </c>
      <c r="K285" s="122">
        <f>IF($E285&gt;0,VLOOKUP($F285,'Temps unitaires'!$B$3:$J$72,6,FALSE)*$E285,VLOOKUP($F285,'Temps unitaires'!$B$3:$J$72,6,FALSE))</f>
        <v>3</v>
      </c>
      <c r="L285" s="122">
        <f>IF($E285&gt;0,VLOOKUP($F285,'Temps unitaires'!$B$3:$J$72,7,FALSE)*$E285,VLOOKUP($F285,'Temps unitaires'!$B$3:$J$72,7,FALSE))</f>
        <v>0</v>
      </c>
      <c r="M285" s="122">
        <f>IF($E285&gt;0,VLOOKUP($F285,'Temps unitaires'!$B$3:$J$72,8,FALSE)*$E285,VLOOKUP($F285,'Temps unitaires'!$B$3:$J$72,8,FALSE))</f>
        <v>9.9999999999999995E-7</v>
      </c>
      <c r="N285" s="122">
        <f>IF($E285&gt;0,VLOOKUP($F285,'Temps unitaires'!$B$3:$J$72,9,FALSE)*$E285,VLOOKUP($F285,'Temps unitaires'!$B$3:$J$72,9,FALSE))</f>
        <v>2</v>
      </c>
      <c r="O285" s="123"/>
      <c r="P285" s="15"/>
      <c r="Q285" s="15"/>
      <c r="R285" s="15"/>
      <c r="S285" s="15"/>
      <c r="T285" s="15"/>
      <c r="U285" s="15"/>
      <c r="V285" s="79"/>
      <c r="W285" s="38"/>
      <c r="X285" s="124">
        <f t="shared" si="67"/>
        <v>0</v>
      </c>
      <c r="Y285" s="120"/>
      <c r="Z285" s="36"/>
      <c r="AA285" s="36"/>
      <c r="AB285" s="36"/>
      <c r="AC285" s="36"/>
      <c r="AD285" s="36"/>
      <c r="AE285" s="36"/>
      <c r="AF285" s="36"/>
      <c r="AG285" s="36"/>
      <c r="AH285" s="39"/>
      <c r="AI285" s="25"/>
      <c r="AJ285" s="39"/>
      <c r="AK285" s="36"/>
      <c r="AL285" s="32"/>
      <c r="AM285" s="25"/>
      <c r="AN285" s="35"/>
      <c r="AO285" s="36"/>
      <c r="AP285" s="32"/>
    </row>
    <row r="286" spans="1:42" ht="34.5" customHeight="1" x14ac:dyDescent="0.25">
      <c r="A286" s="29" t="s">
        <v>111</v>
      </c>
      <c r="B286" s="29" t="s">
        <v>326</v>
      </c>
      <c r="C286" s="30" t="s">
        <v>360</v>
      </c>
      <c r="D286" s="31"/>
      <c r="E286" s="31"/>
      <c r="F286" s="37" t="s">
        <v>107</v>
      </c>
      <c r="G286" s="121">
        <f t="shared" si="70"/>
        <v>7.0000030000000004</v>
      </c>
      <c r="H286" s="122">
        <f>IF($E286&gt;0,VLOOKUP($F286,'Temps unitaires'!$B$3:$J$72,3,FALSE)*$E286,VLOOKUP($F286,'Temps unitaires'!$B$3:$J$72,3,FALSE))</f>
        <v>9.9999999999999995E-7</v>
      </c>
      <c r="I286" s="122">
        <f>IF($E286&gt;0,VLOOKUP($F286,'Temps unitaires'!$B$3:$J$72,4,FALSE)*$E286,VLOOKUP($F286,'Temps unitaires'!$B$3:$J$72,4,FALSE))</f>
        <v>9.9999999999999995E-7</v>
      </c>
      <c r="J286" s="122">
        <f>IF($E286&gt;0,VLOOKUP($F286,'Temps unitaires'!$B$3:$J$72,5,FALSE)*$E286,VLOOKUP($F286,'Temps unitaires'!$B$3:$J$72,5,FALSE))</f>
        <v>2</v>
      </c>
      <c r="K286" s="122">
        <f>IF($E286&gt;0,VLOOKUP($F286,'Temps unitaires'!$B$3:$J$72,6,FALSE)*$E286,VLOOKUP($F286,'Temps unitaires'!$B$3:$J$72,6,FALSE))</f>
        <v>3</v>
      </c>
      <c r="L286" s="122">
        <f>IF($E286&gt;0,VLOOKUP($F286,'Temps unitaires'!$B$3:$J$72,7,FALSE)*$E286,VLOOKUP($F286,'Temps unitaires'!$B$3:$J$72,7,FALSE))</f>
        <v>0</v>
      </c>
      <c r="M286" s="122">
        <f>IF($E286&gt;0,VLOOKUP($F286,'Temps unitaires'!$B$3:$J$72,8,FALSE)*$E286,VLOOKUP($F286,'Temps unitaires'!$B$3:$J$72,8,FALSE))</f>
        <v>9.9999999999999995E-7</v>
      </c>
      <c r="N286" s="122">
        <f>IF($E286&gt;0,VLOOKUP($F286,'Temps unitaires'!$B$3:$J$72,9,FALSE)*$E286,VLOOKUP($F286,'Temps unitaires'!$B$3:$J$72,9,FALSE))</f>
        <v>2</v>
      </c>
      <c r="O286" s="123"/>
      <c r="P286" s="15"/>
      <c r="Q286" s="15"/>
      <c r="R286" s="15"/>
      <c r="S286" s="15"/>
      <c r="T286" s="15"/>
      <c r="U286" s="15"/>
      <c r="V286" s="79"/>
      <c r="W286" s="38"/>
      <c r="X286" s="124">
        <f t="shared" si="67"/>
        <v>0</v>
      </c>
      <c r="Y286" s="120"/>
      <c r="Z286" s="36"/>
      <c r="AA286" s="36"/>
      <c r="AB286" s="36"/>
      <c r="AC286" s="36"/>
      <c r="AD286" s="36"/>
      <c r="AE286" s="36"/>
      <c r="AF286" s="36"/>
      <c r="AG286" s="36"/>
      <c r="AH286" s="39"/>
      <c r="AI286" s="25"/>
      <c r="AJ286" s="39"/>
      <c r="AK286" s="36"/>
      <c r="AL286" s="32"/>
      <c r="AM286" s="25"/>
      <c r="AN286" s="35"/>
      <c r="AO286" s="36"/>
      <c r="AP286" s="32"/>
    </row>
    <row r="287" spans="1:42" ht="34.5" customHeight="1" x14ac:dyDescent="0.25">
      <c r="A287" s="29" t="s">
        <v>111</v>
      </c>
      <c r="B287" s="29" t="s">
        <v>326</v>
      </c>
      <c r="C287" s="30" t="s">
        <v>344</v>
      </c>
      <c r="D287" s="31"/>
      <c r="E287" s="31"/>
      <c r="F287" s="37" t="s">
        <v>107</v>
      </c>
      <c r="G287" s="121">
        <f t="shared" si="70"/>
        <v>7.0000030000000004</v>
      </c>
      <c r="H287" s="122">
        <f>IF($E287&gt;0,VLOOKUP($F287,'Temps unitaires'!$B$3:$J$72,3,FALSE)*$E287,VLOOKUP($F287,'Temps unitaires'!$B$3:$J$72,3,FALSE))</f>
        <v>9.9999999999999995E-7</v>
      </c>
      <c r="I287" s="122">
        <f>IF($E287&gt;0,VLOOKUP($F287,'Temps unitaires'!$B$3:$J$72,4,FALSE)*$E287,VLOOKUP($F287,'Temps unitaires'!$B$3:$J$72,4,FALSE))</f>
        <v>9.9999999999999995E-7</v>
      </c>
      <c r="J287" s="122">
        <f>IF($E287&gt;0,VLOOKUP($F287,'Temps unitaires'!$B$3:$J$72,5,FALSE)*$E287,VLOOKUP($F287,'Temps unitaires'!$B$3:$J$72,5,FALSE))</f>
        <v>2</v>
      </c>
      <c r="K287" s="122">
        <f>IF($E287&gt;0,VLOOKUP($F287,'Temps unitaires'!$B$3:$J$72,6,FALSE)*$E287,VLOOKUP($F287,'Temps unitaires'!$B$3:$J$72,6,FALSE))</f>
        <v>3</v>
      </c>
      <c r="L287" s="122">
        <f>IF($E287&gt;0,VLOOKUP($F287,'Temps unitaires'!$B$3:$J$72,7,FALSE)*$E287,VLOOKUP($F287,'Temps unitaires'!$B$3:$J$72,7,FALSE))</f>
        <v>0</v>
      </c>
      <c r="M287" s="122">
        <f>IF($E287&gt;0,VLOOKUP($F287,'Temps unitaires'!$B$3:$J$72,8,FALSE)*$E287,VLOOKUP($F287,'Temps unitaires'!$B$3:$J$72,8,FALSE))</f>
        <v>9.9999999999999995E-7</v>
      </c>
      <c r="N287" s="122">
        <f>IF($E287&gt;0,VLOOKUP($F287,'Temps unitaires'!$B$3:$J$72,9,FALSE)*$E287,VLOOKUP($F287,'Temps unitaires'!$B$3:$J$72,9,FALSE))</f>
        <v>2</v>
      </c>
      <c r="O287" s="123"/>
      <c r="P287" s="15"/>
      <c r="Q287" s="15"/>
      <c r="R287" s="15"/>
      <c r="S287" s="15"/>
      <c r="T287" s="15"/>
      <c r="U287" s="15"/>
      <c r="V287" s="79"/>
      <c r="W287" s="38"/>
      <c r="X287" s="124">
        <f t="shared" si="67"/>
        <v>0</v>
      </c>
      <c r="Y287" s="120"/>
      <c r="Z287" s="36"/>
      <c r="AA287" s="36"/>
      <c r="AB287" s="36"/>
      <c r="AC287" s="36"/>
      <c r="AD287" s="36"/>
      <c r="AE287" s="36"/>
      <c r="AF287" s="36"/>
      <c r="AG287" s="36"/>
      <c r="AH287" s="39"/>
      <c r="AI287" s="25"/>
      <c r="AJ287" s="39"/>
      <c r="AK287" s="36"/>
      <c r="AL287" s="32"/>
      <c r="AM287" s="25"/>
      <c r="AN287" s="35"/>
      <c r="AO287" s="36"/>
      <c r="AP287" s="32"/>
    </row>
    <row r="288" spans="1:42" ht="34.5" customHeight="1" x14ac:dyDescent="0.25">
      <c r="A288" s="29" t="s">
        <v>111</v>
      </c>
      <c r="B288" s="29" t="s">
        <v>326</v>
      </c>
      <c r="C288" s="30" t="s">
        <v>359</v>
      </c>
      <c r="D288" s="31"/>
      <c r="E288" s="31"/>
      <c r="F288" s="37" t="s">
        <v>107</v>
      </c>
      <c r="G288" s="121">
        <f t="shared" si="70"/>
        <v>7.0000030000000004</v>
      </c>
      <c r="H288" s="122">
        <f>IF($E288&gt;0,VLOOKUP($F288,'Temps unitaires'!$B$3:$J$72,3,FALSE)*$E288,VLOOKUP($F288,'Temps unitaires'!$B$3:$J$72,3,FALSE))</f>
        <v>9.9999999999999995E-7</v>
      </c>
      <c r="I288" s="122">
        <f>IF($E288&gt;0,VLOOKUP($F288,'Temps unitaires'!$B$3:$J$72,4,FALSE)*$E288,VLOOKUP($F288,'Temps unitaires'!$B$3:$J$72,4,FALSE))</f>
        <v>9.9999999999999995E-7</v>
      </c>
      <c r="J288" s="122">
        <f>IF($E288&gt;0,VLOOKUP($F288,'Temps unitaires'!$B$3:$J$72,5,FALSE)*$E288,VLOOKUP($F288,'Temps unitaires'!$B$3:$J$72,5,FALSE))</f>
        <v>2</v>
      </c>
      <c r="K288" s="122">
        <f>IF($E288&gt;0,VLOOKUP($F288,'Temps unitaires'!$B$3:$J$72,6,FALSE)*$E288,VLOOKUP($F288,'Temps unitaires'!$B$3:$J$72,6,FALSE))</f>
        <v>3</v>
      </c>
      <c r="L288" s="122">
        <f>IF($E288&gt;0,VLOOKUP($F288,'Temps unitaires'!$B$3:$J$72,7,FALSE)*$E288,VLOOKUP($F288,'Temps unitaires'!$B$3:$J$72,7,FALSE))</f>
        <v>0</v>
      </c>
      <c r="M288" s="122">
        <f>IF($E288&gt;0,VLOOKUP($F288,'Temps unitaires'!$B$3:$J$72,8,FALSE)*$E288,VLOOKUP($F288,'Temps unitaires'!$B$3:$J$72,8,FALSE))</f>
        <v>9.9999999999999995E-7</v>
      </c>
      <c r="N288" s="122">
        <f>IF($E288&gt;0,VLOOKUP($F288,'Temps unitaires'!$B$3:$J$72,9,FALSE)*$E288,VLOOKUP($F288,'Temps unitaires'!$B$3:$J$72,9,FALSE))</f>
        <v>2</v>
      </c>
      <c r="O288" s="123"/>
      <c r="P288" s="15"/>
      <c r="Q288" s="15"/>
      <c r="R288" s="15"/>
      <c r="S288" s="15"/>
      <c r="T288" s="15"/>
      <c r="U288" s="15"/>
      <c r="V288" s="79"/>
      <c r="W288" s="38"/>
      <c r="X288" s="124">
        <f t="shared" si="67"/>
        <v>0</v>
      </c>
      <c r="Y288" s="120"/>
      <c r="Z288" s="36"/>
      <c r="AA288" s="36"/>
      <c r="AB288" s="36"/>
      <c r="AC288" s="36"/>
      <c r="AD288" s="36"/>
      <c r="AE288" s="36"/>
      <c r="AF288" s="36"/>
      <c r="AG288" s="36"/>
      <c r="AH288" s="39"/>
      <c r="AI288" s="25"/>
      <c r="AJ288" s="39"/>
      <c r="AK288" s="36"/>
      <c r="AL288" s="32"/>
      <c r="AM288" s="25"/>
      <c r="AN288" s="35"/>
      <c r="AO288" s="36"/>
      <c r="AP288" s="32"/>
    </row>
    <row r="289" spans="1:42" ht="34.5" customHeight="1" x14ac:dyDescent="0.25">
      <c r="A289" s="29" t="s">
        <v>111</v>
      </c>
      <c r="B289" s="29" t="s">
        <v>326</v>
      </c>
      <c r="C289" s="30" t="s">
        <v>358</v>
      </c>
      <c r="D289" s="31"/>
      <c r="E289" s="31"/>
      <c r="F289" s="37" t="s">
        <v>107</v>
      </c>
      <c r="G289" s="121">
        <f t="shared" si="70"/>
        <v>7.0000030000000004</v>
      </c>
      <c r="H289" s="122">
        <f>IF($E289&gt;0,VLOOKUP($F289,'Temps unitaires'!$B$3:$J$72,3,FALSE)*$E289,VLOOKUP($F289,'Temps unitaires'!$B$3:$J$72,3,FALSE))</f>
        <v>9.9999999999999995E-7</v>
      </c>
      <c r="I289" s="122">
        <f>IF($E289&gt;0,VLOOKUP($F289,'Temps unitaires'!$B$3:$J$72,4,FALSE)*$E289,VLOOKUP($F289,'Temps unitaires'!$B$3:$J$72,4,FALSE))</f>
        <v>9.9999999999999995E-7</v>
      </c>
      <c r="J289" s="122">
        <f>IF($E289&gt;0,VLOOKUP($F289,'Temps unitaires'!$B$3:$J$72,5,FALSE)*$E289,VLOOKUP($F289,'Temps unitaires'!$B$3:$J$72,5,FALSE))</f>
        <v>2</v>
      </c>
      <c r="K289" s="122">
        <f>IF($E289&gt;0,VLOOKUP($F289,'Temps unitaires'!$B$3:$J$72,6,FALSE)*$E289,VLOOKUP($F289,'Temps unitaires'!$B$3:$J$72,6,FALSE))</f>
        <v>3</v>
      </c>
      <c r="L289" s="122">
        <f>IF($E289&gt;0,VLOOKUP($F289,'Temps unitaires'!$B$3:$J$72,7,FALSE)*$E289,VLOOKUP($F289,'Temps unitaires'!$B$3:$J$72,7,FALSE))</f>
        <v>0</v>
      </c>
      <c r="M289" s="122">
        <f>IF($E289&gt;0,VLOOKUP($F289,'Temps unitaires'!$B$3:$J$72,8,FALSE)*$E289,VLOOKUP($F289,'Temps unitaires'!$B$3:$J$72,8,FALSE))</f>
        <v>9.9999999999999995E-7</v>
      </c>
      <c r="N289" s="122">
        <f>IF($E289&gt;0,VLOOKUP($F289,'Temps unitaires'!$B$3:$J$72,9,FALSE)*$E289,VLOOKUP($F289,'Temps unitaires'!$B$3:$J$72,9,FALSE))</f>
        <v>2</v>
      </c>
      <c r="O289" s="123"/>
      <c r="P289" s="15"/>
      <c r="Q289" s="15"/>
      <c r="R289" s="15"/>
      <c r="S289" s="15"/>
      <c r="T289" s="15"/>
      <c r="U289" s="15"/>
      <c r="V289" s="79"/>
      <c r="W289" s="38"/>
      <c r="X289" s="124">
        <f t="shared" si="67"/>
        <v>0</v>
      </c>
      <c r="Y289" s="120"/>
      <c r="Z289" s="36"/>
      <c r="AA289" s="36"/>
      <c r="AB289" s="36"/>
      <c r="AC289" s="36"/>
      <c r="AD289" s="36"/>
      <c r="AE289" s="36"/>
      <c r="AF289" s="36"/>
      <c r="AG289" s="36"/>
      <c r="AH289" s="39"/>
      <c r="AI289" s="25"/>
      <c r="AJ289" s="39"/>
      <c r="AK289" s="36"/>
      <c r="AL289" s="32"/>
      <c r="AM289" s="25"/>
      <c r="AN289" s="35"/>
      <c r="AO289" s="36"/>
      <c r="AP289" s="32"/>
    </row>
    <row r="290" spans="1:42" ht="34.5" customHeight="1" x14ac:dyDescent="0.25">
      <c r="A290" s="29" t="s">
        <v>111</v>
      </c>
      <c r="B290" s="29" t="s">
        <v>326</v>
      </c>
      <c r="C290" s="30" t="s">
        <v>331</v>
      </c>
      <c r="D290" s="31"/>
      <c r="E290" s="31"/>
      <c r="F290" s="37" t="s">
        <v>107</v>
      </c>
      <c r="G290" s="121">
        <f t="shared" si="70"/>
        <v>7.0000030000000004</v>
      </c>
      <c r="H290" s="122">
        <f>IF($E290&gt;0,VLOOKUP($F290,'Temps unitaires'!$B$3:$J$72,3,FALSE)*$E290,VLOOKUP($F290,'Temps unitaires'!$B$3:$J$72,3,FALSE))</f>
        <v>9.9999999999999995E-7</v>
      </c>
      <c r="I290" s="122">
        <f>IF($E290&gt;0,VLOOKUP($F290,'Temps unitaires'!$B$3:$J$72,4,FALSE)*$E290,VLOOKUP($F290,'Temps unitaires'!$B$3:$J$72,4,FALSE))</f>
        <v>9.9999999999999995E-7</v>
      </c>
      <c r="J290" s="122">
        <f>IF($E290&gt;0,VLOOKUP($F290,'Temps unitaires'!$B$3:$J$72,5,FALSE)*$E290,VLOOKUP($F290,'Temps unitaires'!$B$3:$J$72,5,FALSE))</f>
        <v>2</v>
      </c>
      <c r="K290" s="122">
        <f>IF($E290&gt;0,VLOOKUP($F290,'Temps unitaires'!$B$3:$J$72,6,FALSE)*$E290,VLOOKUP($F290,'Temps unitaires'!$B$3:$J$72,6,FALSE))</f>
        <v>3</v>
      </c>
      <c r="L290" s="122">
        <f>IF($E290&gt;0,VLOOKUP($F290,'Temps unitaires'!$B$3:$J$72,7,FALSE)*$E290,VLOOKUP($F290,'Temps unitaires'!$B$3:$J$72,7,FALSE))</f>
        <v>0</v>
      </c>
      <c r="M290" s="122">
        <f>IF($E290&gt;0,VLOOKUP($F290,'Temps unitaires'!$B$3:$J$72,8,FALSE)*$E290,VLOOKUP($F290,'Temps unitaires'!$B$3:$J$72,8,FALSE))</f>
        <v>9.9999999999999995E-7</v>
      </c>
      <c r="N290" s="122">
        <f>IF($E290&gt;0,VLOOKUP($F290,'Temps unitaires'!$B$3:$J$72,9,FALSE)*$E290,VLOOKUP($F290,'Temps unitaires'!$B$3:$J$72,9,FALSE))</f>
        <v>2</v>
      </c>
      <c r="O290" s="123"/>
      <c r="P290" s="15"/>
      <c r="Q290" s="15"/>
      <c r="R290" s="15"/>
      <c r="S290" s="15"/>
      <c r="T290" s="15"/>
      <c r="U290" s="15"/>
      <c r="V290" s="79"/>
      <c r="W290" s="38"/>
      <c r="X290" s="124">
        <f t="shared" si="67"/>
        <v>0</v>
      </c>
      <c r="Y290" s="120"/>
      <c r="Z290" s="36"/>
      <c r="AA290" s="36"/>
      <c r="AB290" s="36"/>
      <c r="AC290" s="36"/>
      <c r="AD290" s="36"/>
      <c r="AE290" s="36"/>
      <c r="AF290" s="36"/>
      <c r="AG290" s="36"/>
      <c r="AH290" s="39"/>
      <c r="AI290" s="25"/>
      <c r="AJ290" s="39"/>
      <c r="AK290" s="36"/>
      <c r="AL290" s="32"/>
      <c r="AM290" s="25"/>
      <c r="AN290" s="35"/>
      <c r="AO290" s="36"/>
      <c r="AP290" s="32"/>
    </row>
    <row r="291" spans="1:42" ht="34.5" customHeight="1" x14ac:dyDescent="0.25">
      <c r="A291" s="29" t="s">
        <v>111</v>
      </c>
      <c r="B291" s="29" t="s">
        <v>326</v>
      </c>
      <c r="C291" s="30" t="s">
        <v>332</v>
      </c>
      <c r="D291" s="31"/>
      <c r="E291" s="31"/>
      <c r="F291" s="37" t="s">
        <v>107</v>
      </c>
      <c r="G291" s="121">
        <f t="shared" si="70"/>
        <v>7.0000030000000004</v>
      </c>
      <c r="H291" s="122">
        <f>IF($E291&gt;0,VLOOKUP($F291,'Temps unitaires'!$B$3:$J$72,3,FALSE)*$E291,VLOOKUP($F291,'Temps unitaires'!$B$3:$J$72,3,FALSE))</f>
        <v>9.9999999999999995E-7</v>
      </c>
      <c r="I291" s="122">
        <f>IF($E291&gt;0,VLOOKUP($F291,'Temps unitaires'!$B$3:$J$72,4,FALSE)*$E291,VLOOKUP($F291,'Temps unitaires'!$B$3:$J$72,4,FALSE))</f>
        <v>9.9999999999999995E-7</v>
      </c>
      <c r="J291" s="122">
        <f>IF($E291&gt;0,VLOOKUP($F291,'Temps unitaires'!$B$3:$J$72,5,FALSE)*$E291,VLOOKUP($F291,'Temps unitaires'!$B$3:$J$72,5,FALSE))</f>
        <v>2</v>
      </c>
      <c r="K291" s="122">
        <f>IF($E291&gt;0,VLOOKUP($F291,'Temps unitaires'!$B$3:$J$72,6,FALSE)*$E291,VLOOKUP($F291,'Temps unitaires'!$B$3:$J$72,6,FALSE))</f>
        <v>3</v>
      </c>
      <c r="L291" s="122">
        <f>IF($E291&gt;0,VLOOKUP($F291,'Temps unitaires'!$B$3:$J$72,7,FALSE)*$E291,VLOOKUP($F291,'Temps unitaires'!$B$3:$J$72,7,FALSE))</f>
        <v>0</v>
      </c>
      <c r="M291" s="122">
        <f>IF($E291&gt;0,VLOOKUP($F291,'Temps unitaires'!$B$3:$J$72,8,FALSE)*$E291,VLOOKUP($F291,'Temps unitaires'!$B$3:$J$72,8,FALSE))</f>
        <v>9.9999999999999995E-7</v>
      </c>
      <c r="N291" s="122">
        <f>IF($E291&gt;0,VLOOKUP($F291,'Temps unitaires'!$B$3:$J$72,9,FALSE)*$E291,VLOOKUP($F291,'Temps unitaires'!$B$3:$J$72,9,FALSE))</f>
        <v>2</v>
      </c>
      <c r="O291" s="123"/>
      <c r="P291" s="15"/>
      <c r="Q291" s="15"/>
      <c r="R291" s="15"/>
      <c r="S291" s="15"/>
      <c r="T291" s="15"/>
      <c r="U291" s="15"/>
      <c r="V291" s="79"/>
      <c r="W291" s="38"/>
      <c r="X291" s="124">
        <f t="shared" si="67"/>
        <v>0</v>
      </c>
      <c r="Y291" s="120"/>
      <c r="Z291" s="36"/>
      <c r="AA291" s="36"/>
      <c r="AB291" s="36"/>
      <c r="AC291" s="36"/>
      <c r="AD291" s="36"/>
      <c r="AE291" s="36"/>
      <c r="AF291" s="36"/>
      <c r="AG291" s="36"/>
      <c r="AH291" s="39"/>
      <c r="AI291" s="25"/>
      <c r="AJ291" s="39"/>
      <c r="AK291" s="36"/>
      <c r="AL291" s="32"/>
      <c r="AM291" s="25"/>
      <c r="AN291" s="35"/>
      <c r="AO291" s="36"/>
      <c r="AP291" s="32"/>
    </row>
    <row r="292" spans="1:42" ht="34.5" customHeight="1" x14ac:dyDescent="0.25">
      <c r="A292" s="29" t="s">
        <v>111</v>
      </c>
      <c r="B292" s="29" t="s">
        <v>326</v>
      </c>
      <c r="C292" s="30" t="s">
        <v>334</v>
      </c>
      <c r="D292" s="31"/>
      <c r="E292" s="31"/>
      <c r="F292" s="37" t="s">
        <v>107</v>
      </c>
      <c r="G292" s="121">
        <f t="shared" si="70"/>
        <v>7.0000030000000004</v>
      </c>
      <c r="H292" s="122">
        <f>IF($E292&gt;0,VLOOKUP($F292,'Temps unitaires'!$B$3:$J$72,3,FALSE)*$E292,VLOOKUP($F292,'Temps unitaires'!$B$3:$J$72,3,FALSE))</f>
        <v>9.9999999999999995E-7</v>
      </c>
      <c r="I292" s="122">
        <f>IF($E292&gt;0,VLOOKUP($F292,'Temps unitaires'!$B$3:$J$72,4,FALSE)*$E292,VLOOKUP($F292,'Temps unitaires'!$B$3:$J$72,4,FALSE))</f>
        <v>9.9999999999999995E-7</v>
      </c>
      <c r="J292" s="122">
        <f>IF($E292&gt;0,VLOOKUP($F292,'Temps unitaires'!$B$3:$J$72,5,FALSE)*$E292,VLOOKUP($F292,'Temps unitaires'!$B$3:$J$72,5,FALSE))</f>
        <v>2</v>
      </c>
      <c r="K292" s="122">
        <f>IF($E292&gt;0,VLOOKUP($F292,'Temps unitaires'!$B$3:$J$72,6,FALSE)*$E292,VLOOKUP($F292,'Temps unitaires'!$B$3:$J$72,6,FALSE))</f>
        <v>3</v>
      </c>
      <c r="L292" s="122">
        <f>IF($E292&gt;0,VLOOKUP($F292,'Temps unitaires'!$B$3:$J$72,7,FALSE)*$E292,VLOOKUP($F292,'Temps unitaires'!$B$3:$J$72,7,FALSE))</f>
        <v>0</v>
      </c>
      <c r="M292" s="122">
        <f>IF($E292&gt;0,VLOOKUP($F292,'Temps unitaires'!$B$3:$J$72,8,FALSE)*$E292,VLOOKUP($F292,'Temps unitaires'!$B$3:$J$72,8,FALSE))</f>
        <v>9.9999999999999995E-7</v>
      </c>
      <c r="N292" s="122">
        <f>IF($E292&gt;0,VLOOKUP($F292,'Temps unitaires'!$B$3:$J$72,9,FALSE)*$E292,VLOOKUP($F292,'Temps unitaires'!$B$3:$J$72,9,FALSE))</f>
        <v>2</v>
      </c>
      <c r="O292" s="123"/>
      <c r="P292" s="15"/>
      <c r="Q292" s="15"/>
      <c r="R292" s="15"/>
      <c r="S292" s="15"/>
      <c r="T292" s="15"/>
      <c r="U292" s="15"/>
      <c r="V292" s="79"/>
      <c r="W292" s="38"/>
      <c r="X292" s="124">
        <f t="shared" si="67"/>
        <v>0</v>
      </c>
      <c r="Y292" s="120"/>
      <c r="Z292" s="36"/>
      <c r="AA292" s="36"/>
      <c r="AB292" s="36"/>
      <c r="AC292" s="36"/>
      <c r="AD292" s="36"/>
      <c r="AE292" s="36"/>
      <c r="AF292" s="36"/>
      <c r="AG292" s="36"/>
      <c r="AH292" s="39"/>
      <c r="AI292" s="25"/>
      <c r="AJ292" s="39"/>
      <c r="AK292" s="36"/>
      <c r="AL292" s="32"/>
      <c r="AM292" s="25"/>
      <c r="AN292" s="35"/>
      <c r="AO292" s="36"/>
      <c r="AP292" s="32"/>
    </row>
    <row r="293" spans="1:42" ht="34.5" customHeight="1" x14ac:dyDescent="0.25">
      <c r="A293" s="29" t="s">
        <v>111</v>
      </c>
      <c r="B293" s="29" t="s">
        <v>326</v>
      </c>
      <c r="C293" s="30" t="s">
        <v>335</v>
      </c>
      <c r="D293" s="31"/>
      <c r="E293" s="31"/>
      <c r="F293" s="37" t="s">
        <v>107</v>
      </c>
      <c r="G293" s="121">
        <f t="shared" si="70"/>
        <v>7.0000030000000004</v>
      </c>
      <c r="H293" s="122">
        <f>IF($E293&gt;0,VLOOKUP($F293,'Temps unitaires'!$B$3:$J$72,3,FALSE)*$E293,VLOOKUP($F293,'Temps unitaires'!$B$3:$J$72,3,FALSE))</f>
        <v>9.9999999999999995E-7</v>
      </c>
      <c r="I293" s="122">
        <f>IF($E293&gt;0,VLOOKUP($F293,'Temps unitaires'!$B$3:$J$72,4,FALSE)*$E293,VLOOKUP($F293,'Temps unitaires'!$B$3:$J$72,4,FALSE))</f>
        <v>9.9999999999999995E-7</v>
      </c>
      <c r="J293" s="122">
        <f>IF($E293&gt;0,VLOOKUP($F293,'Temps unitaires'!$B$3:$J$72,5,FALSE)*$E293,VLOOKUP($F293,'Temps unitaires'!$B$3:$J$72,5,FALSE))</f>
        <v>2</v>
      </c>
      <c r="K293" s="122">
        <f>IF($E293&gt;0,VLOOKUP($F293,'Temps unitaires'!$B$3:$J$72,6,FALSE)*$E293,VLOOKUP($F293,'Temps unitaires'!$B$3:$J$72,6,FALSE))</f>
        <v>3</v>
      </c>
      <c r="L293" s="122">
        <f>IF($E293&gt;0,VLOOKUP($F293,'Temps unitaires'!$B$3:$J$72,7,FALSE)*$E293,VLOOKUP($F293,'Temps unitaires'!$B$3:$J$72,7,FALSE))</f>
        <v>0</v>
      </c>
      <c r="M293" s="122">
        <f>IF($E293&gt;0,VLOOKUP($F293,'Temps unitaires'!$B$3:$J$72,8,FALSE)*$E293,VLOOKUP($F293,'Temps unitaires'!$B$3:$J$72,8,FALSE))</f>
        <v>9.9999999999999995E-7</v>
      </c>
      <c r="N293" s="122">
        <f>IF($E293&gt;0,VLOOKUP($F293,'Temps unitaires'!$B$3:$J$72,9,FALSE)*$E293,VLOOKUP($F293,'Temps unitaires'!$B$3:$J$72,9,FALSE))</f>
        <v>2</v>
      </c>
      <c r="O293" s="123"/>
      <c r="P293" s="15"/>
      <c r="Q293" s="15"/>
      <c r="R293" s="15"/>
      <c r="S293" s="15"/>
      <c r="T293" s="15"/>
      <c r="U293" s="15"/>
      <c r="V293" s="79"/>
      <c r="W293" s="38"/>
      <c r="X293" s="124">
        <f t="shared" si="67"/>
        <v>0</v>
      </c>
      <c r="Y293" s="120"/>
      <c r="Z293" s="36"/>
      <c r="AA293" s="36"/>
      <c r="AB293" s="36"/>
      <c r="AC293" s="36"/>
      <c r="AD293" s="36"/>
      <c r="AE293" s="36"/>
      <c r="AF293" s="36"/>
      <c r="AG293" s="36"/>
      <c r="AH293" s="39"/>
      <c r="AI293" s="25"/>
      <c r="AJ293" s="39"/>
      <c r="AK293" s="36"/>
      <c r="AL293" s="32"/>
      <c r="AM293" s="25"/>
      <c r="AN293" s="35"/>
      <c r="AO293" s="36"/>
      <c r="AP293" s="32"/>
    </row>
    <row r="294" spans="1:42" ht="34.5" customHeight="1" thickBot="1" x14ac:dyDescent="0.3">
      <c r="A294" s="69" t="s">
        <v>111</v>
      </c>
      <c r="B294" s="69" t="s">
        <v>326</v>
      </c>
      <c r="C294" s="70" t="s">
        <v>333</v>
      </c>
      <c r="D294" s="71"/>
      <c r="E294" s="71"/>
      <c r="F294" s="82" t="s">
        <v>107</v>
      </c>
      <c r="G294" s="125">
        <f t="shared" si="70"/>
        <v>7.0000030000000004</v>
      </c>
      <c r="H294" s="126">
        <f>IF($E294&gt;0,VLOOKUP($F294,'Temps unitaires'!$B$3:$J$72,3,FALSE)*$E294,VLOOKUP($F294,'Temps unitaires'!$B$3:$J$72,3,FALSE))</f>
        <v>9.9999999999999995E-7</v>
      </c>
      <c r="I294" s="126">
        <f>IF($E294&gt;0,VLOOKUP($F294,'Temps unitaires'!$B$3:$J$72,4,FALSE)*$E294,VLOOKUP($F294,'Temps unitaires'!$B$3:$J$72,4,FALSE))</f>
        <v>9.9999999999999995E-7</v>
      </c>
      <c r="J294" s="126">
        <f>IF($E294&gt;0,VLOOKUP($F294,'Temps unitaires'!$B$3:$J$72,5,FALSE)*$E294,VLOOKUP($F294,'Temps unitaires'!$B$3:$J$72,5,FALSE))</f>
        <v>2</v>
      </c>
      <c r="K294" s="126">
        <f>IF($E294&gt;0,VLOOKUP($F294,'Temps unitaires'!$B$3:$J$72,6,FALSE)*$E294,VLOOKUP($F294,'Temps unitaires'!$B$3:$J$72,6,FALSE))</f>
        <v>3</v>
      </c>
      <c r="L294" s="126">
        <f>IF($E294&gt;0,VLOOKUP($F294,'Temps unitaires'!$B$3:$J$72,7,FALSE)*$E294,VLOOKUP($F294,'Temps unitaires'!$B$3:$J$72,7,FALSE))</f>
        <v>0</v>
      </c>
      <c r="M294" s="126">
        <f>IF($E294&gt;0,VLOOKUP($F294,'Temps unitaires'!$B$3:$J$72,8,FALSE)*$E294,VLOOKUP($F294,'Temps unitaires'!$B$3:$J$72,8,FALSE))</f>
        <v>9.9999999999999995E-7</v>
      </c>
      <c r="N294" s="126">
        <f>IF($E294&gt;0,VLOOKUP($F294,'Temps unitaires'!$B$3:$J$72,9,FALSE)*$E294,VLOOKUP($F294,'Temps unitaires'!$B$3:$J$72,9,FALSE))</f>
        <v>2</v>
      </c>
      <c r="O294" s="127"/>
      <c r="P294" s="73"/>
      <c r="Q294" s="73"/>
      <c r="R294" s="73"/>
      <c r="S294" s="73"/>
      <c r="T294" s="73"/>
      <c r="U294" s="73"/>
      <c r="V294" s="79"/>
      <c r="W294" s="74"/>
      <c r="X294" s="128">
        <f t="shared" si="67"/>
        <v>0</v>
      </c>
      <c r="Y294" s="120"/>
      <c r="Z294" s="36"/>
      <c r="AA294" s="36"/>
      <c r="AB294" s="36"/>
      <c r="AC294" s="36"/>
      <c r="AD294" s="36"/>
      <c r="AE294" s="36"/>
      <c r="AF294" s="36"/>
      <c r="AG294" s="36"/>
      <c r="AH294" s="39"/>
      <c r="AI294" s="25"/>
      <c r="AJ294" s="39"/>
      <c r="AK294" s="36"/>
      <c r="AL294" s="32"/>
      <c r="AM294" s="25"/>
      <c r="AN294" s="35"/>
      <c r="AO294" s="36"/>
      <c r="AP294" s="32"/>
    </row>
    <row r="295" spans="1:42" ht="34.5" customHeight="1" thickTop="1" thickBot="1" x14ac:dyDescent="0.3">
      <c r="A295" s="81" t="s">
        <v>111</v>
      </c>
      <c r="B295" s="81" t="s">
        <v>326</v>
      </c>
      <c r="C295" s="184" t="s">
        <v>40</v>
      </c>
      <c r="D295" s="184"/>
      <c r="E295" s="184"/>
      <c r="F295" s="184"/>
      <c r="G295" s="129">
        <f>SUM(H295:N295)</f>
        <v>133.000057</v>
      </c>
      <c r="H295" s="130">
        <f t="shared" ref="H295:N295" si="71">SUM(H276:H294)</f>
        <v>1.9000000000000004E-5</v>
      </c>
      <c r="I295" s="130">
        <f t="shared" si="71"/>
        <v>1.9000000000000004E-5</v>
      </c>
      <c r="J295" s="130">
        <f t="shared" si="71"/>
        <v>38</v>
      </c>
      <c r="K295" s="130">
        <f t="shared" si="71"/>
        <v>57</v>
      </c>
      <c r="L295" s="130">
        <f t="shared" si="71"/>
        <v>0</v>
      </c>
      <c r="M295" s="130">
        <f t="shared" si="71"/>
        <v>1.9000000000000004E-5</v>
      </c>
      <c r="N295" s="130">
        <f t="shared" si="71"/>
        <v>38</v>
      </c>
      <c r="O295" s="131"/>
      <c r="P295" s="145"/>
      <c r="Q295" s="145"/>
      <c r="R295" s="132">
        <f>SUMPRODUCT(J276:J294,R276:R294)/J295</f>
        <v>0</v>
      </c>
      <c r="S295" s="132">
        <f t="shared" ref="S295:V295" si="72">SUMPRODUCT(K276:K294,S276:S294)/K295</f>
        <v>0</v>
      </c>
      <c r="T295" s="132"/>
      <c r="U295" s="132"/>
      <c r="V295" s="132">
        <f t="shared" si="72"/>
        <v>0</v>
      </c>
      <c r="W295" s="142"/>
      <c r="X295" s="134">
        <f>SUMPRODUCT(H276:N294,P276:V294)/SUM(H276:N294)</f>
        <v>0</v>
      </c>
      <c r="Y295" s="120"/>
      <c r="Z295" s="99"/>
      <c r="AA295" s="99"/>
      <c r="AB295" s="99"/>
      <c r="AC295" s="99"/>
      <c r="AD295" s="99"/>
      <c r="AE295" s="99"/>
      <c r="AF295" s="99"/>
      <c r="AG295" s="99"/>
      <c r="AH295" s="98"/>
      <c r="AI295" s="25"/>
      <c r="AJ295" s="98"/>
      <c r="AK295" s="99"/>
      <c r="AL295" s="100"/>
      <c r="AM295" s="101"/>
      <c r="AN295" s="102"/>
      <c r="AO295" s="99"/>
      <c r="AP295" s="100"/>
    </row>
    <row r="296" spans="1:42" ht="34.5" customHeight="1" thickTop="1" x14ac:dyDescent="0.25">
      <c r="A296" s="75" t="s">
        <v>111</v>
      </c>
      <c r="B296" s="75" t="s">
        <v>111</v>
      </c>
      <c r="C296" s="76" t="s">
        <v>336</v>
      </c>
      <c r="D296" s="77"/>
      <c r="E296" s="77">
        <v>24</v>
      </c>
      <c r="F296" s="78" t="s">
        <v>21</v>
      </c>
      <c r="G296" s="135">
        <f t="shared" si="70"/>
        <v>78.24009599999998</v>
      </c>
      <c r="H296" s="136">
        <f>IF($E296&gt;0,VLOOKUP($F296,'Temps unitaires'!$B$3:$J$72,3,FALSE)*$E296,VLOOKUP($F296,'Temps unitaires'!$B$3:$J$72,3,FALSE))</f>
        <v>2.4000000000000001E-5</v>
      </c>
      <c r="I296" s="136">
        <f>IF($E296&gt;0,VLOOKUP($F296,'Temps unitaires'!$B$3:$J$72,4,FALSE)*$E296,VLOOKUP($F296,'Temps unitaires'!$B$3:$J$72,4,FALSE))</f>
        <v>72</v>
      </c>
      <c r="J296" s="136">
        <f>IF($E296&gt;0,VLOOKUP($F296,'Temps unitaires'!$B$3:$J$72,5,FALSE)*$E296,VLOOKUP($F296,'Temps unitaires'!$B$3:$J$72,5,FALSE))</f>
        <v>6</v>
      </c>
      <c r="K296" s="136">
        <f>IF($E296&gt;0,VLOOKUP($F296,'Temps unitaires'!$B$3:$J$72,6,FALSE)*$E296,VLOOKUP($F296,'Temps unitaires'!$B$3:$J$72,6,FALSE))</f>
        <v>2.4000000000000001E-5</v>
      </c>
      <c r="L296" s="136">
        <f>IF($E296&gt;0,VLOOKUP($F296,'Temps unitaires'!$B$3:$J$72,7,FALSE)*$E296,VLOOKUP($F296,'Temps unitaires'!$B$3:$J$72,7,FALSE))</f>
        <v>2.4000000000000001E-5</v>
      </c>
      <c r="M296" s="136">
        <f>IF($E296&gt;0,VLOOKUP($F296,'Temps unitaires'!$B$3:$J$72,8,FALSE)*$E296,VLOOKUP($F296,'Temps unitaires'!$B$3:$J$72,8,FALSE))</f>
        <v>2.4000000000000001E-5</v>
      </c>
      <c r="N296" s="136">
        <f>IF($E296&gt;0,VLOOKUP($F296,'Temps unitaires'!$B$3:$J$72,9,FALSE)*$E296,VLOOKUP($F296,'Temps unitaires'!$B$3:$J$72,9,FALSE))</f>
        <v>0.24</v>
      </c>
      <c r="O296" s="137"/>
      <c r="P296" s="79"/>
      <c r="Q296" s="79">
        <v>1</v>
      </c>
      <c r="R296" s="79">
        <v>1</v>
      </c>
      <c r="S296" s="79"/>
      <c r="T296" s="79"/>
      <c r="U296" s="79"/>
      <c r="V296" s="79"/>
      <c r="W296" s="80"/>
      <c r="X296" s="138">
        <f t="shared" si="67"/>
        <v>0.99693129210884435</v>
      </c>
      <c r="Y296" s="120"/>
      <c r="Z296" s="36"/>
      <c r="AA296" s="36"/>
      <c r="AB296" s="36"/>
      <c r="AC296" s="36"/>
      <c r="AD296" s="36"/>
      <c r="AE296" s="36"/>
      <c r="AF296" s="36"/>
      <c r="AG296" s="36"/>
      <c r="AH296" s="39"/>
      <c r="AI296" s="25"/>
      <c r="AJ296" s="39" t="s">
        <v>389</v>
      </c>
      <c r="AK296" s="36" t="s">
        <v>390</v>
      </c>
      <c r="AL296" s="32"/>
      <c r="AM296" s="25"/>
      <c r="AN296" s="94"/>
      <c r="AO296" s="95"/>
      <c r="AP296" s="96"/>
    </row>
    <row r="297" spans="1:42" ht="34.5" customHeight="1" x14ac:dyDescent="0.25">
      <c r="A297" s="29" t="s">
        <v>111</v>
      </c>
      <c r="B297" s="29" t="s">
        <v>111</v>
      </c>
      <c r="C297" s="30" t="s">
        <v>336</v>
      </c>
      <c r="D297" s="31"/>
      <c r="E297" s="31">
        <v>100</v>
      </c>
      <c r="F297" s="37" t="s">
        <v>95</v>
      </c>
      <c r="G297" s="121">
        <f t="shared" si="70"/>
        <v>135.00040000000001</v>
      </c>
      <c r="H297" s="122">
        <f>IF($E297&gt;0,VLOOKUP($F297,'Temps unitaires'!$B$3:$J$72,3,FALSE)*$E297,VLOOKUP($F297,'Temps unitaires'!$B$3:$J$72,3,FALSE))</f>
        <v>9.9999999999999991E-5</v>
      </c>
      <c r="I297" s="122">
        <f>IF($E297&gt;0,VLOOKUP($F297,'Temps unitaires'!$B$3:$J$72,4,FALSE)*$E297,VLOOKUP($F297,'Temps unitaires'!$B$3:$J$72,4,FALSE))</f>
        <v>100</v>
      </c>
      <c r="J297" s="122">
        <f>IF($E297&gt;0,VLOOKUP($F297,'Temps unitaires'!$B$3:$J$72,5,FALSE)*$E297,VLOOKUP($F297,'Temps unitaires'!$B$3:$J$72,5,FALSE))</f>
        <v>25</v>
      </c>
      <c r="K297" s="122">
        <f>IF($E297&gt;0,VLOOKUP($F297,'Temps unitaires'!$B$3:$J$72,6,FALSE)*$E297,VLOOKUP($F297,'Temps unitaires'!$B$3:$J$72,6,FALSE))</f>
        <v>9.9999999999999991E-5</v>
      </c>
      <c r="L297" s="122">
        <f>IF($E297&gt;0,VLOOKUP($F297,'Temps unitaires'!$B$3:$J$72,7,FALSE)*$E297,VLOOKUP($F297,'Temps unitaires'!$B$3:$J$72,7,FALSE))</f>
        <v>9.9999999999999991E-5</v>
      </c>
      <c r="M297" s="122">
        <f>IF($E297&gt;0,VLOOKUP($F297,'Temps unitaires'!$B$3:$J$72,8,FALSE)*$E297,VLOOKUP($F297,'Temps unitaires'!$B$3:$J$72,8,FALSE))</f>
        <v>9.9999999999999991E-5</v>
      </c>
      <c r="N297" s="122">
        <f>IF($E297&gt;0,VLOOKUP($F297,'Temps unitaires'!$B$3:$J$72,9,FALSE)*$E297,VLOOKUP($F297,'Temps unitaires'!$B$3:$J$72,9,FALSE))</f>
        <v>10</v>
      </c>
      <c r="O297" s="123"/>
      <c r="P297" s="15"/>
      <c r="Q297" s="15">
        <v>1</v>
      </c>
      <c r="R297" s="15">
        <v>1</v>
      </c>
      <c r="S297" s="15"/>
      <c r="T297" s="15"/>
      <c r="U297" s="15"/>
      <c r="V297" s="79"/>
      <c r="W297" s="38"/>
      <c r="X297" s="124">
        <f t="shared" si="67"/>
        <v>0.92592318244982974</v>
      </c>
      <c r="Y297" s="120"/>
      <c r="Z297" s="36"/>
      <c r="AA297" s="36"/>
      <c r="AB297" s="36"/>
      <c r="AC297" s="36"/>
      <c r="AD297" s="36"/>
      <c r="AE297" s="36"/>
      <c r="AF297" s="36"/>
      <c r="AG297" s="36"/>
      <c r="AH297" s="39"/>
      <c r="AI297" s="25"/>
      <c r="AJ297" s="39" t="s">
        <v>389</v>
      </c>
      <c r="AK297" s="36" t="s">
        <v>390</v>
      </c>
      <c r="AL297" s="32"/>
      <c r="AM297" s="25"/>
      <c r="AN297" s="94"/>
      <c r="AO297" s="95"/>
      <c r="AP297" s="96"/>
    </row>
    <row r="298" spans="1:42" ht="34.5" customHeight="1" x14ac:dyDescent="0.25">
      <c r="A298" s="29" t="s">
        <v>111</v>
      </c>
      <c r="B298" s="29" t="s">
        <v>111</v>
      </c>
      <c r="C298" s="30" t="s">
        <v>336</v>
      </c>
      <c r="D298" s="31"/>
      <c r="E298" s="31">
        <v>5</v>
      </c>
      <c r="F298" s="32" t="s">
        <v>64</v>
      </c>
      <c r="G298" s="121">
        <f t="shared" si="70"/>
        <v>6.3000199999999991</v>
      </c>
      <c r="H298" s="122">
        <f>IF($E298&gt;0,VLOOKUP($F298,'Temps unitaires'!$B$3:$J$72,3,FALSE)*$E298,VLOOKUP($F298,'Temps unitaires'!$B$3:$J$72,3,FALSE))</f>
        <v>4.9999999999999996E-6</v>
      </c>
      <c r="I298" s="122">
        <f>IF($E298&gt;0,VLOOKUP($F298,'Temps unitaires'!$B$3:$J$72,4,FALSE)*$E298,VLOOKUP($F298,'Temps unitaires'!$B$3:$J$72,4,FALSE))</f>
        <v>5</v>
      </c>
      <c r="J298" s="122">
        <f>IF($E298&gt;0,VLOOKUP($F298,'Temps unitaires'!$B$3:$J$72,5,FALSE)*$E298,VLOOKUP($F298,'Temps unitaires'!$B$3:$J$72,5,FALSE))</f>
        <v>1.25</v>
      </c>
      <c r="K298" s="122">
        <f>IF($E298&gt;0,VLOOKUP($F298,'Temps unitaires'!$B$3:$J$72,6,FALSE)*$E298,VLOOKUP($F298,'Temps unitaires'!$B$3:$J$72,6,FALSE))</f>
        <v>4.9999999999999996E-6</v>
      </c>
      <c r="L298" s="122">
        <f>IF($E298&gt;0,VLOOKUP($F298,'Temps unitaires'!$B$3:$J$72,7,FALSE)*$E298,VLOOKUP($F298,'Temps unitaires'!$B$3:$J$72,7,FALSE))</f>
        <v>4.9999999999999996E-6</v>
      </c>
      <c r="M298" s="122">
        <f>IF($E298&gt;0,VLOOKUP($F298,'Temps unitaires'!$B$3:$J$72,8,FALSE)*$E298,VLOOKUP($F298,'Temps unitaires'!$B$3:$J$72,8,FALSE))</f>
        <v>4.9999999999999996E-6</v>
      </c>
      <c r="N298" s="122">
        <f>IF($E298&gt;0,VLOOKUP($F298,'Temps unitaires'!$B$3:$J$72,9,FALSE)*$E298,VLOOKUP($F298,'Temps unitaires'!$B$3:$J$72,9,FALSE))</f>
        <v>0.05</v>
      </c>
      <c r="O298" s="123"/>
      <c r="P298" s="15"/>
      <c r="Q298" s="15">
        <v>1</v>
      </c>
      <c r="R298" s="15">
        <v>1</v>
      </c>
      <c r="S298" s="15"/>
      <c r="T298" s="15"/>
      <c r="U298" s="15"/>
      <c r="V298" s="79"/>
      <c r="W298" s="38"/>
      <c r="X298" s="124">
        <f t="shared" si="67"/>
        <v>0.99206034266557896</v>
      </c>
      <c r="Y298" s="120"/>
      <c r="Z298" s="36"/>
      <c r="AA298" s="36"/>
      <c r="AB298" s="36"/>
      <c r="AC298" s="36"/>
      <c r="AD298" s="36"/>
      <c r="AE298" s="36"/>
      <c r="AF298" s="36"/>
      <c r="AG298" s="36"/>
      <c r="AH298" s="39"/>
      <c r="AI298" s="25"/>
      <c r="AJ298" s="39" t="s">
        <v>389</v>
      </c>
      <c r="AK298" s="36" t="s">
        <v>390</v>
      </c>
      <c r="AL298" s="32"/>
      <c r="AM298" s="25"/>
      <c r="AN298" s="94"/>
      <c r="AO298" s="95"/>
      <c r="AP298" s="96"/>
    </row>
    <row r="299" spans="1:42" ht="34.5" customHeight="1" x14ac:dyDescent="0.25">
      <c r="A299" s="29" t="s">
        <v>111</v>
      </c>
      <c r="B299" s="29" t="s">
        <v>111</v>
      </c>
      <c r="C299" s="30" t="s">
        <v>336</v>
      </c>
      <c r="D299" s="31"/>
      <c r="E299" s="31">
        <v>1</v>
      </c>
      <c r="F299" s="37" t="s">
        <v>66</v>
      </c>
      <c r="G299" s="121">
        <f t="shared" si="70"/>
        <v>1.2600039999999997</v>
      </c>
      <c r="H299" s="122">
        <f>IF($E299&gt;0,VLOOKUP($F299,'Temps unitaires'!$B$3:$J$72,3,FALSE)*$E299,VLOOKUP($F299,'Temps unitaires'!$B$3:$J$72,3,FALSE))</f>
        <v>9.9999999999999995E-7</v>
      </c>
      <c r="I299" s="122">
        <f>IF($E299&gt;0,VLOOKUP($F299,'Temps unitaires'!$B$3:$J$72,4,FALSE)*$E299,VLOOKUP($F299,'Temps unitaires'!$B$3:$J$72,4,FALSE))</f>
        <v>1</v>
      </c>
      <c r="J299" s="122">
        <f>IF($E299&gt;0,VLOOKUP($F299,'Temps unitaires'!$B$3:$J$72,5,FALSE)*$E299,VLOOKUP($F299,'Temps unitaires'!$B$3:$J$72,5,FALSE))</f>
        <v>0.25</v>
      </c>
      <c r="K299" s="122">
        <f>IF($E299&gt;0,VLOOKUP($F299,'Temps unitaires'!$B$3:$J$72,6,FALSE)*$E299,VLOOKUP($F299,'Temps unitaires'!$B$3:$J$72,6,FALSE))</f>
        <v>9.9999999999999995E-7</v>
      </c>
      <c r="L299" s="122">
        <f>IF($E299&gt;0,VLOOKUP($F299,'Temps unitaires'!$B$3:$J$72,7,FALSE)*$E299,VLOOKUP($F299,'Temps unitaires'!$B$3:$J$72,7,FALSE))</f>
        <v>9.9999999999999995E-7</v>
      </c>
      <c r="M299" s="122">
        <f>IF($E299&gt;0,VLOOKUP($F299,'Temps unitaires'!$B$3:$J$72,8,FALSE)*$E299,VLOOKUP($F299,'Temps unitaires'!$B$3:$J$72,8,FALSE))</f>
        <v>9.9999999999999995E-7</v>
      </c>
      <c r="N299" s="122">
        <f>IF($E299&gt;0,VLOOKUP($F299,'Temps unitaires'!$B$3:$J$72,9,FALSE)*$E299,VLOOKUP($F299,'Temps unitaires'!$B$3:$J$72,9,FALSE))</f>
        <v>0.01</v>
      </c>
      <c r="O299" s="123"/>
      <c r="P299" s="15"/>
      <c r="Q299" s="15">
        <v>1</v>
      </c>
      <c r="R299" s="15">
        <v>1</v>
      </c>
      <c r="S299" s="15"/>
      <c r="T299" s="15"/>
      <c r="U299" s="15"/>
      <c r="V299" s="79"/>
      <c r="W299" s="38"/>
      <c r="X299" s="124">
        <f t="shared" si="67"/>
        <v>0.99206034266557908</v>
      </c>
      <c r="Y299" s="120"/>
      <c r="Z299" s="36"/>
      <c r="AA299" s="36"/>
      <c r="AB299" s="36"/>
      <c r="AC299" s="36"/>
      <c r="AD299" s="36"/>
      <c r="AE299" s="36"/>
      <c r="AF299" s="36"/>
      <c r="AG299" s="36"/>
      <c r="AH299" s="39"/>
      <c r="AI299" s="25"/>
      <c r="AJ299" s="39" t="s">
        <v>389</v>
      </c>
      <c r="AK299" s="36" t="s">
        <v>390</v>
      </c>
      <c r="AL299" s="32"/>
      <c r="AM299" s="25"/>
      <c r="AN299" s="94"/>
      <c r="AO299" s="95"/>
      <c r="AP299" s="96"/>
    </row>
    <row r="300" spans="1:42" ht="34.5" customHeight="1" x14ac:dyDescent="0.25">
      <c r="A300" s="29" t="s">
        <v>111</v>
      </c>
      <c r="B300" s="29" t="s">
        <v>111</v>
      </c>
      <c r="C300" s="30" t="s">
        <v>336</v>
      </c>
      <c r="D300" s="31"/>
      <c r="E300" s="31">
        <v>3</v>
      </c>
      <c r="F300" s="32" t="s">
        <v>65</v>
      </c>
      <c r="G300" s="121">
        <f t="shared" si="70"/>
        <v>3.7800119999999997</v>
      </c>
      <c r="H300" s="122">
        <f>IF($E300&gt;0,VLOOKUP($F300,'Temps unitaires'!$B$3:$J$72,3,FALSE)*$E300,VLOOKUP($F300,'Temps unitaires'!$B$3:$J$72,3,FALSE))</f>
        <v>3.0000000000000001E-6</v>
      </c>
      <c r="I300" s="122">
        <f>IF($E300&gt;0,VLOOKUP($F300,'Temps unitaires'!$B$3:$J$72,4,FALSE)*$E300,VLOOKUP($F300,'Temps unitaires'!$B$3:$J$72,4,FALSE))</f>
        <v>3</v>
      </c>
      <c r="J300" s="122">
        <f>IF($E300&gt;0,VLOOKUP($F300,'Temps unitaires'!$B$3:$J$72,5,FALSE)*$E300,VLOOKUP($F300,'Temps unitaires'!$B$3:$J$72,5,FALSE))</f>
        <v>0.75</v>
      </c>
      <c r="K300" s="122">
        <f>IF($E300&gt;0,VLOOKUP($F300,'Temps unitaires'!$B$3:$J$72,6,FALSE)*$E300,VLOOKUP($F300,'Temps unitaires'!$B$3:$J$72,6,FALSE))</f>
        <v>3.0000000000000001E-6</v>
      </c>
      <c r="L300" s="122">
        <f>IF($E300&gt;0,VLOOKUP($F300,'Temps unitaires'!$B$3:$J$72,7,FALSE)*$E300,VLOOKUP($F300,'Temps unitaires'!$B$3:$J$72,7,FALSE))</f>
        <v>3.0000000000000001E-6</v>
      </c>
      <c r="M300" s="122">
        <f>IF($E300&gt;0,VLOOKUP($F300,'Temps unitaires'!$B$3:$J$72,8,FALSE)*$E300,VLOOKUP($F300,'Temps unitaires'!$B$3:$J$72,8,FALSE))</f>
        <v>3.0000000000000001E-6</v>
      </c>
      <c r="N300" s="122">
        <f>IF($E300&gt;0,VLOOKUP($F300,'Temps unitaires'!$B$3:$J$72,9,FALSE)*$E300,VLOOKUP($F300,'Temps unitaires'!$B$3:$J$72,9,FALSE))</f>
        <v>0.03</v>
      </c>
      <c r="O300" s="123"/>
      <c r="P300" s="15"/>
      <c r="Q300" s="15">
        <v>1</v>
      </c>
      <c r="R300" s="15">
        <v>1</v>
      </c>
      <c r="S300" s="15"/>
      <c r="T300" s="15"/>
      <c r="U300" s="15"/>
      <c r="V300" s="79"/>
      <c r="W300" s="38"/>
      <c r="X300" s="124">
        <f t="shared" si="67"/>
        <v>0.99206034266557896</v>
      </c>
      <c r="Y300" s="120"/>
      <c r="Z300" s="36"/>
      <c r="AA300" s="36"/>
      <c r="AB300" s="36"/>
      <c r="AC300" s="36"/>
      <c r="AD300" s="36"/>
      <c r="AE300" s="36"/>
      <c r="AF300" s="36"/>
      <c r="AG300" s="36"/>
      <c r="AH300" s="39"/>
      <c r="AI300" s="25"/>
      <c r="AJ300" s="39" t="s">
        <v>389</v>
      </c>
      <c r="AK300" s="36" t="s">
        <v>390</v>
      </c>
      <c r="AL300" s="32"/>
      <c r="AM300" s="25"/>
      <c r="AN300" s="94"/>
      <c r="AO300" s="95"/>
      <c r="AP300" s="96"/>
    </row>
    <row r="301" spans="1:42" ht="34.5" customHeight="1" x14ac:dyDescent="0.25">
      <c r="A301" s="29" t="s">
        <v>111</v>
      </c>
      <c r="B301" s="29" t="s">
        <v>111</v>
      </c>
      <c r="C301" s="30" t="s">
        <v>356</v>
      </c>
      <c r="D301" s="31"/>
      <c r="E301" s="31">
        <v>12</v>
      </c>
      <c r="F301" s="32" t="s">
        <v>357</v>
      </c>
      <c r="G301" s="121">
        <f t="shared" ref="G301" si="73">SUM(H301:N301)</f>
        <v>15.120047999999999</v>
      </c>
      <c r="H301" s="122">
        <f>IF($E301&gt;0,VLOOKUP($F301,'Temps unitaires'!$B$3:$J$72,3,FALSE)*$E301,VLOOKUP($F301,'Temps unitaires'!$B$3:$J$72,3,FALSE))</f>
        <v>1.2E-5</v>
      </c>
      <c r="I301" s="122">
        <f>IF($E301&gt;0,VLOOKUP($F301,'Temps unitaires'!$B$3:$J$72,4,FALSE)*$E301,VLOOKUP($F301,'Temps unitaires'!$B$3:$J$72,4,FALSE))</f>
        <v>12</v>
      </c>
      <c r="J301" s="122">
        <f>IF($E301&gt;0,VLOOKUP($F301,'Temps unitaires'!$B$3:$J$72,5,FALSE)*$E301,VLOOKUP($F301,'Temps unitaires'!$B$3:$J$72,5,FALSE))</f>
        <v>3</v>
      </c>
      <c r="K301" s="122">
        <f>IF($E301&gt;0,VLOOKUP($F301,'Temps unitaires'!$B$3:$J$72,6,FALSE)*$E301,VLOOKUP($F301,'Temps unitaires'!$B$3:$J$72,6,FALSE))</f>
        <v>1.2E-5</v>
      </c>
      <c r="L301" s="122">
        <f>IF($E301&gt;0,VLOOKUP($F301,'Temps unitaires'!$B$3:$J$72,7,FALSE)*$E301,VLOOKUP($F301,'Temps unitaires'!$B$3:$J$72,7,FALSE))</f>
        <v>1.2E-5</v>
      </c>
      <c r="M301" s="122">
        <f>IF($E301&gt;0,VLOOKUP($F301,'Temps unitaires'!$B$3:$J$72,8,FALSE)*$E301,VLOOKUP($F301,'Temps unitaires'!$B$3:$J$72,8,FALSE))</f>
        <v>1.2E-5</v>
      </c>
      <c r="N301" s="122">
        <f>IF($E301&gt;0,VLOOKUP($F301,'Temps unitaires'!$B$3:$J$72,9,FALSE)*$E301,VLOOKUP($F301,'Temps unitaires'!$B$3:$J$72,9,FALSE))</f>
        <v>0.12</v>
      </c>
      <c r="O301" s="123"/>
      <c r="P301" s="15"/>
      <c r="Q301" s="15">
        <v>1</v>
      </c>
      <c r="R301" s="15">
        <v>1</v>
      </c>
      <c r="S301" s="15"/>
      <c r="T301" s="15"/>
      <c r="U301" s="15"/>
      <c r="V301" s="79"/>
      <c r="W301" s="38"/>
      <c r="X301" s="124">
        <f t="shared" si="67"/>
        <v>0.99206034266557896</v>
      </c>
      <c r="Y301" s="120"/>
      <c r="Z301" s="36"/>
      <c r="AA301" s="36"/>
      <c r="AB301" s="36"/>
      <c r="AC301" s="36"/>
      <c r="AD301" s="36"/>
      <c r="AE301" s="36"/>
      <c r="AF301" s="36"/>
      <c r="AG301" s="36"/>
      <c r="AH301" s="39"/>
      <c r="AI301" s="25"/>
      <c r="AJ301" s="39" t="s">
        <v>389</v>
      </c>
      <c r="AK301" s="36" t="s">
        <v>390</v>
      </c>
      <c r="AL301" s="32"/>
      <c r="AM301" s="25"/>
      <c r="AN301" s="94"/>
      <c r="AO301" s="95"/>
      <c r="AP301" s="96"/>
    </row>
    <row r="302" spans="1:42" ht="34.5" customHeight="1" x14ac:dyDescent="0.25">
      <c r="A302" s="29" t="s">
        <v>111</v>
      </c>
      <c r="B302" s="29" t="s">
        <v>111</v>
      </c>
      <c r="C302" s="30" t="s">
        <v>336</v>
      </c>
      <c r="D302" s="31"/>
      <c r="E302" s="31">
        <v>196</v>
      </c>
      <c r="F302" s="32" t="s">
        <v>22</v>
      </c>
      <c r="G302" s="121">
        <f t="shared" si="70"/>
        <v>442.96078400000005</v>
      </c>
      <c r="H302" s="122">
        <f>IF($E302&gt;0,VLOOKUP($F302,'Temps unitaires'!$B$3:$J$72,3,FALSE)*$E302,VLOOKUP($F302,'Temps unitaires'!$B$3:$J$72,3,FALSE))</f>
        <v>392</v>
      </c>
      <c r="I302" s="122">
        <f>IF($E302&gt;0,VLOOKUP($F302,'Temps unitaires'!$B$3:$J$72,4,FALSE)*$E302,VLOOKUP($F302,'Temps unitaires'!$B$3:$J$72,4,FALSE))</f>
        <v>1.9599999999999999E-4</v>
      </c>
      <c r="J302" s="122">
        <f>IF($E302&gt;0,VLOOKUP($F302,'Temps unitaires'!$B$3:$J$72,5,FALSE)*$E302,VLOOKUP($F302,'Temps unitaires'!$B$3:$J$72,5,FALSE))</f>
        <v>49</v>
      </c>
      <c r="K302" s="122">
        <f>IF($E302&gt;0,VLOOKUP($F302,'Temps unitaires'!$B$3:$J$72,6,FALSE)*$E302,VLOOKUP($F302,'Temps unitaires'!$B$3:$J$72,6,FALSE))</f>
        <v>1.9599999999999999E-4</v>
      </c>
      <c r="L302" s="122">
        <f>IF($E302&gt;0,VLOOKUP($F302,'Temps unitaires'!$B$3:$J$72,7,FALSE)*$E302,VLOOKUP($F302,'Temps unitaires'!$B$3:$J$72,7,FALSE))</f>
        <v>1.9599999999999999E-4</v>
      </c>
      <c r="M302" s="122">
        <f>IF($E302&gt;0,VLOOKUP($F302,'Temps unitaires'!$B$3:$J$72,8,FALSE)*$E302,VLOOKUP($F302,'Temps unitaires'!$B$3:$J$72,8,FALSE))</f>
        <v>1.9599999999999999E-4</v>
      </c>
      <c r="N302" s="122">
        <f>IF($E302&gt;0,VLOOKUP($F302,'Temps unitaires'!$B$3:$J$72,9,FALSE)*$E302,VLOOKUP($F302,'Temps unitaires'!$B$3:$J$72,9,FALSE))</f>
        <v>1.96</v>
      </c>
      <c r="O302" s="123"/>
      <c r="P302" s="15">
        <v>0.9</v>
      </c>
      <c r="Q302" s="15"/>
      <c r="R302" s="15">
        <v>1</v>
      </c>
      <c r="S302" s="15"/>
      <c r="T302" s="15"/>
      <c r="U302" s="15"/>
      <c r="V302" s="79"/>
      <c r="W302" s="38"/>
      <c r="X302" s="124">
        <f t="shared" si="67"/>
        <v>0.90707804056983965</v>
      </c>
      <c r="Y302" s="120"/>
      <c r="Z302" s="36"/>
      <c r="AA302" s="36"/>
      <c r="AB302" s="36"/>
      <c r="AC302" s="36"/>
      <c r="AD302" s="36"/>
      <c r="AE302" s="36"/>
      <c r="AF302" s="36"/>
      <c r="AG302" s="36"/>
      <c r="AH302" s="39"/>
      <c r="AI302" s="25"/>
      <c r="AJ302" s="39"/>
      <c r="AK302" s="36"/>
      <c r="AL302" s="32"/>
      <c r="AM302" s="25"/>
      <c r="AN302" s="35"/>
      <c r="AO302" s="36"/>
      <c r="AP302" s="32"/>
    </row>
    <row r="303" spans="1:42" ht="34.5" customHeight="1" x14ac:dyDescent="0.25">
      <c r="A303" s="29" t="s">
        <v>111</v>
      </c>
      <c r="B303" s="29" t="s">
        <v>111</v>
      </c>
      <c r="C303" s="30" t="s">
        <v>336</v>
      </c>
      <c r="D303" s="31"/>
      <c r="E303" s="31">
        <v>28</v>
      </c>
      <c r="F303" s="37" t="s">
        <v>25</v>
      </c>
      <c r="G303" s="121">
        <f t="shared" si="70"/>
        <v>84.000140000000002</v>
      </c>
      <c r="H303" s="122">
        <f>IF($E303&gt;0,VLOOKUP($F303,'Temps unitaires'!$B$3:$J$72,3,FALSE)*$E303,VLOOKUP($F303,'Temps unitaires'!$B$3:$J$72,3,FALSE))</f>
        <v>2.8E-5</v>
      </c>
      <c r="I303" s="122">
        <f>IF($E303&gt;0,VLOOKUP($F303,'Temps unitaires'!$B$3:$J$72,4,FALSE)*$E303,VLOOKUP($F303,'Temps unitaires'!$B$3:$J$72,4,FALSE))</f>
        <v>2.8E-5</v>
      </c>
      <c r="J303" s="122">
        <f>IF($E303&gt;0,VLOOKUP($F303,'Temps unitaires'!$B$3:$J$72,5,FALSE)*$E303,VLOOKUP($F303,'Temps unitaires'!$B$3:$J$72,5,FALSE))</f>
        <v>2.8E-5</v>
      </c>
      <c r="K303" s="122">
        <f>IF($E303&gt;0,VLOOKUP($F303,'Temps unitaires'!$B$3:$J$72,6,FALSE)*$E303,VLOOKUP($F303,'Temps unitaires'!$B$3:$J$72,6,FALSE))</f>
        <v>2.8E-5</v>
      </c>
      <c r="L303" s="122">
        <f>IF($E303&gt;0,VLOOKUP($F303,'Temps unitaires'!$B$3:$J$72,7,FALSE)*$E303,VLOOKUP($F303,'Temps unitaires'!$B$3:$J$72,7,FALSE))</f>
        <v>2.8E-5</v>
      </c>
      <c r="M303" s="122">
        <f>IF($E303&gt;0,VLOOKUP($F303,'Temps unitaires'!$B$3:$J$72,8,FALSE)*$E303,VLOOKUP($F303,'Temps unitaires'!$B$3:$J$72,8,FALSE))</f>
        <v>56</v>
      </c>
      <c r="N303" s="122">
        <f>IF($E303&gt;0,VLOOKUP($F303,'Temps unitaires'!$B$3:$J$72,9,FALSE)*$E303,VLOOKUP($F303,'Temps unitaires'!$B$3:$J$72,9,FALSE))</f>
        <v>28</v>
      </c>
      <c r="O303" s="123"/>
      <c r="P303" s="15"/>
      <c r="Q303" s="15"/>
      <c r="R303" s="15"/>
      <c r="S303" s="15"/>
      <c r="T303" s="15"/>
      <c r="U303" s="15"/>
      <c r="V303" s="79"/>
      <c r="W303" s="38"/>
      <c r="X303" s="124">
        <f t="shared" si="67"/>
        <v>0</v>
      </c>
      <c r="Y303" s="120"/>
      <c r="Z303" s="36"/>
      <c r="AA303" s="36"/>
      <c r="AB303" s="36"/>
      <c r="AC303" s="36"/>
      <c r="AD303" s="36"/>
      <c r="AE303" s="36"/>
      <c r="AF303" s="36"/>
      <c r="AG303" s="36"/>
      <c r="AH303" s="39"/>
      <c r="AI303" s="25"/>
      <c r="AJ303" s="97"/>
      <c r="AK303" s="95"/>
      <c r="AL303" s="96"/>
      <c r="AM303" s="25"/>
      <c r="AN303" s="35"/>
      <c r="AO303" s="36"/>
      <c r="AP303" s="32"/>
    </row>
    <row r="304" spans="1:42" ht="34.5" customHeight="1" x14ac:dyDescent="0.25">
      <c r="A304" s="29" t="s">
        <v>111</v>
      </c>
      <c r="B304" s="29" t="s">
        <v>111</v>
      </c>
      <c r="C304" s="30" t="s">
        <v>336</v>
      </c>
      <c r="D304" s="31"/>
      <c r="E304" s="31">
        <v>75</v>
      </c>
      <c r="F304" s="32" t="s">
        <v>26</v>
      </c>
      <c r="G304" s="121">
        <f t="shared" si="70"/>
        <v>97.500374999999991</v>
      </c>
      <c r="H304" s="122">
        <f>IF($E304&gt;0,VLOOKUP($F304,'Temps unitaires'!$B$3:$J$72,3,FALSE)*$E304,VLOOKUP($F304,'Temps unitaires'!$B$3:$J$72,3,FALSE))</f>
        <v>7.4999999999999993E-5</v>
      </c>
      <c r="I304" s="122">
        <f>IF($E304&gt;0,VLOOKUP($F304,'Temps unitaires'!$B$3:$J$72,4,FALSE)*$E304,VLOOKUP($F304,'Temps unitaires'!$B$3:$J$72,4,FALSE))</f>
        <v>7.4999999999999993E-5</v>
      </c>
      <c r="J304" s="122">
        <f>IF($E304&gt;0,VLOOKUP($F304,'Temps unitaires'!$B$3:$J$72,5,FALSE)*$E304,VLOOKUP($F304,'Temps unitaires'!$B$3:$J$72,5,FALSE))</f>
        <v>7.4999999999999993E-5</v>
      </c>
      <c r="K304" s="122">
        <f>IF($E304&gt;0,VLOOKUP($F304,'Temps unitaires'!$B$3:$J$72,6,FALSE)*$E304,VLOOKUP($F304,'Temps unitaires'!$B$3:$J$72,6,FALSE))</f>
        <v>7.4999999999999993E-5</v>
      </c>
      <c r="L304" s="122">
        <f>IF($E304&gt;0,VLOOKUP($F304,'Temps unitaires'!$B$3:$J$72,7,FALSE)*$E304,VLOOKUP($F304,'Temps unitaires'!$B$3:$J$72,7,FALSE))</f>
        <v>7.4999999999999993E-5</v>
      </c>
      <c r="M304" s="122">
        <f>IF($E304&gt;0,VLOOKUP($F304,'Temps unitaires'!$B$3:$J$72,8,FALSE)*$E304,VLOOKUP($F304,'Temps unitaires'!$B$3:$J$72,8,FALSE))</f>
        <v>60</v>
      </c>
      <c r="N304" s="122">
        <f>IF($E304&gt;0,VLOOKUP($F304,'Temps unitaires'!$B$3:$J$72,9,FALSE)*$E304,VLOOKUP($F304,'Temps unitaires'!$B$3:$J$72,9,FALSE))</f>
        <v>37.5</v>
      </c>
      <c r="O304" s="123"/>
      <c r="P304" s="15"/>
      <c r="Q304" s="15"/>
      <c r="R304" s="15"/>
      <c r="S304" s="15"/>
      <c r="T304" s="15"/>
      <c r="U304" s="15"/>
      <c r="V304" s="79"/>
      <c r="W304" s="38"/>
      <c r="X304" s="124">
        <f t="shared" si="67"/>
        <v>0</v>
      </c>
      <c r="Y304" s="120"/>
      <c r="Z304" s="36"/>
      <c r="AA304" s="36"/>
      <c r="AB304" s="36"/>
      <c r="AC304" s="36"/>
      <c r="AD304" s="36"/>
      <c r="AE304" s="36"/>
      <c r="AF304" s="36"/>
      <c r="AG304" s="36"/>
      <c r="AH304" s="39"/>
      <c r="AI304" s="25"/>
      <c r="AJ304" s="97"/>
      <c r="AK304" s="95"/>
      <c r="AL304" s="96"/>
      <c r="AM304" s="25"/>
      <c r="AN304" s="35"/>
      <c r="AO304" s="36"/>
      <c r="AP304" s="32"/>
    </row>
    <row r="305" spans="1:42" ht="34.5" customHeight="1" x14ac:dyDescent="0.25">
      <c r="A305" s="29" t="s">
        <v>111</v>
      </c>
      <c r="B305" s="29" t="s">
        <v>111</v>
      </c>
      <c r="C305" s="30" t="s">
        <v>336</v>
      </c>
      <c r="D305" s="31"/>
      <c r="E305" s="31">
        <v>82</v>
      </c>
      <c r="F305" s="37" t="s">
        <v>23</v>
      </c>
      <c r="G305" s="121">
        <f t="shared" si="70"/>
        <v>118.900328</v>
      </c>
      <c r="H305" s="122">
        <f>IF($E305&gt;0,VLOOKUP($F305,'Temps unitaires'!$B$3:$J$72,3,FALSE)*$E305,VLOOKUP($F305,'Temps unitaires'!$B$3:$J$72,3,FALSE))</f>
        <v>8.2000000000000001E-5</v>
      </c>
      <c r="I305" s="122">
        <f>IF($E305&gt;0,VLOOKUP($F305,'Temps unitaires'!$B$3:$J$72,4,FALSE)*$E305,VLOOKUP($F305,'Temps unitaires'!$B$3:$J$72,4,FALSE))</f>
        <v>8.2000000000000001E-5</v>
      </c>
      <c r="J305" s="122">
        <f>IF($E305&gt;0,VLOOKUP($F305,'Temps unitaires'!$B$3:$J$72,5,FALSE)*$E305,VLOOKUP($F305,'Temps unitaires'!$B$3:$J$72,5,FALSE))</f>
        <v>20.5</v>
      </c>
      <c r="K305" s="122">
        <f>IF($E305&gt;0,VLOOKUP($F305,'Temps unitaires'!$B$3:$J$72,6,FALSE)*$E305,VLOOKUP($F305,'Temps unitaires'!$B$3:$J$72,6,FALSE))</f>
        <v>8.2000000000000001E-5</v>
      </c>
      <c r="L305" s="122">
        <f>IF($E305&gt;0,VLOOKUP($F305,'Temps unitaires'!$B$3:$J$72,7,FALSE)*$E305,VLOOKUP($F305,'Temps unitaires'!$B$3:$J$72,7,FALSE))</f>
        <v>8.2000000000000001E-5</v>
      </c>
      <c r="M305" s="122">
        <f>IF($E305&gt;0,VLOOKUP($F305,'Temps unitaires'!$B$3:$J$72,8,FALSE)*$E305,VLOOKUP($F305,'Temps unitaires'!$B$3:$J$72,8,FALSE))</f>
        <v>82</v>
      </c>
      <c r="N305" s="122">
        <f>IF($E305&gt;0,VLOOKUP($F305,'Temps unitaires'!$B$3:$J$72,9,FALSE)*$E305,VLOOKUP($F305,'Temps unitaires'!$B$3:$J$72,9,FALSE))</f>
        <v>16.400000000000002</v>
      </c>
      <c r="O305" s="123"/>
      <c r="P305" s="15"/>
      <c r="Q305" s="15"/>
      <c r="R305" s="15">
        <v>1</v>
      </c>
      <c r="S305" s="15"/>
      <c r="T305" s="15"/>
      <c r="U305" s="15">
        <v>0.7</v>
      </c>
      <c r="V305" s="79"/>
      <c r="W305" s="38"/>
      <c r="X305" s="124">
        <f t="shared" si="67"/>
        <v>0.65517060642591329</v>
      </c>
      <c r="Y305" s="120"/>
      <c r="Z305" s="36"/>
      <c r="AA305" s="36"/>
      <c r="AB305" s="36"/>
      <c r="AC305" s="36"/>
      <c r="AD305" s="36"/>
      <c r="AE305" s="36"/>
      <c r="AF305" s="36"/>
      <c r="AG305" s="36"/>
      <c r="AH305" s="39"/>
      <c r="AI305" s="25"/>
      <c r="AJ305" s="97"/>
      <c r="AK305" s="95"/>
      <c r="AL305" s="96"/>
      <c r="AM305" s="25"/>
      <c r="AN305" s="35"/>
      <c r="AO305" s="36"/>
      <c r="AP305" s="32"/>
    </row>
    <row r="306" spans="1:42" ht="34.5" customHeight="1" x14ac:dyDescent="0.25">
      <c r="A306" s="29" t="s">
        <v>111</v>
      </c>
      <c r="B306" s="29" t="s">
        <v>111</v>
      </c>
      <c r="C306" s="30" t="s">
        <v>336</v>
      </c>
      <c r="D306" s="31"/>
      <c r="E306" s="31">
        <v>152</v>
      </c>
      <c r="F306" s="32" t="s">
        <v>28</v>
      </c>
      <c r="G306" s="121">
        <f t="shared" si="70"/>
        <v>114.00060800000001</v>
      </c>
      <c r="H306" s="122">
        <f>IF($E306&gt;0,VLOOKUP($F306,'Temps unitaires'!$B$3:$J$72,3,FALSE)*$E306,VLOOKUP($F306,'Temps unitaires'!$B$3:$J$72,3,FALSE))</f>
        <v>1.5199999999999998E-4</v>
      </c>
      <c r="I306" s="122">
        <f>IF($E306&gt;0,VLOOKUP($F306,'Temps unitaires'!$B$3:$J$72,4,FALSE)*$E306,VLOOKUP($F306,'Temps unitaires'!$B$3:$J$72,4,FALSE))</f>
        <v>1.5199999999999998E-4</v>
      </c>
      <c r="J306" s="122">
        <f>IF($E306&gt;0,VLOOKUP($F306,'Temps unitaires'!$B$3:$J$72,5,FALSE)*$E306,VLOOKUP($F306,'Temps unitaires'!$B$3:$J$72,5,FALSE))</f>
        <v>38</v>
      </c>
      <c r="K306" s="122">
        <f>IF($E306&gt;0,VLOOKUP($F306,'Temps unitaires'!$B$3:$J$72,6,FALSE)*$E306,VLOOKUP($F306,'Temps unitaires'!$B$3:$J$72,6,FALSE))</f>
        <v>1.5199999999999998E-4</v>
      </c>
      <c r="L306" s="122">
        <f>IF($E306&gt;0,VLOOKUP($F306,'Temps unitaires'!$B$3:$J$72,7,FALSE)*$E306,VLOOKUP($F306,'Temps unitaires'!$B$3:$J$72,7,FALSE))</f>
        <v>1.5199999999999998E-4</v>
      </c>
      <c r="M306" s="122">
        <f>IF($E306&gt;0,VLOOKUP($F306,'Temps unitaires'!$B$3:$J$72,8,FALSE)*$E306,VLOOKUP($F306,'Temps unitaires'!$B$3:$J$72,8,FALSE))</f>
        <v>60.800000000000004</v>
      </c>
      <c r="N306" s="122">
        <f>IF($E306&gt;0,VLOOKUP($F306,'Temps unitaires'!$B$3:$J$72,9,FALSE)*$E306,VLOOKUP($F306,'Temps unitaires'!$B$3:$J$72,9,FALSE))</f>
        <v>15.200000000000001</v>
      </c>
      <c r="O306" s="123"/>
      <c r="P306" s="15"/>
      <c r="Q306" s="15"/>
      <c r="R306" s="15">
        <v>1</v>
      </c>
      <c r="S306" s="15"/>
      <c r="T306" s="15"/>
      <c r="U306" s="15">
        <v>0.7</v>
      </c>
      <c r="V306" s="79"/>
      <c r="W306" s="38"/>
      <c r="X306" s="124">
        <f t="shared" si="67"/>
        <v>0.70666289779787839</v>
      </c>
      <c r="Y306" s="120"/>
      <c r="Z306" s="36"/>
      <c r="AA306" s="36"/>
      <c r="AB306" s="36"/>
      <c r="AC306" s="36"/>
      <c r="AD306" s="36"/>
      <c r="AE306" s="36"/>
      <c r="AF306" s="36"/>
      <c r="AG306" s="36"/>
      <c r="AH306" s="39"/>
      <c r="AI306" s="25"/>
      <c r="AJ306" s="97"/>
      <c r="AK306" s="95"/>
      <c r="AL306" s="96"/>
      <c r="AM306" s="25"/>
      <c r="AN306" s="35"/>
      <c r="AO306" s="36"/>
      <c r="AP306" s="32"/>
    </row>
    <row r="307" spans="1:42" ht="34.5" customHeight="1" x14ac:dyDescent="0.25">
      <c r="A307" s="29" t="s">
        <v>111</v>
      </c>
      <c r="B307" s="29" t="s">
        <v>111</v>
      </c>
      <c r="C307" s="30" t="s">
        <v>336</v>
      </c>
      <c r="D307" s="31"/>
      <c r="E307" s="31">
        <v>76</v>
      </c>
      <c r="F307" s="32" t="s">
        <v>27</v>
      </c>
      <c r="G307" s="121">
        <f t="shared" si="70"/>
        <v>79.800303999999983</v>
      </c>
      <c r="H307" s="122">
        <f>IF($E307&gt;0,VLOOKUP($F307,'Temps unitaires'!$B$3:$J$72,3,FALSE)*$E307,VLOOKUP($F307,'Temps unitaires'!$B$3:$J$72,3,FALSE))</f>
        <v>7.5999999999999991E-5</v>
      </c>
      <c r="I307" s="122">
        <f>IF($E307&gt;0,VLOOKUP($F307,'Temps unitaires'!$B$3:$J$72,4,FALSE)*$E307,VLOOKUP($F307,'Temps unitaires'!$B$3:$J$72,4,FALSE))</f>
        <v>7.5999999999999991E-5</v>
      </c>
      <c r="J307" s="122">
        <f>IF($E307&gt;0,VLOOKUP($F307,'Temps unitaires'!$B$3:$J$72,5,FALSE)*$E307,VLOOKUP($F307,'Temps unitaires'!$B$3:$J$72,5,FALSE))</f>
        <v>19</v>
      </c>
      <c r="K307" s="122">
        <f>IF($E307&gt;0,VLOOKUP($F307,'Temps unitaires'!$B$3:$J$72,6,FALSE)*$E307,VLOOKUP($F307,'Temps unitaires'!$B$3:$J$72,6,FALSE))</f>
        <v>7.5999999999999991E-5</v>
      </c>
      <c r="L307" s="122">
        <f>IF($E307&gt;0,VLOOKUP($F307,'Temps unitaires'!$B$3:$J$72,7,FALSE)*$E307,VLOOKUP($F307,'Temps unitaires'!$B$3:$J$72,7,FALSE))</f>
        <v>7.5999999999999991E-5</v>
      </c>
      <c r="M307" s="122">
        <f>IF($E307&gt;0,VLOOKUP($F307,'Temps unitaires'!$B$3:$J$72,8,FALSE)*$E307,VLOOKUP($F307,'Temps unitaires'!$B$3:$J$72,8,FALSE))</f>
        <v>53.199999999999996</v>
      </c>
      <c r="N307" s="122">
        <f>IF($E307&gt;0,VLOOKUP($F307,'Temps unitaires'!$B$3:$J$72,9,FALSE)*$E307,VLOOKUP($F307,'Temps unitaires'!$B$3:$J$72,9,FALSE))</f>
        <v>7.6000000000000005</v>
      </c>
      <c r="O307" s="123"/>
      <c r="P307" s="15"/>
      <c r="Q307" s="15"/>
      <c r="R307" s="15">
        <v>1</v>
      </c>
      <c r="S307" s="15"/>
      <c r="T307" s="15"/>
      <c r="U307" s="15">
        <v>1</v>
      </c>
      <c r="V307" s="79"/>
      <c r="W307" s="38"/>
      <c r="X307" s="124">
        <f t="shared" si="67"/>
        <v>0.90475845806301691</v>
      </c>
      <c r="Y307" s="120"/>
      <c r="Z307" s="36"/>
      <c r="AA307" s="36"/>
      <c r="AB307" s="36"/>
      <c r="AC307" s="36"/>
      <c r="AD307" s="36"/>
      <c r="AE307" s="36"/>
      <c r="AF307" s="36"/>
      <c r="AG307" s="36"/>
      <c r="AH307" s="39"/>
      <c r="AI307" s="25"/>
      <c r="AJ307" s="97"/>
      <c r="AK307" s="95"/>
      <c r="AL307" s="96"/>
      <c r="AM307" s="25"/>
      <c r="AN307" s="35"/>
      <c r="AO307" s="36"/>
      <c r="AP307" s="32"/>
    </row>
    <row r="308" spans="1:42" ht="34.5" customHeight="1" x14ac:dyDescent="0.25">
      <c r="A308" s="29" t="s">
        <v>111</v>
      </c>
      <c r="B308" s="29" t="s">
        <v>111</v>
      </c>
      <c r="C308" s="30" t="s">
        <v>336</v>
      </c>
      <c r="D308" s="31"/>
      <c r="E308" s="31">
        <v>26</v>
      </c>
      <c r="F308" s="32" t="s">
        <v>24</v>
      </c>
      <c r="G308" s="121">
        <f t="shared" ref="G308" si="74">SUM(H308:N308)</f>
        <v>107.900104</v>
      </c>
      <c r="H308" s="122">
        <f>IF($E308&gt;0,VLOOKUP($F308,'Temps unitaires'!$B$3:$J$72,3,FALSE)*$E308,VLOOKUP($F308,'Temps unitaires'!$B$3:$J$72,3,FALSE))</f>
        <v>2.5999999999999998E-5</v>
      </c>
      <c r="I308" s="122">
        <f>IF($E308&gt;0,VLOOKUP($F308,'Temps unitaires'!$B$3:$J$72,4,FALSE)*$E308,VLOOKUP($F308,'Temps unitaires'!$B$3:$J$72,4,FALSE))</f>
        <v>2.5999999999999998E-5</v>
      </c>
      <c r="J308" s="122">
        <f>IF($E308&gt;0,VLOOKUP($F308,'Temps unitaires'!$B$3:$J$72,5,FALSE)*$E308,VLOOKUP($F308,'Temps unitaires'!$B$3:$J$72,5,FALSE))</f>
        <v>6.5</v>
      </c>
      <c r="K308" s="122">
        <f>IF($E308&gt;0,VLOOKUP($F308,'Temps unitaires'!$B$3:$J$72,6,FALSE)*$E308,VLOOKUP($F308,'Temps unitaires'!$B$3:$J$72,6,FALSE))</f>
        <v>2.5999999999999998E-5</v>
      </c>
      <c r="L308" s="122">
        <f>IF($E308&gt;0,VLOOKUP($F308,'Temps unitaires'!$B$3:$J$72,7,FALSE)*$E308,VLOOKUP($F308,'Temps unitaires'!$B$3:$J$72,7,FALSE))</f>
        <v>2.5999999999999998E-5</v>
      </c>
      <c r="M308" s="122">
        <f>IF($E308&gt;0,VLOOKUP($F308,'Temps unitaires'!$B$3:$J$72,8,FALSE)*$E308,VLOOKUP($F308,'Temps unitaires'!$B$3:$J$72,8,FALSE))</f>
        <v>91</v>
      </c>
      <c r="N308" s="122">
        <f>IF($E308&gt;0,VLOOKUP($F308,'Temps unitaires'!$B$3:$J$72,9,FALSE)*$E308,VLOOKUP($F308,'Temps unitaires'!$B$3:$J$72,9,FALSE))</f>
        <v>10.4</v>
      </c>
      <c r="O308" s="123"/>
      <c r="P308" s="15"/>
      <c r="Q308" s="15"/>
      <c r="R308" s="15">
        <v>1</v>
      </c>
      <c r="S308" s="15"/>
      <c r="T308" s="15"/>
      <c r="U308" s="15"/>
      <c r="V308" s="79"/>
      <c r="W308" s="38"/>
      <c r="X308" s="124">
        <f t="shared" si="67"/>
        <v>6.0240905791898031E-2</v>
      </c>
      <c r="Y308" s="120"/>
      <c r="Z308" s="36"/>
      <c r="AA308" s="36"/>
      <c r="AB308" s="36"/>
      <c r="AC308" s="36"/>
      <c r="AD308" s="36"/>
      <c r="AE308" s="36"/>
      <c r="AF308" s="36"/>
      <c r="AG308" s="36"/>
      <c r="AH308" s="39"/>
      <c r="AI308" s="25"/>
      <c r="AJ308" s="97"/>
      <c r="AK308" s="95"/>
      <c r="AL308" s="96"/>
      <c r="AM308" s="25"/>
      <c r="AN308" s="35"/>
      <c r="AO308" s="36"/>
      <c r="AP308" s="32"/>
    </row>
    <row r="309" spans="1:42" ht="34.5" customHeight="1" thickBot="1" x14ac:dyDescent="0.3">
      <c r="A309" s="105" t="s">
        <v>111</v>
      </c>
      <c r="B309" s="105" t="s">
        <v>111</v>
      </c>
      <c r="C309" s="106" t="s">
        <v>336</v>
      </c>
      <c r="D309" s="107"/>
      <c r="E309" s="107">
        <v>11</v>
      </c>
      <c r="F309" s="108" t="s">
        <v>108</v>
      </c>
      <c r="G309" s="146">
        <f t="shared" ref="G309" si="75">SUM(H309:N309)</f>
        <v>5.500043999999999</v>
      </c>
      <c r="H309" s="147">
        <f>IF($E309&gt;0,VLOOKUP($F309,'Temps unitaires'!$B$3:$J$72,3,FALSE)*$E309,VLOOKUP($F309,'Temps unitaires'!$B$3:$J$72,3,FALSE))</f>
        <v>1.1E-5</v>
      </c>
      <c r="I309" s="147">
        <f>IF($E309&gt;0,VLOOKUP($F309,'Temps unitaires'!$B$3:$J$72,4,FALSE)*$E309,VLOOKUP($F309,'Temps unitaires'!$B$3:$J$72,4,FALSE))</f>
        <v>1.1E-5</v>
      </c>
      <c r="J309" s="147">
        <f>IF($E309&gt;0,VLOOKUP($F309,'Temps unitaires'!$B$3:$J$72,5,FALSE)*$E309,VLOOKUP($F309,'Temps unitaires'!$B$3:$J$72,5,FALSE))</f>
        <v>1.1000000000000001</v>
      </c>
      <c r="K309" s="147">
        <f>IF($E309&gt;0,VLOOKUP($F309,'Temps unitaires'!$B$3:$J$72,6,FALSE)*$E309,VLOOKUP($F309,'Temps unitaires'!$B$3:$J$72,6,FALSE))</f>
        <v>1.1E-5</v>
      </c>
      <c r="L309" s="147">
        <f>IF($E309&gt;0,VLOOKUP($F309,'Temps unitaires'!$B$3:$J$72,7,FALSE)*$E309,VLOOKUP($F309,'Temps unitaires'!$B$3:$J$72,7,FALSE))</f>
        <v>1.1E-5</v>
      </c>
      <c r="M309" s="147">
        <f>IF($E309&gt;0,VLOOKUP($F309,'Temps unitaires'!$B$3:$J$72,8,FALSE)*$E309,VLOOKUP($F309,'Temps unitaires'!$B$3:$J$72,8,FALSE))</f>
        <v>3.3</v>
      </c>
      <c r="N309" s="147">
        <f>IF($E309&gt;0,VLOOKUP($F309,'Temps unitaires'!$B$3:$J$72,9,FALSE)*$E309,VLOOKUP($F309,'Temps unitaires'!$B$3:$J$72,9,FALSE))</f>
        <v>1.1000000000000001</v>
      </c>
      <c r="O309" s="148"/>
      <c r="P309" s="109"/>
      <c r="Q309" s="109"/>
      <c r="R309" s="109">
        <v>1</v>
      </c>
      <c r="S309" s="109"/>
      <c r="T309" s="109"/>
      <c r="U309" s="109"/>
      <c r="V309" s="109"/>
      <c r="W309" s="110"/>
      <c r="X309" s="149">
        <f t="shared" si="67"/>
        <v>0.19999840001279995</v>
      </c>
      <c r="Y309" s="120"/>
      <c r="Z309" s="36"/>
      <c r="AA309" s="36"/>
      <c r="AB309" s="36"/>
      <c r="AC309" s="36"/>
      <c r="AD309" s="36"/>
      <c r="AE309" s="36"/>
      <c r="AF309" s="36"/>
      <c r="AG309" s="36"/>
      <c r="AH309" s="39"/>
      <c r="AI309" s="25"/>
      <c r="AJ309" s="97"/>
      <c r="AK309" s="95"/>
      <c r="AL309" s="96"/>
      <c r="AM309" s="25"/>
      <c r="AN309" s="35"/>
      <c r="AO309" s="36"/>
      <c r="AP309" s="32"/>
    </row>
    <row r="310" spans="1:42" ht="34.5" customHeight="1" thickTop="1" x14ac:dyDescent="0.25">
      <c r="A310" s="75" t="s">
        <v>111</v>
      </c>
      <c r="B310" s="75" t="s">
        <v>111</v>
      </c>
      <c r="C310" s="76" t="s">
        <v>345</v>
      </c>
      <c r="D310" s="77"/>
      <c r="E310" s="77"/>
      <c r="F310" s="85" t="s">
        <v>76</v>
      </c>
      <c r="G310" s="135">
        <f t="shared" si="70"/>
        <v>5.0000030000000004</v>
      </c>
      <c r="H310" s="136">
        <f>IF($E310&gt;0,VLOOKUP($F310,'Temps unitaires'!$B$3:$J$72,3,FALSE)*$E310,VLOOKUP($F310,'Temps unitaires'!$B$3:$J$72,3,FALSE))</f>
        <v>9.9999999999999995E-7</v>
      </c>
      <c r="I310" s="136">
        <f>IF($E310&gt;0,VLOOKUP($F310,'Temps unitaires'!$B$3:$J$72,4,FALSE)*$E310,VLOOKUP($F310,'Temps unitaires'!$B$3:$J$72,4,FALSE))</f>
        <v>9.9999999999999995E-7</v>
      </c>
      <c r="J310" s="136">
        <f>IF($E310&gt;0,VLOOKUP($F310,'Temps unitaires'!$B$3:$J$72,5,FALSE)*$E310,VLOOKUP($F310,'Temps unitaires'!$B$3:$J$72,5,FALSE))</f>
        <v>1</v>
      </c>
      <c r="K310" s="136">
        <f>IF($E310&gt;0,VLOOKUP($F310,'Temps unitaires'!$B$3:$J$72,6,FALSE)*$E310,VLOOKUP($F310,'Temps unitaires'!$B$3:$J$72,6,FALSE))</f>
        <v>2</v>
      </c>
      <c r="L310" s="136">
        <f>IF($E310&gt;0,VLOOKUP($F310,'Temps unitaires'!$B$3:$J$72,7,FALSE)*$E310,VLOOKUP($F310,'Temps unitaires'!$B$3:$J$72,7,FALSE))</f>
        <v>1</v>
      </c>
      <c r="M310" s="136">
        <f>IF($E310&gt;0,VLOOKUP($F310,'Temps unitaires'!$B$3:$J$72,8,FALSE)*$E310,VLOOKUP($F310,'Temps unitaires'!$B$3:$J$72,8,FALSE))</f>
        <v>9.9999999999999995E-7</v>
      </c>
      <c r="N310" s="136">
        <f>IF($E310&gt;0,VLOOKUP($F310,'Temps unitaires'!$B$3:$J$72,9,FALSE)*$E310,VLOOKUP($F310,'Temps unitaires'!$B$3:$J$72,9,FALSE))</f>
        <v>1</v>
      </c>
      <c r="O310" s="137"/>
      <c r="P310" s="79"/>
      <c r="Q310" s="79"/>
      <c r="R310" s="79"/>
      <c r="S310" s="79"/>
      <c r="T310" s="79"/>
      <c r="U310" s="79"/>
      <c r="V310" s="79"/>
      <c r="W310" s="80"/>
      <c r="X310" s="138">
        <f t="shared" si="67"/>
        <v>0</v>
      </c>
      <c r="Y310" s="120"/>
      <c r="Z310" s="36"/>
      <c r="AA310" s="36"/>
      <c r="AB310" s="36"/>
      <c r="AC310" s="36"/>
      <c r="AD310" s="36"/>
      <c r="AE310" s="36"/>
      <c r="AF310" s="36"/>
      <c r="AG310" s="36"/>
      <c r="AH310" s="39"/>
      <c r="AI310" s="25"/>
      <c r="AJ310" s="39"/>
      <c r="AK310" s="36"/>
      <c r="AL310" s="32"/>
      <c r="AM310" s="25"/>
      <c r="AN310" s="35"/>
      <c r="AO310" s="36"/>
      <c r="AP310" s="32"/>
    </row>
    <row r="311" spans="1:42" ht="34.5" customHeight="1" x14ac:dyDescent="0.25">
      <c r="A311" s="29" t="s">
        <v>111</v>
      </c>
      <c r="B311" s="29" t="s">
        <v>111</v>
      </c>
      <c r="C311" s="30" t="s">
        <v>345</v>
      </c>
      <c r="D311" s="31"/>
      <c r="E311" s="31"/>
      <c r="F311" s="37" t="s">
        <v>77</v>
      </c>
      <c r="G311" s="121">
        <f t="shared" si="70"/>
        <v>4.0000030000000004</v>
      </c>
      <c r="H311" s="122">
        <f>IF($E311&gt;0,VLOOKUP($F311,'Temps unitaires'!$B$3:$J$72,3,FALSE)*$E311,VLOOKUP($F311,'Temps unitaires'!$B$3:$J$72,3,FALSE))</f>
        <v>9.9999999999999995E-7</v>
      </c>
      <c r="I311" s="122">
        <f>IF($E311&gt;0,VLOOKUP($F311,'Temps unitaires'!$B$3:$J$72,4,FALSE)*$E311,VLOOKUP($F311,'Temps unitaires'!$B$3:$J$72,4,FALSE))</f>
        <v>9.9999999999999995E-7</v>
      </c>
      <c r="J311" s="122">
        <f>IF($E311&gt;0,VLOOKUP($F311,'Temps unitaires'!$B$3:$J$72,5,FALSE)*$E311,VLOOKUP($F311,'Temps unitaires'!$B$3:$J$72,5,FALSE))</f>
        <v>1</v>
      </c>
      <c r="K311" s="122">
        <f>IF($E311&gt;0,VLOOKUP($F311,'Temps unitaires'!$B$3:$J$72,6,FALSE)*$E311,VLOOKUP($F311,'Temps unitaires'!$B$3:$J$72,6,FALSE))</f>
        <v>2</v>
      </c>
      <c r="L311" s="122">
        <f>IF($E311&gt;0,VLOOKUP($F311,'Temps unitaires'!$B$3:$J$72,7,FALSE)*$E311,VLOOKUP($F311,'Temps unitaires'!$B$3:$J$72,7,FALSE))</f>
        <v>0</v>
      </c>
      <c r="M311" s="122">
        <f>IF($E311&gt;0,VLOOKUP($F311,'Temps unitaires'!$B$3:$J$72,8,FALSE)*$E311,VLOOKUP($F311,'Temps unitaires'!$B$3:$J$72,8,FALSE))</f>
        <v>9.9999999999999995E-7</v>
      </c>
      <c r="N311" s="122">
        <f>IF($E311&gt;0,VLOOKUP($F311,'Temps unitaires'!$B$3:$J$72,9,FALSE)*$E311,VLOOKUP($F311,'Temps unitaires'!$B$3:$J$72,9,FALSE))</f>
        <v>1</v>
      </c>
      <c r="O311" s="123"/>
      <c r="P311" s="15"/>
      <c r="Q311" s="15"/>
      <c r="R311" s="15"/>
      <c r="S311" s="15"/>
      <c r="T311" s="15"/>
      <c r="U311" s="15"/>
      <c r="V311" s="79"/>
      <c r="W311" s="38"/>
      <c r="X311" s="124">
        <f t="shared" si="67"/>
        <v>0</v>
      </c>
      <c r="Y311" s="120"/>
      <c r="Z311" s="36"/>
      <c r="AA311" s="36"/>
      <c r="AB311" s="36"/>
      <c r="AC311" s="36"/>
      <c r="AD311" s="36"/>
      <c r="AE311" s="36"/>
      <c r="AF311" s="36"/>
      <c r="AG311" s="36"/>
      <c r="AH311" s="39"/>
      <c r="AI311" s="25"/>
      <c r="AJ311" s="39"/>
      <c r="AK311" s="36"/>
      <c r="AL311" s="32"/>
      <c r="AM311" s="25"/>
      <c r="AN311" s="35"/>
      <c r="AO311" s="36"/>
      <c r="AP311" s="32"/>
    </row>
    <row r="312" spans="1:42" ht="34.5" customHeight="1" x14ac:dyDescent="0.25">
      <c r="A312" s="29" t="s">
        <v>111</v>
      </c>
      <c r="B312" s="29" t="s">
        <v>111</v>
      </c>
      <c r="C312" s="30" t="s">
        <v>346</v>
      </c>
      <c r="D312" s="31"/>
      <c r="E312" s="31"/>
      <c r="F312" s="37" t="s">
        <v>76</v>
      </c>
      <c r="G312" s="121">
        <f t="shared" si="70"/>
        <v>5.0000030000000004</v>
      </c>
      <c r="H312" s="122">
        <f>IF($E312&gt;0,VLOOKUP($F312,'Temps unitaires'!$B$3:$J$72,3,FALSE)*$E312,VLOOKUP($F312,'Temps unitaires'!$B$3:$J$72,3,FALSE))</f>
        <v>9.9999999999999995E-7</v>
      </c>
      <c r="I312" s="122">
        <f>IF($E312&gt;0,VLOOKUP($F312,'Temps unitaires'!$B$3:$J$72,4,FALSE)*$E312,VLOOKUP($F312,'Temps unitaires'!$B$3:$J$72,4,FALSE))</f>
        <v>9.9999999999999995E-7</v>
      </c>
      <c r="J312" s="122">
        <f>IF($E312&gt;0,VLOOKUP($F312,'Temps unitaires'!$B$3:$J$72,5,FALSE)*$E312,VLOOKUP($F312,'Temps unitaires'!$B$3:$J$72,5,FALSE))</f>
        <v>1</v>
      </c>
      <c r="K312" s="122">
        <f>IF($E312&gt;0,VLOOKUP($F312,'Temps unitaires'!$B$3:$J$72,6,FALSE)*$E312,VLOOKUP($F312,'Temps unitaires'!$B$3:$J$72,6,FALSE))</f>
        <v>2</v>
      </c>
      <c r="L312" s="122">
        <f>IF($E312&gt;0,VLOOKUP($F312,'Temps unitaires'!$B$3:$J$72,7,FALSE)*$E312,VLOOKUP($F312,'Temps unitaires'!$B$3:$J$72,7,FALSE))</f>
        <v>1</v>
      </c>
      <c r="M312" s="122">
        <f>IF($E312&gt;0,VLOOKUP($F312,'Temps unitaires'!$B$3:$J$72,8,FALSE)*$E312,VLOOKUP($F312,'Temps unitaires'!$B$3:$J$72,8,FALSE))</f>
        <v>9.9999999999999995E-7</v>
      </c>
      <c r="N312" s="122">
        <f>IF($E312&gt;0,VLOOKUP($F312,'Temps unitaires'!$B$3:$J$72,9,FALSE)*$E312,VLOOKUP($F312,'Temps unitaires'!$B$3:$J$72,9,FALSE))</f>
        <v>1</v>
      </c>
      <c r="O312" s="123"/>
      <c r="P312" s="15"/>
      <c r="Q312" s="15"/>
      <c r="R312" s="15"/>
      <c r="S312" s="15"/>
      <c r="T312" s="15"/>
      <c r="U312" s="15"/>
      <c r="V312" s="79"/>
      <c r="W312" s="38"/>
      <c r="X312" s="124">
        <f t="shared" si="67"/>
        <v>0</v>
      </c>
      <c r="Y312" s="120"/>
      <c r="Z312" s="36"/>
      <c r="AA312" s="36"/>
      <c r="AB312" s="36"/>
      <c r="AC312" s="36"/>
      <c r="AD312" s="36"/>
      <c r="AE312" s="36"/>
      <c r="AF312" s="36"/>
      <c r="AG312" s="36"/>
      <c r="AH312" s="39"/>
      <c r="AI312" s="25"/>
      <c r="AJ312" s="39"/>
      <c r="AK312" s="36"/>
      <c r="AL312" s="32"/>
      <c r="AM312" s="25"/>
      <c r="AN312" s="35"/>
      <c r="AO312" s="36"/>
      <c r="AP312" s="32"/>
    </row>
    <row r="313" spans="1:42" ht="34.5" customHeight="1" x14ac:dyDescent="0.25">
      <c r="A313" s="29" t="s">
        <v>111</v>
      </c>
      <c r="B313" s="29" t="s">
        <v>111</v>
      </c>
      <c r="C313" s="30" t="s">
        <v>346</v>
      </c>
      <c r="D313" s="31"/>
      <c r="E313" s="31"/>
      <c r="F313" s="37" t="s">
        <v>77</v>
      </c>
      <c r="G313" s="121">
        <f t="shared" si="70"/>
        <v>4.0000030000000004</v>
      </c>
      <c r="H313" s="122">
        <f>IF($E313&gt;0,VLOOKUP($F313,'Temps unitaires'!$B$3:$J$72,3,FALSE)*$E313,VLOOKUP($F313,'Temps unitaires'!$B$3:$J$72,3,FALSE))</f>
        <v>9.9999999999999995E-7</v>
      </c>
      <c r="I313" s="122">
        <f>IF($E313&gt;0,VLOOKUP($F313,'Temps unitaires'!$B$3:$J$72,4,FALSE)*$E313,VLOOKUP($F313,'Temps unitaires'!$B$3:$J$72,4,FALSE))</f>
        <v>9.9999999999999995E-7</v>
      </c>
      <c r="J313" s="122">
        <f>IF($E313&gt;0,VLOOKUP($F313,'Temps unitaires'!$B$3:$J$72,5,FALSE)*$E313,VLOOKUP($F313,'Temps unitaires'!$B$3:$J$72,5,FALSE))</f>
        <v>1</v>
      </c>
      <c r="K313" s="122">
        <f>IF($E313&gt;0,VLOOKUP($F313,'Temps unitaires'!$B$3:$J$72,6,FALSE)*$E313,VLOOKUP($F313,'Temps unitaires'!$B$3:$J$72,6,FALSE))</f>
        <v>2</v>
      </c>
      <c r="L313" s="122">
        <f>IF($E313&gt;0,VLOOKUP($F313,'Temps unitaires'!$B$3:$J$72,7,FALSE)*$E313,VLOOKUP($F313,'Temps unitaires'!$B$3:$J$72,7,FALSE))</f>
        <v>0</v>
      </c>
      <c r="M313" s="122">
        <f>IF($E313&gt;0,VLOOKUP($F313,'Temps unitaires'!$B$3:$J$72,8,FALSE)*$E313,VLOOKUP($F313,'Temps unitaires'!$B$3:$J$72,8,FALSE))</f>
        <v>9.9999999999999995E-7</v>
      </c>
      <c r="N313" s="122">
        <f>IF($E313&gt;0,VLOOKUP($F313,'Temps unitaires'!$B$3:$J$72,9,FALSE)*$E313,VLOOKUP($F313,'Temps unitaires'!$B$3:$J$72,9,FALSE))</f>
        <v>1</v>
      </c>
      <c r="O313" s="123"/>
      <c r="P313" s="15"/>
      <c r="Q313" s="15"/>
      <c r="R313" s="15"/>
      <c r="S313" s="15"/>
      <c r="T313" s="15"/>
      <c r="U313" s="15"/>
      <c r="V313" s="79"/>
      <c r="W313" s="38"/>
      <c r="X313" s="124">
        <f t="shared" si="67"/>
        <v>0</v>
      </c>
      <c r="Y313" s="120"/>
      <c r="Z313" s="36"/>
      <c r="AA313" s="36"/>
      <c r="AB313" s="36"/>
      <c r="AC313" s="36"/>
      <c r="AD313" s="36"/>
      <c r="AE313" s="36"/>
      <c r="AF313" s="36"/>
      <c r="AG313" s="36"/>
      <c r="AH313" s="39"/>
      <c r="AI313" s="25"/>
      <c r="AJ313" s="39"/>
      <c r="AK313" s="36"/>
      <c r="AL313" s="32"/>
      <c r="AM313" s="25"/>
      <c r="AN313" s="35"/>
      <c r="AO313" s="36"/>
      <c r="AP313" s="32"/>
    </row>
    <row r="314" spans="1:42" ht="34.5" customHeight="1" x14ac:dyDescent="0.25">
      <c r="A314" s="29" t="s">
        <v>111</v>
      </c>
      <c r="B314" s="29" t="s">
        <v>111</v>
      </c>
      <c r="C314" s="30" t="s">
        <v>352</v>
      </c>
      <c r="D314" s="31"/>
      <c r="E314" s="31"/>
      <c r="F314" s="37" t="s">
        <v>76</v>
      </c>
      <c r="G314" s="121">
        <f t="shared" ref="G314:G321" si="76">SUM(H314:N314)</f>
        <v>5.0000030000000004</v>
      </c>
      <c r="H314" s="122">
        <f>IF($E314&gt;0,VLOOKUP($F314,'Temps unitaires'!$B$3:$J$72,3,FALSE)*$E314,VLOOKUP($F314,'Temps unitaires'!$B$3:$J$72,3,FALSE))</f>
        <v>9.9999999999999995E-7</v>
      </c>
      <c r="I314" s="122">
        <f>IF($E314&gt;0,VLOOKUP($F314,'Temps unitaires'!$B$3:$J$72,4,FALSE)*$E314,VLOOKUP($F314,'Temps unitaires'!$B$3:$J$72,4,FALSE))</f>
        <v>9.9999999999999995E-7</v>
      </c>
      <c r="J314" s="122">
        <f>IF($E314&gt;0,VLOOKUP($F314,'Temps unitaires'!$B$3:$J$72,5,FALSE)*$E314,VLOOKUP($F314,'Temps unitaires'!$B$3:$J$72,5,FALSE))</f>
        <v>1</v>
      </c>
      <c r="K314" s="122">
        <f>IF($E314&gt;0,VLOOKUP($F314,'Temps unitaires'!$B$3:$J$72,6,FALSE)*$E314,VLOOKUP($F314,'Temps unitaires'!$B$3:$J$72,6,FALSE))</f>
        <v>2</v>
      </c>
      <c r="L314" s="122">
        <f>IF($E314&gt;0,VLOOKUP($F314,'Temps unitaires'!$B$3:$J$72,7,FALSE)*$E314,VLOOKUP($F314,'Temps unitaires'!$B$3:$J$72,7,FALSE))</f>
        <v>1</v>
      </c>
      <c r="M314" s="122">
        <f>IF($E314&gt;0,VLOOKUP($F314,'Temps unitaires'!$B$3:$J$72,8,FALSE)*$E314,VLOOKUP($F314,'Temps unitaires'!$B$3:$J$72,8,FALSE))</f>
        <v>9.9999999999999995E-7</v>
      </c>
      <c r="N314" s="122">
        <f>IF($E314&gt;0,VLOOKUP($F314,'Temps unitaires'!$B$3:$J$72,9,FALSE)*$E314,VLOOKUP($F314,'Temps unitaires'!$B$3:$J$72,9,FALSE))</f>
        <v>1</v>
      </c>
      <c r="O314" s="123"/>
      <c r="P314" s="15"/>
      <c r="Q314" s="15"/>
      <c r="R314" s="15"/>
      <c r="S314" s="15"/>
      <c r="T314" s="15"/>
      <c r="U314" s="15"/>
      <c r="V314" s="79"/>
      <c r="W314" s="38"/>
      <c r="X314" s="124">
        <f t="shared" si="67"/>
        <v>0</v>
      </c>
      <c r="Y314" s="120"/>
      <c r="Z314" s="36"/>
      <c r="AA314" s="36"/>
      <c r="AB314" s="36"/>
      <c r="AC314" s="36"/>
      <c r="AD314" s="36"/>
      <c r="AE314" s="36"/>
      <c r="AF314" s="36"/>
      <c r="AG314" s="36"/>
      <c r="AH314" s="39"/>
      <c r="AI314" s="25"/>
      <c r="AJ314" s="39"/>
      <c r="AK314" s="36"/>
      <c r="AL314" s="32"/>
      <c r="AM314" s="25"/>
      <c r="AN314" s="35"/>
      <c r="AO314" s="36"/>
      <c r="AP314" s="32"/>
    </row>
    <row r="315" spans="1:42" ht="34.5" customHeight="1" x14ac:dyDescent="0.25">
      <c r="A315" s="29" t="s">
        <v>111</v>
      </c>
      <c r="B315" s="29" t="s">
        <v>111</v>
      </c>
      <c r="C315" s="30" t="s">
        <v>352</v>
      </c>
      <c r="D315" s="31"/>
      <c r="E315" s="31"/>
      <c r="F315" s="37" t="s">
        <v>77</v>
      </c>
      <c r="G315" s="121">
        <f t="shared" si="76"/>
        <v>4.0000030000000004</v>
      </c>
      <c r="H315" s="122">
        <f>IF($E315&gt;0,VLOOKUP($F315,'Temps unitaires'!$B$3:$J$72,3,FALSE)*$E315,VLOOKUP($F315,'Temps unitaires'!$B$3:$J$72,3,FALSE))</f>
        <v>9.9999999999999995E-7</v>
      </c>
      <c r="I315" s="122">
        <f>IF($E315&gt;0,VLOOKUP($F315,'Temps unitaires'!$B$3:$J$72,4,FALSE)*$E315,VLOOKUP($F315,'Temps unitaires'!$B$3:$J$72,4,FALSE))</f>
        <v>9.9999999999999995E-7</v>
      </c>
      <c r="J315" s="122">
        <f>IF($E315&gt;0,VLOOKUP($F315,'Temps unitaires'!$B$3:$J$72,5,FALSE)*$E315,VLOOKUP($F315,'Temps unitaires'!$B$3:$J$72,5,FALSE))</f>
        <v>1</v>
      </c>
      <c r="K315" s="122">
        <f>IF($E315&gt;0,VLOOKUP($F315,'Temps unitaires'!$B$3:$J$72,6,FALSE)*$E315,VLOOKUP($F315,'Temps unitaires'!$B$3:$J$72,6,FALSE))</f>
        <v>2</v>
      </c>
      <c r="L315" s="122">
        <f>IF($E315&gt;0,VLOOKUP($F315,'Temps unitaires'!$B$3:$J$72,7,FALSE)*$E315,VLOOKUP($F315,'Temps unitaires'!$B$3:$J$72,7,FALSE))</f>
        <v>0</v>
      </c>
      <c r="M315" s="122">
        <f>IF($E315&gt;0,VLOOKUP($F315,'Temps unitaires'!$B$3:$J$72,8,FALSE)*$E315,VLOOKUP($F315,'Temps unitaires'!$B$3:$J$72,8,FALSE))</f>
        <v>9.9999999999999995E-7</v>
      </c>
      <c r="N315" s="122">
        <f>IF($E315&gt;0,VLOOKUP($F315,'Temps unitaires'!$B$3:$J$72,9,FALSE)*$E315,VLOOKUP($F315,'Temps unitaires'!$B$3:$J$72,9,FALSE))</f>
        <v>1</v>
      </c>
      <c r="O315" s="123"/>
      <c r="P315" s="15"/>
      <c r="Q315" s="15"/>
      <c r="R315" s="15"/>
      <c r="S315" s="15"/>
      <c r="T315" s="15"/>
      <c r="U315" s="15"/>
      <c r="V315" s="79"/>
      <c r="W315" s="38"/>
      <c r="X315" s="124">
        <f t="shared" si="67"/>
        <v>0</v>
      </c>
      <c r="Y315" s="120"/>
      <c r="Z315" s="36"/>
      <c r="AA315" s="36"/>
      <c r="AB315" s="36"/>
      <c r="AC315" s="36"/>
      <c r="AD315" s="36"/>
      <c r="AE315" s="36"/>
      <c r="AF315" s="36"/>
      <c r="AG315" s="36"/>
      <c r="AH315" s="39"/>
      <c r="AI315" s="25"/>
      <c r="AJ315" s="39"/>
      <c r="AK315" s="36"/>
      <c r="AL315" s="32"/>
      <c r="AM315" s="25"/>
      <c r="AN315" s="35"/>
      <c r="AO315" s="36"/>
      <c r="AP315" s="32"/>
    </row>
    <row r="316" spans="1:42" ht="34.5" customHeight="1" x14ac:dyDescent="0.25">
      <c r="A316" s="29" t="s">
        <v>111</v>
      </c>
      <c r="B316" s="29" t="s">
        <v>111</v>
      </c>
      <c r="C316" s="30" t="s">
        <v>353</v>
      </c>
      <c r="D316" s="31"/>
      <c r="E316" s="31"/>
      <c r="F316" s="37" t="s">
        <v>76</v>
      </c>
      <c r="G316" s="121">
        <f t="shared" si="76"/>
        <v>5.0000030000000004</v>
      </c>
      <c r="H316" s="122">
        <f>IF($E316&gt;0,VLOOKUP($F316,'Temps unitaires'!$B$3:$J$72,3,FALSE)*$E316,VLOOKUP($F316,'Temps unitaires'!$B$3:$J$72,3,FALSE))</f>
        <v>9.9999999999999995E-7</v>
      </c>
      <c r="I316" s="122">
        <f>IF($E316&gt;0,VLOOKUP($F316,'Temps unitaires'!$B$3:$J$72,4,FALSE)*$E316,VLOOKUP($F316,'Temps unitaires'!$B$3:$J$72,4,FALSE))</f>
        <v>9.9999999999999995E-7</v>
      </c>
      <c r="J316" s="122">
        <f>IF($E316&gt;0,VLOOKUP($F316,'Temps unitaires'!$B$3:$J$72,5,FALSE)*$E316,VLOOKUP($F316,'Temps unitaires'!$B$3:$J$72,5,FALSE))</f>
        <v>1</v>
      </c>
      <c r="K316" s="122">
        <f>IF($E316&gt;0,VLOOKUP($F316,'Temps unitaires'!$B$3:$J$72,6,FALSE)*$E316,VLOOKUP($F316,'Temps unitaires'!$B$3:$J$72,6,FALSE))</f>
        <v>2</v>
      </c>
      <c r="L316" s="122">
        <f>IF($E316&gt;0,VLOOKUP($F316,'Temps unitaires'!$B$3:$J$72,7,FALSE)*$E316,VLOOKUP($F316,'Temps unitaires'!$B$3:$J$72,7,FALSE))</f>
        <v>1</v>
      </c>
      <c r="M316" s="122">
        <f>IF($E316&gt;0,VLOOKUP($F316,'Temps unitaires'!$B$3:$J$72,8,FALSE)*$E316,VLOOKUP($F316,'Temps unitaires'!$B$3:$J$72,8,FALSE))</f>
        <v>9.9999999999999995E-7</v>
      </c>
      <c r="N316" s="122">
        <f>IF($E316&gt;0,VLOOKUP($F316,'Temps unitaires'!$B$3:$J$72,9,FALSE)*$E316,VLOOKUP($F316,'Temps unitaires'!$B$3:$J$72,9,FALSE))</f>
        <v>1</v>
      </c>
      <c r="O316" s="123"/>
      <c r="P316" s="15"/>
      <c r="Q316" s="15"/>
      <c r="R316" s="15"/>
      <c r="S316" s="15"/>
      <c r="T316" s="15"/>
      <c r="U316" s="15"/>
      <c r="V316" s="79"/>
      <c r="W316" s="38"/>
      <c r="X316" s="124">
        <f t="shared" si="67"/>
        <v>0</v>
      </c>
      <c r="Y316" s="120"/>
      <c r="Z316" s="36"/>
      <c r="AA316" s="36"/>
      <c r="AB316" s="36"/>
      <c r="AC316" s="36"/>
      <c r="AD316" s="36"/>
      <c r="AE316" s="36"/>
      <c r="AF316" s="36"/>
      <c r="AG316" s="36"/>
      <c r="AH316" s="39"/>
      <c r="AI316" s="25"/>
      <c r="AJ316" s="39"/>
      <c r="AK316" s="36"/>
      <c r="AL316" s="32"/>
      <c r="AM316" s="25"/>
      <c r="AN316" s="35"/>
      <c r="AO316" s="36"/>
      <c r="AP316" s="32"/>
    </row>
    <row r="317" spans="1:42" ht="34.5" customHeight="1" x14ac:dyDescent="0.25">
      <c r="A317" s="29" t="s">
        <v>111</v>
      </c>
      <c r="B317" s="29" t="s">
        <v>111</v>
      </c>
      <c r="C317" s="30" t="s">
        <v>353</v>
      </c>
      <c r="D317" s="31"/>
      <c r="E317" s="31"/>
      <c r="F317" s="37" t="s">
        <v>77</v>
      </c>
      <c r="G317" s="121">
        <f t="shared" si="76"/>
        <v>4.0000030000000004</v>
      </c>
      <c r="H317" s="122">
        <f>IF($E317&gt;0,VLOOKUP($F317,'Temps unitaires'!$B$3:$J$72,3,FALSE)*$E317,VLOOKUP($F317,'Temps unitaires'!$B$3:$J$72,3,FALSE))</f>
        <v>9.9999999999999995E-7</v>
      </c>
      <c r="I317" s="122">
        <f>IF($E317&gt;0,VLOOKUP($F317,'Temps unitaires'!$B$3:$J$72,4,FALSE)*$E317,VLOOKUP($F317,'Temps unitaires'!$B$3:$J$72,4,FALSE))</f>
        <v>9.9999999999999995E-7</v>
      </c>
      <c r="J317" s="122">
        <f>IF($E317&gt;0,VLOOKUP($F317,'Temps unitaires'!$B$3:$J$72,5,FALSE)*$E317,VLOOKUP($F317,'Temps unitaires'!$B$3:$J$72,5,FALSE))</f>
        <v>1</v>
      </c>
      <c r="K317" s="122">
        <f>IF($E317&gt;0,VLOOKUP($F317,'Temps unitaires'!$B$3:$J$72,6,FALSE)*$E317,VLOOKUP($F317,'Temps unitaires'!$B$3:$J$72,6,FALSE))</f>
        <v>2</v>
      </c>
      <c r="L317" s="122">
        <f>IF($E317&gt;0,VLOOKUP($F317,'Temps unitaires'!$B$3:$J$72,7,FALSE)*$E317,VLOOKUP($F317,'Temps unitaires'!$B$3:$J$72,7,FALSE))</f>
        <v>0</v>
      </c>
      <c r="M317" s="122">
        <f>IF($E317&gt;0,VLOOKUP($F317,'Temps unitaires'!$B$3:$J$72,8,FALSE)*$E317,VLOOKUP($F317,'Temps unitaires'!$B$3:$J$72,8,FALSE))</f>
        <v>9.9999999999999995E-7</v>
      </c>
      <c r="N317" s="122">
        <f>IF($E317&gt;0,VLOOKUP($F317,'Temps unitaires'!$B$3:$J$72,9,FALSE)*$E317,VLOOKUP($F317,'Temps unitaires'!$B$3:$J$72,9,FALSE))</f>
        <v>1</v>
      </c>
      <c r="O317" s="123"/>
      <c r="P317" s="15"/>
      <c r="Q317" s="15"/>
      <c r="R317" s="15"/>
      <c r="S317" s="15"/>
      <c r="T317" s="15"/>
      <c r="U317" s="15"/>
      <c r="V317" s="79"/>
      <c r="W317" s="38"/>
      <c r="X317" s="124">
        <f t="shared" si="67"/>
        <v>0</v>
      </c>
      <c r="Y317" s="120"/>
      <c r="Z317" s="36"/>
      <c r="AA317" s="36"/>
      <c r="AB317" s="36"/>
      <c r="AC317" s="36"/>
      <c r="AD317" s="36"/>
      <c r="AE317" s="36"/>
      <c r="AF317" s="36"/>
      <c r="AG317" s="36"/>
      <c r="AH317" s="39"/>
      <c r="AI317" s="25"/>
      <c r="AJ317" s="39"/>
      <c r="AK317" s="36"/>
      <c r="AL317" s="32"/>
      <c r="AM317" s="25"/>
      <c r="AN317" s="35"/>
      <c r="AO317" s="36"/>
      <c r="AP317" s="32"/>
    </row>
    <row r="318" spans="1:42" ht="34.5" customHeight="1" x14ac:dyDescent="0.25">
      <c r="A318" s="29" t="s">
        <v>111</v>
      </c>
      <c r="B318" s="29" t="s">
        <v>111</v>
      </c>
      <c r="C318" s="30" t="s">
        <v>354</v>
      </c>
      <c r="D318" s="31"/>
      <c r="E318" s="31"/>
      <c r="F318" s="37" t="s">
        <v>76</v>
      </c>
      <c r="G318" s="121">
        <f t="shared" si="76"/>
        <v>5.0000030000000004</v>
      </c>
      <c r="H318" s="122">
        <f>IF($E318&gt;0,VLOOKUP($F318,'Temps unitaires'!$B$3:$J$72,3,FALSE)*$E318,VLOOKUP($F318,'Temps unitaires'!$B$3:$J$72,3,FALSE))</f>
        <v>9.9999999999999995E-7</v>
      </c>
      <c r="I318" s="122">
        <f>IF($E318&gt;0,VLOOKUP($F318,'Temps unitaires'!$B$3:$J$72,4,FALSE)*$E318,VLOOKUP($F318,'Temps unitaires'!$B$3:$J$72,4,FALSE))</f>
        <v>9.9999999999999995E-7</v>
      </c>
      <c r="J318" s="122">
        <f>IF($E318&gt;0,VLOOKUP($F318,'Temps unitaires'!$B$3:$J$72,5,FALSE)*$E318,VLOOKUP($F318,'Temps unitaires'!$B$3:$J$72,5,FALSE))</f>
        <v>1</v>
      </c>
      <c r="K318" s="122">
        <f>IF($E318&gt;0,VLOOKUP($F318,'Temps unitaires'!$B$3:$J$72,6,FALSE)*$E318,VLOOKUP($F318,'Temps unitaires'!$B$3:$J$72,6,FALSE))</f>
        <v>2</v>
      </c>
      <c r="L318" s="122">
        <f>IF($E318&gt;0,VLOOKUP($F318,'Temps unitaires'!$B$3:$J$72,7,FALSE)*$E318,VLOOKUP($F318,'Temps unitaires'!$B$3:$J$72,7,FALSE))</f>
        <v>1</v>
      </c>
      <c r="M318" s="122">
        <f>IF($E318&gt;0,VLOOKUP($F318,'Temps unitaires'!$B$3:$J$72,8,FALSE)*$E318,VLOOKUP($F318,'Temps unitaires'!$B$3:$J$72,8,FALSE))</f>
        <v>9.9999999999999995E-7</v>
      </c>
      <c r="N318" s="122">
        <f>IF($E318&gt;0,VLOOKUP($F318,'Temps unitaires'!$B$3:$J$72,9,FALSE)*$E318,VLOOKUP($F318,'Temps unitaires'!$B$3:$J$72,9,FALSE))</f>
        <v>1</v>
      </c>
      <c r="O318" s="123"/>
      <c r="P318" s="15"/>
      <c r="Q318" s="15"/>
      <c r="R318" s="15"/>
      <c r="S318" s="15"/>
      <c r="T318" s="15"/>
      <c r="U318" s="15"/>
      <c r="V318" s="79"/>
      <c r="W318" s="38"/>
      <c r="X318" s="124">
        <f t="shared" si="67"/>
        <v>0</v>
      </c>
      <c r="Y318" s="120"/>
      <c r="Z318" s="36"/>
      <c r="AA318" s="36"/>
      <c r="AB318" s="36"/>
      <c r="AC318" s="36"/>
      <c r="AD318" s="36"/>
      <c r="AE318" s="36"/>
      <c r="AF318" s="36"/>
      <c r="AG318" s="36"/>
      <c r="AH318" s="39"/>
      <c r="AI318" s="25"/>
      <c r="AJ318" s="39"/>
      <c r="AK318" s="36"/>
      <c r="AL318" s="32"/>
      <c r="AM318" s="25"/>
      <c r="AN318" s="35"/>
      <c r="AO318" s="36"/>
      <c r="AP318" s="32"/>
    </row>
    <row r="319" spans="1:42" ht="34.5" customHeight="1" x14ac:dyDescent="0.25">
      <c r="A319" s="29" t="s">
        <v>111</v>
      </c>
      <c r="B319" s="29" t="s">
        <v>111</v>
      </c>
      <c r="C319" s="30" t="s">
        <v>354</v>
      </c>
      <c r="D319" s="31"/>
      <c r="E319" s="31"/>
      <c r="F319" s="37" t="s">
        <v>77</v>
      </c>
      <c r="G319" s="121">
        <f t="shared" si="76"/>
        <v>4.0000030000000004</v>
      </c>
      <c r="H319" s="122">
        <f>IF($E319&gt;0,VLOOKUP($F319,'Temps unitaires'!$B$3:$J$72,3,FALSE)*$E319,VLOOKUP($F319,'Temps unitaires'!$B$3:$J$72,3,FALSE))</f>
        <v>9.9999999999999995E-7</v>
      </c>
      <c r="I319" s="122">
        <f>IF($E319&gt;0,VLOOKUP($F319,'Temps unitaires'!$B$3:$J$72,4,FALSE)*$E319,VLOOKUP($F319,'Temps unitaires'!$B$3:$J$72,4,FALSE))</f>
        <v>9.9999999999999995E-7</v>
      </c>
      <c r="J319" s="122">
        <f>IF($E319&gt;0,VLOOKUP($F319,'Temps unitaires'!$B$3:$J$72,5,FALSE)*$E319,VLOOKUP($F319,'Temps unitaires'!$B$3:$J$72,5,FALSE))</f>
        <v>1</v>
      </c>
      <c r="K319" s="122">
        <f>IF($E319&gt;0,VLOOKUP($F319,'Temps unitaires'!$B$3:$J$72,6,FALSE)*$E319,VLOOKUP($F319,'Temps unitaires'!$B$3:$J$72,6,FALSE))</f>
        <v>2</v>
      </c>
      <c r="L319" s="122">
        <f>IF($E319&gt;0,VLOOKUP($F319,'Temps unitaires'!$B$3:$J$72,7,FALSE)*$E319,VLOOKUP($F319,'Temps unitaires'!$B$3:$J$72,7,FALSE))</f>
        <v>0</v>
      </c>
      <c r="M319" s="122">
        <f>IF($E319&gt;0,VLOOKUP($F319,'Temps unitaires'!$B$3:$J$72,8,FALSE)*$E319,VLOOKUP($F319,'Temps unitaires'!$B$3:$J$72,8,FALSE))</f>
        <v>9.9999999999999995E-7</v>
      </c>
      <c r="N319" s="122">
        <f>IF($E319&gt;0,VLOOKUP($F319,'Temps unitaires'!$B$3:$J$72,9,FALSE)*$E319,VLOOKUP($F319,'Temps unitaires'!$B$3:$J$72,9,FALSE))</f>
        <v>1</v>
      </c>
      <c r="O319" s="123"/>
      <c r="P319" s="15"/>
      <c r="Q319" s="15"/>
      <c r="R319" s="15"/>
      <c r="S319" s="15"/>
      <c r="T319" s="15"/>
      <c r="U319" s="15"/>
      <c r="V319" s="79"/>
      <c r="W319" s="38"/>
      <c r="X319" s="124">
        <f t="shared" si="67"/>
        <v>0</v>
      </c>
      <c r="Y319" s="120"/>
      <c r="Z319" s="36"/>
      <c r="AA319" s="36"/>
      <c r="AB319" s="36"/>
      <c r="AC319" s="36"/>
      <c r="AD319" s="36"/>
      <c r="AE319" s="36"/>
      <c r="AF319" s="36"/>
      <c r="AG319" s="36"/>
      <c r="AH319" s="39"/>
      <c r="AI319" s="25"/>
      <c r="AJ319" s="39"/>
      <c r="AK319" s="36"/>
      <c r="AL319" s="32"/>
      <c r="AM319" s="25"/>
      <c r="AN319" s="35"/>
      <c r="AO319" s="36"/>
      <c r="AP319" s="32"/>
    </row>
    <row r="320" spans="1:42" ht="34.5" customHeight="1" x14ac:dyDescent="0.25">
      <c r="A320" s="29" t="s">
        <v>111</v>
      </c>
      <c r="B320" s="29" t="s">
        <v>111</v>
      </c>
      <c r="C320" s="30" t="s">
        <v>355</v>
      </c>
      <c r="D320" s="31"/>
      <c r="E320" s="31"/>
      <c r="F320" s="37" t="s">
        <v>76</v>
      </c>
      <c r="G320" s="121">
        <f t="shared" si="76"/>
        <v>5.0000030000000004</v>
      </c>
      <c r="H320" s="122">
        <f>IF($E320&gt;0,VLOOKUP($F320,'Temps unitaires'!$B$3:$J$72,3,FALSE)*$E320,VLOOKUP($F320,'Temps unitaires'!$B$3:$J$72,3,FALSE))</f>
        <v>9.9999999999999995E-7</v>
      </c>
      <c r="I320" s="122">
        <f>IF($E320&gt;0,VLOOKUP($F320,'Temps unitaires'!$B$3:$J$72,4,FALSE)*$E320,VLOOKUP($F320,'Temps unitaires'!$B$3:$J$72,4,FALSE))</f>
        <v>9.9999999999999995E-7</v>
      </c>
      <c r="J320" s="122">
        <f>IF($E320&gt;0,VLOOKUP($F320,'Temps unitaires'!$B$3:$J$72,5,FALSE)*$E320,VLOOKUP($F320,'Temps unitaires'!$B$3:$J$72,5,FALSE))</f>
        <v>1</v>
      </c>
      <c r="K320" s="122">
        <f>IF($E320&gt;0,VLOOKUP($F320,'Temps unitaires'!$B$3:$J$72,6,FALSE)*$E320,VLOOKUP($F320,'Temps unitaires'!$B$3:$J$72,6,FALSE))</f>
        <v>2</v>
      </c>
      <c r="L320" s="122">
        <f>IF($E320&gt;0,VLOOKUP($F320,'Temps unitaires'!$B$3:$J$72,7,FALSE)*$E320,VLOOKUP($F320,'Temps unitaires'!$B$3:$J$72,7,FALSE))</f>
        <v>1</v>
      </c>
      <c r="M320" s="122">
        <f>IF($E320&gt;0,VLOOKUP($F320,'Temps unitaires'!$B$3:$J$72,8,FALSE)*$E320,VLOOKUP($F320,'Temps unitaires'!$B$3:$J$72,8,FALSE))</f>
        <v>9.9999999999999995E-7</v>
      </c>
      <c r="N320" s="122">
        <f>IF($E320&gt;0,VLOOKUP($F320,'Temps unitaires'!$B$3:$J$72,9,FALSE)*$E320,VLOOKUP($F320,'Temps unitaires'!$B$3:$J$72,9,FALSE))</f>
        <v>1</v>
      </c>
      <c r="O320" s="123"/>
      <c r="P320" s="15"/>
      <c r="Q320" s="15"/>
      <c r="R320" s="15"/>
      <c r="S320" s="15"/>
      <c r="T320" s="15"/>
      <c r="U320" s="15"/>
      <c r="V320" s="79"/>
      <c r="W320" s="38"/>
      <c r="X320" s="124">
        <f t="shared" si="67"/>
        <v>0</v>
      </c>
      <c r="Y320" s="120"/>
      <c r="Z320" s="36"/>
      <c r="AA320" s="36"/>
      <c r="AB320" s="36"/>
      <c r="AC320" s="36"/>
      <c r="AD320" s="36"/>
      <c r="AE320" s="36"/>
      <c r="AF320" s="36"/>
      <c r="AG320" s="36"/>
      <c r="AH320" s="39"/>
      <c r="AI320" s="25"/>
      <c r="AJ320" s="39"/>
      <c r="AK320" s="36"/>
      <c r="AL320" s="32"/>
      <c r="AM320" s="25"/>
      <c r="AN320" s="35"/>
      <c r="AO320" s="36"/>
      <c r="AP320" s="32"/>
    </row>
    <row r="321" spans="1:42" ht="34.5" customHeight="1" x14ac:dyDescent="0.25">
      <c r="A321" s="29" t="s">
        <v>111</v>
      </c>
      <c r="B321" s="29" t="s">
        <v>111</v>
      </c>
      <c r="C321" s="30" t="s">
        <v>355</v>
      </c>
      <c r="D321" s="31"/>
      <c r="E321" s="31"/>
      <c r="F321" s="37" t="s">
        <v>77</v>
      </c>
      <c r="G321" s="121">
        <f t="shared" si="76"/>
        <v>4.0000030000000004</v>
      </c>
      <c r="H321" s="122">
        <f>IF($E321&gt;0,VLOOKUP($F321,'Temps unitaires'!$B$3:$J$72,3,FALSE)*$E321,VLOOKUP($F321,'Temps unitaires'!$B$3:$J$72,3,FALSE))</f>
        <v>9.9999999999999995E-7</v>
      </c>
      <c r="I321" s="122">
        <f>IF($E321&gt;0,VLOOKUP($F321,'Temps unitaires'!$B$3:$J$72,4,FALSE)*$E321,VLOOKUP($F321,'Temps unitaires'!$B$3:$J$72,4,FALSE))</f>
        <v>9.9999999999999995E-7</v>
      </c>
      <c r="J321" s="122">
        <f>IF($E321&gt;0,VLOOKUP($F321,'Temps unitaires'!$B$3:$J$72,5,FALSE)*$E321,VLOOKUP($F321,'Temps unitaires'!$B$3:$J$72,5,FALSE))</f>
        <v>1</v>
      </c>
      <c r="K321" s="122">
        <f>IF($E321&gt;0,VLOOKUP($F321,'Temps unitaires'!$B$3:$J$72,6,FALSE)*$E321,VLOOKUP($F321,'Temps unitaires'!$B$3:$J$72,6,FALSE))</f>
        <v>2</v>
      </c>
      <c r="L321" s="122">
        <f>IF($E321&gt;0,VLOOKUP($F321,'Temps unitaires'!$B$3:$J$72,7,FALSE)*$E321,VLOOKUP($F321,'Temps unitaires'!$B$3:$J$72,7,FALSE))</f>
        <v>0</v>
      </c>
      <c r="M321" s="122">
        <f>IF($E321&gt;0,VLOOKUP($F321,'Temps unitaires'!$B$3:$J$72,8,FALSE)*$E321,VLOOKUP($F321,'Temps unitaires'!$B$3:$J$72,8,FALSE))</f>
        <v>9.9999999999999995E-7</v>
      </c>
      <c r="N321" s="122">
        <f>IF($E321&gt;0,VLOOKUP($F321,'Temps unitaires'!$B$3:$J$72,9,FALSE)*$E321,VLOOKUP($F321,'Temps unitaires'!$B$3:$J$72,9,FALSE))</f>
        <v>1</v>
      </c>
      <c r="O321" s="123"/>
      <c r="P321" s="15"/>
      <c r="Q321" s="15"/>
      <c r="R321" s="15"/>
      <c r="S321" s="15"/>
      <c r="T321" s="15"/>
      <c r="U321" s="15"/>
      <c r="V321" s="79"/>
      <c r="W321" s="38"/>
      <c r="X321" s="124">
        <f t="shared" si="67"/>
        <v>0</v>
      </c>
      <c r="Y321" s="120"/>
      <c r="Z321" s="36"/>
      <c r="AA321" s="36"/>
      <c r="AB321" s="36"/>
      <c r="AC321" s="36"/>
      <c r="AD321" s="36"/>
      <c r="AE321" s="36"/>
      <c r="AF321" s="36"/>
      <c r="AG321" s="36"/>
      <c r="AH321" s="39"/>
      <c r="AI321" s="25"/>
      <c r="AJ321" s="39"/>
      <c r="AK321" s="36"/>
      <c r="AL321" s="32"/>
      <c r="AM321" s="25"/>
      <c r="AN321" s="35"/>
      <c r="AO321" s="36"/>
      <c r="AP321" s="32"/>
    </row>
    <row r="322" spans="1:42" ht="34.5" customHeight="1" x14ac:dyDescent="0.25">
      <c r="A322" s="29" t="s">
        <v>111</v>
      </c>
      <c r="B322" s="29" t="s">
        <v>111</v>
      </c>
      <c r="C322" s="30" t="s">
        <v>347</v>
      </c>
      <c r="D322" s="31"/>
      <c r="E322" s="31"/>
      <c r="F322" s="37" t="s">
        <v>76</v>
      </c>
      <c r="G322" s="121">
        <f t="shared" si="70"/>
        <v>5.0000030000000004</v>
      </c>
      <c r="H322" s="122">
        <f>IF($E322&gt;0,VLOOKUP($F322,'Temps unitaires'!$B$3:$J$72,3,FALSE)*$E322,VLOOKUP($F322,'Temps unitaires'!$B$3:$J$72,3,FALSE))</f>
        <v>9.9999999999999995E-7</v>
      </c>
      <c r="I322" s="122">
        <f>IF($E322&gt;0,VLOOKUP($F322,'Temps unitaires'!$B$3:$J$72,4,FALSE)*$E322,VLOOKUP($F322,'Temps unitaires'!$B$3:$J$72,4,FALSE))</f>
        <v>9.9999999999999995E-7</v>
      </c>
      <c r="J322" s="122">
        <f>IF($E322&gt;0,VLOOKUP($F322,'Temps unitaires'!$B$3:$J$72,5,FALSE)*$E322,VLOOKUP($F322,'Temps unitaires'!$B$3:$J$72,5,FALSE))</f>
        <v>1</v>
      </c>
      <c r="K322" s="122">
        <f>IF($E322&gt;0,VLOOKUP($F322,'Temps unitaires'!$B$3:$J$72,6,FALSE)*$E322,VLOOKUP($F322,'Temps unitaires'!$B$3:$J$72,6,FALSE))</f>
        <v>2</v>
      </c>
      <c r="L322" s="122">
        <f>IF($E322&gt;0,VLOOKUP($F322,'Temps unitaires'!$B$3:$J$72,7,FALSE)*$E322,VLOOKUP($F322,'Temps unitaires'!$B$3:$J$72,7,FALSE))</f>
        <v>1</v>
      </c>
      <c r="M322" s="122">
        <f>IF($E322&gt;0,VLOOKUP($F322,'Temps unitaires'!$B$3:$J$72,8,FALSE)*$E322,VLOOKUP($F322,'Temps unitaires'!$B$3:$J$72,8,FALSE))</f>
        <v>9.9999999999999995E-7</v>
      </c>
      <c r="N322" s="122">
        <f>IF($E322&gt;0,VLOOKUP($F322,'Temps unitaires'!$B$3:$J$72,9,FALSE)*$E322,VLOOKUP($F322,'Temps unitaires'!$B$3:$J$72,9,FALSE))</f>
        <v>1</v>
      </c>
      <c r="O322" s="123"/>
      <c r="P322" s="15"/>
      <c r="Q322" s="15"/>
      <c r="R322" s="15"/>
      <c r="S322" s="15"/>
      <c r="T322" s="15"/>
      <c r="U322" s="15"/>
      <c r="V322" s="79"/>
      <c r="W322" s="38"/>
      <c r="X322" s="124">
        <f t="shared" si="67"/>
        <v>0</v>
      </c>
      <c r="Y322" s="120"/>
      <c r="Z322" s="36"/>
      <c r="AA322" s="36"/>
      <c r="AB322" s="36"/>
      <c r="AC322" s="36"/>
      <c r="AD322" s="36"/>
      <c r="AE322" s="36"/>
      <c r="AF322" s="36"/>
      <c r="AG322" s="36"/>
      <c r="AH322" s="39"/>
      <c r="AI322" s="25"/>
      <c r="AJ322" s="39"/>
      <c r="AK322" s="36"/>
      <c r="AL322" s="32"/>
      <c r="AM322" s="25"/>
      <c r="AN322" s="35"/>
      <c r="AO322" s="36"/>
      <c r="AP322" s="32"/>
    </row>
    <row r="323" spans="1:42" ht="34.5" customHeight="1" x14ac:dyDescent="0.25">
      <c r="A323" s="29" t="s">
        <v>111</v>
      </c>
      <c r="B323" s="29" t="s">
        <v>111</v>
      </c>
      <c r="C323" s="30" t="s">
        <v>347</v>
      </c>
      <c r="D323" s="31"/>
      <c r="E323" s="31"/>
      <c r="F323" s="37" t="s">
        <v>77</v>
      </c>
      <c r="G323" s="121">
        <f t="shared" si="70"/>
        <v>4.0000030000000004</v>
      </c>
      <c r="H323" s="122">
        <f>IF($E323&gt;0,VLOOKUP($F323,'Temps unitaires'!$B$3:$J$72,3,FALSE)*$E323,VLOOKUP($F323,'Temps unitaires'!$B$3:$J$72,3,FALSE))</f>
        <v>9.9999999999999995E-7</v>
      </c>
      <c r="I323" s="122">
        <f>IF($E323&gt;0,VLOOKUP($F323,'Temps unitaires'!$B$3:$J$72,4,FALSE)*$E323,VLOOKUP($F323,'Temps unitaires'!$B$3:$J$72,4,FALSE))</f>
        <v>9.9999999999999995E-7</v>
      </c>
      <c r="J323" s="122">
        <f>IF($E323&gt;0,VLOOKUP($F323,'Temps unitaires'!$B$3:$J$72,5,FALSE)*$E323,VLOOKUP($F323,'Temps unitaires'!$B$3:$J$72,5,FALSE))</f>
        <v>1</v>
      </c>
      <c r="K323" s="122">
        <f>IF($E323&gt;0,VLOOKUP($F323,'Temps unitaires'!$B$3:$J$72,6,FALSE)*$E323,VLOOKUP($F323,'Temps unitaires'!$B$3:$J$72,6,FALSE))</f>
        <v>2</v>
      </c>
      <c r="L323" s="122">
        <f>IF($E323&gt;0,VLOOKUP($F323,'Temps unitaires'!$B$3:$J$72,7,FALSE)*$E323,VLOOKUP($F323,'Temps unitaires'!$B$3:$J$72,7,FALSE))</f>
        <v>0</v>
      </c>
      <c r="M323" s="122">
        <f>IF($E323&gt;0,VLOOKUP($F323,'Temps unitaires'!$B$3:$J$72,8,FALSE)*$E323,VLOOKUP($F323,'Temps unitaires'!$B$3:$J$72,8,FALSE))</f>
        <v>9.9999999999999995E-7</v>
      </c>
      <c r="N323" s="122">
        <f>IF($E323&gt;0,VLOOKUP($F323,'Temps unitaires'!$B$3:$J$72,9,FALSE)*$E323,VLOOKUP($F323,'Temps unitaires'!$B$3:$J$72,9,FALSE))</f>
        <v>1</v>
      </c>
      <c r="O323" s="123"/>
      <c r="P323" s="15"/>
      <c r="Q323" s="15"/>
      <c r="R323" s="15"/>
      <c r="S323" s="15"/>
      <c r="T323" s="15"/>
      <c r="U323" s="15"/>
      <c r="V323" s="79"/>
      <c r="W323" s="38"/>
      <c r="X323" s="124">
        <f t="shared" si="67"/>
        <v>0</v>
      </c>
      <c r="Y323" s="120"/>
      <c r="Z323" s="36"/>
      <c r="AA323" s="36"/>
      <c r="AB323" s="36"/>
      <c r="AC323" s="36"/>
      <c r="AD323" s="36"/>
      <c r="AE323" s="36"/>
      <c r="AF323" s="36"/>
      <c r="AG323" s="36"/>
      <c r="AH323" s="39"/>
      <c r="AI323" s="25"/>
      <c r="AJ323" s="39"/>
      <c r="AK323" s="36"/>
      <c r="AL323" s="32"/>
      <c r="AM323" s="25"/>
      <c r="AN323" s="35"/>
      <c r="AO323" s="36"/>
      <c r="AP323" s="32"/>
    </row>
    <row r="324" spans="1:42" ht="34.5" customHeight="1" x14ac:dyDescent="0.25">
      <c r="A324" s="29" t="s">
        <v>111</v>
      </c>
      <c r="B324" s="29" t="s">
        <v>111</v>
      </c>
      <c r="C324" s="30" t="s">
        <v>348</v>
      </c>
      <c r="D324" s="31"/>
      <c r="E324" s="31"/>
      <c r="F324" s="37" t="s">
        <v>76</v>
      </c>
      <c r="G324" s="121">
        <f t="shared" si="70"/>
        <v>5.0000030000000004</v>
      </c>
      <c r="H324" s="122">
        <f>IF($E324&gt;0,VLOOKUP($F324,'Temps unitaires'!$B$3:$J$72,3,FALSE)*$E324,VLOOKUP($F324,'Temps unitaires'!$B$3:$J$72,3,FALSE))</f>
        <v>9.9999999999999995E-7</v>
      </c>
      <c r="I324" s="122">
        <f>IF($E324&gt;0,VLOOKUP($F324,'Temps unitaires'!$B$3:$J$72,4,FALSE)*$E324,VLOOKUP($F324,'Temps unitaires'!$B$3:$J$72,4,FALSE))</f>
        <v>9.9999999999999995E-7</v>
      </c>
      <c r="J324" s="122">
        <f>IF($E324&gt;0,VLOOKUP($F324,'Temps unitaires'!$B$3:$J$72,5,FALSE)*$E324,VLOOKUP($F324,'Temps unitaires'!$B$3:$J$72,5,FALSE))</f>
        <v>1</v>
      </c>
      <c r="K324" s="122">
        <f>IF($E324&gt;0,VLOOKUP($F324,'Temps unitaires'!$B$3:$J$72,6,FALSE)*$E324,VLOOKUP($F324,'Temps unitaires'!$B$3:$J$72,6,FALSE))</f>
        <v>2</v>
      </c>
      <c r="L324" s="122">
        <f>IF($E324&gt;0,VLOOKUP($F324,'Temps unitaires'!$B$3:$J$72,7,FALSE)*$E324,VLOOKUP($F324,'Temps unitaires'!$B$3:$J$72,7,FALSE))</f>
        <v>1</v>
      </c>
      <c r="M324" s="122">
        <f>IF($E324&gt;0,VLOOKUP($F324,'Temps unitaires'!$B$3:$J$72,8,FALSE)*$E324,VLOOKUP($F324,'Temps unitaires'!$B$3:$J$72,8,FALSE))</f>
        <v>9.9999999999999995E-7</v>
      </c>
      <c r="N324" s="122">
        <f>IF($E324&gt;0,VLOOKUP($F324,'Temps unitaires'!$B$3:$J$72,9,FALSE)*$E324,VLOOKUP($F324,'Temps unitaires'!$B$3:$J$72,9,FALSE))</f>
        <v>1</v>
      </c>
      <c r="O324" s="123"/>
      <c r="P324" s="15"/>
      <c r="Q324" s="15"/>
      <c r="R324" s="15"/>
      <c r="S324" s="15"/>
      <c r="T324" s="15"/>
      <c r="U324" s="15"/>
      <c r="V324" s="79"/>
      <c r="W324" s="38"/>
      <c r="X324" s="124">
        <f t="shared" si="67"/>
        <v>0</v>
      </c>
      <c r="Y324" s="120"/>
      <c r="Z324" s="36"/>
      <c r="AA324" s="36"/>
      <c r="AB324" s="36"/>
      <c r="AC324" s="36"/>
      <c r="AD324" s="36"/>
      <c r="AE324" s="36"/>
      <c r="AF324" s="36"/>
      <c r="AG324" s="36"/>
      <c r="AH324" s="39"/>
      <c r="AI324" s="25"/>
      <c r="AJ324" s="39"/>
      <c r="AK324" s="36"/>
      <c r="AL324" s="32"/>
      <c r="AM324" s="25"/>
      <c r="AN324" s="35"/>
      <c r="AO324" s="36"/>
      <c r="AP324" s="32"/>
    </row>
    <row r="325" spans="1:42" ht="34.5" customHeight="1" x14ac:dyDescent="0.25">
      <c r="A325" s="29" t="s">
        <v>111</v>
      </c>
      <c r="B325" s="29" t="s">
        <v>111</v>
      </c>
      <c r="C325" s="30" t="s">
        <v>348</v>
      </c>
      <c r="D325" s="31"/>
      <c r="E325" s="31"/>
      <c r="F325" s="37" t="s">
        <v>77</v>
      </c>
      <c r="G325" s="121">
        <f t="shared" si="70"/>
        <v>4.0000030000000004</v>
      </c>
      <c r="H325" s="122">
        <f>IF($E325&gt;0,VLOOKUP($F325,'Temps unitaires'!$B$3:$J$72,3,FALSE)*$E325,VLOOKUP($F325,'Temps unitaires'!$B$3:$J$72,3,FALSE))</f>
        <v>9.9999999999999995E-7</v>
      </c>
      <c r="I325" s="122">
        <f>IF($E325&gt;0,VLOOKUP($F325,'Temps unitaires'!$B$3:$J$72,4,FALSE)*$E325,VLOOKUP($F325,'Temps unitaires'!$B$3:$J$72,4,FALSE))</f>
        <v>9.9999999999999995E-7</v>
      </c>
      <c r="J325" s="122">
        <f>IF($E325&gt;0,VLOOKUP($F325,'Temps unitaires'!$B$3:$J$72,5,FALSE)*$E325,VLOOKUP($F325,'Temps unitaires'!$B$3:$J$72,5,FALSE))</f>
        <v>1</v>
      </c>
      <c r="K325" s="122">
        <f>IF($E325&gt;0,VLOOKUP($F325,'Temps unitaires'!$B$3:$J$72,6,FALSE)*$E325,VLOOKUP($F325,'Temps unitaires'!$B$3:$J$72,6,FALSE))</f>
        <v>2</v>
      </c>
      <c r="L325" s="122">
        <f>IF($E325&gt;0,VLOOKUP($F325,'Temps unitaires'!$B$3:$J$72,7,FALSE)*$E325,VLOOKUP($F325,'Temps unitaires'!$B$3:$J$72,7,FALSE))</f>
        <v>0</v>
      </c>
      <c r="M325" s="122">
        <f>IF($E325&gt;0,VLOOKUP($F325,'Temps unitaires'!$B$3:$J$72,8,FALSE)*$E325,VLOOKUP($F325,'Temps unitaires'!$B$3:$J$72,8,FALSE))</f>
        <v>9.9999999999999995E-7</v>
      </c>
      <c r="N325" s="122">
        <f>IF($E325&gt;0,VLOOKUP($F325,'Temps unitaires'!$B$3:$J$72,9,FALSE)*$E325,VLOOKUP($F325,'Temps unitaires'!$B$3:$J$72,9,FALSE))</f>
        <v>1</v>
      </c>
      <c r="O325" s="123"/>
      <c r="P325" s="15"/>
      <c r="Q325" s="15"/>
      <c r="R325" s="15"/>
      <c r="S325" s="15"/>
      <c r="T325" s="15"/>
      <c r="U325" s="15"/>
      <c r="V325" s="79"/>
      <c r="W325" s="38"/>
      <c r="X325" s="124">
        <f t="shared" si="67"/>
        <v>0</v>
      </c>
      <c r="Y325" s="120"/>
      <c r="Z325" s="36"/>
      <c r="AA325" s="36"/>
      <c r="AB325" s="36"/>
      <c r="AC325" s="36"/>
      <c r="AD325" s="36"/>
      <c r="AE325" s="36"/>
      <c r="AF325" s="36"/>
      <c r="AG325" s="36"/>
      <c r="AH325" s="39"/>
      <c r="AI325" s="25"/>
      <c r="AJ325" s="39"/>
      <c r="AK325" s="36"/>
      <c r="AL325" s="32"/>
      <c r="AM325" s="25"/>
      <c r="AN325" s="35"/>
      <c r="AO325" s="36"/>
      <c r="AP325" s="32"/>
    </row>
    <row r="326" spans="1:42" ht="34.5" customHeight="1" x14ac:dyDescent="0.25">
      <c r="A326" s="29" t="s">
        <v>111</v>
      </c>
      <c r="B326" s="29" t="s">
        <v>111</v>
      </c>
      <c r="C326" s="30" t="s">
        <v>349</v>
      </c>
      <c r="D326" s="31"/>
      <c r="E326" s="31"/>
      <c r="F326" s="37" t="s">
        <v>76</v>
      </c>
      <c r="G326" s="121">
        <f t="shared" si="70"/>
        <v>5.0000030000000004</v>
      </c>
      <c r="H326" s="122">
        <f>IF($E326&gt;0,VLOOKUP($F326,'Temps unitaires'!$B$3:$J$72,3,FALSE)*$E326,VLOOKUP($F326,'Temps unitaires'!$B$3:$J$72,3,FALSE))</f>
        <v>9.9999999999999995E-7</v>
      </c>
      <c r="I326" s="122">
        <f>IF($E326&gt;0,VLOOKUP($F326,'Temps unitaires'!$B$3:$J$72,4,FALSE)*$E326,VLOOKUP($F326,'Temps unitaires'!$B$3:$J$72,4,FALSE))</f>
        <v>9.9999999999999995E-7</v>
      </c>
      <c r="J326" s="122">
        <f>IF($E326&gt;0,VLOOKUP($F326,'Temps unitaires'!$B$3:$J$72,5,FALSE)*$E326,VLOOKUP($F326,'Temps unitaires'!$B$3:$J$72,5,FALSE))</f>
        <v>1</v>
      </c>
      <c r="K326" s="122">
        <f>IF($E326&gt;0,VLOOKUP($F326,'Temps unitaires'!$B$3:$J$72,6,FALSE)*$E326,VLOOKUP($F326,'Temps unitaires'!$B$3:$J$72,6,FALSE))</f>
        <v>2</v>
      </c>
      <c r="L326" s="122">
        <f>IF($E326&gt;0,VLOOKUP($F326,'Temps unitaires'!$B$3:$J$72,7,FALSE)*$E326,VLOOKUP($F326,'Temps unitaires'!$B$3:$J$72,7,FALSE))</f>
        <v>1</v>
      </c>
      <c r="M326" s="122">
        <f>IF($E326&gt;0,VLOOKUP($F326,'Temps unitaires'!$B$3:$J$72,8,FALSE)*$E326,VLOOKUP($F326,'Temps unitaires'!$B$3:$J$72,8,FALSE))</f>
        <v>9.9999999999999995E-7</v>
      </c>
      <c r="N326" s="122">
        <f>IF($E326&gt;0,VLOOKUP($F326,'Temps unitaires'!$B$3:$J$72,9,FALSE)*$E326,VLOOKUP($F326,'Temps unitaires'!$B$3:$J$72,9,FALSE))</f>
        <v>1</v>
      </c>
      <c r="O326" s="123"/>
      <c r="P326" s="15"/>
      <c r="Q326" s="15"/>
      <c r="R326" s="15"/>
      <c r="S326" s="15"/>
      <c r="T326" s="15"/>
      <c r="U326" s="15"/>
      <c r="V326" s="79"/>
      <c r="W326" s="38"/>
      <c r="X326" s="124">
        <f t="shared" si="67"/>
        <v>0</v>
      </c>
      <c r="Y326" s="120"/>
      <c r="Z326" s="36"/>
      <c r="AA326" s="36"/>
      <c r="AB326" s="36"/>
      <c r="AC326" s="36"/>
      <c r="AD326" s="36"/>
      <c r="AE326" s="36"/>
      <c r="AF326" s="36"/>
      <c r="AG326" s="36"/>
      <c r="AH326" s="39"/>
      <c r="AI326" s="25"/>
      <c r="AJ326" s="39"/>
      <c r="AK326" s="36"/>
      <c r="AL326" s="32"/>
      <c r="AM326" s="25"/>
      <c r="AN326" s="35"/>
      <c r="AO326" s="36"/>
      <c r="AP326" s="32"/>
    </row>
    <row r="327" spans="1:42" ht="34.5" customHeight="1" x14ac:dyDescent="0.25">
      <c r="A327" s="29" t="s">
        <v>111</v>
      </c>
      <c r="B327" s="29" t="s">
        <v>111</v>
      </c>
      <c r="C327" s="30" t="s">
        <v>349</v>
      </c>
      <c r="D327" s="31"/>
      <c r="E327" s="31"/>
      <c r="F327" s="37" t="s">
        <v>77</v>
      </c>
      <c r="G327" s="121">
        <f t="shared" si="70"/>
        <v>4.0000030000000004</v>
      </c>
      <c r="H327" s="122">
        <f>IF($E327&gt;0,VLOOKUP($F327,'Temps unitaires'!$B$3:$J$72,3,FALSE)*$E327,VLOOKUP($F327,'Temps unitaires'!$B$3:$J$72,3,FALSE))</f>
        <v>9.9999999999999995E-7</v>
      </c>
      <c r="I327" s="122">
        <f>IF($E327&gt;0,VLOOKUP($F327,'Temps unitaires'!$B$3:$J$72,4,FALSE)*$E327,VLOOKUP($F327,'Temps unitaires'!$B$3:$J$72,4,FALSE))</f>
        <v>9.9999999999999995E-7</v>
      </c>
      <c r="J327" s="122">
        <f>IF($E327&gt;0,VLOOKUP($F327,'Temps unitaires'!$B$3:$J$72,5,FALSE)*$E327,VLOOKUP($F327,'Temps unitaires'!$B$3:$J$72,5,FALSE))</f>
        <v>1</v>
      </c>
      <c r="K327" s="122">
        <f>IF($E327&gt;0,VLOOKUP($F327,'Temps unitaires'!$B$3:$J$72,6,FALSE)*$E327,VLOOKUP($F327,'Temps unitaires'!$B$3:$J$72,6,FALSE))</f>
        <v>2</v>
      </c>
      <c r="L327" s="122">
        <f>IF($E327&gt;0,VLOOKUP($F327,'Temps unitaires'!$B$3:$J$72,7,FALSE)*$E327,VLOOKUP($F327,'Temps unitaires'!$B$3:$J$72,7,FALSE))</f>
        <v>0</v>
      </c>
      <c r="M327" s="122">
        <f>IF($E327&gt;0,VLOOKUP($F327,'Temps unitaires'!$B$3:$J$72,8,FALSE)*$E327,VLOOKUP($F327,'Temps unitaires'!$B$3:$J$72,8,FALSE))</f>
        <v>9.9999999999999995E-7</v>
      </c>
      <c r="N327" s="122">
        <f>IF($E327&gt;0,VLOOKUP($F327,'Temps unitaires'!$B$3:$J$72,9,FALSE)*$E327,VLOOKUP($F327,'Temps unitaires'!$B$3:$J$72,9,FALSE))</f>
        <v>1</v>
      </c>
      <c r="O327" s="123"/>
      <c r="P327" s="15"/>
      <c r="Q327" s="15"/>
      <c r="R327" s="15"/>
      <c r="S327" s="15"/>
      <c r="T327" s="15"/>
      <c r="U327" s="15"/>
      <c r="V327" s="79"/>
      <c r="W327" s="38"/>
      <c r="X327" s="124">
        <f t="shared" si="67"/>
        <v>0</v>
      </c>
      <c r="Y327" s="120"/>
      <c r="Z327" s="36"/>
      <c r="AA327" s="36"/>
      <c r="AB327" s="36"/>
      <c r="AC327" s="36"/>
      <c r="AD327" s="36"/>
      <c r="AE327" s="36"/>
      <c r="AF327" s="36"/>
      <c r="AG327" s="36"/>
      <c r="AH327" s="39"/>
      <c r="AI327" s="25"/>
      <c r="AJ327" s="39"/>
      <c r="AK327" s="36"/>
      <c r="AL327" s="32"/>
      <c r="AM327" s="25"/>
      <c r="AN327" s="35"/>
      <c r="AO327" s="36"/>
      <c r="AP327" s="32"/>
    </row>
    <row r="328" spans="1:42" ht="34.5" customHeight="1" x14ac:dyDescent="0.25">
      <c r="A328" s="29" t="s">
        <v>111</v>
      </c>
      <c r="B328" s="29" t="s">
        <v>111</v>
      </c>
      <c r="C328" s="30" t="s">
        <v>350</v>
      </c>
      <c r="D328" s="31"/>
      <c r="E328" s="31"/>
      <c r="F328" s="37" t="s">
        <v>76</v>
      </c>
      <c r="G328" s="121">
        <f t="shared" si="70"/>
        <v>5.0000030000000004</v>
      </c>
      <c r="H328" s="122">
        <f>IF($E328&gt;0,VLOOKUP($F328,'Temps unitaires'!$B$3:$J$72,3,FALSE)*$E328,VLOOKUP($F328,'Temps unitaires'!$B$3:$J$72,3,FALSE))</f>
        <v>9.9999999999999995E-7</v>
      </c>
      <c r="I328" s="122">
        <f>IF($E328&gt;0,VLOOKUP($F328,'Temps unitaires'!$B$3:$J$72,4,FALSE)*$E328,VLOOKUP($F328,'Temps unitaires'!$B$3:$J$72,4,FALSE))</f>
        <v>9.9999999999999995E-7</v>
      </c>
      <c r="J328" s="122">
        <f>IF($E328&gt;0,VLOOKUP($F328,'Temps unitaires'!$B$3:$J$72,5,FALSE)*$E328,VLOOKUP($F328,'Temps unitaires'!$B$3:$J$72,5,FALSE))</f>
        <v>1</v>
      </c>
      <c r="K328" s="122">
        <f>IF($E328&gt;0,VLOOKUP($F328,'Temps unitaires'!$B$3:$J$72,6,FALSE)*$E328,VLOOKUP($F328,'Temps unitaires'!$B$3:$J$72,6,FALSE))</f>
        <v>2</v>
      </c>
      <c r="L328" s="122">
        <f>IF($E328&gt;0,VLOOKUP($F328,'Temps unitaires'!$B$3:$J$72,7,FALSE)*$E328,VLOOKUP($F328,'Temps unitaires'!$B$3:$J$72,7,FALSE))</f>
        <v>1</v>
      </c>
      <c r="M328" s="122">
        <f>IF($E328&gt;0,VLOOKUP($F328,'Temps unitaires'!$B$3:$J$72,8,FALSE)*$E328,VLOOKUP($F328,'Temps unitaires'!$B$3:$J$72,8,FALSE))</f>
        <v>9.9999999999999995E-7</v>
      </c>
      <c r="N328" s="122">
        <f>IF($E328&gt;0,VLOOKUP($F328,'Temps unitaires'!$B$3:$J$72,9,FALSE)*$E328,VLOOKUP($F328,'Temps unitaires'!$B$3:$J$72,9,FALSE))</f>
        <v>1</v>
      </c>
      <c r="O328" s="123"/>
      <c r="P328" s="15"/>
      <c r="Q328" s="15"/>
      <c r="R328" s="15"/>
      <c r="S328" s="15"/>
      <c r="T328" s="15"/>
      <c r="U328" s="15"/>
      <c r="V328" s="79"/>
      <c r="W328" s="38"/>
      <c r="X328" s="124">
        <f t="shared" si="67"/>
        <v>0</v>
      </c>
      <c r="Y328" s="120"/>
      <c r="Z328" s="36"/>
      <c r="AA328" s="36"/>
      <c r="AB328" s="36"/>
      <c r="AC328" s="36"/>
      <c r="AD328" s="36"/>
      <c r="AE328" s="36"/>
      <c r="AF328" s="36"/>
      <c r="AG328" s="36"/>
      <c r="AH328" s="39"/>
      <c r="AI328" s="25"/>
      <c r="AJ328" s="39"/>
      <c r="AK328" s="36"/>
      <c r="AL328" s="32"/>
      <c r="AM328" s="25"/>
      <c r="AN328" s="35"/>
      <c r="AO328" s="36"/>
      <c r="AP328" s="32"/>
    </row>
    <row r="329" spans="1:42" ht="34.5" customHeight="1" x14ac:dyDescent="0.25">
      <c r="A329" s="29" t="s">
        <v>111</v>
      </c>
      <c r="B329" s="29" t="s">
        <v>111</v>
      </c>
      <c r="C329" s="30" t="s">
        <v>350</v>
      </c>
      <c r="D329" s="31"/>
      <c r="E329" s="31"/>
      <c r="F329" s="37" t="s">
        <v>77</v>
      </c>
      <c r="G329" s="121">
        <f t="shared" si="70"/>
        <v>4.0000030000000004</v>
      </c>
      <c r="H329" s="122">
        <f>IF($E329&gt;0,VLOOKUP($F329,'Temps unitaires'!$B$3:$J$72,3,FALSE)*$E329,VLOOKUP($F329,'Temps unitaires'!$B$3:$J$72,3,FALSE))</f>
        <v>9.9999999999999995E-7</v>
      </c>
      <c r="I329" s="122">
        <f>IF($E329&gt;0,VLOOKUP($F329,'Temps unitaires'!$B$3:$J$72,4,FALSE)*$E329,VLOOKUP($F329,'Temps unitaires'!$B$3:$J$72,4,FALSE))</f>
        <v>9.9999999999999995E-7</v>
      </c>
      <c r="J329" s="122">
        <f>IF($E329&gt;0,VLOOKUP($F329,'Temps unitaires'!$B$3:$J$72,5,FALSE)*$E329,VLOOKUP($F329,'Temps unitaires'!$B$3:$J$72,5,FALSE))</f>
        <v>1</v>
      </c>
      <c r="K329" s="122">
        <f>IF($E329&gt;0,VLOOKUP($F329,'Temps unitaires'!$B$3:$J$72,6,FALSE)*$E329,VLOOKUP($F329,'Temps unitaires'!$B$3:$J$72,6,FALSE))</f>
        <v>2</v>
      </c>
      <c r="L329" s="122">
        <f>IF($E329&gt;0,VLOOKUP($F329,'Temps unitaires'!$B$3:$J$72,7,FALSE)*$E329,VLOOKUP($F329,'Temps unitaires'!$B$3:$J$72,7,FALSE))</f>
        <v>0</v>
      </c>
      <c r="M329" s="122">
        <f>IF($E329&gt;0,VLOOKUP($F329,'Temps unitaires'!$B$3:$J$72,8,FALSE)*$E329,VLOOKUP($F329,'Temps unitaires'!$B$3:$J$72,8,FALSE))</f>
        <v>9.9999999999999995E-7</v>
      </c>
      <c r="N329" s="122">
        <f>IF($E329&gt;0,VLOOKUP($F329,'Temps unitaires'!$B$3:$J$72,9,FALSE)*$E329,VLOOKUP($F329,'Temps unitaires'!$B$3:$J$72,9,FALSE))</f>
        <v>1</v>
      </c>
      <c r="O329" s="123"/>
      <c r="P329" s="15"/>
      <c r="Q329" s="15"/>
      <c r="R329" s="15"/>
      <c r="S329" s="15"/>
      <c r="T329" s="15"/>
      <c r="U329" s="15"/>
      <c r="V329" s="79"/>
      <c r="W329" s="38"/>
      <c r="X329" s="124">
        <f t="shared" ref="X329:X331" si="77">SUMPRODUCT(H329:N329,P329:V329)/SUM(H329:N329)</f>
        <v>0</v>
      </c>
      <c r="Y329" s="120"/>
      <c r="Z329" s="36"/>
      <c r="AA329" s="36"/>
      <c r="AB329" s="36"/>
      <c r="AC329" s="36"/>
      <c r="AD329" s="36"/>
      <c r="AE329" s="36"/>
      <c r="AF329" s="36"/>
      <c r="AG329" s="36"/>
      <c r="AH329" s="39"/>
      <c r="AI329" s="25"/>
      <c r="AJ329" s="39"/>
      <c r="AK329" s="36"/>
      <c r="AL329" s="32"/>
      <c r="AM329" s="25"/>
      <c r="AN329" s="35"/>
      <c r="AO329" s="36"/>
      <c r="AP329" s="32"/>
    </row>
    <row r="330" spans="1:42" ht="34.5" customHeight="1" x14ac:dyDescent="0.25">
      <c r="A330" s="29" t="s">
        <v>111</v>
      </c>
      <c r="B330" s="29" t="s">
        <v>111</v>
      </c>
      <c r="C330" s="30" t="s">
        <v>351</v>
      </c>
      <c r="D330" s="31"/>
      <c r="E330" s="31"/>
      <c r="F330" s="37" t="s">
        <v>76</v>
      </c>
      <c r="G330" s="121">
        <f t="shared" si="70"/>
        <v>5.0000030000000004</v>
      </c>
      <c r="H330" s="122">
        <f>IF($E330&gt;0,VLOOKUP($F330,'Temps unitaires'!$B$3:$J$72,3,FALSE)*$E330,VLOOKUP($F330,'Temps unitaires'!$B$3:$J$72,3,FALSE))</f>
        <v>9.9999999999999995E-7</v>
      </c>
      <c r="I330" s="122">
        <f>IF($E330&gt;0,VLOOKUP($F330,'Temps unitaires'!$B$3:$J$72,4,FALSE)*$E330,VLOOKUP($F330,'Temps unitaires'!$B$3:$J$72,4,FALSE))</f>
        <v>9.9999999999999995E-7</v>
      </c>
      <c r="J330" s="122">
        <f>IF($E330&gt;0,VLOOKUP($F330,'Temps unitaires'!$B$3:$J$72,5,FALSE)*$E330,VLOOKUP($F330,'Temps unitaires'!$B$3:$J$72,5,FALSE))</f>
        <v>1</v>
      </c>
      <c r="K330" s="122">
        <f>IF($E330&gt;0,VLOOKUP($F330,'Temps unitaires'!$B$3:$J$72,6,FALSE)*$E330,VLOOKUP($F330,'Temps unitaires'!$B$3:$J$72,6,FALSE))</f>
        <v>2</v>
      </c>
      <c r="L330" s="122">
        <f>IF($E330&gt;0,VLOOKUP($F330,'Temps unitaires'!$B$3:$J$72,7,FALSE)*$E330,VLOOKUP($F330,'Temps unitaires'!$B$3:$J$72,7,FALSE))</f>
        <v>1</v>
      </c>
      <c r="M330" s="122">
        <f>IF($E330&gt;0,VLOOKUP($F330,'Temps unitaires'!$B$3:$J$72,8,FALSE)*$E330,VLOOKUP($F330,'Temps unitaires'!$B$3:$J$72,8,FALSE))</f>
        <v>9.9999999999999995E-7</v>
      </c>
      <c r="N330" s="122">
        <f>IF($E330&gt;0,VLOOKUP($F330,'Temps unitaires'!$B$3:$J$72,9,FALSE)*$E330,VLOOKUP($F330,'Temps unitaires'!$B$3:$J$72,9,FALSE))</f>
        <v>1</v>
      </c>
      <c r="O330" s="123"/>
      <c r="P330" s="15"/>
      <c r="Q330" s="15"/>
      <c r="R330" s="15"/>
      <c r="S330" s="15"/>
      <c r="T330" s="15"/>
      <c r="U330" s="15"/>
      <c r="V330" s="79"/>
      <c r="W330" s="38"/>
      <c r="X330" s="124">
        <f t="shared" si="77"/>
        <v>0</v>
      </c>
      <c r="Y330" s="120"/>
      <c r="Z330" s="36"/>
      <c r="AA330" s="36"/>
      <c r="AB330" s="36"/>
      <c r="AC330" s="36"/>
      <c r="AD330" s="36"/>
      <c r="AE330" s="36"/>
      <c r="AF330" s="36"/>
      <c r="AG330" s="36"/>
      <c r="AH330" s="39"/>
      <c r="AI330" s="25"/>
      <c r="AJ330" s="39"/>
      <c r="AK330" s="36"/>
      <c r="AL330" s="32"/>
      <c r="AM330" s="25"/>
      <c r="AN330" s="35"/>
      <c r="AO330" s="36"/>
      <c r="AP330" s="32"/>
    </row>
    <row r="331" spans="1:42" ht="34.5" customHeight="1" thickBot="1" x14ac:dyDescent="0.3">
      <c r="A331" s="69" t="s">
        <v>111</v>
      </c>
      <c r="B331" s="69" t="s">
        <v>111</v>
      </c>
      <c r="C331" s="70" t="s">
        <v>351</v>
      </c>
      <c r="D331" s="71"/>
      <c r="E331" s="71"/>
      <c r="F331" s="82" t="s">
        <v>77</v>
      </c>
      <c r="G331" s="125">
        <f t="shared" si="70"/>
        <v>4.0000030000000004</v>
      </c>
      <c r="H331" s="126">
        <f>IF($E331&gt;0,VLOOKUP($F331,'Temps unitaires'!$B$3:$J$72,3,FALSE)*$E331,VLOOKUP($F331,'Temps unitaires'!$B$3:$J$72,3,FALSE))</f>
        <v>9.9999999999999995E-7</v>
      </c>
      <c r="I331" s="126">
        <f>IF($E331&gt;0,VLOOKUP($F331,'Temps unitaires'!$B$3:$J$72,4,FALSE)*$E331,VLOOKUP($F331,'Temps unitaires'!$B$3:$J$72,4,FALSE))</f>
        <v>9.9999999999999995E-7</v>
      </c>
      <c r="J331" s="126">
        <f>IF($E331&gt;0,VLOOKUP($F331,'Temps unitaires'!$B$3:$J$72,5,FALSE)*$E331,VLOOKUP($F331,'Temps unitaires'!$B$3:$J$72,5,FALSE))</f>
        <v>1</v>
      </c>
      <c r="K331" s="126">
        <f>IF($E331&gt;0,VLOOKUP($F331,'Temps unitaires'!$B$3:$J$72,6,FALSE)*$E331,VLOOKUP($F331,'Temps unitaires'!$B$3:$J$72,6,FALSE))</f>
        <v>2</v>
      </c>
      <c r="L331" s="126">
        <f>IF($E331&gt;0,VLOOKUP($F331,'Temps unitaires'!$B$3:$J$72,7,FALSE)*$E331,VLOOKUP($F331,'Temps unitaires'!$B$3:$J$72,7,FALSE))</f>
        <v>0</v>
      </c>
      <c r="M331" s="126">
        <f>IF($E331&gt;0,VLOOKUP($F331,'Temps unitaires'!$B$3:$J$72,8,FALSE)*$E331,VLOOKUP($F331,'Temps unitaires'!$B$3:$J$72,8,FALSE))</f>
        <v>9.9999999999999995E-7</v>
      </c>
      <c r="N331" s="126">
        <f>IF($E331&gt;0,VLOOKUP($F331,'Temps unitaires'!$B$3:$J$72,9,FALSE)*$E331,VLOOKUP($F331,'Temps unitaires'!$B$3:$J$72,9,FALSE))</f>
        <v>1</v>
      </c>
      <c r="O331" s="127"/>
      <c r="P331" s="73"/>
      <c r="Q331" s="73"/>
      <c r="R331" s="73"/>
      <c r="S331" s="73"/>
      <c r="T331" s="73"/>
      <c r="U331" s="73"/>
      <c r="V331" s="79"/>
      <c r="W331" s="74"/>
      <c r="X331" s="128">
        <f t="shared" si="77"/>
        <v>0</v>
      </c>
      <c r="Y331" s="120"/>
      <c r="Z331" s="36"/>
      <c r="AA331" s="36"/>
      <c r="AB331" s="36"/>
      <c r="AC331" s="36"/>
      <c r="AD331" s="36"/>
      <c r="AE331" s="36"/>
      <c r="AF331" s="36"/>
      <c r="AG331" s="36"/>
      <c r="AH331" s="39"/>
      <c r="AI331" s="25"/>
      <c r="AJ331" s="39"/>
      <c r="AK331" s="36"/>
      <c r="AL331" s="32"/>
      <c r="AM331" s="25"/>
      <c r="AN331" s="35"/>
      <c r="AO331" s="36"/>
      <c r="AP331" s="32"/>
    </row>
    <row r="332" spans="1:42" ht="34.5" customHeight="1" thickTop="1" thickBot="1" x14ac:dyDescent="0.3">
      <c r="A332" s="81" t="s">
        <v>111</v>
      </c>
      <c r="B332" s="81" t="s">
        <v>111</v>
      </c>
      <c r="C332" s="184" t="s">
        <v>40</v>
      </c>
      <c r="D332" s="184"/>
      <c r="E332" s="184"/>
      <c r="F332" s="184"/>
      <c r="G332" s="129">
        <f t="shared" ref="G332:N332" si="78">SUM(G296:G331)</f>
        <v>1389.2633330000024</v>
      </c>
      <c r="H332" s="130">
        <f t="shared" si="78"/>
        <v>392.00061699999986</v>
      </c>
      <c r="I332" s="130">
        <f t="shared" si="78"/>
        <v>193.00066799999993</v>
      </c>
      <c r="J332" s="130">
        <f t="shared" si="78"/>
        <v>192.35010299999999</v>
      </c>
      <c r="K332" s="130">
        <f t="shared" si="78"/>
        <v>44.000791</v>
      </c>
      <c r="L332" s="130">
        <f t="shared" si="78"/>
        <v>11.000791</v>
      </c>
      <c r="M332" s="130">
        <f t="shared" si="78"/>
        <v>406.30036299999995</v>
      </c>
      <c r="N332" s="130">
        <f t="shared" si="78"/>
        <v>150.61000000000001</v>
      </c>
      <c r="O332" s="131"/>
      <c r="P332" s="132">
        <f t="shared" ref="P332:Q332" si="79">SUMPRODUCT(H296:H331,P296:P331)/H332</f>
        <v>0.89999858342059735</v>
      </c>
      <c r="Q332" s="132">
        <f t="shared" si="79"/>
        <v>0.9999965388720834</v>
      </c>
      <c r="R332" s="132">
        <f>SUMPRODUCT(J296:J331,R296:R331)/J332</f>
        <v>0.88562468822800688</v>
      </c>
      <c r="S332" s="132">
        <f t="shared" ref="S332:V332" si="80">SUMPRODUCT(K296:K331,S296:S331)/K332</f>
        <v>0</v>
      </c>
      <c r="T332" s="132">
        <f t="shared" si="80"/>
        <v>0</v>
      </c>
      <c r="U332" s="132">
        <f t="shared" si="80"/>
        <v>0.37696249855430236</v>
      </c>
      <c r="V332" s="132">
        <f t="shared" si="80"/>
        <v>0</v>
      </c>
      <c r="W332" s="142"/>
      <c r="X332" s="134">
        <f>SUMPRODUCT(H296:N331,P296:V331)/SUM(H296:N331)</f>
        <v>0.62573450212839909</v>
      </c>
      <c r="Y332" s="120"/>
      <c r="Z332" s="99"/>
      <c r="AA332" s="99"/>
      <c r="AB332" s="99"/>
      <c r="AC332" s="99"/>
      <c r="AD332" s="99"/>
      <c r="AE332" s="99"/>
      <c r="AF332" s="99"/>
      <c r="AG332" s="99"/>
      <c r="AH332" s="98"/>
      <c r="AI332" s="101"/>
      <c r="AJ332" s="98"/>
      <c r="AK332" s="99"/>
      <c r="AL332" s="100"/>
      <c r="AM332" s="101"/>
      <c r="AN332" s="102"/>
      <c r="AO332" s="99"/>
      <c r="AP332" s="100"/>
    </row>
    <row r="333" spans="1:42" ht="15.75" thickTop="1" x14ac:dyDescent="0.25"/>
  </sheetData>
  <autoFilter ref="A4:AQ332" xr:uid="{30349E3D-368B-4317-969E-B82F9D0C7A0F}">
    <filterColumn colId="27" showButton="0"/>
    <filterColumn colId="29" showButton="0"/>
    <filterColumn colId="31" showButton="0"/>
  </autoFilter>
  <mergeCells count="27">
    <mergeCell ref="C332:F332"/>
    <mergeCell ref="AN3:AP3"/>
    <mergeCell ref="AB4:AC4"/>
    <mergeCell ref="AD4:AE4"/>
    <mergeCell ref="AF4:AG4"/>
    <mergeCell ref="A3:F3"/>
    <mergeCell ref="G3:N3"/>
    <mergeCell ref="AJ3:AL3"/>
    <mergeCell ref="P3:X3"/>
    <mergeCell ref="Z3:AH3"/>
    <mergeCell ref="C295:F295"/>
    <mergeCell ref="C167:F167"/>
    <mergeCell ref="C212:F212"/>
    <mergeCell ref="C246:F246"/>
    <mergeCell ref="C275:F275"/>
    <mergeCell ref="B1:E1"/>
    <mergeCell ref="C25:F25"/>
    <mergeCell ref="C40:F40"/>
    <mergeCell ref="C162:F162"/>
    <mergeCell ref="C97:F97"/>
    <mergeCell ref="C125:F125"/>
    <mergeCell ref="C140:F140"/>
    <mergeCell ref="C151:F151"/>
    <mergeCell ref="C12:F12"/>
    <mergeCell ref="C55:F55"/>
    <mergeCell ref="C65:F65"/>
    <mergeCell ref="C86:F86"/>
  </mergeCells>
  <conditionalFormatting sqref="O40 G65:G95 B168:E168 U41:W41 P67:Q67 S67:U67 C23:X23 B13:W13 C44:N44 A5:X6 B7:B12 U6:U7 G12:X12 B15:B21 A7:A21 B14:F14 A22:B23 C15:F22 B25 A24:N24 G14:W22 G24:X25 T43:U44 Q41:S44 C47:F50 C52:F54 Q55:W55 U42 S44:T44 C61:F62 G41:O63 B40:B63 B64:O64 A66:A85 X66:X85 U66:W66 Q60:Q61 Q56:S58 Q59:T59 A87:B96 C134:E134 G130:O134 G137:O138 A141:B150 C152:F152 D160:E161 Y162:AP162 P167:Q167 Y167:AP167 D169:E177 G152:O182 C183:O186 Y212:AP212 Y246:AP246 C276:F276 Y275:AP275 P275:Q275 D283:E283 D285:E285 D287:E287 D289:E289 D291:E291 D293:E293 F277:F294 A152:B211 C277:E281 P295:Q295 Y295:AP295 B297 B299 B302 B304 B306 B310 B312 B322 B324 B326 B328 B330 B332 D306:E306 D304:E304 D302:E302 D299:E299 D297:E297 D310:F310 D312:F312 D322:F322 D324:F324 D326:F326 D328:F328 D330:F330 B314 B316 B318 B320 F314 F316 F318 F320 F45:F46 A98:B124 A25:A64 B26:O39 C135:O136 A126:B139 Y332:AP332 P17:P24 P41:P64 C7:W11 R17:T24 Q45:U54 R60:T64 P68:U85 V6:V11 V14:V24 P26:W40 V42:W54 U56:W64 V67:W85 P87:X96 P98:X124 P126:X139 P141:X150 P152:AP161 P163:AP166 P168:AP211 P213:AP245 P276:AP294 X7:X64 P296:AP331 Y5:AP151 C247:F274 B212:B275 A212:A332 G187:O332 P247:AP274">
    <cfRule type="expression" dxfId="282" priority="509">
      <formula>NOT(MOD(ROW(),2))</formula>
    </cfRule>
  </conditionalFormatting>
  <conditionalFormatting sqref="P5 Q27:S27 Q36:S36 U36:V36 Q50:Q51 Q53 Q57:S57 U50:U51 U53 Q61 P25:W25 T56:T58 V60:V63 U61:V61 U57:V57 Q39:S39 U39:V39 R36:T39 U27:V28 V27:V39 Q43:S44 Q40:V41 Q55:V55 T42:U44 U45 Q45 Q64 U64:V64 Q59:V59 P129:V130 R130:T134 U152:V153 R183:S186 P275:Q275 P295:Q295 P26:P64 P130:P139 R45:S54 R126:S139 T26:T39 S44:T54 R60:T64 T130:T139 P187:V211 P6:V25 V42:V54 V126:V139 V153:V161 V168:V211 P213:V245 P276:V294 P296:V331 P247:V274">
    <cfRule type="expression" dxfId="281" priority="504">
      <formula>H5&lt;0.01</formula>
    </cfRule>
  </conditionalFormatting>
  <conditionalFormatting sqref="Q27 Q36 Q39 Q41 Q50:Q51 Q53 Q57 Q61 P25:W25 U41:V41 U57:U63 U56:V61 S67:U67 R5:V5 Q40:V40 Q43:Q45 T43:U44 R41:S44 Q55:V55 U42 S44:T44 R56:S58 Q59:T59 P141:P150 P152:P161 P187:V203 P275:Q275 P295:Q295 P26:P64 P67:P85 P87:P96 P98:P124 P126:P139 P163:P211 P213:P245 R45:U54 R60:T64 R68:U85 P6:V25 R26:V39 V42:V54 V57:V64 R87:V96 R98:V124 R126:V139 R141:V150 R152:V161 R163:V166 R168:V211 R213:V245 P276:V294 P296:V331 P247:V274">
    <cfRule type="expression" dxfId="280" priority="503">
      <formula>"J5=0"</formula>
    </cfRule>
  </conditionalFormatting>
  <conditionalFormatting sqref="T5:U5 Q27:S27 Q36:S36 Q50:Q51 Q53 Q57:S57 Q61 P25:W25 T56:U58 V59:V63 U61:V61 V57 Q39:S39 T26:U39 U28:V28 V27:V39 Q40:V41 U49:U54 Q55:V55 T42:U42 Q43:U44 Q45 U45 Q64 U57:U63 U64:V64 Q59:T59 P129:V130 R130:T134 U152:V153 R183:S186 S181:S186 P275:Q275 P295:Q295 P26:P64 P130:P139 R126:S139 R28:T39 R45:T54 R60:T64 T130:T139 P187:V211 P6:V25 V42:V54 V126:V139 V153:V161 V168:V211 P213:V245 P276:V294 P296:V331 P247:V274">
    <cfRule type="expression" dxfId="279" priority="502">
      <formula>H5=0</formula>
    </cfRule>
  </conditionalFormatting>
  <conditionalFormatting sqref="T5">
    <cfRule type="expression" dxfId="278" priority="501">
      <formula>"J5=0"</formula>
    </cfRule>
  </conditionalFormatting>
  <conditionalFormatting sqref="U5 U26 U28:U35 U37:U38 U42 U49 U52 U54 U56:U63 V57">
    <cfRule type="expression" dxfId="277" priority="500">
      <formula>"J5=0"</formula>
    </cfRule>
  </conditionalFormatting>
  <conditionalFormatting sqref="U26:V26 U28:V35 U37:V38 U42 U49 U52 U54 U56:V56 U58:V58 U60:V60 U57:U63 T5:V5 U6:U7 V6:V11 V27:V39 V57:V64">
    <cfRule type="expression" dxfId="276" priority="499">
      <formula>"J5=0"</formula>
    </cfRule>
  </conditionalFormatting>
  <conditionalFormatting sqref="R5 R26 R42 R58 R56:S56">
    <cfRule type="expression" dxfId="275" priority="486">
      <formula>J5=0</formula>
    </cfRule>
  </conditionalFormatting>
  <conditionalFormatting sqref="Q5 Q26 Q28:Q35 Q37:Q38 Q42 Q46:Q49 Q52 Q54 Q56 Q58 Q60">
    <cfRule type="expression" dxfId="274" priority="485">
      <formula>"J5=0"</formula>
    </cfRule>
  </conditionalFormatting>
  <conditionalFormatting sqref="Q5 Q26 Q28:Q35 Q37:Q38 Q42 Q46:Q49 Q52 Q54 Q56 Q58 Q60">
    <cfRule type="expression" dxfId="273" priority="484">
      <formula>I5=0</formula>
    </cfRule>
  </conditionalFormatting>
  <conditionalFormatting sqref="S26 S42 U26:V26 U28:V35 U37:V38 U42 S56 S58 U52 U54 U56:V56 U58:V58 U60:V60 U57:U63 S5:V5 U46:U49 U6:U7 V6:V11 V27:V39 V57:V64">
    <cfRule type="expression" dxfId="272" priority="483">
      <formula>K5=0</formula>
    </cfRule>
  </conditionalFormatting>
  <conditionalFormatting sqref="Q26:S26 Q37:S38 Q42:S42 U26:V26 U37:V38 U42 Q52 Q54 Q58:S58 Q60 U52 U54 U56:V56 U58:V58 U60:V60 U57:U63 Q5:V5 Q46:Q49 U6:U7 Q28:V35 U46:U49 Q56:S56 R30:T39 V6:V11 V27:V39 V57:V64">
    <cfRule type="expression" dxfId="271" priority="482">
      <formula>I5&lt;0.01</formula>
    </cfRule>
  </conditionalFormatting>
  <conditionalFormatting sqref="T41:T42 T56:T58 Q55:V55">
    <cfRule type="expression" dxfId="270" priority="481">
      <formula>NOT(MOD(ROW(),2))</formula>
    </cfRule>
  </conditionalFormatting>
  <conditionalFormatting sqref="T41:T42 T56:T58 Q55:V55">
    <cfRule type="expression" dxfId="269" priority="480">
      <formula>"J5=0"</formula>
    </cfRule>
  </conditionalFormatting>
  <conditionalFormatting sqref="C25">
    <cfRule type="expression" dxfId="268" priority="288">
      <formula>NOT(MOD(ROW(),2))</formula>
    </cfRule>
  </conditionalFormatting>
  <conditionalFormatting sqref="C40">
    <cfRule type="expression" dxfId="267" priority="286">
      <formula>NOT(MOD(ROW(),2))</formula>
    </cfRule>
  </conditionalFormatting>
  <conditionalFormatting sqref="G40:N40">
    <cfRule type="expression" dxfId="266" priority="287">
      <formula>NOT(MOD(ROW(),2))</formula>
    </cfRule>
  </conditionalFormatting>
  <conditionalFormatting sqref="Q62:Q63">
    <cfRule type="expression" dxfId="265" priority="285">
      <formula>NOT(MOD(ROW(),2))</formula>
    </cfRule>
  </conditionalFormatting>
  <conditionalFormatting sqref="Q63 U63:V63">
    <cfRule type="expression" dxfId="264" priority="284">
      <formula>I63&lt;0.01</formula>
    </cfRule>
  </conditionalFormatting>
  <conditionalFormatting sqref="Q63 U62:V63">
    <cfRule type="expression" dxfId="263" priority="283">
      <formula>"J5=0"</formula>
    </cfRule>
  </conditionalFormatting>
  <conditionalFormatting sqref="U62 Q63 U63:V63">
    <cfRule type="expression" dxfId="262" priority="282">
      <formula>I62=0</formula>
    </cfRule>
  </conditionalFormatting>
  <conditionalFormatting sqref="U62">
    <cfRule type="expression" dxfId="261" priority="281">
      <formula>"J5=0"</formula>
    </cfRule>
  </conditionalFormatting>
  <conditionalFormatting sqref="U62:V62">
    <cfRule type="expression" dxfId="260" priority="280">
      <formula>"J5=0"</formula>
    </cfRule>
  </conditionalFormatting>
  <conditionalFormatting sqref="Q62">
    <cfRule type="expression" dxfId="259" priority="278">
      <formula>"J5=0"</formula>
    </cfRule>
  </conditionalFormatting>
  <conditionalFormatting sqref="Q62">
    <cfRule type="expression" dxfId="258" priority="277">
      <formula>I62=0</formula>
    </cfRule>
  </conditionalFormatting>
  <conditionalFormatting sqref="U62:V62">
    <cfRule type="expression" dxfId="257" priority="276">
      <formula>M62=0</formula>
    </cfRule>
  </conditionalFormatting>
  <conditionalFormatting sqref="Q62 U62:V62">
    <cfRule type="expression" dxfId="256" priority="275">
      <formula>I62&lt;0.01</formula>
    </cfRule>
  </conditionalFormatting>
  <conditionalFormatting sqref="Q64 R66:R67">
    <cfRule type="expression" dxfId="255" priority="272">
      <formula>NOT(MOD(ROW(),2))</formula>
    </cfRule>
  </conditionalFormatting>
  <conditionalFormatting sqref="R66:R67">
    <cfRule type="expression" dxfId="254" priority="271">
      <formula>J66&lt;0.01</formula>
    </cfRule>
  </conditionalFormatting>
  <conditionalFormatting sqref="Q64 U64:V64 R66:R67">
    <cfRule type="expression" dxfId="253" priority="270">
      <formula>"J5=0"</formula>
    </cfRule>
  </conditionalFormatting>
  <conditionalFormatting sqref="R66:R67">
    <cfRule type="expression" dxfId="252" priority="269">
      <formula>J66=0</formula>
    </cfRule>
  </conditionalFormatting>
  <conditionalFormatting sqref="B67 B69:C69 B71:C71 B75 B77 B79 B73:C73 C74 B81 B83 B85">
    <cfRule type="expression" dxfId="251" priority="226">
      <formula>NOT(MOD(ROW(),2))</formula>
    </cfRule>
  </conditionalFormatting>
  <conditionalFormatting sqref="H65:O66">
    <cfRule type="expression" dxfId="250" priority="256">
      <formula>NOT(MOD(ROW(),2))</formula>
    </cfRule>
  </conditionalFormatting>
  <conditionalFormatting sqref="Q66 S66">
    <cfRule type="expression" dxfId="249" priority="255">
      <formula>NOT(MOD(ROW(),2))</formula>
    </cfRule>
  </conditionalFormatting>
  <conditionalFormatting sqref="P66:Q66 S66:V66 V67:V85">
    <cfRule type="expression" dxfId="248" priority="254">
      <formula>H66&lt;0.01</formula>
    </cfRule>
  </conditionalFormatting>
  <conditionalFormatting sqref="Q66 S66 U66:V66 V67:V85">
    <cfRule type="expression" dxfId="247" priority="253">
      <formula>"J5=0"</formula>
    </cfRule>
  </conditionalFormatting>
  <conditionalFormatting sqref="P66:Q66 S66:V66 V67:V85">
    <cfRule type="expression" dxfId="246" priority="252">
      <formula>H66=0</formula>
    </cfRule>
  </conditionalFormatting>
  <conditionalFormatting sqref="P66 T66">
    <cfRule type="expression" dxfId="245" priority="244">
      <formula>NOT(MOD(ROW(),2))</formula>
    </cfRule>
  </conditionalFormatting>
  <conditionalFormatting sqref="P66 T66">
    <cfRule type="expression" dxfId="244" priority="243">
      <formula>"J5=0"</formula>
    </cfRule>
  </conditionalFormatting>
  <conditionalFormatting sqref="D145:O148 D154:F154 H67:O95 D69:F74 C77:E77 C90:F90 D91:F91 C114:O114 C123:O124 G115:O122 G125:O129 G139:O144 G149:O151 D155:E159 F155:F161 G96:O113">
    <cfRule type="expression" dxfId="243" priority="242">
      <formula>NOT(MOD(ROW(),2))</formula>
    </cfRule>
  </conditionalFormatting>
  <conditionalFormatting sqref="P67 P98 P100 T67 T98 T100 P68:U68 P70:U70 P72:U73 P75:U75 P77:U77 P79:U82 P84:U84 P88:V88 P90:V90 P92:V92 P94:V94 P99:V99 P103:V103 P107:V107 P109:V109 P111:V111 P114:V114 P116:V116 P118:V118 P120:V120 P131 T131 P132:V132 P134:V135 P137:V137 P141 P143 P145 P147 T141 T143 T147 P150:V150 P153 T153 P152:V152 P156:V156 P165 P167 P169 P171 P173 P175 P177 T169 T171 T173 T175 T177 P158:V158 P161:V161 P168:V168 P170:V170 P172:V172 P174:V174 P176:V176 P180:V180 P185:V185 S80:S85 U102:U105 U131:U132 V131 U145:U148 P149:P150 P155:P160 P163:V164 U165:U166 P182:V183 P105:V105 S141:S142 P142:V142 R165:R166 S87:T95 T126:T128 P126:P128 P101:V101 P144:V144 R145:T145 P146:V146 P148:V148 P154:V154 S165:T165 P166:V166 P178:V178 P69:P85 P87:P96 P102:P124 P179:P209 Q169:R171 R145:S146 R149:T150 T69:T85 R91:T96 R102:T124 R155:T161 R179:T191 U168:U180 V153:V161 V164:V166 V169:V211">
    <cfRule type="expression" dxfId="242" priority="240">
      <formula>H67&lt;0.01</formula>
    </cfRule>
  </conditionalFormatting>
  <conditionalFormatting sqref="Q68 Q70 Q72:Q73 Q75 Q77 Q79:Q82 Q84 Q88 Q90 Q92 Q94 Q99 Q101 Q103 Q105 Q107 Q109 Q111 Q114 Q116 Q118 Q120 Q129:Q130 Q132 Q134:Q135 Q137 Q142 Q144 Q146 Q148 Q150 Q152 Q154 Q156 Q158 Q161 Q163:Q164 Q166 Q174 Q176 Q178 Q180 Q182:Q183 Q185 Q168:Q172">
    <cfRule type="expression" dxfId="241" priority="239">
      <formula>"J5=0"</formula>
    </cfRule>
  </conditionalFormatting>
  <conditionalFormatting sqref="P67 P98 P100 T67:U67 T69:U69 T71:U71 T74:U74 T76:U76 T78:U78 T83:U83 T85:U85 T87:U87 T89:U89 T91:U91 T93:U93 T95:U96 T98:U98 T100:U100 T102:U102 T104:U104 T106:U106 T108:U108 T110:U110 P68:U68 P70:U70 P72:U73 P75:U75 P77:U77 P79:U82 P84:U84 P88:V88 P90:V90 P92:V92 P94:V94 P99:V99 P103:V103 P107:V107 P109:V109 P111:V111 T112:U113 T115:U115 T117:U117 T119:U119 P114:V114 P116:V116 P118:V118 P120:V120 P131 T121:U124 T133:U133 T136:U136 T138:U139 P132:V132 P134:V135 P137:V137 P141 P143 P145 P147 T141:U141 T143:U143 T147:U147 T149:U149 P153 T153:U153 T155:U155 P156:V156 P165 P167 P169 P171 P173 P175 P177 T157:U157 T159:U160 T169:U169 T171:U171 T173:U173 T175:U175 T177:U177 P158:V158 P161:V161 P168:V168 P170:V170 P172:V172 P174:V174 P176:V176 T179:U179 T181:U181 T184:U184 T186:U186 P180:V180 P185:V185 U70:U73 S80:S85 U102:U105 U131:U132 T131:V131 U145:U148 P149:P150 P150:V150 P152:V152 P155:P160 P163:V164 U165:U166 P182:V183 P105:V105 S141:S142 P142:V142 R165:R166 S87:T95 P126:P128 T126:U128 P101:V101 P144:V144 R145:U145 P146:V146 P148:V148 P154:V154 S165:U165 P166:V166 P178:V178 P69:P85 P87:P96 P102:P124 P179:P209 Q169:R171 R145:S146 R149:T150 T70:T85 R91:T96 R102:T124 R155:T161 R179:T191 U168:U180 V153:V161 V164:V166 V169:V211">
    <cfRule type="expression" dxfId="240" priority="238">
      <formula>H67=0</formula>
    </cfRule>
  </conditionalFormatting>
  <conditionalFormatting sqref="U67 U76 U78 U83 U85 U87 U89 U91 U93 U95:U96 U98 U100 U102 U104 U106 U108 U110 U112:U113 U115 U117 U119 U121:U124 U131 U133 U136 U138:U139 U141 U143 U145 U147 U149 U155 U157 U159:U160 U165 U169 U171 U179 U181 U184 U186 U204:U211 U69:U74 U126:U128 U173:U177 U213:U245">
    <cfRule type="expression" dxfId="239" priority="237">
      <formula>"J5=0"</formula>
    </cfRule>
  </conditionalFormatting>
  <conditionalFormatting sqref="U67 U76 U78 U83 U85 U87:V87 U89:V89 U91:V91 U93:V93 U95:V96 U98:V98 U100:V100 U102:V102 U104:V104 U106:V106 U108:V108 U110:V110 U112:V113 U115:V115 U117:V117 U119:V119 U121:V124 U131:V131 U133:V133 U136:V136 U138:V139 U143:V143 U145:V145 U147:V147 U149:V149 U155:V155 U157:V157 U159:V160 U165:V165 U169:V169 U171:V171 U173:V173 U175:V175 U177:V177 U179:V179 U181:V181 U184:V184 U186:V186 U204:V211 U69:U74 U141:V141 U126:V128 U174:U177 V87:V96 V99:V124 V127:V139 V142:V150 U213:V245">
    <cfRule type="expression" dxfId="238" priority="236">
      <formula>"J5=0"</formula>
    </cfRule>
  </conditionalFormatting>
  <conditionalFormatting sqref="R102 R131 R153 R155 R157 R159:R160 R169 R106:R124 R181:T182 R104 R171:R173 R98:R100 R141:R143 S136:T139 R165:T166 R87:R96 R145:R150 R175:R191 S148:T150 R69:T85 S90:T96 S178:T191">
    <cfRule type="expression" dxfId="237" priority="235">
      <formula>J69=0</formula>
    </cfRule>
  </conditionalFormatting>
  <conditionalFormatting sqref="Q67 Q69 Q71 Q74 Q76 Q78 Q83 Q85 Q87 Q89 Q91 Q93 Q95:Q96 Q98 Q100 Q102 Q104 Q106 Q108 Q110 Q112:Q113 Q115 Q117 Q119 Q121:Q124 Q131 Q133 Q136 Q138:Q139 Q141 Q143 Q145 Q147 Q149 Q153 Q155 Q157 Q159:Q160 Q165 Q167 Q169 Q171 Q173 Q175 Q177 Q179 Q181 Q184 Q186 Q204:Q211 Q126:Q128 Q213:Q245 R213:R217">
    <cfRule type="expression" dxfId="236" priority="234">
      <formula>"J5=0"</formula>
    </cfRule>
  </conditionalFormatting>
  <conditionalFormatting sqref="Q67 Q69 Q71 Q74 Q76 Q78 Q83 Q85 Q87 Q89 Q91 Q93 Q95:Q96 Q98 Q100 Q102 Q104 Q106 Q108 Q110 Q112:Q113 Q115 Q117 Q119 Q121:Q124 Q131 Q133 Q136 Q138:Q139 Q141 Q143 Q145 Q147 Q149 Q153 Q155 Q157 Q159:Q160 Q165 Q167 Q169 Q171 Q173 Q175 Q177 Q179 Q181 Q184 Q186 Q126:Q128">
    <cfRule type="expression" dxfId="235" priority="233">
      <formula>I67=0</formula>
    </cfRule>
  </conditionalFormatting>
  <conditionalFormatting sqref="S67 S98 S100 S102 U67 U76 U78 U83 U85 U87:V87 U89:V89 U91:V91 U93:V93 U95:V96 U98:V98 U100:V100 U102:V102 U104:V104 U106:V106 U108:V108 U110:V110 U112:V113 U115:V115 U117:V117 U119:V119 S131 U121:V124 U131:V131 U133:V133 U136:V136 U138:V139 S141 S143 U143:V143 U145:V145 U147:V147 U149:V149 S153 S155 U155:V155 S157 S159:S160 S169 S171 S173 S175 S177 U157:V157 U159:V160 U165:V165 U169:V169 U171:V171 U173:V173 U175:V175 U177:V177 S179 U179:V179 U181:V181 U184:V184 U186:V186 U69:U74 S149:S150 U141:V141 U126:V128 S145:S147 S165:S166 S69:S85 S87:S96 S104 S106:S124 U174:U177 V87:V96 V99:V124 V127:V139 V142:V150">
    <cfRule type="expression" dxfId="234" priority="232">
      <formula>K67=0</formula>
    </cfRule>
  </conditionalFormatting>
  <conditionalFormatting sqref="Q67 Q71:S71 Q74:S74 Q76:S76 Q78:S78 Q83:S83 Q85:S85 Q87:S87 Q89:S89 Q91:S91 Q93:S93 Q95:S96 Q98:S98 Q100:S100 Q102:S102 Q108:S108 Q110:S110 U67 U76 U78 U83 U85 U87:V87 U89:V89 U91:V91 U93:V93 U95:V96 U98:V98 U100:V100 U102:V102 U104:V104 U106:V106 U108:V108 U110:V110 Q112:S113 Q115:S115 Q117:S117 Q119:S119 U112:V113 U115:V115 U117:V117 U119:V119 Q121:S124 Q131:S131 Q133:S133 Q138:S139 U121:V124 U131:V131 U133:V133 U138:V139 Q141:S141 Q143:S143 Q145:S145 Q147:S147 Q149:S149 U143:V143 U145:V145 U147:V147 U149:V149 Q153:S153 Q155:S155 U155:V155 Q157:S157 Q159:S160 Q167 Q169:S169 Q171:S171 Q173:S173 Q175:S175 Q177:S177 U157:V157 U159:V160 U169:V169 U171:V171 U173:V173 U175:V175 U177:V177 Q179:S179 Q184:S184 Q186:S186 U179:V179 U184:V184 U186:V186 S67 U69:U74 R98:R99 R141:R142 R150:S150 Q181:V181 R182:T182 U141:V141 R172 Q69:T69 Q126:S128 U126:V128 Q136:V136 R137:T139 R146:S146 Q165:V165 R166:T166 R146:R150 R176:R191 R87:S96 Q104:S104 Q106:S106 R107:S124 S148:T150 R70:T85 S90:T96 S129:T139 S178:T191 U174:U177 V87:V96 V99:V124 V127:V139 V142:V150">
    <cfRule type="expression" dxfId="233" priority="231">
      <formula>I67&lt;0.01</formula>
    </cfRule>
  </conditionalFormatting>
  <conditionalFormatting sqref="B66 B68 B70:C70 B72 B74 B76 B78 B80 B82 B84">
    <cfRule type="expression" dxfId="232" priority="227">
      <formula>NOT(MOD(ROW(),2))</formula>
    </cfRule>
  </conditionalFormatting>
  <conditionalFormatting sqref="C65">
    <cfRule type="expression" dxfId="231" priority="197">
      <formula>NOT(MOD(ROW(),2))</formula>
    </cfRule>
  </conditionalFormatting>
  <conditionalFormatting sqref="C59:E59">
    <cfRule type="expression" dxfId="230" priority="200">
      <formula>NOT(MOD(ROW(),2))</formula>
    </cfRule>
  </conditionalFormatting>
  <conditionalFormatting sqref="C56:F58">
    <cfRule type="expression" dxfId="229" priority="202">
      <formula>NOT(MOD(ROW(),2))</formula>
    </cfRule>
  </conditionalFormatting>
  <conditionalFormatting sqref="C146 C148">
    <cfRule type="expression" dxfId="228" priority="215">
      <formula>NOT(MOD(ROW(),2))</formula>
    </cfRule>
  </conditionalFormatting>
  <conditionalFormatting sqref="D153:F153 C154:C161">
    <cfRule type="expression" dxfId="227" priority="213">
      <formula>NOT(MOD(ROW(),2))</formula>
    </cfRule>
  </conditionalFormatting>
  <conditionalFormatting sqref="C192:F192 C195:F196 D213:E222 D282:E282 C224:F245 C284:E284 D294:E294 C296:E296 D298:E298 D300:E301 D303:E303 D305:E305 D307:F307 D311:F311 C200:F211 C286:E286 C288:E288 C290:E290 C292:E292 D313:F313 D323:F323 D325:F325 D327:F327 D329:F329 D331:F331 D314:E321 F315 F317 F319 F321 C310:C331 C308:F309 C297:C307">
    <cfRule type="expression" dxfId="226" priority="209">
      <formula>NOT(MOD(ROW(),2))</formula>
    </cfRule>
  </conditionalFormatting>
  <conditionalFormatting sqref="C12">
    <cfRule type="expression" dxfId="225" priority="208">
      <formula>NOT(MOD(ROW(),2))</formula>
    </cfRule>
  </conditionalFormatting>
  <conditionalFormatting sqref="C46:E46">
    <cfRule type="expression" dxfId="224" priority="205">
      <formula>NOT(MOD(ROW(),2))</formula>
    </cfRule>
  </conditionalFormatting>
  <conditionalFormatting sqref="C41:F43">
    <cfRule type="expression" dxfId="223" priority="207">
      <formula>NOT(MOD(ROW(),2))</formula>
    </cfRule>
  </conditionalFormatting>
  <conditionalFormatting sqref="C45:E45">
    <cfRule type="expression" dxfId="222" priority="206">
      <formula>NOT(MOD(ROW(),2))</formula>
    </cfRule>
  </conditionalFormatting>
  <conditionalFormatting sqref="C51:E51">
    <cfRule type="expression" dxfId="221" priority="204">
      <formula>NOT(MOD(ROW(),2))</formula>
    </cfRule>
  </conditionalFormatting>
  <conditionalFormatting sqref="C55">
    <cfRule type="expression" dxfId="220" priority="203">
      <formula>NOT(MOD(ROW(),2))</formula>
    </cfRule>
  </conditionalFormatting>
  <conditionalFormatting sqref="C60:F60">
    <cfRule type="expression" dxfId="219" priority="201">
      <formula>NOT(MOD(ROW(),2))</formula>
    </cfRule>
  </conditionalFormatting>
  <conditionalFormatting sqref="C63:E63">
    <cfRule type="expression" dxfId="218" priority="199">
      <formula>NOT(MOD(ROW(),2))</formula>
    </cfRule>
  </conditionalFormatting>
  <conditionalFormatting sqref="A65:B65">
    <cfRule type="expression" dxfId="217" priority="198">
      <formula>NOT(MOD(ROW(),2))</formula>
    </cfRule>
  </conditionalFormatting>
  <conditionalFormatting sqref="P65:X65">
    <cfRule type="expression" dxfId="216" priority="196">
      <formula>NOT(MOD(ROW(),2))</formula>
    </cfRule>
  </conditionalFormatting>
  <conditionalFormatting sqref="P65:V65">
    <cfRule type="expression" dxfId="215" priority="195">
      <formula>H65&lt;0.01</formula>
    </cfRule>
  </conditionalFormatting>
  <conditionalFormatting sqref="P65:V65">
    <cfRule type="expression" dxfId="214" priority="194">
      <formula>"J5=0"</formula>
    </cfRule>
  </conditionalFormatting>
  <conditionalFormatting sqref="P65:V65">
    <cfRule type="expression" dxfId="213" priority="193">
      <formula>H65=0</formula>
    </cfRule>
  </conditionalFormatting>
  <conditionalFormatting sqref="Q65:V65">
    <cfRule type="expression" dxfId="212" priority="192">
      <formula>NOT(MOD(ROW(),2))</formula>
    </cfRule>
  </conditionalFormatting>
  <conditionalFormatting sqref="Q65:V65">
    <cfRule type="expression" dxfId="211" priority="191">
      <formula>"J5=0"</formula>
    </cfRule>
  </conditionalFormatting>
  <conditionalFormatting sqref="C66:F68">
    <cfRule type="expression" dxfId="210" priority="190">
      <formula>NOT(MOD(ROW(),2))</formula>
    </cfRule>
  </conditionalFormatting>
  <conditionalFormatting sqref="C95:F95">
    <cfRule type="expression" dxfId="209" priority="162">
      <formula>NOT(MOD(ROW(),2))</formula>
    </cfRule>
  </conditionalFormatting>
  <conditionalFormatting sqref="C72">
    <cfRule type="expression" dxfId="208" priority="189">
      <formula>NOT(MOD(ROW(),2))</formula>
    </cfRule>
  </conditionalFormatting>
  <conditionalFormatting sqref="C75:F75">
    <cfRule type="expression" dxfId="207" priority="188">
      <formula>NOT(MOD(ROW(),2))</formula>
    </cfRule>
  </conditionalFormatting>
  <conditionalFormatting sqref="C76:F76">
    <cfRule type="expression" dxfId="206" priority="187">
      <formula>NOT(MOD(ROW(),2))</formula>
    </cfRule>
  </conditionalFormatting>
  <conditionalFormatting sqref="F77">
    <cfRule type="expression" dxfId="205" priority="186">
      <formula>NOT(MOD(ROW(),2))</formula>
    </cfRule>
  </conditionalFormatting>
  <conditionalFormatting sqref="C78:F78">
    <cfRule type="expression" dxfId="204" priority="185">
      <formula>NOT(MOD(ROW(),2))</formula>
    </cfRule>
  </conditionalFormatting>
  <conditionalFormatting sqref="C79:E79">
    <cfRule type="expression" dxfId="203" priority="184">
      <formula>NOT(MOD(ROW(),2))</formula>
    </cfRule>
  </conditionalFormatting>
  <conditionalFormatting sqref="F79">
    <cfRule type="expression" dxfId="202" priority="183">
      <formula>NOT(MOD(ROW(),2))</formula>
    </cfRule>
  </conditionalFormatting>
  <conditionalFormatting sqref="C80:F80">
    <cfRule type="expression" dxfId="201" priority="182">
      <formula>NOT(MOD(ROW(),2))</formula>
    </cfRule>
  </conditionalFormatting>
  <conditionalFormatting sqref="C81:E81">
    <cfRule type="expression" dxfId="200" priority="181">
      <formula>NOT(MOD(ROW(),2))</formula>
    </cfRule>
  </conditionalFormatting>
  <conditionalFormatting sqref="C82:E82">
    <cfRule type="expression" dxfId="199" priority="180">
      <formula>NOT(MOD(ROW(),2))</formula>
    </cfRule>
  </conditionalFormatting>
  <conditionalFormatting sqref="C83:F83">
    <cfRule type="expression" dxfId="198" priority="179">
      <formula>NOT(MOD(ROW(),2))</formula>
    </cfRule>
  </conditionalFormatting>
  <conditionalFormatting sqref="C84:F84">
    <cfRule type="expression" dxfId="197" priority="178">
      <formula>NOT(MOD(ROW(),2))</formula>
    </cfRule>
  </conditionalFormatting>
  <conditionalFormatting sqref="C85:F85">
    <cfRule type="expression" dxfId="196" priority="177">
      <formula>NOT(MOD(ROW(),2))</formula>
    </cfRule>
  </conditionalFormatting>
  <conditionalFormatting sqref="A86:B86">
    <cfRule type="expression" dxfId="195" priority="176">
      <formula>NOT(MOD(ROW(),2))</formula>
    </cfRule>
  </conditionalFormatting>
  <conditionalFormatting sqref="C86">
    <cfRule type="expression" dxfId="194" priority="175">
      <formula>NOT(MOD(ROW(),2))</formula>
    </cfRule>
  </conditionalFormatting>
  <conditionalFormatting sqref="P86:X86">
    <cfRule type="expression" dxfId="193" priority="174">
      <formula>NOT(MOD(ROW(),2))</formula>
    </cfRule>
  </conditionalFormatting>
  <conditionalFormatting sqref="P86:V86">
    <cfRule type="expression" dxfId="192" priority="173">
      <formula>H86&lt;0.01</formula>
    </cfRule>
  </conditionalFormatting>
  <conditionalFormatting sqref="P86:V86">
    <cfRule type="expression" dxfId="191" priority="172">
      <formula>"J5=0"</formula>
    </cfRule>
  </conditionalFormatting>
  <conditionalFormatting sqref="P86:V86">
    <cfRule type="expression" dxfId="190" priority="171">
      <formula>H86=0</formula>
    </cfRule>
  </conditionalFormatting>
  <conditionalFormatting sqref="Q86:V86">
    <cfRule type="expression" dxfId="189" priority="170">
      <formula>NOT(MOD(ROW(),2))</formula>
    </cfRule>
  </conditionalFormatting>
  <conditionalFormatting sqref="Q86:V86">
    <cfRule type="expression" dxfId="188" priority="169">
      <formula>"J5=0"</formula>
    </cfRule>
  </conditionalFormatting>
  <conditionalFormatting sqref="C87:F89">
    <cfRule type="expression" dxfId="187" priority="168">
      <formula>NOT(MOD(ROW(),2))</formula>
    </cfRule>
  </conditionalFormatting>
  <conditionalFormatting sqref="C91">
    <cfRule type="expression" dxfId="186" priority="167">
      <formula>NOT(MOD(ROW(),2))</formula>
    </cfRule>
  </conditionalFormatting>
  <conditionalFormatting sqref="C92:F92">
    <cfRule type="expression" dxfId="185" priority="166">
      <formula>NOT(MOD(ROW(),2))</formula>
    </cfRule>
  </conditionalFormatting>
  <conditionalFormatting sqref="C93:E93">
    <cfRule type="expression" dxfId="184" priority="165">
      <formula>NOT(MOD(ROW(),2))</formula>
    </cfRule>
  </conditionalFormatting>
  <conditionalFormatting sqref="F93">
    <cfRule type="expression" dxfId="183" priority="164">
      <formula>NOT(MOD(ROW(),2))</formula>
    </cfRule>
  </conditionalFormatting>
  <conditionalFormatting sqref="C94:F94">
    <cfRule type="expression" dxfId="182" priority="163">
      <formula>NOT(MOD(ROW(),2))</formula>
    </cfRule>
  </conditionalFormatting>
  <conditionalFormatting sqref="C96:F96">
    <cfRule type="expression" dxfId="181" priority="161">
      <formula>NOT(MOD(ROW(),2))</formula>
    </cfRule>
  </conditionalFormatting>
  <conditionalFormatting sqref="A97:B97">
    <cfRule type="expression" dxfId="180" priority="160">
      <formula>NOT(MOD(ROW(),2))</formula>
    </cfRule>
  </conditionalFormatting>
  <conditionalFormatting sqref="C97">
    <cfRule type="expression" dxfId="179" priority="159">
      <formula>NOT(MOD(ROW(),2))</formula>
    </cfRule>
  </conditionalFormatting>
  <conditionalFormatting sqref="P97:X97">
    <cfRule type="expression" dxfId="178" priority="158">
      <formula>NOT(MOD(ROW(),2))</formula>
    </cfRule>
  </conditionalFormatting>
  <conditionalFormatting sqref="P97:V97">
    <cfRule type="expression" dxfId="177" priority="157">
      <formula>H97&lt;0.01</formula>
    </cfRule>
  </conditionalFormatting>
  <conditionalFormatting sqref="P97:V97">
    <cfRule type="expression" dxfId="176" priority="156">
      <formula>"J5=0"</formula>
    </cfRule>
  </conditionalFormatting>
  <conditionalFormatting sqref="P97:V97">
    <cfRule type="expression" dxfId="175" priority="155">
      <formula>H97=0</formula>
    </cfRule>
  </conditionalFormatting>
  <conditionalFormatting sqref="Q97:V97">
    <cfRule type="expression" dxfId="174" priority="154">
      <formula>NOT(MOD(ROW(),2))</formula>
    </cfRule>
  </conditionalFormatting>
  <conditionalFormatting sqref="Q97:V97">
    <cfRule type="expression" dxfId="173" priority="153">
      <formula>"J5=0"</formula>
    </cfRule>
  </conditionalFormatting>
  <conditionalFormatting sqref="C98:F100">
    <cfRule type="expression" dxfId="172" priority="152">
      <formula>NOT(MOD(ROW(),2))</formula>
    </cfRule>
  </conditionalFormatting>
  <conditionalFormatting sqref="C101:F103">
    <cfRule type="expression" dxfId="171" priority="151">
      <formula>NOT(MOD(ROW(),2))</formula>
    </cfRule>
  </conditionalFormatting>
  <conditionalFormatting sqref="C104:F106">
    <cfRule type="expression" dxfId="170" priority="150">
      <formula>NOT(MOD(ROW(),2))</formula>
    </cfRule>
  </conditionalFormatting>
  <conditionalFormatting sqref="C126:F128">
    <cfRule type="expression" dxfId="169" priority="132">
      <formula>NOT(MOD(ROW(),2))</formula>
    </cfRule>
  </conditionalFormatting>
  <conditionalFormatting sqref="C107:F109">
    <cfRule type="expression" dxfId="168" priority="149">
      <formula>NOT(MOD(ROW(),2))</formula>
    </cfRule>
  </conditionalFormatting>
  <conditionalFormatting sqref="C110:F113">
    <cfRule type="expression" dxfId="167" priority="148">
      <formula>NOT(MOD(ROW(),2))</formula>
    </cfRule>
  </conditionalFormatting>
  <conditionalFormatting sqref="C115:E115">
    <cfRule type="expression" dxfId="166" priority="147">
      <formula>NOT(MOD(ROW(),2))</formula>
    </cfRule>
  </conditionalFormatting>
  <conditionalFormatting sqref="F115">
    <cfRule type="expression" dxfId="165" priority="146">
      <formula>NOT(MOD(ROW(),2))</formula>
    </cfRule>
  </conditionalFormatting>
  <conditionalFormatting sqref="C116:E117">
    <cfRule type="expression" dxfId="164" priority="145">
      <formula>NOT(MOD(ROW(),2))</formula>
    </cfRule>
  </conditionalFormatting>
  <conditionalFormatting sqref="F116:F117">
    <cfRule type="expression" dxfId="163" priority="144">
      <formula>NOT(MOD(ROW(),2))</formula>
    </cfRule>
  </conditionalFormatting>
  <conditionalFormatting sqref="C118:E118">
    <cfRule type="expression" dxfId="162" priority="143">
      <formula>NOT(MOD(ROW(),2))</formula>
    </cfRule>
  </conditionalFormatting>
  <conditionalFormatting sqref="F118">
    <cfRule type="expression" dxfId="161" priority="142">
      <formula>NOT(MOD(ROW(),2))</formula>
    </cfRule>
  </conditionalFormatting>
  <conditionalFormatting sqref="C119:F122">
    <cfRule type="expression" dxfId="160" priority="141">
      <formula>NOT(MOD(ROW(),2))</formula>
    </cfRule>
  </conditionalFormatting>
  <conditionalFormatting sqref="A125:B125">
    <cfRule type="expression" dxfId="159" priority="140">
      <formula>NOT(MOD(ROW(),2))</formula>
    </cfRule>
  </conditionalFormatting>
  <conditionalFormatting sqref="C125">
    <cfRule type="expression" dxfId="158" priority="139">
      <formula>NOT(MOD(ROW(),2))</formula>
    </cfRule>
  </conditionalFormatting>
  <conditionalFormatting sqref="P125:X125">
    <cfRule type="expression" dxfId="157" priority="138">
      <formula>NOT(MOD(ROW(),2))</formula>
    </cfRule>
  </conditionalFormatting>
  <conditionalFormatting sqref="P125:V125">
    <cfRule type="expression" dxfId="156" priority="137">
      <formula>H125&lt;0.01</formula>
    </cfRule>
  </conditionalFormatting>
  <conditionalFormatting sqref="P125:V125">
    <cfRule type="expression" dxfId="155" priority="136">
      <formula>"J5=0"</formula>
    </cfRule>
  </conditionalFormatting>
  <conditionalFormatting sqref="P125:V125">
    <cfRule type="expression" dxfId="154" priority="135">
      <formula>H125=0</formula>
    </cfRule>
  </conditionalFormatting>
  <conditionalFormatting sqref="Q125:V125">
    <cfRule type="expression" dxfId="153" priority="134">
      <formula>NOT(MOD(ROW(),2))</formula>
    </cfRule>
  </conditionalFormatting>
  <conditionalFormatting sqref="Q125:V125">
    <cfRule type="expression" dxfId="152" priority="133">
      <formula>"J5=0"</formula>
    </cfRule>
  </conditionalFormatting>
  <conditionalFormatting sqref="C129:E129 C131:E131">
    <cfRule type="expression" dxfId="151" priority="131">
      <formula>NOT(MOD(ROW(),2))</formula>
    </cfRule>
  </conditionalFormatting>
  <conditionalFormatting sqref="C130:F130 C132:F132">
    <cfRule type="expression" dxfId="150" priority="130">
      <formula>NOT(MOD(ROW(),2))</formula>
    </cfRule>
  </conditionalFormatting>
  <conditionalFormatting sqref="C133:F133 F134">
    <cfRule type="expression" dxfId="149" priority="129">
      <formula>NOT(MOD(ROW(),2))</formula>
    </cfRule>
  </conditionalFormatting>
  <conditionalFormatting sqref="C137:F138">
    <cfRule type="expression" dxfId="148" priority="128">
      <formula>NOT(MOD(ROW(),2))</formula>
    </cfRule>
  </conditionalFormatting>
  <conditionalFormatting sqref="C139:E139">
    <cfRule type="expression" dxfId="147" priority="127">
      <formula>NOT(MOD(ROW(),2))</formula>
    </cfRule>
  </conditionalFormatting>
  <conditionalFormatting sqref="F139">
    <cfRule type="expression" dxfId="146" priority="126">
      <formula>NOT(MOD(ROW(),2))</formula>
    </cfRule>
  </conditionalFormatting>
  <conditionalFormatting sqref="A140:B140">
    <cfRule type="expression" dxfId="145" priority="125">
      <formula>NOT(MOD(ROW(),2))</formula>
    </cfRule>
  </conditionalFormatting>
  <conditionalFormatting sqref="C140">
    <cfRule type="expression" dxfId="144" priority="124">
      <formula>NOT(MOD(ROW(),2))</formula>
    </cfRule>
  </conditionalFormatting>
  <conditionalFormatting sqref="P140:X140">
    <cfRule type="expression" dxfId="143" priority="123">
      <formula>NOT(MOD(ROW(),2))</formula>
    </cfRule>
  </conditionalFormatting>
  <conditionalFormatting sqref="P140:V140">
    <cfRule type="expression" dxfId="142" priority="122">
      <formula>H140&lt;0.01</formula>
    </cfRule>
  </conditionalFormatting>
  <conditionalFormatting sqref="P140:V140">
    <cfRule type="expression" dxfId="141" priority="121">
      <formula>"J5=0"</formula>
    </cfRule>
  </conditionalFormatting>
  <conditionalFormatting sqref="P140:V140">
    <cfRule type="expression" dxfId="140" priority="120">
      <formula>H140=0</formula>
    </cfRule>
  </conditionalFormatting>
  <conditionalFormatting sqref="Q140:V140">
    <cfRule type="expression" dxfId="139" priority="119">
      <formula>NOT(MOD(ROW(),2))</formula>
    </cfRule>
  </conditionalFormatting>
  <conditionalFormatting sqref="Q140:V140">
    <cfRule type="expression" dxfId="138" priority="118">
      <formula>"J5=0"</formula>
    </cfRule>
  </conditionalFormatting>
  <conditionalFormatting sqref="C141:F143">
    <cfRule type="expression" dxfId="137" priority="117">
      <formula>NOT(MOD(ROW(),2))</formula>
    </cfRule>
  </conditionalFormatting>
  <conditionalFormatting sqref="C144:F144">
    <cfRule type="expression" dxfId="136" priority="116">
      <formula>NOT(MOD(ROW(),2))</formula>
    </cfRule>
  </conditionalFormatting>
  <conditionalFormatting sqref="C145">
    <cfRule type="expression" dxfId="135" priority="115">
      <formula>NOT(MOD(ROW(),2))</formula>
    </cfRule>
  </conditionalFormatting>
  <conditionalFormatting sqref="C147">
    <cfRule type="expression" dxfId="134" priority="114">
      <formula>NOT(MOD(ROW(),2))</formula>
    </cfRule>
  </conditionalFormatting>
  <conditionalFormatting sqref="C149:E149">
    <cfRule type="expression" dxfId="133" priority="113">
      <formula>NOT(MOD(ROW(),2))</formula>
    </cfRule>
  </conditionalFormatting>
  <conditionalFormatting sqref="F149">
    <cfRule type="expression" dxfId="132" priority="112">
      <formula>NOT(MOD(ROW(),2))</formula>
    </cfRule>
  </conditionalFormatting>
  <conditionalFormatting sqref="C150:F150">
    <cfRule type="expression" dxfId="131" priority="111">
      <formula>NOT(MOD(ROW(),2))</formula>
    </cfRule>
  </conditionalFormatting>
  <conditionalFormatting sqref="A151:B151">
    <cfRule type="expression" dxfId="130" priority="110">
      <formula>NOT(MOD(ROW(),2))</formula>
    </cfRule>
  </conditionalFormatting>
  <conditionalFormatting sqref="C151">
    <cfRule type="expression" dxfId="129" priority="109">
      <formula>NOT(MOD(ROW(),2))</formula>
    </cfRule>
  </conditionalFormatting>
  <conditionalFormatting sqref="P151:X151">
    <cfRule type="expression" dxfId="128" priority="108">
      <formula>NOT(MOD(ROW(),2))</formula>
    </cfRule>
  </conditionalFormatting>
  <conditionalFormatting sqref="P151:V151">
    <cfRule type="expression" dxfId="127" priority="107">
      <formula>H151&lt;0.01</formula>
    </cfRule>
  </conditionalFormatting>
  <conditionalFormatting sqref="P151:V151">
    <cfRule type="expression" dxfId="126" priority="106">
      <formula>"J5=0"</formula>
    </cfRule>
  </conditionalFormatting>
  <conditionalFormatting sqref="P151:V151">
    <cfRule type="expression" dxfId="125" priority="105">
      <formula>H151=0</formula>
    </cfRule>
  </conditionalFormatting>
  <conditionalFormatting sqref="Q151:V151">
    <cfRule type="expression" dxfId="124" priority="104">
      <formula>NOT(MOD(ROW(),2))</formula>
    </cfRule>
  </conditionalFormatting>
  <conditionalFormatting sqref="Q151:V151">
    <cfRule type="expression" dxfId="123" priority="103">
      <formula>"J5=0"</formula>
    </cfRule>
  </conditionalFormatting>
  <conditionalFormatting sqref="C153">
    <cfRule type="expression" dxfId="122" priority="102">
      <formula>NOT(MOD(ROW(),2))</formula>
    </cfRule>
  </conditionalFormatting>
  <conditionalFormatting sqref="C162">
    <cfRule type="expression" dxfId="121" priority="101">
      <formula>NOT(MOD(ROW(),2))</formula>
    </cfRule>
  </conditionalFormatting>
  <conditionalFormatting sqref="P162:X162">
    <cfRule type="expression" dxfId="120" priority="100">
      <formula>NOT(MOD(ROW(),2))</formula>
    </cfRule>
  </conditionalFormatting>
  <conditionalFormatting sqref="P162:V162">
    <cfRule type="expression" dxfId="119" priority="99">
      <formula>H162&lt;0.01</formula>
    </cfRule>
  </conditionalFormatting>
  <conditionalFormatting sqref="P162:V162">
    <cfRule type="expression" dxfId="118" priority="98">
      <formula>"J5=0"</formula>
    </cfRule>
  </conditionalFormatting>
  <conditionalFormatting sqref="P162:V162">
    <cfRule type="expression" dxfId="117" priority="97">
      <formula>H162=0</formula>
    </cfRule>
  </conditionalFormatting>
  <conditionalFormatting sqref="Q162:V162">
    <cfRule type="expression" dxfId="116" priority="96">
      <formula>NOT(MOD(ROW(),2))</formula>
    </cfRule>
  </conditionalFormatting>
  <conditionalFormatting sqref="Q162:V162">
    <cfRule type="expression" dxfId="115" priority="95">
      <formula>"J5=0"</formula>
    </cfRule>
  </conditionalFormatting>
  <conditionalFormatting sqref="C163:F163">
    <cfRule type="expression" dxfId="114" priority="94">
      <formula>NOT(MOD(ROW(),2))</formula>
    </cfRule>
  </conditionalFormatting>
  <conditionalFormatting sqref="D164:F164">
    <cfRule type="expression" dxfId="113" priority="93">
      <formula>NOT(MOD(ROW(),2))</formula>
    </cfRule>
  </conditionalFormatting>
  <conditionalFormatting sqref="C181:F182">
    <cfRule type="expression" dxfId="112" priority="74">
      <formula>NOT(MOD(ROW(),2))</formula>
    </cfRule>
  </conditionalFormatting>
  <conditionalFormatting sqref="C164">
    <cfRule type="expression" dxfId="111" priority="91">
      <formula>NOT(MOD(ROW(),2))</formula>
    </cfRule>
  </conditionalFormatting>
  <conditionalFormatting sqref="D165:E166">
    <cfRule type="expression" dxfId="110" priority="90">
      <formula>NOT(MOD(ROW(),2))</formula>
    </cfRule>
  </conditionalFormatting>
  <conditionalFormatting sqref="F165:F166">
    <cfRule type="expression" dxfId="109" priority="89">
      <formula>NOT(MOD(ROW(),2))</formula>
    </cfRule>
  </conditionalFormatting>
  <conditionalFormatting sqref="C165:C166">
    <cfRule type="expression" dxfId="108" priority="88">
      <formula>NOT(MOD(ROW(),2))</formula>
    </cfRule>
  </conditionalFormatting>
  <conditionalFormatting sqref="C167">
    <cfRule type="expression" dxfId="107" priority="87">
      <formula>NOT(MOD(ROW(),2))</formula>
    </cfRule>
  </conditionalFormatting>
  <conditionalFormatting sqref="R167:X167">
    <cfRule type="expression" dxfId="106" priority="86">
      <formula>NOT(MOD(ROW(),2))</formula>
    </cfRule>
  </conditionalFormatting>
  <conditionalFormatting sqref="R167:V167">
    <cfRule type="expression" dxfId="105" priority="85">
      <formula>J167&lt;0.01</formula>
    </cfRule>
  </conditionalFormatting>
  <conditionalFormatting sqref="R167:V167">
    <cfRule type="expression" dxfId="104" priority="84">
      <formula>"J5=0"</formula>
    </cfRule>
  </conditionalFormatting>
  <conditionalFormatting sqref="R167:V167">
    <cfRule type="expression" dxfId="103" priority="83">
      <formula>J167=0</formula>
    </cfRule>
  </conditionalFormatting>
  <conditionalFormatting sqref="R167:V167">
    <cfRule type="expression" dxfId="102" priority="82">
      <formula>NOT(MOD(ROW(),2))</formula>
    </cfRule>
  </conditionalFormatting>
  <conditionalFormatting sqref="R167:V167">
    <cfRule type="expression" dxfId="101" priority="81">
      <formula>"J5=0"</formula>
    </cfRule>
  </conditionalFormatting>
  <conditionalFormatting sqref="C169:C177">
    <cfRule type="expression" dxfId="100" priority="80">
      <formula>NOT(MOD(ROW(),2))</formula>
    </cfRule>
  </conditionalFormatting>
  <conditionalFormatting sqref="F168">
    <cfRule type="expression" dxfId="99" priority="79">
      <formula>NOT(MOD(ROW(),2))</formula>
    </cfRule>
  </conditionalFormatting>
  <conditionalFormatting sqref="F169:F170">
    <cfRule type="expression" dxfId="98" priority="78">
      <formula>NOT(MOD(ROW(),2))</formula>
    </cfRule>
  </conditionalFormatting>
  <conditionalFormatting sqref="F171:F177">
    <cfRule type="expression" dxfId="97" priority="77">
      <formula>NOT(MOD(ROW(),2))</formula>
    </cfRule>
  </conditionalFormatting>
  <conditionalFormatting sqref="C178:F179">
    <cfRule type="expression" dxfId="96" priority="76">
      <formula>NOT(MOD(ROW(),2))</formula>
    </cfRule>
  </conditionalFormatting>
  <conditionalFormatting sqref="C180:F180">
    <cfRule type="expression" dxfId="95" priority="75">
      <formula>NOT(MOD(ROW(),2))</formula>
    </cfRule>
  </conditionalFormatting>
  <conditionalFormatting sqref="D187:F191">
    <cfRule type="expression" dxfId="94" priority="73">
      <formula>NOT(MOD(ROW(),2))</formula>
    </cfRule>
  </conditionalFormatting>
  <conditionalFormatting sqref="C187:C191">
    <cfRule type="expression" dxfId="93" priority="72">
      <formula>NOT(MOD(ROW(),2))</formula>
    </cfRule>
  </conditionalFormatting>
  <conditionalFormatting sqref="C193:F194">
    <cfRule type="expression" dxfId="92" priority="71">
      <formula>NOT(MOD(ROW(),2))</formula>
    </cfRule>
  </conditionalFormatting>
  <conditionalFormatting sqref="C197:F199">
    <cfRule type="expression" dxfId="91" priority="70">
      <formula>NOT(MOD(ROW(),2))</formula>
    </cfRule>
  </conditionalFormatting>
  <conditionalFormatting sqref="C212">
    <cfRule type="expression" dxfId="90" priority="69">
      <formula>NOT(MOD(ROW(),2))</formula>
    </cfRule>
  </conditionalFormatting>
  <conditionalFormatting sqref="P212:X212">
    <cfRule type="expression" dxfId="89" priority="68">
      <formula>NOT(MOD(ROW(),2))</formula>
    </cfRule>
  </conditionalFormatting>
  <conditionalFormatting sqref="P212:V212">
    <cfRule type="expression" dxfId="88" priority="67">
      <formula>H212&lt;0.01</formula>
    </cfRule>
  </conditionalFormatting>
  <conditionalFormatting sqref="P212:V212">
    <cfRule type="expression" dxfId="87" priority="66">
      <formula>"J5=0"</formula>
    </cfRule>
  </conditionalFormatting>
  <conditionalFormatting sqref="P212:V212">
    <cfRule type="expression" dxfId="86" priority="65">
      <formula>H212=0</formula>
    </cfRule>
  </conditionalFormatting>
  <conditionalFormatting sqref="P212:V212">
    <cfRule type="expression" dxfId="85" priority="64">
      <formula>NOT(MOD(ROW(),2))</formula>
    </cfRule>
  </conditionalFormatting>
  <conditionalFormatting sqref="P212:V212">
    <cfRule type="expression" dxfId="84" priority="63">
      <formula>"J5=0"</formula>
    </cfRule>
  </conditionalFormatting>
  <conditionalFormatting sqref="P193:P211">
    <cfRule type="expression" dxfId="83" priority="62">
      <formula>H193&lt;0.01</formula>
    </cfRule>
  </conditionalFormatting>
  <conditionalFormatting sqref="P193:P211">
    <cfRule type="expression" dxfId="82" priority="61">
      <formula>H193=0</formula>
    </cfRule>
  </conditionalFormatting>
  <conditionalFormatting sqref="R193:T211">
    <cfRule type="expression" dxfId="81" priority="60">
      <formula>J193=0</formula>
    </cfRule>
  </conditionalFormatting>
  <conditionalFormatting sqref="R193:T211">
    <cfRule type="expression" dxfId="80" priority="59">
      <formula>J193&lt;0.01</formula>
    </cfRule>
  </conditionalFormatting>
  <conditionalFormatting sqref="U192:V192">
    <cfRule type="expression" dxfId="79" priority="58">
      <formula>M192=0</formula>
    </cfRule>
  </conditionalFormatting>
  <conditionalFormatting sqref="U192:V192">
    <cfRule type="expression" dxfId="78" priority="57">
      <formula>M192&lt;0.01</formula>
    </cfRule>
  </conditionalFormatting>
  <conditionalFormatting sqref="F213">
    <cfRule type="expression" dxfId="77" priority="56">
      <formula>NOT(MOD(ROW(),2))</formula>
    </cfRule>
  </conditionalFormatting>
  <conditionalFormatting sqref="F214:F215">
    <cfRule type="expression" dxfId="76" priority="55">
      <formula>NOT(MOD(ROW(),2))</formula>
    </cfRule>
  </conditionalFormatting>
  <conditionalFormatting sqref="F216:F222">
    <cfRule type="expression" dxfId="75" priority="54">
      <formula>NOT(MOD(ROW(),2))</formula>
    </cfRule>
  </conditionalFormatting>
  <conditionalFormatting sqref="C223:F223">
    <cfRule type="expression" dxfId="74" priority="53">
      <formula>NOT(MOD(ROW(),2))</formula>
    </cfRule>
  </conditionalFormatting>
  <conditionalFormatting sqref="C213 C215 C217 C219 C221">
    <cfRule type="expression" dxfId="73" priority="52">
      <formula>NOT(MOD(ROW(),2))</formula>
    </cfRule>
  </conditionalFormatting>
  <conditionalFormatting sqref="C214 C216 C218 C220 C222">
    <cfRule type="expression" dxfId="72" priority="51">
      <formula>NOT(MOD(ROW(),2))</formula>
    </cfRule>
  </conditionalFormatting>
  <conditionalFormatting sqref="C246">
    <cfRule type="expression" dxfId="71" priority="50">
      <formula>NOT(MOD(ROW(),2))</formula>
    </cfRule>
  </conditionalFormatting>
  <conditionalFormatting sqref="P246:X246">
    <cfRule type="expression" dxfId="70" priority="49">
      <formula>NOT(MOD(ROW(),2))</formula>
    </cfRule>
  </conditionalFormatting>
  <conditionalFormatting sqref="P246:V246">
    <cfRule type="expression" dxfId="69" priority="48">
      <formula>H246&lt;0.01</formula>
    </cfRule>
  </conditionalFormatting>
  <conditionalFormatting sqref="P246:V246">
    <cfRule type="expression" dxfId="68" priority="47">
      <formula>"J5=0"</formula>
    </cfRule>
  </conditionalFormatting>
  <conditionalFormatting sqref="P246:V246">
    <cfRule type="expression" dxfId="67" priority="46">
      <formula>H246=0</formula>
    </cfRule>
  </conditionalFormatting>
  <conditionalFormatting sqref="P246:V246">
    <cfRule type="expression" dxfId="66" priority="45">
      <formula>NOT(MOD(ROW(),2))</formula>
    </cfRule>
  </conditionalFormatting>
  <conditionalFormatting sqref="P246:V246">
    <cfRule type="expression" dxfId="65" priority="44">
      <formula>"J5=0"</formula>
    </cfRule>
  </conditionalFormatting>
  <conditionalFormatting sqref="B276:B296 B298 B303 B305 B311 B313 B323 B325 B327 B329 B331 B315 B317 B319 B321 B307:B309 B300:B301">
    <cfRule type="expression" dxfId="64" priority="36">
      <formula>NOT(MOD(ROW(),2))</formula>
    </cfRule>
  </conditionalFormatting>
  <conditionalFormatting sqref="C275">
    <cfRule type="expression" dxfId="63" priority="43">
      <formula>NOT(MOD(ROW(),2))</formula>
    </cfRule>
  </conditionalFormatting>
  <conditionalFormatting sqref="R275:X275">
    <cfRule type="expression" dxfId="62" priority="42">
      <formula>NOT(MOD(ROW(),2))</formula>
    </cfRule>
  </conditionalFormatting>
  <conditionalFormatting sqref="R275:V275">
    <cfRule type="expression" dxfId="61" priority="41">
      <formula>J275&lt;0.01</formula>
    </cfRule>
  </conditionalFormatting>
  <conditionalFormatting sqref="R275:V275">
    <cfRule type="expression" dxfId="60" priority="40">
      <formula>"J5=0"</formula>
    </cfRule>
  </conditionalFormatting>
  <conditionalFormatting sqref="R275:V275">
    <cfRule type="expression" dxfId="59" priority="39">
      <formula>J275=0</formula>
    </cfRule>
  </conditionalFormatting>
  <conditionalFormatting sqref="R275:V275">
    <cfRule type="expression" dxfId="58" priority="38">
      <formula>NOT(MOD(ROW(),2))</formula>
    </cfRule>
  </conditionalFormatting>
  <conditionalFormatting sqref="R275:V275">
    <cfRule type="expression" dxfId="57" priority="37">
      <formula>"J5=0"</formula>
    </cfRule>
  </conditionalFormatting>
  <conditionalFormatting sqref="C282:C283">
    <cfRule type="expression" dxfId="56" priority="35">
      <formula>NOT(MOD(ROW(),2))</formula>
    </cfRule>
  </conditionalFormatting>
  <conditionalFormatting sqref="C285">
    <cfRule type="expression" dxfId="55" priority="34">
      <formula>NOT(MOD(ROW(),2))</formula>
    </cfRule>
  </conditionalFormatting>
  <conditionalFormatting sqref="C287">
    <cfRule type="expression" dxfId="54" priority="33">
      <formula>NOT(MOD(ROW(),2))</formula>
    </cfRule>
  </conditionalFormatting>
  <conditionalFormatting sqref="C289">
    <cfRule type="expression" dxfId="53" priority="32">
      <formula>NOT(MOD(ROW(),2))</formula>
    </cfRule>
  </conditionalFormatting>
  <conditionalFormatting sqref="C291">
    <cfRule type="expression" dxfId="52" priority="30">
      <formula>NOT(MOD(ROW(),2))</formula>
    </cfRule>
  </conditionalFormatting>
  <conditionalFormatting sqref="C293">
    <cfRule type="expression" dxfId="51" priority="29">
      <formula>NOT(MOD(ROW(),2))</formula>
    </cfRule>
  </conditionalFormatting>
  <conditionalFormatting sqref="C294">
    <cfRule type="expression" dxfId="50" priority="28">
      <formula>NOT(MOD(ROW(),2))</formula>
    </cfRule>
  </conditionalFormatting>
  <conditionalFormatting sqref="C295">
    <cfRule type="expression" dxfId="49" priority="27">
      <formula>NOT(MOD(ROW(),2))</formula>
    </cfRule>
  </conditionalFormatting>
  <conditionalFormatting sqref="R295:X295">
    <cfRule type="expression" dxfId="48" priority="26">
      <formula>NOT(MOD(ROW(),2))</formula>
    </cfRule>
  </conditionalFormatting>
  <conditionalFormatting sqref="R295:V295">
    <cfRule type="expression" dxfId="47" priority="25">
      <formula>J295&lt;0.01</formula>
    </cfRule>
  </conditionalFormatting>
  <conditionalFormatting sqref="R295:V295">
    <cfRule type="expression" dxfId="46" priority="24">
      <formula>"J5=0"</formula>
    </cfRule>
  </conditionalFormatting>
  <conditionalFormatting sqref="R295:V295">
    <cfRule type="expression" dxfId="45" priority="23">
      <formula>J295=0</formula>
    </cfRule>
  </conditionalFormatting>
  <conditionalFormatting sqref="R295:V295">
    <cfRule type="expression" dxfId="44" priority="22">
      <formula>NOT(MOD(ROW(),2))</formula>
    </cfRule>
  </conditionalFormatting>
  <conditionalFormatting sqref="R295:V295">
    <cfRule type="expression" dxfId="43" priority="21">
      <formula>"J5=0"</formula>
    </cfRule>
  </conditionalFormatting>
  <conditionalFormatting sqref="F296">
    <cfRule type="expression" dxfId="42" priority="20">
      <formula>NOT(MOD(ROW(),2))</formula>
    </cfRule>
  </conditionalFormatting>
  <conditionalFormatting sqref="F297:F298">
    <cfRule type="expression" dxfId="41" priority="19">
      <formula>NOT(MOD(ROW(),2))</formula>
    </cfRule>
  </conditionalFormatting>
  <conditionalFormatting sqref="F299:F309">
    <cfRule type="expression" dxfId="40" priority="18">
      <formula>NOT(MOD(ROW(),2))</formula>
    </cfRule>
  </conditionalFormatting>
  <conditionalFormatting sqref="C332">
    <cfRule type="expression" dxfId="39" priority="17">
      <formula>NOT(MOD(ROW(),2))</formula>
    </cfRule>
  </conditionalFormatting>
  <conditionalFormatting sqref="F51">
    <cfRule type="expression" dxfId="38" priority="16">
      <formula>NOT(MOD(ROW(),2))</formula>
    </cfRule>
  </conditionalFormatting>
  <conditionalFormatting sqref="F59">
    <cfRule type="expression" dxfId="37" priority="15">
      <formula>NOT(MOD(ROW(),2))</formula>
    </cfRule>
  </conditionalFormatting>
  <conditionalFormatting sqref="F63">
    <cfRule type="expression" dxfId="36" priority="14">
      <formula>NOT(MOD(ROW(),2))</formula>
    </cfRule>
  </conditionalFormatting>
  <conditionalFormatting sqref="F81:F82">
    <cfRule type="expression" dxfId="35" priority="13">
      <formula>NOT(MOD(ROW(),2))</formula>
    </cfRule>
  </conditionalFormatting>
  <conditionalFormatting sqref="F129">
    <cfRule type="expression" dxfId="34" priority="11">
      <formula>NOT(MOD(ROW(),2))</formula>
    </cfRule>
  </conditionalFormatting>
  <conditionalFormatting sqref="F131">
    <cfRule type="expression" dxfId="33" priority="12">
      <formula>NOT(MOD(ROW(),2))</formula>
    </cfRule>
  </conditionalFormatting>
  <conditionalFormatting sqref="P332:X332">
    <cfRule type="expression" dxfId="32" priority="6">
      <formula>NOT(MOD(ROW(),2))</formula>
    </cfRule>
  </conditionalFormatting>
  <conditionalFormatting sqref="P332:V332">
    <cfRule type="expression" dxfId="31" priority="5">
      <formula>H332&lt;0.01</formula>
    </cfRule>
  </conditionalFormatting>
  <conditionalFormatting sqref="P332:V332">
    <cfRule type="expression" dxfId="30" priority="4">
      <formula>"J5=0"</formula>
    </cfRule>
  </conditionalFormatting>
  <conditionalFormatting sqref="P332:V332">
    <cfRule type="expression" dxfId="29" priority="3">
      <formula>H332=0</formula>
    </cfRule>
  </conditionalFormatting>
  <conditionalFormatting sqref="P332:V332">
    <cfRule type="expression" dxfId="28" priority="2">
      <formula>NOT(MOD(ROW(),2))</formula>
    </cfRule>
  </conditionalFormatting>
  <conditionalFormatting sqref="P332:V332">
    <cfRule type="expression" dxfId="27" priority="1">
      <formula>"J5=0"</formula>
    </cfRule>
  </conditionalFormatting>
  <dataValidations disablePrompts="1" count="1">
    <dataValidation type="list" allowBlank="1" showInputMessage="1" showErrorMessage="1" sqref="F13:F24 F5:F11 F26:F39 F41:F54 F56:F64 F87:F96 F66:F85 F141:F150 F152:F161 F163:F166 F168:F211 F213:F245 F276:F294 F296:F331 F98:F124 F126:F139 F247:F274" xr:uid="{E1D898A6-3E0E-4DB9-BD84-A49915A6FB4A}">
      <formula1>Famille_IS</formula1>
    </dataValidation>
  </dataValidations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C8F5-49C5-47AD-8D90-CC0BB140442B}">
  <sheetPr codeName="Feuil4">
    <pageSetUpPr fitToPage="1"/>
  </sheetPr>
  <dimension ref="A1:BJ26"/>
  <sheetViews>
    <sheetView zoomScale="60" zoomScaleNormal="60" workbookViewId="0">
      <pane ySplit="4" topLeftCell="A5" activePane="bottomLeft" state="frozen"/>
      <selection activeCell="I1" sqref="I1"/>
      <selection pane="bottomLeft" activeCell="B1" sqref="B1:E1"/>
    </sheetView>
  </sheetViews>
  <sheetFormatPr baseColWidth="10" defaultColWidth="11.42578125" defaultRowHeight="15" outlineLevelCol="1" x14ac:dyDescent="0.25"/>
  <cols>
    <col min="1" max="1" width="14.85546875" style="9" customWidth="1"/>
    <col min="2" max="2" width="22" style="9" customWidth="1"/>
    <col min="3" max="3" width="41.85546875" style="9" customWidth="1"/>
    <col min="4" max="4" width="22.28515625" style="9" customWidth="1"/>
    <col min="5" max="5" width="12.85546875" style="9" customWidth="1"/>
    <col min="6" max="6" width="40.85546875" style="9" customWidth="1"/>
    <col min="7" max="7" width="15.7109375" style="113" customWidth="1" outlineLevel="1"/>
    <col min="8" max="8" width="15.7109375" style="177" customWidth="1" outlineLevel="1"/>
    <col min="9" max="9" width="16.5703125" style="113" customWidth="1" outlineLevel="1"/>
    <col min="10" max="10" width="15.7109375" style="113" customWidth="1" outlineLevel="1"/>
    <col min="11" max="13" width="15.7109375" style="177" customWidth="1" outlineLevel="1"/>
    <col min="14" max="14" width="15.7109375" style="113" customWidth="1" outlineLevel="1"/>
    <col min="15" max="15" width="4.28515625" style="113" customWidth="1"/>
    <col min="16" max="22" width="20.7109375" style="113" customWidth="1" outlineLevel="1"/>
    <col min="23" max="24" width="26.28515625" style="113" customWidth="1" outlineLevel="1"/>
    <col min="25" max="25" width="3.5703125" style="113" customWidth="1"/>
    <col min="26" max="26" width="22.85546875" style="9" customWidth="1" outlineLevel="1"/>
    <col min="27" max="27" width="32.85546875" style="9" customWidth="1" outlineLevel="1"/>
    <col min="28" max="28" width="21.42578125" style="9" customWidth="1" outlineLevel="1"/>
    <col min="29" max="29" width="14.140625" style="9" customWidth="1" outlineLevel="1"/>
    <col min="30" max="30" width="21.42578125" style="9" customWidth="1" outlineLevel="1"/>
    <col min="31" max="31" width="14.140625" style="9" customWidth="1" outlineLevel="1"/>
    <col min="32" max="33" width="11.42578125" style="9" customWidth="1" outlineLevel="1"/>
    <col min="34" max="34" width="34.42578125" style="9" customWidth="1" outlineLevel="1"/>
    <col min="35" max="35" width="4.28515625" style="9" customWidth="1"/>
    <col min="36" max="36" width="13.28515625" style="9" customWidth="1" outlineLevel="1"/>
    <col min="37" max="37" width="11.42578125" style="9" customWidth="1" outlineLevel="1"/>
    <col min="38" max="38" width="20.5703125" style="9" customWidth="1" outlineLevel="1"/>
    <col min="39" max="39" width="3.5703125" style="9" customWidth="1"/>
    <col min="40" max="40" width="14.140625" style="9" customWidth="1" outlineLevel="1"/>
    <col min="41" max="41" width="11.42578125" style="9" customWidth="1" outlineLevel="1"/>
    <col min="42" max="42" width="21.42578125" style="9" customWidth="1" outlineLevel="1"/>
    <col min="43" max="62" width="11.42578125" style="9"/>
    <col min="63" max="16384" width="11.42578125" style="113"/>
  </cols>
  <sheetData>
    <row r="1" spans="1:42" ht="30" customHeight="1" x14ac:dyDescent="0.4">
      <c r="A1" s="178" t="s">
        <v>55</v>
      </c>
      <c r="B1" s="183"/>
      <c r="C1" s="183"/>
      <c r="D1" s="183"/>
      <c r="E1" s="183"/>
      <c r="F1" s="8">
        <f ca="1">TODAY()</f>
        <v>43853</v>
      </c>
      <c r="G1" s="114"/>
      <c r="H1" s="174"/>
      <c r="I1" s="114"/>
      <c r="J1" s="114"/>
      <c r="K1" s="174"/>
      <c r="L1" s="174"/>
      <c r="M1" s="17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Z1" s="16"/>
      <c r="AA1" s="16"/>
      <c r="AB1" s="16"/>
      <c r="AC1" s="16"/>
      <c r="AD1" s="16"/>
      <c r="AE1" s="16"/>
      <c r="AF1" s="16"/>
      <c r="AG1" s="16"/>
      <c r="AH1" s="16"/>
    </row>
    <row r="2" spans="1:42" ht="15" customHeight="1" x14ac:dyDescent="0.35">
      <c r="A2" s="17"/>
      <c r="B2" s="18"/>
      <c r="C2" s="18"/>
      <c r="D2" s="18"/>
      <c r="E2" s="18"/>
      <c r="F2" s="18"/>
      <c r="G2" s="112"/>
      <c r="H2" s="175"/>
      <c r="I2" s="112"/>
      <c r="J2" s="112"/>
      <c r="K2" s="175"/>
      <c r="L2" s="175"/>
      <c r="M2" s="175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Z2" s="16"/>
      <c r="AA2" s="16"/>
      <c r="AB2" s="16"/>
      <c r="AC2" s="16"/>
      <c r="AD2" s="16"/>
      <c r="AE2" s="16"/>
      <c r="AF2" s="16"/>
      <c r="AG2" s="16"/>
      <c r="AH2" s="16"/>
    </row>
    <row r="3" spans="1:42" ht="30.75" customHeight="1" x14ac:dyDescent="0.35">
      <c r="A3" s="188" t="s">
        <v>29</v>
      </c>
      <c r="B3" s="188"/>
      <c r="C3" s="188"/>
      <c r="D3" s="188"/>
      <c r="E3" s="188"/>
      <c r="F3" s="188"/>
      <c r="G3" s="189" t="s">
        <v>30</v>
      </c>
      <c r="H3" s="190"/>
      <c r="I3" s="190"/>
      <c r="J3" s="190"/>
      <c r="K3" s="190"/>
      <c r="L3" s="190"/>
      <c r="M3" s="190"/>
      <c r="N3" s="191"/>
      <c r="O3" s="115"/>
      <c r="P3" s="193" t="s">
        <v>31</v>
      </c>
      <c r="Q3" s="194"/>
      <c r="R3" s="194"/>
      <c r="S3" s="194"/>
      <c r="T3" s="194"/>
      <c r="U3" s="194"/>
      <c r="V3" s="194"/>
      <c r="W3" s="194"/>
      <c r="X3" s="194"/>
      <c r="Z3" s="195" t="s">
        <v>32</v>
      </c>
      <c r="AA3" s="195"/>
      <c r="AB3" s="195"/>
      <c r="AC3" s="195"/>
      <c r="AD3" s="195"/>
      <c r="AE3" s="195"/>
      <c r="AF3" s="195"/>
      <c r="AG3" s="195"/>
      <c r="AH3" s="196"/>
      <c r="AJ3" s="192" t="s">
        <v>391</v>
      </c>
      <c r="AK3" s="192"/>
      <c r="AL3" s="192"/>
      <c r="AN3" s="185" t="s">
        <v>33</v>
      </c>
      <c r="AO3" s="185"/>
      <c r="AP3" s="185"/>
    </row>
    <row r="4" spans="1:42" ht="102" customHeight="1" x14ac:dyDescent="0.25">
      <c r="A4" s="19" t="s">
        <v>34</v>
      </c>
      <c r="B4" s="20" t="s">
        <v>35</v>
      </c>
      <c r="C4" s="21" t="s">
        <v>36</v>
      </c>
      <c r="D4" s="22" t="s">
        <v>37</v>
      </c>
      <c r="E4" s="22" t="s">
        <v>38</v>
      </c>
      <c r="F4" s="19" t="s">
        <v>39</v>
      </c>
      <c r="G4" s="116" t="s">
        <v>40</v>
      </c>
      <c r="H4" s="176" t="s">
        <v>0</v>
      </c>
      <c r="I4" s="117" t="s">
        <v>101</v>
      </c>
      <c r="J4" s="117" t="s">
        <v>41</v>
      </c>
      <c r="K4" s="176" t="s">
        <v>99</v>
      </c>
      <c r="L4" s="176" t="s">
        <v>1</v>
      </c>
      <c r="M4" s="176" t="s">
        <v>2</v>
      </c>
      <c r="N4" s="117" t="s">
        <v>3</v>
      </c>
      <c r="O4" s="118"/>
      <c r="P4" s="23" t="s">
        <v>0</v>
      </c>
      <c r="Q4" s="23" t="s">
        <v>102</v>
      </c>
      <c r="R4" s="23" t="s">
        <v>41</v>
      </c>
      <c r="S4" s="23" t="s">
        <v>99</v>
      </c>
      <c r="T4" s="23" t="s">
        <v>1</v>
      </c>
      <c r="U4" s="23" t="s">
        <v>2</v>
      </c>
      <c r="V4" s="23" t="s">
        <v>3</v>
      </c>
      <c r="W4" s="24" t="s">
        <v>42</v>
      </c>
      <c r="X4" s="119"/>
      <c r="Y4" s="120"/>
      <c r="Z4" s="26" t="s">
        <v>44</v>
      </c>
      <c r="AA4" s="26" t="s">
        <v>45</v>
      </c>
      <c r="AB4" s="186" t="s">
        <v>46</v>
      </c>
      <c r="AC4" s="187"/>
      <c r="AD4" s="186" t="s">
        <v>47</v>
      </c>
      <c r="AE4" s="187"/>
      <c r="AF4" s="186" t="s">
        <v>48</v>
      </c>
      <c r="AG4" s="187"/>
      <c r="AH4" s="26" t="s">
        <v>49</v>
      </c>
      <c r="AI4" s="25"/>
      <c r="AJ4" s="27" t="s">
        <v>50</v>
      </c>
      <c r="AK4" s="27" t="s">
        <v>51</v>
      </c>
      <c r="AL4" s="27" t="s">
        <v>52</v>
      </c>
      <c r="AM4" s="25"/>
      <c r="AN4" s="28" t="s">
        <v>53</v>
      </c>
      <c r="AO4" s="28" t="s">
        <v>51</v>
      </c>
      <c r="AP4" s="28" t="s">
        <v>52</v>
      </c>
    </row>
    <row r="5" spans="1:42" ht="34.5" customHeight="1" x14ac:dyDescent="0.25">
      <c r="A5" s="29" t="s">
        <v>128</v>
      </c>
      <c r="B5" s="29" t="s">
        <v>112</v>
      </c>
      <c r="C5" s="30" t="s">
        <v>116</v>
      </c>
      <c r="D5" s="31"/>
      <c r="E5" s="31"/>
      <c r="F5" s="32" t="s">
        <v>82</v>
      </c>
      <c r="G5" s="121">
        <f>SUM(H5:N5)</f>
        <v>7.2500030000000004</v>
      </c>
      <c r="H5" s="122">
        <f>IF($E5&gt;0,VLOOKUP($F5,'Temps unitaires'!$B$3:$J$72,3,FALSE)*$E5,VLOOKUP($F5,'Temps unitaires'!$B$3:$J$72,3,FALSE))</f>
        <v>9.9999999999999995E-7</v>
      </c>
      <c r="I5" s="122">
        <f>IF($E5&gt;0,VLOOKUP($F5,'Temps unitaires'!$B$3:$J$72,4,FALSE)*$E5,VLOOKUP($F5,'Temps unitaires'!$B$3:$J$72,4,FALSE))</f>
        <v>9.9999999999999995E-7</v>
      </c>
      <c r="J5" s="122">
        <f>IF($E5&gt;0,VLOOKUP($F5,'Temps unitaires'!$B$3:$J$72,5,FALSE)*$E5,VLOOKUP($F5,'Temps unitaires'!$B$3:$J$72,5,FALSE))</f>
        <v>1</v>
      </c>
      <c r="K5" s="122">
        <f>IF($E5&gt;0,VLOOKUP($F5,'Temps unitaires'!$B$3:$J$72,6,FALSE)*$E5,VLOOKUP($F5,'Temps unitaires'!$B$3:$J$72,6,FALSE))</f>
        <v>6</v>
      </c>
      <c r="L5" s="122">
        <f>IF($E5&gt;0,VLOOKUP($F5,'Temps unitaires'!$B$3:$J$72,7,FALSE)*$E5,VLOOKUP($F5,'Temps unitaires'!$B$3:$J$72,7,FALSE))</f>
        <v>0</v>
      </c>
      <c r="M5" s="122">
        <f>IF($E5&gt;0,VLOOKUP($F5,'Temps unitaires'!$B$3:$J$72,8,FALSE)*$E5,VLOOKUP($F5,'Temps unitaires'!$B$3:$J$72,8,FALSE))</f>
        <v>9.9999999999999995E-7</v>
      </c>
      <c r="N5" s="122">
        <f>IF($E5&gt;0,VLOOKUP($F5,'Temps unitaires'!$B$3:$J$72,9,FALSE)*$E5,VLOOKUP($F5,'Temps unitaires'!$B$3:$J$72,9,FALSE))</f>
        <v>0.25</v>
      </c>
      <c r="O5" s="123"/>
      <c r="P5" s="15"/>
      <c r="Q5" s="15"/>
      <c r="R5" s="15"/>
      <c r="S5" s="15"/>
      <c r="T5" s="15"/>
      <c r="U5" s="15"/>
      <c r="V5" s="15"/>
      <c r="W5" s="33"/>
      <c r="X5" s="124">
        <f>SUMPRODUCT(H5:N5,P5:V5)/SUM(H5:N5)</f>
        <v>0</v>
      </c>
      <c r="Y5" s="120"/>
      <c r="Z5" s="36"/>
      <c r="AA5" s="36"/>
      <c r="AB5" s="36"/>
      <c r="AC5" s="36"/>
      <c r="AD5" s="36"/>
      <c r="AE5" s="36"/>
      <c r="AF5" s="36"/>
      <c r="AG5" s="36"/>
      <c r="AH5" s="39"/>
      <c r="AI5" s="25"/>
      <c r="AJ5" s="34"/>
      <c r="AK5" s="32"/>
      <c r="AL5" s="32"/>
      <c r="AM5" s="25"/>
      <c r="AN5" s="35"/>
      <c r="AO5" s="36"/>
      <c r="AP5" s="36"/>
    </row>
    <row r="6" spans="1:42" ht="34.5" customHeight="1" x14ac:dyDescent="0.25">
      <c r="A6" s="29" t="s">
        <v>128</v>
      </c>
      <c r="B6" s="29" t="s">
        <v>112</v>
      </c>
      <c r="C6" s="30" t="s">
        <v>116</v>
      </c>
      <c r="D6" s="31"/>
      <c r="E6" s="31"/>
      <c r="F6" s="37" t="s">
        <v>25</v>
      </c>
      <c r="G6" s="121">
        <f>SUM(H6:N6)</f>
        <v>3.0000049999999998</v>
      </c>
      <c r="H6" s="122">
        <f>IF($E6&gt;0,VLOOKUP($F6,'Temps unitaires'!$B$3:$J$72,3,FALSE)*$E6,VLOOKUP($F6,'Temps unitaires'!$B$3:$J$72,3,FALSE))</f>
        <v>9.9999999999999995E-7</v>
      </c>
      <c r="I6" s="122">
        <f>IF($E6&gt;0,VLOOKUP($F6,'Temps unitaires'!$B$3:$J$72,4,FALSE)*$E6,VLOOKUP($F6,'Temps unitaires'!$B$3:$J$72,4,FALSE))</f>
        <v>9.9999999999999995E-7</v>
      </c>
      <c r="J6" s="122">
        <f>IF($E6&gt;0,VLOOKUP($F6,'Temps unitaires'!$B$3:$J$72,5,FALSE)*$E6,VLOOKUP($F6,'Temps unitaires'!$B$3:$J$72,5,FALSE))</f>
        <v>9.9999999999999995E-7</v>
      </c>
      <c r="K6" s="122">
        <f>IF($E6&gt;0,VLOOKUP($F6,'Temps unitaires'!$B$3:$J$72,6,FALSE)*$E6,VLOOKUP($F6,'Temps unitaires'!$B$3:$J$72,6,FALSE))</f>
        <v>9.9999999999999995E-7</v>
      </c>
      <c r="L6" s="122">
        <f>IF($E6&gt;0,VLOOKUP($F6,'Temps unitaires'!$B$3:$J$72,7,FALSE)*$E6,VLOOKUP($F6,'Temps unitaires'!$B$3:$J$72,7,FALSE))</f>
        <v>9.9999999999999995E-7</v>
      </c>
      <c r="M6" s="122">
        <f>IF($E6&gt;0,VLOOKUP($F6,'Temps unitaires'!$B$3:$J$72,8,FALSE)*$E6,VLOOKUP($F6,'Temps unitaires'!$B$3:$J$72,8,FALSE))</f>
        <v>2</v>
      </c>
      <c r="N6" s="122">
        <f>IF($E6&gt;0,VLOOKUP($F6,'Temps unitaires'!$B$3:$J$72,9,FALSE)*$E6,VLOOKUP($F6,'Temps unitaires'!$B$3:$J$72,9,FALSE))</f>
        <v>1</v>
      </c>
      <c r="O6" s="123"/>
      <c r="P6" s="15"/>
      <c r="Q6" s="15"/>
      <c r="R6" s="15"/>
      <c r="S6" s="15"/>
      <c r="T6" s="15"/>
      <c r="U6" s="15"/>
      <c r="V6" s="15"/>
      <c r="W6" s="38"/>
      <c r="X6" s="124">
        <f>SUMPRODUCT(H6:N6,P6:V6)/SUM(H6:N6)</f>
        <v>0</v>
      </c>
      <c r="Y6" s="120"/>
      <c r="Z6" s="36"/>
      <c r="AA6" s="36"/>
      <c r="AB6" s="36"/>
      <c r="AC6" s="36"/>
      <c r="AD6" s="36"/>
      <c r="AE6" s="36"/>
      <c r="AF6" s="36"/>
      <c r="AG6" s="36"/>
      <c r="AH6" s="39"/>
      <c r="AI6" s="25"/>
      <c r="AJ6" s="34"/>
      <c r="AK6" s="32"/>
      <c r="AL6" s="32"/>
      <c r="AM6" s="25"/>
      <c r="AN6" s="35"/>
      <c r="AO6" s="36"/>
      <c r="AP6" s="32"/>
    </row>
    <row r="7" spans="1:42" ht="34.5" customHeight="1" x14ac:dyDescent="0.25">
      <c r="A7" s="29" t="s">
        <v>128</v>
      </c>
      <c r="B7" s="29" t="s">
        <v>112</v>
      </c>
      <c r="C7" s="30" t="s">
        <v>116</v>
      </c>
      <c r="D7" s="31"/>
      <c r="E7" s="31">
        <v>3</v>
      </c>
      <c r="F7" s="32" t="s">
        <v>26</v>
      </c>
      <c r="G7" s="121">
        <f t="shared" ref="G7:G23" si="0">SUM(H7:N7)</f>
        <v>3.9000150000000002</v>
      </c>
      <c r="H7" s="122">
        <f>IF($E7&gt;0,VLOOKUP($F7,'Temps unitaires'!$B$3:$J$72,3,FALSE)*$E7,VLOOKUP($F7,'Temps unitaires'!$B$3:$J$72,3,FALSE))</f>
        <v>3.0000000000000001E-6</v>
      </c>
      <c r="I7" s="122">
        <f>IF($E7&gt;0,VLOOKUP($F7,'Temps unitaires'!$B$3:$J$72,4,FALSE)*$E7,VLOOKUP($F7,'Temps unitaires'!$B$3:$J$72,4,FALSE))</f>
        <v>3.0000000000000001E-6</v>
      </c>
      <c r="J7" s="122">
        <f>IF($E7&gt;0,VLOOKUP($F7,'Temps unitaires'!$B$3:$J$72,5,FALSE)*$E7,VLOOKUP($F7,'Temps unitaires'!$B$3:$J$72,5,FALSE))</f>
        <v>3.0000000000000001E-6</v>
      </c>
      <c r="K7" s="122">
        <f>IF($E7&gt;0,VLOOKUP($F7,'Temps unitaires'!$B$3:$J$72,6,FALSE)*$E7,VLOOKUP($F7,'Temps unitaires'!$B$3:$J$72,6,FALSE))</f>
        <v>3.0000000000000001E-6</v>
      </c>
      <c r="L7" s="122">
        <f>IF($E7&gt;0,VLOOKUP($F7,'Temps unitaires'!$B$3:$J$72,7,FALSE)*$E7,VLOOKUP($F7,'Temps unitaires'!$B$3:$J$72,7,FALSE))</f>
        <v>3.0000000000000001E-6</v>
      </c>
      <c r="M7" s="122">
        <f>IF($E7&gt;0,VLOOKUP($F7,'Temps unitaires'!$B$3:$J$72,8,FALSE)*$E7,VLOOKUP($F7,'Temps unitaires'!$B$3:$J$72,8,FALSE))</f>
        <v>2.4000000000000004</v>
      </c>
      <c r="N7" s="122">
        <f>IF($E7&gt;0,VLOOKUP($F7,'Temps unitaires'!$B$3:$J$72,9,FALSE)*$E7,VLOOKUP($F7,'Temps unitaires'!$B$3:$J$72,9,FALSE))</f>
        <v>1.5</v>
      </c>
      <c r="O7" s="123"/>
      <c r="P7" s="15"/>
      <c r="Q7" s="15"/>
      <c r="R7" s="15"/>
      <c r="S7" s="15"/>
      <c r="T7" s="15"/>
      <c r="U7" s="15"/>
      <c r="V7" s="15"/>
      <c r="W7" s="38"/>
      <c r="X7" s="124">
        <f t="shared" ref="X7:X24" si="1">SUMPRODUCT(H7:N7,P7:V7)/SUM(H7:N7)</f>
        <v>0</v>
      </c>
      <c r="Y7" s="120"/>
      <c r="Z7" s="36"/>
      <c r="AA7" s="36"/>
      <c r="AB7" s="36"/>
      <c r="AC7" s="36"/>
      <c r="AD7" s="36"/>
      <c r="AE7" s="36"/>
      <c r="AF7" s="36"/>
      <c r="AG7" s="36"/>
      <c r="AH7" s="39"/>
      <c r="AI7" s="25"/>
      <c r="AJ7" s="34"/>
      <c r="AK7" s="32"/>
      <c r="AL7" s="32"/>
      <c r="AM7" s="25"/>
      <c r="AN7" s="35"/>
      <c r="AO7" s="36"/>
      <c r="AP7" s="32"/>
    </row>
    <row r="8" spans="1:42" ht="34.5" customHeight="1" x14ac:dyDescent="0.25">
      <c r="A8" s="29" t="s">
        <v>128</v>
      </c>
      <c r="B8" s="29" t="s">
        <v>112</v>
      </c>
      <c r="C8" s="30" t="s">
        <v>117</v>
      </c>
      <c r="D8" s="31"/>
      <c r="E8" s="31"/>
      <c r="F8" s="32" t="s">
        <v>11</v>
      </c>
      <c r="G8" s="121">
        <f t="shared" si="0"/>
        <v>9.0000020000000003</v>
      </c>
      <c r="H8" s="122">
        <f>IF($E8&gt;0,VLOOKUP($F8,'Temps unitaires'!$B$3:$J$72,3,FALSE)*$E8,VLOOKUP($F8,'Temps unitaires'!$B$3:$J$72,3,FALSE))</f>
        <v>2</v>
      </c>
      <c r="I8" s="122">
        <f>IF($E8&gt;0,VLOOKUP($F8,'Temps unitaires'!$B$3:$J$72,4,FALSE)*$E8,VLOOKUP($F8,'Temps unitaires'!$B$3:$J$72,4,FALSE))</f>
        <v>9.9999999999999995E-7</v>
      </c>
      <c r="J8" s="122">
        <f>IF($E8&gt;0,VLOOKUP($F8,'Temps unitaires'!$B$3:$J$72,5,FALSE)*$E8,VLOOKUP($F8,'Temps unitaires'!$B$3:$J$72,5,FALSE))</f>
        <v>1</v>
      </c>
      <c r="K8" s="122">
        <f>IF($E8&gt;0,VLOOKUP($F8,'Temps unitaires'!$B$3:$J$72,6,FALSE)*$E8,VLOOKUP($F8,'Temps unitaires'!$B$3:$J$72,6,FALSE))</f>
        <v>2</v>
      </c>
      <c r="L8" s="122">
        <f>IF($E8&gt;0,VLOOKUP($F8,'Temps unitaires'!$B$3:$J$72,7,FALSE)*$E8,VLOOKUP($F8,'Temps unitaires'!$B$3:$J$72,7,FALSE))</f>
        <v>2</v>
      </c>
      <c r="M8" s="122">
        <f>IF($E8&gt;0,VLOOKUP($F8,'Temps unitaires'!$B$3:$J$72,8,FALSE)*$E8,VLOOKUP($F8,'Temps unitaires'!$B$3:$J$72,8,FALSE))</f>
        <v>9.9999999999999995E-7</v>
      </c>
      <c r="N8" s="122">
        <f>IF($E8&gt;0,VLOOKUP($F8,'Temps unitaires'!$B$3:$J$72,9,FALSE)*$E8,VLOOKUP($F8,'Temps unitaires'!$B$3:$J$72,9,FALSE))</f>
        <v>2</v>
      </c>
      <c r="O8" s="123"/>
      <c r="P8" s="15"/>
      <c r="Q8" s="15"/>
      <c r="R8" s="15"/>
      <c r="S8" s="15"/>
      <c r="T8" s="15"/>
      <c r="U8" s="15"/>
      <c r="V8" s="15"/>
      <c r="W8" s="38"/>
      <c r="X8" s="124">
        <f t="shared" si="1"/>
        <v>0</v>
      </c>
      <c r="Y8" s="120"/>
      <c r="Z8" s="36"/>
      <c r="AA8" s="36"/>
      <c r="AB8" s="36"/>
      <c r="AC8" s="36"/>
      <c r="AD8" s="36"/>
      <c r="AE8" s="36"/>
      <c r="AF8" s="36"/>
      <c r="AG8" s="36"/>
      <c r="AH8" s="39"/>
      <c r="AI8" s="25"/>
      <c r="AJ8" s="34"/>
      <c r="AK8" s="32"/>
      <c r="AL8" s="32"/>
      <c r="AM8" s="25"/>
      <c r="AN8" s="35"/>
      <c r="AO8" s="36"/>
      <c r="AP8" s="32"/>
    </row>
    <row r="9" spans="1:42" ht="34.5" customHeight="1" x14ac:dyDescent="0.25">
      <c r="A9" s="29" t="s">
        <v>128</v>
      </c>
      <c r="B9" s="29" t="s">
        <v>112</v>
      </c>
      <c r="C9" s="30" t="s">
        <v>118</v>
      </c>
      <c r="D9" s="31"/>
      <c r="E9" s="31"/>
      <c r="F9" s="32" t="s">
        <v>88</v>
      </c>
      <c r="G9" s="121">
        <f t="shared" si="0"/>
        <v>6.0000020000000003</v>
      </c>
      <c r="H9" s="122">
        <f>IF($E9&gt;0,VLOOKUP($F9,'Temps unitaires'!$B$3:$J$72,3,FALSE)*$E9,VLOOKUP($F9,'Temps unitaires'!$B$3:$J$72,3,FALSE))</f>
        <v>2</v>
      </c>
      <c r="I9" s="122">
        <f>IF($E9&gt;0,VLOOKUP($F9,'Temps unitaires'!$B$3:$J$72,4,FALSE)*$E9,VLOOKUP($F9,'Temps unitaires'!$B$3:$J$72,4,FALSE))</f>
        <v>9.9999999999999995E-7</v>
      </c>
      <c r="J9" s="122">
        <f>IF($E9&gt;0,VLOOKUP($F9,'Temps unitaires'!$B$3:$J$72,5,FALSE)*$E9,VLOOKUP($F9,'Temps unitaires'!$B$3:$J$72,5,FALSE))</f>
        <v>1</v>
      </c>
      <c r="K9" s="122">
        <f>IF($E9&gt;0,VLOOKUP($F9,'Temps unitaires'!$B$3:$J$72,6,FALSE)*$E9,VLOOKUP($F9,'Temps unitaires'!$B$3:$J$72,6,FALSE))</f>
        <v>1</v>
      </c>
      <c r="L9" s="122">
        <f>IF($E9&gt;0,VLOOKUP($F9,'Temps unitaires'!$B$3:$J$72,7,FALSE)*$E9,VLOOKUP($F9,'Temps unitaires'!$B$3:$J$72,7,FALSE))</f>
        <v>1</v>
      </c>
      <c r="M9" s="122">
        <f>IF($E9&gt;0,VLOOKUP($F9,'Temps unitaires'!$B$3:$J$72,8,FALSE)*$E9,VLOOKUP($F9,'Temps unitaires'!$B$3:$J$72,8,FALSE))</f>
        <v>9.9999999999999995E-7</v>
      </c>
      <c r="N9" s="122">
        <f>IF($E9&gt;0,VLOOKUP($F9,'Temps unitaires'!$B$3:$J$72,9,FALSE)*$E9,VLOOKUP($F9,'Temps unitaires'!$B$3:$J$72,9,FALSE))</f>
        <v>1</v>
      </c>
      <c r="O9" s="123"/>
      <c r="P9" s="15"/>
      <c r="Q9" s="15"/>
      <c r="R9" s="15"/>
      <c r="S9" s="15"/>
      <c r="T9" s="15"/>
      <c r="U9" s="15"/>
      <c r="V9" s="15"/>
      <c r="W9" s="38"/>
      <c r="X9" s="124">
        <f t="shared" si="1"/>
        <v>0</v>
      </c>
      <c r="Y9" s="120"/>
      <c r="Z9" s="36"/>
      <c r="AA9" s="36"/>
      <c r="AB9" s="36"/>
      <c r="AC9" s="36"/>
      <c r="AD9" s="36"/>
      <c r="AE9" s="36"/>
      <c r="AF9" s="36"/>
      <c r="AG9" s="36"/>
      <c r="AH9" s="39"/>
      <c r="AI9" s="25"/>
      <c r="AJ9" s="34"/>
      <c r="AK9" s="32"/>
      <c r="AL9" s="32"/>
      <c r="AM9" s="25"/>
      <c r="AN9" s="35"/>
      <c r="AO9" s="36"/>
      <c r="AP9" s="32"/>
    </row>
    <row r="10" spans="1:42" ht="34.5" customHeight="1" x14ac:dyDescent="0.25">
      <c r="A10" s="29" t="s">
        <v>128</v>
      </c>
      <c r="B10" s="29" t="s">
        <v>112</v>
      </c>
      <c r="C10" s="30" t="s">
        <v>119</v>
      </c>
      <c r="D10" s="31"/>
      <c r="E10" s="31"/>
      <c r="F10" s="32" t="s">
        <v>87</v>
      </c>
      <c r="G10" s="121">
        <f t="shared" ref="G10:G11" si="2">SUM(H10:N10)</f>
        <v>6.0000020000000003</v>
      </c>
      <c r="H10" s="122">
        <f>IF($E10&gt;0,VLOOKUP($F10,'Temps unitaires'!$B$3:$J$72,3,FALSE)*$E10,VLOOKUP($F10,'Temps unitaires'!$B$3:$J$72,3,FALSE))</f>
        <v>2</v>
      </c>
      <c r="I10" s="122">
        <f>IF($E10&gt;0,VLOOKUP($F10,'Temps unitaires'!$B$3:$J$72,4,FALSE)*$E10,VLOOKUP($F10,'Temps unitaires'!$B$3:$J$72,4,FALSE))</f>
        <v>9.9999999999999995E-7</v>
      </c>
      <c r="J10" s="122">
        <f>IF($E10&gt;0,VLOOKUP($F10,'Temps unitaires'!$B$3:$J$72,5,FALSE)*$E10,VLOOKUP($F10,'Temps unitaires'!$B$3:$J$72,5,FALSE))</f>
        <v>1</v>
      </c>
      <c r="K10" s="122">
        <f>IF($E10&gt;0,VLOOKUP($F10,'Temps unitaires'!$B$3:$J$72,6,FALSE)*$E10,VLOOKUP($F10,'Temps unitaires'!$B$3:$J$72,6,FALSE))</f>
        <v>1</v>
      </c>
      <c r="L10" s="122">
        <f>IF($E10&gt;0,VLOOKUP($F10,'Temps unitaires'!$B$3:$J$72,7,FALSE)*$E10,VLOOKUP($F10,'Temps unitaires'!$B$3:$J$72,7,FALSE))</f>
        <v>1</v>
      </c>
      <c r="M10" s="122">
        <f>IF($E10&gt;0,VLOOKUP($F10,'Temps unitaires'!$B$3:$J$72,8,FALSE)*$E10,VLOOKUP($F10,'Temps unitaires'!$B$3:$J$72,8,FALSE))</f>
        <v>9.9999999999999995E-7</v>
      </c>
      <c r="N10" s="122">
        <f>IF($E10&gt;0,VLOOKUP($F10,'Temps unitaires'!$B$3:$J$72,9,FALSE)*$E10,VLOOKUP($F10,'Temps unitaires'!$B$3:$J$72,9,FALSE))</f>
        <v>1</v>
      </c>
      <c r="O10" s="123"/>
      <c r="P10" s="15"/>
      <c r="Q10" s="15"/>
      <c r="R10" s="15"/>
      <c r="S10" s="15"/>
      <c r="T10" s="15"/>
      <c r="U10" s="15"/>
      <c r="V10" s="15"/>
      <c r="W10" s="38"/>
      <c r="X10" s="124">
        <f t="shared" si="1"/>
        <v>0</v>
      </c>
      <c r="Y10" s="120"/>
      <c r="Z10" s="36"/>
      <c r="AA10" s="36"/>
      <c r="AB10" s="36"/>
      <c r="AC10" s="36"/>
      <c r="AD10" s="36"/>
      <c r="AE10" s="36"/>
      <c r="AF10" s="36"/>
      <c r="AG10" s="36"/>
      <c r="AH10" s="39"/>
      <c r="AI10" s="25"/>
      <c r="AJ10" s="34"/>
      <c r="AK10" s="32"/>
      <c r="AL10" s="32"/>
      <c r="AM10" s="25"/>
      <c r="AN10" s="35"/>
      <c r="AO10" s="36"/>
      <c r="AP10" s="32"/>
    </row>
    <row r="11" spans="1:42" ht="34.5" customHeight="1" thickBot="1" x14ac:dyDescent="0.3">
      <c r="A11" s="69" t="s">
        <v>128</v>
      </c>
      <c r="B11" s="69" t="s">
        <v>112</v>
      </c>
      <c r="C11" s="70" t="s">
        <v>120</v>
      </c>
      <c r="D11" s="71"/>
      <c r="E11" s="71"/>
      <c r="F11" s="72" t="s">
        <v>18</v>
      </c>
      <c r="G11" s="125">
        <f t="shared" si="2"/>
        <v>6.0000020000000003</v>
      </c>
      <c r="H11" s="126">
        <f>IF($E11&gt;0,VLOOKUP($F11,'Temps unitaires'!$B$3:$J$72,3,FALSE)*$E11,VLOOKUP($F11,'Temps unitaires'!$B$3:$J$72,3,FALSE))</f>
        <v>2</v>
      </c>
      <c r="I11" s="126">
        <f>IF($E11&gt;0,VLOOKUP($F11,'Temps unitaires'!$B$3:$J$72,4,FALSE)*$E11,VLOOKUP($F11,'Temps unitaires'!$B$3:$J$72,4,FALSE))</f>
        <v>9.9999999999999995E-7</v>
      </c>
      <c r="J11" s="126">
        <f>IF($E11&gt;0,VLOOKUP($F11,'Temps unitaires'!$B$3:$J$72,5,FALSE)*$E11,VLOOKUP($F11,'Temps unitaires'!$B$3:$J$72,5,FALSE))</f>
        <v>1</v>
      </c>
      <c r="K11" s="126">
        <f>IF($E11&gt;0,VLOOKUP($F11,'Temps unitaires'!$B$3:$J$72,6,FALSE)*$E11,VLOOKUP($F11,'Temps unitaires'!$B$3:$J$72,6,FALSE))</f>
        <v>1</v>
      </c>
      <c r="L11" s="126">
        <f>IF($E11&gt;0,VLOOKUP($F11,'Temps unitaires'!$B$3:$J$72,7,FALSE)*$E11,VLOOKUP($F11,'Temps unitaires'!$B$3:$J$72,7,FALSE))</f>
        <v>1</v>
      </c>
      <c r="M11" s="126">
        <f>IF($E11&gt;0,VLOOKUP($F11,'Temps unitaires'!$B$3:$J$72,8,FALSE)*$E11,VLOOKUP($F11,'Temps unitaires'!$B$3:$J$72,8,FALSE))</f>
        <v>9.9999999999999995E-7</v>
      </c>
      <c r="N11" s="126">
        <f>IF($E11&gt;0,VLOOKUP($F11,'Temps unitaires'!$B$3:$J$72,9,FALSE)*$E11,VLOOKUP($F11,'Temps unitaires'!$B$3:$J$72,9,FALSE))</f>
        <v>1</v>
      </c>
      <c r="O11" s="127"/>
      <c r="P11" s="73"/>
      <c r="Q11" s="73"/>
      <c r="R11" s="73"/>
      <c r="S11" s="73"/>
      <c r="T11" s="73"/>
      <c r="U11" s="73"/>
      <c r="V11" s="15"/>
      <c r="W11" s="74"/>
      <c r="X11" s="128">
        <f t="shared" si="1"/>
        <v>0</v>
      </c>
      <c r="Y11" s="120"/>
      <c r="Z11" s="36"/>
      <c r="AA11" s="36"/>
      <c r="AB11" s="36"/>
      <c r="AC11" s="36"/>
      <c r="AD11" s="36"/>
      <c r="AE11" s="36"/>
      <c r="AF11" s="36"/>
      <c r="AG11" s="36"/>
      <c r="AH11" s="39"/>
      <c r="AI11" s="25"/>
      <c r="AJ11" s="34"/>
      <c r="AK11" s="32"/>
      <c r="AL11" s="32"/>
      <c r="AM11" s="25"/>
      <c r="AN11" s="35"/>
      <c r="AO11" s="36"/>
      <c r="AP11" s="32"/>
    </row>
    <row r="12" spans="1:42" ht="34.5" customHeight="1" thickTop="1" thickBot="1" x14ac:dyDescent="0.3">
      <c r="A12" s="200" t="s">
        <v>128</v>
      </c>
      <c r="B12" s="199" t="s">
        <v>112</v>
      </c>
      <c r="C12" s="184" t="s">
        <v>40</v>
      </c>
      <c r="D12" s="184"/>
      <c r="E12" s="184"/>
      <c r="F12" s="184"/>
      <c r="G12" s="129">
        <f t="shared" ref="G12:N12" si="3">SUM(G5:G11)</f>
        <v>41.150031000000006</v>
      </c>
      <c r="H12" s="130">
        <f t="shared" si="3"/>
        <v>8.0000049999999998</v>
      </c>
      <c r="I12" s="130">
        <f t="shared" si="3"/>
        <v>9.0000000000000002E-6</v>
      </c>
      <c r="J12" s="130">
        <f t="shared" si="3"/>
        <v>5.0000039999999997</v>
      </c>
      <c r="K12" s="130">
        <f t="shared" si="3"/>
        <v>11.000004000000001</v>
      </c>
      <c r="L12" s="130">
        <f t="shared" si="3"/>
        <v>5.0000040000000006</v>
      </c>
      <c r="M12" s="130">
        <f t="shared" si="3"/>
        <v>4.4000050000000011</v>
      </c>
      <c r="N12" s="130">
        <f t="shared" si="3"/>
        <v>7.75</v>
      </c>
      <c r="O12" s="131"/>
      <c r="P12" s="132">
        <f t="shared" ref="P12" si="4">SUMPRODUCT(H5:H11,P5:P11)/H12</f>
        <v>0</v>
      </c>
      <c r="Q12" s="132"/>
      <c r="R12" s="132">
        <f>SUMPRODUCT(J5:J11,R5:R11)/J12</f>
        <v>0</v>
      </c>
      <c r="S12" s="132">
        <f t="shared" ref="S12:V12" si="5">SUMPRODUCT(K5:K11,S5:S11)/K12</f>
        <v>0</v>
      </c>
      <c r="T12" s="132">
        <f t="shared" si="5"/>
        <v>0</v>
      </c>
      <c r="U12" s="132">
        <f t="shared" si="5"/>
        <v>0</v>
      </c>
      <c r="V12" s="132">
        <f t="shared" si="5"/>
        <v>0</v>
      </c>
      <c r="W12" s="133"/>
      <c r="X12" s="134">
        <f>SUMPRODUCT(H5:N11,P5:V11)/SUM(H12:N12)</f>
        <v>0</v>
      </c>
      <c r="Y12" s="120"/>
      <c r="Z12" s="99"/>
      <c r="AA12" s="99"/>
      <c r="AB12" s="99"/>
      <c r="AC12" s="99"/>
      <c r="AD12" s="99"/>
      <c r="AE12" s="99"/>
      <c r="AF12" s="99"/>
      <c r="AG12" s="99"/>
      <c r="AH12" s="98"/>
      <c r="AI12" s="101"/>
      <c r="AJ12" s="104"/>
      <c r="AK12" s="100"/>
      <c r="AL12" s="100"/>
      <c r="AM12" s="101"/>
      <c r="AN12" s="102"/>
      <c r="AO12" s="99"/>
      <c r="AP12" s="100"/>
    </row>
    <row r="13" spans="1:42" ht="34.5" customHeight="1" x14ac:dyDescent="0.25">
      <c r="A13" s="75" t="s">
        <v>128</v>
      </c>
      <c r="B13" s="75" t="s">
        <v>121</v>
      </c>
      <c r="C13" s="76" t="s">
        <v>122</v>
      </c>
      <c r="D13" s="77"/>
      <c r="E13" s="77"/>
      <c r="F13" s="78" t="s">
        <v>82</v>
      </c>
      <c r="G13" s="135">
        <f t="shared" si="0"/>
        <v>7.2500030000000004</v>
      </c>
      <c r="H13" s="136">
        <f>IF($E13&gt;0,VLOOKUP($F13,'Temps unitaires'!$B$3:$J$72,3,FALSE)*$E13,VLOOKUP($F13,'Temps unitaires'!$B$3:$J$72,3,FALSE))</f>
        <v>9.9999999999999995E-7</v>
      </c>
      <c r="I13" s="136">
        <f>IF($E13&gt;0,VLOOKUP($F13,'Temps unitaires'!$B$3:$J$72,4,FALSE)*$E13,VLOOKUP($F13,'Temps unitaires'!$B$3:$J$72,4,FALSE))</f>
        <v>9.9999999999999995E-7</v>
      </c>
      <c r="J13" s="136">
        <f>IF($E13&gt;0,VLOOKUP($F13,'Temps unitaires'!$B$3:$J$72,5,FALSE)*$E13,VLOOKUP($F13,'Temps unitaires'!$B$3:$J$72,5,FALSE))</f>
        <v>1</v>
      </c>
      <c r="K13" s="136">
        <f>IF($E13&gt;0,VLOOKUP($F13,'Temps unitaires'!$B$3:$J$72,6,FALSE)*$E13,VLOOKUP($F13,'Temps unitaires'!$B$3:$J$72,6,FALSE))</f>
        <v>6</v>
      </c>
      <c r="L13" s="136">
        <f>IF($E13&gt;0,VLOOKUP($F13,'Temps unitaires'!$B$3:$J$72,7,FALSE)*$E13,VLOOKUP($F13,'Temps unitaires'!$B$3:$J$72,7,FALSE))</f>
        <v>0</v>
      </c>
      <c r="M13" s="136">
        <f>IF($E13&gt;0,VLOOKUP($F13,'Temps unitaires'!$B$3:$J$72,8,FALSE)*$E13,VLOOKUP($F13,'Temps unitaires'!$B$3:$J$72,8,FALSE))</f>
        <v>9.9999999999999995E-7</v>
      </c>
      <c r="N13" s="136">
        <f>IF($E13&gt;0,VLOOKUP($F13,'Temps unitaires'!$B$3:$J$72,9,FALSE)*$E13,VLOOKUP($F13,'Temps unitaires'!$B$3:$J$72,9,FALSE))</f>
        <v>0.25</v>
      </c>
      <c r="O13" s="137"/>
      <c r="P13" s="79"/>
      <c r="Q13" s="79"/>
      <c r="R13" s="79"/>
      <c r="S13" s="79"/>
      <c r="T13" s="79"/>
      <c r="U13" s="79"/>
      <c r="V13" s="79"/>
      <c r="W13" s="80"/>
      <c r="X13" s="138">
        <f t="shared" si="1"/>
        <v>0</v>
      </c>
      <c r="Y13" s="120"/>
      <c r="Z13" s="36"/>
      <c r="AA13" s="36"/>
      <c r="AB13" s="36"/>
      <c r="AC13" s="36"/>
      <c r="AD13" s="36"/>
      <c r="AE13" s="36"/>
      <c r="AF13" s="36"/>
      <c r="AG13" s="36"/>
      <c r="AH13" s="39"/>
      <c r="AI13" s="25"/>
      <c r="AJ13" s="34"/>
      <c r="AK13" s="32"/>
      <c r="AL13" s="32"/>
      <c r="AM13" s="25"/>
      <c r="AN13" s="35"/>
      <c r="AO13" s="36"/>
      <c r="AP13" s="32"/>
    </row>
    <row r="14" spans="1:42" ht="34.5" customHeight="1" x14ac:dyDescent="0.25">
      <c r="A14" s="29" t="s">
        <v>128</v>
      </c>
      <c r="B14" s="29" t="s">
        <v>121</v>
      </c>
      <c r="C14" s="30" t="s">
        <v>122</v>
      </c>
      <c r="D14" s="31"/>
      <c r="E14" s="31">
        <v>2</v>
      </c>
      <c r="F14" s="32" t="s">
        <v>25</v>
      </c>
      <c r="G14" s="121">
        <f t="shared" ref="G14:G21" si="6">SUM(H14:N14)</f>
        <v>6.0000099999999996</v>
      </c>
      <c r="H14" s="122">
        <f>IF($E14&gt;0,VLOOKUP($F14,'Temps unitaires'!$B$3:$J$72,3,FALSE)*$E14,VLOOKUP($F14,'Temps unitaires'!$B$3:$J$72,3,FALSE))</f>
        <v>1.9999999999999999E-6</v>
      </c>
      <c r="I14" s="122">
        <f>IF($E14&gt;0,VLOOKUP($F14,'Temps unitaires'!$B$3:$J$72,4,FALSE)*$E14,VLOOKUP($F14,'Temps unitaires'!$B$3:$J$72,4,FALSE))</f>
        <v>1.9999999999999999E-6</v>
      </c>
      <c r="J14" s="122">
        <f>IF($E14&gt;0,VLOOKUP($F14,'Temps unitaires'!$B$3:$J$72,5,FALSE)*$E14,VLOOKUP($F14,'Temps unitaires'!$B$3:$J$72,5,FALSE))</f>
        <v>1.9999999999999999E-6</v>
      </c>
      <c r="K14" s="122">
        <f>IF($E14&gt;0,VLOOKUP($F14,'Temps unitaires'!$B$3:$J$72,6,FALSE)*$E14,VLOOKUP($F14,'Temps unitaires'!$B$3:$J$72,6,FALSE))</f>
        <v>1.9999999999999999E-6</v>
      </c>
      <c r="L14" s="122">
        <f>IF($E14&gt;0,VLOOKUP($F14,'Temps unitaires'!$B$3:$J$72,7,FALSE)*$E14,VLOOKUP($F14,'Temps unitaires'!$B$3:$J$72,7,FALSE))</f>
        <v>1.9999999999999999E-6</v>
      </c>
      <c r="M14" s="122">
        <f>IF($E14&gt;0,VLOOKUP($F14,'Temps unitaires'!$B$3:$J$72,8,FALSE)*$E14,VLOOKUP($F14,'Temps unitaires'!$B$3:$J$72,8,FALSE))</f>
        <v>4</v>
      </c>
      <c r="N14" s="122">
        <f>IF($E14&gt;0,VLOOKUP($F14,'Temps unitaires'!$B$3:$J$72,9,FALSE)*$E14,VLOOKUP($F14,'Temps unitaires'!$B$3:$J$72,9,FALSE))</f>
        <v>2</v>
      </c>
      <c r="O14" s="123"/>
      <c r="P14" s="15"/>
      <c r="Q14" s="15"/>
      <c r="R14" s="15"/>
      <c r="S14" s="15"/>
      <c r="T14" s="15"/>
      <c r="U14" s="15"/>
      <c r="V14" s="79"/>
      <c r="W14" s="38"/>
      <c r="X14" s="124">
        <f t="shared" si="1"/>
        <v>0</v>
      </c>
      <c r="Y14" s="120"/>
      <c r="Z14" s="36"/>
      <c r="AA14" s="36"/>
      <c r="AB14" s="36"/>
      <c r="AC14" s="36"/>
      <c r="AD14" s="36"/>
      <c r="AE14" s="36"/>
      <c r="AF14" s="36"/>
      <c r="AG14" s="36"/>
      <c r="AH14" s="39"/>
      <c r="AI14" s="25"/>
      <c r="AJ14" s="34"/>
      <c r="AK14" s="32"/>
      <c r="AL14" s="32"/>
      <c r="AM14" s="25"/>
      <c r="AN14" s="35"/>
      <c r="AO14" s="36"/>
      <c r="AP14" s="32"/>
    </row>
    <row r="15" spans="1:42" ht="34.5" customHeight="1" x14ac:dyDescent="0.25">
      <c r="A15" s="29" t="s">
        <v>128</v>
      </c>
      <c r="B15" s="29" t="s">
        <v>121</v>
      </c>
      <c r="C15" s="30" t="s">
        <v>122</v>
      </c>
      <c r="D15" s="31" t="s">
        <v>123</v>
      </c>
      <c r="E15" s="31">
        <v>10</v>
      </c>
      <c r="F15" s="32" t="s">
        <v>26</v>
      </c>
      <c r="G15" s="121">
        <f t="shared" si="6"/>
        <v>13.00005</v>
      </c>
      <c r="H15" s="122">
        <f>IF($E15&gt;0,VLOOKUP($F15,'Temps unitaires'!$B$3:$J$72,3,FALSE)*$E15,VLOOKUP($F15,'Temps unitaires'!$B$3:$J$72,3,FALSE))</f>
        <v>9.9999999999999991E-6</v>
      </c>
      <c r="I15" s="122">
        <f>IF($E15&gt;0,VLOOKUP($F15,'Temps unitaires'!$B$3:$J$72,4,FALSE)*$E15,VLOOKUP($F15,'Temps unitaires'!$B$3:$J$72,4,FALSE))</f>
        <v>9.9999999999999991E-6</v>
      </c>
      <c r="J15" s="122">
        <f>IF($E15&gt;0,VLOOKUP($F15,'Temps unitaires'!$B$3:$J$72,5,FALSE)*$E15,VLOOKUP($F15,'Temps unitaires'!$B$3:$J$72,5,FALSE))</f>
        <v>9.9999999999999991E-6</v>
      </c>
      <c r="K15" s="122">
        <f>IF($E15&gt;0,VLOOKUP($F15,'Temps unitaires'!$B$3:$J$72,6,FALSE)*$E15,VLOOKUP($F15,'Temps unitaires'!$B$3:$J$72,6,FALSE))</f>
        <v>9.9999999999999991E-6</v>
      </c>
      <c r="L15" s="122">
        <f>IF($E15&gt;0,VLOOKUP($F15,'Temps unitaires'!$B$3:$J$72,7,FALSE)*$E15,VLOOKUP($F15,'Temps unitaires'!$B$3:$J$72,7,FALSE))</f>
        <v>9.9999999999999991E-6</v>
      </c>
      <c r="M15" s="122">
        <f>IF($E15&gt;0,VLOOKUP($F15,'Temps unitaires'!$B$3:$J$72,8,FALSE)*$E15,VLOOKUP($F15,'Temps unitaires'!$B$3:$J$72,8,FALSE))</f>
        <v>8</v>
      </c>
      <c r="N15" s="122">
        <f>IF($E15&gt;0,VLOOKUP($F15,'Temps unitaires'!$B$3:$J$72,9,FALSE)*$E15,VLOOKUP($F15,'Temps unitaires'!$B$3:$J$72,9,FALSE))</f>
        <v>5</v>
      </c>
      <c r="O15" s="123"/>
      <c r="P15" s="15"/>
      <c r="Q15" s="15"/>
      <c r="R15" s="15"/>
      <c r="S15" s="15"/>
      <c r="T15" s="15"/>
      <c r="U15" s="15"/>
      <c r="V15" s="79"/>
      <c r="W15" s="38"/>
      <c r="X15" s="124">
        <f t="shared" si="1"/>
        <v>0</v>
      </c>
      <c r="Y15" s="120"/>
      <c r="Z15" s="36"/>
      <c r="AA15" s="36"/>
      <c r="AB15" s="36"/>
      <c r="AC15" s="36"/>
      <c r="AD15" s="36"/>
      <c r="AE15" s="36"/>
      <c r="AF15" s="36"/>
      <c r="AG15" s="36"/>
      <c r="AH15" s="39"/>
      <c r="AI15" s="25"/>
      <c r="AJ15" s="34"/>
      <c r="AK15" s="32"/>
      <c r="AL15" s="32"/>
      <c r="AM15" s="25"/>
      <c r="AN15" s="35"/>
      <c r="AO15" s="36"/>
      <c r="AP15" s="32"/>
    </row>
    <row r="16" spans="1:42" ht="34.5" customHeight="1" x14ac:dyDescent="0.25">
      <c r="A16" s="29" t="s">
        <v>128</v>
      </c>
      <c r="B16" s="29" t="s">
        <v>121</v>
      </c>
      <c r="C16" s="30" t="s">
        <v>135</v>
      </c>
      <c r="D16" s="31"/>
      <c r="E16" s="31"/>
      <c r="F16" s="32" t="s">
        <v>96</v>
      </c>
      <c r="G16" s="121">
        <f t="shared" si="6"/>
        <v>50.000001999999995</v>
      </c>
      <c r="H16" s="122">
        <f>IF($E16&gt;0,VLOOKUP($F16,'Temps unitaires'!$B$3:$J$72,3,FALSE)*$E16,VLOOKUP($F16,'Temps unitaires'!$B$3:$J$72,3,FALSE))</f>
        <v>2</v>
      </c>
      <c r="I16" s="122">
        <f>IF($E16&gt;0,VLOOKUP($F16,'Temps unitaires'!$B$3:$J$72,4,FALSE)*$E16,VLOOKUP($F16,'Temps unitaires'!$B$3:$J$72,4,FALSE))</f>
        <v>9.9999999999999995E-7</v>
      </c>
      <c r="J16" s="122">
        <f>IF($E16&gt;0,VLOOKUP($F16,'Temps unitaires'!$B$3:$J$72,5,FALSE)*$E16,VLOOKUP($F16,'Temps unitaires'!$B$3:$J$72,5,FALSE))</f>
        <v>35</v>
      </c>
      <c r="K16" s="122">
        <f>IF($E16&gt;0,VLOOKUP($F16,'Temps unitaires'!$B$3:$J$72,6,FALSE)*$E16,VLOOKUP($F16,'Temps unitaires'!$B$3:$J$72,6,FALSE))</f>
        <v>6</v>
      </c>
      <c r="L16" s="122">
        <f>IF($E16&gt;0,VLOOKUP($F16,'Temps unitaires'!$B$3:$J$72,7,FALSE)*$E16,VLOOKUP($F16,'Temps unitaires'!$B$3:$J$72,7,FALSE))</f>
        <v>3</v>
      </c>
      <c r="M16" s="122">
        <f>IF($E16&gt;0,VLOOKUP($F16,'Temps unitaires'!$B$3:$J$72,8,FALSE)*$E16,VLOOKUP($F16,'Temps unitaires'!$B$3:$J$72,8,FALSE))</f>
        <v>9.9999999999999995E-7</v>
      </c>
      <c r="N16" s="122">
        <f>IF($E16&gt;0,VLOOKUP($F16,'Temps unitaires'!$B$3:$J$72,9,FALSE)*$E16,VLOOKUP($F16,'Temps unitaires'!$B$3:$J$72,9,FALSE))</f>
        <v>4</v>
      </c>
      <c r="O16" s="123"/>
      <c r="P16" s="15"/>
      <c r="Q16" s="15"/>
      <c r="R16" s="15"/>
      <c r="S16" s="15"/>
      <c r="T16" s="15"/>
      <c r="U16" s="15"/>
      <c r="V16" s="79"/>
      <c r="W16" s="38"/>
      <c r="X16" s="124">
        <f t="shared" si="1"/>
        <v>0</v>
      </c>
      <c r="Y16" s="120"/>
      <c r="Z16" s="36"/>
      <c r="AA16" s="36"/>
      <c r="AB16" s="36"/>
      <c r="AC16" s="36"/>
      <c r="AD16" s="36"/>
      <c r="AE16" s="36"/>
      <c r="AF16" s="36"/>
      <c r="AG16" s="36"/>
      <c r="AH16" s="39"/>
      <c r="AI16" s="25"/>
      <c r="AJ16" s="34"/>
      <c r="AK16" s="32"/>
      <c r="AL16" s="32"/>
      <c r="AM16" s="25"/>
      <c r="AN16" s="35"/>
      <c r="AO16" s="36"/>
      <c r="AP16" s="32"/>
    </row>
    <row r="17" spans="1:42" ht="34.5" customHeight="1" x14ac:dyDescent="0.25">
      <c r="A17" s="29" t="s">
        <v>128</v>
      </c>
      <c r="B17" s="29" t="s">
        <v>121</v>
      </c>
      <c r="C17" s="30" t="s">
        <v>124</v>
      </c>
      <c r="D17" s="31"/>
      <c r="E17" s="31"/>
      <c r="F17" s="32" t="s">
        <v>217</v>
      </c>
      <c r="G17" s="121">
        <f t="shared" si="6"/>
        <v>14.000002</v>
      </c>
      <c r="H17" s="122">
        <f>IF($E17&gt;0,VLOOKUP($F17,'Temps unitaires'!$B$3:$J$72,3,FALSE)*$E17,VLOOKUP($F17,'Temps unitaires'!$B$3:$J$72,3,FALSE))</f>
        <v>2</v>
      </c>
      <c r="I17" s="122">
        <f>IF($E17&gt;0,VLOOKUP($F17,'Temps unitaires'!$B$3:$J$72,4,FALSE)*$E17,VLOOKUP($F17,'Temps unitaires'!$B$3:$J$72,4,FALSE))</f>
        <v>9.9999999999999995E-7</v>
      </c>
      <c r="J17" s="122">
        <f>IF($E17&gt;0,VLOOKUP($F17,'Temps unitaires'!$B$3:$J$72,5,FALSE)*$E17,VLOOKUP($F17,'Temps unitaires'!$B$3:$J$72,5,FALSE))</f>
        <v>1</v>
      </c>
      <c r="K17" s="122">
        <f>IF($E17&gt;0,VLOOKUP($F17,'Temps unitaires'!$B$3:$J$72,6,FALSE)*$E17,VLOOKUP($F17,'Temps unitaires'!$B$3:$J$72,6,FALSE))</f>
        <v>8</v>
      </c>
      <c r="L17" s="122">
        <f>IF($E17&gt;0,VLOOKUP($F17,'Temps unitaires'!$B$3:$J$72,7,FALSE)*$E17,VLOOKUP($F17,'Temps unitaires'!$B$3:$J$72,7,FALSE))</f>
        <v>2</v>
      </c>
      <c r="M17" s="122">
        <f>IF($E17&gt;0,VLOOKUP($F17,'Temps unitaires'!$B$3:$J$72,8,FALSE)*$E17,VLOOKUP($F17,'Temps unitaires'!$B$3:$J$72,8,FALSE))</f>
        <v>9.9999999999999995E-7</v>
      </c>
      <c r="N17" s="122">
        <f>IF($E17&gt;0,VLOOKUP($F17,'Temps unitaires'!$B$3:$J$72,9,FALSE)*$E17,VLOOKUP($F17,'Temps unitaires'!$B$3:$J$72,9,FALSE))</f>
        <v>1</v>
      </c>
      <c r="O17" s="123"/>
      <c r="P17" s="15"/>
      <c r="Q17" s="15"/>
      <c r="R17" s="15"/>
      <c r="S17" s="15"/>
      <c r="T17" s="15"/>
      <c r="U17" s="15"/>
      <c r="V17" s="79"/>
      <c r="W17" s="38"/>
      <c r="X17" s="124">
        <f t="shared" si="1"/>
        <v>0</v>
      </c>
      <c r="Y17" s="120"/>
      <c r="Z17" s="36"/>
      <c r="AA17" s="36"/>
      <c r="AB17" s="36"/>
      <c r="AC17" s="36"/>
      <c r="AD17" s="36"/>
      <c r="AE17" s="36"/>
      <c r="AF17" s="36"/>
      <c r="AG17" s="36"/>
      <c r="AH17" s="39"/>
      <c r="AI17" s="25"/>
      <c r="AJ17" s="34"/>
      <c r="AK17" s="32"/>
      <c r="AL17" s="32"/>
      <c r="AM17" s="25"/>
      <c r="AN17" s="35"/>
      <c r="AO17" s="36"/>
      <c r="AP17" s="32"/>
    </row>
    <row r="18" spans="1:42" ht="34.5" customHeight="1" x14ac:dyDescent="0.25">
      <c r="A18" s="29" t="s">
        <v>128</v>
      </c>
      <c r="B18" s="29" t="s">
        <v>121</v>
      </c>
      <c r="C18" s="30" t="s">
        <v>125</v>
      </c>
      <c r="D18" s="31"/>
      <c r="E18" s="31"/>
      <c r="F18" s="32" t="s">
        <v>11</v>
      </c>
      <c r="G18" s="121">
        <f t="shared" si="6"/>
        <v>9.0000020000000003</v>
      </c>
      <c r="H18" s="122">
        <f>IF($E18&gt;0,VLOOKUP($F18,'Temps unitaires'!$B$3:$J$72,3,FALSE)*$E18,VLOOKUP($F18,'Temps unitaires'!$B$3:$J$72,3,FALSE))</f>
        <v>2</v>
      </c>
      <c r="I18" s="122">
        <f>IF($E18&gt;0,VLOOKUP($F18,'Temps unitaires'!$B$3:$J$72,4,FALSE)*$E18,VLOOKUP($F18,'Temps unitaires'!$B$3:$J$72,4,FALSE))</f>
        <v>9.9999999999999995E-7</v>
      </c>
      <c r="J18" s="122">
        <f>IF($E18&gt;0,VLOOKUP($F18,'Temps unitaires'!$B$3:$J$72,5,FALSE)*$E18,VLOOKUP($F18,'Temps unitaires'!$B$3:$J$72,5,FALSE))</f>
        <v>1</v>
      </c>
      <c r="K18" s="122">
        <f>IF($E18&gt;0,VLOOKUP($F18,'Temps unitaires'!$B$3:$J$72,6,FALSE)*$E18,VLOOKUP($F18,'Temps unitaires'!$B$3:$J$72,6,FALSE))</f>
        <v>2</v>
      </c>
      <c r="L18" s="122">
        <f>IF($E18&gt;0,VLOOKUP($F18,'Temps unitaires'!$B$3:$J$72,7,FALSE)*$E18,VLOOKUP($F18,'Temps unitaires'!$B$3:$J$72,7,FALSE))</f>
        <v>2</v>
      </c>
      <c r="M18" s="122">
        <f>IF($E18&gt;0,VLOOKUP($F18,'Temps unitaires'!$B$3:$J$72,8,FALSE)*$E18,VLOOKUP($F18,'Temps unitaires'!$B$3:$J$72,8,FALSE))</f>
        <v>9.9999999999999995E-7</v>
      </c>
      <c r="N18" s="122">
        <f>IF($E18&gt;0,VLOOKUP($F18,'Temps unitaires'!$B$3:$J$72,9,FALSE)*$E18,VLOOKUP($F18,'Temps unitaires'!$B$3:$J$72,9,FALSE))</f>
        <v>2</v>
      </c>
      <c r="O18" s="123"/>
      <c r="P18" s="15"/>
      <c r="Q18" s="15"/>
      <c r="R18" s="15"/>
      <c r="S18" s="15"/>
      <c r="T18" s="15"/>
      <c r="U18" s="15"/>
      <c r="V18" s="79"/>
      <c r="W18" s="38"/>
      <c r="X18" s="124">
        <f t="shared" si="1"/>
        <v>0</v>
      </c>
      <c r="Y18" s="120"/>
      <c r="Z18" s="36"/>
      <c r="AA18" s="36"/>
      <c r="AB18" s="36"/>
      <c r="AC18" s="36"/>
      <c r="AD18" s="36"/>
      <c r="AE18" s="36"/>
      <c r="AF18" s="36"/>
      <c r="AG18" s="36"/>
      <c r="AH18" s="39"/>
      <c r="AI18" s="25"/>
      <c r="AJ18" s="34"/>
      <c r="AK18" s="32"/>
      <c r="AL18" s="32"/>
      <c r="AM18" s="25"/>
      <c r="AN18" s="35"/>
      <c r="AO18" s="36"/>
      <c r="AP18" s="32"/>
    </row>
    <row r="19" spans="1:42" ht="34.5" customHeight="1" x14ac:dyDescent="0.25">
      <c r="A19" s="29" t="s">
        <v>128</v>
      </c>
      <c r="B19" s="29" t="s">
        <v>121</v>
      </c>
      <c r="C19" s="30" t="s">
        <v>126</v>
      </c>
      <c r="D19" s="31"/>
      <c r="E19" s="31"/>
      <c r="F19" s="32" t="s">
        <v>18</v>
      </c>
      <c r="G19" s="121">
        <f t="shared" si="6"/>
        <v>6.0000020000000003</v>
      </c>
      <c r="H19" s="122">
        <f>IF($E19&gt;0,VLOOKUP($F19,'Temps unitaires'!$B$3:$J$72,3,FALSE)*$E19,VLOOKUP($F19,'Temps unitaires'!$B$3:$J$72,3,FALSE))</f>
        <v>2</v>
      </c>
      <c r="I19" s="122">
        <f>IF($E19&gt;0,VLOOKUP($F19,'Temps unitaires'!$B$3:$J$72,4,FALSE)*$E19,VLOOKUP($F19,'Temps unitaires'!$B$3:$J$72,4,FALSE))</f>
        <v>9.9999999999999995E-7</v>
      </c>
      <c r="J19" s="122">
        <f>IF($E19&gt;0,VLOOKUP($F19,'Temps unitaires'!$B$3:$J$72,5,FALSE)*$E19,VLOOKUP($F19,'Temps unitaires'!$B$3:$J$72,5,FALSE))</f>
        <v>1</v>
      </c>
      <c r="K19" s="122">
        <f>IF($E19&gt;0,VLOOKUP($F19,'Temps unitaires'!$B$3:$J$72,6,FALSE)*$E19,VLOOKUP($F19,'Temps unitaires'!$B$3:$J$72,6,FALSE))</f>
        <v>1</v>
      </c>
      <c r="L19" s="122">
        <f>IF($E19&gt;0,VLOOKUP($F19,'Temps unitaires'!$B$3:$J$72,7,FALSE)*$E19,VLOOKUP($F19,'Temps unitaires'!$B$3:$J$72,7,FALSE))</f>
        <v>1</v>
      </c>
      <c r="M19" s="122">
        <f>IF($E19&gt;0,VLOOKUP($F19,'Temps unitaires'!$B$3:$J$72,8,FALSE)*$E19,VLOOKUP($F19,'Temps unitaires'!$B$3:$J$72,8,FALSE))</f>
        <v>9.9999999999999995E-7</v>
      </c>
      <c r="N19" s="122">
        <f>IF($E19&gt;0,VLOOKUP($F19,'Temps unitaires'!$B$3:$J$72,9,FALSE)*$E19,VLOOKUP($F19,'Temps unitaires'!$B$3:$J$72,9,FALSE))</f>
        <v>1</v>
      </c>
      <c r="O19" s="123"/>
      <c r="P19" s="15"/>
      <c r="Q19" s="15"/>
      <c r="R19" s="15"/>
      <c r="S19" s="15"/>
      <c r="T19" s="15"/>
      <c r="U19" s="15"/>
      <c r="V19" s="79"/>
      <c r="W19" s="38"/>
      <c r="X19" s="124">
        <f t="shared" si="1"/>
        <v>0</v>
      </c>
      <c r="Y19" s="120"/>
      <c r="Z19" s="36"/>
      <c r="AA19" s="36"/>
      <c r="AB19" s="36"/>
      <c r="AC19" s="36"/>
      <c r="AD19" s="36"/>
      <c r="AE19" s="36"/>
      <c r="AF19" s="36"/>
      <c r="AG19" s="36"/>
      <c r="AH19" s="39"/>
      <c r="AI19" s="25"/>
      <c r="AJ19" s="34"/>
      <c r="AK19" s="32"/>
      <c r="AL19" s="32"/>
      <c r="AM19" s="25"/>
      <c r="AN19" s="35"/>
      <c r="AO19" s="36"/>
      <c r="AP19" s="32"/>
    </row>
    <row r="20" spans="1:42" ht="34.5" customHeight="1" x14ac:dyDescent="0.25">
      <c r="A20" s="29" t="s">
        <v>128</v>
      </c>
      <c r="B20" s="29" t="s">
        <v>121</v>
      </c>
      <c r="C20" s="30" t="s">
        <v>127</v>
      </c>
      <c r="D20" s="31"/>
      <c r="E20" s="31"/>
      <c r="F20" s="32" t="s">
        <v>7</v>
      </c>
      <c r="G20" s="121">
        <f t="shared" si="6"/>
        <v>17.000002000000002</v>
      </c>
      <c r="H20" s="122">
        <f>IF($E20&gt;0,VLOOKUP($F20,'Temps unitaires'!$B$3:$J$72,3,FALSE)*$E20,VLOOKUP($F20,'Temps unitaires'!$B$3:$J$72,3,FALSE))</f>
        <v>2</v>
      </c>
      <c r="I20" s="122">
        <f>IF($E20&gt;0,VLOOKUP($F20,'Temps unitaires'!$B$3:$J$72,4,FALSE)*$E20,VLOOKUP($F20,'Temps unitaires'!$B$3:$J$72,4,FALSE))</f>
        <v>9.9999999999999995E-7</v>
      </c>
      <c r="J20" s="122">
        <f>IF($E20&gt;0,VLOOKUP($F20,'Temps unitaires'!$B$3:$J$72,5,FALSE)*$E20,VLOOKUP($F20,'Temps unitaires'!$B$3:$J$72,5,FALSE))</f>
        <v>2</v>
      </c>
      <c r="K20" s="122">
        <f>IF($E20&gt;0,VLOOKUP($F20,'Temps unitaires'!$B$3:$J$72,6,FALSE)*$E20,VLOOKUP($F20,'Temps unitaires'!$B$3:$J$72,6,FALSE))</f>
        <v>9</v>
      </c>
      <c r="L20" s="122">
        <f>IF($E20&gt;0,VLOOKUP($F20,'Temps unitaires'!$B$3:$J$72,7,FALSE)*$E20,VLOOKUP($F20,'Temps unitaires'!$B$3:$J$72,7,FALSE))</f>
        <v>2</v>
      </c>
      <c r="M20" s="122">
        <f>IF($E20&gt;0,VLOOKUP($F20,'Temps unitaires'!$B$3:$J$72,8,FALSE)*$E20,VLOOKUP($F20,'Temps unitaires'!$B$3:$J$72,8,FALSE))</f>
        <v>9.9999999999999995E-7</v>
      </c>
      <c r="N20" s="122">
        <f>IF($E20&gt;0,VLOOKUP($F20,'Temps unitaires'!$B$3:$J$72,9,FALSE)*$E20,VLOOKUP($F20,'Temps unitaires'!$B$3:$J$72,9,FALSE))</f>
        <v>2</v>
      </c>
      <c r="O20" s="123"/>
      <c r="P20" s="15"/>
      <c r="Q20" s="15"/>
      <c r="R20" s="15"/>
      <c r="S20" s="15"/>
      <c r="T20" s="15"/>
      <c r="U20" s="15"/>
      <c r="V20" s="79"/>
      <c r="W20" s="38"/>
      <c r="X20" s="124">
        <f t="shared" si="1"/>
        <v>0</v>
      </c>
      <c r="Y20" s="120"/>
      <c r="Z20" s="36"/>
      <c r="AA20" s="36"/>
      <c r="AB20" s="36"/>
      <c r="AC20" s="36"/>
      <c r="AD20" s="36"/>
      <c r="AE20" s="36"/>
      <c r="AF20" s="36"/>
      <c r="AG20" s="36"/>
      <c r="AH20" s="39"/>
      <c r="AI20" s="25"/>
      <c r="AJ20" s="34"/>
      <c r="AK20" s="32"/>
      <c r="AL20" s="32"/>
      <c r="AM20" s="25"/>
      <c r="AN20" s="35"/>
      <c r="AO20" s="36"/>
      <c r="AP20" s="32"/>
    </row>
    <row r="21" spans="1:42" ht="34.5" customHeight="1" x14ac:dyDescent="0.25">
      <c r="A21" s="29" t="s">
        <v>128</v>
      </c>
      <c r="B21" s="29" t="s">
        <v>121</v>
      </c>
      <c r="C21" s="30" t="s">
        <v>364</v>
      </c>
      <c r="D21" s="31"/>
      <c r="E21" s="31"/>
      <c r="F21" s="32" t="s">
        <v>9</v>
      </c>
      <c r="G21" s="121">
        <f t="shared" si="6"/>
        <v>6.0000020000000003</v>
      </c>
      <c r="H21" s="122">
        <f>IF($E21&gt;0,VLOOKUP($F21,'Temps unitaires'!$B$3:$J$72,3,FALSE)*$E21,VLOOKUP($F21,'Temps unitaires'!$B$3:$J$72,3,FALSE))</f>
        <v>2</v>
      </c>
      <c r="I21" s="122">
        <f>IF($E21&gt;0,VLOOKUP($F21,'Temps unitaires'!$B$3:$J$72,4,FALSE)*$E21,VLOOKUP($F21,'Temps unitaires'!$B$3:$J$72,4,FALSE))</f>
        <v>9.9999999999999995E-7</v>
      </c>
      <c r="J21" s="122">
        <f>IF($E21&gt;0,VLOOKUP($F21,'Temps unitaires'!$B$3:$J$72,5,FALSE)*$E21,VLOOKUP($F21,'Temps unitaires'!$B$3:$J$72,5,FALSE))</f>
        <v>1</v>
      </c>
      <c r="K21" s="122">
        <f>IF($E21&gt;0,VLOOKUP($F21,'Temps unitaires'!$B$3:$J$72,6,FALSE)*$E21,VLOOKUP($F21,'Temps unitaires'!$B$3:$J$72,6,FALSE))</f>
        <v>1</v>
      </c>
      <c r="L21" s="122">
        <f>IF($E21&gt;0,VLOOKUP($F21,'Temps unitaires'!$B$3:$J$72,7,FALSE)*$E21,VLOOKUP($F21,'Temps unitaires'!$B$3:$J$72,7,FALSE))</f>
        <v>1</v>
      </c>
      <c r="M21" s="122">
        <f>IF($E21&gt;0,VLOOKUP($F21,'Temps unitaires'!$B$3:$J$72,8,FALSE)*$E21,VLOOKUP($F21,'Temps unitaires'!$B$3:$J$72,8,FALSE))</f>
        <v>9.9999999999999995E-7</v>
      </c>
      <c r="N21" s="122">
        <f>IF($E21&gt;0,VLOOKUP($F21,'Temps unitaires'!$B$3:$J$72,9,FALSE)*$E21,VLOOKUP($F21,'Temps unitaires'!$B$3:$J$72,9,FALSE))</f>
        <v>1</v>
      </c>
      <c r="O21" s="123"/>
      <c r="P21" s="15"/>
      <c r="Q21" s="15"/>
      <c r="R21" s="15"/>
      <c r="S21" s="15"/>
      <c r="T21" s="15"/>
      <c r="U21" s="15"/>
      <c r="V21" s="79"/>
      <c r="W21" s="38"/>
      <c r="X21" s="124">
        <f t="shared" si="1"/>
        <v>0</v>
      </c>
      <c r="Y21" s="120"/>
      <c r="Z21" s="36"/>
      <c r="AA21" s="36"/>
      <c r="AB21" s="36"/>
      <c r="AC21" s="36"/>
      <c r="AD21" s="36"/>
      <c r="AE21" s="36"/>
      <c r="AF21" s="36"/>
      <c r="AG21" s="36"/>
      <c r="AH21" s="39"/>
      <c r="AI21" s="25"/>
      <c r="AJ21" s="34"/>
      <c r="AK21" s="32"/>
      <c r="AL21" s="32"/>
      <c r="AM21" s="25"/>
      <c r="AN21" s="35"/>
      <c r="AO21" s="36"/>
      <c r="AP21" s="32"/>
    </row>
    <row r="22" spans="1:42" ht="34.5" customHeight="1" x14ac:dyDescent="0.25">
      <c r="A22" s="29" t="s">
        <v>128</v>
      </c>
      <c r="B22" s="29" t="s">
        <v>121</v>
      </c>
      <c r="C22" s="30" t="s">
        <v>129</v>
      </c>
      <c r="D22" s="31"/>
      <c r="E22" s="31"/>
      <c r="F22" s="32" t="s">
        <v>9</v>
      </c>
      <c r="G22" s="121">
        <f t="shared" ref="G22" si="7">SUM(H22:N22)</f>
        <v>6.0000020000000003</v>
      </c>
      <c r="H22" s="122">
        <f>IF($E22&gt;0,VLOOKUP($F22,'Temps unitaires'!$B$3:$J$72,3,FALSE)*$E22,VLOOKUP($F22,'Temps unitaires'!$B$3:$J$72,3,FALSE))</f>
        <v>2</v>
      </c>
      <c r="I22" s="122">
        <f>IF($E22&gt;0,VLOOKUP($F22,'Temps unitaires'!$B$3:$J$72,4,FALSE)*$E22,VLOOKUP($F22,'Temps unitaires'!$B$3:$J$72,4,FALSE))</f>
        <v>9.9999999999999995E-7</v>
      </c>
      <c r="J22" s="122">
        <f>IF($E22&gt;0,VLOOKUP($F22,'Temps unitaires'!$B$3:$J$72,5,FALSE)*$E22,VLOOKUP($F22,'Temps unitaires'!$B$3:$J$72,5,FALSE))</f>
        <v>1</v>
      </c>
      <c r="K22" s="122">
        <f>IF($E22&gt;0,VLOOKUP($F22,'Temps unitaires'!$B$3:$J$72,6,FALSE)*$E22,VLOOKUP($F22,'Temps unitaires'!$B$3:$J$72,6,FALSE))</f>
        <v>1</v>
      </c>
      <c r="L22" s="122">
        <f>IF($E22&gt;0,VLOOKUP($F22,'Temps unitaires'!$B$3:$J$72,7,FALSE)*$E22,VLOOKUP($F22,'Temps unitaires'!$B$3:$J$72,7,FALSE))</f>
        <v>1</v>
      </c>
      <c r="M22" s="122">
        <f>IF($E22&gt;0,VLOOKUP($F22,'Temps unitaires'!$B$3:$J$72,8,FALSE)*$E22,VLOOKUP($F22,'Temps unitaires'!$B$3:$J$72,8,FALSE))</f>
        <v>9.9999999999999995E-7</v>
      </c>
      <c r="N22" s="122">
        <f>IF($E22&gt;0,VLOOKUP($F22,'Temps unitaires'!$B$3:$J$72,9,FALSE)*$E22,VLOOKUP($F22,'Temps unitaires'!$B$3:$J$72,9,FALSE))</f>
        <v>1</v>
      </c>
      <c r="O22" s="123"/>
      <c r="P22" s="15"/>
      <c r="Q22" s="15"/>
      <c r="R22" s="15"/>
      <c r="S22" s="15"/>
      <c r="T22" s="15"/>
      <c r="U22" s="15"/>
      <c r="V22" s="79"/>
      <c r="W22" s="38"/>
      <c r="X22" s="124">
        <f t="shared" si="1"/>
        <v>0</v>
      </c>
      <c r="Y22" s="120"/>
      <c r="Z22" s="36"/>
      <c r="AA22" s="36"/>
      <c r="AB22" s="36"/>
      <c r="AC22" s="36"/>
      <c r="AD22" s="36"/>
      <c r="AE22" s="36"/>
      <c r="AF22" s="36"/>
      <c r="AG22" s="36"/>
      <c r="AH22" s="39"/>
      <c r="AI22" s="25"/>
      <c r="AJ22" s="34"/>
      <c r="AK22" s="32"/>
      <c r="AL22" s="32"/>
      <c r="AM22" s="25"/>
      <c r="AN22" s="35"/>
      <c r="AO22" s="36"/>
      <c r="AP22" s="32"/>
    </row>
    <row r="23" spans="1:42" ht="34.5" customHeight="1" x14ac:dyDescent="0.25">
      <c r="A23" s="29" t="s">
        <v>128</v>
      </c>
      <c r="B23" s="29" t="s">
        <v>121</v>
      </c>
      <c r="C23" s="30" t="s">
        <v>130</v>
      </c>
      <c r="D23" s="31"/>
      <c r="E23" s="31"/>
      <c r="F23" s="37" t="s">
        <v>56</v>
      </c>
      <c r="G23" s="121">
        <f t="shared" si="0"/>
        <v>27.000002000000002</v>
      </c>
      <c r="H23" s="122">
        <f>IF($E23&gt;0,VLOOKUP($F23,'Temps unitaires'!$B$3:$J$72,3,FALSE)*$E23,VLOOKUP($F23,'Temps unitaires'!$B$3:$J$72,3,FALSE))</f>
        <v>3</v>
      </c>
      <c r="I23" s="122">
        <f>IF($E23&gt;0,VLOOKUP($F23,'Temps unitaires'!$B$3:$J$72,4,FALSE)*$E23,VLOOKUP($F23,'Temps unitaires'!$B$3:$J$72,4,FALSE))</f>
        <v>9.9999999999999995E-7</v>
      </c>
      <c r="J23" s="122">
        <f>IF($E23&gt;0,VLOOKUP($F23,'Temps unitaires'!$B$3:$J$72,5,FALSE)*$E23,VLOOKUP($F23,'Temps unitaires'!$B$3:$J$72,5,FALSE))</f>
        <v>3</v>
      </c>
      <c r="K23" s="122">
        <f>IF($E23&gt;0,VLOOKUP($F23,'Temps unitaires'!$B$3:$J$72,6,FALSE)*$E23,VLOOKUP($F23,'Temps unitaires'!$B$3:$J$72,6,FALSE))</f>
        <v>12</v>
      </c>
      <c r="L23" s="122">
        <f>IF($E23&gt;0,VLOOKUP($F23,'Temps unitaires'!$B$3:$J$72,7,FALSE)*$E23,VLOOKUP($F23,'Temps unitaires'!$B$3:$J$72,7,FALSE))</f>
        <v>6</v>
      </c>
      <c r="M23" s="122">
        <f>IF($E23&gt;0,VLOOKUP($F23,'Temps unitaires'!$B$3:$J$72,8,FALSE)*$E23,VLOOKUP($F23,'Temps unitaires'!$B$3:$J$72,8,FALSE))</f>
        <v>9.9999999999999995E-7</v>
      </c>
      <c r="N23" s="122">
        <f>IF($E23&gt;0,VLOOKUP($F23,'Temps unitaires'!$B$3:$J$72,9,FALSE)*$E23,VLOOKUP($F23,'Temps unitaires'!$B$3:$J$72,9,FALSE))</f>
        <v>3</v>
      </c>
      <c r="O23" s="123"/>
      <c r="P23" s="15"/>
      <c r="Q23" s="15"/>
      <c r="R23" s="15"/>
      <c r="S23" s="15"/>
      <c r="T23" s="15"/>
      <c r="U23" s="15"/>
      <c r="V23" s="79"/>
      <c r="W23" s="38"/>
      <c r="X23" s="124">
        <f t="shared" si="1"/>
        <v>0</v>
      </c>
      <c r="Y23" s="120"/>
      <c r="Z23" s="36"/>
      <c r="AA23" s="36"/>
      <c r="AB23" s="36"/>
      <c r="AC23" s="36"/>
      <c r="AD23" s="36"/>
      <c r="AE23" s="36"/>
      <c r="AF23" s="36"/>
      <c r="AG23" s="36"/>
      <c r="AH23" s="39"/>
      <c r="AI23" s="25"/>
      <c r="AJ23" s="34"/>
      <c r="AK23" s="32"/>
      <c r="AL23" s="32"/>
      <c r="AM23" s="25"/>
      <c r="AN23" s="35"/>
      <c r="AO23" s="36"/>
      <c r="AP23" s="32"/>
    </row>
    <row r="24" spans="1:42" ht="34.5" customHeight="1" thickBot="1" x14ac:dyDescent="0.3">
      <c r="A24" s="29" t="s">
        <v>128</v>
      </c>
      <c r="B24" s="69" t="s">
        <v>121</v>
      </c>
      <c r="C24" s="70" t="s">
        <v>131</v>
      </c>
      <c r="D24" s="71" t="s">
        <v>123</v>
      </c>
      <c r="E24" s="71"/>
      <c r="F24" s="82" t="s">
        <v>90</v>
      </c>
      <c r="G24" s="125">
        <f t="shared" ref="G24" si="8">SUM(H24:N24)</f>
        <v>9.0000020000000003</v>
      </c>
      <c r="H24" s="126">
        <f>IF($E24&gt;0,VLOOKUP($F24,'Temps unitaires'!$B$3:$J$72,3,FALSE)*$E24,VLOOKUP($F24,'Temps unitaires'!$B$3:$J$72,3,FALSE))</f>
        <v>2</v>
      </c>
      <c r="I24" s="126">
        <f>IF($E24&gt;0,VLOOKUP($F24,'Temps unitaires'!$B$3:$J$72,4,FALSE)*$E24,VLOOKUP($F24,'Temps unitaires'!$B$3:$J$72,4,FALSE))</f>
        <v>9.9999999999999995E-7</v>
      </c>
      <c r="J24" s="126">
        <f>IF($E24&gt;0,VLOOKUP($F24,'Temps unitaires'!$B$3:$J$72,5,FALSE)*$E24,VLOOKUP($F24,'Temps unitaires'!$B$3:$J$72,5,FALSE))</f>
        <v>1</v>
      </c>
      <c r="K24" s="126">
        <f>IF($E24&gt;0,VLOOKUP($F24,'Temps unitaires'!$B$3:$J$72,6,FALSE)*$E24,VLOOKUP($F24,'Temps unitaires'!$B$3:$J$72,6,FALSE))</f>
        <v>3</v>
      </c>
      <c r="L24" s="126">
        <f>IF($E24&gt;0,VLOOKUP($F24,'Temps unitaires'!$B$3:$J$72,7,FALSE)*$E24,VLOOKUP($F24,'Temps unitaires'!$B$3:$J$72,7,FALSE))</f>
        <v>2</v>
      </c>
      <c r="M24" s="126">
        <f>IF($E24&gt;0,VLOOKUP($F24,'Temps unitaires'!$B$3:$J$72,8,FALSE)*$E24,VLOOKUP($F24,'Temps unitaires'!$B$3:$J$72,8,FALSE))</f>
        <v>9.9999999999999995E-7</v>
      </c>
      <c r="N24" s="126">
        <f>IF($E24&gt;0,VLOOKUP($F24,'Temps unitaires'!$B$3:$J$72,9,FALSE)*$E24,VLOOKUP($F24,'Temps unitaires'!$B$3:$J$72,9,FALSE))</f>
        <v>1</v>
      </c>
      <c r="O24" s="127"/>
      <c r="P24" s="73"/>
      <c r="Q24" s="73"/>
      <c r="R24" s="73"/>
      <c r="S24" s="73"/>
      <c r="T24" s="15"/>
      <c r="U24" s="73"/>
      <c r="V24" s="79"/>
      <c r="W24" s="74"/>
      <c r="X24" s="128">
        <f t="shared" si="1"/>
        <v>0</v>
      </c>
      <c r="Y24" s="120"/>
      <c r="Z24" s="36"/>
      <c r="AA24" s="36"/>
      <c r="AB24" s="36"/>
      <c r="AC24" s="36"/>
      <c r="AD24" s="36"/>
      <c r="AE24" s="36"/>
      <c r="AF24" s="36"/>
      <c r="AG24" s="36"/>
      <c r="AH24" s="39"/>
      <c r="AI24" s="25"/>
      <c r="AJ24" s="34"/>
      <c r="AK24" s="32"/>
      <c r="AL24" s="32"/>
      <c r="AM24" s="25"/>
      <c r="AN24" s="35"/>
      <c r="AO24" s="36"/>
      <c r="AP24" s="32"/>
    </row>
    <row r="25" spans="1:42" ht="34.5" customHeight="1" thickTop="1" thickBot="1" x14ac:dyDescent="0.3">
      <c r="A25" s="83" t="s">
        <v>128</v>
      </c>
      <c r="B25" s="81" t="s">
        <v>121</v>
      </c>
      <c r="C25" s="184" t="s">
        <v>40</v>
      </c>
      <c r="D25" s="184"/>
      <c r="E25" s="184"/>
      <c r="F25" s="184"/>
      <c r="G25" s="139">
        <f>SUM(G13:G24)</f>
        <v>170.25008099999997</v>
      </c>
      <c r="H25" s="140">
        <f>SUM(H13:H24)</f>
        <v>19.000012999999999</v>
      </c>
      <c r="I25" s="140">
        <f t="shared" ref="I25" si="9">SUM(I13:I23)</f>
        <v>2.1000000000000002E-5</v>
      </c>
      <c r="J25" s="140">
        <f>SUM(J13:J24)</f>
        <v>47.000011999999998</v>
      </c>
      <c r="K25" s="140">
        <f>SUM(K13:K24)</f>
        <v>49.000011999999998</v>
      </c>
      <c r="L25" s="140">
        <f>SUM(L13:L24)</f>
        <v>20.000011999999998</v>
      </c>
      <c r="M25" s="140">
        <f>SUM(M13:M24)</f>
        <v>12.000009999999994</v>
      </c>
      <c r="N25" s="140">
        <f>SUM(N13:N24)</f>
        <v>23.25</v>
      </c>
      <c r="O25" s="131"/>
      <c r="P25" s="132">
        <f>SUMPRODUCT(H13:H24,P13:P24)/H25</f>
        <v>0</v>
      </c>
      <c r="Q25" s="132"/>
      <c r="R25" s="132">
        <f t="shared" ref="R25:V25" si="10">SUMPRODUCT(J13:J24,R13:R24)/J25</f>
        <v>0</v>
      </c>
      <c r="S25" s="132">
        <f t="shared" si="10"/>
        <v>0</v>
      </c>
      <c r="T25" s="132">
        <f t="shared" si="10"/>
        <v>0</v>
      </c>
      <c r="U25" s="132">
        <f t="shared" si="10"/>
        <v>0</v>
      </c>
      <c r="V25" s="132">
        <f t="shared" si="10"/>
        <v>0</v>
      </c>
      <c r="W25" s="141"/>
      <c r="X25" s="134">
        <f>SUMPRODUCT(H13:N24,P13:V24)/SUM(H25:N25)</f>
        <v>0</v>
      </c>
      <c r="Y25" s="120"/>
      <c r="Z25" s="99"/>
      <c r="AA25" s="99"/>
      <c r="AB25" s="99"/>
      <c r="AC25" s="99"/>
      <c r="AD25" s="99"/>
      <c r="AE25" s="99"/>
      <c r="AF25" s="99"/>
      <c r="AG25" s="99"/>
      <c r="AH25" s="98"/>
      <c r="AI25" s="101"/>
      <c r="AJ25" s="104"/>
      <c r="AK25" s="100"/>
      <c r="AL25" s="100"/>
      <c r="AM25" s="101"/>
      <c r="AN25" s="102"/>
      <c r="AO25" s="99"/>
      <c r="AP25" s="100"/>
    </row>
    <row r="26" spans="1:42" s="9" customFormat="1" ht="15.75" thickTop="1" x14ac:dyDescent="0.25">
      <c r="G26" s="113"/>
      <c r="H26" s="177"/>
      <c r="I26" s="113"/>
      <c r="J26" s="113"/>
      <c r="K26" s="177"/>
      <c r="L26" s="177"/>
      <c r="M26" s="177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</row>
  </sheetData>
  <autoFilter ref="A4:AQ25" xr:uid="{30349E3D-368B-4317-969E-B82F9D0C7A0F}">
    <filterColumn colId="27" showButton="0"/>
    <filterColumn colId="29" showButton="0"/>
    <filterColumn colId="31" showButton="0"/>
  </autoFilter>
  <mergeCells count="12">
    <mergeCell ref="AN3:AP3"/>
    <mergeCell ref="AB4:AC4"/>
    <mergeCell ref="AD4:AE4"/>
    <mergeCell ref="AF4:AG4"/>
    <mergeCell ref="C12:F12"/>
    <mergeCell ref="C25:F25"/>
    <mergeCell ref="B1:E1"/>
    <mergeCell ref="A3:F3"/>
    <mergeCell ref="G3:N3"/>
    <mergeCell ref="P3:X3"/>
    <mergeCell ref="Z3:AH3"/>
    <mergeCell ref="AJ3:AL3"/>
  </mergeCells>
  <conditionalFormatting sqref="C23:X23 B13:W13 A5:X5 B7:B12 G12:X12 B14:F14 B15:B23 C15:F22 B24:N24 G14:W22 G25:N25 O24:X25 A25:B25 C7:X11 X13:X22 Y5:AP25 B6:X6 A12">
    <cfRule type="expression" dxfId="26" priority="258">
      <formula>NOT(MOD(ROW(),2))</formula>
    </cfRule>
  </conditionalFormatting>
  <conditionalFormatting sqref="P5 P25:W25 P6:V24">
    <cfRule type="expression" dxfId="25" priority="257">
      <formula>H5&lt;0.01</formula>
    </cfRule>
  </conditionalFormatting>
  <conditionalFormatting sqref="P25:W25 R5:V5 P6:V24">
    <cfRule type="expression" dxfId="24" priority="256">
      <formula>"J5=0"</formula>
    </cfRule>
  </conditionalFormatting>
  <conditionalFormatting sqref="T5:U5 P25:W25 P6:V24">
    <cfRule type="expression" dxfId="23" priority="255">
      <formula>H5=0</formula>
    </cfRule>
  </conditionalFormatting>
  <conditionalFormatting sqref="T5">
    <cfRule type="expression" dxfId="22" priority="254">
      <formula>"J5=0"</formula>
    </cfRule>
  </conditionalFormatting>
  <conditionalFormatting sqref="U5">
    <cfRule type="expression" dxfId="21" priority="253">
      <formula>"J5=0"</formula>
    </cfRule>
  </conditionalFormatting>
  <conditionalFormatting sqref="T5:V5 U6:U7 V6:V11">
    <cfRule type="expression" dxfId="20" priority="252">
      <formula>"J5=0"</formula>
    </cfRule>
  </conditionalFormatting>
  <conditionalFormatting sqref="R5">
    <cfRule type="expression" dxfId="19" priority="251">
      <formula>J5=0</formula>
    </cfRule>
  </conditionalFormatting>
  <conditionalFormatting sqref="Q5">
    <cfRule type="expression" dxfId="18" priority="250">
      <formula>"J5=0"</formula>
    </cfRule>
  </conditionalFormatting>
  <conditionalFormatting sqref="Q5">
    <cfRule type="expression" dxfId="17" priority="249">
      <formula>I5=0</formula>
    </cfRule>
  </conditionalFormatting>
  <conditionalFormatting sqref="S5:V5 U6:U7 V6:V11">
    <cfRule type="expression" dxfId="16" priority="248">
      <formula>K5=0</formula>
    </cfRule>
  </conditionalFormatting>
  <conditionalFormatting sqref="Q5:V5 U6:U7 V6:V11">
    <cfRule type="expression" dxfId="15" priority="247">
      <formula>I5&lt;0.01</formula>
    </cfRule>
  </conditionalFormatting>
  <conditionalFormatting sqref="C25">
    <cfRule type="expression" dxfId="14" priority="244">
      <formula>NOT(MOD(ROW(),2))</formula>
    </cfRule>
  </conditionalFormatting>
  <conditionalFormatting sqref="C12">
    <cfRule type="expression" dxfId="13" priority="204">
      <formula>NOT(MOD(ROW(),2))</formula>
    </cfRule>
  </conditionalFormatting>
  <conditionalFormatting sqref="A6:A11">
    <cfRule type="expression" dxfId="12" priority="2">
      <formula>NOT(MOD(ROW(),2))</formula>
    </cfRule>
  </conditionalFormatting>
  <conditionalFormatting sqref="A13:A24">
    <cfRule type="expression" dxfId="11" priority="1">
      <formula>NOT(MOD(ROW(),2))</formula>
    </cfRule>
  </conditionalFormatting>
  <dataValidations disablePrompts="1" count="1">
    <dataValidation type="list" allowBlank="1" showInputMessage="1" showErrorMessage="1" sqref="F13:F24 F5:F11" xr:uid="{831B14BA-5293-459E-8870-18F939B7F9AD}">
      <formula1>Famille_IS</formula1>
    </dataValidation>
  </dataValidations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7E9F-8FF4-4D9C-82FF-AB051935B205}">
  <sheetPr codeName="Feuil3">
    <pageSetUpPr fitToPage="1"/>
  </sheetPr>
  <dimension ref="A2:M43"/>
  <sheetViews>
    <sheetView tabSelected="1" zoomScale="70" zoomScaleNormal="70" workbookViewId="0">
      <pane ySplit="12" topLeftCell="A13" activePane="bottomLeft" state="frozen"/>
      <selection pane="bottomLeft" activeCell="P32" sqref="P32"/>
    </sheetView>
  </sheetViews>
  <sheetFormatPr baseColWidth="10" defaultColWidth="11.42578125" defaultRowHeight="15" outlineLevelRow="1" outlineLevelCol="1" x14ac:dyDescent="0.25"/>
  <cols>
    <col min="1" max="1" width="16.7109375" style="9" customWidth="1"/>
    <col min="2" max="2" width="21.7109375" style="9" customWidth="1"/>
    <col min="3" max="3" width="21.7109375" style="9" customWidth="1" outlineLevel="1"/>
    <col min="4" max="4" width="19.85546875" style="9" customWidth="1" outlineLevel="1"/>
    <col min="5" max="5" width="15.7109375" style="9" customWidth="1"/>
    <col min="6" max="6" width="18.42578125" style="9" customWidth="1"/>
    <col min="7" max="11" width="15.7109375" style="9" customWidth="1"/>
    <col min="12" max="12" width="51.5703125" style="9" customWidth="1"/>
    <col min="13" max="13" width="22.42578125" style="9" customWidth="1"/>
    <col min="14" max="16384" width="11.42578125" style="9"/>
  </cols>
  <sheetData>
    <row r="2" spans="1:13" x14ac:dyDescent="0.25">
      <c r="F2" s="197"/>
      <c r="G2" s="197"/>
      <c r="H2" s="197"/>
      <c r="I2" s="197"/>
      <c r="J2" s="197"/>
      <c r="K2" s="197"/>
      <c r="L2" s="197"/>
    </row>
    <row r="3" spans="1:13" x14ac:dyDescent="0.25">
      <c r="F3" s="197"/>
      <c r="G3" s="197"/>
      <c r="H3" s="197"/>
      <c r="I3" s="197"/>
      <c r="J3" s="197"/>
      <c r="K3" s="197"/>
      <c r="L3" s="197"/>
    </row>
    <row r="4" spans="1:13" x14ac:dyDescent="0.25">
      <c r="F4" s="197"/>
      <c r="G4" s="197"/>
      <c r="H4" s="197"/>
      <c r="I4" s="197"/>
      <c r="J4" s="197"/>
      <c r="K4" s="197"/>
      <c r="L4" s="197"/>
    </row>
    <row r="5" spans="1:13" x14ac:dyDescent="0.25">
      <c r="F5" s="197"/>
      <c r="G5" s="197"/>
      <c r="H5" s="197"/>
      <c r="I5" s="197"/>
      <c r="J5" s="197"/>
      <c r="K5" s="197"/>
      <c r="L5" s="197"/>
    </row>
    <row r="6" spans="1:13" x14ac:dyDescent="0.25">
      <c r="F6" s="197"/>
      <c r="G6" s="197"/>
      <c r="H6" s="197"/>
      <c r="I6" s="197"/>
      <c r="J6" s="197"/>
      <c r="K6" s="197"/>
      <c r="L6" s="197"/>
    </row>
    <row r="7" spans="1:13" x14ac:dyDescent="0.25">
      <c r="F7" s="197"/>
      <c r="G7" s="197"/>
      <c r="H7" s="197"/>
      <c r="I7" s="197"/>
      <c r="J7" s="197"/>
      <c r="K7" s="197"/>
      <c r="L7" s="197"/>
    </row>
    <row r="9" spans="1:13" ht="26.25" x14ac:dyDescent="0.4">
      <c r="A9" s="183"/>
      <c r="B9" s="183"/>
      <c r="C9" s="183"/>
      <c r="D9" s="183"/>
      <c r="E9" s="198">
        <f ca="1">TODAY()</f>
        <v>43853</v>
      </c>
      <c r="F9" s="198"/>
    </row>
    <row r="10" spans="1:13" ht="15.75" thickBot="1" x14ac:dyDescent="0.3"/>
    <row r="11" spans="1:13" ht="49.5" customHeight="1" x14ac:dyDescent="0.35">
      <c r="A11" s="206" t="s">
        <v>29</v>
      </c>
      <c r="B11" s="207"/>
      <c r="C11" s="207"/>
      <c r="D11" s="207"/>
      <c r="E11" s="208" t="s">
        <v>103</v>
      </c>
      <c r="F11" s="209"/>
      <c r="G11" s="209"/>
      <c r="H11" s="209"/>
      <c r="I11" s="209"/>
      <c r="J11" s="209"/>
      <c r="K11" s="209"/>
      <c r="L11" s="209"/>
      <c r="M11" s="210"/>
    </row>
    <row r="12" spans="1:13" ht="86.25" customHeight="1" thickBot="1" x14ac:dyDescent="0.3">
      <c r="A12" s="211" t="s">
        <v>34</v>
      </c>
      <c r="B12" s="10" t="s">
        <v>35</v>
      </c>
      <c r="C12" s="11" t="s">
        <v>72</v>
      </c>
      <c r="D12" s="12" t="s">
        <v>71</v>
      </c>
      <c r="E12" s="13" t="s">
        <v>0</v>
      </c>
      <c r="F12" s="13" t="s">
        <v>102</v>
      </c>
      <c r="G12" s="13" t="s">
        <v>41</v>
      </c>
      <c r="H12" s="13" t="s">
        <v>99</v>
      </c>
      <c r="I12" s="13" t="s">
        <v>1</v>
      </c>
      <c r="J12" s="13" t="s">
        <v>2</v>
      </c>
      <c r="K12" s="13" t="s">
        <v>3</v>
      </c>
      <c r="L12" s="14" t="s">
        <v>42</v>
      </c>
      <c r="M12" s="212" t="s">
        <v>43</v>
      </c>
    </row>
    <row r="13" spans="1:13" ht="24" outlineLevel="1" thickTop="1" x14ac:dyDescent="0.25">
      <c r="A13" s="53" t="s">
        <v>110</v>
      </c>
      <c r="B13" s="53" t="s">
        <v>379</v>
      </c>
      <c r="C13" s="54" t="s">
        <v>54</v>
      </c>
      <c r="D13" s="62">
        <f>'Centre 1'!G12</f>
        <v>41.150031000000006</v>
      </c>
      <c r="E13" s="58">
        <f>'Centre 1'!P12</f>
        <v>0</v>
      </c>
      <c r="F13" s="57"/>
      <c r="G13" s="58">
        <f>'Centre 1'!R12</f>
        <v>0</v>
      </c>
      <c r="H13" s="58">
        <f>'Centre 1'!S12</f>
        <v>0</v>
      </c>
      <c r="I13" s="58">
        <f>'Centre 1'!T12</f>
        <v>0</v>
      </c>
      <c r="J13" s="58">
        <f>'Centre 1'!U12</f>
        <v>0</v>
      </c>
      <c r="K13" s="58">
        <f>'Centre 1'!V12</f>
        <v>0</v>
      </c>
      <c r="L13" s="68"/>
      <c r="M13" s="213">
        <f>'Centre 1'!X12</f>
        <v>0</v>
      </c>
    </row>
    <row r="14" spans="1:13" ht="23.25" outlineLevel="1" x14ac:dyDescent="0.25">
      <c r="A14" s="66" t="s">
        <v>110</v>
      </c>
      <c r="B14" s="66" t="s">
        <v>380</v>
      </c>
      <c r="C14" s="64" t="s">
        <v>54</v>
      </c>
      <c r="D14" s="65">
        <f>'Centre 1'!G25</f>
        <v>170.25008099999997</v>
      </c>
      <c r="E14" s="58">
        <f>'Centre 1'!P25</f>
        <v>0</v>
      </c>
      <c r="F14" s="57"/>
      <c r="G14" s="58">
        <f>'Centre 1'!R25</f>
        <v>0</v>
      </c>
      <c r="H14" s="58">
        <f>'Centre 1'!S25</f>
        <v>0</v>
      </c>
      <c r="I14" s="58">
        <f>'Centre 1'!T25</f>
        <v>0</v>
      </c>
      <c r="J14" s="58">
        <f>'Centre 1'!U25</f>
        <v>0</v>
      </c>
      <c r="K14" s="58">
        <f>'Centre 1'!V25</f>
        <v>0</v>
      </c>
      <c r="L14" s="59"/>
      <c r="M14" s="214">
        <f>'Centre 1'!X25</f>
        <v>0</v>
      </c>
    </row>
    <row r="15" spans="1:13" ht="23.25" outlineLevel="1" x14ac:dyDescent="0.25">
      <c r="A15" s="66" t="s">
        <v>110</v>
      </c>
      <c r="B15" s="66" t="s">
        <v>381</v>
      </c>
      <c r="C15" s="55" t="s">
        <v>54</v>
      </c>
      <c r="D15" s="61">
        <f>'Centre 1'!G40</f>
        <v>203.05012999999994</v>
      </c>
      <c r="E15" s="58">
        <f>'Centre 1'!P40</f>
        <v>0</v>
      </c>
      <c r="F15" s="57"/>
      <c r="G15" s="58">
        <f>'Centre 1'!R40</f>
        <v>0</v>
      </c>
      <c r="H15" s="58">
        <f>'Centre 1'!S40</f>
        <v>0</v>
      </c>
      <c r="I15" s="58">
        <f>'Centre 1'!T40</f>
        <v>0</v>
      </c>
      <c r="J15" s="58">
        <f>'Centre 1'!U40</f>
        <v>0</v>
      </c>
      <c r="K15" s="58">
        <f>'Centre 1'!V40</f>
        <v>0</v>
      </c>
      <c r="L15" s="59"/>
      <c r="M15" s="214">
        <f>'Centre 1'!X40</f>
        <v>0</v>
      </c>
    </row>
    <row r="16" spans="1:13" ht="23.25" outlineLevel="1" x14ac:dyDescent="0.25">
      <c r="A16" s="66" t="s">
        <v>110</v>
      </c>
      <c r="B16" s="66" t="s">
        <v>382</v>
      </c>
      <c r="C16" s="55" t="s">
        <v>54</v>
      </c>
      <c r="D16" s="61">
        <f>'Centre 1'!G55</f>
        <v>192.85009499999995</v>
      </c>
      <c r="E16" s="58">
        <f>'Centre 1'!P55</f>
        <v>0</v>
      </c>
      <c r="F16" s="57"/>
      <c r="G16" s="58">
        <f>'Centre 1'!R55</f>
        <v>0</v>
      </c>
      <c r="H16" s="58">
        <f>'Centre 1'!S55</f>
        <v>0</v>
      </c>
      <c r="I16" s="58">
        <f>'Centre 1'!T55</f>
        <v>0</v>
      </c>
      <c r="J16" s="58">
        <f>'Centre 1'!U55</f>
        <v>0</v>
      </c>
      <c r="K16" s="58">
        <f>'Centre 1'!V55</f>
        <v>0</v>
      </c>
      <c r="L16" s="59"/>
      <c r="M16" s="214">
        <f>'Centre 1'!X55</f>
        <v>0</v>
      </c>
    </row>
    <row r="17" spans="1:13" ht="23.25" outlineLevel="1" x14ac:dyDescent="0.25">
      <c r="A17" s="66" t="s">
        <v>110</v>
      </c>
      <c r="B17" s="66" t="s">
        <v>383</v>
      </c>
      <c r="C17" s="55" t="s">
        <v>54</v>
      </c>
      <c r="D17" s="61">
        <f>'Centre 1'!G65</f>
        <v>107.90006099999999</v>
      </c>
      <c r="E17" s="58">
        <f>'Centre 1'!P65</f>
        <v>0</v>
      </c>
      <c r="F17" s="57"/>
      <c r="G17" s="58">
        <f>'Centre 1'!R65</f>
        <v>0</v>
      </c>
      <c r="H17" s="58">
        <f>'Centre 1'!S65</f>
        <v>0</v>
      </c>
      <c r="I17" s="58">
        <f>'Centre 1'!T65</f>
        <v>0</v>
      </c>
      <c r="J17" s="58">
        <f>'Centre 1'!U65</f>
        <v>0</v>
      </c>
      <c r="K17" s="58">
        <f>'Centre 1'!V65</f>
        <v>0</v>
      </c>
      <c r="L17" s="59"/>
      <c r="M17" s="214">
        <f>'Centre 1'!X65</f>
        <v>0</v>
      </c>
    </row>
    <row r="18" spans="1:13" ht="23.25" outlineLevel="1" x14ac:dyDescent="0.25">
      <c r="A18" s="66" t="s">
        <v>110</v>
      </c>
      <c r="B18" s="66" t="s">
        <v>384</v>
      </c>
      <c r="C18" s="55" t="s">
        <v>54</v>
      </c>
      <c r="D18" s="61">
        <f>'Centre 1'!G86</f>
        <v>302.05015839999999</v>
      </c>
      <c r="E18" s="58">
        <f>'Centre 1'!P86</f>
        <v>0</v>
      </c>
      <c r="F18" s="57"/>
      <c r="G18" s="58">
        <f>'Centre 1'!R86</f>
        <v>0</v>
      </c>
      <c r="H18" s="58">
        <f>'Centre 1'!S86</f>
        <v>0</v>
      </c>
      <c r="I18" s="58">
        <f>'Centre 1'!T86</f>
        <v>0</v>
      </c>
      <c r="J18" s="58">
        <f>'Centre 1'!U86</f>
        <v>0</v>
      </c>
      <c r="K18" s="58">
        <f>'Centre 1'!V86</f>
        <v>0</v>
      </c>
      <c r="L18" s="59"/>
      <c r="M18" s="214">
        <f>'Centre 1'!X86</f>
        <v>0</v>
      </c>
    </row>
    <row r="19" spans="1:13" ht="23.25" outlineLevel="1" x14ac:dyDescent="0.25">
      <c r="A19" s="66" t="s">
        <v>110</v>
      </c>
      <c r="B19" s="66" t="s">
        <v>385</v>
      </c>
      <c r="C19" s="55" t="s">
        <v>54</v>
      </c>
      <c r="D19" s="61">
        <f>'Centre 1'!G97</f>
        <v>138.20006800000002</v>
      </c>
      <c r="E19" s="56">
        <f>'Centre 1'!P97</f>
        <v>0</v>
      </c>
      <c r="F19" s="57"/>
      <c r="G19" s="56">
        <f>'Centre 1'!R97</f>
        <v>0</v>
      </c>
      <c r="H19" s="56">
        <f>'Centre 1'!S97</f>
        <v>0</v>
      </c>
      <c r="I19" s="56">
        <f>'Centre 1'!T97</f>
        <v>0</v>
      </c>
      <c r="J19" s="56">
        <f>'Centre 1'!U97</f>
        <v>0</v>
      </c>
      <c r="K19" s="56">
        <f>'Centre 1'!V97</f>
        <v>0</v>
      </c>
      <c r="L19" s="59"/>
      <c r="M19" s="214">
        <f>'Centre 1'!X97</f>
        <v>0</v>
      </c>
    </row>
    <row r="20" spans="1:13" ht="23.25" outlineLevel="1" x14ac:dyDescent="0.25">
      <c r="A20" s="66" t="s">
        <v>110</v>
      </c>
      <c r="B20" s="66" t="s">
        <v>386</v>
      </c>
      <c r="C20" s="55" t="s">
        <v>54</v>
      </c>
      <c r="D20" s="61">
        <f>'Centre 1'!G125</f>
        <v>416.35020100000003</v>
      </c>
      <c r="E20" s="56">
        <f>'Centre 1'!P125</f>
        <v>0</v>
      </c>
      <c r="F20" s="57"/>
      <c r="G20" s="56">
        <f>'Centre 1'!R125</f>
        <v>0</v>
      </c>
      <c r="H20" s="56">
        <f>'Centre 1'!S125</f>
        <v>0</v>
      </c>
      <c r="I20" s="56">
        <f>'Centre 1'!T125</f>
        <v>0</v>
      </c>
      <c r="J20" s="56">
        <f>'Centre 1'!U125</f>
        <v>0</v>
      </c>
      <c r="K20" s="56">
        <f>'Centre 1'!V125</f>
        <v>0</v>
      </c>
      <c r="L20" s="59"/>
      <c r="M20" s="214">
        <f>'Centre 1'!X125</f>
        <v>0</v>
      </c>
    </row>
    <row r="21" spans="1:13" ht="23.25" outlineLevel="1" x14ac:dyDescent="0.25">
      <c r="A21" s="66" t="s">
        <v>110</v>
      </c>
      <c r="B21" s="66" t="s">
        <v>387</v>
      </c>
      <c r="C21" s="55" t="s">
        <v>54</v>
      </c>
      <c r="D21" s="61">
        <f>'Centre 1'!G140</f>
        <v>165.10009099999999</v>
      </c>
      <c r="E21" s="56">
        <f>'Centre 1'!P140</f>
        <v>0</v>
      </c>
      <c r="F21" s="57"/>
      <c r="G21" s="56">
        <f>'Centre 1'!R140</f>
        <v>0</v>
      </c>
      <c r="H21" s="56">
        <f>'Centre 1'!S140</f>
        <v>0</v>
      </c>
      <c r="I21" s="56">
        <f>'Centre 1'!T140</f>
        <v>0</v>
      </c>
      <c r="J21" s="56">
        <f>'Centre 1'!U140</f>
        <v>0</v>
      </c>
      <c r="K21" s="56">
        <f>'Centre 1'!V140</f>
        <v>0</v>
      </c>
      <c r="L21" s="59"/>
      <c r="M21" s="214">
        <f>'Centre 1'!X140</f>
        <v>0</v>
      </c>
    </row>
    <row r="22" spans="1:13" ht="24" customHeight="1" outlineLevel="1" x14ac:dyDescent="0.25">
      <c r="A22" s="66" t="s">
        <v>110</v>
      </c>
      <c r="B22" s="66" t="s">
        <v>388</v>
      </c>
      <c r="C22" s="55" t="s">
        <v>54</v>
      </c>
      <c r="D22" s="61">
        <f>'Centre 1'!G151</f>
        <v>131.300073</v>
      </c>
      <c r="E22" s="56">
        <f>'Centre 1'!P151</f>
        <v>0</v>
      </c>
      <c r="F22" s="57"/>
      <c r="G22" s="56">
        <f>'Centre 1'!R151</f>
        <v>0</v>
      </c>
      <c r="H22" s="56">
        <f>'Centre 1'!S151</f>
        <v>0</v>
      </c>
      <c r="I22" s="56">
        <f>'Centre 1'!T151</f>
        <v>0</v>
      </c>
      <c r="J22" s="56">
        <f>'Centre 1'!U151</f>
        <v>0</v>
      </c>
      <c r="K22" s="56">
        <f>'Centre 1'!V151</f>
        <v>0</v>
      </c>
      <c r="L22" s="59"/>
      <c r="M22" s="214">
        <f>'Centre 1'!X151</f>
        <v>0</v>
      </c>
    </row>
    <row r="23" spans="1:13" ht="48" customHeight="1" outlineLevel="1" x14ac:dyDescent="0.25">
      <c r="A23" s="66" t="s">
        <v>110</v>
      </c>
      <c r="B23" s="60" t="s">
        <v>113</v>
      </c>
      <c r="C23" s="55" t="s">
        <v>54</v>
      </c>
      <c r="D23" s="61">
        <f>'Centre 1'!G212</f>
        <v>581.45068499999991</v>
      </c>
      <c r="E23" s="56">
        <f>'Centre 1'!P212</f>
        <v>0</v>
      </c>
      <c r="F23" s="56">
        <f>'Centre 1'!Q212</f>
        <v>0</v>
      </c>
      <c r="G23" s="56">
        <f>'Centre 1'!R212</f>
        <v>0</v>
      </c>
      <c r="H23" s="56">
        <f>'Centre 1'!S212</f>
        <v>0</v>
      </c>
      <c r="I23" s="56">
        <f>'Centre 1'!T212</f>
        <v>0</v>
      </c>
      <c r="J23" s="56">
        <f>'Centre 1'!U212</f>
        <v>0</v>
      </c>
      <c r="K23" s="56">
        <f>'Centre 1'!V212</f>
        <v>0</v>
      </c>
      <c r="L23" s="59"/>
      <c r="M23" s="214">
        <f>'Centre 1'!X212</f>
        <v>0</v>
      </c>
    </row>
    <row r="24" spans="1:13" ht="48" customHeight="1" outlineLevel="1" x14ac:dyDescent="0.25">
      <c r="A24" s="66" t="s">
        <v>110</v>
      </c>
      <c r="B24" s="60" t="s">
        <v>114</v>
      </c>
      <c r="C24" s="55" t="s">
        <v>54</v>
      </c>
      <c r="D24" s="61">
        <f>'Centre 1'!G246</f>
        <v>493.70072899999991</v>
      </c>
      <c r="E24" s="56">
        <f>'Centre 1'!P246</f>
        <v>0</v>
      </c>
      <c r="F24" s="56">
        <f>'Centre 1'!Q246</f>
        <v>0</v>
      </c>
      <c r="G24" s="56">
        <f>'Centre 1'!R246</f>
        <v>0</v>
      </c>
      <c r="H24" s="56">
        <f>'Centre 1'!S246</f>
        <v>0</v>
      </c>
      <c r="I24" s="56">
        <f>'Centre 1'!T246</f>
        <v>0</v>
      </c>
      <c r="J24" s="56">
        <f>'Centre 1'!U246</f>
        <v>0</v>
      </c>
      <c r="K24" s="56">
        <f>'Centre 1'!V246</f>
        <v>0</v>
      </c>
      <c r="L24" s="59"/>
      <c r="M24" s="214">
        <f>'Centre 1'!X246</f>
        <v>0</v>
      </c>
    </row>
    <row r="25" spans="1:13" ht="47.25" customHeight="1" outlineLevel="1" x14ac:dyDescent="0.25">
      <c r="A25" s="66" t="s">
        <v>110</v>
      </c>
      <c r="B25" s="60" t="s">
        <v>115</v>
      </c>
      <c r="C25" s="55" t="s">
        <v>54</v>
      </c>
      <c r="D25" s="61">
        <f>'Centre 1'!G162</f>
        <v>142.500069</v>
      </c>
      <c r="E25" s="57"/>
      <c r="F25" s="57"/>
      <c r="G25" s="56">
        <f>'Centre 1'!R162</f>
        <v>0</v>
      </c>
      <c r="H25" s="56">
        <f>'Centre 1'!S162</f>
        <v>0</v>
      </c>
      <c r="I25" s="56">
        <f>'Centre 1'!T162</f>
        <v>0</v>
      </c>
      <c r="J25" s="56">
        <f>'Centre 1'!U162</f>
        <v>0</v>
      </c>
      <c r="K25" s="56">
        <f>'Centre 1'!V162</f>
        <v>0</v>
      </c>
      <c r="L25" s="59"/>
      <c r="M25" s="214">
        <f>'Centre 1'!X162</f>
        <v>0</v>
      </c>
    </row>
    <row r="26" spans="1:13" ht="47.25" customHeight="1" outlineLevel="1" x14ac:dyDescent="0.25">
      <c r="A26" s="66" t="s">
        <v>110</v>
      </c>
      <c r="B26" s="60" t="s">
        <v>377</v>
      </c>
      <c r="C26" s="55" t="s">
        <v>54</v>
      </c>
      <c r="D26" s="61">
        <f>'Centre 1'!G167</f>
        <v>44.700026999999992</v>
      </c>
      <c r="E26" s="57"/>
      <c r="F26" s="57"/>
      <c r="G26" s="56">
        <f>'Centre 1'!R167</f>
        <v>0</v>
      </c>
      <c r="H26" s="56">
        <f>'Centre 1'!S167</f>
        <v>0</v>
      </c>
      <c r="I26" s="56">
        <f>'Centre 1'!T167</f>
        <v>0</v>
      </c>
      <c r="J26" s="56">
        <f>'Centre 1'!U167</f>
        <v>0</v>
      </c>
      <c r="K26" s="56">
        <f>'Centre 1'!V167</f>
        <v>0</v>
      </c>
      <c r="L26" s="59"/>
      <c r="M26" s="214">
        <f>'Centre 1'!X167</f>
        <v>0</v>
      </c>
    </row>
    <row r="27" spans="1:13" ht="46.5" outlineLevel="1" x14ac:dyDescent="0.25">
      <c r="A27" s="66" t="s">
        <v>110</v>
      </c>
      <c r="B27" s="60" t="s">
        <v>378</v>
      </c>
      <c r="C27" s="55" t="s">
        <v>54</v>
      </c>
      <c r="D27" s="61">
        <f>'Centre 1'!G332</f>
        <v>1389.2633330000024</v>
      </c>
      <c r="E27" s="56">
        <f>'Centre 1'!P332</f>
        <v>0.89999858342059735</v>
      </c>
      <c r="F27" s="56">
        <f>'Centre 1'!Q332</f>
        <v>0.9999965388720834</v>
      </c>
      <c r="G27" s="56">
        <f>'Centre 1'!R332</f>
        <v>0.88562468822800688</v>
      </c>
      <c r="H27" s="86"/>
      <c r="I27" s="86"/>
      <c r="J27" s="56">
        <f>'Centre 1'!U332</f>
        <v>0.37696249855430236</v>
      </c>
      <c r="K27" s="56">
        <f>'Centre 1'!V332</f>
        <v>0</v>
      </c>
      <c r="L27" s="59"/>
      <c r="M27" s="214">
        <f>'Centre 1'!X332</f>
        <v>0.62573450212839909</v>
      </c>
    </row>
    <row r="28" spans="1:13" ht="23.25" outlineLevel="1" x14ac:dyDescent="0.25">
      <c r="A28" s="66" t="s">
        <v>110</v>
      </c>
      <c r="B28" s="60" t="s">
        <v>70</v>
      </c>
      <c r="C28" s="55" t="s">
        <v>54</v>
      </c>
      <c r="D28" s="61">
        <f>'Centre 1'!G275</f>
        <v>190.00015199999999</v>
      </c>
      <c r="E28" s="57"/>
      <c r="F28" s="57"/>
      <c r="G28" s="58">
        <f>'Centre 1'!R275</f>
        <v>0</v>
      </c>
      <c r="H28" s="58">
        <f>'Centre 1'!S275</f>
        <v>0</v>
      </c>
      <c r="I28" s="86"/>
      <c r="J28" s="86"/>
      <c r="K28" s="58">
        <f>'Centre 1'!V275</f>
        <v>0</v>
      </c>
      <c r="L28" s="59"/>
      <c r="M28" s="214">
        <f>'Centre 1'!X275</f>
        <v>0</v>
      </c>
    </row>
    <row r="29" spans="1:13" ht="23.25" outlineLevel="1" x14ac:dyDescent="0.25">
      <c r="A29" s="215" t="s">
        <v>110</v>
      </c>
      <c r="B29" s="87" t="s">
        <v>325</v>
      </c>
      <c r="C29" s="88" t="s">
        <v>54</v>
      </c>
      <c r="D29" s="89">
        <f>'Centre 1'!G295</f>
        <v>133.000057</v>
      </c>
      <c r="E29" s="90"/>
      <c r="F29" s="90"/>
      <c r="G29" s="91">
        <f>'Centre 1'!R156</f>
        <v>0</v>
      </c>
      <c r="H29" s="91">
        <f>'Centre 1'!S156</f>
        <v>0</v>
      </c>
      <c r="I29" s="91">
        <f>'Centre 1'!T156</f>
        <v>0</v>
      </c>
      <c r="J29" s="92"/>
      <c r="K29" s="91">
        <f>'Centre 1'!V156</f>
        <v>0</v>
      </c>
      <c r="L29" s="93"/>
      <c r="M29" s="216">
        <f>'Centre 1'!X295</f>
        <v>0</v>
      </c>
    </row>
    <row r="30" spans="1:13" ht="23.25" outlineLevel="1" x14ac:dyDescent="0.25">
      <c r="A30" s="217" t="str">
        <f>'Centre 2'!A12</f>
        <v>Centre 2</v>
      </c>
      <c r="B30" s="201" t="str">
        <f>'Centre 2'!B12</f>
        <v>CE01-1</v>
      </c>
      <c r="C30" s="88" t="s">
        <v>54</v>
      </c>
      <c r="D30" s="202">
        <f>'Centre 2'!G12</f>
        <v>41.150031000000006</v>
      </c>
      <c r="E30" s="205">
        <f>'Centre 2'!P12</f>
        <v>0</v>
      </c>
      <c r="F30" s="205">
        <f>'Centre 2'!Q12</f>
        <v>0</v>
      </c>
      <c r="G30" s="205">
        <f>'Centre 2'!R12</f>
        <v>0</v>
      </c>
      <c r="H30" s="205">
        <f>'Centre 2'!S12</f>
        <v>0</v>
      </c>
      <c r="I30" s="205">
        <f>'Centre 2'!T12</f>
        <v>0</v>
      </c>
      <c r="J30" s="203">
        <f>'Centre 2'!U12</f>
        <v>0</v>
      </c>
      <c r="K30" s="203">
        <f>'Centre 2'!V12</f>
        <v>0</v>
      </c>
      <c r="L30" s="204"/>
      <c r="M30" s="218">
        <f>SUMPRODUCT('Centre 2'!H5:N11,P5:V11)/SUM('Centre 2'!H12:N12)</f>
        <v>0</v>
      </c>
    </row>
    <row r="31" spans="1:13" ht="23.25" outlineLevel="1" x14ac:dyDescent="0.25">
      <c r="A31" s="217" t="str">
        <f>'Centre 2'!A25</f>
        <v>Centre 2</v>
      </c>
      <c r="B31" s="201" t="str">
        <f>'Centre 2'!B25</f>
        <v>CE02-1</v>
      </c>
      <c r="C31" s="88" t="s">
        <v>54</v>
      </c>
      <c r="D31" s="202">
        <f>'Centre 2'!G25</f>
        <v>170.25008099999997</v>
      </c>
      <c r="E31" s="203">
        <f>'Centre 2'!P25</f>
        <v>0</v>
      </c>
      <c r="F31" s="203">
        <f>'Centre 2'!Q25</f>
        <v>0</v>
      </c>
      <c r="G31" s="203">
        <f>'Centre 2'!R25</f>
        <v>0</v>
      </c>
      <c r="H31" s="203">
        <f>'Centre 2'!S25</f>
        <v>0</v>
      </c>
      <c r="I31" s="203">
        <f>'Centre 2'!T25</f>
        <v>0</v>
      </c>
      <c r="J31" s="203">
        <f>'Centre 2'!U25</f>
        <v>0</v>
      </c>
      <c r="K31" s="203">
        <f>'Centre 2'!V25</f>
        <v>0</v>
      </c>
      <c r="L31" s="204"/>
      <c r="M31" s="218">
        <f>SUMPRODUCT('Centre 2'!H13:N24,P13:V24)/SUM('Centre 2'!H25:N25)</f>
        <v>0</v>
      </c>
    </row>
    <row r="32" spans="1:13" ht="59.25" customHeight="1" outlineLevel="1" thickBot="1" x14ac:dyDescent="0.3">
      <c r="A32" s="219" t="s">
        <v>79</v>
      </c>
      <c r="B32" s="220"/>
      <c r="C32" s="221"/>
      <c r="D32" s="222">
        <f>SUM(D13:D31)</f>
        <v>5054.2161534000015</v>
      </c>
      <c r="E32" s="223">
        <f>SUM(E13:E31)/13</f>
        <v>6.923066026312287E-2</v>
      </c>
      <c r="F32" s="223">
        <f t="shared" ref="F32:K32" si="0">SUM(F13:F31)/13</f>
        <v>7.6922810682467951E-2</v>
      </c>
      <c r="G32" s="223">
        <f t="shared" si="0"/>
        <v>6.8124976017538988E-2</v>
      </c>
      <c r="H32" s="223">
        <f t="shared" si="0"/>
        <v>0</v>
      </c>
      <c r="I32" s="223">
        <f t="shared" si="0"/>
        <v>0</v>
      </c>
      <c r="J32" s="223">
        <f t="shared" si="0"/>
        <v>2.8997115273407873E-2</v>
      </c>
      <c r="K32" s="223">
        <f t="shared" si="0"/>
        <v>0</v>
      </c>
      <c r="L32" s="224"/>
      <c r="M32" s="225">
        <f>SUM(M13:M29)/17</f>
        <v>3.6807911889905828E-2</v>
      </c>
    </row>
    <row r="35" spans="1:8" x14ac:dyDescent="0.25">
      <c r="A35" s="52"/>
    </row>
    <row r="36" spans="1:8" x14ac:dyDescent="0.25">
      <c r="A36" s="52"/>
    </row>
    <row r="37" spans="1:8" x14ac:dyDescent="0.25">
      <c r="A37" s="52"/>
    </row>
    <row r="41" spans="1:8" x14ac:dyDescent="0.25">
      <c r="A41" s="52"/>
    </row>
    <row r="43" spans="1:8" x14ac:dyDescent="0.25">
      <c r="H43" s="9" t="s">
        <v>376</v>
      </c>
    </row>
  </sheetData>
  <mergeCells count="6">
    <mergeCell ref="A32:B32"/>
    <mergeCell ref="F2:L7"/>
    <mergeCell ref="A11:D11"/>
    <mergeCell ref="E11:M11"/>
    <mergeCell ref="A9:D9"/>
    <mergeCell ref="E9:F9"/>
  </mergeCells>
  <conditionalFormatting sqref="B23:C23 L32 A13:D13 B14:B22 A24:C26 B29:B31 A27:B28 C21:C22 C14:D18 E13:E18 A14:A23 A29:A32 G13:M26 D25:D26 F23:F24 G29:I29 K28:M29 G28:H28 J27:M27 C19:E20 D21:E24 C27:G27 C28:D32 L30:M31">
    <cfRule type="expression" dxfId="10" priority="48">
      <formula>NOT(MOD(ROW(),2))</formula>
    </cfRule>
  </conditionalFormatting>
  <conditionalFormatting sqref="F13:F22 E25:F26 E28:F29 E30:K31">
    <cfRule type="expression" dxfId="9" priority="41">
      <formula>NOT(MOD(ROW(),2))</formula>
    </cfRule>
  </conditionalFormatting>
  <conditionalFormatting sqref="F13:F22 E25:F26 E28:F29 E30:K31">
    <cfRule type="expression" dxfId="8" priority="40">
      <formula>"J5=0"</formula>
    </cfRule>
  </conditionalFormatting>
  <conditionalFormatting sqref="F13:F22 E25:F26 E28:F29 E30:K31">
    <cfRule type="expression" dxfId="7" priority="39">
      <formula>XFA13=0</formula>
    </cfRule>
  </conditionalFormatting>
  <conditionalFormatting sqref="F13:F22 E25:F26 E28:F29 E30:K31">
    <cfRule type="expression" dxfId="6" priority="38">
      <formula>XFA13&lt;0.01</formula>
    </cfRule>
  </conditionalFormatting>
  <conditionalFormatting sqref="E32:K32">
    <cfRule type="expression" dxfId="5" priority="17">
      <formula>NOT(MOD(ROW(),2))</formula>
    </cfRule>
  </conditionalFormatting>
  <conditionalFormatting sqref="M32">
    <cfRule type="expression" dxfId="4" priority="16">
      <formula>NOT(MOD(ROW(),2))</formula>
    </cfRule>
  </conditionalFormatting>
  <conditionalFormatting sqref="I28:J28 J29 H27:I27">
    <cfRule type="expression" dxfId="3" priority="4">
      <formula>NOT(MOD(ROW(),2))</formula>
    </cfRule>
  </conditionalFormatting>
  <conditionalFormatting sqref="I28:J28 J29 H27:I27">
    <cfRule type="expression" dxfId="2" priority="3">
      <formula>"J5=0"</formula>
    </cfRule>
  </conditionalFormatting>
  <conditionalFormatting sqref="I28:J28 J29 H27:I27">
    <cfRule type="expression" dxfId="1" priority="2">
      <formula>A27=0</formula>
    </cfRule>
  </conditionalFormatting>
  <conditionalFormatting sqref="I28:J28 J29 H27:I27">
    <cfRule type="expression" dxfId="0" priority="1">
      <formula>A27&lt;0.01</formula>
    </cfRule>
  </conditionalFormatting>
  <pageMargins left="0.23622047244094491" right="0.23622047244094491" top="0.74803149606299213" bottom="0.74803149606299213" header="0.31496062992125984" footer="0.31496062992125984"/>
  <pageSetup paperSize="8" scale="84" orientation="landscape" r:id="rId1"/>
  <headerFooter>
    <oddFooter>&amp;LS.BANON&amp;CSUIVI AVANCEMENT EN %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Temps unitaires</vt:lpstr>
      <vt:lpstr>Centre 1</vt:lpstr>
      <vt:lpstr>Centre 2</vt:lpstr>
      <vt:lpstr>Chantier Global</vt:lpstr>
      <vt:lpstr>Famille_IS</vt:lpstr>
      <vt:lpstr>'Centre 1'!Impression_des_titres</vt:lpstr>
      <vt:lpstr>'Centre 2'!Impression_des_titres</vt:lpstr>
      <vt:lpstr>Temps_unit</vt:lpstr>
      <vt:lpstr>'Centre 1'!Zone_d_impression</vt:lpstr>
      <vt:lpstr>'Centre 2'!Zone_d_impression</vt:lpstr>
      <vt:lpstr>'Chantier Global'!Zone_d_impression</vt:lpstr>
      <vt:lpstr>'Temps unitaires'!Zone_d_impression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BANON Stéphane</dc:creator>
  <cp:lastModifiedBy>PLEVIN Pierre</cp:lastModifiedBy>
  <cp:lastPrinted>2019-12-19T14:56:11Z</cp:lastPrinted>
  <dcterms:created xsi:type="dcterms:W3CDTF">2019-11-05T10:36:56Z</dcterms:created>
  <dcterms:modified xsi:type="dcterms:W3CDTF">2020-01-23T10:01:59Z</dcterms:modified>
</cp:coreProperties>
</file>