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Alexis\Desktop\Matrices - fond de caisse - autres\"/>
    </mc:Choice>
  </mc:AlternateContent>
  <bookViews>
    <workbookView xWindow="0" yWindow="0" windowWidth="23016" windowHeight="9168"/>
  </bookViews>
  <sheets>
    <sheet name="MATRICE" sheetId="1" r:id="rId1"/>
    <sheet name="RECAP" sheetId="4" r:id="rId2"/>
    <sheet name="MOYEN PAIEMENT" sheetId="2" r:id="rId3"/>
    <sheet name="VENDEURS" sheetId="3" r:id="rId4"/>
  </sheets>
  <definedNames>
    <definedName name="ListePaiements">TabPaiements[Paiements]</definedName>
    <definedName name="ListeVendeurs">TabVendeurs[Vendeurs]</definedName>
    <definedName name="Segment_1">#N/A</definedName>
    <definedName name="Segment_Vendeur">#N/A</definedName>
    <definedName name="_xlnm.Print_Area" localSheetId="0">MATRICE!$A$1:$L$20</definedName>
  </definedNames>
  <calcPr calcId="162913" concurrentCalc="0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0" i="1" l="1"/>
  <c r="I20" i="1"/>
  <c r="E5" i="4"/>
  <c r="D15" i="4"/>
  <c r="E13" i="4"/>
  <c r="D13" i="4"/>
  <c r="E12" i="4"/>
  <c r="D12" i="4"/>
  <c r="E11" i="4"/>
  <c r="D11" i="4"/>
  <c r="E10" i="4"/>
  <c r="D10" i="4"/>
  <c r="E9" i="4"/>
  <c r="D9" i="4"/>
  <c r="E8" i="4"/>
  <c r="D8" i="4"/>
  <c r="E7" i="4"/>
  <c r="D7" i="4"/>
  <c r="E6" i="4"/>
  <c r="D6" i="4"/>
  <c r="D5" i="4"/>
  <c r="E4" i="4"/>
  <c r="D4" i="4"/>
  <c r="D3" i="4"/>
  <c r="E3" i="4"/>
  <c r="J20" i="1" a="1"/>
  <c r="J20" i="1"/>
  <c r="D16" i="4"/>
  <c r="J11" i="4"/>
  <c r="J12" i="4"/>
  <c r="L20" i="1"/>
  <c r="K20" i="1"/>
  <c r="D17" i="4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<sst xmlns="http://schemas.openxmlformats.org/spreadsheetml/2006/main" count="52" uniqueCount="52">
  <si>
    <t>Libellé</t>
  </si>
  <si>
    <t>Quantité</t>
  </si>
  <si>
    <t>Montant TVA (total)</t>
  </si>
  <si>
    <t>Prix de vente HT (total)</t>
  </si>
  <si>
    <t>Total panier</t>
  </si>
  <si>
    <t>CB SC</t>
  </si>
  <si>
    <t>CHEQUE</t>
  </si>
  <si>
    <t>ESPECES</t>
  </si>
  <si>
    <t>Prix de vente TTC (total)</t>
  </si>
  <si>
    <t>OFFERT</t>
  </si>
  <si>
    <t>SAV</t>
  </si>
  <si>
    <t>MAGASIN</t>
  </si>
  <si>
    <t>VENDEUR CB</t>
  </si>
  <si>
    <t>TOTAL CB SC</t>
  </si>
  <si>
    <t>TOTAL ESP</t>
  </si>
  <si>
    <t>TOTAL CHQ</t>
  </si>
  <si>
    <t>CARTE CADEAU</t>
  </si>
  <si>
    <t>TOTAL MAGASIN</t>
  </si>
  <si>
    <t>TOTAL SAV</t>
  </si>
  <si>
    <t>CB CODE</t>
  </si>
  <si>
    <t>TOTAL OFFERT</t>
  </si>
  <si>
    <t>TOTAL VENDEUR CB</t>
  </si>
  <si>
    <t>TOTAL CARTE CADEAU</t>
  </si>
  <si>
    <t>TOTAL CB CODE</t>
  </si>
  <si>
    <t>Moyen de paiement</t>
  </si>
  <si>
    <t>P/u de vente TTC</t>
  </si>
  <si>
    <t>VAD VIR</t>
  </si>
  <si>
    <t>VAD PAYPAL</t>
  </si>
  <si>
    <t>Vendeur</t>
  </si>
  <si>
    <t>TOTAL VAD VIR</t>
  </si>
  <si>
    <t>TOTAL VAD PAYPAL</t>
  </si>
  <si>
    <t>DATE - SEMAINE N°X</t>
  </si>
  <si>
    <t>VENDEUR 1</t>
  </si>
  <si>
    <t>VENDEUR 2</t>
  </si>
  <si>
    <t>VENDEUR 3</t>
  </si>
  <si>
    <t>@</t>
  </si>
  <si>
    <t>Vendeurs</t>
  </si>
  <si>
    <t>Paiements</t>
  </si>
  <si>
    <t>1</t>
  </si>
  <si>
    <t>Client</t>
  </si>
  <si>
    <t>Commentaire</t>
  </si>
  <si>
    <t>FOND DE CAISSE DE LA VEILLE</t>
  </si>
  <si>
    <t>FOND DE CAISSE FIN DE JOURNEE</t>
  </si>
  <si>
    <t>MONNAIE</t>
  </si>
  <si>
    <t>CAFE</t>
  </si>
  <si>
    <t>AUTRE</t>
  </si>
  <si>
    <t>ERREUR DE CAISSE ESPECES</t>
  </si>
  <si>
    <t>TOTAL JOURNALIER</t>
  </si>
  <si>
    <t>NBR VENTES JOUR.</t>
  </si>
  <si>
    <t>PANIER MOYEN</t>
  </si>
  <si>
    <t>FOND DE CAISSE FIN DE JOURNEE ESTIME</t>
  </si>
  <si>
    <t>ESPECES RETIREES ENVELOPPE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</si>
</sst>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;;;"/>
  </numFmts>
  <fonts count="13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8"/>
      <name val="Calibri"/>
      <family val="2"/>
      <scheme val="minor"/>
    </font>
    <font>
      <b/>
      <sz val="5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7" tint="0.399975585192419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1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7">
    <xf numFmtId="0" fontId="0" fillId="0" borderId="0" xfId="0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7" fillId="0" borderId="2" xfId="0" applyFont="1" applyBorder="1" applyAlignment="1">
      <alignment vertical="center"/>
    </xf>
    <xf numFmtId="0" fontId="7" fillId="4" borderId="2" xfId="0" applyFont="1" applyFill="1" applyBorder="1" applyAlignment="1">
      <alignment vertical="center"/>
    </xf>
    <xf numFmtId="0" fontId="11" fillId="0" borderId="2" xfId="0" applyFont="1" applyBorder="1" applyAlignment="1">
      <alignment vertical="center"/>
    </xf>
    <xf numFmtId="0" fontId="11" fillId="4" borderId="2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0" fillId="4" borderId="2" xfId="0" applyNumberFormat="1" applyFont="1" applyFill="1" applyBorder="1" applyAlignment="1">
      <alignment horizontal="right" vertical="center"/>
    </xf>
    <xf numFmtId="0" fontId="0" fillId="4" borderId="2" xfId="0" applyFont="1" applyFill="1" applyBorder="1" applyAlignment="1">
      <alignment horizontal="center" vertical="center"/>
    </xf>
    <xf numFmtId="164" fontId="0" fillId="0" borderId="2" xfId="0" applyNumberFormat="1" applyFont="1" applyBorder="1" applyAlignment="1">
      <alignment horizontal="right" vertical="center"/>
    </xf>
    <xf numFmtId="0" fontId="0" fillId="0" borderId="2" xfId="0" applyFont="1" applyBorder="1" applyAlignment="1">
      <alignment horizontal="center" vertical="center"/>
    </xf>
    <xf numFmtId="165" fontId="0" fillId="0" borderId="0" xfId="0" applyNumberFormat="1" applyFont="1" applyFill="1" applyAlignment="1">
      <alignment horizontal="center" vertical="center"/>
    </xf>
    <xf numFmtId="0" fontId="10" fillId="3" borderId="11" xfId="1" applyFont="1" applyFill="1" applyBorder="1" applyAlignment="1">
      <alignment horizontal="center" vertical="center"/>
    </xf>
    <xf numFmtId="0" fontId="6" fillId="3" borderId="11" xfId="1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6" fillId="3" borderId="10" xfId="1" applyFont="1" applyFill="1" applyBorder="1" applyAlignment="1">
      <alignment horizontal="center" vertical="center"/>
    </xf>
    <xf numFmtId="0" fontId="7" fillId="2" borderId="2" xfId="2" applyFont="1" applyBorder="1" applyAlignment="1">
      <alignment horizontal="center" vertical="center" wrapText="1"/>
    </xf>
    <xf numFmtId="0" fontId="7" fillId="3" borderId="2" xfId="2" applyFont="1" applyFill="1" applyBorder="1" applyAlignment="1">
      <alignment horizontal="left" vertical="center" wrapText="1"/>
    </xf>
    <xf numFmtId="1" fontId="7" fillId="2" borderId="2" xfId="2" applyNumberFormat="1" applyFont="1" applyBorder="1" applyAlignment="1">
      <alignment horizontal="center" vertical="center" wrapText="1"/>
    </xf>
    <xf numFmtId="164" fontId="7" fillId="3" borderId="2" xfId="2" applyNumberFormat="1" applyFont="1" applyFill="1" applyBorder="1" applyAlignment="1">
      <alignment horizontal="center" vertical="center" wrapText="1"/>
    </xf>
    <xf numFmtId="164" fontId="7" fillId="2" borderId="2" xfId="2" applyNumberFormat="1" applyFont="1" applyBorder="1" applyAlignment="1">
      <alignment horizontal="center" vertical="center" wrapText="1"/>
    </xf>
    <xf numFmtId="164" fontId="12" fillId="5" borderId="2" xfId="2" applyNumberFormat="1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vertical="center"/>
    </xf>
    <xf numFmtId="164" fontId="3" fillId="0" borderId="2" xfId="0" applyNumberFormat="1" applyFont="1" applyBorder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0" fontId="6" fillId="0" borderId="2" xfId="0" applyFont="1" applyBorder="1" applyAlignment="1">
      <alignment vertical="center"/>
    </xf>
    <xf numFmtId="49" fontId="7" fillId="0" borderId="2" xfId="0" applyNumberFormat="1" applyFont="1" applyBorder="1" applyAlignment="1">
      <alignment horizontal="left" vertical="center"/>
    </xf>
    <xf numFmtId="44" fontId="7" fillId="0" borderId="2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left" vertical="center"/>
    </xf>
    <xf numFmtId="164" fontId="3" fillId="4" borderId="2" xfId="0" applyNumberFormat="1" applyFont="1" applyFill="1" applyBorder="1" applyAlignment="1">
      <alignment horizontal="left" vertical="center"/>
    </xf>
    <xf numFmtId="164" fontId="3" fillId="4" borderId="12" xfId="0" applyNumberFormat="1" applyFont="1" applyFill="1" applyBorder="1" applyAlignment="1">
      <alignment horizontal="left" vertical="center"/>
    </xf>
    <xf numFmtId="164" fontId="3" fillId="4" borderId="13" xfId="0" applyNumberFormat="1" applyFont="1" applyFill="1" applyBorder="1" applyAlignment="1">
      <alignment horizontal="left" vertical="center"/>
    </xf>
    <xf numFmtId="164" fontId="3" fillId="4" borderId="14" xfId="0" applyNumberFormat="1" applyFont="1" applyFill="1" applyBorder="1" applyAlignment="1">
      <alignment horizontal="left" vertical="center"/>
    </xf>
    <xf numFmtId="164" fontId="0" fillId="0" borderId="2" xfId="0" applyNumberFormat="1" applyFont="1" applyBorder="1" applyAlignment="1">
      <alignment horizontal="center" vertical="center"/>
    </xf>
  </cellXfs>
  <cellStyles count="51">
    <cellStyle name="60 % - Accent4" xfId="2" builtinId="44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Normal" xfId="0" builtinId="0"/>
    <cellStyle name="Titre 2" xfId="1" builtinId="17"/>
  </cellStyles>
  <dxfs count="35">
    <dxf>
      <font>
        <color theme="0"/>
      </font>
      <fill>
        <patternFill>
          <bgColor theme="1" tint="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7" tint="0.39997558519241921"/>
        <name val="Calibri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7" tint="0.3999755851924192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medium">
          <color auto="1"/>
        </bottom>
      </border>
    </dxf>
    <dxf>
      <border outline="0">
        <top style="medium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99060</xdr:colOff>
      <xdr:row>9</xdr:row>
      <xdr:rowOff>7619</xdr:rowOff>
    </xdr:from>
    <xdr:to>
      <xdr:col>4</xdr:col>
      <xdr:colOff>2522220</xdr:colOff>
      <xdr:row>15</xdr:row>
      <xdr:rowOff>297180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PANIER">
              <a:extLst>
                <a:ext uri="{FF2B5EF4-FFF2-40B4-BE49-F238E27FC236}">
                  <a16:creationId xmlns:a16="http://schemas.microsoft.com/office/drawing/2014/main" id="{9E4C7C38-ACAF-4DD5-B8C9-58E1FEB7940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N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060" y="2750819"/>
              <a:ext cx="6080760" cy="21183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0</xdr:col>
      <xdr:colOff>102868</xdr:colOff>
      <xdr:row>5</xdr:row>
      <xdr:rowOff>22861</xdr:rowOff>
    </xdr:from>
    <xdr:to>
      <xdr:col>3</xdr:col>
      <xdr:colOff>891540</xdr:colOff>
      <xdr:row>8</xdr:row>
      <xdr:rowOff>175261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Vendeur">
              <a:extLst>
                <a:ext uri="{FF2B5EF4-FFF2-40B4-BE49-F238E27FC236}">
                  <a16:creationId xmlns:a16="http://schemas.microsoft.com/office/drawing/2014/main" id="{44494BB3-3DF4-438A-AC15-4B216AC552C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end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868" y="1546861"/>
              <a:ext cx="3463292" cy="1066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10</xdr:row>
      <xdr:rowOff>57150</xdr:rowOff>
    </xdr:from>
    <xdr:to>
      <xdr:col>4</xdr:col>
      <xdr:colOff>85725</xdr:colOff>
      <xdr:row>12</xdr:row>
      <xdr:rowOff>95250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0A226068-7E2F-415F-ABB4-1530112E065A}"/>
            </a:ext>
          </a:extLst>
        </xdr:cNvPr>
        <xdr:cNvSpPr/>
      </xdr:nvSpPr>
      <xdr:spPr>
        <a:xfrm>
          <a:off x="2847975" y="3105150"/>
          <a:ext cx="1409700" cy="647700"/>
        </a:xfrm>
        <a:prstGeom prst="wedgeRoundRectCallout">
          <a:avLst>
            <a:gd name="adj1" fmla="val -57320"/>
            <a:gd name="adj2" fmla="val 74265"/>
            <a:gd name="adj3" fmla="val 16667"/>
          </a:avLst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ajouter une ligne dans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3</xdr:row>
      <xdr:rowOff>95250</xdr:rowOff>
    </xdr:from>
    <xdr:to>
      <xdr:col>4</xdr:col>
      <xdr:colOff>19050</xdr:colOff>
      <xdr:row>5</xdr:row>
      <xdr:rowOff>133350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6372DD61-28F5-4403-8ACA-829B53CFD468}"/>
            </a:ext>
          </a:extLst>
        </xdr:cNvPr>
        <xdr:cNvSpPr/>
      </xdr:nvSpPr>
      <xdr:spPr>
        <a:xfrm>
          <a:off x="2228850" y="1009650"/>
          <a:ext cx="1409700" cy="647700"/>
        </a:xfrm>
        <a:prstGeom prst="wedgeRoundRectCallout">
          <a:avLst>
            <a:gd name="adj1" fmla="val -57320"/>
            <a:gd name="adj2" fmla="val 74265"/>
            <a:gd name="adj3" fmla="val 16667"/>
          </a:avLst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ajouter une ligne dans le tableau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1" sourceName="1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endeur" sourceName="Vendeur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ANIER" cache="Segment_1" caption="PANIER" columnCount="20" style="SlicerStyleDark4" lockedPosition="1" rowHeight="241300"/>
  <slicer name="Vendeur" cache="Segment_Vendeur" caption="Vendeur" columnCount="2" lockedPosition="1" rowHeight="241300"/>
</slicers>
</file>

<file path=xl/tables/table1.xml><?xml version="1.0" encoding="utf-8"?>
<table xmlns="http://schemas.openxmlformats.org/spreadsheetml/2006/main" id="1" name="TabSaisie" displayName="TabSaisie" ref="A19:L20" headerRowDxfId="28" dataDxfId="27" headerRowBorderDxfId="25" tableBorderDxfId="26" headerRowCellStyle="Titre 2" dataCellStyle="60 % - Accent4">
  <autoFilter ref="A19:L20"/>
  <tableColumns count="12">
    <tableColumn id="1" name="1" totalsRowLabel="Total" dataDxfId="23" totalsRowDxfId="24" dataCellStyle="60 % - Accent4">
      <calculatedColumnFormula>IF(D19="@",A18+1,A19)</calculatedColumnFormula>
    </tableColumn>
    <tableColumn id="12" name="Client" dataDxfId="21" totalsRowDxfId="22" dataCellStyle="60 % - Accent4"/>
    <tableColumn id="11" name="Commentaire" dataDxfId="19" totalsRowDxfId="20" dataCellStyle="60 % - Accent4"/>
    <tableColumn id="2" name="Vendeur" dataDxfId="17" totalsRowDxfId="18" dataCellStyle="60 % - Accent4"/>
    <tableColumn id="3" name="Libellé" dataDxfId="15" totalsRowDxfId="16" dataCellStyle="60 % - Accent4"/>
    <tableColumn id="4" name="Quantité" dataDxfId="13" totalsRowDxfId="14" dataCellStyle="60 % - Accent4"/>
    <tableColumn id="5" name="Moyen de paiement" dataDxfId="11" totalsRowDxfId="12" dataCellStyle="60 % - Accent4"/>
    <tableColumn id="6" name="P/u de vente TTC" dataDxfId="9" totalsRowDxfId="10" dataCellStyle="60 % - Accent4"/>
    <tableColumn id="7" name="Prix de vente TTC (total)" dataDxfId="7" totalsRowDxfId="8" dataCellStyle="60 % - Accent4">
      <calculatedColumnFormula>H20*F20</calculatedColumnFormula>
    </tableColumn>
    <tableColumn id="8" name="Total panier" dataDxfId="5" totalsRowDxfId="6" dataCellStyle="60 % - Accent4">
      <calculatedColumnFormula array="1">SUMPRODUCT((TabSaisie[1]=TabSaisie[[#This Row],[1]])*TabSaisie[Prix de vente TTC (total)])</calculatedColumnFormula>
    </tableColumn>
    <tableColumn id="9" name="Prix de vente HT (total)" dataDxfId="3" totalsRowDxfId="4" dataCellStyle="60 % - Accent4">
      <calculatedColumnFormula>(H20/1.2)*F20</calculatedColumnFormula>
    </tableColumn>
    <tableColumn id="10" name="Montant TVA (total)" totalsRowFunction="sum" dataDxfId="1" totalsRowDxfId="2" dataCellStyle="60 % - Accent4">
      <calculatedColumnFormula>((H20/1.2)*0.2)*F20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3" name="TabPaiements" displayName="TabPaiements" ref="B2:B13" totalsRowShown="0" headerRowDxfId="34" dataDxfId="33">
  <autoFilter ref="B2:B13"/>
  <tableColumns count="1">
    <tableColumn id="1" name="Paiements" dataDxfId="32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2" name="TabVendeurs" displayName="TabVendeurs" ref="B2:B6" totalsRowShown="0" headerRowDxfId="31" dataDxfId="30">
  <autoFilter ref="B2:B6"/>
  <tableColumns count="1">
    <tableColumn id="1" name="Vendeurs" dataDxfId="29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20"/>
  <sheetViews>
    <sheetView tabSelected="1" topLeftCell="A10" zoomScaleNormal="100" workbookViewId="0">
      <selection activeCell="F15" sqref="F15"/>
    </sheetView>
  </sheetViews>
  <sheetFormatPr baseColWidth="10" defaultColWidth="11.44140625" defaultRowHeight="24" customHeight="1" x14ac:dyDescent="0.3"/>
  <cols>
    <col min="1" max="1" width="7.33203125" style="1" bestFit="1" customWidth="1"/>
    <col min="2" max="2" width="11.6640625" style="1" bestFit="1" customWidth="1"/>
    <col min="3" max="3" width="20" style="1" bestFit="1" customWidth="1"/>
    <col min="4" max="4" width="14.33203125" style="1" customWidth="1"/>
    <col min="5" max="5" width="45.44140625" style="1" customWidth="1"/>
    <col min="6" max="6" width="13.33203125" style="1" customWidth="1"/>
    <col min="7" max="7" width="26" style="1" customWidth="1"/>
    <col min="8" max="8" width="22.33203125" style="2" customWidth="1"/>
    <col min="9" max="9" width="30.44140625" style="1" customWidth="1"/>
    <col min="10" max="10" width="16.6640625" style="15" customWidth="1"/>
    <col min="11" max="11" width="29.44140625" style="1" customWidth="1"/>
    <col min="12" max="12" width="26" style="1" customWidth="1"/>
    <col min="13" max="16384" width="11.44140625" style="1"/>
  </cols>
  <sheetData>
    <row r="1" spans="1:12" ht="24" customHeight="1" x14ac:dyDescent="0.3">
      <c r="A1" s="32" t="s">
        <v>31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4"/>
    </row>
    <row r="2" spans="1:12" ht="24" customHeight="1" x14ac:dyDescent="0.3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7"/>
    </row>
    <row r="3" spans="1:12" ht="24" customHeight="1" x14ac:dyDescent="0.3">
      <c r="A3" s="35"/>
      <c r="B3" s="36"/>
      <c r="C3" s="36"/>
      <c r="D3" s="36"/>
      <c r="E3" s="36"/>
      <c r="F3" s="36"/>
      <c r="G3" s="36"/>
      <c r="H3" s="36"/>
      <c r="I3" s="36"/>
      <c r="J3" s="36"/>
      <c r="K3" s="36"/>
      <c r="L3" s="37"/>
    </row>
    <row r="4" spans="1:12" ht="24" customHeight="1" thickBot="1" x14ac:dyDescent="0.35">
      <c r="A4" s="38"/>
      <c r="B4" s="39"/>
      <c r="C4" s="39"/>
      <c r="D4" s="39"/>
      <c r="E4" s="39"/>
      <c r="F4" s="39"/>
      <c r="G4" s="39"/>
      <c r="H4" s="39"/>
      <c r="I4" s="39"/>
      <c r="J4" s="39"/>
      <c r="K4" s="39"/>
      <c r="L4" s="40"/>
    </row>
    <row r="18" spans="1:12" ht="24" customHeight="1" x14ac:dyDescent="0.3">
      <c r="H18" s="1"/>
    </row>
    <row r="19" spans="1:12" ht="18" x14ac:dyDescent="0.3">
      <c r="A19" s="16" t="s">
        <v>38</v>
      </c>
      <c r="B19" s="17" t="s">
        <v>39</v>
      </c>
      <c r="C19" s="17" t="s">
        <v>40</v>
      </c>
      <c r="D19" s="16" t="s">
        <v>28</v>
      </c>
      <c r="E19" s="17" t="s">
        <v>0</v>
      </c>
      <c r="F19" s="18" t="s">
        <v>1</v>
      </c>
      <c r="G19" s="17" t="s">
        <v>24</v>
      </c>
      <c r="H19" s="17" t="s">
        <v>25</v>
      </c>
      <c r="I19" s="17" t="s">
        <v>8</v>
      </c>
      <c r="J19" s="17" t="s">
        <v>4</v>
      </c>
      <c r="K19" s="19" t="s">
        <v>3</v>
      </c>
      <c r="L19" s="19" t="s">
        <v>2</v>
      </c>
    </row>
    <row r="20" spans="1:12" ht="22.05" customHeight="1" x14ac:dyDescent="0.3">
      <c r="A20" s="20" t="str">
        <f t="shared" ref="A20" si="0">IF(D19="@",A18+1,A19)</f>
        <v>1</v>
      </c>
      <c r="B20" s="20"/>
      <c r="C20" s="20"/>
      <c r="D20" s="20"/>
      <c r="E20" s="21"/>
      <c r="F20" s="22"/>
      <c r="G20" s="20"/>
      <c r="H20" s="23"/>
      <c r="I20" s="24">
        <f t="shared" ref="I20" si="1">H20*F20</f>
        <v>0</v>
      </c>
      <c r="J20" s="25" cm="1">
        <f t="array" ref="J20">SUMPRODUCT((TabSaisie[1]=TabSaisie[[#This Row],[1]])*TabSaisie[Prix de vente TTC (total)])</f>
        <v>0</v>
      </c>
      <c r="K20" s="24">
        <f t="shared" ref="K20" si="2">(H20/1.2)*F20</f>
        <v>0</v>
      </c>
      <c r="L20" s="24">
        <f t="shared" ref="L20" si="3">((H20/1.2)*0.2)*F20</f>
        <v>0</v>
      </c>
    </row>
  </sheetData>
  <mergeCells count="1">
    <mergeCell ref="A1:L4"/>
  </mergeCells>
  <phoneticPr fontId="8" type="noConversion"/>
  <conditionalFormatting sqref="A19:L20">
    <cfRule type="expression" dxfId="0" priority="9">
      <formula>$D19="@"</formula>
    </cfRule>
  </conditionalFormatting>
  <dataValidations count="2">
    <dataValidation type="list" allowBlank="1" showInputMessage="1" showErrorMessage="1" sqref="G20">
      <formula1>ListePaiements</formula1>
    </dataValidation>
    <dataValidation type="list" allowBlank="1" showInputMessage="1" showErrorMessage="1" sqref="D20">
      <formula1>ListeVendeurs</formula1>
    </dataValidation>
  </dataValidations>
  <printOptions horizontalCentered="1" verticalCentered="1"/>
  <pageMargins left="0" right="0" top="0" bottom="0" header="0" footer="0"/>
  <pageSetup paperSize="9" scale="42" fitToHeight="2" orientation="landscape" horizontalDpi="4294967292" verticalDpi="4294967292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J17"/>
  <sheetViews>
    <sheetView zoomScale="115" zoomScaleNormal="115" workbookViewId="0">
      <selection activeCell="A10" sqref="A10"/>
    </sheetView>
  </sheetViews>
  <sheetFormatPr baseColWidth="10" defaultRowHeight="14.4" x14ac:dyDescent="0.3"/>
  <cols>
    <col min="3" max="3" width="29.88671875" customWidth="1"/>
    <col min="4" max="4" width="14" customWidth="1"/>
    <col min="5" max="5" width="14.5546875" customWidth="1"/>
    <col min="9" max="9" width="12.77734375" customWidth="1"/>
  </cols>
  <sheetData>
    <row r="3" spans="3:10" ht="22.05" customHeight="1" x14ac:dyDescent="0.3">
      <c r="C3" s="4" t="s">
        <v>23</v>
      </c>
      <c r="D3" s="12">
        <f>COUNTIF(MATRICE!G20:G20,"CB CODE")</f>
        <v>0</v>
      </c>
      <c r="E3" s="11">
        <f>SUMIF(MATRICE!G19:G20,"CB CODE",MATRICE!I19:I20)</f>
        <v>0</v>
      </c>
      <c r="G3" s="42" t="s">
        <v>41</v>
      </c>
      <c r="H3" s="42"/>
      <c r="I3" s="42"/>
      <c r="J3" s="26"/>
    </row>
    <row r="4" spans="3:10" ht="22.05" customHeight="1" x14ac:dyDescent="0.3">
      <c r="C4" s="3" t="s">
        <v>13</v>
      </c>
      <c r="D4" s="14">
        <f>COUNTIF(MATRICE!G20:G20,"CB SC")</f>
        <v>0</v>
      </c>
      <c r="E4" s="13">
        <f>SUMIF(MATRICE!G19:G20,"CB SC",MATRICE!I19:I20)</f>
        <v>0</v>
      </c>
      <c r="G4" s="41" t="s">
        <v>42</v>
      </c>
      <c r="H4" s="41"/>
      <c r="I4" s="41"/>
      <c r="J4" s="27"/>
    </row>
    <row r="5" spans="3:10" ht="22.05" customHeight="1" x14ac:dyDescent="0.3">
      <c r="C5" s="4" t="s">
        <v>14</v>
      </c>
      <c r="D5" s="12">
        <f>COUNTIF(MATRICE!G20:G20,"ESPECES")</f>
        <v>0</v>
      </c>
      <c r="E5" s="11">
        <f>SUMIF(MATRICE!G19:G20,"ESPECES",MATRICE!I19:I20)</f>
        <v>0</v>
      </c>
      <c r="G5" s="28"/>
      <c r="H5" s="1"/>
      <c r="I5" s="1"/>
      <c r="J5" s="1"/>
    </row>
    <row r="6" spans="3:10" ht="22.05" customHeight="1" x14ac:dyDescent="0.3">
      <c r="C6" s="3" t="s">
        <v>15</v>
      </c>
      <c r="D6" s="14">
        <f>COUNTIF(MATRICE!G20:G20,"CHEQUE")</f>
        <v>0</v>
      </c>
      <c r="E6" s="13">
        <f>SUMIF(MATRICE!G19:G20,"CHEQUE",MATRICE!I19:I20)</f>
        <v>0</v>
      </c>
      <c r="G6" s="42" t="s">
        <v>43</v>
      </c>
      <c r="H6" s="42"/>
      <c r="I6" s="42"/>
      <c r="J6" s="26"/>
    </row>
    <row r="7" spans="3:10" ht="22.05" customHeight="1" x14ac:dyDescent="0.3">
      <c r="C7" s="4" t="s">
        <v>17</v>
      </c>
      <c r="D7" s="12">
        <f>COUNTIF(MATRICE!G20:G20,"MAGASIN")</f>
        <v>0</v>
      </c>
      <c r="E7" s="11">
        <f>SUMIF(MATRICE!G19:G20,"MAGASIN",MATRICE!I19:I20)</f>
        <v>0</v>
      </c>
      <c r="G7" s="41" t="s">
        <v>44</v>
      </c>
      <c r="H7" s="41"/>
      <c r="I7" s="41"/>
      <c r="J7" s="27"/>
    </row>
    <row r="8" spans="3:10" ht="22.05" customHeight="1" x14ac:dyDescent="0.3">
      <c r="C8" s="3" t="s">
        <v>18</v>
      </c>
      <c r="D8" s="14">
        <f>COUNTIF(MATRICE!G20:G20,"SAV")</f>
        <v>0</v>
      </c>
      <c r="E8" s="13">
        <f>SUMIF(MATRICE!G19:G20,"SAV",MATRICE!I19:I20)</f>
        <v>0</v>
      </c>
      <c r="G8" s="43" t="s">
        <v>45</v>
      </c>
      <c r="H8" s="44"/>
      <c r="I8" s="45"/>
      <c r="J8" s="26"/>
    </row>
    <row r="9" spans="3:10" ht="22.05" customHeight="1" x14ac:dyDescent="0.3">
      <c r="C9" s="4" t="s">
        <v>20</v>
      </c>
      <c r="D9" s="12">
        <f>COUNTIF(MATRICE!G20:G20,"OFFERT")</f>
        <v>0</v>
      </c>
      <c r="E9" s="11">
        <f>SUMIF(MATRICE!G19:G20,"OFFERT",MATRICE!I19:I20)</f>
        <v>0</v>
      </c>
      <c r="G9" s="28"/>
      <c r="H9" s="1"/>
      <c r="I9" s="1"/>
      <c r="J9" s="1"/>
    </row>
    <row r="10" spans="3:10" ht="22.05" customHeight="1" x14ac:dyDescent="0.3">
      <c r="C10" s="5" t="s">
        <v>29</v>
      </c>
      <c r="D10" s="14">
        <f>COUNTIF(MATRICE!G20:G20,"VAD VIR")</f>
        <v>0</v>
      </c>
      <c r="E10" s="13">
        <f>SUMIF(MATRICE!G19:G20,"VAD VIR",MATRICE!I19:I20)</f>
        <v>0</v>
      </c>
      <c r="G10" s="41" t="s">
        <v>51</v>
      </c>
      <c r="H10" s="41"/>
      <c r="I10" s="41"/>
      <c r="J10" s="27"/>
    </row>
    <row r="11" spans="3:10" ht="22.05" customHeight="1" x14ac:dyDescent="0.3">
      <c r="C11" s="6" t="s">
        <v>30</v>
      </c>
      <c r="D11" s="12">
        <f>COUNTIF(MATRICE!G20:G20,"VAD PAYPAL")</f>
        <v>0</v>
      </c>
      <c r="E11" s="11">
        <f>SUMIF(MATRICE!G19:G20,"VAD PAYPAL",MATRICE!I19:I20)</f>
        <v>0</v>
      </c>
      <c r="G11" s="42" t="s">
        <v>50</v>
      </c>
      <c r="H11" s="42"/>
      <c r="I11" s="42"/>
      <c r="J11" s="26">
        <f>((((J3+E5)-J10)-J7)-J8)</f>
        <v>0</v>
      </c>
    </row>
    <row r="12" spans="3:10" ht="22.05" customHeight="1" x14ac:dyDescent="0.3">
      <c r="C12" s="3" t="s">
        <v>21</v>
      </c>
      <c r="D12" s="14">
        <f>COUNTIF(MATRICE!G20:G20,"VENDEUR CB")</f>
        <v>0</v>
      </c>
      <c r="E12" s="13">
        <f>SUMIF(MATRICE!G19:G20,"VENDEUR",MATRICE!I19:I20)</f>
        <v>0</v>
      </c>
      <c r="G12" s="41" t="s">
        <v>46</v>
      </c>
      <c r="H12" s="41"/>
      <c r="I12" s="41"/>
      <c r="J12" s="27">
        <f>J11-J4</f>
        <v>0</v>
      </c>
    </row>
    <row r="13" spans="3:10" ht="22.05" customHeight="1" x14ac:dyDescent="0.3">
      <c r="C13" s="4" t="s">
        <v>22</v>
      </c>
      <c r="D13" s="12">
        <f>COUNTIF(MATRICE!G20:G20,"CARTE CADEAU")</f>
        <v>0</v>
      </c>
      <c r="E13" s="11">
        <f>SUMIF(MATRICE!G19:G20,"CARTE CADEAU",MATRICE!I19:I20)</f>
        <v>0</v>
      </c>
    </row>
    <row r="15" spans="3:10" ht="18" x14ac:dyDescent="0.3">
      <c r="C15" s="29" t="s">
        <v>47</v>
      </c>
      <c r="D15" s="46">
        <f>SUM(MATRICE!I20:I20)</f>
        <v>0</v>
      </c>
    </row>
    <row r="16" spans="3:10" ht="18" x14ac:dyDescent="0.3">
      <c r="C16" s="29" t="s">
        <v>48</v>
      </c>
      <c r="D16" s="14">
        <f>COUNT(MATRICE!J20:J20)</f>
        <v>1</v>
      </c>
    </row>
    <row r="17" spans="3:4" ht="18" x14ac:dyDescent="0.3">
      <c r="C17" s="30" t="s">
        <v>49</v>
      </c>
      <c r="D17" s="31">
        <f>D15/D16</f>
        <v>0</v>
      </c>
    </row>
  </sheetData>
  <mergeCells count="8">
    <mergeCell ref="G12:I12"/>
    <mergeCell ref="G10:I10"/>
    <mergeCell ref="G11:I11"/>
    <mergeCell ref="G3:I3"/>
    <mergeCell ref="G4:I4"/>
    <mergeCell ref="G6:I6"/>
    <mergeCell ref="G7:I7"/>
    <mergeCell ref="G8:I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13"/>
  <sheetViews>
    <sheetView workbookViewId="0">
      <selection activeCell="F9" sqref="F9"/>
    </sheetView>
  </sheetViews>
  <sheetFormatPr baseColWidth="10" defaultColWidth="11.44140625" defaultRowHeight="24" customHeight="1" x14ac:dyDescent="0.3"/>
  <cols>
    <col min="1" max="1" width="13.6640625" style="7" bestFit="1" customWidth="1"/>
    <col min="2" max="2" width="26" style="7" customWidth="1"/>
    <col min="3" max="16384" width="11.44140625" style="7"/>
  </cols>
  <sheetData>
    <row r="2" spans="2:2" ht="24" customHeight="1" x14ac:dyDescent="0.3">
      <c r="B2" s="7" t="s">
        <v>37</v>
      </c>
    </row>
    <row r="3" spans="2:2" ht="24" customHeight="1" x14ac:dyDescent="0.3">
      <c r="B3" s="7" t="s">
        <v>19</v>
      </c>
    </row>
    <row r="4" spans="2:2" ht="24" customHeight="1" x14ac:dyDescent="0.3">
      <c r="B4" s="7" t="s">
        <v>5</v>
      </c>
    </row>
    <row r="5" spans="2:2" ht="24" customHeight="1" x14ac:dyDescent="0.3">
      <c r="B5" s="7" t="s">
        <v>7</v>
      </c>
    </row>
    <row r="6" spans="2:2" ht="24" customHeight="1" x14ac:dyDescent="0.3">
      <c r="B6" s="7" t="s">
        <v>6</v>
      </c>
    </row>
    <row r="7" spans="2:2" ht="24" customHeight="1" x14ac:dyDescent="0.3">
      <c r="B7" s="7" t="s">
        <v>26</v>
      </c>
    </row>
    <row r="8" spans="2:2" ht="24" customHeight="1" x14ac:dyDescent="0.3">
      <c r="B8" s="7" t="s">
        <v>27</v>
      </c>
    </row>
    <row r="9" spans="2:2" ht="24" customHeight="1" x14ac:dyDescent="0.3">
      <c r="B9" s="7" t="s">
        <v>9</v>
      </c>
    </row>
    <row r="10" spans="2:2" ht="24" customHeight="1" x14ac:dyDescent="0.3">
      <c r="B10" s="7" t="s">
        <v>10</v>
      </c>
    </row>
    <row r="11" spans="2:2" ht="24" customHeight="1" x14ac:dyDescent="0.3">
      <c r="B11" s="7" t="s">
        <v>11</v>
      </c>
    </row>
    <row r="12" spans="2:2" ht="24" customHeight="1" x14ac:dyDescent="0.3">
      <c r="B12" s="7" t="s">
        <v>12</v>
      </c>
    </row>
    <row r="13" spans="2:2" ht="24" customHeight="1" x14ac:dyDescent="0.3">
      <c r="B13" s="7" t="s">
        <v>16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F6" sqref="F6"/>
    </sheetView>
  </sheetViews>
  <sheetFormatPr baseColWidth="10" defaultColWidth="11.44140625" defaultRowHeight="24" customHeight="1" x14ac:dyDescent="0.3"/>
  <cols>
    <col min="1" max="1" width="11.5546875" style="7" customWidth="1"/>
    <col min="2" max="2" width="19.88671875" style="7" customWidth="1"/>
    <col min="3" max="16384" width="11.44140625" style="7"/>
  </cols>
  <sheetData>
    <row r="1" spans="1:2" ht="24" customHeight="1" x14ac:dyDescent="0.3">
      <c r="B1" s="8"/>
    </row>
    <row r="2" spans="1:2" ht="24" customHeight="1" x14ac:dyDescent="0.3">
      <c r="B2" s="10" t="s">
        <v>36</v>
      </c>
    </row>
    <row r="3" spans="1:2" ht="24" customHeight="1" x14ac:dyDescent="0.3">
      <c r="B3" s="9" t="s">
        <v>32</v>
      </c>
    </row>
    <row r="4" spans="1:2" ht="24" customHeight="1" x14ac:dyDescent="0.3">
      <c r="B4" s="8" t="s">
        <v>33</v>
      </c>
    </row>
    <row r="5" spans="1:2" ht="24" customHeight="1" x14ac:dyDescent="0.3">
      <c r="B5" s="8" t="s">
        <v>34</v>
      </c>
    </row>
    <row r="6" spans="1:2" ht="24" customHeight="1" x14ac:dyDescent="0.3">
      <c r="A6" s="8"/>
      <c r="B6" s="8" t="s">
        <v>35</v>
      </c>
    </row>
    <row r="7" spans="1:2" ht="24" customHeight="1" x14ac:dyDescent="0.3">
      <c r="A7" s="8"/>
    </row>
  </sheetData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MATRICE</vt:lpstr>
      <vt:lpstr>RECAP</vt:lpstr>
      <vt:lpstr>MOYEN PAIEMENT</vt:lpstr>
      <vt:lpstr>VENDEURS</vt:lpstr>
      <vt:lpstr>ListePaiements</vt:lpstr>
      <vt:lpstr>ListeVendeurs</vt:lpstr>
      <vt:lpstr>MATRICE!Zone_d_impression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2020-01-12T22:58:34Z</cp:lastPrinted>
  <dcterms:created xsi:type="dcterms:W3CDTF">2019-12-31T14:34:39Z</dcterms:created>
  <dcterms:modified xsi:type="dcterms:W3CDTF">2020-01-20T16:58:09Z</dcterms:modified>
</cp:coreProperties>
</file>