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wele8\Desktop\"/>
    </mc:Choice>
  </mc:AlternateContent>
  <bookViews>
    <workbookView xWindow="0" yWindow="0" windowWidth="7470" windowHeight="2760" activeTab="1"/>
  </bookViews>
  <sheets>
    <sheet name="Mode d'emploi" sheetId="1" r:id="rId1"/>
    <sheet name="Exigences" sheetId="2" r:id="rId2"/>
  </sheet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92" i="2" l="1"/>
  <c r="C92" i="2"/>
  <c r="K92" i="2"/>
  <c r="J92" i="2"/>
  <c r="D92" i="2"/>
  <c r="K91" i="2"/>
  <c r="J91" i="2"/>
  <c r="I91" i="2"/>
  <c r="H91" i="2"/>
  <c r="G91" i="2"/>
  <c r="K90" i="2"/>
  <c r="J90" i="2"/>
  <c r="I90" i="2"/>
  <c r="H90" i="2"/>
  <c r="G90" i="2"/>
  <c r="K89" i="2"/>
  <c r="J89" i="2"/>
  <c r="I89" i="2"/>
  <c r="H89" i="2"/>
  <c r="G89" i="2"/>
  <c r="K88" i="2"/>
  <c r="J88" i="2"/>
  <c r="I88" i="2"/>
  <c r="H88" i="2"/>
  <c r="G88" i="2"/>
  <c r="J86" i="2"/>
  <c r="K86" i="2"/>
  <c r="L86" i="2"/>
  <c r="D86" i="2"/>
  <c r="C86" i="2"/>
  <c r="J84" i="2"/>
  <c r="K84" i="2"/>
  <c r="L84" i="2"/>
  <c r="D84" i="2"/>
  <c r="C84" i="2"/>
  <c r="O83" i="2"/>
  <c r="C83" i="2"/>
  <c r="K82" i="2"/>
  <c r="J82" i="2"/>
  <c r="I82" i="2"/>
  <c r="H82" i="2"/>
  <c r="G82" i="2"/>
  <c r="K81" i="2"/>
  <c r="J81" i="2"/>
  <c r="I81" i="2"/>
  <c r="H81" i="2"/>
  <c r="G81" i="2"/>
  <c r="J79" i="2"/>
  <c r="K79" i="2"/>
  <c r="L79" i="2"/>
  <c r="D79" i="2"/>
  <c r="C79" i="2"/>
  <c r="K78" i="2"/>
  <c r="J78" i="2"/>
  <c r="I78" i="2"/>
  <c r="H78" i="2"/>
  <c r="G78" i="2"/>
  <c r="K77" i="2"/>
  <c r="J77" i="2"/>
  <c r="I77" i="2"/>
  <c r="H77" i="2"/>
  <c r="G77" i="2"/>
  <c r="J75" i="2"/>
  <c r="K75" i="2"/>
  <c r="L75" i="2"/>
  <c r="D75" i="2"/>
  <c r="C75" i="2"/>
  <c r="K74" i="2"/>
  <c r="J74" i="2"/>
  <c r="I74" i="2"/>
  <c r="H74" i="2"/>
  <c r="G74" i="2"/>
  <c r="K73" i="2"/>
  <c r="J73" i="2"/>
  <c r="I73" i="2"/>
  <c r="H73" i="2"/>
  <c r="G73" i="2"/>
  <c r="J71" i="2"/>
  <c r="K71" i="2"/>
  <c r="L71" i="2"/>
  <c r="D71" i="2"/>
  <c r="C71" i="2"/>
  <c r="O70" i="2"/>
  <c r="C70" i="2"/>
  <c r="K69" i="2"/>
  <c r="J69" i="2"/>
  <c r="I69" i="2"/>
  <c r="H69" i="2"/>
  <c r="G69" i="2"/>
  <c r="K68" i="2"/>
  <c r="J68" i="2"/>
  <c r="I68" i="2"/>
  <c r="H68" i="2"/>
  <c r="G68" i="2"/>
  <c r="K67" i="2"/>
  <c r="J67" i="2"/>
  <c r="I67" i="2"/>
  <c r="H67" i="2"/>
  <c r="G67" i="2"/>
  <c r="J65" i="2"/>
  <c r="K65" i="2"/>
  <c r="L65" i="2"/>
  <c r="D65" i="2"/>
  <c r="C65" i="2"/>
  <c r="K64" i="2"/>
  <c r="J64" i="2"/>
  <c r="I64" i="2"/>
  <c r="H64" i="2"/>
  <c r="G64" i="2"/>
  <c r="K63" i="2"/>
  <c r="J63" i="2"/>
  <c r="I63" i="2"/>
  <c r="H63" i="2"/>
  <c r="G63" i="2"/>
  <c r="K62" i="2"/>
  <c r="J62" i="2"/>
  <c r="I62" i="2"/>
  <c r="H62" i="2"/>
  <c r="G62" i="2"/>
  <c r="J60" i="2"/>
  <c r="K60" i="2"/>
  <c r="L60" i="2"/>
  <c r="D60" i="2"/>
  <c r="C60" i="2"/>
  <c r="K59" i="2"/>
  <c r="J59" i="2"/>
  <c r="I59" i="2"/>
  <c r="H59" i="2"/>
  <c r="G59" i="2"/>
  <c r="K58" i="2"/>
  <c r="J58" i="2"/>
  <c r="I58" i="2"/>
  <c r="H58" i="2"/>
  <c r="G58" i="2"/>
  <c r="K57" i="2"/>
  <c r="J57" i="2"/>
  <c r="I57" i="2"/>
  <c r="H57" i="2"/>
  <c r="G57" i="2"/>
  <c r="K56" i="2"/>
  <c r="J56" i="2"/>
  <c r="I56" i="2"/>
  <c r="H56" i="2"/>
  <c r="G56" i="2"/>
  <c r="O54" i="2"/>
  <c r="C54" i="2"/>
  <c r="K53" i="2"/>
  <c r="J53" i="2"/>
  <c r="I53" i="2"/>
  <c r="H53" i="2"/>
  <c r="G53" i="2"/>
  <c r="K52" i="2"/>
  <c r="J52" i="2"/>
  <c r="I52" i="2"/>
  <c r="H52" i="2"/>
  <c r="G52" i="2"/>
  <c r="K51" i="2"/>
  <c r="J51" i="2"/>
  <c r="I51" i="2"/>
  <c r="H51" i="2"/>
  <c r="G51" i="2"/>
  <c r="K50" i="2"/>
  <c r="J50" i="2"/>
  <c r="I50" i="2"/>
  <c r="H50" i="2"/>
  <c r="G50" i="2"/>
  <c r="K49" i="2"/>
  <c r="J49" i="2"/>
  <c r="I49" i="2"/>
  <c r="H49" i="2"/>
  <c r="G49" i="2"/>
  <c r="K48" i="2"/>
  <c r="J48" i="2"/>
  <c r="I48" i="2"/>
  <c r="H48" i="2"/>
  <c r="G48" i="2"/>
  <c r="K47" i="2"/>
  <c r="J47" i="2"/>
  <c r="I47" i="2"/>
  <c r="H47" i="2"/>
  <c r="G47" i="2"/>
  <c r="K46" i="2"/>
  <c r="J46" i="2"/>
  <c r="I46" i="2"/>
  <c r="H46" i="2"/>
  <c r="G46" i="2"/>
  <c r="J44" i="2"/>
  <c r="K44" i="2"/>
  <c r="L44" i="2"/>
  <c r="D44" i="2"/>
  <c r="C44" i="2"/>
  <c r="O43" i="2"/>
  <c r="C43" i="2"/>
  <c r="K42" i="2"/>
  <c r="J42" i="2"/>
  <c r="I42" i="2"/>
  <c r="H42" i="2"/>
  <c r="G42" i="2"/>
  <c r="J40" i="2"/>
  <c r="K40" i="2"/>
  <c r="L40" i="2"/>
  <c r="D40" i="2"/>
  <c r="C40" i="2"/>
  <c r="K39" i="2"/>
  <c r="J39" i="2"/>
  <c r="I39" i="2"/>
  <c r="H39" i="2"/>
  <c r="G39" i="2"/>
  <c r="K38" i="2"/>
  <c r="J38" i="2"/>
  <c r="I38" i="2"/>
  <c r="H38" i="2"/>
  <c r="G38" i="2"/>
  <c r="K37" i="2"/>
  <c r="J37" i="2"/>
  <c r="I37" i="2"/>
  <c r="H37" i="2"/>
  <c r="G37" i="2"/>
  <c r="J35" i="2"/>
  <c r="K35" i="2"/>
  <c r="L35" i="2"/>
  <c r="D35" i="2"/>
  <c r="C35" i="2"/>
  <c r="O34" i="2"/>
  <c r="C34" i="2"/>
  <c r="K33" i="2"/>
  <c r="J33" i="2"/>
  <c r="I33" i="2"/>
  <c r="H33" i="2"/>
  <c r="G33" i="2"/>
  <c r="K32" i="2"/>
  <c r="J32" i="2"/>
  <c r="I32" i="2"/>
  <c r="H32" i="2"/>
  <c r="G32" i="2"/>
  <c r="K31" i="2"/>
  <c r="J31" i="2"/>
  <c r="I31" i="2"/>
  <c r="H31" i="2"/>
  <c r="G31" i="2"/>
  <c r="J29" i="2"/>
  <c r="K29" i="2"/>
  <c r="L29" i="2"/>
  <c r="D29" i="2"/>
  <c r="C29" i="2"/>
  <c r="K28" i="2"/>
  <c r="J28" i="2"/>
  <c r="I28" i="2"/>
  <c r="H28" i="2"/>
  <c r="G28" i="2"/>
  <c r="K27" i="2"/>
  <c r="J27" i="2"/>
  <c r="I27" i="2"/>
  <c r="H27" i="2"/>
  <c r="G27" i="2"/>
  <c r="J25" i="2"/>
  <c r="K25" i="2"/>
  <c r="L25" i="2"/>
  <c r="D25" i="2"/>
  <c r="C25" i="2"/>
  <c r="K23" i="2"/>
  <c r="J23" i="2"/>
  <c r="I23" i="2"/>
  <c r="H23" i="2"/>
  <c r="G23" i="2"/>
  <c r="J21" i="2"/>
  <c r="K21" i="2"/>
  <c r="L21" i="2"/>
  <c r="D21" i="2"/>
  <c r="C21" i="2"/>
  <c r="K20" i="2"/>
  <c r="J20" i="2"/>
  <c r="I20" i="2"/>
  <c r="H20" i="2"/>
  <c r="G20" i="2"/>
  <c r="J18" i="2"/>
  <c r="K18" i="2"/>
  <c r="L18" i="2"/>
  <c r="D18" i="2"/>
  <c r="C18" i="2"/>
  <c r="K17" i="2"/>
  <c r="J17" i="2"/>
  <c r="I17" i="2"/>
  <c r="H17" i="2"/>
  <c r="G17" i="2"/>
  <c r="J15" i="2"/>
  <c r="K14" i="2"/>
  <c r="J14" i="2"/>
  <c r="I14" i="2"/>
  <c r="H14" i="2"/>
  <c r="G14" i="2"/>
  <c r="K13" i="2"/>
  <c r="J13" i="2"/>
  <c r="I13" i="2"/>
  <c r="H13" i="2"/>
  <c r="G13" i="2"/>
  <c r="K85" i="2"/>
  <c r="J85" i="2"/>
  <c r="I85" i="2"/>
  <c r="H85" i="2"/>
  <c r="G85" i="2"/>
  <c r="K72" i="2"/>
  <c r="J72" i="2"/>
  <c r="I72" i="2"/>
  <c r="H72" i="2"/>
  <c r="G72" i="2"/>
  <c r="K45" i="2"/>
  <c r="J45" i="2"/>
  <c r="I45" i="2"/>
  <c r="H45" i="2"/>
  <c r="G45" i="2"/>
  <c r="K36" i="2"/>
  <c r="J36" i="2"/>
  <c r="I36" i="2"/>
  <c r="H36" i="2"/>
  <c r="G36" i="2"/>
  <c r="K26" i="2"/>
  <c r="J26" i="2"/>
  <c r="I26" i="2"/>
  <c r="H26" i="2"/>
  <c r="G26" i="2"/>
  <c r="O29" i="2"/>
  <c r="K94" i="2"/>
  <c r="J94" i="2"/>
  <c r="I94" i="2"/>
  <c r="H94" i="2"/>
  <c r="G94" i="2"/>
  <c r="D94" i="2"/>
  <c r="K93" i="2"/>
  <c r="J93" i="2"/>
  <c r="I93" i="2"/>
  <c r="H93" i="2"/>
  <c r="G93" i="2"/>
  <c r="D93" i="2"/>
  <c r="K87" i="2"/>
  <c r="J87" i="2"/>
  <c r="I87" i="2"/>
  <c r="H87" i="2"/>
  <c r="G87" i="2"/>
  <c r="K80" i="2"/>
  <c r="J80" i="2"/>
  <c r="I80" i="2"/>
  <c r="H80" i="2"/>
  <c r="G80" i="2"/>
  <c r="D80" i="2"/>
  <c r="K76" i="2"/>
  <c r="J76" i="2"/>
  <c r="I76" i="2"/>
  <c r="H76" i="2"/>
  <c r="G76" i="2"/>
  <c r="D76" i="2"/>
  <c r="K66" i="2"/>
  <c r="J66" i="2"/>
  <c r="I66" i="2"/>
  <c r="H66" i="2"/>
  <c r="G66" i="2"/>
  <c r="D66" i="2"/>
  <c r="K61" i="2"/>
  <c r="J61" i="2"/>
  <c r="I61" i="2"/>
  <c r="H61" i="2"/>
  <c r="G61" i="2"/>
  <c r="D61" i="2"/>
  <c r="K55" i="2"/>
  <c r="J55" i="2"/>
  <c r="I55" i="2"/>
  <c r="H55" i="2"/>
  <c r="G55" i="2"/>
  <c r="D55" i="2"/>
  <c r="K41" i="2"/>
  <c r="J41" i="2"/>
  <c r="I41" i="2"/>
  <c r="H41" i="2"/>
  <c r="G41" i="2"/>
  <c r="D41" i="2"/>
  <c r="K30" i="2"/>
  <c r="J30" i="2"/>
  <c r="I30" i="2"/>
  <c r="H30" i="2"/>
  <c r="G30" i="2"/>
  <c r="D30" i="2"/>
  <c r="H16" i="2"/>
  <c r="I16" i="2"/>
  <c r="K16" i="2"/>
  <c r="H19" i="2"/>
  <c r="I19" i="2"/>
  <c r="K19" i="2"/>
  <c r="H22" i="2"/>
  <c r="I22" i="2"/>
  <c r="K22" i="2"/>
  <c r="J22" i="2"/>
  <c r="G22" i="2"/>
  <c r="E22" i="2"/>
  <c r="D22" i="2"/>
  <c r="J19" i="2"/>
  <c r="G19" i="2"/>
  <c r="E19" i="2"/>
  <c r="D19" i="2"/>
  <c r="J16" i="2"/>
  <c r="G16" i="2"/>
  <c r="E16" i="2"/>
  <c r="D16" i="2"/>
  <c r="J12" i="2"/>
  <c r="I12" i="1"/>
  <c r="I13" i="1"/>
  <c r="I14" i="1"/>
  <c r="I15" i="1"/>
  <c r="I16" i="1"/>
  <c r="P11" i="2"/>
  <c r="F15" i="1"/>
  <c r="F14" i="1"/>
  <c r="F13" i="1"/>
  <c r="E30" i="2"/>
  <c r="E41" i="2"/>
  <c r="E55" i="2"/>
  <c r="E61" i="2"/>
  <c r="E66" i="2"/>
  <c r="E76" i="2"/>
  <c r="E80" i="2"/>
  <c r="E87" i="2"/>
  <c r="D87" i="2"/>
  <c r="E93" i="2"/>
  <c r="E94" i="2"/>
  <c r="E26" i="2"/>
  <c r="D26" i="2"/>
  <c r="E36" i="2"/>
  <c r="D36" i="2"/>
  <c r="E45" i="2"/>
  <c r="D45" i="2"/>
  <c r="E72" i="2"/>
  <c r="D72" i="2"/>
  <c r="E85" i="2"/>
  <c r="D85" i="2"/>
  <c r="E13" i="2"/>
  <c r="D13" i="2"/>
  <c r="E14" i="2"/>
  <c r="D14" i="2"/>
  <c r="K12" i="2"/>
  <c r="L12" i="2"/>
  <c r="C12" i="2"/>
  <c r="D12" i="2"/>
  <c r="E17" i="2"/>
  <c r="D17" i="2"/>
  <c r="E20" i="2"/>
  <c r="D20" i="2"/>
  <c r="E23" i="2"/>
  <c r="D23" i="2"/>
  <c r="E27" i="2"/>
  <c r="D27" i="2"/>
  <c r="E28" i="2"/>
  <c r="D28" i="2"/>
  <c r="E31" i="2"/>
  <c r="D31" i="2"/>
  <c r="E32" i="2"/>
  <c r="D32" i="2"/>
  <c r="E33" i="2"/>
  <c r="D33" i="2"/>
  <c r="E37" i="2"/>
  <c r="D37" i="2"/>
  <c r="E38" i="2"/>
  <c r="D38" i="2"/>
  <c r="E39" i="2"/>
  <c r="D39" i="2"/>
  <c r="E42" i="2"/>
  <c r="D42" i="2"/>
  <c r="E46" i="2"/>
  <c r="D46" i="2"/>
  <c r="E47" i="2"/>
  <c r="D47" i="2"/>
  <c r="E48" i="2"/>
  <c r="D48" i="2"/>
  <c r="E49" i="2"/>
  <c r="D49" i="2"/>
  <c r="E50" i="2"/>
  <c r="D50" i="2"/>
  <c r="E51" i="2"/>
  <c r="D51" i="2"/>
  <c r="E52" i="2"/>
  <c r="D52" i="2"/>
  <c r="E53" i="2"/>
  <c r="D53" i="2"/>
  <c r="E56" i="2"/>
  <c r="D56" i="2"/>
  <c r="E57" i="2"/>
  <c r="D57" i="2"/>
  <c r="E58" i="2"/>
  <c r="D58" i="2"/>
  <c r="E59" i="2"/>
  <c r="D59" i="2"/>
  <c r="E62" i="2"/>
  <c r="D62" i="2"/>
  <c r="E63" i="2"/>
  <c r="D63" i="2"/>
  <c r="E64" i="2"/>
  <c r="D64" i="2"/>
  <c r="E67" i="2"/>
  <c r="D67" i="2"/>
  <c r="E68" i="2"/>
  <c r="D68" i="2"/>
  <c r="E69" i="2"/>
  <c r="D69" i="2"/>
  <c r="E73" i="2"/>
  <c r="D73" i="2"/>
  <c r="E74" i="2"/>
  <c r="D74" i="2"/>
  <c r="E77" i="2"/>
  <c r="D77" i="2"/>
  <c r="E78" i="2"/>
  <c r="D78" i="2"/>
  <c r="E81" i="2"/>
  <c r="D81" i="2"/>
  <c r="E82" i="2"/>
  <c r="D82" i="2"/>
  <c r="E88" i="2"/>
  <c r="D88" i="2"/>
  <c r="E89" i="2"/>
  <c r="D89" i="2"/>
  <c r="E90" i="2"/>
  <c r="D90" i="2"/>
  <c r="E91" i="2"/>
  <c r="D91" i="2"/>
  <c r="N92" i="2"/>
  <c r="M92" i="2"/>
  <c r="M83" i="2"/>
  <c r="M84" i="2"/>
  <c r="N84" i="2"/>
  <c r="N83" i="2"/>
  <c r="D83" i="2"/>
  <c r="N75" i="2"/>
  <c r="M75" i="2"/>
  <c r="N65" i="2"/>
  <c r="M65" i="2"/>
  <c r="M43" i="2"/>
  <c r="M44" i="2"/>
  <c r="N44" i="2"/>
  <c r="N43" i="2"/>
  <c r="D43" i="2"/>
  <c r="M34" i="2"/>
  <c r="M35" i="2"/>
  <c r="N35" i="2"/>
  <c r="N34" i="2"/>
  <c r="D34" i="2"/>
  <c r="N18" i="2"/>
  <c r="M18" i="2"/>
  <c r="D15" i="2"/>
  <c r="D11" i="2"/>
  <c r="C11" i="2"/>
  <c r="M11" i="2"/>
  <c r="Q11" i="2"/>
  <c r="M15" i="2"/>
  <c r="N15" i="2"/>
  <c r="M21" i="2"/>
  <c r="N21" i="2"/>
  <c r="C24" i="2"/>
  <c r="C15" i="2"/>
  <c r="H15" i="2"/>
  <c r="I15" i="2"/>
  <c r="K15" i="2"/>
  <c r="L15" i="2"/>
  <c r="M12" i="2"/>
  <c r="N12" i="2"/>
  <c r="N11" i="2"/>
  <c r="O11" i="2"/>
  <c r="O24" i="2"/>
  <c r="D24" i="2"/>
  <c r="N24" i="2"/>
  <c r="N25" i="2"/>
  <c r="M25" i="2"/>
  <c r="M24" i="2"/>
  <c r="M29" i="2"/>
  <c r="N29" i="2"/>
  <c r="M40" i="2"/>
  <c r="N40" i="2"/>
  <c r="D54" i="2"/>
  <c r="N54" i="2"/>
  <c r="N60" i="2"/>
  <c r="M60" i="2"/>
  <c r="M54" i="2"/>
  <c r="D70" i="2"/>
  <c r="N70" i="2"/>
  <c r="N71" i="2"/>
  <c r="M71" i="2"/>
  <c r="M70" i="2"/>
  <c r="M79" i="2"/>
  <c r="N79" i="2"/>
  <c r="M86" i="2"/>
  <c r="N86" i="2"/>
</calcChain>
</file>

<file path=xl/sharedStrings.xml><?xml version="1.0" encoding="utf-8"?>
<sst xmlns="http://schemas.openxmlformats.org/spreadsheetml/2006/main" count="231" uniqueCount="148">
  <si>
    <t>Pas du tout</t>
  </si>
  <si>
    <t>Plutôt non</t>
  </si>
  <si>
    <t>Plutôt oui</t>
  </si>
  <si>
    <t>Tout à fait</t>
  </si>
  <si>
    <t>Niveaux de réalisation</t>
  </si>
  <si>
    <t>l’action n’est pas réalisée ou alors de manière très aléatoire</t>
  </si>
  <si>
    <t>l’action est réalisée quelques fois de manière informelle</t>
  </si>
  <si>
    <t>l’action est formalisée et réalisée de manière assez convaincante</t>
  </si>
  <si>
    <t>l’action formalisée est réalisée, améliorée et tracée</t>
  </si>
  <si>
    <t>Niveaux de conformité</t>
  </si>
  <si>
    <t>Non conforme</t>
  </si>
  <si>
    <t>À améliorer</t>
  </si>
  <si>
    <t>Acceptable</t>
  </si>
  <si>
    <t>Conforme</t>
  </si>
  <si>
    <t>Libellés explicites des niveaux de conformité</t>
  </si>
  <si>
    <t>il est nécessaire de formaliser les activités</t>
  </si>
  <si>
    <t>il est nécessaire de pérenniser la bonne exécution des activités</t>
  </si>
  <si>
    <t>il est nécessaire de tracer et d’améliorer les activités</t>
  </si>
  <si>
    <t>Félicitation ! améliorer et communiquez les résultats</t>
  </si>
  <si>
    <t>Notes minimales</t>
  </si>
  <si>
    <t>notes maximales</t>
  </si>
  <si>
    <t>REALISATION</t>
  </si>
  <si>
    <t>ECHELLE DE COTATION</t>
  </si>
  <si>
    <t>CONFORMITE</t>
  </si>
  <si>
    <t>Chap</t>
  </si>
  <si>
    <t>Exigence</t>
  </si>
  <si>
    <t>Notes</t>
  </si>
  <si>
    <t>Modes de preuves et commentaires</t>
  </si>
  <si>
    <t xml:space="preserve">Choix réalisé </t>
  </si>
  <si>
    <t>Niveaux de réalisation choisis</t>
  </si>
  <si>
    <t>N° du choix réalisé</t>
  </si>
  <si>
    <t>Note réalisation</t>
  </si>
  <si>
    <t>Note conformité</t>
  </si>
  <si>
    <t>pondération exigence</t>
  </si>
  <si>
    <t>pondération sous chap</t>
  </si>
  <si>
    <t>Note moyenne pondérée pour le sous chpitre</t>
  </si>
  <si>
    <t>Libellé note du chap</t>
  </si>
  <si>
    <t>Somme des pondérations des chapitres</t>
  </si>
  <si>
    <t>Note moyenne conformité de la grille</t>
  </si>
  <si>
    <t>Niveau de respect de la norme</t>
  </si>
  <si>
    <t>Chap 4</t>
  </si>
  <si>
    <t>Contexte de l'organisme</t>
  </si>
  <si>
    <t>4.1</t>
  </si>
  <si>
    <t xml:space="preserve">Libellés conformité </t>
  </si>
  <si>
    <t>Evaluation</t>
  </si>
  <si>
    <t>Notes correspndantes</t>
  </si>
  <si>
    <t>Sous Chap</t>
  </si>
  <si>
    <t>Libellés explicites</t>
  </si>
  <si>
    <t>Comprehension du contexte et des enjeux</t>
  </si>
  <si>
    <t>4.2</t>
  </si>
  <si>
    <t>comprehension des besoins et des attentes des parties intéressées</t>
  </si>
  <si>
    <t>les enjeux externes et intrernes sont identifiés</t>
  </si>
  <si>
    <t>les enjeux externes et intrernes sont surveillés</t>
  </si>
  <si>
    <t>Les parties intéressées pertinentes sont déterminées</t>
  </si>
  <si>
    <t>les exigencesx des parties intéressées sons prises en compte</t>
  </si>
  <si>
    <t>4.3</t>
  </si>
  <si>
    <t>Domaine d'application du système de management</t>
  </si>
  <si>
    <t xml:space="preserve">le domaine d'application ainsi que ses limites sont définis </t>
  </si>
  <si>
    <t>Les Activités et les processus sont clairements identifiés</t>
  </si>
  <si>
    <t>Un document est disponible et tenu a jour pour expliquer le DA</t>
  </si>
  <si>
    <t>Leadership</t>
  </si>
  <si>
    <t>5.1</t>
  </si>
  <si>
    <t>Leadership &amp; engagement</t>
  </si>
  <si>
    <t>La politique et les objectifs sont établis et cohérent avec l'orientation stratégique de l'entreprise</t>
  </si>
  <si>
    <t>La direction s'engage à mettre en place un SMQ</t>
  </si>
  <si>
    <t>Les rôles et responsabilités sont définis</t>
  </si>
  <si>
    <t xml:space="preserve">Les ressource exigées sont disponibles </t>
  </si>
  <si>
    <t>5.2</t>
  </si>
  <si>
    <t>Politique</t>
  </si>
  <si>
    <t>4.4</t>
  </si>
  <si>
    <t>Un SMQ est établi en accord avec la norme</t>
  </si>
  <si>
    <t xml:space="preserve">La politique et les objectifs sont établis, documentés et tenus à jour </t>
  </si>
  <si>
    <t>La politique est communiqué et comprise dans l'entreprise</t>
  </si>
  <si>
    <t>Planification</t>
  </si>
  <si>
    <t>Actions à mettre en œuvre face aux risques et opportunités</t>
  </si>
  <si>
    <t>Les risques et opportunités sont déterminés</t>
  </si>
  <si>
    <t>L'efficacité des actions est mesurée</t>
  </si>
  <si>
    <t>6.1</t>
  </si>
  <si>
    <t>6.2</t>
  </si>
  <si>
    <t>Objectifs qualité et planification des actions pour les atteindre</t>
  </si>
  <si>
    <t>Une équipes est chargée du management de l'hygiène et de la sécurité des denrées</t>
  </si>
  <si>
    <t>Les actions à mettre en oeuvre face aux risques et opportunités sont planifiées</t>
  </si>
  <si>
    <t>Les actions sont prises en compte dans le système de management</t>
  </si>
  <si>
    <t>Les objectifs sont mesurés</t>
  </si>
  <si>
    <t>des objectifs cohérents avec la polique qualité sont établis</t>
  </si>
  <si>
    <t>Support</t>
  </si>
  <si>
    <t>7.1</t>
  </si>
  <si>
    <t>Ressources</t>
  </si>
  <si>
    <t>Les ressource néccessaires à l'établissement du SMQ sont identifiées et fournis</t>
  </si>
  <si>
    <t>La disponibilité des ressources est maintenue</t>
  </si>
  <si>
    <t>La main d'œuvre est qualifé pour les activités</t>
  </si>
  <si>
    <t>Les Installations sont adéquates</t>
  </si>
  <si>
    <t>L'environnement est adéquat pour garantir la conformité des produits et service</t>
  </si>
  <si>
    <t>Les ressources pour la surveillance  et la mesure sont disponibles</t>
  </si>
  <si>
    <t>Le personnel est sensibilisé par rapport au travail</t>
  </si>
  <si>
    <t>les besoins en communication interne et externes sont définis</t>
  </si>
  <si>
    <t>Le système de management est documenté</t>
  </si>
  <si>
    <t>Réalisation des activités opérationnelles</t>
  </si>
  <si>
    <t>Les critères d'acceptation des produits et services sont établis</t>
  </si>
  <si>
    <t xml:space="preserve">Les exigences relatives aux produits et services sont déterminées </t>
  </si>
  <si>
    <t xml:space="preserve">Les procéssus externalisés sont maitrisés </t>
  </si>
  <si>
    <t>Les procéssus sont maitrisés conformément aux critères</t>
  </si>
  <si>
    <t>Il existe une information documentée donnant la preuve de la réalisation d'un processus</t>
  </si>
  <si>
    <t>PRP</t>
  </si>
  <si>
    <t>8.2</t>
  </si>
  <si>
    <t>Un ou des PRP sont établis</t>
  </si>
  <si>
    <t>Le ou les PRP sont mis en oevre à tous les niveaux du système</t>
  </si>
  <si>
    <t>Le ou les PRP sont approuvés par l'équipe chargé de la sécurité des denrées alimentaires</t>
  </si>
  <si>
    <t>Les exigences légales et réglementaires sont identifiées</t>
  </si>
  <si>
    <t>8.3</t>
  </si>
  <si>
    <t>Système de tracabilité</t>
  </si>
  <si>
    <t>Il existe un système de traçabilité pour les matériaux et ingrédients</t>
  </si>
  <si>
    <t>Les opérations de retraitement et de recyclage sont tracées</t>
  </si>
  <si>
    <t>Les produits finis sont tracés</t>
  </si>
  <si>
    <t>Les exigences légales et réglementaires sont identifiées en matière de traçabilité</t>
  </si>
  <si>
    <t>Evaluation des performances</t>
  </si>
  <si>
    <t>Surveillance, mesure, analyse et évaluation</t>
  </si>
  <si>
    <t>Des activités de surveillance et de mesure sont mise en place et les performances sont évaluées</t>
  </si>
  <si>
    <t>Les activités de surveillance et de mesures sont documentées</t>
  </si>
  <si>
    <t>Les résultats des activités de surveillance et de mesure sont analysé et utilisés pendant la revue de direction</t>
  </si>
  <si>
    <t>Audit Interne</t>
  </si>
  <si>
    <t>Le programme d'audit est établi</t>
  </si>
  <si>
    <t>il y a des responsables pour les audits</t>
  </si>
  <si>
    <t>Il existe une information documenté qui donne la preuve que l'audit a été réalisé</t>
  </si>
  <si>
    <t>Revue de direction</t>
  </si>
  <si>
    <t xml:space="preserve">Le programme pour les revues de direction est établi en prenant compte des éléments nécessaires </t>
  </si>
  <si>
    <t>Des décisions de changement ou d'amélioration sont prises à l'issu des revues de direction</t>
  </si>
  <si>
    <t>Il existe une information documenté comme preuve des conclusion de la revue de direction</t>
  </si>
  <si>
    <t>Amélioration</t>
  </si>
  <si>
    <t>Des actions sont menées pour satisfaire aux exigences du client et accroître sa satisfaction, maîtriser et corriger la non-conformité client</t>
  </si>
  <si>
    <t>Généralités</t>
  </si>
  <si>
    <t>Non-conformité et actions correctives</t>
  </si>
  <si>
    <t>Les parties intéressées pertinentes sont identifiées dans le cadre du SMQ</t>
  </si>
  <si>
    <t>Les réclamations clients sont prises en compte</t>
  </si>
  <si>
    <t>les non-conformités sont toujours analysées</t>
  </si>
  <si>
    <t xml:space="preserve">Les causes des non-conformités sont recherchées et analysées </t>
  </si>
  <si>
    <t>une documentation pour enregistrer toutes les non-conformités et les action correctives mises en place est établi</t>
  </si>
  <si>
    <t>Amélioration continue</t>
  </si>
  <si>
    <t>veriffier si somme=1</t>
  </si>
  <si>
    <t>Numéro du choix</t>
  </si>
  <si>
    <t>Notes correspondantes</t>
  </si>
  <si>
    <t>9.1</t>
  </si>
  <si>
    <t>9.2</t>
  </si>
  <si>
    <t>9.3</t>
  </si>
  <si>
    <t>10.1</t>
  </si>
  <si>
    <t>10.2</t>
  </si>
  <si>
    <t>10.3</t>
  </si>
  <si>
    <t>SMQ &amp; ses processus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</si>
</sst>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Calibri"/>
      <family val="2"/>
      <scheme val="minor"/>
    </font>
    <font>
      <sz val="14"/>
      <color theme="1"/>
      <name val="Calibri"/>
      <family val="2"/>
      <scheme val="minor"/>
    </font>
    <font>
      <sz val="14"/>
      <color theme="1"/>
      <name val="Times New Roman"/>
      <family val="1"/>
    </font>
    <font>
      <b/>
      <sz val="14"/>
      <color theme="1"/>
      <name val="Calibri"/>
      <family val="2"/>
      <scheme val="minor"/>
    </font>
    <font>
      <b/>
      <sz val="18"/>
      <color theme="1"/>
      <name val="Arial"/>
      <family val="2"/>
    </font>
    <font>
      <b/>
      <sz val="18"/>
      <color theme="1"/>
      <name val="Calibri"/>
      <family val="2"/>
      <scheme val="minor"/>
    </font>
    <font>
      <b/>
      <sz val="11"/>
      <color theme="1"/>
      <name val="Arial"/>
      <family val="2"/>
    </font>
  </fonts>
  <fills count="8">
    <fill>
      <patternFill patternType="none"/>
    </fill>
    <fill>
      <patternFill patternType="gray125"/>
    </fill>
    <fill>
      <patternFill patternType="solid">
        <fgColor theme="4" tint="0.39997558519241921"/>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FFC000"/>
        <bgColor indexed="64"/>
      </patternFill>
    </fill>
    <fill>
      <patternFill patternType="solid">
        <fgColor rgb="FF00B0F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78">
    <xf numFmtId="0" fontId="0" fillId="0" borderId="0" xfId="0"/>
    <xf numFmtId="0" fontId="0" fillId="0" borderId="0" xfId="0" applyAlignment="1"/>
    <xf numFmtId="0" fontId="0" fillId="0" borderId="0" xfId="0" applyAlignment="1">
      <alignment wrapText="1"/>
    </xf>
    <xf numFmtId="0" fontId="2" fillId="0" borderId="3" xfId="0" applyFont="1" applyBorder="1" applyAlignment="1">
      <alignment vertical="center" wrapText="1"/>
    </xf>
    <xf numFmtId="0" fontId="3" fillId="0" borderId="3" xfId="0" applyFont="1" applyBorder="1" applyAlignment="1">
      <alignment vertical="center" wrapText="1"/>
    </xf>
    <xf numFmtId="0" fontId="3" fillId="0" borderId="1" xfId="0" applyFont="1" applyBorder="1" applyAlignment="1">
      <alignment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2" fillId="0" borderId="3" xfId="0" applyFont="1" applyBorder="1" applyAlignment="1">
      <alignment horizontal="center" vertical="center" wrapText="1"/>
    </xf>
    <xf numFmtId="9" fontId="2" fillId="0" borderId="3" xfId="1" applyFont="1" applyBorder="1" applyAlignment="1">
      <alignment horizontal="center" vertical="center" wrapText="1"/>
    </xf>
    <xf numFmtId="9" fontId="2" fillId="0" borderId="3" xfId="0" applyNumberFormat="1" applyFont="1" applyBorder="1" applyAlignment="1">
      <alignment horizontal="center" vertical="center" wrapText="1"/>
    </xf>
    <xf numFmtId="9" fontId="2" fillId="0" borderId="1" xfId="1" applyFont="1" applyBorder="1" applyAlignment="1">
      <alignment horizontal="center" vertical="center" wrapText="1"/>
    </xf>
    <xf numFmtId="9" fontId="2" fillId="0" borderId="1" xfId="0" applyNumberFormat="1" applyFont="1" applyBorder="1" applyAlignment="1">
      <alignment horizontal="center" vertical="center" wrapText="1"/>
    </xf>
    <xf numFmtId="0" fontId="2" fillId="0" borderId="3" xfId="0" quotePrefix="1" applyFont="1" applyBorder="1" applyAlignment="1">
      <alignment horizontal="center" vertical="center" wrapText="1"/>
    </xf>
    <xf numFmtId="0" fontId="2" fillId="0" borderId="1" xfId="0" quotePrefix="1" applyFont="1" applyBorder="1" applyAlignment="1">
      <alignment horizontal="center" vertical="center" wrapText="1"/>
    </xf>
    <xf numFmtId="0" fontId="0" fillId="0" borderId="0" xfId="0" applyFill="1"/>
    <xf numFmtId="0" fontId="7" fillId="0" borderId="10" xfId="0" applyFont="1" applyBorder="1"/>
    <xf numFmtId="0" fontId="0" fillId="3" borderId="1" xfId="0" applyFill="1" applyBorder="1"/>
    <xf numFmtId="0" fontId="0" fillId="2" borderId="1" xfId="0" applyFill="1" applyBorder="1" applyAlignment="1">
      <alignment wrapText="1"/>
    </xf>
    <xf numFmtId="0" fontId="0" fillId="2" borderId="1" xfId="0" applyFill="1" applyBorder="1"/>
    <xf numFmtId="0" fontId="0" fillId="0" borderId="1" xfId="0" applyBorder="1"/>
    <xf numFmtId="0" fontId="0" fillId="0" borderId="1" xfId="0" applyBorder="1" applyAlignment="1">
      <alignment wrapText="1"/>
    </xf>
    <xf numFmtId="0" fontId="0" fillId="4" borderId="1" xfId="0" applyFill="1" applyBorder="1"/>
    <xf numFmtId="0" fontId="0" fillId="3" borderId="1" xfId="0" applyFill="1" applyBorder="1" applyAlignment="1">
      <alignment wrapText="1"/>
    </xf>
    <xf numFmtId="0" fontId="0" fillId="5" borderId="1" xfId="0" applyFill="1" applyBorder="1" applyAlignment="1">
      <alignment wrapText="1"/>
    </xf>
    <xf numFmtId="0" fontId="0" fillId="0" borderId="1" xfId="0" applyFill="1" applyBorder="1"/>
    <xf numFmtId="0" fontId="0" fillId="0" borderId="1" xfId="0" applyFill="1" applyBorder="1" applyAlignment="1">
      <alignment wrapText="1"/>
    </xf>
    <xf numFmtId="0" fontId="0" fillId="0" borderId="1" xfId="0" applyBorder="1" applyAlignment="1">
      <alignment vertical="center" wrapText="1"/>
    </xf>
    <xf numFmtId="0" fontId="0" fillId="3" borderId="1" xfId="0" applyFill="1" applyBorder="1" applyAlignment="1">
      <alignment horizontal="center" vertical="center"/>
    </xf>
    <xf numFmtId="0" fontId="0" fillId="2" borderId="1" xfId="0" applyFill="1" applyBorder="1" applyAlignment="1">
      <alignment horizontal="center" vertical="center"/>
    </xf>
    <xf numFmtId="0" fontId="0" fillId="0" borderId="1" xfId="0" applyBorder="1" applyAlignment="1">
      <alignment horizontal="center" vertical="center"/>
    </xf>
    <xf numFmtId="9" fontId="0" fillId="0" borderId="1" xfId="1" applyFont="1" applyBorder="1" applyAlignment="1">
      <alignment horizontal="center" vertical="center"/>
    </xf>
    <xf numFmtId="0" fontId="0" fillId="4" borderId="1" xfId="0" applyFill="1" applyBorder="1" applyAlignment="1">
      <alignment horizontal="center" vertical="center"/>
    </xf>
    <xf numFmtId="0" fontId="0" fillId="0" borderId="1" xfId="0" applyBorder="1" applyAlignment="1">
      <alignment horizontal="center" vertical="center" wrapText="1"/>
    </xf>
    <xf numFmtId="0" fontId="0" fillId="5" borderId="1" xfId="0" applyFill="1" applyBorder="1" applyAlignment="1">
      <alignment horizontal="center" vertical="center"/>
    </xf>
    <xf numFmtId="0" fontId="0" fillId="0" borderId="1" xfId="0" applyFill="1" applyBorder="1" applyAlignment="1">
      <alignment horizontal="center" vertical="center"/>
    </xf>
    <xf numFmtId="0" fontId="0" fillId="3" borderId="1" xfId="0" applyFill="1" applyBorder="1" applyAlignment="1">
      <alignment horizontal="center" vertical="center" wrapText="1"/>
    </xf>
    <xf numFmtId="0" fontId="0" fillId="2" borderId="1" xfId="0" applyFill="1" applyBorder="1" applyAlignment="1">
      <alignment horizontal="center" vertical="center" wrapText="1"/>
    </xf>
    <xf numFmtId="9" fontId="0" fillId="2" borderId="1" xfId="1" applyFont="1" applyFill="1" applyBorder="1" applyAlignment="1">
      <alignment horizontal="center" vertical="center" wrapText="1"/>
    </xf>
    <xf numFmtId="9" fontId="0" fillId="0" borderId="1" xfId="1" applyFont="1" applyBorder="1" applyAlignment="1">
      <alignment horizontal="center" vertical="center" wrapText="1"/>
    </xf>
    <xf numFmtId="0" fontId="0" fillId="4" borderId="1" xfId="0" applyFill="1" applyBorder="1" applyAlignment="1">
      <alignment horizontal="center" vertical="center" wrapText="1"/>
    </xf>
    <xf numFmtId="0" fontId="0" fillId="5" borderId="1" xfId="0" applyFill="1" applyBorder="1" applyAlignment="1">
      <alignment horizontal="center" vertical="center" wrapText="1"/>
    </xf>
    <xf numFmtId="0" fontId="0" fillId="0" borderId="1" xfId="0" applyFill="1" applyBorder="1" applyAlignment="1">
      <alignment horizontal="center" vertical="center" wrapText="1"/>
    </xf>
    <xf numFmtId="0" fontId="7" fillId="0" borderId="10" xfId="0" applyFont="1" applyBorder="1" applyAlignment="1">
      <alignment horizontal="center" vertical="center"/>
    </xf>
    <xf numFmtId="0" fontId="0" fillId="0" borderId="0" xfId="0" applyAlignment="1">
      <alignment horizontal="center" vertical="center"/>
    </xf>
    <xf numFmtId="9" fontId="0" fillId="3" borderId="1" xfId="1" applyFont="1" applyFill="1" applyBorder="1" applyAlignment="1">
      <alignment horizontal="center" vertical="center" wrapText="1"/>
    </xf>
    <xf numFmtId="0" fontId="0" fillId="0" borderId="0" xfId="0" applyFill="1" applyAlignment="1">
      <alignment wrapText="1"/>
    </xf>
    <xf numFmtId="0" fontId="0" fillId="2" borderId="1" xfId="0" applyFill="1" applyBorder="1" applyAlignment="1">
      <alignment horizontal="center" vertical="center"/>
    </xf>
    <xf numFmtId="9" fontId="0" fillId="2" borderId="1" xfId="1" applyFont="1" applyFill="1" applyBorder="1" applyAlignment="1">
      <alignment horizontal="center" vertical="center"/>
    </xf>
    <xf numFmtId="9" fontId="0" fillId="3" borderId="1" xfId="1" applyFont="1" applyFill="1" applyBorder="1" applyAlignment="1">
      <alignment horizontal="center" vertical="center"/>
    </xf>
    <xf numFmtId="9" fontId="0" fillId="4" borderId="1" xfId="1" applyFont="1" applyFill="1" applyBorder="1" applyAlignment="1">
      <alignment horizontal="center" vertical="center"/>
    </xf>
    <xf numFmtId="9" fontId="0" fillId="5" borderId="1" xfId="1" applyFont="1" applyFill="1" applyBorder="1" applyAlignment="1">
      <alignment horizontal="center" vertical="center"/>
    </xf>
    <xf numFmtId="9" fontId="0" fillId="0" borderId="1" xfId="1" applyFont="1" applyFill="1" applyBorder="1" applyAlignment="1">
      <alignment horizontal="center" vertical="center"/>
    </xf>
    <xf numFmtId="9" fontId="0" fillId="4" borderId="1" xfId="1" applyFont="1" applyFill="1" applyBorder="1" applyAlignment="1">
      <alignment horizontal="center" vertical="center" wrapText="1"/>
    </xf>
    <xf numFmtId="9" fontId="0" fillId="5" borderId="1" xfId="1" applyFont="1" applyFill="1" applyBorder="1" applyAlignment="1">
      <alignment horizontal="center" vertical="center" wrapText="1"/>
    </xf>
    <xf numFmtId="9" fontId="0" fillId="0" borderId="1" xfId="1" applyFont="1" applyFill="1" applyBorder="1" applyAlignment="1">
      <alignment horizontal="center" vertical="center" wrapText="1"/>
    </xf>
    <xf numFmtId="0" fontId="0" fillId="2" borderId="1" xfId="1" applyNumberFormat="1" applyFont="1" applyFill="1" applyBorder="1" applyAlignment="1">
      <alignment horizontal="center" vertical="center" wrapText="1"/>
    </xf>
    <xf numFmtId="0" fontId="0" fillId="0" borderId="1" xfId="1" applyNumberFormat="1" applyFont="1" applyBorder="1" applyAlignment="1">
      <alignment horizontal="center" vertical="center" wrapText="1"/>
    </xf>
    <xf numFmtId="0" fontId="0" fillId="3" borderId="1" xfId="1" applyNumberFormat="1" applyFont="1" applyFill="1" applyBorder="1" applyAlignment="1">
      <alignment horizontal="center" vertical="center" wrapText="1"/>
    </xf>
    <xf numFmtId="0" fontId="0" fillId="2" borderId="0" xfId="0" applyFill="1"/>
    <xf numFmtId="0" fontId="0" fillId="2" borderId="11" xfId="0" applyFill="1" applyBorder="1" applyAlignment="1">
      <alignment vertical="center"/>
    </xf>
    <xf numFmtId="0" fontId="0" fillId="2" borderId="12" xfId="0" applyFill="1" applyBorder="1" applyAlignment="1">
      <alignment vertical="center"/>
    </xf>
    <xf numFmtId="0" fontId="0" fillId="6" borderId="0" xfId="0" applyFill="1"/>
    <xf numFmtId="0" fontId="0" fillId="7" borderId="0" xfId="0" applyFill="1"/>
    <xf numFmtId="0" fontId="0" fillId="6" borderId="1" xfId="0" applyFill="1" applyBorder="1"/>
    <xf numFmtId="0" fontId="0" fillId="7" borderId="1" xfId="0" applyFill="1" applyBorder="1"/>
    <xf numFmtId="20" fontId="0" fillId="7" borderId="1" xfId="0" applyNumberFormat="1" applyFill="1" applyBorder="1"/>
    <xf numFmtId="0" fontId="0" fillId="3" borderId="1" xfId="0" applyFill="1" applyBorder="1" applyAlignment="1">
      <alignment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0" fontId="0" fillId="2" borderId="1" xfId="0" applyFill="1" applyBorder="1" applyAlignment="1">
      <alignment horizontal="center" vertical="center"/>
    </xf>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9:J16"/>
  <sheetViews>
    <sheetView zoomScaleNormal="100" workbookViewId="0">
      <selection activeCell="J12" sqref="J12"/>
    </sheetView>
  </sheetViews>
  <sheetFormatPr baseColWidth="10" defaultRowHeight="15" x14ac:dyDescent="0.25"/>
  <cols>
    <col min="1" max="1" width="19.7109375" customWidth="1"/>
    <col min="2" max="2" width="23.7109375" customWidth="1"/>
    <col min="3" max="3" width="36" customWidth="1"/>
    <col min="4" max="4" width="16.85546875" customWidth="1"/>
    <col min="5" max="5" width="13.7109375" customWidth="1"/>
    <col min="6" max="6" width="16.42578125" customWidth="1"/>
    <col min="7" max="7" width="34.42578125" customWidth="1"/>
    <col min="9" max="9" width="25.85546875" customWidth="1"/>
    <col min="10" max="10" width="28.7109375" customWidth="1"/>
  </cols>
  <sheetData>
    <row r="9" spans="1:10" ht="15.75" thickBot="1" x14ac:dyDescent="0.3"/>
    <row r="10" spans="1:10" ht="30" customHeight="1" thickBot="1" x14ac:dyDescent="0.3">
      <c r="A10" s="74" t="s">
        <v>22</v>
      </c>
      <c r="B10" s="75"/>
      <c r="C10" s="75"/>
      <c r="D10" s="75"/>
      <c r="E10" s="75"/>
      <c r="F10" s="75"/>
      <c r="G10" s="76"/>
    </row>
    <row r="11" spans="1:10" ht="38.25" thickBot="1" x14ac:dyDescent="0.3">
      <c r="A11" s="69" t="s">
        <v>21</v>
      </c>
      <c r="B11" s="70"/>
      <c r="C11" s="70"/>
      <c r="D11" s="71" t="s">
        <v>23</v>
      </c>
      <c r="E11" s="72"/>
      <c r="F11" s="72"/>
      <c r="G11" s="73"/>
      <c r="I11" s="6" t="s">
        <v>29</v>
      </c>
      <c r="J11" s="6" t="s">
        <v>139</v>
      </c>
    </row>
    <row r="12" spans="1:10" ht="38.25" thickBot="1" x14ac:dyDescent="0.3">
      <c r="A12" s="6" t="s">
        <v>4</v>
      </c>
      <c r="B12" s="7" t="s">
        <v>45</v>
      </c>
      <c r="C12" s="8" t="s">
        <v>47</v>
      </c>
      <c r="D12" s="7" t="s">
        <v>9</v>
      </c>
      <c r="E12" s="7" t="s">
        <v>19</v>
      </c>
      <c r="F12" s="7" t="s">
        <v>20</v>
      </c>
      <c r="G12" s="7" t="s">
        <v>14</v>
      </c>
      <c r="I12" s="9" t="str">
        <f>B12</f>
        <v>Notes correspndantes</v>
      </c>
      <c r="J12" s="9">
        <v>1</v>
      </c>
    </row>
    <row r="13" spans="1:10" ht="37.5" x14ac:dyDescent="0.25">
      <c r="A13" s="14" t="s">
        <v>0</v>
      </c>
      <c r="B13" s="10">
        <v>0</v>
      </c>
      <c r="C13" s="4" t="s">
        <v>5</v>
      </c>
      <c r="D13" s="4" t="s">
        <v>10</v>
      </c>
      <c r="E13" s="11">
        <v>0</v>
      </c>
      <c r="F13" s="11">
        <f>E14-0.01</f>
        <v>9.0000000000000011E-2</v>
      </c>
      <c r="G13" s="3" t="s">
        <v>15</v>
      </c>
      <c r="I13" s="9" t="str">
        <f t="shared" ref="I13:I16" si="0">A13</f>
        <v>Pas du tout</v>
      </c>
      <c r="J13" s="9">
        <v>2</v>
      </c>
    </row>
    <row r="14" spans="1:10" ht="56.25" x14ac:dyDescent="0.25">
      <c r="A14" s="15" t="s">
        <v>1</v>
      </c>
      <c r="B14" s="12">
        <v>0.3</v>
      </c>
      <c r="C14" s="5" t="s">
        <v>6</v>
      </c>
      <c r="D14" s="5" t="s">
        <v>11</v>
      </c>
      <c r="E14" s="13">
        <v>0.1</v>
      </c>
      <c r="F14" s="13">
        <f>E15-0.01</f>
        <v>0.49</v>
      </c>
      <c r="G14" s="5" t="s">
        <v>16</v>
      </c>
      <c r="I14" s="9" t="str">
        <f t="shared" si="0"/>
        <v>Plutôt non</v>
      </c>
      <c r="J14" s="9">
        <v>3</v>
      </c>
    </row>
    <row r="15" spans="1:10" ht="56.25" x14ac:dyDescent="0.25">
      <c r="A15" s="15" t="s">
        <v>2</v>
      </c>
      <c r="B15" s="12">
        <v>0.7</v>
      </c>
      <c r="C15" s="5" t="s">
        <v>7</v>
      </c>
      <c r="D15" s="5" t="s">
        <v>12</v>
      </c>
      <c r="E15" s="13">
        <v>0.5</v>
      </c>
      <c r="F15" s="13">
        <f t="shared" ref="F15" si="1">E16-0.01</f>
        <v>0.89</v>
      </c>
      <c r="G15" s="5" t="s">
        <v>17</v>
      </c>
      <c r="I15" s="9" t="str">
        <f t="shared" si="0"/>
        <v>Plutôt oui</v>
      </c>
      <c r="J15" s="9">
        <v>4</v>
      </c>
    </row>
    <row r="16" spans="1:10" ht="37.5" x14ac:dyDescent="0.25">
      <c r="A16" s="15" t="s">
        <v>3</v>
      </c>
      <c r="B16" s="12">
        <v>1</v>
      </c>
      <c r="C16" s="5" t="s">
        <v>8</v>
      </c>
      <c r="D16" s="5" t="s">
        <v>13</v>
      </c>
      <c r="E16" s="13">
        <v>0.9</v>
      </c>
      <c r="F16" s="13">
        <v>1</v>
      </c>
      <c r="G16" s="5" t="s">
        <v>18</v>
      </c>
      <c r="I16" s="9" t="str">
        <f t="shared" si="0"/>
        <v>Tout à fait</v>
      </c>
      <c r="J16" s="9">
        <v>5</v>
      </c>
    </row>
  </sheetData>
  <mergeCells count="3">
    <mergeCell ref="A11:C11"/>
    <mergeCell ref="D11:G11"/>
    <mergeCell ref="A10:G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T94"/>
  <sheetViews>
    <sheetView tabSelected="1" topLeftCell="A79" zoomScale="75" zoomScaleNormal="75" workbookViewId="0">
      <selection activeCell="J92" sqref="J92"/>
    </sheetView>
  </sheetViews>
  <sheetFormatPr baseColWidth="10" defaultRowHeight="15" x14ac:dyDescent="0.25"/>
  <cols>
    <col min="2" max="2" width="22.85546875" bestFit="1" customWidth="1"/>
    <col min="3" max="3" width="22.7109375" bestFit="1" customWidth="1"/>
    <col min="5" max="5" width="55.42578125" bestFit="1" customWidth="1"/>
    <col min="6" max="6" width="38" bestFit="1" customWidth="1"/>
    <col min="7" max="7" width="32.7109375" customWidth="1"/>
    <col min="8" max="8" width="20" customWidth="1"/>
    <col min="9" max="9" width="15.28515625" bestFit="1" customWidth="1"/>
    <col min="10" max="10" width="12" bestFit="1" customWidth="1"/>
    <col min="11" max="11" width="15.7109375" bestFit="1" customWidth="1"/>
    <col min="12" max="12" width="21.5703125" bestFit="1" customWidth="1"/>
    <col min="13" max="13" width="21.28515625" bestFit="1" customWidth="1"/>
    <col min="14" max="14" width="42.140625" bestFit="1" customWidth="1"/>
    <col min="15" max="15" width="22.42578125" customWidth="1"/>
    <col min="16" max="16" width="36.28515625" bestFit="1" customWidth="1"/>
    <col min="17" max="17" width="34.85546875" bestFit="1" customWidth="1"/>
    <col min="21" max="16384" width="11.42578125" style="16"/>
  </cols>
  <sheetData>
    <row r="1" spans="1:20" x14ac:dyDescent="0.25">
      <c r="G1" s="63"/>
    </row>
    <row r="2" spans="1:20" x14ac:dyDescent="0.25">
      <c r="G2" s="64"/>
    </row>
    <row r="8" spans="1:20" x14ac:dyDescent="0.25">
      <c r="G8" t="s">
        <v>28</v>
      </c>
      <c r="H8" t="s">
        <v>30</v>
      </c>
      <c r="I8" t="s">
        <v>31</v>
      </c>
      <c r="J8" t="s">
        <v>33</v>
      </c>
      <c r="K8" t="s">
        <v>32</v>
      </c>
      <c r="L8" t="s">
        <v>9</v>
      </c>
      <c r="M8" t="s">
        <v>34</v>
      </c>
      <c r="N8" s="1" t="s">
        <v>35</v>
      </c>
      <c r="O8" s="2" t="s">
        <v>36</v>
      </c>
      <c r="P8" s="1" t="s">
        <v>37</v>
      </c>
      <c r="Q8" s="1" t="s">
        <v>38</v>
      </c>
      <c r="R8" s="1" t="s">
        <v>39</v>
      </c>
    </row>
    <row r="9" spans="1:20" ht="15.75" thickBot="1" x14ac:dyDescent="0.3"/>
    <row r="10" spans="1:20" x14ac:dyDescent="0.25">
      <c r="A10" s="17" t="s">
        <v>24</v>
      </c>
      <c r="B10" s="17" t="s">
        <v>25</v>
      </c>
      <c r="C10" s="44" t="s">
        <v>44</v>
      </c>
      <c r="D10" s="44" t="s">
        <v>26</v>
      </c>
      <c r="E10" s="44" t="s">
        <v>43</v>
      </c>
      <c r="F10" s="44" t="s">
        <v>27</v>
      </c>
      <c r="G10" s="45"/>
      <c r="H10" s="45"/>
      <c r="I10" s="45"/>
      <c r="J10" s="45"/>
      <c r="K10" s="45"/>
      <c r="L10" s="45"/>
      <c r="M10" s="45"/>
      <c r="N10" s="45"/>
      <c r="O10" s="45"/>
      <c r="P10" s="45"/>
      <c r="Q10" s="45"/>
      <c r="R10" s="45"/>
      <c r="S10" s="45"/>
      <c r="T10" s="45"/>
    </row>
    <row r="11" spans="1:20" x14ac:dyDescent="0.25">
      <c r="A11" s="65" t="s">
        <v>40</v>
      </c>
      <c r="B11" s="18" t="s">
        <v>41</v>
      </c>
      <c r="C11" s="29" t="str">
        <f ca="1">O11</f>
        <v>Non conforme</v>
      </c>
      <c r="D11" s="50">
        <f ca="1">N11</f>
        <v>0</v>
      </c>
      <c r="E11" s="68"/>
      <c r="F11" s="68"/>
      <c r="G11" s="37" t="s">
        <v>24</v>
      </c>
      <c r="H11" s="37"/>
      <c r="I11" s="37"/>
      <c r="J11" s="37"/>
      <c r="K11" s="37"/>
      <c r="L11" s="37" t="s">
        <v>138</v>
      </c>
      <c r="M11" s="59">
        <f ca="1">SUM(M12:M23)</f>
        <v>1</v>
      </c>
      <c r="N11" s="46">
        <f ca="1">SUM(N12:N23)</f>
        <v>0</v>
      </c>
      <c r="O11" s="37" t="str">
        <f ca="1">IFERROR(IF(N11&lt;='Mode d''emploi'!$E$13,'Mode d''emploi'!$D$13,IF(N11&lt;='Mode d''emploi'!$E$14,'Mode d''emploi'!$D$14,IF(N11&lt;='Mode d''emploi'!$E$15,'Mode d''emploi'!$D$15,'Mode d''emploi'!$D$16))),"")</f>
        <v>Non conforme</v>
      </c>
      <c r="P11" s="46">
        <f>1/7</f>
        <v>0.14285714285714285</v>
      </c>
      <c r="Q11" s="46">
        <f ca="1">N11*P11</f>
        <v>0</v>
      </c>
      <c r="R11" s="37"/>
      <c r="S11" s="37"/>
      <c r="T11" s="37"/>
    </row>
    <row r="12" spans="1:20" ht="30" x14ac:dyDescent="0.25">
      <c r="A12" s="67" t="s">
        <v>42</v>
      </c>
      <c r="B12" s="19" t="s">
        <v>48</v>
      </c>
      <c r="C12" s="30" t="str">
        <f>L12</f>
        <v>Non conforme</v>
      </c>
      <c r="D12" s="49">
        <f>K12</f>
        <v>0</v>
      </c>
      <c r="E12" s="77"/>
      <c r="F12" s="77"/>
      <c r="G12" s="38" t="s">
        <v>46</v>
      </c>
      <c r="H12" s="38"/>
      <c r="I12" s="39"/>
      <c r="J12" s="57">
        <f>SUM(J14,J13)</f>
        <v>0.66666666666666663</v>
      </c>
      <c r="K12" s="39">
        <f>IFERROR(SUM(K13:K14),"")</f>
        <v>0</v>
      </c>
      <c r="L12" s="38" t="str">
        <f>IFERROR(IF(K12&lt;='Mode d''emploi'!$E$13,'Mode d''emploi'!$D$13,IF(K12&lt;='Mode d''emploi'!$E$14,'Mode d''emploi'!$D$14,IF(K12&lt;='Mode d''emploi'!$E$15,'Mode d''emploi'!$D$15,'Mode d''emploi'!$D$16))),"")</f>
        <v>Non conforme</v>
      </c>
      <c r="M12" s="57">
        <f ca="1">1/COUNTA($L$12:$L$23)</f>
        <v>0.25</v>
      </c>
      <c r="N12" s="39">
        <f ca="1">K12*M12</f>
        <v>0</v>
      </c>
      <c r="O12" s="43"/>
      <c r="P12" s="43"/>
      <c r="Q12" s="43"/>
      <c r="R12" s="43"/>
      <c r="S12" s="43"/>
      <c r="T12" s="43"/>
    </row>
    <row r="13" spans="1:20" ht="30" x14ac:dyDescent="0.25">
      <c r="A13" s="21"/>
      <c r="B13" s="22" t="s">
        <v>51</v>
      </c>
      <c r="C13" s="31" t="s">
        <v>140</v>
      </c>
      <c r="D13" s="32" t="str">
        <f>I13</f>
        <v/>
      </c>
      <c r="E13" s="31" t="str">
        <f>IFERROR(CHOOSE(H13,"libellés explicite",'Mode d''emploi'!$C$13,'Mode d''emploi'!$C$14,'Mode d''emploi'!$C$15,'Mode d''emploi'!$C$16),)</f>
        <v>libellés explicite</v>
      </c>
      <c r="F13" s="31"/>
      <c r="G13" s="34" t="str">
        <f>C13</f>
        <v>Notes correspondantes</v>
      </c>
      <c r="H13" s="34">
        <f>IFERROR(VLOOKUP(C13,'Mode d''emploi'!$I$12:$J$16,2),"")</f>
        <v>1</v>
      </c>
      <c r="I13" s="40" t="str">
        <f>IFERROR(CHOOSE(H13,"",'Mode d''emploi'!$B$13,'Mode d''emploi'!$B$14,'Mode d''emploi'!$B$15,'Mode d''emploi'!$B$16),)</f>
        <v/>
      </c>
      <c r="J13" s="58">
        <f>1/COUNTA(B13:B15)</f>
        <v>0.33333333333333331</v>
      </c>
      <c r="K13" s="40" t="str">
        <f>IFERROR(I13*J13,"")</f>
        <v/>
      </c>
      <c r="L13" s="34"/>
      <c r="M13" s="58"/>
      <c r="N13" s="40"/>
      <c r="O13" s="43"/>
      <c r="P13" s="43"/>
      <c r="Q13" s="43"/>
      <c r="R13" s="43"/>
      <c r="S13" s="43"/>
      <c r="T13" s="43"/>
    </row>
    <row r="14" spans="1:20" ht="30" x14ac:dyDescent="0.25">
      <c r="A14" s="21"/>
      <c r="B14" s="22" t="s">
        <v>52</v>
      </c>
      <c r="C14" s="31" t="s">
        <v>140</v>
      </c>
      <c r="D14" s="32" t="str">
        <f>I14</f>
        <v/>
      </c>
      <c r="E14" s="31" t="str">
        <f>IFERROR(CHOOSE(H14,"libellés explicite",'Mode d''emploi'!$C$13,'Mode d''emploi'!$C$14,'Mode d''emploi'!$C$15,'Mode d''emploi'!$C$16),)</f>
        <v>libellés explicite</v>
      </c>
      <c r="F14" s="31"/>
      <c r="G14" s="34" t="str">
        <f>C14</f>
        <v>Notes correspondantes</v>
      </c>
      <c r="H14" s="34">
        <f>IFERROR(VLOOKUP(C14,'Mode d''emploi'!$I$12:$J$16,2),"")</f>
        <v>1</v>
      </c>
      <c r="I14" s="40" t="str">
        <f>IFERROR(CHOOSE(H14,"",'Mode d''emploi'!$B$13,'Mode d''emploi'!$B$14,'Mode d''emploi'!$B$15,'Mode d''emploi'!$B$16),)</f>
        <v/>
      </c>
      <c r="J14" s="58">
        <f>1/COUNTA(B14:B16)</f>
        <v>0.33333333333333331</v>
      </c>
      <c r="K14" s="40" t="str">
        <f>IFERROR(I14*J14,"")</f>
        <v/>
      </c>
      <c r="L14" s="34"/>
      <c r="M14" s="58"/>
      <c r="N14" s="40"/>
      <c r="O14" s="43"/>
      <c r="P14" s="43"/>
      <c r="Q14" s="43"/>
      <c r="R14" s="43"/>
      <c r="S14" s="43"/>
      <c r="T14" s="43"/>
    </row>
    <row r="15" spans="1:20" ht="45" x14ac:dyDescent="0.25">
      <c r="A15" s="66" t="s">
        <v>49</v>
      </c>
      <c r="B15" s="19" t="s">
        <v>50</v>
      </c>
      <c r="C15" s="30">
        <f ca="1">L15</f>
        <v>0</v>
      </c>
      <c r="D15" s="49">
        <f ca="1">K15</f>
        <v>0</v>
      </c>
      <c r="E15" s="61"/>
      <c r="F15" s="62"/>
      <c r="G15" s="38" t="s">
        <v>46</v>
      </c>
      <c r="H15" s="38" t="str">
        <f ca="1">IFERROR((VLOOKUP(C15,'Mode d''emploi'!$I$12:$I$16,2)),"")</f>
        <v/>
      </c>
      <c r="I15" s="39" t="str">
        <f ca="1">IFERROR(CHOOSE(H15,"",'Mode d''emploi'!$B$13,'Mode d''emploi'!$B$14,'Mode d''emploi'!$B$15,'Mode d''emploi'!$B$16),"")</f>
        <v/>
      </c>
      <c r="J15" s="57">
        <f>SUM(J16:J18)</f>
        <v>2.5</v>
      </c>
      <c r="K15" s="39">
        <f ca="1">I15*J15</f>
        <v>0</v>
      </c>
      <c r="L15" s="38">
        <f ca="1">IFERROR(IF(K15&lt;='Mode d''emploi'!$E$13,'Mode d''emploi'!$D$13,IF(K15&lt;='Mode d''emploi'!$E$14,'Mode d''emploi'!$D$14,IF(K15&lt;='Mode d''emploi'!$E$15,'Mode d''emploi'!$D$15,'Mode d''emploi'!$D$16))),"")</f>
        <v>0</v>
      </c>
      <c r="M15" s="57">
        <f ca="1">1/COUNTA(M15:M23)</f>
        <v>0</v>
      </c>
      <c r="N15" s="39">
        <f ca="1">K15*M15</f>
        <v>0</v>
      </c>
      <c r="O15" s="43"/>
      <c r="P15" s="43"/>
      <c r="Q15" s="43"/>
      <c r="R15" s="43"/>
      <c r="S15" s="43"/>
      <c r="T15" s="43"/>
    </row>
    <row r="16" spans="1:20" ht="45" x14ac:dyDescent="0.25">
      <c r="A16" s="21"/>
      <c r="B16" s="22" t="s">
        <v>53</v>
      </c>
      <c r="C16" s="31" t="s">
        <v>45</v>
      </c>
      <c r="D16" s="32" t="str">
        <f>I16</f>
        <v/>
      </c>
      <c r="E16" s="31" t="str">
        <f>IFERROR(CHOOSE(H16,"libellés explicites",'Mode d''emploi'!$C$13,'Mode d''emploi'!$C$14,'Mode d''emploi'!$C$15,'Mode d''emploi'!$C$16),)</f>
        <v>libellés explicites</v>
      </c>
      <c r="F16" s="31"/>
      <c r="G16" s="34" t="str">
        <f>C16</f>
        <v>Notes correspndantes</v>
      </c>
      <c r="H16" s="34">
        <f>IFERROR(VLOOKUP(C16,'Mode d''emploi'!$I$12:$J$16,2),"")</f>
        <v>1</v>
      </c>
      <c r="I16" s="40" t="str">
        <f>IFERROR(CHOOSE(H16,"",'Mode d''emploi'!$B$13,'Mode d''emploi'!$B$14,'Mode d''emploi'!$B$15,'Mode d''emploi'!$B$16),"")</f>
        <v/>
      </c>
      <c r="J16" s="58">
        <f>1/COUNTA(B16:B17)</f>
        <v>0.5</v>
      </c>
      <c r="K16" s="40" t="str">
        <f>IFERROR(I16*J16,"")</f>
        <v/>
      </c>
      <c r="L16" s="34"/>
      <c r="M16" s="58"/>
      <c r="N16" s="40"/>
      <c r="O16" s="43"/>
      <c r="P16" s="43"/>
      <c r="Q16" s="43"/>
      <c r="R16" s="43"/>
      <c r="S16" s="43"/>
      <c r="T16" s="43"/>
    </row>
    <row r="17" spans="1:20" ht="45" x14ac:dyDescent="0.25">
      <c r="A17" s="21"/>
      <c r="B17" s="22" t="s">
        <v>54</v>
      </c>
      <c r="C17" s="31" t="s">
        <v>140</v>
      </c>
      <c r="D17" s="32" t="str">
        <f>I17</f>
        <v/>
      </c>
      <c r="E17" s="31" t="str">
        <f>IFERROR(CHOOSE(H17,"libellés explicite",'Mode d''emploi'!$C$13,'Mode d''emploi'!$C$14,'Mode d''emploi'!$C$15,'Mode d''emploi'!$C$16),)</f>
        <v>libellés explicite</v>
      </c>
      <c r="F17" s="31"/>
      <c r="G17" s="34" t="str">
        <f>C17</f>
        <v>Notes correspondantes</v>
      </c>
      <c r="H17" s="34">
        <f>IFERROR(VLOOKUP(C17,'Mode d''emploi'!$I$12:$J$16,2),"")</f>
        <v>1</v>
      </c>
      <c r="I17" s="40" t="str">
        <f>IFERROR(CHOOSE(H17,"",'Mode d''emploi'!$B$13,'Mode d''emploi'!$B$14,'Mode d''emploi'!$B$15,'Mode d''emploi'!$B$16),)</f>
        <v/>
      </c>
      <c r="J17" s="58">
        <f>1/COUNTA(B17:B19)</f>
        <v>0.33333333333333331</v>
      </c>
      <c r="K17" s="40" t="str">
        <f>IFERROR(I17*J17,"")</f>
        <v/>
      </c>
      <c r="L17" s="34"/>
      <c r="M17" s="58"/>
      <c r="N17" s="40"/>
      <c r="O17" s="43"/>
      <c r="P17" s="43"/>
      <c r="Q17" s="43"/>
      <c r="R17" s="43"/>
      <c r="S17" s="43"/>
      <c r="T17" s="43"/>
    </row>
    <row r="18" spans="1:20" ht="45" x14ac:dyDescent="0.25">
      <c r="A18" s="66" t="s">
        <v>55</v>
      </c>
      <c r="B18" s="19" t="s">
        <v>56</v>
      </c>
      <c r="C18" s="30" t="str">
        <f>L18</f>
        <v>Non conforme</v>
      </c>
      <c r="D18" s="49">
        <f>K18</f>
        <v>0</v>
      </c>
      <c r="E18" s="61"/>
      <c r="F18" s="62"/>
      <c r="G18" s="38" t="s">
        <v>46</v>
      </c>
      <c r="H18" s="38"/>
      <c r="I18" s="39"/>
      <c r="J18" s="57">
        <f>SUM(J19:J21)</f>
        <v>1.6666666666666665</v>
      </c>
      <c r="K18" s="39">
        <f>I18*J18</f>
        <v>0</v>
      </c>
      <c r="L18" s="38" t="str">
        <f>IFERROR(IF(K18&lt;='Mode d''emploi'!$E$13,'Mode d''emploi'!$D$13,IF(K18&lt;='Mode d''emploi'!$E$14,'Mode d''emploi'!$D$14,IF(K18&lt;='Mode d''emploi'!$E$15,'Mode d''emploi'!$D$15,'Mode d''emploi'!$D$16))),"")</f>
        <v>Non conforme</v>
      </c>
      <c r="M18" s="57">
        <f ca="1">1/COUNTA(M18:M26)</f>
        <v>0</v>
      </c>
      <c r="N18" s="39">
        <f ca="1">K18*M18</f>
        <v>0</v>
      </c>
      <c r="O18" s="43"/>
      <c r="P18" s="43"/>
      <c r="Q18" s="43"/>
      <c r="R18" s="43"/>
      <c r="S18" s="43"/>
      <c r="T18" s="43"/>
    </row>
    <row r="19" spans="1:20" ht="45" x14ac:dyDescent="0.25">
      <c r="A19" s="21"/>
      <c r="B19" s="22" t="s">
        <v>57</v>
      </c>
      <c r="C19" s="31" t="s">
        <v>45</v>
      </c>
      <c r="D19" s="32" t="str">
        <f>I19</f>
        <v/>
      </c>
      <c r="E19" s="31" t="str">
        <f>IFERROR(CHOOSE(H19,"libellés explicites",'Mode d''emploi'!$C$13,'Mode d''emploi'!$C$14,'Mode d''emploi'!$C$15,'Mode d''emploi'!$C$16),)</f>
        <v>libellés explicites</v>
      </c>
      <c r="F19" s="31"/>
      <c r="G19" s="34" t="str">
        <f>C19</f>
        <v>Notes correspndantes</v>
      </c>
      <c r="H19" s="34">
        <f>IFERROR(VLOOKUP(C19,'Mode d''emploi'!$I$12:$J$16,2),"")</f>
        <v>1</v>
      </c>
      <c r="I19" s="40" t="str">
        <f>IFERROR(CHOOSE(H19,"",'Mode d''emploi'!$B$13,'Mode d''emploi'!$B$14,'Mode d''emploi'!$B$15,'Mode d''emploi'!$B$16),)</f>
        <v/>
      </c>
      <c r="J19" s="58">
        <f>1/COUNTA(B19:B20)</f>
        <v>0.5</v>
      </c>
      <c r="K19" s="40" t="str">
        <f>IFERROR(I19*J19,"")</f>
        <v/>
      </c>
      <c r="L19" s="34"/>
      <c r="M19" s="58"/>
      <c r="N19" s="40"/>
      <c r="O19" s="43"/>
      <c r="P19" s="43"/>
      <c r="Q19" s="43"/>
      <c r="R19" s="43"/>
      <c r="S19" s="43"/>
      <c r="T19" s="43"/>
    </row>
    <row r="20" spans="1:20" ht="60" x14ac:dyDescent="0.25">
      <c r="A20" s="21"/>
      <c r="B20" s="28" t="s">
        <v>59</v>
      </c>
      <c r="C20" s="31" t="s">
        <v>140</v>
      </c>
      <c r="D20" s="32" t="str">
        <f>I20</f>
        <v/>
      </c>
      <c r="E20" s="31" t="str">
        <f>IFERROR(CHOOSE(H20,"libellés explicite",'Mode d''emploi'!$C$13,'Mode d''emploi'!$C$14,'Mode d''emploi'!$C$15,'Mode d''emploi'!$C$16),)</f>
        <v>libellés explicite</v>
      </c>
      <c r="F20" s="31"/>
      <c r="G20" s="34" t="str">
        <f>C20</f>
        <v>Notes correspondantes</v>
      </c>
      <c r="H20" s="34">
        <f>IFERROR(VLOOKUP(C20,'Mode d''emploi'!$I$12:$J$16,2),"")</f>
        <v>1</v>
      </c>
      <c r="I20" s="40" t="str">
        <f>IFERROR(CHOOSE(H20,"",'Mode d''emploi'!$B$13,'Mode d''emploi'!$B$14,'Mode d''emploi'!$B$15,'Mode d''emploi'!$B$16),)</f>
        <v/>
      </c>
      <c r="J20" s="58">
        <f>1/COUNTA(B20:B22)</f>
        <v>0.33333333333333331</v>
      </c>
      <c r="K20" s="40" t="str">
        <f>IFERROR(I20*J20,"")</f>
        <v/>
      </c>
      <c r="L20" s="34"/>
      <c r="M20" s="58"/>
      <c r="N20" s="40"/>
      <c r="O20" s="43"/>
      <c r="P20" s="43"/>
      <c r="Q20" s="43"/>
      <c r="R20" s="43"/>
      <c r="S20" s="43"/>
      <c r="T20" s="43"/>
    </row>
    <row r="21" spans="1:20" x14ac:dyDescent="0.25">
      <c r="A21" s="66" t="s">
        <v>69</v>
      </c>
      <c r="B21" s="19" t="s">
        <v>147</v>
      </c>
      <c r="C21" s="30" t="str">
        <f>L21</f>
        <v>Non conforme</v>
      </c>
      <c r="D21" s="49">
        <f>K21</f>
        <v>0</v>
      </c>
      <c r="E21" s="61"/>
      <c r="F21" s="62"/>
      <c r="G21" s="38" t="s">
        <v>46</v>
      </c>
      <c r="H21" s="38"/>
      <c r="I21" s="39"/>
      <c r="J21" s="57">
        <f>SUM(J22:J24)</f>
        <v>0.83333333333333326</v>
      </c>
      <c r="K21" s="39">
        <f>I21*J21</f>
        <v>0</v>
      </c>
      <c r="L21" s="38" t="str">
        <f>IFERROR(IF(K21&lt;='Mode d''emploi'!$E$13,'Mode d''emploi'!$D$13,IF(K21&lt;='Mode d''emploi'!$E$14,'Mode d''emploi'!$D$14,IF(K21&lt;='Mode d''emploi'!$E$15,'Mode d''emploi'!$D$15,'Mode d''emploi'!$D$16))),"")</f>
        <v>Non conforme</v>
      </c>
      <c r="M21" s="57">
        <f ca="1">1/COUNTA(M21:M29)</f>
        <v>0</v>
      </c>
      <c r="N21" s="39">
        <f ca="1">K21*M21</f>
        <v>0</v>
      </c>
      <c r="O21" s="43"/>
      <c r="P21" s="43"/>
      <c r="Q21" s="43"/>
      <c r="R21" s="43"/>
      <c r="S21" s="43"/>
      <c r="T21" s="43"/>
    </row>
    <row r="22" spans="1:20" ht="45" x14ac:dyDescent="0.25">
      <c r="A22" s="21"/>
      <c r="B22" s="22" t="s">
        <v>58</v>
      </c>
      <c r="C22" s="31" t="s">
        <v>45</v>
      </c>
      <c r="D22" s="32" t="str">
        <f>I22</f>
        <v/>
      </c>
      <c r="E22" s="31" t="str">
        <f>IFERROR(CHOOSE(H22,"libellés explicites",'Mode d''emploi'!$C$13,'Mode d''emploi'!$C$14,'Mode d''emploi'!$C$15,'Mode d''emploi'!$C$16),)</f>
        <v>libellés explicites</v>
      </c>
      <c r="F22" s="31"/>
      <c r="G22" s="34" t="str">
        <f>C22</f>
        <v>Notes correspndantes</v>
      </c>
      <c r="H22" s="34">
        <f>IFERROR(VLOOKUP(C22,'Mode d''emploi'!$I$12:$J$16,2),"")</f>
        <v>1</v>
      </c>
      <c r="I22" s="40" t="str">
        <f>IFERROR(CHOOSE(H22,"",'Mode d''emploi'!$B$13,'Mode d''emploi'!$B$14,'Mode d''emploi'!$B$15,'Mode d''emploi'!$B$16),)</f>
        <v/>
      </c>
      <c r="J22" s="58">
        <f>1/COUNTA(B21:B22)</f>
        <v>0.5</v>
      </c>
      <c r="K22" s="40" t="str">
        <f>IFERROR(I22*J22,"")</f>
        <v/>
      </c>
      <c r="L22" s="34"/>
      <c r="M22" s="58"/>
      <c r="N22" s="40"/>
      <c r="O22" s="43"/>
      <c r="P22" s="43"/>
      <c r="Q22" s="43"/>
      <c r="R22" s="43"/>
      <c r="S22" s="43"/>
      <c r="T22" s="43"/>
    </row>
    <row r="23" spans="1:20" ht="30" x14ac:dyDescent="0.25">
      <c r="A23" s="21"/>
      <c r="B23" s="22" t="s">
        <v>70</v>
      </c>
      <c r="C23" s="31" t="s">
        <v>140</v>
      </c>
      <c r="D23" s="32" t="str">
        <f>I23</f>
        <v/>
      </c>
      <c r="E23" s="31" t="str">
        <f>IFERROR(CHOOSE(H23,"libellés explicite",'Mode d''emploi'!$C$13,'Mode d''emploi'!$C$14,'Mode d''emploi'!$C$15,'Mode d''emploi'!$C$16),)</f>
        <v>libellés explicite</v>
      </c>
      <c r="F23" s="31"/>
      <c r="G23" s="34" t="str">
        <f>C23</f>
        <v>Notes correspondantes</v>
      </c>
      <c r="H23" s="34">
        <f>IFERROR(VLOOKUP(C23,'Mode d''emploi'!$I$12:$J$16,2),"")</f>
        <v>1</v>
      </c>
      <c r="I23" s="40" t="str">
        <f>IFERROR(CHOOSE(H23,"",'Mode d''emploi'!$B$13,'Mode d''emploi'!$B$14,'Mode d''emploi'!$B$15,'Mode d''emploi'!$B$16),)</f>
        <v/>
      </c>
      <c r="J23" s="58">
        <f>1/COUNTA(B23:B25)</f>
        <v>0.33333333333333331</v>
      </c>
      <c r="K23" s="40" t="str">
        <f>IFERROR(I23*J23,"")</f>
        <v/>
      </c>
      <c r="L23" s="34"/>
      <c r="M23" s="58"/>
      <c r="N23" s="40"/>
      <c r="O23" s="43"/>
      <c r="P23" s="43"/>
      <c r="Q23" s="43"/>
      <c r="R23" s="43"/>
      <c r="S23" s="43"/>
      <c r="T23" s="43"/>
    </row>
    <row r="24" spans="1:20" x14ac:dyDescent="0.25">
      <c r="A24" s="65">
        <v>5</v>
      </c>
      <c r="B24" s="18" t="s">
        <v>60</v>
      </c>
      <c r="C24" s="29">
        <f ca="1">O24</f>
        <v>0</v>
      </c>
      <c r="D24" s="50">
        <f ca="1">N24</f>
        <v>0</v>
      </c>
      <c r="E24" s="29"/>
      <c r="F24" s="29"/>
      <c r="G24" s="37" t="s">
        <v>24</v>
      </c>
      <c r="H24" s="37"/>
      <c r="I24" s="37"/>
      <c r="J24" s="37"/>
      <c r="K24" s="37"/>
      <c r="L24" s="37"/>
      <c r="M24" s="46">
        <f ca="1">SUM(M25:M33)</f>
        <v>0</v>
      </c>
      <c r="N24" s="46">
        <f ca="1">SUM(N25:N33)</f>
        <v>0</v>
      </c>
      <c r="O24" s="37">
        <f ca="1">IFERROR(IF(O11&lt;='Mode d''emploi'!$E$13,'Mode d''emploi'!$D$13,IF(O11&lt;='Mode d''emploi'!$E$14,'Mode d''emploi'!$D$14,IF(O11&lt;='Mode d''emploi'!$E$15,'Mode d''emploi'!$D$15,'Mode d''emploi'!$D$16))),"")</f>
        <v>0</v>
      </c>
      <c r="P24" s="37"/>
      <c r="Q24" s="37"/>
      <c r="R24" s="37"/>
      <c r="S24" s="37"/>
      <c r="T24" s="37"/>
    </row>
    <row r="25" spans="1:20" ht="30" x14ac:dyDescent="0.25">
      <c r="A25" s="66" t="s">
        <v>61</v>
      </c>
      <c r="B25" s="19" t="s">
        <v>62</v>
      </c>
      <c r="C25" s="30" t="str">
        <f>L25</f>
        <v>Non conforme</v>
      </c>
      <c r="D25" s="49">
        <f>K25</f>
        <v>0</v>
      </c>
      <c r="E25" s="30"/>
      <c r="F25" s="30"/>
      <c r="G25" s="38" t="s">
        <v>46</v>
      </c>
      <c r="H25" s="38"/>
      <c r="I25" s="38"/>
      <c r="J25" s="38">
        <f>SUM(J26:J28)</f>
        <v>1</v>
      </c>
      <c r="K25" s="38">
        <f>I25*J25</f>
        <v>0</v>
      </c>
      <c r="L25" s="38" t="str">
        <f>IFERROR(IF(K25&lt;='Mode d''emploi'!$E$13,'Mode d''emploi'!$D$13,IF(K25&lt;='Mode d''emploi'!$E$14,'Mode d''emploi'!$D$14,IF(K25&lt;='Mode d''emploi'!$E$15,'Mode d''emploi'!$D$15,'Mode d''emploi'!$D$16))),"")</f>
        <v>Non conforme</v>
      </c>
      <c r="M25" s="39">
        <f ca="1">1/COUNTA(M25:M33)</f>
        <v>0</v>
      </c>
      <c r="N25" s="39">
        <f ca="1">K25*M25</f>
        <v>0</v>
      </c>
      <c r="O25" s="43"/>
      <c r="P25" s="43"/>
      <c r="Q25" s="43"/>
      <c r="R25" s="43"/>
      <c r="S25" s="43"/>
      <c r="T25" s="43"/>
    </row>
    <row r="26" spans="1:20" ht="30" x14ac:dyDescent="0.25">
      <c r="A26" s="21"/>
      <c r="B26" s="22" t="s">
        <v>64</v>
      </c>
      <c r="C26" s="31" t="s">
        <v>140</v>
      </c>
      <c r="D26" s="32" t="str">
        <f>I26</f>
        <v/>
      </c>
      <c r="E26" s="31" t="str">
        <f>IFERROR(CHOOSE(H26,"libellés explicite",'Mode d''emploi'!$C$13,'Mode d''emploi'!$C$14,'Mode d''emploi'!$C$15,'Mode d''emploi'!$C$16),)</f>
        <v>libellés explicite</v>
      </c>
      <c r="F26" s="31"/>
      <c r="G26" s="34" t="str">
        <f>C26</f>
        <v>Notes correspondantes</v>
      </c>
      <c r="H26" s="34">
        <f>IFERROR(VLOOKUP(C26,'Mode d''emploi'!$I$12:$J$16,2),"")</f>
        <v>1</v>
      </c>
      <c r="I26" s="34" t="str">
        <f>IFERROR(CHOOSE(H26,"",'Mode d''emploi'!$B$13,'Mode d''emploi'!$B$14,'Mode d''emploi'!$B$15,'Mode d''emploi'!$B$16),)</f>
        <v/>
      </c>
      <c r="J26" s="34">
        <f>1/COUNTA(B26:B28)</f>
        <v>0.33333333333333331</v>
      </c>
      <c r="K26" s="34" t="str">
        <f>IFERROR(I26*J26,"")</f>
        <v/>
      </c>
      <c r="M26" s="40"/>
      <c r="N26" s="40"/>
      <c r="O26" s="43"/>
      <c r="P26" s="43"/>
      <c r="Q26" s="43"/>
      <c r="R26" s="43"/>
      <c r="S26" s="43"/>
      <c r="T26" s="43"/>
    </row>
    <row r="27" spans="1:20" ht="75" x14ac:dyDescent="0.25">
      <c r="A27" s="21"/>
      <c r="B27" s="22" t="s">
        <v>63</v>
      </c>
      <c r="C27" s="31" t="s">
        <v>140</v>
      </c>
      <c r="D27" s="32" t="str">
        <f>I27</f>
        <v/>
      </c>
      <c r="E27" s="31" t="str">
        <f>IFERROR(CHOOSE(H27,"libellés explicite",'Mode d''emploi'!$C$13,'Mode d''emploi'!$C$14,'Mode d''emploi'!$C$15,'Mode d''emploi'!$C$16),)</f>
        <v>libellés explicite</v>
      </c>
      <c r="F27" s="31"/>
      <c r="G27" s="34" t="str">
        <f>C27</f>
        <v>Notes correspondantes</v>
      </c>
      <c r="H27" s="34">
        <f>IFERROR(VLOOKUP(C27,'Mode d''emploi'!$I$12:$J$16,2),"")</f>
        <v>1</v>
      </c>
      <c r="I27" s="34" t="str">
        <f>IFERROR(CHOOSE(H27,"",'Mode d''emploi'!$B$13,'Mode d''emploi'!$B$14,'Mode d''emploi'!$B$15,'Mode d''emploi'!$B$16),)</f>
        <v/>
      </c>
      <c r="J27" s="34">
        <f>1/COUNTA(B27:B29)</f>
        <v>0.33333333333333331</v>
      </c>
      <c r="K27" s="34" t="str">
        <f>IFERROR(I27*J27,"")</f>
        <v/>
      </c>
      <c r="L27" s="34"/>
      <c r="M27" s="40"/>
      <c r="N27" s="40"/>
      <c r="O27" s="43"/>
      <c r="P27" s="43"/>
      <c r="Q27" s="43"/>
      <c r="R27" s="43"/>
      <c r="S27" s="43"/>
      <c r="T27" s="43"/>
    </row>
    <row r="28" spans="1:20" ht="30" x14ac:dyDescent="0.25">
      <c r="A28" s="21"/>
      <c r="B28" s="22" t="s">
        <v>66</v>
      </c>
      <c r="C28" s="31" t="s">
        <v>140</v>
      </c>
      <c r="D28" s="32" t="str">
        <f>I28</f>
        <v/>
      </c>
      <c r="E28" s="31" t="str">
        <f>IFERROR(CHOOSE(H28,"libellés explicite",'Mode d''emploi'!$C$13,'Mode d''emploi'!$C$14,'Mode d''emploi'!$C$15,'Mode d''emploi'!$C$16),)</f>
        <v>libellés explicite</v>
      </c>
      <c r="F28" s="31"/>
      <c r="G28" s="34" t="str">
        <f>C28</f>
        <v>Notes correspondantes</v>
      </c>
      <c r="H28" s="34">
        <f>IFERROR(VLOOKUP(C28,'Mode d''emploi'!$I$12:$J$16,2),"")</f>
        <v>1</v>
      </c>
      <c r="I28" s="34" t="str">
        <f>IFERROR(CHOOSE(H28,"",'Mode d''emploi'!$B$13,'Mode d''emploi'!$B$14,'Mode d''emploi'!$B$15,'Mode d''emploi'!$B$16),)</f>
        <v/>
      </c>
      <c r="J28" s="34">
        <f>1/COUNTA(B28:B30)</f>
        <v>0.33333333333333331</v>
      </c>
      <c r="K28" s="34" t="str">
        <f>IFERROR(I28*J28,"")</f>
        <v/>
      </c>
      <c r="L28" s="34"/>
      <c r="M28" s="40"/>
      <c r="N28" s="40"/>
      <c r="O28" s="43"/>
      <c r="P28" s="43"/>
      <c r="Q28" s="43"/>
      <c r="R28" s="43"/>
      <c r="S28" s="43"/>
      <c r="T28" s="43"/>
    </row>
    <row r="29" spans="1:20" x14ac:dyDescent="0.25">
      <c r="A29" s="66" t="s">
        <v>67</v>
      </c>
      <c r="B29" s="19" t="s">
        <v>68</v>
      </c>
      <c r="C29" s="30" t="str">
        <f>L29</f>
        <v>Non conforme</v>
      </c>
      <c r="D29" s="49">
        <f>K29</f>
        <v>0</v>
      </c>
      <c r="E29" s="30"/>
      <c r="F29" s="30"/>
      <c r="G29" s="38" t="s">
        <v>46</v>
      </c>
      <c r="H29" s="38"/>
      <c r="I29" s="38"/>
      <c r="J29" s="38">
        <f>SUM(J30:J32)</f>
        <v>1</v>
      </c>
      <c r="K29" s="38">
        <f>I29*J29</f>
        <v>0</v>
      </c>
      <c r="L29" s="38" t="str">
        <f>IFERROR(IF(K29&lt;='Mode d''emploi'!$E$13,'Mode d''emploi'!$D$13,IF(K29&lt;='Mode d''emploi'!$E$14,'Mode d''emploi'!$D$14,IF(K29&lt;='Mode d''emploi'!$E$15,'Mode d''emploi'!$D$15,'Mode d''emploi'!$D$16))),"")</f>
        <v>Non conforme</v>
      </c>
      <c r="M29" s="39">
        <f ca="1">1/COUNTA(M29:M37)</f>
        <v>0</v>
      </c>
      <c r="N29" s="39">
        <f ca="1">K29*M29</f>
        <v>0</v>
      </c>
      <c r="O29" s="43" t="str">
        <f>IFERROR(IF(O16&lt;='Mode d''emploi'!$E$13,'Mode d''emploi'!$D$13,IF(O16&lt;='Mode d''emploi'!$E$14,'Mode d''emploi'!$D$14,IF(O16&lt;='Mode d''emploi'!$E$15,'Mode d''emploi'!$D$15,'Mode d''emploi'!$D$16))),"")</f>
        <v>Non conforme</v>
      </c>
      <c r="P29" s="43"/>
      <c r="Q29" s="43"/>
      <c r="R29" s="43"/>
      <c r="S29" s="43"/>
      <c r="T29" s="43"/>
    </row>
    <row r="30" spans="1:20" ht="60" x14ac:dyDescent="0.25">
      <c r="A30" s="21"/>
      <c r="B30" s="22" t="s">
        <v>71</v>
      </c>
      <c r="C30" s="31" t="s">
        <v>140</v>
      </c>
      <c r="D30" s="32" t="str">
        <f>I30</f>
        <v/>
      </c>
      <c r="E30" s="31" t="str">
        <f>IFERROR(CHOOSE(H30,"libellés explicite",'Mode d''emploi'!$C$13,'Mode d''emploi'!$C$14,'Mode d''emploi'!$C$15,'Mode d''emploi'!$C$16),)</f>
        <v>libellés explicite</v>
      </c>
      <c r="F30" s="31"/>
      <c r="G30" s="34" t="str">
        <f>C30</f>
        <v>Notes correspondantes</v>
      </c>
      <c r="H30" s="34">
        <f>IFERROR(VLOOKUP(C30,'Mode d''emploi'!$I$12:$J$16,2),"")</f>
        <v>1</v>
      </c>
      <c r="I30" s="34" t="str">
        <f>IFERROR(CHOOSE(H30,"",'Mode d''emploi'!$B$13,'Mode d''emploi'!$B$14,'Mode d''emploi'!$B$15,'Mode d''emploi'!$B$16),)</f>
        <v/>
      </c>
      <c r="J30" s="34">
        <f>1/COUNTA(B30:B32)</f>
        <v>0.33333333333333331</v>
      </c>
      <c r="K30" s="34" t="str">
        <f>IFERROR(I30*J30,"")</f>
        <v/>
      </c>
      <c r="L30" s="34"/>
      <c r="M30" s="40"/>
      <c r="N30" s="40"/>
      <c r="O30" s="43"/>
      <c r="P30" s="43"/>
      <c r="Q30" s="43"/>
      <c r="R30" s="43"/>
      <c r="S30" s="43"/>
      <c r="T30" s="43"/>
    </row>
    <row r="31" spans="1:20" ht="60" x14ac:dyDescent="0.25">
      <c r="A31" s="21"/>
      <c r="B31" s="22" t="s">
        <v>72</v>
      </c>
      <c r="C31" s="31" t="s">
        <v>140</v>
      </c>
      <c r="D31" s="32" t="str">
        <f>I31</f>
        <v/>
      </c>
      <c r="E31" s="31" t="str">
        <f>IFERROR(CHOOSE(H31,"libellés explicite",'Mode d''emploi'!$C$13,'Mode d''emploi'!$C$14,'Mode d''emploi'!$C$15,'Mode d''emploi'!$C$16),)</f>
        <v>libellés explicite</v>
      </c>
      <c r="F31" s="31"/>
      <c r="G31" s="34" t="str">
        <f>C31</f>
        <v>Notes correspondantes</v>
      </c>
      <c r="H31" s="34">
        <f>IFERROR(VLOOKUP(C31,'Mode d''emploi'!$I$12:$J$16,2),"")</f>
        <v>1</v>
      </c>
      <c r="I31" s="34" t="str">
        <f>IFERROR(CHOOSE(H31,"",'Mode d''emploi'!$B$13,'Mode d''emploi'!$B$14,'Mode d''emploi'!$B$15,'Mode d''emploi'!$B$16),)</f>
        <v/>
      </c>
      <c r="J31" s="34">
        <f>1/COUNTA(B31:B33)</f>
        <v>0.33333333333333331</v>
      </c>
      <c r="K31" s="34" t="str">
        <f>IFERROR(I31*J31,"")</f>
        <v/>
      </c>
      <c r="L31" s="34"/>
      <c r="M31" s="40"/>
      <c r="N31" s="40"/>
      <c r="O31" s="43"/>
      <c r="P31" s="43"/>
      <c r="Q31" s="43"/>
      <c r="R31" s="43"/>
      <c r="S31" s="43"/>
      <c r="T31" s="43"/>
    </row>
    <row r="32" spans="1:20" ht="75" x14ac:dyDescent="0.25">
      <c r="A32" s="21"/>
      <c r="B32" s="22" t="s">
        <v>80</v>
      </c>
      <c r="C32" s="31" t="s">
        <v>140</v>
      </c>
      <c r="D32" s="32" t="str">
        <f>I32</f>
        <v/>
      </c>
      <c r="E32" s="31" t="str">
        <f>IFERROR(CHOOSE(H32,"libellés explicite",'Mode d''emploi'!$C$13,'Mode d''emploi'!$C$14,'Mode d''emploi'!$C$15,'Mode d''emploi'!$C$16),)</f>
        <v>libellés explicite</v>
      </c>
      <c r="F32" s="31"/>
      <c r="G32" s="34" t="str">
        <f>C32</f>
        <v>Notes correspondantes</v>
      </c>
      <c r="H32" s="34">
        <f>IFERROR(VLOOKUP(C32,'Mode d''emploi'!$I$12:$J$16,2),"")</f>
        <v>1</v>
      </c>
      <c r="I32" s="34" t="str">
        <f>IFERROR(CHOOSE(H32,"",'Mode d''emploi'!$B$13,'Mode d''emploi'!$B$14,'Mode d''emploi'!$B$15,'Mode d''emploi'!$B$16),)</f>
        <v/>
      </c>
      <c r="J32" s="34">
        <f>1/COUNTA(B32:B34)</f>
        <v>0.33333333333333331</v>
      </c>
      <c r="K32" s="34" t="str">
        <f>IFERROR(I32*J32,"")</f>
        <v/>
      </c>
      <c r="L32" s="34"/>
      <c r="M32" s="40"/>
      <c r="N32" s="40"/>
      <c r="O32" s="43"/>
      <c r="P32" s="43"/>
      <c r="Q32" s="43"/>
      <c r="R32" s="43"/>
      <c r="S32" s="43"/>
      <c r="T32" s="43"/>
    </row>
    <row r="33" spans="1:20" ht="45" x14ac:dyDescent="0.25">
      <c r="A33" s="21"/>
      <c r="B33" s="22" t="s">
        <v>65</v>
      </c>
      <c r="C33" s="31" t="s">
        <v>140</v>
      </c>
      <c r="D33" s="32" t="str">
        <f>I33</f>
        <v/>
      </c>
      <c r="E33" s="31" t="str">
        <f>IFERROR(CHOOSE(H33,"libellés explicite",'Mode d''emploi'!$C$13,'Mode d''emploi'!$C$14,'Mode d''emploi'!$C$15,'Mode d''emploi'!$C$16),)</f>
        <v>libellés explicite</v>
      </c>
      <c r="F33" s="31"/>
      <c r="G33" s="34" t="str">
        <f>C33</f>
        <v>Notes correspondantes</v>
      </c>
      <c r="H33" s="34">
        <f>IFERROR(VLOOKUP(C33,'Mode d''emploi'!$I$12:$J$16,2),"")</f>
        <v>1</v>
      </c>
      <c r="I33" s="34" t="str">
        <f>IFERROR(CHOOSE(H33,"",'Mode d''emploi'!$B$13,'Mode d''emploi'!$B$14,'Mode d''emploi'!$B$15,'Mode d''emploi'!$B$16),)</f>
        <v/>
      </c>
      <c r="J33" s="34">
        <f>1/COUNTA(B33:B35)</f>
        <v>0.33333333333333331</v>
      </c>
      <c r="K33" s="34" t="str">
        <f>IFERROR(I33*J33,"")</f>
        <v/>
      </c>
      <c r="L33" s="34"/>
      <c r="M33" s="40"/>
      <c r="N33" s="40"/>
      <c r="O33" s="43"/>
      <c r="P33" s="43"/>
      <c r="Q33" s="43"/>
      <c r="R33" s="43"/>
      <c r="S33" s="43"/>
      <c r="T33" s="43"/>
    </row>
    <row r="34" spans="1:20" x14ac:dyDescent="0.25">
      <c r="A34" s="65">
        <v>6</v>
      </c>
      <c r="B34" s="23" t="s">
        <v>73</v>
      </c>
      <c r="C34" s="33" t="str">
        <f>O34</f>
        <v>Non conforme</v>
      </c>
      <c r="D34" s="51">
        <f ca="1">N34</f>
        <v>0</v>
      </c>
      <c r="E34" s="33"/>
      <c r="F34" s="33"/>
      <c r="G34" s="41" t="s">
        <v>24</v>
      </c>
      <c r="H34" s="41"/>
      <c r="I34" s="41"/>
      <c r="J34" s="41"/>
      <c r="K34" s="41"/>
      <c r="L34" s="41"/>
      <c r="M34" s="54">
        <f ca="1">SUM(M35:M43)</f>
        <v>0</v>
      </c>
      <c r="N34" s="54">
        <f ca="1">SUM(N35:N43)</f>
        <v>0</v>
      </c>
      <c r="O34" s="41" t="str">
        <f>IFERROR(IF(O21&lt;='Mode d''emploi'!$E$13,'Mode d''emploi'!$D$13,IF(O21&lt;='Mode d''emploi'!$E$14,'Mode d''emploi'!$D$14,IF(O21&lt;='Mode d''emploi'!$E$15,'Mode d''emploi'!$D$15,'Mode d''emploi'!$D$16))),"")</f>
        <v>Non conforme</v>
      </c>
      <c r="P34" s="41"/>
      <c r="Q34" s="41"/>
      <c r="R34" s="41"/>
      <c r="S34" s="41"/>
      <c r="T34" s="41"/>
    </row>
    <row r="35" spans="1:20" ht="45" x14ac:dyDescent="0.25">
      <c r="A35" s="66" t="s">
        <v>77</v>
      </c>
      <c r="B35" s="19" t="s">
        <v>74</v>
      </c>
      <c r="C35" s="30" t="str">
        <f>L35</f>
        <v>Non conforme</v>
      </c>
      <c r="D35" s="49">
        <f>K35</f>
        <v>0</v>
      </c>
      <c r="E35" s="30"/>
      <c r="F35" s="30"/>
      <c r="G35" s="38" t="s">
        <v>46</v>
      </c>
      <c r="H35" s="38"/>
      <c r="I35" s="38"/>
      <c r="J35" s="38">
        <f>SUM(J36:J38)</f>
        <v>1</v>
      </c>
      <c r="K35" s="38">
        <f>I35*J35</f>
        <v>0</v>
      </c>
      <c r="L35" s="38" t="str">
        <f>IFERROR(IF(K35&lt;='Mode d''emploi'!$E$13,'Mode d''emploi'!$D$13,IF(K35&lt;='Mode d''emploi'!$E$14,'Mode d''emploi'!$D$14,IF(K35&lt;='Mode d''emploi'!$E$15,'Mode d''emploi'!$D$15,'Mode d''emploi'!$D$16))),"")</f>
        <v>Non conforme</v>
      </c>
      <c r="M35" s="39">
        <f ca="1">1/COUNTA(M35:M43)</f>
        <v>0</v>
      </c>
      <c r="N35" s="39">
        <f ca="1">K35*M35</f>
        <v>0</v>
      </c>
      <c r="O35" s="43"/>
      <c r="P35" s="43"/>
      <c r="Q35" s="43"/>
      <c r="R35" s="43"/>
      <c r="S35" s="43"/>
      <c r="T35" s="43"/>
    </row>
    <row r="36" spans="1:20" ht="45" x14ac:dyDescent="0.25">
      <c r="A36" s="21"/>
      <c r="B36" s="22" t="s">
        <v>75</v>
      </c>
      <c r="C36" s="31" t="s">
        <v>140</v>
      </c>
      <c r="D36" s="32" t="str">
        <f>I36</f>
        <v/>
      </c>
      <c r="E36" s="31" t="str">
        <f>IFERROR(CHOOSE(H36,"libellés explicite",'Mode d''emploi'!$C$13,'Mode d''emploi'!$C$14,'Mode d''emploi'!$C$15,'Mode d''emploi'!$C$16),)</f>
        <v>libellés explicite</v>
      </c>
      <c r="F36" s="31"/>
      <c r="G36" s="34" t="str">
        <f>C36</f>
        <v>Notes correspondantes</v>
      </c>
      <c r="H36" s="34">
        <f>IFERROR(VLOOKUP(C36,'Mode d''emploi'!$I$12:$J$16,2),"")</f>
        <v>1</v>
      </c>
      <c r="I36" s="34" t="str">
        <f>IFERROR(CHOOSE(H36,"",'Mode d''emploi'!$B$13,'Mode d''emploi'!$B$14,'Mode d''emploi'!$B$15,'Mode d''emploi'!$B$16),)</f>
        <v/>
      </c>
      <c r="J36" s="34">
        <f>1/COUNTA(B36:B38)</f>
        <v>0.33333333333333331</v>
      </c>
      <c r="K36" s="34" t="str">
        <f>IFERROR(I36*J36,"")</f>
        <v/>
      </c>
      <c r="L36" s="34"/>
      <c r="M36" s="40"/>
      <c r="N36" s="40"/>
      <c r="O36" s="43"/>
      <c r="P36" s="43"/>
      <c r="Q36" s="43"/>
      <c r="R36" s="43"/>
      <c r="S36" s="43"/>
      <c r="T36" s="43"/>
    </row>
    <row r="37" spans="1:20" ht="60" x14ac:dyDescent="0.25">
      <c r="A37" s="21"/>
      <c r="B37" s="22" t="s">
        <v>81</v>
      </c>
      <c r="C37" s="31" t="s">
        <v>140</v>
      </c>
      <c r="D37" s="32" t="str">
        <f>I37</f>
        <v/>
      </c>
      <c r="E37" s="31" t="str">
        <f>IFERROR(CHOOSE(H37,"libellés explicite",'Mode d''emploi'!$C$13,'Mode d''emploi'!$C$14,'Mode d''emploi'!$C$15,'Mode d''emploi'!$C$16),)</f>
        <v>libellés explicite</v>
      </c>
      <c r="F37" s="31"/>
      <c r="G37" s="34" t="str">
        <f>C37</f>
        <v>Notes correspondantes</v>
      </c>
      <c r="H37" s="34">
        <f>IFERROR(VLOOKUP(C37,'Mode d''emploi'!$I$12:$J$16,2),"")</f>
        <v>1</v>
      </c>
      <c r="I37" s="34" t="str">
        <f>IFERROR(CHOOSE(H37,"",'Mode d''emploi'!$B$13,'Mode d''emploi'!$B$14,'Mode d''emploi'!$B$15,'Mode d''emploi'!$B$16),)</f>
        <v/>
      </c>
      <c r="J37" s="34">
        <f>1/COUNTA(B37:B39)</f>
        <v>0.33333333333333331</v>
      </c>
      <c r="K37" s="34" t="str">
        <f>IFERROR(I37*J37,"")</f>
        <v/>
      </c>
      <c r="L37" s="34"/>
      <c r="M37" s="40"/>
      <c r="N37" s="40"/>
      <c r="O37" s="43"/>
      <c r="P37" s="43"/>
      <c r="Q37" s="43"/>
      <c r="R37" s="43"/>
      <c r="S37" s="43"/>
      <c r="T37" s="43"/>
    </row>
    <row r="38" spans="1:20" ht="60" x14ac:dyDescent="0.25">
      <c r="A38" s="21"/>
      <c r="B38" s="22" t="s">
        <v>82</v>
      </c>
      <c r="C38" s="31" t="s">
        <v>140</v>
      </c>
      <c r="D38" s="32" t="str">
        <f>I38</f>
        <v/>
      </c>
      <c r="E38" s="31" t="str">
        <f>IFERROR(CHOOSE(H38,"libellés explicite",'Mode d''emploi'!$C$13,'Mode d''emploi'!$C$14,'Mode d''emploi'!$C$15,'Mode d''emploi'!$C$16),)</f>
        <v>libellés explicite</v>
      </c>
      <c r="F38" s="31"/>
      <c r="G38" s="34" t="str">
        <f>C38</f>
        <v>Notes correspondantes</v>
      </c>
      <c r="H38" s="34">
        <f>IFERROR(VLOOKUP(C38,'Mode d''emploi'!$I$12:$J$16,2),"")</f>
        <v>1</v>
      </c>
      <c r="I38" s="34" t="str">
        <f>IFERROR(CHOOSE(H38,"",'Mode d''emploi'!$B$13,'Mode d''emploi'!$B$14,'Mode d''emploi'!$B$15,'Mode d''emploi'!$B$16),)</f>
        <v/>
      </c>
      <c r="J38" s="34">
        <f>1/COUNTA(B38:B40)</f>
        <v>0.33333333333333331</v>
      </c>
      <c r="K38" s="34" t="str">
        <f>IFERROR(I38*J38,"")</f>
        <v/>
      </c>
      <c r="L38" s="34"/>
      <c r="M38" s="40"/>
      <c r="N38" s="40"/>
      <c r="O38" s="43"/>
      <c r="P38" s="43"/>
      <c r="Q38" s="43"/>
      <c r="R38" s="43"/>
      <c r="S38" s="43"/>
      <c r="T38" s="43"/>
    </row>
    <row r="39" spans="1:20" ht="30" x14ac:dyDescent="0.25">
      <c r="A39" s="21"/>
      <c r="B39" s="22" t="s">
        <v>76</v>
      </c>
      <c r="C39" s="31" t="s">
        <v>140</v>
      </c>
      <c r="D39" s="32" t="str">
        <f>I39</f>
        <v/>
      </c>
      <c r="E39" s="31" t="str">
        <f>IFERROR(CHOOSE(H39,"libellés explicite",'Mode d''emploi'!$C$13,'Mode d''emploi'!$C$14,'Mode d''emploi'!$C$15,'Mode d''emploi'!$C$16),)</f>
        <v>libellés explicite</v>
      </c>
      <c r="F39" s="31"/>
      <c r="G39" s="34" t="str">
        <f>C39</f>
        <v>Notes correspondantes</v>
      </c>
      <c r="H39" s="34">
        <f>IFERROR(VLOOKUP(C39,'Mode d''emploi'!$I$12:$J$16,2),"")</f>
        <v>1</v>
      </c>
      <c r="I39" s="34" t="str">
        <f>IFERROR(CHOOSE(H39,"",'Mode d''emploi'!$B$13,'Mode d''emploi'!$B$14,'Mode d''emploi'!$B$15,'Mode d''emploi'!$B$16),)</f>
        <v/>
      </c>
      <c r="J39" s="34">
        <f>1/COUNTA(B39:B41)</f>
        <v>0.33333333333333331</v>
      </c>
      <c r="K39" s="34" t="str">
        <f>IFERROR(I39*J39,"")</f>
        <v/>
      </c>
      <c r="L39" s="34"/>
      <c r="M39" s="40"/>
      <c r="N39" s="40"/>
      <c r="O39" s="43"/>
      <c r="P39" s="43"/>
      <c r="Q39" s="43"/>
      <c r="R39" s="43"/>
      <c r="S39" s="43"/>
      <c r="T39" s="43"/>
    </row>
    <row r="40" spans="1:20" ht="45" x14ac:dyDescent="0.25">
      <c r="A40" s="66" t="s">
        <v>78</v>
      </c>
      <c r="B40" s="19" t="s">
        <v>79</v>
      </c>
      <c r="C40" s="30" t="str">
        <f>L40</f>
        <v>Non conforme</v>
      </c>
      <c r="D40" s="49">
        <f>K40</f>
        <v>0</v>
      </c>
      <c r="E40" s="30"/>
      <c r="F40" s="30"/>
      <c r="G40" s="38" t="s">
        <v>46</v>
      </c>
      <c r="H40" s="38"/>
      <c r="I40" s="38"/>
      <c r="J40" s="38">
        <f>SUM(J41:J43)</f>
        <v>0.66666666666666663</v>
      </c>
      <c r="K40" s="38">
        <f>I40*J40</f>
        <v>0</v>
      </c>
      <c r="L40" s="38" t="str">
        <f>IFERROR(IF(K40&lt;='Mode d''emploi'!$E$13,'Mode d''emploi'!$D$13,IF(K40&lt;='Mode d''emploi'!$E$14,'Mode d''emploi'!$D$14,IF(K40&lt;='Mode d''emploi'!$E$15,'Mode d''emploi'!$D$15,'Mode d''emploi'!$D$16))),"")</f>
        <v>Non conforme</v>
      </c>
      <c r="M40" s="39">
        <f ca="1">1/COUNTA(M40:M48)</f>
        <v>0</v>
      </c>
      <c r="N40" s="39">
        <f ca="1">K40*M40</f>
        <v>0</v>
      </c>
      <c r="O40" s="43"/>
      <c r="P40" s="43"/>
      <c r="Q40" s="43"/>
      <c r="R40" s="43"/>
      <c r="S40" s="43"/>
      <c r="T40" s="43"/>
    </row>
    <row r="41" spans="1:20" ht="45" x14ac:dyDescent="0.25">
      <c r="A41" s="21"/>
      <c r="B41" s="22" t="s">
        <v>84</v>
      </c>
      <c r="C41" s="31" t="s">
        <v>140</v>
      </c>
      <c r="D41" s="32" t="str">
        <f>I41</f>
        <v/>
      </c>
      <c r="E41" s="31" t="str">
        <f>IFERROR(CHOOSE(H41,"libellés explicite",'Mode d''emploi'!$C$13,'Mode d''emploi'!$C$14,'Mode d''emploi'!$C$15,'Mode d''emploi'!$C$16),)</f>
        <v>libellés explicite</v>
      </c>
      <c r="F41" s="31"/>
      <c r="G41" s="34" t="str">
        <f>C41</f>
        <v>Notes correspondantes</v>
      </c>
      <c r="H41" s="34">
        <f>IFERROR(VLOOKUP(C41,'Mode d''emploi'!$I$12:$J$16,2),"")</f>
        <v>1</v>
      </c>
      <c r="I41" s="34" t="str">
        <f>IFERROR(CHOOSE(H41,"",'Mode d''emploi'!$B$13,'Mode d''emploi'!$B$14,'Mode d''emploi'!$B$15,'Mode d''emploi'!$B$16),)</f>
        <v/>
      </c>
      <c r="J41" s="34">
        <f>1/COUNTA(B41:B43)</f>
        <v>0.33333333333333331</v>
      </c>
      <c r="K41" s="34" t="str">
        <f>IFERROR(I41*J41,"")</f>
        <v/>
      </c>
      <c r="L41" s="34"/>
      <c r="M41" s="40"/>
      <c r="N41" s="40"/>
      <c r="O41" s="43"/>
      <c r="P41" s="43"/>
      <c r="Q41" s="43"/>
      <c r="R41" s="43"/>
      <c r="S41" s="43"/>
      <c r="T41" s="43"/>
    </row>
    <row r="42" spans="1:20" ht="30" x14ac:dyDescent="0.25">
      <c r="A42" s="21"/>
      <c r="B42" s="22" t="s">
        <v>83</v>
      </c>
      <c r="C42" s="31" t="s">
        <v>140</v>
      </c>
      <c r="D42" s="32" t="str">
        <f>I42</f>
        <v/>
      </c>
      <c r="E42" s="31" t="str">
        <f>IFERROR(CHOOSE(H42,"libellés explicite",'Mode d''emploi'!$C$13,'Mode d''emploi'!$C$14,'Mode d''emploi'!$C$15,'Mode d''emploi'!$C$16),)</f>
        <v>libellés explicite</v>
      </c>
      <c r="F42" s="31"/>
      <c r="G42" s="34" t="str">
        <f>C42</f>
        <v>Notes correspondantes</v>
      </c>
      <c r="H42" s="34">
        <f>IFERROR(VLOOKUP(C42,'Mode d''emploi'!$I$12:$J$16,2),"")</f>
        <v>1</v>
      </c>
      <c r="I42" s="34" t="str">
        <f>IFERROR(CHOOSE(H42,"",'Mode d''emploi'!$B$13,'Mode d''emploi'!$B$14,'Mode d''emploi'!$B$15,'Mode d''emploi'!$B$16),)</f>
        <v/>
      </c>
      <c r="J42" s="34">
        <f>1/COUNTA(B42:B44)</f>
        <v>0.33333333333333331</v>
      </c>
      <c r="K42" s="34" t="str">
        <f>IFERROR(I42*J42,"")</f>
        <v/>
      </c>
      <c r="L42" s="34"/>
      <c r="M42" s="40"/>
      <c r="N42" s="40"/>
      <c r="O42" s="43"/>
      <c r="P42" s="43"/>
      <c r="Q42" s="43"/>
      <c r="R42" s="43"/>
      <c r="S42" s="43"/>
      <c r="T42" s="43"/>
    </row>
    <row r="43" spans="1:20" x14ac:dyDescent="0.25">
      <c r="A43" s="65">
        <v>7</v>
      </c>
      <c r="B43" s="18" t="s">
        <v>85</v>
      </c>
      <c r="C43" s="29" t="str">
        <f>O43</f>
        <v>Non conforme</v>
      </c>
      <c r="D43" s="50">
        <f ca="1">N43</f>
        <v>0</v>
      </c>
      <c r="E43" s="29"/>
      <c r="F43" s="29"/>
      <c r="G43" s="37" t="s">
        <v>24</v>
      </c>
      <c r="H43" s="37"/>
      <c r="I43" s="37"/>
      <c r="J43" s="37"/>
      <c r="K43" s="37"/>
      <c r="L43" s="37"/>
      <c r="M43" s="46">
        <f ca="1">SUM(M44:M52)</f>
        <v>0</v>
      </c>
      <c r="N43" s="46">
        <f ca="1">SUM(N44:N52)</f>
        <v>0</v>
      </c>
      <c r="O43" s="37" t="str">
        <f>IFERROR(IF(O30&lt;='Mode d''emploi'!$E$13,'Mode d''emploi'!$D$13,IF(O30&lt;='Mode d''emploi'!$E$14,'Mode d''emploi'!$D$14,IF(O30&lt;='Mode d''emploi'!$E$15,'Mode d''emploi'!$D$15,'Mode d''emploi'!$D$16))),"")</f>
        <v>Non conforme</v>
      </c>
      <c r="P43" s="37"/>
      <c r="Q43" s="37"/>
      <c r="R43" s="37"/>
      <c r="S43" s="37"/>
      <c r="T43" s="37"/>
    </row>
    <row r="44" spans="1:20" x14ac:dyDescent="0.25">
      <c r="A44" s="66" t="s">
        <v>86</v>
      </c>
      <c r="B44" s="20" t="s">
        <v>87</v>
      </c>
      <c r="C44" s="30" t="str">
        <f>L44</f>
        <v>Non conforme</v>
      </c>
      <c r="D44" s="49">
        <f>K44</f>
        <v>0</v>
      </c>
      <c r="E44" s="30"/>
      <c r="F44" s="30"/>
      <c r="G44" s="38" t="s">
        <v>46</v>
      </c>
      <c r="H44" s="38"/>
      <c r="I44" s="38"/>
      <c r="J44" s="38">
        <f>SUM(J45:J47)</f>
        <v>1</v>
      </c>
      <c r="K44" s="38">
        <f>I44*J44</f>
        <v>0</v>
      </c>
      <c r="L44" s="38" t="str">
        <f>IFERROR(IF(K44&lt;='Mode d''emploi'!$E$13,'Mode d''emploi'!$D$13,IF(K44&lt;='Mode d''emploi'!$E$14,'Mode d''emploi'!$D$14,IF(K44&lt;='Mode d''emploi'!$E$15,'Mode d''emploi'!$D$15,'Mode d''emploi'!$D$16))),"")</f>
        <v>Non conforme</v>
      </c>
      <c r="M44" s="39">
        <f ca="1">1/COUNTA(M44:M52)</f>
        <v>0</v>
      </c>
      <c r="N44" s="39">
        <f ca="1">K44*M44</f>
        <v>0</v>
      </c>
      <c r="O44" s="43"/>
      <c r="P44" s="43"/>
      <c r="Q44" s="43"/>
      <c r="R44" s="43"/>
      <c r="S44" s="43"/>
      <c r="T44" s="43"/>
    </row>
    <row r="45" spans="1:20" ht="75" x14ac:dyDescent="0.25">
      <c r="A45" s="21"/>
      <c r="B45" s="22" t="s">
        <v>88</v>
      </c>
      <c r="C45" s="31" t="s">
        <v>140</v>
      </c>
      <c r="D45" s="32" t="str">
        <f>I45</f>
        <v/>
      </c>
      <c r="E45" s="31" t="str">
        <f>IFERROR(CHOOSE(H45,"libellés explicite",'Mode d''emploi'!$C$13,'Mode d''emploi'!$C$14,'Mode d''emploi'!$C$15,'Mode d''emploi'!$C$16),)</f>
        <v>libellés explicite</v>
      </c>
      <c r="F45" s="31"/>
      <c r="G45" s="34" t="str">
        <f>C45</f>
        <v>Notes correspondantes</v>
      </c>
      <c r="H45" s="34">
        <f>IFERROR(VLOOKUP(C45,'Mode d''emploi'!$I$12:$J$16,2),"")</f>
        <v>1</v>
      </c>
      <c r="I45" s="34" t="str">
        <f>IFERROR(CHOOSE(H45,"",'Mode d''emploi'!$B$13,'Mode d''emploi'!$B$14,'Mode d''emploi'!$B$15,'Mode d''emploi'!$B$16),)</f>
        <v/>
      </c>
      <c r="J45" s="34">
        <f>1/COUNTA(B45:B47)</f>
        <v>0.33333333333333331</v>
      </c>
      <c r="K45" s="34" t="str">
        <f>IFERROR(I45*J45,"")</f>
        <v/>
      </c>
      <c r="L45" s="34"/>
      <c r="M45" s="40"/>
      <c r="N45" s="40"/>
      <c r="O45" s="43"/>
      <c r="P45" s="43"/>
      <c r="Q45" s="43"/>
      <c r="R45" s="43"/>
      <c r="S45" s="43"/>
      <c r="T45" s="43"/>
    </row>
    <row r="46" spans="1:20" ht="45" x14ac:dyDescent="0.25">
      <c r="A46" s="21"/>
      <c r="B46" s="22" t="s">
        <v>90</v>
      </c>
      <c r="C46" s="31" t="s">
        <v>140</v>
      </c>
      <c r="D46" s="32" t="str">
        <f>I46</f>
        <v/>
      </c>
      <c r="E46" s="31" t="str">
        <f>IFERROR(CHOOSE(H46,"libellés explicite",'Mode d''emploi'!$C$13,'Mode d''emploi'!$C$14,'Mode d''emploi'!$C$15,'Mode d''emploi'!$C$16),)</f>
        <v>libellés explicite</v>
      </c>
      <c r="F46" s="31"/>
      <c r="G46" s="34" t="str">
        <f>C46</f>
        <v>Notes correspondantes</v>
      </c>
      <c r="H46" s="34">
        <f>IFERROR(VLOOKUP(C46,'Mode d''emploi'!$I$12:$J$16,2),"")</f>
        <v>1</v>
      </c>
      <c r="I46" s="34" t="str">
        <f>IFERROR(CHOOSE(H46,"",'Mode d''emploi'!$B$13,'Mode d''emploi'!$B$14,'Mode d''emploi'!$B$15,'Mode d''emploi'!$B$16),)</f>
        <v/>
      </c>
      <c r="J46" s="34">
        <f>1/COUNTA(B46:B48)</f>
        <v>0.33333333333333331</v>
      </c>
      <c r="K46" s="34" t="str">
        <f>IFERROR(I46*J46,"")</f>
        <v/>
      </c>
      <c r="L46" s="34"/>
      <c r="M46" s="40"/>
      <c r="N46" s="40"/>
      <c r="O46" s="43"/>
      <c r="P46" s="43"/>
      <c r="Q46" s="43"/>
      <c r="R46" s="43"/>
      <c r="S46" s="43"/>
      <c r="T46" s="43"/>
    </row>
    <row r="47" spans="1:20" ht="30" x14ac:dyDescent="0.25">
      <c r="A47" s="21"/>
      <c r="B47" s="22" t="s">
        <v>91</v>
      </c>
      <c r="C47" s="31" t="s">
        <v>140</v>
      </c>
      <c r="D47" s="32" t="str">
        <f>I47</f>
        <v/>
      </c>
      <c r="E47" s="31" t="str">
        <f>IFERROR(CHOOSE(H47,"libellés explicite",'Mode d''emploi'!$C$13,'Mode d''emploi'!$C$14,'Mode d''emploi'!$C$15,'Mode d''emploi'!$C$16),)</f>
        <v>libellés explicite</v>
      </c>
      <c r="F47" s="31"/>
      <c r="G47" s="34" t="str">
        <f>C47</f>
        <v>Notes correspondantes</v>
      </c>
      <c r="H47" s="34">
        <f>IFERROR(VLOOKUP(C47,'Mode d''emploi'!$I$12:$J$16,2),"")</f>
        <v>1</v>
      </c>
      <c r="I47" s="34" t="str">
        <f>IFERROR(CHOOSE(H47,"",'Mode d''emploi'!$B$13,'Mode d''emploi'!$B$14,'Mode d''emploi'!$B$15,'Mode d''emploi'!$B$16),)</f>
        <v/>
      </c>
      <c r="J47" s="34">
        <f>1/COUNTA(B47:B49)</f>
        <v>0.33333333333333331</v>
      </c>
      <c r="K47" s="34" t="str">
        <f>IFERROR(I47*J47,"")</f>
        <v/>
      </c>
      <c r="L47" s="34"/>
      <c r="M47" s="40"/>
      <c r="N47" s="40"/>
      <c r="O47" s="43"/>
      <c r="P47" s="43"/>
      <c r="Q47" s="43"/>
      <c r="R47" s="43"/>
      <c r="S47" s="43"/>
      <c r="T47" s="43"/>
    </row>
    <row r="48" spans="1:20" ht="60" x14ac:dyDescent="0.25">
      <c r="A48" s="21"/>
      <c r="B48" s="22" t="s">
        <v>92</v>
      </c>
      <c r="C48" s="31" t="s">
        <v>140</v>
      </c>
      <c r="D48" s="32" t="str">
        <f>I48</f>
        <v/>
      </c>
      <c r="E48" s="31" t="str">
        <f>IFERROR(CHOOSE(H48,"libellés explicite",'Mode d''emploi'!$C$13,'Mode d''emploi'!$C$14,'Mode d''emploi'!$C$15,'Mode d''emploi'!$C$16),)</f>
        <v>libellés explicite</v>
      </c>
      <c r="F48" s="31"/>
      <c r="G48" s="34" t="str">
        <f>C48</f>
        <v>Notes correspondantes</v>
      </c>
      <c r="H48" s="34">
        <f>IFERROR(VLOOKUP(C48,'Mode d''emploi'!$I$12:$J$16,2),"")</f>
        <v>1</v>
      </c>
      <c r="I48" s="34" t="str">
        <f>IFERROR(CHOOSE(H48,"",'Mode d''emploi'!$B$13,'Mode d''emploi'!$B$14,'Mode d''emploi'!$B$15,'Mode d''emploi'!$B$16),)</f>
        <v/>
      </c>
      <c r="J48" s="34">
        <f>1/COUNTA(B48:B50)</f>
        <v>0.33333333333333331</v>
      </c>
      <c r="K48" s="34" t="str">
        <f>IFERROR(I48*J48,"")</f>
        <v/>
      </c>
      <c r="L48" s="34"/>
      <c r="M48" s="40"/>
      <c r="N48" s="40"/>
      <c r="O48" s="43"/>
      <c r="P48" s="43"/>
      <c r="Q48" s="43"/>
      <c r="R48" s="43"/>
      <c r="S48" s="43"/>
      <c r="T48" s="43"/>
    </row>
    <row r="49" spans="1:20" ht="45" x14ac:dyDescent="0.25">
      <c r="A49" s="21"/>
      <c r="B49" s="22" t="s">
        <v>89</v>
      </c>
      <c r="C49" s="31" t="s">
        <v>140</v>
      </c>
      <c r="D49" s="32" t="str">
        <f>I49</f>
        <v/>
      </c>
      <c r="E49" s="31" t="str">
        <f>IFERROR(CHOOSE(H49,"libellés explicite",'Mode d''emploi'!$C$13,'Mode d''emploi'!$C$14,'Mode d''emploi'!$C$15,'Mode d''emploi'!$C$16),)</f>
        <v>libellés explicite</v>
      </c>
      <c r="F49" s="31"/>
      <c r="G49" s="34" t="str">
        <f>C49</f>
        <v>Notes correspondantes</v>
      </c>
      <c r="H49" s="34">
        <f>IFERROR(VLOOKUP(C49,'Mode d''emploi'!$I$12:$J$16,2),"")</f>
        <v>1</v>
      </c>
      <c r="I49" s="34" t="str">
        <f>IFERROR(CHOOSE(H49,"",'Mode d''emploi'!$B$13,'Mode d''emploi'!$B$14,'Mode d''emploi'!$B$15,'Mode d''emploi'!$B$16),)</f>
        <v/>
      </c>
      <c r="J49" s="34">
        <f>1/COUNTA(B49:B51)</f>
        <v>0.33333333333333331</v>
      </c>
      <c r="K49" s="34" t="str">
        <f>IFERROR(I49*J49,"")</f>
        <v/>
      </c>
      <c r="L49" s="34"/>
      <c r="M49" s="40"/>
      <c r="N49" s="40"/>
      <c r="O49" s="43"/>
      <c r="P49" s="43"/>
      <c r="Q49" s="43"/>
      <c r="R49" s="43"/>
      <c r="S49" s="43"/>
      <c r="T49" s="43"/>
    </row>
    <row r="50" spans="1:20" ht="60" x14ac:dyDescent="0.25">
      <c r="A50" s="21"/>
      <c r="B50" s="22" t="s">
        <v>93</v>
      </c>
      <c r="C50" s="31" t="s">
        <v>140</v>
      </c>
      <c r="D50" s="32" t="str">
        <f>I50</f>
        <v/>
      </c>
      <c r="E50" s="31" t="str">
        <f>IFERROR(CHOOSE(H50,"libellés explicite",'Mode d''emploi'!$C$13,'Mode d''emploi'!$C$14,'Mode d''emploi'!$C$15,'Mode d''emploi'!$C$16),)</f>
        <v>libellés explicite</v>
      </c>
      <c r="F50" s="31"/>
      <c r="G50" s="34" t="str">
        <f>C50</f>
        <v>Notes correspondantes</v>
      </c>
      <c r="H50" s="34">
        <f>IFERROR(VLOOKUP(C50,'Mode d''emploi'!$I$12:$J$16,2),"")</f>
        <v>1</v>
      </c>
      <c r="I50" s="34" t="str">
        <f>IFERROR(CHOOSE(H50,"",'Mode d''emploi'!$B$13,'Mode d''emploi'!$B$14,'Mode d''emploi'!$B$15,'Mode d''emploi'!$B$16),)</f>
        <v/>
      </c>
      <c r="J50" s="34">
        <f>1/COUNTA(B50:B52)</f>
        <v>0.33333333333333331</v>
      </c>
      <c r="K50" s="34" t="str">
        <f>IFERROR(I50*J50,"")</f>
        <v/>
      </c>
      <c r="L50" s="34"/>
      <c r="M50" s="40"/>
      <c r="N50" s="40"/>
      <c r="O50" s="43"/>
      <c r="P50" s="43"/>
      <c r="Q50" s="43"/>
      <c r="R50" s="43"/>
      <c r="S50" s="43"/>
      <c r="T50" s="43"/>
    </row>
    <row r="51" spans="1:20" ht="45" x14ac:dyDescent="0.25">
      <c r="A51" s="21"/>
      <c r="B51" s="22" t="s">
        <v>94</v>
      </c>
      <c r="C51" s="31" t="s">
        <v>140</v>
      </c>
      <c r="D51" s="32" t="str">
        <f>I51</f>
        <v/>
      </c>
      <c r="E51" s="31" t="str">
        <f>IFERROR(CHOOSE(H51,"libellés explicite",'Mode d''emploi'!$C$13,'Mode d''emploi'!$C$14,'Mode d''emploi'!$C$15,'Mode d''emploi'!$C$16),)</f>
        <v>libellés explicite</v>
      </c>
      <c r="F51" s="31"/>
      <c r="G51" s="34" t="str">
        <f>C51</f>
        <v>Notes correspondantes</v>
      </c>
      <c r="H51" s="34">
        <f>IFERROR(VLOOKUP(C51,'Mode d''emploi'!$I$12:$J$16,2),"")</f>
        <v>1</v>
      </c>
      <c r="I51" s="34" t="str">
        <f>IFERROR(CHOOSE(H51,"",'Mode d''emploi'!$B$13,'Mode d''emploi'!$B$14,'Mode d''emploi'!$B$15,'Mode d''emploi'!$B$16),)</f>
        <v/>
      </c>
      <c r="J51" s="34">
        <f>1/COUNTA(B51:B53)</f>
        <v>0.33333333333333331</v>
      </c>
      <c r="K51" s="34" t="str">
        <f>IFERROR(I51*J51,"")</f>
        <v/>
      </c>
      <c r="L51" s="34"/>
      <c r="M51" s="40"/>
      <c r="N51" s="40"/>
      <c r="O51" s="43"/>
      <c r="P51" s="43"/>
      <c r="Q51" s="43"/>
      <c r="R51" s="43"/>
      <c r="S51" s="43"/>
      <c r="T51" s="43"/>
    </row>
    <row r="52" spans="1:20" ht="45" x14ac:dyDescent="0.25">
      <c r="A52" s="21"/>
      <c r="B52" s="22" t="s">
        <v>95</v>
      </c>
      <c r="C52" s="31" t="s">
        <v>140</v>
      </c>
      <c r="D52" s="32" t="str">
        <f>I52</f>
        <v/>
      </c>
      <c r="E52" s="31" t="str">
        <f>IFERROR(CHOOSE(H52,"libellés explicite",'Mode d''emploi'!$C$13,'Mode d''emploi'!$C$14,'Mode d''emploi'!$C$15,'Mode d''emploi'!$C$16),)</f>
        <v>libellés explicite</v>
      </c>
      <c r="F52" s="31"/>
      <c r="G52" s="34" t="str">
        <f>C52</f>
        <v>Notes correspondantes</v>
      </c>
      <c r="H52" s="34">
        <f>IFERROR(VLOOKUP(C52,'Mode d''emploi'!$I$12:$J$16,2),"")</f>
        <v>1</v>
      </c>
      <c r="I52" s="34" t="str">
        <f>IFERROR(CHOOSE(H52,"",'Mode d''emploi'!$B$13,'Mode d''emploi'!$B$14,'Mode d''emploi'!$B$15,'Mode d''emploi'!$B$16),)</f>
        <v/>
      </c>
      <c r="J52" s="34">
        <f>1/COUNTA(B52:B54)</f>
        <v>0.33333333333333331</v>
      </c>
      <c r="K52" s="34" t="str">
        <f>IFERROR(I52*J52,"")</f>
        <v/>
      </c>
      <c r="L52" s="34"/>
      <c r="M52" s="40"/>
      <c r="N52" s="40"/>
      <c r="O52" s="43"/>
      <c r="P52" s="43"/>
      <c r="Q52" s="43"/>
      <c r="R52" s="43"/>
      <c r="S52" s="43"/>
      <c r="T52" s="43"/>
    </row>
    <row r="53" spans="1:20" ht="45" x14ac:dyDescent="0.25">
      <c r="A53" s="21"/>
      <c r="B53" s="22" t="s">
        <v>96</v>
      </c>
      <c r="C53" s="31" t="s">
        <v>140</v>
      </c>
      <c r="D53" s="32" t="str">
        <f>I53</f>
        <v/>
      </c>
      <c r="E53" s="31" t="str">
        <f>IFERROR(CHOOSE(H53,"libellés explicite",'Mode d''emploi'!$C$13,'Mode d''emploi'!$C$14,'Mode d''emploi'!$C$15,'Mode d''emploi'!$C$16),)</f>
        <v>libellés explicite</v>
      </c>
      <c r="F53" s="31"/>
      <c r="G53" s="34" t="str">
        <f>C53</f>
        <v>Notes correspondantes</v>
      </c>
      <c r="H53" s="34">
        <f>IFERROR(VLOOKUP(C53,'Mode d''emploi'!$I$12:$J$16,2),"")</f>
        <v>1</v>
      </c>
      <c r="I53" s="34" t="str">
        <f>IFERROR(CHOOSE(H53,"",'Mode d''emploi'!$B$13,'Mode d''emploi'!$B$14,'Mode d''emploi'!$B$15,'Mode d''emploi'!$B$16),)</f>
        <v/>
      </c>
      <c r="J53" s="34">
        <f>1/COUNTA(B53:B55)</f>
        <v>0.33333333333333331</v>
      </c>
      <c r="K53" s="34" t="str">
        <f>IFERROR(I53*J53,"")</f>
        <v/>
      </c>
      <c r="L53" s="34"/>
      <c r="M53" s="40"/>
      <c r="N53" s="40"/>
      <c r="O53" s="43"/>
      <c r="P53" s="43"/>
      <c r="Q53" s="43"/>
      <c r="R53" s="43"/>
      <c r="S53" s="43"/>
      <c r="T53" s="43"/>
    </row>
    <row r="54" spans="1:20" ht="30" x14ac:dyDescent="0.25">
      <c r="A54" s="65">
        <v>8</v>
      </c>
      <c r="B54" s="24" t="s">
        <v>97</v>
      </c>
      <c r="C54" s="29" t="str">
        <f>O54</f>
        <v>Non conforme</v>
      </c>
      <c r="D54" s="50">
        <f ca="1">N54</f>
        <v>0</v>
      </c>
      <c r="E54" s="29"/>
      <c r="F54" s="29"/>
      <c r="G54" s="37" t="s">
        <v>24</v>
      </c>
      <c r="H54" s="37"/>
      <c r="I54" s="37"/>
      <c r="J54" s="37"/>
      <c r="K54" s="37"/>
      <c r="L54" s="37"/>
      <c r="M54" s="46">
        <f ca="1">SUM(M55:M63)</f>
        <v>0</v>
      </c>
      <c r="N54" s="46">
        <f ca="1">SUM(N55:N63)</f>
        <v>0</v>
      </c>
      <c r="O54" s="37" t="str">
        <f>IFERROR(IF(O41&lt;='Mode d''emploi'!$E$13,'Mode d''emploi'!$D$13,IF(O41&lt;='Mode d''emploi'!$E$14,'Mode d''emploi'!$D$14,IF(O41&lt;='Mode d''emploi'!$E$15,'Mode d''emploi'!$D$15,'Mode d''emploi'!$D$16))),"")</f>
        <v>Non conforme</v>
      </c>
      <c r="P54" s="37"/>
      <c r="Q54" s="37"/>
      <c r="R54" s="37"/>
      <c r="S54" s="37"/>
      <c r="T54" s="37"/>
    </row>
    <row r="55" spans="1:20" ht="45" x14ac:dyDescent="0.25">
      <c r="A55" s="21"/>
      <c r="B55" s="22" t="s">
        <v>99</v>
      </c>
      <c r="C55" s="31" t="s">
        <v>140</v>
      </c>
      <c r="D55" s="32" t="str">
        <f>I55</f>
        <v/>
      </c>
      <c r="E55" s="31" t="str">
        <f>IFERROR(CHOOSE(H55,"libellés explicite",'Mode d''emploi'!$C$13,'Mode d''emploi'!$C$14,'Mode d''emploi'!$C$15,'Mode d''emploi'!$C$16),)</f>
        <v>libellés explicite</v>
      </c>
      <c r="F55" s="31"/>
      <c r="G55" s="34" t="str">
        <f>C55</f>
        <v>Notes correspondantes</v>
      </c>
      <c r="H55" s="34">
        <f>IFERROR(VLOOKUP(C55,'Mode d''emploi'!$I$12:$J$16,2),"")</f>
        <v>1</v>
      </c>
      <c r="I55" s="34" t="str">
        <f>IFERROR(CHOOSE(H55,"",'Mode d''emploi'!$B$13,'Mode d''emploi'!$B$14,'Mode d''emploi'!$B$15,'Mode d''emploi'!$B$16),)</f>
        <v/>
      </c>
      <c r="J55" s="34">
        <f>1/COUNTA(B55:B57)</f>
        <v>0.33333333333333331</v>
      </c>
      <c r="K55" s="34" t="str">
        <f>IFERROR(I55*J55,"")</f>
        <v/>
      </c>
      <c r="L55" s="34"/>
      <c r="M55" s="40"/>
      <c r="N55" s="40"/>
      <c r="O55" s="34"/>
      <c r="P55" s="34"/>
      <c r="Q55" s="34"/>
      <c r="R55" s="34"/>
      <c r="S55" s="34"/>
      <c r="T55" s="34"/>
    </row>
    <row r="56" spans="1:20" ht="60" x14ac:dyDescent="0.25">
      <c r="A56" s="21"/>
      <c r="B56" s="22" t="s">
        <v>98</v>
      </c>
      <c r="C56" s="31" t="s">
        <v>140</v>
      </c>
      <c r="D56" s="32" t="str">
        <f>I56</f>
        <v/>
      </c>
      <c r="E56" s="31" t="str">
        <f>IFERROR(CHOOSE(H56,"libellés explicite",'Mode d''emploi'!$C$13,'Mode d''emploi'!$C$14,'Mode d''emploi'!$C$15,'Mode d''emploi'!$C$16),)</f>
        <v>libellés explicite</v>
      </c>
      <c r="F56" s="31"/>
      <c r="G56" s="34" t="str">
        <f>C56</f>
        <v>Notes correspondantes</v>
      </c>
      <c r="H56" s="34">
        <f>IFERROR(VLOOKUP(C56,'Mode d''emploi'!$I$12:$J$16,2),"")</f>
        <v>1</v>
      </c>
      <c r="I56" s="34" t="str">
        <f>IFERROR(CHOOSE(H56,"",'Mode d''emploi'!$B$13,'Mode d''emploi'!$B$14,'Mode d''emploi'!$B$15,'Mode d''emploi'!$B$16),)</f>
        <v/>
      </c>
      <c r="J56" s="34">
        <f>1/COUNTA(B56:B58)</f>
        <v>0.33333333333333331</v>
      </c>
      <c r="K56" s="34" t="str">
        <f>IFERROR(I56*J56,"")</f>
        <v/>
      </c>
      <c r="L56" s="34"/>
      <c r="M56" s="40"/>
      <c r="N56" s="40"/>
      <c r="O56" s="43"/>
      <c r="P56" s="43"/>
      <c r="Q56" s="43"/>
      <c r="R56" s="43"/>
      <c r="S56" s="43"/>
      <c r="T56" s="43"/>
    </row>
    <row r="57" spans="1:20" ht="60" x14ac:dyDescent="0.25">
      <c r="A57" s="21"/>
      <c r="B57" s="22" t="s">
        <v>101</v>
      </c>
      <c r="C57" s="31" t="s">
        <v>140</v>
      </c>
      <c r="D57" s="32" t="str">
        <f>I57</f>
        <v/>
      </c>
      <c r="E57" s="31" t="str">
        <f>IFERROR(CHOOSE(H57,"libellés explicite",'Mode d''emploi'!$C$13,'Mode d''emploi'!$C$14,'Mode d''emploi'!$C$15,'Mode d''emploi'!$C$16),)</f>
        <v>libellés explicite</v>
      </c>
      <c r="F57" s="31"/>
      <c r="G57" s="34" t="str">
        <f>C57</f>
        <v>Notes correspondantes</v>
      </c>
      <c r="H57" s="34">
        <f>IFERROR(VLOOKUP(C57,'Mode d''emploi'!$I$12:$J$16,2),"")</f>
        <v>1</v>
      </c>
      <c r="I57" s="34" t="str">
        <f>IFERROR(CHOOSE(H57,"",'Mode d''emploi'!$B$13,'Mode d''emploi'!$B$14,'Mode d''emploi'!$B$15,'Mode d''emploi'!$B$16),)</f>
        <v/>
      </c>
      <c r="J57" s="34">
        <f>1/COUNTA(B57:B59)</f>
        <v>0.33333333333333331</v>
      </c>
      <c r="K57" s="34" t="str">
        <f>IFERROR(I57*J57,"")</f>
        <v/>
      </c>
      <c r="L57" s="34"/>
      <c r="M57" s="40"/>
      <c r="N57" s="40"/>
      <c r="O57" s="43"/>
      <c r="P57" s="43"/>
      <c r="Q57" s="43"/>
      <c r="R57" s="43"/>
      <c r="S57" s="43"/>
      <c r="T57" s="43"/>
    </row>
    <row r="58" spans="1:20" ht="75" x14ac:dyDescent="0.25">
      <c r="A58" s="21"/>
      <c r="B58" s="22" t="s">
        <v>102</v>
      </c>
      <c r="C58" s="31" t="s">
        <v>140</v>
      </c>
      <c r="D58" s="32" t="str">
        <f>I58</f>
        <v/>
      </c>
      <c r="E58" s="31" t="str">
        <f>IFERROR(CHOOSE(H58,"libellés explicite",'Mode d''emploi'!$C$13,'Mode d''emploi'!$C$14,'Mode d''emploi'!$C$15,'Mode d''emploi'!$C$16),)</f>
        <v>libellés explicite</v>
      </c>
      <c r="F58" s="31"/>
      <c r="G58" s="34" t="str">
        <f>C58</f>
        <v>Notes correspondantes</v>
      </c>
      <c r="H58" s="34">
        <f>IFERROR(VLOOKUP(C58,'Mode d''emploi'!$I$12:$J$16,2),"")</f>
        <v>1</v>
      </c>
      <c r="I58" s="34" t="str">
        <f>IFERROR(CHOOSE(H58,"",'Mode d''emploi'!$B$13,'Mode d''emploi'!$B$14,'Mode d''emploi'!$B$15,'Mode d''emploi'!$B$16),)</f>
        <v/>
      </c>
      <c r="J58" s="34">
        <f>1/COUNTA(B58:B60)</f>
        <v>0.33333333333333331</v>
      </c>
      <c r="K58" s="34" t="str">
        <f>IFERROR(I58*J58,"")</f>
        <v/>
      </c>
      <c r="L58" s="34"/>
      <c r="M58" s="40"/>
      <c r="N58" s="40"/>
      <c r="O58" s="43"/>
      <c r="P58" s="43"/>
      <c r="Q58" s="43"/>
      <c r="R58" s="43"/>
      <c r="S58" s="43"/>
      <c r="T58" s="43"/>
    </row>
    <row r="59" spans="1:20" s="47" customFormat="1" ht="45" x14ac:dyDescent="0.25">
      <c r="A59" s="27"/>
      <c r="B59" s="22" t="s">
        <v>100</v>
      </c>
      <c r="C59" s="34" t="s">
        <v>140</v>
      </c>
      <c r="D59" s="40" t="str">
        <f>I59</f>
        <v/>
      </c>
      <c r="E59" s="34" t="str">
        <f>IFERROR(CHOOSE(H59,"libellés explicite",'Mode d''emploi'!$C$13,'Mode d''emploi'!$C$14,'Mode d''emploi'!$C$15,'Mode d''emploi'!$C$16),)</f>
        <v>libellés explicite</v>
      </c>
      <c r="F59" s="34"/>
      <c r="G59" s="34" t="str">
        <f>C59</f>
        <v>Notes correspondantes</v>
      </c>
      <c r="H59" s="34">
        <f>IFERROR(VLOOKUP(C59,'Mode d''emploi'!$I$12:$J$16,2),"")</f>
        <v>1</v>
      </c>
      <c r="I59" s="34" t="str">
        <f>IFERROR(CHOOSE(H59,"",'Mode d''emploi'!$B$13,'Mode d''emploi'!$B$14,'Mode d''emploi'!$B$15,'Mode d''emploi'!$B$16),)</f>
        <v/>
      </c>
      <c r="J59" s="34">
        <f>1/COUNTA(B59:B61)</f>
        <v>0.33333333333333331</v>
      </c>
      <c r="K59" s="34" t="str">
        <f>IFERROR(I59*J59,"")</f>
        <v/>
      </c>
      <c r="L59" s="34"/>
      <c r="M59" s="40"/>
      <c r="N59" s="40"/>
      <c r="O59" s="43"/>
      <c r="P59" s="43"/>
      <c r="Q59" s="43"/>
      <c r="R59" s="43"/>
      <c r="S59" s="43"/>
      <c r="T59" s="43"/>
    </row>
    <row r="60" spans="1:20" s="60" customFormat="1" x14ac:dyDescent="0.25">
      <c r="A60" s="66" t="s">
        <v>104</v>
      </c>
      <c r="B60" s="19" t="s">
        <v>103</v>
      </c>
      <c r="C60" s="48" t="str">
        <f>L60</f>
        <v>Non conforme</v>
      </c>
      <c r="D60" s="49">
        <f>K60</f>
        <v>0</v>
      </c>
      <c r="E60" s="48"/>
      <c r="F60" s="48"/>
      <c r="G60" s="38" t="s">
        <v>46</v>
      </c>
      <c r="H60" s="38"/>
      <c r="I60" s="38"/>
      <c r="J60" s="38">
        <f>SUM(J61:J63)</f>
        <v>1</v>
      </c>
      <c r="K60" s="38">
        <f>I60*J60</f>
        <v>0</v>
      </c>
      <c r="L60" s="38" t="str">
        <f>IFERROR(IF(K60&lt;='Mode d''emploi'!$E$13,'Mode d''emploi'!$D$13,IF(K60&lt;='Mode d''emploi'!$E$14,'Mode d''emploi'!$D$14,IF(K60&lt;='Mode d''emploi'!$E$15,'Mode d''emploi'!$D$15,'Mode d''emploi'!$D$16))),"")</f>
        <v>Non conforme</v>
      </c>
      <c r="M60" s="39">
        <f ca="1">1/COUNTA(M60:M68)</f>
        <v>0</v>
      </c>
      <c r="N60" s="39">
        <f ca="1">K60*M60</f>
        <v>0</v>
      </c>
      <c r="O60" s="38"/>
      <c r="P60" s="38"/>
      <c r="Q60" s="38"/>
      <c r="R60" s="38"/>
      <c r="S60" s="38"/>
      <c r="T60" s="38"/>
    </row>
    <row r="61" spans="1:20" ht="30" x14ac:dyDescent="0.25">
      <c r="A61" s="26"/>
      <c r="B61" s="25" t="s">
        <v>105</v>
      </c>
      <c r="C61" s="35" t="s">
        <v>140</v>
      </c>
      <c r="D61" s="52" t="str">
        <f>I61</f>
        <v/>
      </c>
      <c r="E61" s="35" t="str">
        <f>IFERROR(CHOOSE(H61,"libellés explicite",'Mode d''emploi'!$C$13,'Mode d''emploi'!$C$14,'Mode d''emploi'!$C$15,'Mode d''emploi'!$C$16),)</f>
        <v>libellés explicite</v>
      </c>
      <c r="F61" s="35"/>
      <c r="G61" s="42" t="str">
        <f>C61</f>
        <v>Notes correspondantes</v>
      </c>
      <c r="H61" s="42">
        <f>IFERROR(VLOOKUP(C61,'Mode d''emploi'!$I$12:$J$16,2),"")</f>
        <v>1</v>
      </c>
      <c r="I61" s="42" t="str">
        <f>IFERROR(CHOOSE(H61,"",'Mode d''emploi'!$B$13,'Mode d''emploi'!$B$14,'Mode d''emploi'!$B$15,'Mode d''emploi'!$B$16),)</f>
        <v/>
      </c>
      <c r="J61" s="42">
        <f>1/COUNTA(B61:B63)</f>
        <v>0.33333333333333331</v>
      </c>
      <c r="K61" s="42" t="str">
        <f>IFERROR(I61*J61,"")</f>
        <v/>
      </c>
      <c r="L61" s="42"/>
      <c r="M61" s="55"/>
      <c r="N61" s="55"/>
      <c r="O61" s="43"/>
      <c r="P61" s="43"/>
      <c r="Q61" s="43"/>
      <c r="R61" s="43"/>
      <c r="S61" s="43"/>
      <c r="T61" s="43"/>
    </row>
    <row r="62" spans="1:20" ht="75" x14ac:dyDescent="0.25">
      <c r="A62" s="26"/>
      <c r="B62" s="25" t="s">
        <v>107</v>
      </c>
      <c r="C62" s="35" t="s">
        <v>140</v>
      </c>
      <c r="D62" s="52" t="str">
        <f>I62</f>
        <v/>
      </c>
      <c r="E62" s="35" t="str">
        <f>IFERROR(CHOOSE(H62,"libellés explicite",'Mode d''emploi'!$C$13,'Mode d''emploi'!$C$14,'Mode d''emploi'!$C$15,'Mode d''emploi'!$C$16),)</f>
        <v>libellés explicite</v>
      </c>
      <c r="F62" s="35"/>
      <c r="G62" s="42" t="str">
        <f>C62</f>
        <v>Notes correspondantes</v>
      </c>
      <c r="H62" s="42">
        <f>IFERROR(VLOOKUP(C62,'Mode d''emploi'!$I$12:$J$16,2),"")</f>
        <v>1</v>
      </c>
      <c r="I62" s="42" t="str">
        <f>IFERROR(CHOOSE(H62,"",'Mode d''emploi'!$B$13,'Mode d''emploi'!$B$14,'Mode d''emploi'!$B$15,'Mode d''emploi'!$B$16),)</f>
        <v/>
      </c>
      <c r="J62" s="42">
        <f>1/COUNTA(B62:B64)</f>
        <v>0.33333333333333331</v>
      </c>
      <c r="K62" s="42" t="str">
        <f>IFERROR(I62*J62,"")</f>
        <v/>
      </c>
      <c r="L62" s="42"/>
      <c r="M62" s="55"/>
      <c r="N62" s="55"/>
      <c r="O62" s="43"/>
      <c r="P62" s="43"/>
      <c r="Q62" s="43"/>
      <c r="R62" s="43"/>
      <c r="S62" s="43"/>
      <c r="T62" s="43"/>
    </row>
    <row r="63" spans="1:20" ht="45" x14ac:dyDescent="0.25">
      <c r="A63" s="26"/>
      <c r="B63" s="25" t="s">
        <v>106</v>
      </c>
      <c r="C63" s="35" t="s">
        <v>140</v>
      </c>
      <c r="D63" s="52" t="str">
        <f>I63</f>
        <v/>
      </c>
      <c r="E63" s="35" t="str">
        <f>IFERROR(CHOOSE(H63,"libellés explicite",'Mode d''emploi'!$C$13,'Mode d''emploi'!$C$14,'Mode d''emploi'!$C$15,'Mode d''emploi'!$C$16),)</f>
        <v>libellés explicite</v>
      </c>
      <c r="F63" s="35"/>
      <c r="G63" s="42" t="str">
        <f>C63</f>
        <v>Notes correspondantes</v>
      </c>
      <c r="H63" s="42">
        <f>IFERROR(VLOOKUP(C63,'Mode d''emploi'!$I$12:$J$16,2),"")</f>
        <v>1</v>
      </c>
      <c r="I63" s="42" t="str">
        <f>IFERROR(CHOOSE(H63,"",'Mode d''emploi'!$B$13,'Mode d''emploi'!$B$14,'Mode d''emploi'!$B$15,'Mode d''emploi'!$B$16),)</f>
        <v/>
      </c>
      <c r="J63" s="42">
        <f>1/COUNTA(B63:B65)</f>
        <v>0.33333333333333331</v>
      </c>
      <c r="K63" s="42" t="str">
        <f>IFERROR(I63*J63,"")</f>
        <v/>
      </c>
      <c r="L63" s="42"/>
      <c r="M63" s="55"/>
      <c r="N63" s="55"/>
      <c r="O63" s="43"/>
      <c r="P63" s="43"/>
      <c r="Q63" s="43"/>
      <c r="R63" s="43"/>
      <c r="S63" s="43"/>
      <c r="T63" s="43"/>
    </row>
    <row r="64" spans="1:20" ht="45" x14ac:dyDescent="0.25">
      <c r="A64" s="26"/>
      <c r="B64" s="25" t="s">
        <v>108</v>
      </c>
      <c r="C64" s="35" t="s">
        <v>140</v>
      </c>
      <c r="D64" s="52" t="str">
        <f>I64</f>
        <v/>
      </c>
      <c r="E64" s="35" t="str">
        <f>IFERROR(CHOOSE(H64,"libellés explicite",'Mode d''emploi'!$C$13,'Mode d''emploi'!$C$14,'Mode d''emploi'!$C$15,'Mode d''emploi'!$C$16),)</f>
        <v>libellés explicite</v>
      </c>
      <c r="F64" s="35"/>
      <c r="G64" s="42" t="str">
        <f>C64</f>
        <v>Notes correspondantes</v>
      </c>
      <c r="H64" s="42">
        <f>IFERROR(VLOOKUP(C64,'Mode d''emploi'!$I$12:$J$16,2),"")</f>
        <v>1</v>
      </c>
      <c r="I64" s="42" t="str">
        <f>IFERROR(CHOOSE(H64,"",'Mode d''emploi'!$B$13,'Mode d''emploi'!$B$14,'Mode d''emploi'!$B$15,'Mode d''emploi'!$B$16),)</f>
        <v/>
      </c>
      <c r="J64" s="42">
        <f>1/COUNTA(B64:B66)</f>
        <v>0.33333333333333331</v>
      </c>
      <c r="K64" s="42" t="str">
        <f>IFERROR(I64*J64,"")</f>
        <v/>
      </c>
      <c r="L64" s="42"/>
      <c r="M64" s="55"/>
      <c r="N64" s="55"/>
      <c r="O64" s="43"/>
      <c r="P64" s="43"/>
      <c r="Q64" s="43"/>
      <c r="R64" s="43"/>
      <c r="S64" s="43"/>
      <c r="T64" s="43"/>
    </row>
    <row r="65" spans="1:20" s="60" customFormat="1" x14ac:dyDescent="0.25">
      <c r="A65" s="66" t="s">
        <v>109</v>
      </c>
      <c r="B65" s="19" t="s">
        <v>110</v>
      </c>
      <c r="C65" s="48" t="str">
        <f>L65</f>
        <v>Non conforme</v>
      </c>
      <c r="D65" s="49">
        <f>K65</f>
        <v>0</v>
      </c>
      <c r="E65" s="48"/>
      <c r="F65" s="48"/>
      <c r="G65" s="38" t="s">
        <v>46</v>
      </c>
      <c r="H65" s="38"/>
      <c r="I65" s="38"/>
      <c r="J65" s="38">
        <f>SUM(J66:J68)</f>
        <v>1</v>
      </c>
      <c r="K65" s="38">
        <f>I65*J65</f>
        <v>0</v>
      </c>
      <c r="L65" s="38" t="str">
        <f>IFERROR(IF(K65&lt;='Mode d''emploi'!$E$13,'Mode d''emploi'!$D$13,IF(K65&lt;='Mode d''emploi'!$E$14,'Mode d''emploi'!$D$14,IF(K65&lt;='Mode d''emploi'!$E$15,'Mode d''emploi'!$D$15,'Mode d''emploi'!$D$16))),"")</f>
        <v>Non conforme</v>
      </c>
      <c r="M65" s="39">
        <f ca="1">1/COUNTA(M65:M73)</f>
        <v>0</v>
      </c>
      <c r="N65" s="39">
        <f ca="1">K65*M65</f>
        <v>0</v>
      </c>
      <c r="O65" s="38"/>
      <c r="P65" s="38"/>
      <c r="Q65" s="38"/>
      <c r="R65" s="38"/>
      <c r="S65" s="38"/>
      <c r="T65" s="38"/>
    </row>
    <row r="66" spans="1:20" ht="60" x14ac:dyDescent="0.25">
      <c r="A66" s="26"/>
      <c r="B66" s="27" t="s">
        <v>111</v>
      </c>
      <c r="C66" s="36" t="s">
        <v>140</v>
      </c>
      <c r="D66" s="53" t="str">
        <f>I66</f>
        <v/>
      </c>
      <c r="E66" s="36" t="str">
        <f>IFERROR(CHOOSE(H66,"libellés explicite",'Mode d''emploi'!$C$13,'Mode d''emploi'!$C$14,'Mode d''emploi'!$C$15,'Mode d''emploi'!$C$16),)</f>
        <v>libellés explicite</v>
      </c>
      <c r="F66" s="36"/>
      <c r="G66" s="43" t="str">
        <f>C66</f>
        <v>Notes correspondantes</v>
      </c>
      <c r="H66" s="43">
        <f>IFERROR(VLOOKUP(C66,'Mode d''emploi'!$I$12:$J$16,2),"")</f>
        <v>1</v>
      </c>
      <c r="I66" s="43" t="str">
        <f>IFERROR(CHOOSE(H66,"",'Mode d''emploi'!$B$13,'Mode d''emploi'!$B$14,'Mode d''emploi'!$B$15,'Mode d''emploi'!$B$16),)</f>
        <v/>
      </c>
      <c r="J66" s="43">
        <f>1/COUNTA(B66:B68)</f>
        <v>0.33333333333333331</v>
      </c>
      <c r="K66" s="43" t="str">
        <f>IFERROR(I66*J66,"")</f>
        <v/>
      </c>
      <c r="L66" s="43"/>
      <c r="M66" s="56"/>
      <c r="N66" s="56"/>
      <c r="O66" s="43"/>
      <c r="P66" s="43"/>
      <c r="Q66" s="43"/>
      <c r="R66" s="43"/>
      <c r="S66" s="43"/>
      <c r="T66" s="43"/>
    </row>
    <row r="67" spans="1:20" ht="45" x14ac:dyDescent="0.25">
      <c r="A67" s="26"/>
      <c r="B67" s="27" t="s">
        <v>112</v>
      </c>
      <c r="C67" s="36" t="s">
        <v>140</v>
      </c>
      <c r="D67" s="53" t="str">
        <f>I67</f>
        <v/>
      </c>
      <c r="E67" s="36" t="str">
        <f>IFERROR(CHOOSE(H67,"libellés explicite",'Mode d''emploi'!$C$13,'Mode d''emploi'!$C$14,'Mode d''emploi'!$C$15,'Mode d''emploi'!$C$16),)</f>
        <v>libellés explicite</v>
      </c>
      <c r="F67" s="36"/>
      <c r="G67" s="43" t="str">
        <f>C67</f>
        <v>Notes correspondantes</v>
      </c>
      <c r="H67" s="43">
        <f>IFERROR(VLOOKUP(C67,'Mode d''emploi'!$I$12:$J$16,2),"")</f>
        <v>1</v>
      </c>
      <c r="I67" s="43" t="str">
        <f>IFERROR(CHOOSE(H67,"",'Mode d''emploi'!$B$13,'Mode d''emploi'!$B$14,'Mode d''emploi'!$B$15,'Mode d''emploi'!$B$16),)</f>
        <v/>
      </c>
      <c r="J67" s="43">
        <f>1/COUNTA(B67:B69)</f>
        <v>0.33333333333333331</v>
      </c>
      <c r="K67" s="43" t="str">
        <f>IFERROR(I67*J67,"")</f>
        <v/>
      </c>
      <c r="L67" s="43"/>
      <c r="M67" s="56"/>
      <c r="N67" s="56"/>
      <c r="O67" s="43"/>
      <c r="P67" s="43"/>
      <c r="Q67" s="43"/>
      <c r="R67" s="43"/>
      <c r="S67" s="43"/>
      <c r="T67" s="43"/>
    </row>
    <row r="68" spans="1:20" ht="30" x14ac:dyDescent="0.25">
      <c r="A68" s="26"/>
      <c r="B68" s="27" t="s">
        <v>113</v>
      </c>
      <c r="C68" s="36" t="s">
        <v>140</v>
      </c>
      <c r="D68" s="53" t="str">
        <f>I68</f>
        <v/>
      </c>
      <c r="E68" s="36" t="str">
        <f>IFERROR(CHOOSE(H68,"libellés explicite",'Mode d''emploi'!$C$13,'Mode d''emploi'!$C$14,'Mode d''emploi'!$C$15,'Mode d''emploi'!$C$16),)</f>
        <v>libellés explicite</v>
      </c>
      <c r="F68" s="36"/>
      <c r="G68" s="43" t="str">
        <f>C68</f>
        <v>Notes correspondantes</v>
      </c>
      <c r="H68" s="43">
        <f>IFERROR(VLOOKUP(C68,'Mode d''emploi'!$I$12:$J$16,2),"")</f>
        <v>1</v>
      </c>
      <c r="I68" s="43" t="str">
        <f>IFERROR(CHOOSE(H68,"",'Mode d''emploi'!$B$13,'Mode d''emploi'!$B$14,'Mode d''emploi'!$B$15,'Mode d''emploi'!$B$16),)</f>
        <v/>
      </c>
      <c r="J68" s="43">
        <f>1/COUNTA(B68:B70)</f>
        <v>0.33333333333333331</v>
      </c>
      <c r="K68" s="43" t="str">
        <f>IFERROR(I68*J68,"")</f>
        <v/>
      </c>
      <c r="L68" s="43"/>
      <c r="M68" s="56"/>
      <c r="N68" s="56"/>
      <c r="O68" s="43"/>
      <c r="P68" s="43"/>
      <c r="Q68" s="43"/>
      <c r="R68" s="43"/>
      <c r="S68" s="43"/>
      <c r="T68" s="43"/>
    </row>
    <row r="69" spans="1:20" ht="60" x14ac:dyDescent="0.25">
      <c r="A69" s="26"/>
      <c r="B69" s="27" t="s">
        <v>114</v>
      </c>
      <c r="C69" s="36" t="s">
        <v>140</v>
      </c>
      <c r="D69" s="53" t="str">
        <f>I69</f>
        <v/>
      </c>
      <c r="E69" s="36" t="str">
        <f>IFERROR(CHOOSE(H69,"libellés explicite",'Mode d''emploi'!$C$13,'Mode d''emploi'!$C$14,'Mode d''emploi'!$C$15,'Mode d''emploi'!$C$16),)</f>
        <v>libellés explicite</v>
      </c>
      <c r="F69" s="36"/>
      <c r="G69" s="43" t="str">
        <f>C69</f>
        <v>Notes correspondantes</v>
      </c>
      <c r="H69" s="43">
        <f>IFERROR(VLOOKUP(C69,'Mode d''emploi'!$I$12:$J$16,2),"")</f>
        <v>1</v>
      </c>
      <c r="I69" s="43" t="str">
        <f>IFERROR(CHOOSE(H69,"",'Mode d''emploi'!$B$13,'Mode d''emploi'!$B$14,'Mode d''emploi'!$B$15,'Mode d''emploi'!$B$16),)</f>
        <v/>
      </c>
      <c r="J69" s="43">
        <f>1/COUNTA(B69:B71)</f>
        <v>0.33333333333333331</v>
      </c>
      <c r="K69" s="43" t="str">
        <f>IFERROR(I69*J69,"")</f>
        <v/>
      </c>
      <c r="L69" s="43"/>
      <c r="M69" s="56"/>
      <c r="N69" s="56"/>
      <c r="O69" s="43"/>
      <c r="P69" s="43"/>
      <c r="Q69" s="43"/>
      <c r="R69" s="43"/>
      <c r="S69" s="43"/>
      <c r="T69" s="43"/>
    </row>
    <row r="70" spans="1:20" ht="30" x14ac:dyDescent="0.25">
      <c r="A70" s="65">
        <v>9</v>
      </c>
      <c r="B70" s="24" t="s">
        <v>115</v>
      </c>
      <c r="C70" s="29" t="str">
        <f>O70</f>
        <v>Non conforme</v>
      </c>
      <c r="D70" s="50">
        <f ca="1">N70</f>
        <v>0</v>
      </c>
      <c r="E70" s="29"/>
      <c r="F70" s="29"/>
      <c r="G70" s="37" t="s">
        <v>24</v>
      </c>
      <c r="H70" s="37"/>
      <c r="I70" s="37"/>
      <c r="J70" s="37"/>
      <c r="K70" s="37"/>
      <c r="L70" s="37"/>
      <c r="M70" s="46">
        <f ca="1">SUM(M71:M79)</f>
        <v>0</v>
      </c>
      <c r="N70" s="46">
        <f ca="1">SUM(N71:N79)</f>
        <v>0</v>
      </c>
      <c r="O70" s="37" t="str">
        <f>IFERROR(IF(O57&lt;='Mode d''emploi'!$E$13,'Mode d''emploi'!$D$13,IF(O57&lt;='Mode d''emploi'!$E$14,'Mode d''emploi'!$D$14,IF(O57&lt;='Mode d''emploi'!$E$15,'Mode d''emploi'!$D$15,'Mode d''emploi'!$D$16))),"")</f>
        <v>Non conforme</v>
      </c>
      <c r="P70" s="37"/>
      <c r="Q70" s="37"/>
      <c r="R70" s="37"/>
      <c r="S70" s="37"/>
      <c r="T70" s="37"/>
    </row>
    <row r="71" spans="1:20" ht="30" x14ac:dyDescent="0.25">
      <c r="A71" s="66" t="s">
        <v>141</v>
      </c>
      <c r="B71" s="19" t="s">
        <v>116</v>
      </c>
      <c r="C71" s="30" t="str">
        <f>L71</f>
        <v>Non conforme</v>
      </c>
      <c r="D71" s="49">
        <f>K71</f>
        <v>0</v>
      </c>
      <c r="E71" s="30"/>
      <c r="F71" s="30"/>
      <c r="G71" s="38" t="s">
        <v>46</v>
      </c>
      <c r="H71" s="38"/>
      <c r="I71" s="38"/>
      <c r="J71" s="38">
        <f>SUM(J72:J74)</f>
        <v>1</v>
      </c>
      <c r="K71" s="38">
        <f>I71*J71</f>
        <v>0</v>
      </c>
      <c r="L71" s="38" t="str">
        <f>IFERROR(IF(K71&lt;='Mode d''emploi'!$E$13,'Mode d''emploi'!$D$13,IF(K71&lt;='Mode d''emploi'!$E$14,'Mode d''emploi'!$D$14,IF(K71&lt;='Mode d''emploi'!$E$15,'Mode d''emploi'!$D$15,'Mode d''emploi'!$D$16))),"")</f>
        <v>Non conforme</v>
      </c>
      <c r="M71" s="39">
        <f ca="1">1/COUNTA(M71:M79)</f>
        <v>0</v>
      </c>
      <c r="N71" s="39">
        <f ca="1">K71*M71</f>
        <v>0</v>
      </c>
      <c r="O71" s="43"/>
      <c r="P71" s="43"/>
      <c r="Q71" s="43"/>
      <c r="R71" s="43"/>
      <c r="S71" s="43"/>
      <c r="T71" s="43"/>
    </row>
    <row r="72" spans="1:20" ht="90" x14ac:dyDescent="0.25">
      <c r="A72" s="26"/>
      <c r="B72" s="27" t="s">
        <v>117</v>
      </c>
      <c r="C72" s="36" t="s">
        <v>140</v>
      </c>
      <c r="D72" s="53" t="str">
        <f>I72</f>
        <v/>
      </c>
      <c r="E72" s="36" t="str">
        <f>IFERROR(CHOOSE(H72,"libellés explicite",'Mode d''emploi'!$C$13,'Mode d''emploi'!$C$14,'Mode d''emploi'!$C$15,'Mode d''emploi'!$C$16),)</f>
        <v>libellés explicite</v>
      </c>
      <c r="F72" s="36"/>
      <c r="G72" s="43" t="str">
        <f>C72</f>
        <v>Notes correspondantes</v>
      </c>
      <c r="H72" s="43">
        <f>IFERROR(VLOOKUP(C72,'Mode d''emploi'!$I$12:$J$16,2),"")</f>
        <v>1</v>
      </c>
      <c r="I72" s="43" t="str">
        <f>IFERROR(CHOOSE(H72,"",'Mode d''emploi'!$B$13,'Mode d''emploi'!$B$14,'Mode d''emploi'!$B$15,'Mode d''emploi'!$B$16),)</f>
        <v/>
      </c>
      <c r="J72" s="43">
        <f>1/COUNTA(B72:B74)</f>
        <v>0.33333333333333331</v>
      </c>
      <c r="K72" s="43" t="str">
        <f>IFERROR(I72*J72,"")</f>
        <v/>
      </c>
      <c r="L72" s="43"/>
      <c r="M72" s="56"/>
      <c r="N72" s="56"/>
      <c r="O72" s="43"/>
      <c r="P72" s="43"/>
      <c r="Q72" s="43"/>
      <c r="R72" s="43"/>
      <c r="S72" s="43"/>
      <c r="T72" s="43"/>
    </row>
    <row r="73" spans="1:20" ht="60" x14ac:dyDescent="0.25">
      <c r="A73" s="26"/>
      <c r="B73" s="27" t="s">
        <v>118</v>
      </c>
      <c r="C73" s="36" t="s">
        <v>140</v>
      </c>
      <c r="D73" s="53" t="str">
        <f>I73</f>
        <v/>
      </c>
      <c r="E73" s="36" t="str">
        <f>IFERROR(CHOOSE(H73,"libellés explicite",'Mode d''emploi'!$C$13,'Mode d''emploi'!$C$14,'Mode d''emploi'!$C$15,'Mode d''emploi'!$C$16),)</f>
        <v>libellés explicite</v>
      </c>
      <c r="F73" s="36"/>
      <c r="G73" s="43" t="str">
        <f>C73</f>
        <v>Notes correspondantes</v>
      </c>
      <c r="H73" s="43">
        <f>IFERROR(VLOOKUP(C73,'Mode d''emploi'!$I$12:$J$16,2),"")</f>
        <v>1</v>
      </c>
      <c r="I73" s="43" t="str">
        <f>IFERROR(CHOOSE(H73,"",'Mode d''emploi'!$B$13,'Mode d''emploi'!$B$14,'Mode d''emploi'!$B$15,'Mode d''emploi'!$B$16),)</f>
        <v/>
      </c>
      <c r="J73" s="43">
        <f>1/COUNTA(B73:B75)</f>
        <v>0.33333333333333331</v>
      </c>
      <c r="K73" s="43" t="str">
        <f>IFERROR(I73*J73,"")</f>
        <v/>
      </c>
      <c r="L73" s="43"/>
      <c r="M73" s="56"/>
      <c r="N73" s="56"/>
      <c r="O73" s="43"/>
      <c r="P73" s="43"/>
      <c r="Q73" s="43"/>
      <c r="R73" s="43"/>
      <c r="S73" s="43"/>
      <c r="T73" s="43"/>
    </row>
    <row r="74" spans="1:20" ht="90" x14ac:dyDescent="0.25">
      <c r="A74" s="26"/>
      <c r="B74" s="27" t="s">
        <v>119</v>
      </c>
      <c r="C74" s="36" t="s">
        <v>140</v>
      </c>
      <c r="D74" s="53" t="str">
        <f>I74</f>
        <v/>
      </c>
      <c r="E74" s="36" t="str">
        <f>IFERROR(CHOOSE(H74,"libellés explicite",'Mode d''emploi'!$C$13,'Mode d''emploi'!$C$14,'Mode d''emploi'!$C$15,'Mode d''emploi'!$C$16),)</f>
        <v>libellés explicite</v>
      </c>
      <c r="F74" s="36"/>
      <c r="G74" s="43" t="str">
        <f>C74</f>
        <v>Notes correspondantes</v>
      </c>
      <c r="H74" s="43">
        <f>IFERROR(VLOOKUP(C74,'Mode d''emploi'!$I$12:$J$16,2),"")</f>
        <v>1</v>
      </c>
      <c r="I74" s="43" t="str">
        <f>IFERROR(CHOOSE(H74,"",'Mode d''emploi'!$B$13,'Mode d''emploi'!$B$14,'Mode d''emploi'!$B$15,'Mode d''emploi'!$B$16),)</f>
        <v/>
      </c>
      <c r="J74" s="43">
        <f>1/COUNTA(B74:B76)</f>
        <v>0.33333333333333331</v>
      </c>
      <c r="K74" s="43" t="str">
        <f>IFERROR(I74*J74,"")</f>
        <v/>
      </c>
      <c r="L74" s="43"/>
      <c r="M74" s="56"/>
      <c r="N74" s="56"/>
      <c r="O74" s="43"/>
      <c r="P74" s="43"/>
      <c r="Q74" s="43"/>
      <c r="R74" s="43"/>
      <c r="S74" s="43"/>
      <c r="T74" s="43"/>
    </row>
    <row r="75" spans="1:20" x14ac:dyDescent="0.25">
      <c r="A75" s="66" t="s">
        <v>142</v>
      </c>
      <c r="B75" s="20" t="s">
        <v>120</v>
      </c>
      <c r="C75" s="30" t="str">
        <f>L75</f>
        <v>Non conforme</v>
      </c>
      <c r="D75" s="49">
        <f>K75</f>
        <v>0</v>
      </c>
      <c r="E75" s="30"/>
      <c r="F75" s="30"/>
      <c r="G75" s="38" t="s">
        <v>46</v>
      </c>
      <c r="H75" s="38"/>
      <c r="I75" s="38"/>
      <c r="J75" s="38">
        <f>SUM(J76:J78)</f>
        <v>1</v>
      </c>
      <c r="K75" s="38">
        <f>I75*J75</f>
        <v>0</v>
      </c>
      <c r="L75" s="38" t="str">
        <f>IFERROR(IF(K75&lt;='Mode d''emploi'!$E$13,'Mode d''emploi'!$D$13,IF(K75&lt;='Mode d''emploi'!$E$14,'Mode d''emploi'!$D$14,IF(K75&lt;='Mode d''emploi'!$E$15,'Mode d''emploi'!$D$15,'Mode d''emploi'!$D$16))),"")</f>
        <v>Non conforme</v>
      </c>
      <c r="M75" s="39">
        <f ca="1">1/COUNTA(M75:M83)</f>
        <v>0</v>
      </c>
      <c r="N75" s="39">
        <f ca="1">K75*M75</f>
        <v>0</v>
      </c>
      <c r="O75" s="43"/>
      <c r="P75" s="43"/>
      <c r="Q75" s="43"/>
      <c r="R75" s="43"/>
      <c r="S75" s="43"/>
      <c r="T75" s="43"/>
    </row>
    <row r="76" spans="1:20" ht="30" x14ac:dyDescent="0.25">
      <c r="A76" s="26"/>
      <c r="B76" s="27" t="s">
        <v>121</v>
      </c>
      <c r="C76" s="36" t="s">
        <v>140</v>
      </c>
      <c r="D76" s="53" t="str">
        <f>I76</f>
        <v/>
      </c>
      <c r="E76" s="36" t="str">
        <f>IFERROR(CHOOSE(H76,"libellés explicite",'Mode d''emploi'!$C$13,'Mode d''emploi'!$C$14,'Mode d''emploi'!$C$15,'Mode d''emploi'!$C$16),)</f>
        <v>libellés explicite</v>
      </c>
      <c r="F76" s="36"/>
      <c r="G76" s="43" t="str">
        <f>C76</f>
        <v>Notes correspondantes</v>
      </c>
      <c r="H76" s="43">
        <f>IFERROR(VLOOKUP(C76,'Mode d''emploi'!$I$12:$J$16,2),"")</f>
        <v>1</v>
      </c>
      <c r="I76" s="43" t="str">
        <f>IFERROR(CHOOSE(H76,"",'Mode d''emploi'!$B$13,'Mode d''emploi'!$B$14,'Mode d''emploi'!$B$15,'Mode d''emploi'!$B$16),)</f>
        <v/>
      </c>
      <c r="J76" s="43">
        <f>1/COUNTA(B76:B78)</f>
        <v>0.33333333333333331</v>
      </c>
      <c r="K76" s="43" t="str">
        <f>IFERROR(I76*J76,"")</f>
        <v/>
      </c>
      <c r="L76" s="43"/>
      <c r="M76" s="56"/>
      <c r="N76" s="56"/>
      <c r="O76" s="43"/>
      <c r="P76" s="43"/>
      <c r="Q76" s="43"/>
      <c r="R76" s="43"/>
      <c r="S76" s="43"/>
      <c r="T76" s="43"/>
    </row>
    <row r="77" spans="1:20" ht="30" x14ac:dyDescent="0.25">
      <c r="A77" s="26"/>
      <c r="B77" s="27" t="s">
        <v>122</v>
      </c>
      <c r="C77" s="36" t="s">
        <v>140</v>
      </c>
      <c r="D77" s="53" t="str">
        <f>I77</f>
        <v/>
      </c>
      <c r="E77" s="36" t="str">
        <f>IFERROR(CHOOSE(H77,"libellés explicite",'Mode d''emploi'!$C$13,'Mode d''emploi'!$C$14,'Mode d''emploi'!$C$15,'Mode d''emploi'!$C$16),)</f>
        <v>libellés explicite</v>
      </c>
      <c r="F77" s="36"/>
      <c r="G77" s="43" t="str">
        <f>C77</f>
        <v>Notes correspondantes</v>
      </c>
      <c r="H77" s="43">
        <f>IFERROR(VLOOKUP(C77,'Mode d''emploi'!$I$12:$J$16,2),"")</f>
        <v>1</v>
      </c>
      <c r="I77" s="43" t="str">
        <f>IFERROR(CHOOSE(H77,"",'Mode d''emploi'!$B$13,'Mode d''emploi'!$B$14,'Mode d''emploi'!$B$15,'Mode d''emploi'!$B$16),)</f>
        <v/>
      </c>
      <c r="J77" s="43">
        <f>1/COUNTA(B77:B79)</f>
        <v>0.33333333333333331</v>
      </c>
      <c r="K77" s="43" t="str">
        <f>IFERROR(I77*J77,"")</f>
        <v/>
      </c>
      <c r="L77" s="43"/>
      <c r="M77" s="56"/>
      <c r="N77" s="56"/>
      <c r="O77" s="43"/>
      <c r="P77" s="43"/>
      <c r="Q77" s="43"/>
      <c r="R77" s="43"/>
      <c r="S77" s="43"/>
      <c r="T77" s="43"/>
    </row>
    <row r="78" spans="1:20" ht="60" x14ac:dyDescent="0.25">
      <c r="A78" s="26"/>
      <c r="B78" s="27" t="s">
        <v>123</v>
      </c>
      <c r="C78" s="36" t="s">
        <v>140</v>
      </c>
      <c r="D78" s="53" t="str">
        <f>I78</f>
        <v/>
      </c>
      <c r="E78" s="36" t="str">
        <f>IFERROR(CHOOSE(H78,"libellés explicite",'Mode d''emploi'!$C$13,'Mode d''emploi'!$C$14,'Mode d''emploi'!$C$15,'Mode d''emploi'!$C$16),)</f>
        <v>libellés explicite</v>
      </c>
      <c r="F78" s="36"/>
      <c r="G78" s="43" t="str">
        <f>C78</f>
        <v>Notes correspondantes</v>
      </c>
      <c r="H78" s="43">
        <f>IFERROR(VLOOKUP(C78,'Mode d''emploi'!$I$12:$J$16,2),"")</f>
        <v>1</v>
      </c>
      <c r="I78" s="43" t="str">
        <f>IFERROR(CHOOSE(H78,"",'Mode d''emploi'!$B$13,'Mode d''emploi'!$B$14,'Mode d''emploi'!$B$15,'Mode d''emploi'!$B$16),)</f>
        <v/>
      </c>
      <c r="J78" s="43">
        <f>1/COUNTA(B78:B80)</f>
        <v>0.33333333333333331</v>
      </c>
      <c r="K78" s="43" t="str">
        <f>IFERROR(I78*J78,"")</f>
        <v/>
      </c>
      <c r="L78" s="43"/>
      <c r="M78" s="56"/>
      <c r="N78" s="56"/>
      <c r="O78" s="43"/>
      <c r="P78" s="43"/>
      <c r="Q78" s="43"/>
      <c r="R78" s="43"/>
      <c r="S78" s="43"/>
      <c r="T78" s="43"/>
    </row>
    <row r="79" spans="1:20" x14ac:dyDescent="0.25">
      <c r="A79" s="66" t="s">
        <v>143</v>
      </c>
      <c r="B79" s="20" t="s">
        <v>124</v>
      </c>
      <c r="C79" s="30" t="str">
        <f>L79</f>
        <v>Non conforme</v>
      </c>
      <c r="D79" s="49">
        <f>K79</f>
        <v>0</v>
      </c>
      <c r="E79" s="30"/>
      <c r="F79" s="30"/>
      <c r="G79" s="38" t="s">
        <v>46</v>
      </c>
      <c r="H79" s="38"/>
      <c r="I79" s="38"/>
      <c r="J79" s="38">
        <f>SUM(J80:J82)</f>
        <v>1</v>
      </c>
      <c r="K79" s="38">
        <f>I79*J79</f>
        <v>0</v>
      </c>
      <c r="L79" s="38" t="str">
        <f>IFERROR(IF(K79&lt;='Mode d''emploi'!$E$13,'Mode d''emploi'!$D$13,IF(K79&lt;='Mode d''emploi'!$E$14,'Mode d''emploi'!$D$14,IF(K79&lt;='Mode d''emploi'!$E$15,'Mode d''emploi'!$D$15,'Mode d''emploi'!$D$16))),"")</f>
        <v>Non conforme</v>
      </c>
      <c r="M79" s="39">
        <f ca="1">1/COUNTA(M79:M87)</f>
        <v>0</v>
      </c>
      <c r="N79" s="39">
        <f ca="1">K79*M79</f>
        <v>0</v>
      </c>
      <c r="O79" s="43"/>
      <c r="P79" s="43"/>
      <c r="Q79" s="43"/>
      <c r="R79" s="43"/>
      <c r="S79" s="43"/>
      <c r="T79" s="43"/>
    </row>
    <row r="80" spans="1:20" ht="75" x14ac:dyDescent="0.25">
      <c r="A80" s="21"/>
      <c r="B80" s="27" t="s">
        <v>125</v>
      </c>
      <c r="C80" s="31" t="s">
        <v>140</v>
      </c>
      <c r="D80" s="32" t="str">
        <f>I80</f>
        <v/>
      </c>
      <c r="E80" s="31" t="str">
        <f>IFERROR(CHOOSE(H80,"libellés explicite",'Mode d''emploi'!$C$13,'Mode d''emploi'!$C$14,'Mode d''emploi'!$C$15,'Mode d''emploi'!$C$16),)</f>
        <v>libellés explicite</v>
      </c>
      <c r="F80" s="31"/>
      <c r="G80" s="34" t="str">
        <f>C80</f>
        <v>Notes correspondantes</v>
      </c>
      <c r="H80" s="34">
        <f>IFERROR(VLOOKUP(C80,'Mode d''emploi'!$I$12:$J$16,2),"")</f>
        <v>1</v>
      </c>
      <c r="I80" s="34" t="str">
        <f>IFERROR(CHOOSE(H80,"",'Mode d''emploi'!$B$13,'Mode d''emploi'!$B$14,'Mode d''emploi'!$B$15,'Mode d''emploi'!$B$16),)</f>
        <v/>
      </c>
      <c r="J80" s="34">
        <f>1/COUNTA(B80:B82)</f>
        <v>0.33333333333333331</v>
      </c>
      <c r="K80" s="34" t="str">
        <f>IFERROR(I80*J80,"")</f>
        <v/>
      </c>
      <c r="L80" s="34"/>
      <c r="M80" s="40"/>
      <c r="N80" s="40"/>
      <c r="O80" s="43"/>
      <c r="P80" s="43"/>
      <c r="Q80" s="43"/>
      <c r="R80" s="43"/>
      <c r="S80" s="43"/>
      <c r="T80" s="43"/>
    </row>
    <row r="81" spans="1:20" ht="75" x14ac:dyDescent="0.25">
      <c r="A81" s="21"/>
      <c r="B81" s="27" t="s">
        <v>126</v>
      </c>
      <c r="C81" s="31" t="s">
        <v>140</v>
      </c>
      <c r="D81" s="32" t="str">
        <f>I81</f>
        <v/>
      </c>
      <c r="E81" s="31" t="str">
        <f>IFERROR(CHOOSE(H81,"libellés explicite",'Mode d''emploi'!$C$13,'Mode d''emploi'!$C$14,'Mode d''emploi'!$C$15,'Mode d''emploi'!$C$16),)</f>
        <v>libellés explicite</v>
      </c>
      <c r="F81" s="31"/>
      <c r="G81" s="34" t="str">
        <f>C81</f>
        <v>Notes correspondantes</v>
      </c>
      <c r="H81" s="34">
        <f>IFERROR(VLOOKUP(C81,'Mode d''emploi'!$I$12:$J$16,2),"")</f>
        <v>1</v>
      </c>
      <c r="I81" s="34" t="str">
        <f>IFERROR(CHOOSE(H81,"",'Mode d''emploi'!$B$13,'Mode d''emploi'!$B$14,'Mode d''emploi'!$B$15,'Mode d''emploi'!$B$16),)</f>
        <v/>
      </c>
      <c r="J81" s="34">
        <f>1/COUNTA(B81:B83)</f>
        <v>0.33333333333333331</v>
      </c>
      <c r="K81" s="34" t="str">
        <f>IFERROR(I81*J81,"")</f>
        <v/>
      </c>
      <c r="L81" s="34"/>
      <c r="M81" s="40"/>
      <c r="N81" s="40"/>
      <c r="O81" s="43"/>
      <c r="P81" s="43"/>
      <c r="Q81" s="43"/>
      <c r="R81" s="43"/>
      <c r="S81" s="43"/>
      <c r="T81" s="43"/>
    </row>
    <row r="82" spans="1:20" ht="75" x14ac:dyDescent="0.25">
      <c r="A82" s="21"/>
      <c r="B82" s="27" t="s">
        <v>127</v>
      </c>
      <c r="C82" s="31" t="s">
        <v>140</v>
      </c>
      <c r="D82" s="32" t="str">
        <f>I82</f>
        <v/>
      </c>
      <c r="E82" s="31" t="str">
        <f>IFERROR(CHOOSE(H82,"libellés explicite",'Mode d''emploi'!$C$13,'Mode d''emploi'!$C$14,'Mode d''emploi'!$C$15,'Mode d''emploi'!$C$16),)</f>
        <v>libellés explicite</v>
      </c>
      <c r="F82" s="31"/>
      <c r="G82" s="34" t="str">
        <f>C82</f>
        <v>Notes correspondantes</v>
      </c>
      <c r="H82" s="34">
        <f>IFERROR(VLOOKUP(C82,'Mode d''emploi'!$I$12:$J$16,2),"")</f>
        <v>1</v>
      </c>
      <c r="I82" s="34" t="str">
        <f>IFERROR(CHOOSE(H82,"",'Mode d''emploi'!$B$13,'Mode d''emploi'!$B$14,'Mode d''emploi'!$B$15,'Mode d''emploi'!$B$16),)</f>
        <v/>
      </c>
      <c r="J82" s="34">
        <f>1/COUNTA(B82:B84)</f>
        <v>0.33333333333333331</v>
      </c>
      <c r="K82" s="34" t="str">
        <f>IFERROR(I82*J82,"")</f>
        <v/>
      </c>
      <c r="L82" s="34"/>
      <c r="M82" s="40"/>
      <c r="N82" s="40"/>
      <c r="O82" s="43"/>
      <c r="P82" s="43"/>
      <c r="Q82" s="43"/>
      <c r="R82" s="43"/>
      <c r="S82" s="43"/>
      <c r="T82" s="43"/>
    </row>
    <row r="83" spans="1:20" x14ac:dyDescent="0.25">
      <c r="A83" s="65">
        <v>10</v>
      </c>
      <c r="B83" s="18" t="s">
        <v>128</v>
      </c>
      <c r="C83" s="29" t="str">
        <f>O83</f>
        <v>Conforme</v>
      </c>
      <c r="D83" s="50">
        <f ca="1">N83</f>
        <v>0</v>
      </c>
      <c r="E83" s="29"/>
      <c r="F83" s="29"/>
      <c r="G83" s="37" t="s">
        <v>24</v>
      </c>
      <c r="H83" s="37"/>
      <c r="I83" s="37"/>
      <c r="J83" s="37"/>
      <c r="K83" s="37"/>
      <c r="L83" s="37"/>
      <c r="M83" s="46">
        <f ca="1">SUM(M84:M92)</f>
        <v>0</v>
      </c>
      <c r="N83" s="46">
        <f ca="1">SUM(N84:N92)</f>
        <v>0</v>
      </c>
      <c r="O83" s="37" t="str">
        <f>IFERROR(IF(O70&lt;='Mode d''emploi'!$E$13,'Mode d''emploi'!$D$13,IF(O70&lt;='Mode d''emploi'!$E$14,'Mode d''emploi'!$D$14,IF(O70&lt;='Mode d''emploi'!$E$15,'Mode d''emploi'!$D$15,'Mode d''emploi'!$D$16))),"")</f>
        <v>Conforme</v>
      </c>
      <c r="P83" s="37"/>
      <c r="Q83" s="37"/>
      <c r="R83" s="37"/>
      <c r="S83" s="37"/>
      <c r="T83" s="37"/>
    </row>
    <row r="84" spans="1:20" x14ac:dyDescent="0.25">
      <c r="A84" s="66" t="s">
        <v>144</v>
      </c>
      <c r="B84" s="19" t="s">
        <v>130</v>
      </c>
      <c r="C84" s="30" t="str">
        <f>L84</f>
        <v>Non conforme</v>
      </c>
      <c r="D84" s="49">
        <f>K84</f>
        <v>0</v>
      </c>
      <c r="E84" s="30"/>
      <c r="F84" s="30"/>
      <c r="G84" s="38" t="s">
        <v>46</v>
      </c>
      <c r="H84" s="38"/>
      <c r="I84" s="38"/>
      <c r="J84" s="38">
        <f>SUM(J85:J87)</f>
        <v>1.6666666666666665</v>
      </c>
      <c r="K84" s="38">
        <f>I84*J84</f>
        <v>0</v>
      </c>
      <c r="L84" s="38" t="str">
        <f>IFERROR(IF(K84&lt;='Mode d''emploi'!$E$13,'Mode d''emploi'!$D$13,IF(K84&lt;='Mode d''emploi'!$E$14,'Mode d''emploi'!$D$14,IF(K84&lt;='Mode d''emploi'!$E$15,'Mode d''emploi'!$D$15,'Mode d''emploi'!$D$16))),"")</f>
        <v>Non conforme</v>
      </c>
      <c r="M84" s="39">
        <f ca="1">1/COUNTA(M84:M92)</f>
        <v>0</v>
      </c>
      <c r="N84" s="39">
        <f ca="1">K84*M84</f>
        <v>0</v>
      </c>
      <c r="O84" s="43"/>
      <c r="P84" s="43"/>
      <c r="Q84" s="43"/>
      <c r="R84" s="43"/>
      <c r="S84" s="43"/>
      <c r="T84" s="43"/>
    </row>
    <row r="85" spans="1:20" ht="105" x14ac:dyDescent="0.25">
      <c r="A85" s="21"/>
      <c r="B85" s="27" t="s">
        <v>129</v>
      </c>
      <c r="C85" s="31" t="s">
        <v>140</v>
      </c>
      <c r="D85" s="32" t="str">
        <f>I85</f>
        <v/>
      </c>
      <c r="E85" s="31" t="str">
        <f>IFERROR(CHOOSE(H85,"libellés explicite",'Mode d''emploi'!$C$13,'Mode d''emploi'!$C$14,'Mode d''emploi'!$C$15,'Mode d''emploi'!$C$16),)</f>
        <v>libellés explicite</v>
      </c>
      <c r="F85" s="31"/>
      <c r="G85" s="34" t="str">
        <f>C85</f>
        <v>Notes correspondantes</v>
      </c>
      <c r="H85" s="34">
        <f>IFERROR(VLOOKUP(C85,'Mode d''emploi'!$I$12:$J$16,2),"")</f>
        <v>1</v>
      </c>
      <c r="I85" s="34" t="str">
        <f>IFERROR(CHOOSE(H85,"",'Mode d''emploi'!$B$13,'Mode d''emploi'!$B$14,'Mode d''emploi'!$B$15,'Mode d''emploi'!$B$16),)</f>
        <v/>
      </c>
      <c r="J85" s="34">
        <f>1/COUNTA(B85:B87)</f>
        <v>0.33333333333333331</v>
      </c>
      <c r="K85" s="34" t="str">
        <f>IFERROR(I85*J85,"")</f>
        <v/>
      </c>
      <c r="L85" s="34"/>
      <c r="M85" s="40"/>
      <c r="N85" s="40"/>
      <c r="O85" s="43"/>
      <c r="P85" s="43"/>
      <c r="Q85" s="43"/>
      <c r="R85" s="43"/>
      <c r="S85" s="43"/>
      <c r="T85" s="43"/>
    </row>
    <row r="86" spans="1:20" ht="30" x14ac:dyDescent="0.25">
      <c r="A86" s="66" t="s">
        <v>145</v>
      </c>
      <c r="B86" s="19" t="s">
        <v>131</v>
      </c>
      <c r="C86" s="30" t="str">
        <f>L86</f>
        <v>Non conforme</v>
      </c>
      <c r="D86" s="49">
        <f>K86</f>
        <v>0</v>
      </c>
      <c r="E86" s="30"/>
      <c r="F86" s="30"/>
      <c r="G86" s="38" t="s">
        <v>46</v>
      </c>
      <c r="H86" s="38"/>
      <c r="I86" s="38"/>
      <c r="J86" s="38">
        <f>SUM(J87:J89)</f>
        <v>1</v>
      </c>
      <c r="K86" s="38">
        <f>I86*J86</f>
        <v>0</v>
      </c>
      <c r="L86" s="38" t="str">
        <f>IFERROR(IF(K86&lt;='Mode d''emploi'!$E$13,'Mode d''emploi'!$D$13,IF(K86&lt;='Mode d''emploi'!$E$14,'Mode d''emploi'!$D$14,IF(K86&lt;='Mode d''emploi'!$E$15,'Mode d''emploi'!$D$15,'Mode d''emploi'!$D$16))),"")</f>
        <v>Non conforme</v>
      </c>
      <c r="M86" s="39">
        <f ca="1">1/COUNTA(M86:M94)</f>
        <v>0</v>
      </c>
      <c r="N86" s="39">
        <f ca="1">K86*M86</f>
        <v>0</v>
      </c>
      <c r="O86" s="43"/>
      <c r="P86" s="43"/>
      <c r="Q86" s="43"/>
      <c r="R86" s="43"/>
      <c r="S86" s="43"/>
      <c r="T86" s="43"/>
    </row>
    <row r="87" spans="1:20" ht="60" x14ac:dyDescent="0.25">
      <c r="A87" s="21"/>
      <c r="B87" s="22" t="s">
        <v>132</v>
      </c>
      <c r="C87" s="31" t="s">
        <v>140</v>
      </c>
      <c r="D87" s="32" t="str">
        <f>I87</f>
        <v/>
      </c>
      <c r="E87" s="31" t="str">
        <f>IFERROR(CHOOSE(H87,"libellés explicite",'Mode d''emploi'!$C$13,'Mode d''emploi'!$C$14,'Mode d''emploi'!$C$15,'Mode d''emploi'!$C$16),)</f>
        <v>libellés explicite</v>
      </c>
      <c r="F87" s="31"/>
      <c r="G87" s="34" t="str">
        <f>C87</f>
        <v>Notes correspondantes</v>
      </c>
      <c r="H87" s="34">
        <f>IFERROR(VLOOKUP(C87,'Mode d''emploi'!$I$12:$J$16,2),"")</f>
        <v>1</v>
      </c>
      <c r="I87" s="34" t="str">
        <f>IFERROR(CHOOSE(H87,"",'Mode d''emploi'!$B$13,'Mode d''emploi'!$B$14,'Mode d''emploi'!$B$15,'Mode d''emploi'!$B$16),)</f>
        <v/>
      </c>
      <c r="J87" s="34">
        <f>1/COUNTA(B87:B89)</f>
        <v>0.33333333333333331</v>
      </c>
      <c r="K87" s="34" t="str">
        <f>IFERROR(I87*J87,"")</f>
        <v/>
      </c>
      <c r="L87" s="34"/>
      <c r="M87" s="40"/>
      <c r="N87" s="40"/>
      <c r="O87" s="43"/>
      <c r="P87" s="43"/>
      <c r="Q87" s="43"/>
      <c r="R87" s="43"/>
      <c r="S87" s="43"/>
      <c r="T87" s="43"/>
    </row>
    <row r="88" spans="1:20" ht="30" x14ac:dyDescent="0.25">
      <c r="A88" s="21"/>
      <c r="B88" s="22" t="s">
        <v>133</v>
      </c>
      <c r="C88" s="31" t="s">
        <v>140</v>
      </c>
      <c r="D88" s="32" t="str">
        <f>I88</f>
        <v/>
      </c>
      <c r="E88" s="31" t="str">
        <f>IFERROR(CHOOSE(H88,"libellés explicite",'Mode d''emploi'!$C$13,'Mode d''emploi'!$C$14,'Mode d''emploi'!$C$15,'Mode d''emploi'!$C$16),)</f>
        <v>libellés explicite</v>
      </c>
      <c r="F88" s="31"/>
      <c r="G88" s="34" t="str">
        <f>C88</f>
        <v>Notes correspondantes</v>
      </c>
      <c r="H88" s="34">
        <f>IFERROR(VLOOKUP(C88,'Mode d''emploi'!$I$12:$J$16,2),"")</f>
        <v>1</v>
      </c>
      <c r="I88" s="34" t="str">
        <f>IFERROR(CHOOSE(H88,"",'Mode d''emploi'!$B$13,'Mode d''emploi'!$B$14,'Mode d''emploi'!$B$15,'Mode d''emploi'!$B$16),)</f>
        <v/>
      </c>
      <c r="J88" s="34">
        <f>1/COUNTA(B88:B90)</f>
        <v>0.33333333333333331</v>
      </c>
      <c r="K88" s="34" t="str">
        <f>IFERROR(I88*J88,"")</f>
        <v/>
      </c>
      <c r="L88" s="34"/>
      <c r="M88" s="40"/>
      <c r="N88" s="40"/>
      <c r="O88" s="43"/>
      <c r="P88" s="43"/>
      <c r="Q88" s="43"/>
      <c r="R88" s="43"/>
      <c r="S88" s="43"/>
      <c r="T88" s="43"/>
    </row>
    <row r="89" spans="1:20" ht="30" x14ac:dyDescent="0.25">
      <c r="A89" s="21"/>
      <c r="B89" s="22" t="s">
        <v>134</v>
      </c>
      <c r="C89" s="31" t="s">
        <v>140</v>
      </c>
      <c r="D89" s="32" t="str">
        <f>I89</f>
        <v/>
      </c>
      <c r="E89" s="31" t="str">
        <f>IFERROR(CHOOSE(H89,"libellés explicite",'Mode d''emploi'!$C$13,'Mode d''emploi'!$C$14,'Mode d''emploi'!$C$15,'Mode d''emploi'!$C$16),)</f>
        <v>libellés explicite</v>
      </c>
      <c r="F89" s="31"/>
      <c r="G89" s="34" t="str">
        <f>C89</f>
        <v>Notes correspondantes</v>
      </c>
      <c r="H89" s="34">
        <f>IFERROR(VLOOKUP(C89,'Mode d''emploi'!$I$12:$J$16,2),"")</f>
        <v>1</v>
      </c>
      <c r="I89" s="34" t="str">
        <f>IFERROR(CHOOSE(H89,"",'Mode d''emploi'!$B$13,'Mode d''emploi'!$B$14,'Mode d''emploi'!$B$15,'Mode d''emploi'!$B$16),)</f>
        <v/>
      </c>
      <c r="J89" s="34">
        <f>1/COUNTA(B89:B91)</f>
        <v>0.33333333333333331</v>
      </c>
      <c r="K89" s="34" t="str">
        <f>IFERROR(I89*J89,"")</f>
        <v/>
      </c>
      <c r="L89" s="34"/>
      <c r="M89" s="40"/>
      <c r="N89" s="40"/>
      <c r="O89" s="43"/>
      <c r="P89" s="43"/>
      <c r="Q89" s="43"/>
      <c r="R89" s="43"/>
      <c r="S89" s="43"/>
      <c r="T89" s="43"/>
    </row>
    <row r="90" spans="1:20" ht="60" x14ac:dyDescent="0.25">
      <c r="A90" s="21"/>
      <c r="B90" s="22" t="s">
        <v>135</v>
      </c>
      <c r="C90" s="31" t="s">
        <v>140</v>
      </c>
      <c r="D90" s="32" t="str">
        <f>I90</f>
        <v/>
      </c>
      <c r="E90" s="31" t="str">
        <f>IFERROR(CHOOSE(H90,"libellés explicite",'Mode d''emploi'!$C$13,'Mode d''emploi'!$C$14,'Mode d''emploi'!$C$15,'Mode d''emploi'!$C$16),)</f>
        <v>libellés explicite</v>
      </c>
      <c r="F90" s="31"/>
      <c r="G90" s="34" t="str">
        <f>C90</f>
        <v>Notes correspondantes</v>
      </c>
      <c r="H90" s="34">
        <f>IFERROR(VLOOKUP(C90,'Mode d''emploi'!$I$12:$J$16,2),"")</f>
        <v>1</v>
      </c>
      <c r="I90" s="34" t="str">
        <f>IFERROR(CHOOSE(H90,"",'Mode d''emploi'!$B$13,'Mode d''emploi'!$B$14,'Mode d''emploi'!$B$15,'Mode d''emploi'!$B$16),)</f>
        <v/>
      </c>
      <c r="J90" s="34">
        <f>1/COUNTA(B90:B92)</f>
        <v>0.33333333333333331</v>
      </c>
      <c r="K90" s="34" t="str">
        <f>IFERROR(I90*J90,"")</f>
        <v/>
      </c>
      <c r="L90" s="34"/>
      <c r="M90" s="40"/>
      <c r="N90" s="40"/>
      <c r="O90" s="43"/>
      <c r="P90" s="43"/>
      <c r="Q90" s="43"/>
      <c r="R90" s="43"/>
      <c r="S90" s="43"/>
      <c r="T90" s="43"/>
    </row>
    <row r="91" spans="1:20" ht="90" x14ac:dyDescent="0.25">
      <c r="A91" s="21"/>
      <c r="B91" s="22" t="s">
        <v>136</v>
      </c>
      <c r="C91" s="31" t="s">
        <v>140</v>
      </c>
      <c r="D91" s="32" t="str">
        <f>I91</f>
        <v/>
      </c>
      <c r="E91" s="31" t="str">
        <f>IFERROR(CHOOSE(H91,"libellés explicite",'Mode d''emploi'!$C$13,'Mode d''emploi'!$C$14,'Mode d''emploi'!$C$15,'Mode d''emploi'!$C$16),)</f>
        <v>libellés explicite</v>
      </c>
      <c r="F91" s="31"/>
      <c r="G91" s="34" t="str">
        <f>C91</f>
        <v>Notes correspondantes</v>
      </c>
      <c r="H91" s="34">
        <f>IFERROR(VLOOKUP(C91,'Mode d''emploi'!$I$12:$J$16,2),"")</f>
        <v>1</v>
      </c>
      <c r="I91" s="34" t="str">
        <f>IFERROR(CHOOSE(H91,"",'Mode d''emploi'!$B$13,'Mode d''emploi'!$B$14,'Mode d''emploi'!$B$15,'Mode d''emploi'!$B$16),)</f>
        <v/>
      </c>
      <c r="J91" s="34">
        <f>1/COUNTA(B91:B93)</f>
        <v>0.5</v>
      </c>
      <c r="K91" s="34" t="str">
        <f>IFERROR(I91*J91,"")</f>
        <v/>
      </c>
      <c r="L91" s="34"/>
      <c r="M91" s="40"/>
      <c r="N91" s="40"/>
      <c r="O91" s="43"/>
      <c r="P91" s="43"/>
      <c r="Q91" s="43"/>
      <c r="R91" s="43"/>
      <c r="S91" s="43"/>
      <c r="T91" s="43"/>
    </row>
    <row r="92" spans="1:20" x14ac:dyDescent="0.25">
      <c r="A92" s="66" t="s">
        <v>146</v>
      </c>
      <c r="B92" s="20" t="s">
        <v>137</v>
      </c>
      <c r="C92" s="30" t="str">
        <f>L92</f>
        <v/>
      </c>
      <c r="D92" s="49" t="e">
        <f>K92</f>
        <v>#DIV/0!</v>
      </c>
      <c r="E92" s="30"/>
      <c r="F92" s="30"/>
      <c r="G92" s="38" t="s">
        <v>46</v>
      </c>
      <c r="H92" s="38"/>
      <c r="I92" s="38"/>
      <c r="J92" s="38" t="e">
        <f>SUM(J93:J95)</f>
        <v>#DIV/0!</v>
      </c>
      <c r="K92" s="38" t="e">
        <f>I92*J92</f>
        <v>#DIV/0!</v>
      </c>
      <c r="L92" s="38" t="str">
        <f>IFERROR(IF(K92&lt;='Mode d''emploi'!$E$13,'Mode d''emploi'!$D$13,IF(K92&lt;='Mode d''emploi'!$E$14,'Mode d''emploi'!$D$14,IF(K92&lt;='Mode d''emploi'!$E$15,'Mode d''emploi'!$D$15,'Mode d''emploi'!$D$16))),"")</f>
        <v/>
      </c>
      <c r="M92" s="39">
        <f ca="1">1/COUNTA(M92:M100)</f>
        <v>0</v>
      </c>
      <c r="N92" s="39">
        <f ca="1">K92*M92</f>
        <v>0</v>
      </c>
      <c r="O92" s="43"/>
      <c r="P92" s="43"/>
      <c r="Q92" s="43"/>
      <c r="R92" s="43"/>
      <c r="S92" s="43"/>
      <c r="T92" s="43"/>
    </row>
    <row r="93" spans="1:20" x14ac:dyDescent="0.25">
      <c r="A93" s="21"/>
      <c r="B93" s="22"/>
      <c r="C93" s="31" t="s">
        <v>140</v>
      </c>
      <c r="D93" s="32" t="str">
        <f>I93</f>
        <v/>
      </c>
      <c r="E93" s="31" t="str">
        <f>IFERROR(CHOOSE(H93,"libellés explicite",'Mode d''emploi'!$C$13,'Mode d''emploi'!$C$14,'Mode d''emploi'!$C$15,'Mode d''emploi'!$C$16),)</f>
        <v>libellés explicite</v>
      </c>
      <c r="F93" s="31"/>
      <c r="G93" s="34" t="str">
        <f>C93</f>
        <v>Notes correspondantes</v>
      </c>
      <c r="H93" s="34">
        <f>IFERROR(VLOOKUP(C93,'Mode d''emploi'!$I$12:$J$16,2),"")</f>
        <v>1</v>
      </c>
      <c r="I93" s="34" t="str">
        <f>IFERROR(CHOOSE(H93,"",'Mode d''emploi'!$B$13,'Mode d''emploi'!$B$14,'Mode d''emploi'!$B$15,'Mode d''emploi'!$B$16),)</f>
        <v/>
      </c>
      <c r="J93" s="34" t="e">
        <f>1/COUNTA(B93:B95)</f>
        <v>#DIV/0!</v>
      </c>
      <c r="K93" s="34" t="str">
        <f>IFERROR(I93*J93,"")</f>
        <v/>
      </c>
      <c r="L93" s="34"/>
      <c r="M93" s="40"/>
      <c r="N93" s="40"/>
      <c r="O93" s="43"/>
      <c r="P93" s="43"/>
      <c r="Q93" s="43"/>
      <c r="R93" s="43"/>
      <c r="S93" s="43"/>
      <c r="T93" s="43"/>
    </row>
    <row r="94" spans="1:20" x14ac:dyDescent="0.25">
      <c r="A94" s="21"/>
      <c r="B94" s="22"/>
      <c r="C94" s="31" t="s">
        <v>140</v>
      </c>
      <c r="D94" s="32" t="str">
        <f>I94</f>
        <v/>
      </c>
      <c r="E94" s="31" t="str">
        <f>IFERROR(CHOOSE(H94,"libellés explicite",'Mode d''emploi'!$C$13,'Mode d''emploi'!$C$14,'Mode d''emploi'!$C$15,'Mode d''emploi'!$C$16),)</f>
        <v>libellés explicite</v>
      </c>
      <c r="F94" s="31"/>
      <c r="G94" s="34" t="str">
        <f>C94</f>
        <v>Notes correspondantes</v>
      </c>
      <c r="H94" s="34">
        <f>IFERROR(VLOOKUP(C94,'Mode d''emploi'!$I$12:$J$16,2),"")</f>
        <v>1</v>
      </c>
      <c r="I94" s="34" t="str">
        <f>IFERROR(CHOOSE(H94,"",'Mode d''emploi'!$B$13,'Mode d''emploi'!$B$14,'Mode d''emploi'!$B$15,'Mode d''emploi'!$B$16),)</f>
        <v/>
      </c>
      <c r="J94" s="34" t="e">
        <f>1/COUNTA(B94:B96)</f>
        <v>#DIV/0!</v>
      </c>
      <c r="K94" s="34" t="str">
        <f>IFERROR(I94*J94,"")</f>
        <v/>
      </c>
      <c r="L94" s="34"/>
      <c r="M94" s="40"/>
      <c r="N94" s="40"/>
      <c r="O94" s="43"/>
      <c r="P94" s="43"/>
      <c r="Q94" s="43"/>
      <c r="R94" s="43"/>
      <c r="S94" s="43"/>
      <c r="T94" s="43"/>
    </row>
  </sheetData>
  <dataConsolidate/>
  <mergeCells count="1">
    <mergeCell ref="E12:F12"/>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'Mode d''emploi'!$I$12:$I$16</xm:f>
          </x14:formula1>
          <xm:sqref>C31 C89 C13 C90 C14 C94 C17 C30 C26 C20 C23 C27 C28 C36 C32 C41 C33 C37 C38 C45 C39 C42 C46 C47 C48 C49 C55 C50 C51 C52 C53 C61 C56 C57 C58 C66 C59 C62 C63 C64 C67 C72 C76 C68 C69 C80 C73 C74 C77 C87 C78 C85 C81 C82 C93 C95 C88 C16 C19 C22 C91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Mode d'emploi</vt:lpstr>
      <vt:lpstr>Exigences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amadou sall</dc:creator>
  <cp:lastModifiedBy>amadou sall</cp:lastModifiedBy>
  <dcterms:created xsi:type="dcterms:W3CDTF">2020-01-02T10:02:56Z</dcterms:created>
  <dcterms:modified xsi:type="dcterms:W3CDTF">2020-01-12T21:49:09Z</dcterms:modified>
</cp:coreProperties>
</file>