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readedComments/threadedComment1.xml" ContentType="application/vnd.ms-excel.threaded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 defaultThemeVersion="124226"/>
  <bookViews>
    <workbookView xWindow="-120" yWindow="-120" windowWidth="19440" windowHeight="11640" tabRatio="869"/>
  </bookViews>
  <sheets>
    <sheet name="Base de données" sheetId="1" r:id="rId1"/>
    <sheet name="achat laiton rond 22" sheetId="9" r:id="rId2"/>
    <sheet name="vente laiton rond 22" sheetId="10" r:id="rId3"/>
  </sheets>
  <externalReferences>
    <externalReference r:id="rId4"/>
  </externalReferences>
  <definedNames>
    <definedName name="_xlnm._FilterDatabase" localSheetId="0" hidden="1">'Base de données'!$A$2:$AA$114</definedName>
  </definedNames>
  <calcPr calcId="125725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2" i="10"/>
  <c r="M22"/>
  <c r="L22"/>
  <c r="K22"/>
  <c r="J22"/>
  <c r="E22"/>
  <c r="D22"/>
  <c r="C22"/>
  <c r="B22"/>
  <c r="A22"/>
  <c r="O21"/>
  <c r="M21"/>
  <c r="L21"/>
  <c r="K21"/>
  <c r="J21"/>
  <c r="E21"/>
  <c r="D21"/>
  <c r="C21"/>
  <c r="B21"/>
  <c r="A21"/>
  <c r="O20"/>
  <c r="M20"/>
  <c r="L20"/>
  <c r="K20"/>
  <c r="J20"/>
  <c r="E20"/>
  <c r="D20"/>
  <c r="C20"/>
  <c r="B20"/>
  <c r="A20"/>
  <c r="O19"/>
  <c r="M19"/>
  <c r="L19"/>
  <c r="K19"/>
  <c r="J19"/>
  <c r="E19"/>
  <c r="D19"/>
  <c r="C19"/>
  <c r="B19"/>
  <c r="A19"/>
  <c r="O18"/>
  <c r="M18"/>
  <c r="L18"/>
  <c r="K18"/>
  <c r="J18"/>
  <c r="E18"/>
  <c r="D18"/>
  <c r="C18"/>
  <c r="B18"/>
  <c r="A18"/>
  <c r="O17"/>
  <c r="M17"/>
  <c r="L17"/>
  <c r="K17"/>
  <c r="J17"/>
  <c r="E17"/>
  <c r="D17"/>
  <c r="C17"/>
  <c r="B17"/>
  <c r="A17"/>
  <c r="O16"/>
  <c r="M16"/>
  <c r="L16"/>
  <c r="K16"/>
  <c r="J16"/>
  <c r="E16"/>
  <c r="D16"/>
  <c r="C16"/>
  <c r="B16"/>
  <c r="A16"/>
  <c r="O15"/>
  <c r="M15"/>
  <c r="L15"/>
  <c r="K15"/>
  <c r="J15"/>
  <c r="E15"/>
  <c r="D15"/>
  <c r="C15"/>
  <c r="B15"/>
  <c r="A15"/>
  <c r="O14"/>
  <c r="M14"/>
  <c r="L14"/>
  <c r="K14"/>
  <c r="J14"/>
  <c r="E14"/>
  <c r="D14"/>
  <c r="C14"/>
  <c r="B14"/>
  <c r="A14"/>
  <c r="O13"/>
  <c r="M13"/>
  <c r="L13"/>
  <c r="K13"/>
  <c r="J13"/>
  <c r="E13"/>
  <c r="D13"/>
  <c r="C13"/>
  <c r="B13"/>
  <c r="A13"/>
  <c r="O12"/>
  <c r="M12"/>
  <c r="L12"/>
  <c r="K12"/>
  <c r="J12"/>
  <c r="E12"/>
  <c r="D12"/>
  <c r="C12"/>
  <c r="B12"/>
  <c r="A12"/>
  <c r="O11"/>
  <c r="M11"/>
  <c r="L11"/>
  <c r="K11"/>
  <c r="J11"/>
  <c r="E11"/>
  <c r="D11"/>
  <c r="C11"/>
  <c r="B11"/>
  <c r="A11"/>
  <c r="O10"/>
  <c r="M10"/>
  <c r="L10"/>
  <c r="K10"/>
  <c r="J10"/>
  <c r="E10"/>
  <c r="D10"/>
  <c r="C10"/>
  <c r="B10"/>
  <c r="A10"/>
  <c r="O9"/>
  <c r="M9"/>
  <c r="L9"/>
  <c r="K9"/>
  <c r="J9"/>
  <c r="E9"/>
  <c r="D9"/>
  <c r="C9"/>
  <c r="B9"/>
  <c r="A9"/>
  <c r="O8"/>
  <c r="M8"/>
  <c r="L8"/>
  <c r="K8"/>
  <c r="J8"/>
  <c r="E8"/>
  <c r="D8"/>
  <c r="C8"/>
  <c r="B8"/>
  <c r="A8"/>
  <c r="O7"/>
  <c r="M7"/>
  <c r="L7"/>
  <c r="K7"/>
  <c r="J7"/>
  <c r="E7"/>
  <c r="D7"/>
  <c r="C7"/>
  <c r="B7"/>
  <c r="A7"/>
  <c r="O6"/>
  <c r="M6"/>
  <c r="L6"/>
  <c r="K6"/>
  <c r="J6"/>
  <c r="E6"/>
  <c r="D6"/>
  <c r="C6"/>
  <c r="B6"/>
  <c r="A6"/>
  <c r="O5"/>
  <c r="M5"/>
  <c r="L5"/>
  <c r="K5"/>
  <c r="J5"/>
  <c r="E5"/>
  <c r="D5"/>
  <c r="C5"/>
  <c r="B5"/>
  <c r="A5"/>
  <c r="O4"/>
  <c r="M4"/>
  <c r="L4"/>
  <c r="K4"/>
  <c r="J4"/>
  <c r="E4"/>
  <c r="D4"/>
  <c r="C4"/>
  <c r="B4"/>
  <c r="A4"/>
  <c r="O3"/>
  <c r="M3"/>
  <c r="L3"/>
  <c r="K3"/>
  <c r="J3"/>
  <c r="I3"/>
  <c r="H3"/>
  <c r="G3"/>
  <c r="F3"/>
  <c r="E3"/>
  <c r="D3"/>
  <c r="C3"/>
  <c r="B3"/>
  <c r="A3"/>
  <c r="O22" i="9"/>
  <c r="M22"/>
  <c r="J22"/>
  <c r="I22"/>
  <c r="A22"/>
  <c r="O21"/>
  <c r="M21"/>
  <c r="J21"/>
  <c r="O20"/>
  <c r="M20"/>
  <c r="J20"/>
  <c r="O19"/>
  <c r="M19"/>
  <c r="J19"/>
  <c r="O18"/>
  <c r="M18"/>
  <c r="J18"/>
  <c r="O17"/>
  <c r="M17"/>
  <c r="J17"/>
  <c r="O16"/>
  <c r="M16"/>
  <c r="J16"/>
  <c r="O15"/>
  <c r="M15"/>
  <c r="J15"/>
  <c r="O14"/>
  <c r="M14"/>
  <c r="J14"/>
  <c r="O13"/>
  <c r="M13"/>
  <c r="J13"/>
  <c r="O12"/>
  <c r="M12"/>
  <c r="J12"/>
  <c r="O11"/>
  <c r="M11"/>
  <c r="J11"/>
  <c r="O10"/>
  <c r="M10"/>
  <c r="J10"/>
  <c r="I10"/>
  <c r="A10"/>
  <c r="O9"/>
  <c r="M9"/>
  <c r="J9"/>
  <c r="O8"/>
  <c r="M8"/>
  <c r="J8"/>
  <c r="O7"/>
  <c r="M7"/>
  <c r="J7"/>
  <c r="O6"/>
  <c r="M6"/>
  <c r="J6"/>
  <c r="O5"/>
  <c r="M5"/>
  <c r="J5"/>
  <c r="O4"/>
  <c r="M4"/>
  <c r="J4"/>
  <c r="O3"/>
  <c r="M3"/>
  <c r="K3"/>
  <c r="J3"/>
  <c r="I3"/>
  <c r="H3"/>
  <c r="G3"/>
  <c r="F3"/>
  <c r="A3"/>
  <c r="L3" l="1"/>
  <c r="L5"/>
  <c r="L7"/>
  <c r="L9"/>
  <c r="L11"/>
  <c r="L13"/>
  <c r="L15"/>
  <c r="L17"/>
  <c r="L19"/>
  <c r="L21"/>
  <c r="P3"/>
  <c r="L4"/>
  <c r="P5"/>
  <c r="L6"/>
  <c r="P7"/>
  <c r="L8"/>
  <c r="P9"/>
  <c r="L10"/>
  <c r="P11"/>
  <c r="L12"/>
  <c r="P13"/>
  <c r="L14"/>
  <c r="P15"/>
  <c r="L16"/>
  <c r="P17"/>
  <c r="L18"/>
  <c r="P19"/>
  <c r="L20"/>
  <c r="P21"/>
  <c r="L22"/>
  <c r="N3" i="10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P4" i="9"/>
  <c r="P6"/>
  <c r="P8"/>
  <c r="P10"/>
  <c r="P12"/>
  <c r="P14"/>
  <c r="P16"/>
  <c r="P18"/>
  <c r="P20"/>
  <c r="P22"/>
  <c r="Q3" i="10"/>
  <c r="R3"/>
  <c r="Q4"/>
  <c r="R4"/>
  <c r="Q5"/>
  <c r="R5"/>
  <c r="Q6"/>
  <c r="R6"/>
  <c r="Q7"/>
  <c r="R7"/>
  <c r="Q8"/>
  <c r="R8"/>
  <c r="Q9"/>
  <c r="R9"/>
  <c r="Q10"/>
  <c r="R10"/>
  <c r="Q11"/>
  <c r="R11"/>
  <c r="Q12"/>
  <c r="R12"/>
  <c r="Q13"/>
  <c r="R13"/>
  <c r="Q14"/>
  <c r="R14"/>
  <c r="Q15"/>
  <c r="R15"/>
  <c r="Q16"/>
  <c r="R16"/>
  <c r="Q17"/>
  <c r="R17"/>
  <c r="Q18"/>
  <c r="R18"/>
  <c r="Q19"/>
  <c r="R19"/>
  <c r="Q20"/>
  <c r="R20"/>
  <c r="Q21"/>
  <c r="R21"/>
  <c r="Q22"/>
  <c r="R22"/>
  <c r="P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N3" i="9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V3" i="1" l="1" a="1"/>
  <c r="V3" s="1"/>
  <c r="V4" a="1"/>
  <c r="V4" s="1"/>
  <c r="V5" a="1"/>
  <c r="V5" s="1"/>
  <c r="V6" a="1"/>
  <c r="V6" s="1"/>
  <c r="V7" a="1"/>
  <c r="V7" s="1"/>
  <c r="V8" a="1"/>
  <c r="V8" s="1"/>
  <c r="V9" a="1"/>
  <c r="V9" s="1"/>
  <c r="V10" a="1"/>
  <c r="V10" s="1"/>
  <c r="V11" a="1"/>
  <c r="V11" s="1"/>
  <c r="V12" a="1"/>
  <c r="V12" s="1"/>
  <c r="V13" a="1"/>
  <c r="V13" s="1"/>
  <c r="V14" a="1"/>
  <c r="V14" s="1"/>
  <c r="V15" a="1"/>
  <c r="V15" s="1"/>
  <c r="V16" a="1"/>
  <c r="V16" s="1"/>
  <c r="V17" a="1"/>
  <c r="V17" s="1"/>
  <c r="V18" a="1"/>
  <c r="V18" s="1"/>
  <c r="V19" a="1"/>
  <c r="V19" s="1"/>
  <c r="V20" a="1"/>
  <c r="V20" s="1"/>
  <c r="V21" a="1"/>
  <c r="V21" s="1"/>
  <c r="V22" a="1"/>
  <c r="V22" s="1"/>
  <c r="V23" a="1"/>
  <c r="V23" s="1"/>
  <c r="V24" a="1"/>
  <c r="V24" s="1"/>
  <c r="V25" a="1"/>
  <c r="V25" s="1"/>
  <c r="V26" a="1"/>
  <c r="V26" s="1"/>
  <c r="V27" a="1"/>
  <c r="V27" s="1"/>
  <c r="V28" a="1"/>
  <c r="V28" s="1"/>
  <c r="V29" a="1"/>
  <c r="V29" s="1"/>
  <c r="V30" a="1"/>
  <c r="V30" s="1"/>
  <c r="V31" a="1"/>
  <c r="V31" s="1"/>
  <c r="V32" a="1"/>
  <c r="V32" s="1"/>
  <c r="V33" a="1"/>
  <c r="V33" s="1"/>
  <c r="V34" a="1"/>
  <c r="V34" s="1"/>
  <c r="V35" a="1"/>
  <c r="V35" s="1"/>
  <c r="V36" a="1"/>
  <c r="V36" s="1"/>
  <c r="V37" a="1"/>
  <c r="V37" s="1"/>
  <c r="V38" a="1"/>
  <c r="V38" s="1"/>
  <c r="V39" a="1"/>
  <c r="V39" s="1"/>
  <c r="V40" a="1"/>
  <c r="V40" s="1"/>
  <c r="V41" a="1"/>
  <c r="V41" s="1"/>
  <c r="V42" a="1"/>
  <c r="V42" s="1"/>
  <c r="V43" a="1"/>
  <c r="V43" s="1"/>
  <c r="V44" a="1"/>
  <c r="V44" s="1"/>
  <c r="V45" a="1"/>
  <c r="V45" s="1"/>
  <c r="V46" a="1"/>
  <c r="V46" s="1"/>
  <c r="V47" a="1"/>
  <c r="V47" s="1"/>
  <c r="V48" a="1"/>
  <c r="V48" s="1"/>
  <c r="V49" a="1"/>
  <c r="V49" s="1"/>
  <c r="V50" a="1"/>
  <c r="V50" s="1"/>
  <c r="V51" a="1"/>
  <c r="V51" s="1"/>
  <c r="V52" a="1"/>
  <c r="V52" s="1"/>
  <c r="V53" a="1"/>
  <c r="V53" s="1"/>
  <c r="V54" a="1"/>
  <c r="V54" s="1"/>
  <c r="V55" a="1"/>
  <c r="V55" s="1"/>
  <c r="V56" a="1"/>
  <c r="V56" s="1"/>
  <c r="V57" a="1"/>
  <c r="V57" s="1"/>
  <c r="V58" a="1"/>
  <c r="V58" s="1"/>
  <c r="V59" a="1"/>
  <c r="V59" s="1"/>
  <c r="V60" a="1"/>
  <c r="V60" s="1"/>
  <c r="V61" a="1"/>
  <c r="V61" s="1"/>
  <c r="V62" a="1"/>
  <c r="V62" s="1"/>
  <c r="V63" a="1"/>
  <c r="V63" s="1"/>
  <c r="V64" a="1"/>
  <c r="V64" s="1"/>
  <c r="V65" a="1"/>
  <c r="V65" s="1"/>
  <c r="V66" a="1"/>
  <c r="V66" s="1"/>
  <c r="V67" a="1"/>
  <c r="V67" s="1"/>
  <c r="V68" a="1"/>
  <c r="V68" s="1"/>
  <c r="V69" a="1"/>
  <c r="V69" s="1"/>
  <c r="V70" a="1"/>
  <c r="V70" s="1"/>
  <c r="V71" a="1"/>
  <c r="V71" s="1"/>
  <c r="V72" a="1"/>
  <c r="V72" s="1"/>
  <c r="V73" a="1"/>
  <c r="V73" s="1"/>
  <c r="V74" a="1"/>
  <c r="V74" s="1"/>
  <c r="V75" a="1"/>
  <c r="V75" s="1"/>
  <c r="V76" a="1"/>
  <c r="V76" s="1"/>
  <c r="V77" a="1"/>
  <c r="V77" s="1"/>
  <c r="V78" a="1"/>
  <c r="V78" s="1"/>
  <c r="V79" a="1"/>
  <c r="V79" s="1"/>
  <c r="V80" a="1"/>
  <c r="V80" s="1"/>
  <c r="V81" a="1"/>
  <c r="V81" s="1"/>
  <c r="V82" a="1"/>
  <c r="V82" s="1"/>
  <c r="V83" a="1"/>
  <c r="V83" s="1"/>
  <c r="V84" a="1"/>
  <c r="V84" s="1"/>
  <c r="V85" a="1"/>
  <c r="V85" s="1"/>
  <c r="V86" a="1"/>
  <c r="V86" s="1"/>
  <c r="V87" a="1"/>
  <c r="V87" s="1"/>
  <c r="V88" a="1"/>
  <c r="V88" s="1"/>
  <c r="V89" a="1"/>
  <c r="V89" s="1"/>
  <c r="V90" a="1"/>
  <c r="V90" s="1"/>
  <c r="V91" a="1"/>
  <c r="V91" s="1"/>
  <c r="V92" a="1"/>
  <c r="V92" s="1"/>
  <c r="V93" a="1"/>
  <c r="V93" s="1"/>
  <c r="V94" a="1"/>
  <c r="V94" s="1"/>
  <c r="V95" a="1"/>
  <c r="V95" s="1"/>
  <c r="V96" a="1"/>
  <c r="V96" s="1"/>
  <c r="V97" a="1"/>
  <c r="V97" s="1"/>
  <c r="V98" a="1"/>
  <c r="V98" s="1"/>
  <c r="V99" a="1"/>
  <c r="V99" s="1"/>
  <c r="V100" a="1"/>
  <c r="V100" s="1"/>
  <c r="V101" a="1"/>
  <c r="V101" s="1"/>
  <c r="V102" a="1"/>
  <c r="V102" s="1"/>
  <c r="V103" a="1"/>
  <c r="V103" s="1"/>
  <c r="V104" a="1"/>
  <c r="V104" s="1"/>
  <c r="V105" a="1"/>
  <c r="V105" s="1"/>
  <c r="V106" a="1"/>
  <c r="V106" s="1"/>
  <c r="V107" a="1"/>
  <c r="V107" s="1"/>
  <c r="V108" a="1"/>
  <c r="V108" s="1"/>
  <c r="V109" a="1"/>
  <c r="V109" s="1"/>
  <c r="V110" a="1"/>
  <c r="V110" s="1"/>
  <c r="V111" a="1"/>
  <c r="V111" s="1"/>
  <c r="V112" a="1"/>
  <c r="V112" s="1"/>
  <c r="V113" a="1"/>
  <c r="V113" s="1"/>
  <c r="V114" a="1"/>
  <c r="V114" s="1"/>
  <c r="T1" l="1"/>
  <c r="U1"/>
  <c r="S1"/>
  <c r="O30" l="1"/>
  <c r="O28"/>
  <c r="O31"/>
  <c r="O32"/>
  <c r="O33"/>
  <c r="O38"/>
  <c r="O35"/>
  <c r="O36"/>
  <c r="O37"/>
  <c r="O41"/>
  <c r="O42"/>
  <c r="O43"/>
  <c r="O44"/>
  <c r="O45"/>
  <c r="O46"/>
  <c r="O48"/>
  <c r="O49"/>
  <c r="O50"/>
  <c r="O51"/>
  <c r="O52"/>
  <c r="O53"/>
  <c r="O54"/>
  <c r="O55"/>
  <c r="O61"/>
  <c r="O62"/>
  <c r="O63"/>
  <c r="O64"/>
  <c r="O65"/>
  <c r="O66"/>
  <c r="O67"/>
  <c r="O68"/>
  <c r="O69"/>
  <c r="O70"/>
  <c r="O71"/>
  <c r="O72"/>
  <c r="O73"/>
  <c r="O74"/>
  <c r="O75"/>
  <c r="O76"/>
  <c r="O77"/>
  <c r="O80"/>
  <c r="O78"/>
  <c r="O79"/>
  <c r="O83"/>
  <c r="O84"/>
  <c r="O85"/>
  <c r="O86"/>
  <c r="O87"/>
  <c r="O89"/>
  <c r="O90"/>
  <c r="O91"/>
  <c r="O92"/>
  <c r="O93"/>
  <c r="O94"/>
  <c r="O95"/>
  <c r="O96"/>
  <c r="O97"/>
  <c r="O98"/>
  <c r="O104"/>
  <c r="O105"/>
  <c r="O106"/>
  <c r="O109"/>
  <c r="O110"/>
  <c r="O112"/>
  <c r="O113"/>
  <c r="Q113" l="1"/>
  <c r="Q106"/>
  <c r="Q105"/>
  <c r="Q104"/>
  <c r="Q97"/>
  <c r="Q96"/>
  <c r="Q95"/>
  <c r="Q93"/>
  <c r="Q91"/>
  <c r="Q89"/>
  <c r="Q86"/>
  <c r="Q85"/>
  <c r="Q83"/>
  <c r="Q79"/>
  <c r="Q80"/>
  <c r="Q76"/>
  <c r="Q74"/>
  <c r="Q73"/>
  <c r="Q72"/>
  <c r="Q71"/>
  <c r="Q69"/>
  <c r="Q68"/>
  <c r="Q66"/>
  <c r="Q64"/>
  <c r="Q55"/>
  <c r="Q53"/>
  <c r="Q52"/>
  <c r="Q51"/>
  <c r="Q50"/>
  <c r="Q49"/>
  <c r="Q46"/>
  <c r="Q45"/>
  <c r="Q43"/>
  <c r="Q42"/>
  <c r="Q37"/>
  <c r="Q38"/>
  <c r="Q33"/>
  <c r="Q32"/>
  <c r="Q30"/>
  <c r="Q28"/>
  <c r="P113"/>
  <c r="P106"/>
  <c r="Y106" s="1"/>
  <c r="Z106" s="1"/>
  <c r="P105"/>
  <c r="P104"/>
  <c r="P97"/>
  <c r="P96"/>
  <c r="P95"/>
  <c r="Y95" s="1"/>
  <c r="Z95" s="1"/>
  <c r="P93"/>
  <c r="Y93" s="1"/>
  <c r="Z93" s="1"/>
  <c r="P91"/>
  <c r="P89"/>
  <c r="P86"/>
  <c r="Y86" s="1"/>
  <c r="Z86" s="1"/>
  <c r="P85"/>
  <c r="Y85" s="1"/>
  <c r="Z85" s="1"/>
  <c r="P83"/>
  <c r="P79"/>
  <c r="P80"/>
  <c r="P76"/>
  <c r="Y76" s="1"/>
  <c r="Z76" s="1"/>
  <c r="P74"/>
  <c r="Y74" s="1"/>
  <c r="Z74" s="1"/>
  <c r="P73"/>
  <c r="P72"/>
  <c r="P71"/>
  <c r="Y71" s="1"/>
  <c r="Z71" s="1"/>
  <c r="P69"/>
  <c r="P68"/>
  <c r="Y68" s="1"/>
  <c r="Z68" s="1"/>
  <c r="P66"/>
  <c r="P64"/>
  <c r="P55"/>
  <c r="Y55" s="1"/>
  <c r="Z55" s="1"/>
  <c r="P53"/>
  <c r="P52"/>
  <c r="P51"/>
  <c r="P50"/>
  <c r="Y50" s="1"/>
  <c r="Z50" s="1"/>
  <c r="P49"/>
  <c r="P46"/>
  <c r="Y46" s="1"/>
  <c r="Z46" s="1"/>
  <c r="P45"/>
  <c r="Y45" s="1"/>
  <c r="Z45" s="1"/>
  <c r="P43"/>
  <c r="P42"/>
  <c r="P37"/>
  <c r="P38"/>
  <c r="Y38" s="1"/>
  <c r="Z38" s="1"/>
  <c r="P33"/>
  <c r="P32"/>
  <c r="P30"/>
  <c r="Y30" s="1"/>
  <c r="Z30" s="1"/>
  <c r="P28"/>
  <c r="Y28" s="1"/>
  <c r="Z28" s="1"/>
  <c r="P112"/>
  <c r="P110"/>
  <c r="Y110" s="1"/>
  <c r="Z110" s="1"/>
  <c r="P109"/>
  <c r="Y109" s="1"/>
  <c r="Z109" s="1"/>
  <c r="P98"/>
  <c r="Y98" s="1"/>
  <c r="Z98" s="1"/>
  <c r="P94"/>
  <c r="Y94" s="1"/>
  <c r="Z94" s="1"/>
  <c r="P92"/>
  <c r="P90"/>
  <c r="Y90" s="1"/>
  <c r="Z90" s="1"/>
  <c r="P87"/>
  <c r="P84"/>
  <c r="Y84" s="1"/>
  <c r="Z84" s="1"/>
  <c r="P78"/>
  <c r="Y78" s="1"/>
  <c r="Z78" s="1"/>
  <c r="P77"/>
  <c r="P75"/>
  <c r="Y75" s="1"/>
  <c r="Z75" s="1"/>
  <c r="P70"/>
  <c r="P67"/>
  <c r="Y67" s="1"/>
  <c r="Z67" s="1"/>
  <c r="P65"/>
  <c r="P63"/>
  <c r="Y63" s="1"/>
  <c r="Z63" s="1"/>
  <c r="P62"/>
  <c r="P61"/>
  <c r="P54"/>
  <c r="Y54" s="1"/>
  <c r="Z54" s="1"/>
  <c r="P48"/>
  <c r="P44"/>
  <c r="P41"/>
  <c r="Y41" s="1"/>
  <c r="Z41" s="1"/>
  <c r="P36"/>
  <c r="P35"/>
  <c r="Y35" s="1"/>
  <c r="Z35" s="1"/>
  <c r="P31"/>
  <c r="W28" l="1"/>
  <c r="X28" s="1"/>
  <c r="W30"/>
  <c r="X30" s="1"/>
  <c r="W90"/>
  <c r="X90" s="1"/>
  <c r="W71"/>
  <c r="X71" s="1"/>
  <c r="W50"/>
  <c r="X50" s="1"/>
  <c r="W42"/>
  <c r="X42" s="1"/>
  <c r="Y42"/>
  <c r="Z42" s="1"/>
  <c r="W49"/>
  <c r="X49" s="1"/>
  <c r="Y49"/>
  <c r="Z49" s="1"/>
  <c r="Y89"/>
  <c r="Z89" s="1"/>
  <c r="W89"/>
  <c r="X89" s="1"/>
  <c r="W77"/>
  <c r="X77" s="1"/>
  <c r="Y77"/>
  <c r="Z77" s="1"/>
  <c r="W37"/>
  <c r="X37" s="1"/>
  <c r="Y37"/>
  <c r="Z37" s="1"/>
  <c r="W52"/>
  <c r="X52" s="1"/>
  <c r="Y52"/>
  <c r="Z52" s="1"/>
  <c r="Y66"/>
  <c r="Z66" s="1"/>
  <c r="W66"/>
  <c r="X66" s="1"/>
  <c r="Y72"/>
  <c r="Z72" s="1"/>
  <c r="W72"/>
  <c r="X72" s="1"/>
  <c r="Y80"/>
  <c r="Z80" s="1"/>
  <c r="W80"/>
  <c r="X80" s="1"/>
  <c r="W105"/>
  <c r="X105" s="1"/>
  <c r="Y105"/>
  <c r="Z105" s="1"/>
  <c r="W106"/>
  <c r="X106" s="1"/>
  <c r="W68"/>
  <c r="X68" s="1"/>
  <c r="W45"/>
  <c r="X45" s="1"/>
  <c r="W67"/>
  <c r="X67" s="1"/>
  <c r="W85"/>
  <c r="X85" s="1"/>
  <c r="W109"/>
  <c r="X109" s="1"/>
  <c r="W93"/>
  <c r="X93" s="1"/>
  <c r="W55"/>
  <c r="X55" s="1"/>
  <c r="W95"/>
  <c r="X95" s="1"/>
  <c r="W92"/>
  <c r="X92" s="1"/>
  <c r="Y92"/>
  <c r="Z92" s="1"/>
  <c r="W32"/>
  <c r="X32" s="1"/>
  <c r="Y32"/>
  <c r="Z32" s="1"/>
  <c r="Y53"/>
  <c r="Z53" s="1"/>
  <c r="W53"/>
  <c r="X53" s="1"/>
  <c r="W73"/>
  <c r="X73" s="1"/>
  <c r="Y73"/>
  <c r="Z73" s="1"/>
  <c r="W79"/>
  <c r="X79" s="1"/>
  <c r="Y79"/>
  <c r="Z79" s="1"/>
  <c r="W36"/>
  <c r="X36" s="1"/>
  <c r="Y36"/>
  <c r="Z36" s="1"/>
  <c r="W65"/>
  <c r="X65" s="1"/>
  <c r="Y65"/>
  <c r="Z65" s="1"/>
  <c r="W48"/>
  <c r="X48" s="1"/>
  <c r="Y48"/>
  <c r="Z48" s="1"/>
  <c r="W87"/>
  <c r="X87" s="1"/>
  <c r="Y87"/>
  <c r="Z87" s="1"/>
  <c r="Y51"/>
  <c r="Z51" s="1"/>
  <c r="W51"/>
  <c r="X51" s="1"/>
  <c r="W64"/>
  <c r="X64" s="1"/>
  <c r="Y64"/>
  <c r="Z64" s="1"/>
  <c r="W104"/>
  <c r="X104" s="1"/>
  <c r="Y104"/>
  <c r="Z104" s="1"/>
  <c r="W110"/>
  <c r="X110" s="1"/>
  <c r="W41"/>
  <c r="X41" s="1"/>
  <c r="W63"/>
  <c r="X63" s="1"/>
  <c r="W78"/>
  <c r="X78" s="1"/>
  <c r="W98"/>
  <c r="X98" s="1"/>
  <c r="W84"/>
  <c r="X84" s="1"/>
  <c r="W46"/>
  <c r="X46" s="1"/>
  <c r="W86"/>
  <c r="X86" s="1"/>
  <c r="W61"/>
  <c r="X61" s="1"/>
  <c r="Y61"/>
  <c r="Z61" s="1"/>
  <c r="W96"/>
  <c r="X96" s="1"/>
  <c r="Y96"/>
  <c r="Z96" s="1"/>
  <c r="W31"/>
  <c r="X31" s="1"/>
  <c r="Y31"/>
  <c r="Z31" s="1"/>
  <c r="Y44"/>
  <c r="Z44" s="1"/>
  <c r="W44"/>
  <c r="X44" s="1"/>
  <c r="W62"/>
  <c r="X62" s="1"/>
  <c r="Y62"/>
  <c r="Z62" s="1"/>
  <c r="W70"/>
  <c r="X70" s="1"/>
  <c r="Y70"/>
  <c r="Z70" s="1"/>
  <c r="W112"/>
  <c r="X112" s="1"/>
  <c r="Y112"/>
  <c r="Z112" s="1"/>
  <c r="Y33"/>
  <c r="Z33" s="1"/>
  <c r="W33"/>
  <c r="X33" s="1"/>
  <c r="W43"/>
  <c r="X43" s="1"/>
  <c r="Y43"/>
  <c r="Z43" s="1"/>
  <c r="W69"/>
  <c r="X69" s="1"/>
  <c r="Y69"/>
  <c r="Z69" s="1"/>
  <c r="W83"/>
  <c r="X83" s="1"/>
  <c r="Y83"/>
  <c r="Z83" s="1"/>
  <c r="Y91"/>
  <c r="Z91" s="1"/>
  <c r="W91"/>
  <c r="X91" s="1"/>
  <c r="Y97"/>
  <c r="Z97" s="1"/>
  <c r="W97"/>
  <c r="X97" s="1"/>
  <c r="W113"/>
  <c r="X113" s="1"/>
  <c r="Y113"/>
  <c r="Z113" s="1"/>
  <c r="W38"/>
  <c r="X38" s="1"/>
  <c r="W54"/>
  <c r="X54" s="1"/>
  <c r="W75"/>
  <c r="X75" s="1"/>
  <c r="W94"/>
  <c r="X94" s="1"/>
  <c r="W74"/>
  <c r="X74" s="1"/>
  <c r="W35"/>
  <c r="X35" s="1"/>
  <c r="W76"/>
  <c r="X76" s="1"/>
  <c r="R113"/>
  <c r="Q112"/>
  <c r="Q110"/>
  <c r="Q109"/>
  <c r="Q98"/>
  <c r="Q94"/>
  <c r="Q92"/>
  <c r="Q90"/>
  <c r="Q87"/>
  <c r="Q84"/>
  <c r="Q78"/>
  <c r="Q77"/>
  <c r="Q75"/>
  <c r="Q70"/>
  <c r="Q67"/>
  <c r="Q65"/>
  <c r="Q63"/>
  <c r="Q62"/>
  <c r="Q61"/>
  <c r="Q54"/>
  <c r="Q48"/>
  <c r="Q44"/>
  <c r="Q41"/>
  <c r="Q36"/>
  <c r="Q35"/>
  <c r="Q31"/>
  <c r="AA113" l="1"/>
  <c r="R62"/>
  <c r="R112"/>
  <c r="R110"/>
  <c r="R109"/>
  <c r="R106"/>
  <c r="R105"/>
  <c r="R104"/>
  <c r="R98"/>
  <c r="R97"/>
  <c r="R96"/>
  <c r="R95"/>
  <c r="R94"/>
  <c r="R93"/>
  <c r="R92"/>
  <c r="R91"/>
  <c r="R90"/>
  <c r="R89"/>
  <c r="R87"/>
  <c r="R86"/>
  <c r="R85"/>
  <c r="R84"/>
  <c r="R83"/>
  <c r="R79"/>
  <c r="R78"/>
  <c r="R80"/>
  <c r="R77"/>
  <c r="R76"/>
  <c r="R75"/>
  <c r="R74"/>
  <c r="R73"/>
  <c r="R72"/>
  <c r="R71"/>
  <c r="R70"/>
  <c r="R69"/>
  <c r="R68"/>
  <c r="R67"/>
  <c r="R66"/>
  <c r="R65"/>
  <c r="R64"/>
  <c r="R63"/>
  <c r="R61"/>
  <c r="R55"/>
  <c r="R54"/>
  <c r="R53"/>
  <c r="R52"/>
  <c r="R51"/>
  <c r="R50"/>
  <c r="R49"/>
  <c r="R48"/>
  <c r="R46"/>
  <c r="R45"/>
  <c r="R44"/>
  <c r="R43"/>
  <c r="R42"/>
  <c r="R41"/>
  <c r="R37"/>
  <c r="R36"/>
  <c r="R35"/>
  <c r="R38"/>
  <c r="R33"/>
  <c r="R32"/>
  <c r="R31"/>
  <c r="R30"/>
  <c r="R28"/>
  <c r="AA44" l="1"/>
  <c r="AA75"/>
  <c r="AA90"/>
  <c r="AA96"/>
  <c r="AA112"/>
  <c r="AA41"/>
  <c r="AA45"/>
  <c r="AA70"/>
  <c r="AA76"/>
  <c r="AA92"/>
  <c r="AA106"/>
  <c r="AA31"/>
  <c r="AA35"/>
  <c r="AA42"/>
  <c r="AA46"/>
  <c r="AA55"/>
  <c r="AA67"/>
  <c r="AA77"/>
  <c r="AA85"/>
  <c r="AA94"/>
  <c r="AA98"/>
  <c r="AA109"/>
  <c r="AA28"/>
  <c r="AA37"/>
  <c r="AA49"/>
  <c r="AA63"/>
  <c r="AA79"/>
  <c r="AA54"/>
  <c r="AA65"/>
  <c r="AA84"/>
  <c r="AA97"/>
  <c r="AA62"/>
  <c r="AA32"/>
  <c r="AA36"/>
  <c r="AA48"/>
  <c r="AA52"/>
  <c r="AA61"/>
  <c r="AA68"/>
  <c r="AA73"/>
  <c r="AA78"/>
  <c r="AA87"/>
  <c r="AA95"/>
  <c r="AA104"/>
  <c r="AA110"/>
  <c r="AA66"/>
  <c r="AA71"/>
  <c r="AA93"/>
  <c r="AA33"/>
  <c r="AA53"/>
  <c r="AA69"/>
  <c r="AA74"/>
  <c r="AA89"/>
  <c r="AA105"/>
  <c r="AA51"/>
  <c r="AA72"/>
  <c r="AA43"/>
  <c r="AA80"/>
  <c r="AA86"/>
  <c r="AA38"/>
  <c r="AA50"/>
  <c r="AA64"/>
  <c r="AA83"/>
  <c r="AA91"/>
  <c r="AA30"/>
  <c r="AA26"/>
</calcChain>
</file>

<file path=xl/comments1.xml><?xml version="1.0" encoding="utf-8"?>
<comments xmlns="http://schemas.openxmlformats.org/spreadsheetml/2006/main">
  <authors>
    <author>tc={BC15870E-BEF1-4931-AD6A-00E60C0DC8B3}</author>
  </authors>
  <commentList>
    <comment ref="A1" author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date de l'achat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<sst xmlns="http://schemas.openxmlformats.org/spreadsheetml/2006/main" count="510" uniqueCount="64">
  <si>
    <t>Facture N°</t>
  </si>
  <si>
    <t>N° déclarat° export</t>
  </si>
  <si>
    <t>Date déclarat° export</t>
  </si>
  <si>
    <t>Réf article</t>
  </si>
  <si>
    <t>Désignation</t>
  </si>
  <si>
    <t>N° déclarat° import</t>
  </si>
  <si>
    <t>Qté livrée</t>
  </si>
  <si>
    <t>Poids net/ pièce</t>
  </si>
  <si>
    <t>Participat° dans la FB</t>
  </si>
  <si>
    <t>Poids déchet  fin de barre total</t>
  </si>
  <si>
    <t>LAITON</t>
  </si>
  <si>
    <t>INSERTO ESAG,M6 8*6</t>
  </si>
  <si>
    <t>BRONZINA 16/18X10.3</t>
  </si>
  <si>
    <t>HEX</t>
  </si>
  <si>
    <t>ROND</t>
  </si>
  <si>
    <t>INSERTI M8 12*12 laiton hex12</t>
  </si>
  <si>
    <t>EMBOUT DE TIGE</t>
  </si>
  <si>
    <t>PERNO DISINNESTO RULLO G16922290</t>
  </si>
  <si>
    <t>INSERT D8</t>
  </si>
  <si>
    <t>INSERT LAITON D8</t>
  </si>
  <si>
    <t>POIDS NET TOTAL</t>
  </si>
  <si>
    <t xml:space="preserve">POIDS DECHET total </t>
  </si>
  <si>
    <t>vente</t>
  </si>
  <si>
    <t>achat</t>
  </si>
  <si>
    <t>30*22</t>
  </si>
  <si>
    <t>Carrée</t>
  </si>
  <si>
    <t>STOCK INITIAL</t>
  </si>
  <si>
    <t xml:space="preserve">TUBE </t>
  </si>
  <si>
    <t>Origine</t>
  </si>
  <si>
    <t>forme</t>
  </si>
  <si>
    <t>QTE STOCK INIT (Kg)</t>
  </si>
  <si>
    <t>stock (Kg)</t>
  </si>
  <si>
    <t>longueur pièce</t>
  </si>
  <si>
    <t>nbre pièces /barre</t>
  </si>
  <si>
    <t>N° facture</t>
  </si>
  <si>
    <t>Type</t>
  </si>
  <si>
    <t>N° Déclaration</t>
  </si>
  <si>
    <t>Date 
Déclaration</t>
  </si>
  <si>
    <t xml:space="preserve">Qté importée
</t>
  </si>
  <si>
    <t xml:space="preserve">Qté utilisée
</t>
  </si>
  <si>
    <t>N°
fiche</t>
  </si>
  <si>
    <t>Déchet copeaux</t>
  </si>
  <si>
    <t>Déchet fin de barre</t>
  </si>
  <si>
    <t>Taux Déchet total</t>
  </si>
  <si>
    <t>Matière</t>
  </si>
  <si>
    <t>Forme</t>
  </si>
  <si>
    <t>Taille</t>
  </si>
  <si>
    <t>Taux</t>
  </si>
  <si>
    <t>Poids brut/pièce</t>
  </si>
  <si>
    <t>Poids brut total</t>
  </si>
  <si>
    <t xml:space="preserve">Poids copeaux/
pièce
</t>
  </si>
  <si>
    <t>Poids déchet  copeaux total</t>
  </si>
  <si>
    <t>% Déchet</t>
  </si>
  <si>
    <t>Qté utilisée</t>
  </si>
  <si>
    <t>Qté importée</t>
  </si>
  <si>
    <t>N° fiche</t>
  </si>
  <si>
    <t>Poids copeaux/
pièce</t>
  </si>
  <si>
    <t>matière</t>
  </si>
  <si>
    <t>taille</t>
  </si>
  <si>
    <t>Date Facture d'achat</t>
  </si>
  <si>
    <t xml:space="preserve">Poids déchet  fin de barre total </t>
  </si>
  <si>
    <t>poids copeaux total</t>
  </si>
  <si>
    <t>poids par barre</t>
  </si>
  <si>
    <t>saisie manuelle</t>
  </si>
</sst>
</file>

<file path=xl/styles.xml><?xml version="1.0" encoding="utf-8"?>
<styleSheet xmlns="http://schemas.openxmlformats.org/spreadsheetml/2006/main">
  <numFmts count="7">
    <numFmt numFmtId="164" formatCode="0.000"/>
    <numFmt numFmtId="165" formatCode="#,##0.000000&quot; Kg&quot;"/>
    <numFmt numFmtId="166" formatCode="0;0;"/>
    <numFmt numFmtId="167" formatCode="#,##0.000"/>
    <numFmt numFmtId="168" formatCode="dd/mm/yy;@"/>
    <numFmt numFmtId="169" formatCode="0.00000"/>
    <numFmt numFmtId="170" formatCode="#,##0.000&quot; Kg&quot;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u/>
      <sz val="12.3"/>
      <color theme="10"/>
      <name val="Calibri"/>
      <family val="2"/>
    </font>
    <font>
      <sz val="10"/>
      <name val="Cambria"/>
      <family val="1"/>
      <scheme val="major"/>
    </font>
    <font>
      <sz val="10"/>
      <color rgb="FFFF0000"/>
      <name val="Cambria"/>
      <family val="1"/>
      <scheme val="major"/>
    </font>
    <font>
      <sz val="10"/>
      <color theme="1"/>
      <name val="Cambria"/>
      <family val="1"/>
      <scheme val="major"/>
    </font>
    <font>
      <sz val="10"/>
      <color rgb="FF000000"/>
      <name val="Cambria"/>
      <family val="1"/>
      <scheme val="major"/>
    </font>
    <font>
      <sz val="10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9"/>
      <color theme="1"/>
      <name val="Cambria"/>
      <family val="1"/>
      <scheme val="major"/>
    </font>
    <font>
      <sz val="8"/>
      <name val="Calibri"/>
      <family val="2"/>
      <scheme val="minor"/>
    </font>
    <font>
      <b/>
      <sz val="11"/>
      <name val="Times New Roman"/>
      <family val="1"/>
    </font>
    <font>
      <sz val="10"/>
      <name val="Cambria"/>
      <family val="2"/>
      <scheme val="maj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name val="Times New Roman"/>
      <family val="1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  <font>
      <b/>
      <sz val="10"/>
      <name val="Cambria"/>
      <family val="1"/>
      <scheme val="major"/>
    </font>
  </fonts>
  <fills count="1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>
      <alignment vertical="top"/>
    </xf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9" fontId="1" fillId="0" borderId="0" applyFont="0" applyFill="0" applyBorder="0" applyAlignment="0" applyProtection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</cellStyleXfs>
  <cellXfs count="115">
    <xf numFmtId="0" fontId="0" fillId="0" borderId="0" xfId="0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3" borderId="0" xfId="0" applyNumberFormat="1" applyFont="1" applyFill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166" fontId="6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4" borderId="3" xfId="1" applyFont="1" applyFill="1" applyBorder="1" applyAlignment="1">
      <alignment horizontal="center" vertical="center"/>
    </xf>
    <xf numFmtId="10" fontId="14" fillId="0" borderId="1" xfId="1" applyNumberFormat="1" applyFont="1" applyBorder="1" applyAlignment="1">
      <alignment horizontal="center" vertical="center" wrapText="1"/>
    </xf>
    <xf numFmtId="167" fontId="14" fillId="7" borderId="1" xfId="1" applyNumberFormat="1" applyFont="1" applyFill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167" fontId="14" fillId="8" borderId="1" xfId="1" applyNumberFormat="1" applyFont="1" applyFill="1" applyBorder="1" applyAlignment="1">
      <alignment horizontal="center" vertical="center" wrapText="1"/>
    </xf>
    <xf numFmtId="14" fontId="0" fillId="9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4" fillId="10" borderId="9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4" fillId="11" borderId="10" xfId="0" applyFont="1" applyFill="1" applyBorder="1" applyAlignment="1">
      <alignment horizontal="center" vertical="center" wrapText="1"/>
    </xf>
    <xf numFmtId="0" fontId="16" fillId="12" borderId="1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8" borderId="10" xfId="0" applyFont="1" applyFill="1" applyBorder="1" applyAlignment="1">
      <alignment horizontal="center" vertical="center" wrapText="1"/>
    </xf>
    <xf numFmtId="0" fontId="16" fillId="13" borderId="1" xfId="0" applyFont="1" applyFill="1" applyBorder="1" applyAlignment="1">
      <alignment horizontal="center" vertical="center" wrapText="1"/>
    </xf>
    <xf numFmtId="0" fontId="16" fillId="14" borderId="1" xfId="0" applyFont="1" applyFill="1" applyBorder="1" applyAlignment="1">
      <alignment horizontal="center" vertical="center" wrapText="1"/>
    </xf>
    <xf numFmtId="0" fontId="16" fillId="15" borderId="1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16" borderId="1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10" fontId="16" fillId="0" borderId="2" xfId="7" applyNumberFormat="1" applyFont="1" applyFill="1" applyBorder="1" applyAlignment="1">
      <alignment horizontal="center" vertical="center" wrapText="1"/>
    </xf>
    <xf numFmtId="168" fontId="11" fillId="0" borderId="1" xfId="0" applyNumberFormat="1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9" fontId="0" fillId="0" borderId="1" xfId="0" applyNumberFormat="1" applyBorder="1" applyAlignment="1">
      <alignment horizontal="center" vertical="center"/>
    </xf>
    <xf numFmtId="170" fontId="18" fillId="0" borderId="1" xfId="0" applyNumberFormat="1" applyFont="1" applyBorder="1" applyAlignment="1">
      <alignment horizontal="center" vertical="center" wrapText="1"/>
    </xf>
    <xf numFmtId="170" fontId="19" fillId="0" borderId="1" xfId="0" applyNumberFormat="1" applyFont="1" applyBorder="1" applyAlignment="1">
      <alignment horizontal="center" vertical="center" wrapText="1"/>
    </xf>
    <xf numFmtId="170" fontId="19" fillId="0" borderId="3" xfId="0" applyNumberFormat="1" applyFont="1" applyBorder="1" applyAlignment="1">
      <alignment horizontal="center" vertical="center" wrapText="1"/>
    </xf>
    <xf numFmtId="10" fontId="20" fillId="0" borderId="1" xfId="7" applyNumberFormat="1" applyFont="1" applyFill="1" applyBorder="1" applyAlignment="1">
      <alignment horizontal="center" vertical="center" wrapText="1"/>
    </xf>
    <xf numFmtId="0" fontId="4" fillId="10" borderId="5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4" fillId="11" borderId="6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8" borderId="6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8" fillId="4" borderId="3" xfId="1" applyFont="1" applyFill="1" applyBorder="1" applyAlignment="1">
      <alignment horizontal="center" vertical="center"/>
    </xf>
    <xf numFmtId="0" fontId="14" fillId="4" borderId="8" xfId="1" applyFont="1" applyFill="1" applyBorder="1" applyAlignment="1">
      <alignment horizontal="center" vertical="center"/>
    </xf>
    <xf numFmtId="0" fontId="14" fillId="6" borderId="2" xfId="1" applyFont="1" applyFill="1" applyBorder="1" applyAlignment="1">
      <alignment horizontal="center" vertical="center" wrapText="1"/>
    </xf>
    <xf numFmtId="0" fontId="14" fillId="6" borderId="6" xfId="1" applyFont="1" applyFill="1" applyBorder="1" applyAlignment="1">
      <alignment vertical="center" wrapText="1"/>
    </xf>
    <xf numFmtId="14" fontId="14" fillId="0" borderId="2" xfId="1" applyNumberFormat="1" applyFont="1" applyBorder="1" applyAlignment="1">
      <alignment vertical="center" wrapText="1"/>
    </xf>
    <xf numFmtId="14" fontId="14" fillId="0" borderId="6" xfId="1" applyNumberFormat="1" applyFont="1" applyBorder="1" applyAlignment="1">
      <alignment vertical="center" wrapText="1"/>
    </xf>
    <xf numFmtId="0" fontId="14" fillId="0" borderId="2" xfId="1" applyFont="1" applyBorder="1" applyAlignment="1">
      <alignment vertical="center" wrapText="1"/>
    </xf>
    <xf numFmtId="0" fontId="14" fillId="0" borderId="6" xfId="1" applyFont="1" applyBorder="1" applyAlignment="1">
      <alignment vertical="center" wrapText="1"/>
    </xf>
    <xf numFmtId="167" fontId="14" fillId="5" borderId="5" xfId="1" applyNumberFormat="1" applyFont="1" applyFill="1" applyBorder="1" applyAlignment="1">
      <alignment vertical="center"/>
    </xf>
    <xf numFmtId="0" fontId="21" fillId="17" borderId="2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167" fontId="14" fillId="5" borderId="4" xfId="1" applyNumberFormat="1" applyFont="1" applyFill="1" applyBorder="1" applyAlignment="1">
      <alignment vertical="center"/>
    </xf>
    <xf numFmtId="0" fontId="21" fillId="17" borderId="6" xfId="0" applyFont="1" applyFill="1" applyBorder="1" applyAlignment="1">
      <alignment horizontal="center" vertical="center" wrapText="1"/>
    </xf>
    <xf numFmtId="0" fontId="14" fillId="4" borderId="7" xfId="1" applyFont="1" applyFill="1" applyBorder="1" applyAlignment="1">
      <alignment horizontal="center" vertical="center"/>
    </xf>
    <xf numFmtId="0" fontId="14" fillId="4" borderId="8" xfId="1" applyFont="1" applyFill="1" applyBorder="1" applyAlignment="1">
      <alignment horizontal="center" vertical="center"/>
    </xf>
    <xf numFmtId="0" fontId="14" fillId="0" borderId="7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18" fillId="4" borderId="7" xfId="1" applyFont="1" applyFill="1" applyBorder="1" applyAlignment="1">
      <alignment horizontal="center" vertical="center"/>
    </xf>
    <xf numFmtId="0" fontId="18" fillId="4" borderId="8" xfId="1" applyFont="1" applyFill="1" applyBorder="1" applyAlignment="1">
      <alignment horizontal="center" vertical="center"/>
    </xf>
    <xf numFmtId="0" fontId="18" fillId="4" borderId="3" xfId="1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14" fillId="4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167" fontId="14" fillId="5" borderId="1" xfId="1" applyNumberFormat="1" applyFont="1" applyFill="1" applyBorder="1" applyAlignment="1">
      <alignment vertical="center"/>
    </xf>
    <xf numFmtId="0" fontId="4" fillId="17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10" fillId="0" borderId="1" xfId="6" applyFont="1" applyFill="1" applyBorder="1" applyAlignment="1" applyProtection="1">
      <alignment horizontal="center" vertical="center"/>
      <protection locked="0"/>
    </xf>
    <xf numFmtId="0" fontId="10" fillId="0" borderId="1" xfId="6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>
      <alignment horizontal="center" vertical="center"/>
    </xf>
    <xf numFmtId="166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164" fontId="6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5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0" fontId="0" fillId="0" borderId="0" xfId="0" applyAlignment="1">
      <alignment horizontal="center" wrapText="1"/>
    </xf>
    <xf numFmtId="14" fontId="8" fillId="9" borderId="1" xfId="0" applyNumberFormat="1" applyFont="1" applyFill="1" applyBorder="1" applyAlignment="1">
      <alignment horizontal="center" vertical="center"/>
    </xf>
    <xf numFmtId="14" fontId="6" fillId="9" borderId="1" xfId="0" applyNumberFormat="1" applyFont="1" applyFill="1" applyBorder="1" applyAlignment="1">
      <alignment horizontal="center" vertical="center"/>
    </xf>
  </cellXfs>
  <cellStyles count="8">
    <cellStyle name="Lien hypertexte" xfId="6" builtinId="8"/>
    <cellStyle name="Lien hypertexte 2" xfId="2"/>
    <cellStyle name="Normal" xfId="0" builtinId="0"/>
    <cellStyle name="Normal 2" xfId="1"/>
    <cellStyle name="Normal 2 2" xfId="3"/>
    <cellStyle name="Normal 3" xfId="5"/>
    <cellStyle name="Pourcentage" xfId="7" builtinId="5"/>
    <cellStyle name="Pourcentage 2" xf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63240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17/10/relationships/person" Target="persons/person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v/mise%20&#224;%20jour/achat%20et%20vente%20du%20laiton%20rond%20diam%20%202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achat laiton rond 22"/>
      <sheetName val="vente laiton rond 22"/>
    </sheetNames>
    <sheetDataSet>
      <sheetData sheetId="0">
        <row r="27">
          <cell r="D27">
            <v>42754</v>
          </cell>
          <cell r="W27">
            <v>1964</v>
          </cell>
        </row>
        <row r="30">
          <cell r="A30">
            <v>201700021</v>
          </cell>
          <cell r="C30">
            <v>546763</v>
          </cell>
          <cell r="D30">
            <v>42818</v>
          </cell>
          <cell r="E30" t="str">
            <v>200200</v>
          </cell>
          <cell r="F30" t="str">
            <v>EMBOUT DE TIGE</v>
          </cell>
          <cell r="G30">
            <v>146</v>
          </cell>
          <cell r="H30" t="str">
            <v>LAITON</v>
          </cell>
          <cell r="I30" t="str">
            <v>LAITON</v>
          </cell>
          <cell r="J30" t="str">
            <v>ROND</v>
          </cell>
          <cell r="K30" t="str">
            <v>22</v>
          </cell>
          <cell r="O30">
            <v>2000</v>
          </cell>
          <cell r="P30">
            <v>7.4759999999999993E-2</v>
          </cell>
          <cell r="U30">
            <v>0.15782123076923077</v>
          </cell>
          <cell r="V30">
            <v>315.64246153846153</v>
          </cell>
          <cell r="Y30">
            <v>7.6748381538461544E-2</v>
          </cell>
          <cell r="Z30">
            <v>153.49676307692309</v>
          </cell>
          <cell r="AA30">
            <v>4.0627247524752472E-3</v>
          </cell>
          <cell r="AB30">
            <v>8.1254495049504953</v>
          </cell>
        </row>
        <row r="33">
          <cell r="A33">
            <v>201700034</v>
          </cell>
          <cell r="C33">
            <v>547321</v>
          </cell>
          <cell r="D33">
            <v>42839</v>
          </cell>
          <cell r="E33" t="str">
            <v>200200</v>
          </cell>
          <cell r="F33" t="str">
            <v>EMBOUT DE TIGE</v>
          </cell>
          <cell r="O33">
            <v>2500</v>
          </cell>
          <cell r="P33">
            <v>7.4759999999999993E-2</v>
          </cell>
          <cell r="U33">
            <v>0.15782123076923077</v>
          </cell>
          <cell r="V33">
            <v>394.5530769230769</v>
          </cell>
          <cell r="Y33">
            <v>7.6748381538461544E-2</v>
          </cell>
          <cell r="Z33">
            <v>191.87095384615387</v>
          </cell>
          <cell r="AA33">
            <v>4.0627247524752472E-3</v>
          </cell>
          <cell r="AB33">
            <v>10.156811881188117</v>
          </cell>
        </row>
        <row r="38">
          <cell r="A38">
            <v>201700038</v>
          </cell>
          <cell r="C38">
            <v>547903</v>
          </cell>
          <cell r="D38">
            <v>42866</v>
          </cell>
          <cell r="E38" t="str">
            <v>200200</v>
          </cell>
          <cell r="F38" t="str">
            <v>EMBOUT DE TIGE</v>
          </cell>
          <cell r="O38">
            <v>1500</v>
          </cell>
          <cell r="P38">
            <v>7.4759999999999993E-2</v>
          </cell>
          <cell r="U38">
            <v>0.15782123076923077</v>
          </cell>
          <cell r="V38">
            <v>236.73184615384616</v>
          </cell>
          <cell r="Y38">
            <v>7.6748381538461544E-2</v>
          </cell>
          <cell r="Z38">
            <v>115.12257230769231</v>
          </cell>
          <cell r="AA38">
            <v>4.0627247524752472E-3</v>
          </cell>
          <cell r="AB38">
            <v>6.0940871287128706</v>
          </cell>
        </row>
        <row r="43">
          <cell r="A43">
            <v>201700061</v>
          </cell>
          <cell r="C43">
            <v>549084</v>
          </cell>
          <cell r="D43">
            <v>42923</v>
          </cell>
          <cell r="E43" t="str">
            <v>200200</v>
          </cell>
          <cell r="F43" t="str">
            <v>EMBOUT DE TIGE</v>
          </cell>
          <cell r="O43">
            <v>1500</v>
          </cell>
          <cell r="P43">
            <v>7.4759999999999993E-2</v>
          </cell>
          <cell r="U43">
            <v>0.15782123076923077</v>
          </cell>
          <cell r="V43">
            <v>236.73184615384616</v>
          </cell>
          <cell r="Y43">
            <v>7.6748381538461544E-2</v>
          </cell>
          <cell r="Z43">
            <v>115.12257230769231</v>
          </cell>
          <cell r="AA43">
            <v>4.0627247524752472E-3</v>
          </cell>
          <cell r="AB43">
            <v>6.0940871287128706</v>
          </cell>
        </row>
        <row r="50">
          <cell r="A50">
            <v>201700076</v>
          </cell>
          <cell r="C50">
            <v>530052</v>
          </cell>
          <cell r="D50">
            <v>42984</v>
          </cell>
          <cell r="E50" t="str">
            <v>200200</v>
          </cell>
          <cell r="F50" t="str">
            <v>EMBOUT DE TIGE</v>
          </cell>
          <cell r="O50">
            <v>1500</v>
          </cell>
          <cell r="P50">
            <v>7.4759999999999993E-2</v>
          </cell>
          <cell r="U50">
            <v>0.15782123076923077</v>
          </cell>
          <cell r="V50">
            <v>236.73184615384616</v>
          </cell>
          <cell r="Y50">
            <v>7.6748381538461544E-2</v>
          </cell>
          <cell r="Z50">
            <v>115.12257230769231</v>
          </cell>
          <cell r="AA50">
            <v>4.0627247524752472E-3</v>
          </cell>
          <cell r="AB50">
            <v>6.0940871287128706</v>
          </cell>
        </row>
        <row r="51">
          <cell r="A51">
            <v>201700081</v>
          </cell>
          <cell r="C51">
            <v>530407</v>
          </cell>
          <cell r="D51">
            <v>43003</v>
          </cell>
          <cell r="E51" t="str">
            <v>200200</v>
          </cell>
          <cell r="F51" t="str">
            <v>EMBOUT DE TIGE</v>
          </cell>
          <cell r="O51">
            <v>1100</v>
          </cell>
          <cell r="P51">
            <v>7.4759999999999993E-2</v>
          </cell>
          <cell r="U51">
            <v>0.15782123076923077</v>
          </cell>
          <cell r="V51">
            <v>173.60335384615385</v>
          </cell>
          <cell r="Y51">
            <v>7.6748381538461544E-2</v>
          </cell>
          <cell r="Z51">
            <v>84.423219692307697</v>
          </cell>
          <cell r="AA51">
            <v>4.0627247524752472E-3</v>
          </cell>
          <cell r="AB51">
            <v>4.4689972277227721</v>
          </cell>
        </row>
        <row r="53">
          <cell r="A53">
            <v>201700095</v>
          </cell>
          <cell r="C53">
            <v>531288</v>
          </cell>
          <cell r="D53">
            <v>43043</v>
          </cell>
          <cell r="E53" t="str">
            <v>200200</v>
          </cell>
          <cell r="F53" t="str">
            <v>EMBOUT DE TIGE</v>
          </cell>
          <cell r="O53">
            <v>1300</v>
          </cell>
          <cell r="P53">
            <v>7.4759999999999993E-2</v>
          </cell>
          <cell r="U53">
            <v>0.15782123076923077</v>
          </cell>
          <cell r="V53">
            <v>205.16759999999999</v>
          </cell>
          <cell r="Y53">
            <v>7.6748381538461544E-2</v>
          </cell>
          <cell r="Z53">
            <v>99.772896000000003</v>
          </cell>
          <cell r="AA53">
            <v>4.0627247524752472E-3</v>
          </cell>
          <cell r="AB53">
            <v>5.2815421782178218</v>
          </cell>
        </row>
        <row r="56">
          <cell r="D56">
            <v>43067</v>
          </cell>
          <cell r="W56">
            <v>2548</v>
          </cell>
        </row>
        <row r="64">
          <cell r="A64">
            <v>201800002</v>
          </cell>
          <cell r="C64">
            <v>532778</v>
          </cell>
          <cell r="D64">
            <v>43113</v>
          </cell>
          <cell r="E64" t="str">
            <v>200200</v>
          </cell>
          <cell r="F64" t="str">
            <v>EMBOUT DE TIGE</v>
          </cell>
          <cell r="O64">
            <v>1900</v>
          </cell>
          <cell r="P64">
            <v>7.4759999999999993E-2</v>
          </cell>
          <cell r="U64">
            <v>0.15782123076923077</v>
          </cell>
          <cell r="V64">
            <v>299.86033846153845</v>
          </cell>
          <cell r="Y64">
            <v>7.6748381538461544E-2</v>
          </cell>
          <cell r="Z64">
            <v>145.82192492307692</v>
          </cell>
          <cell r="AA64">
            <v>4.0627247524752472E-3</v>
          </cell>
          <cell r="AB64">
            <v>7.71917702970297</v>
          </cell>
        </row>
        <row r="66">
          <cell r="A66">
            <v>201800011</v>
          </cell>
          <cell r="C66">
            <v>533503</v>
          </cell>
          <cell r="D66">
            <v>43148</v>
          </cell>
          <cell r="E66" t="str">
            <v>200200</v>
          </cell>
          <cell r="F66" t="str">
            <v>EMBOUT DE TIGE</v>
          </cell>
          <cell r="O66">
            <v>550</v>
          </cell>
          <cell r="P66">
            <v>7.4759999999999993E-2</v>
          </cell>
          <cell r="U66">
            <v>0.15782123076923077</v>
          </cell>
          <cell r="V66">
            <v>86.801676923076926</v>
          </cell>
          <cell r="Y66">
            <v>7.6748381538461544E-2</v>
          </cell>
          <cell r="Z66">
            <v>42.211609846153848</v>
          </cell>
          <cell r="AA66">
            <v>4.0627247524752472E-3</v>
          </cell>
          <cell r="AB66">
            <v>2.234498613861386</v>
          </cell>
        </row>
        <row r="69">
          <cell r="A69">
            <v>201800023</v>
          </cell>
          <cell r="C69">
            <v>534593</v>
          </cell>
          <cell r="D69">
            <v>43194</v>
          </cell>
          <cell r="E69" t="str">
            <v>200200</v>
          </cell>
          <cell r="F69" t="str">
            <v>EMBOUT DE TIGE</v>
          </cell>
          <cell r="O69">
            <v>2700</v>
          </cell>
          <cell r="P69">
            <v>7.4759999999999993E-2</v>
          </cell>
          <cell r="U69">
            <v>0.15782123076923077</v>
          </cell>
          <cell r="V69">
            <v>426.11732307692307</v>
          </cell>
          <cell r="Y69">
            <v>7.6748381538461544E-2</v>
          </cell>
          <cell r="Z69">
            <v>207.22063015384617</v>
          </cell>
          <cell r="AA69">
            <v>4.0627247524752472E-3</v>
          </cell>
          <cell r="AB69">
            <v>10.969356831683168</v>
          </cell>
        </row>
        <row r="71">
          <cell r="A71">
            <v>201800033</v>
          </cell>
          <cell r="C71">
            <v>535277</v>
          </cell>
          <cell r="D71">
            <v>43217</v>
          </cell>
          <cell r="E71" t="str">
            <v>200200</v>
          </cell>
          <cell r="F71" t="str">
            <v>EMBOUT DE TIGE</v>
          </cell>
          <cell r="O71">
            <v>1200</v>
          </cell>
          <cell r="P71">
            <v>7.4759999999999993E-2</v>
          </cell>
          <cell r="U71">
            <v>0.15782123076923077</v>
          </cell>
          <cell r="V71">
            <v>189.38547692307694</v>
          </cell>
          <cell r="Y71">
            <v>7.6748381538461544E-2</v>
          </cell>
          <cell r="Z71">
            <v>92.09805784615385</v>
          </cell>
          <cell r="AA71">
            <v>4.0627247524752472E-3</v>
          </cell>
          <cell r="AB71">
            <v>4.8752697029702965</v>
          </cell>
        </row>
        <row r="72">
          <cell r="A72">
            <v>201800048</v>
          </cell>
          <cell r="C72">
            <v>536321</v>
          </cell>
          <cell r="D72">
            <v>43263</v>
          </cell>
          <cell r="E72" t="str">
            <v>200200</v>
          </cell>
          <cell r="F72" t="str">
            <v>EMBOUT DE TIGE</v>
          </cell>
          <cell r="O72">
            <v>1000</v>
          </cell>
          <cell r="P72">
            <v>7.4759999999999993E-2</v>
          </cell>
          <cell r="U72">
            <v>0.15782123076923077</v>
          </cell>
          <cell r="V72">
            <v>157.82123076923077</v>
          </cell>
          <cell r="Y72">
            <v>7.6748381538461544E-2</v>
          </cell>
          <cell r="Z72">
            <v>76.748381538461544</v>
          </cell>
          <cell r="AA72">
            <v>4.0627247524752472E-3</v>
          </cell>
          <cell r="AB72">
            <v>4.0627247524752477</v>
          </cell>
        </row>
        <row r="74">
          <cell r="A74">
            <v>201800056</v>
          </cell>
          <cell r="C74">
            <v>537031</v>
          </cell>
          <cell r="D74">
            <v>43297</v>
          </cell>
          <cell r="E74" t="str">
            <v>200200</v>
          </cell>
          <cell r="F74" t="str">
            <v>EMBOUT DE TIGE</v>
          </cell>
          <cell r="O74">
            <v>1550</v>
          </cell>
          <cell r="P74">
            <v>7.4759999999999993E-2</v>
          </cell>
          <cell r="U74">
            <v>0.15782123076923077</v>
          </cell>
          <cell r="V74">
            <v>244.62290769230771</v>
          </cell>
          <cell r="Y74">
            <v>7.6748381538461544E-2</v>
          </cell>
          <cell r="Z74">
            <v>118.95999138461539</v>
          </cell>
          <cell r="AA74">
            <v>4.0627247524752472E-3</v>
          </cell>
          <cell r="AB74">
            <v>6.2972233663366328</v>
          </cell>
        </row>
        <row r="80">
          <cell r="A80">
            <v>201800081</v>
          </cell>
          <cell r="C80">
            <v>539116</v>
          </cell>
          <cell r="D80">
            <v>43412</v>
          </cell>
          <cell r="E80" t="str">
            <v>200200</v>
          </cell>
          <cell r="F80" t="str">
            <v>EMBOUT DE TIGE</v>
          </cell>
          <cell r="O80">
            <v>1700</v>
          </cell>
          <cell r="P80">
            <v>7.4759999999999993E-2</v>
          </cell>
          <cell r="U80">
            <v>0.15782123076923077</v>
          </cell>
          <cell r="V80">
            <v>268.29609230769233</v>
          </cell>
          <cell r="Y80">
            <v>7.6748381538461544E-2</v>
          </cell>
          <cell r="Z80">
            <v>130.47224861538461</v>
          </cell>
          <cell r="AA80">
            <v>4.0627247524752472E-3</v>
          </cell>
          <cell r="AB80">
            <v>6.9066320792079203</v>
          </cell>
        </row>
        <row r="83">
          <cell r="A83">
            <v>201800087</v>
          </cell>
          <cell r="C83">
            <v>539596</v>
          </cell>
          <cell r="D83">
            <v>43435</v>
          </cell>
          <cell r="E83" t="str">
            <v>200200</v>
          </cell>
          <cell r="F83" t="str">
            <v>EMBOUT DE TIGE</v>
          </cell>
          <cell r="O83">
            <v>1450</v>
          </cell>
          <cell r="P83">
            <v>7.4759999999999993E-2</v>
          </cell>
          <cell r="U83">
            <v>0.15782123076923077</v>
          </cell>
          <cell r="V83">
            <v>228.84078461538462</v>
          </cell>
          <cell r="Y83">
            <v>7.6748381538461544E-2</v>
          </cell>
          <cell r="Z83">
            <v>111.28515323076924</v>
          </cell>
          <cell r="AA83">
            <v>4.0627247524752472E-3</v>
          </cell>
          <cell r="AB83">
            <v>5.8909508910891084</v>
          </cell>
        </row>
        <row r="86">
          <cell r="A86">
            <v>201900001</v>
          </cell>
          <cell r="C86">
            <v>540757</v>
          </cell>
          <cell r="D86">
            <v>43491</v>
          </cell>
          <cell r="E86" t="str">
            <v>200200</v>
          </cell>
          <cell r="F86" t="str">
            <v>EMBOUT DE TIGE</v>
          </cell>
          <cell r="O86">
            <v>1000</v>
          </cell>
          <cell r="P86">
            <v>7.4759999999999993E-2</v>
          </cell>
          <cell r="U86">
            <v>0.15782123076923077</v>
          </cell>
          <cell r="V86">
            <v>157.82123076923077</v>
          </cell>
          <cell r="Y86">
            <v>7.6748381538461544E-2</v>
          </cell>
          <cell r="Z86">
            <v>76.748381538461544</v>
          </cell>
          <cell r="AA86">
            <v>4.0627247524752472E-3</v>
          </cell>
          <cell r="AB86">
            <v>4.0627247524752477</v>
          </cell>
        </row>
        <row r="89">
          <cell r="A89">
            <v>201900011</v>
          </cell>
          <cell r="C89">
            <v>541530</v>
          </cell>
          <cell r="D89">
            <v>43524</v>
          </cell>
          <cell r="E89" t="str">
            <v>200200</v>
          </cell>
          <cell r="F89" t="str">
            <v>EMBOUT DE TIGE</v>
          </cell>
          <cell r="O89">
            <v>2800</v>
          </cell>
          <cell r="P89">
            <v>7.4759999999999993E-2</v>
          </cell>
          <cell r="U89">
            <v>0.15782123076923077</v>
          </cell>
          <cell r="V89">
            <v>441.89944615384616</v>
          </cell>
          <cell r="Y89">
            <v>7.6748381538461544E-2</v>
          </cell>
          <cell r="Z89">
            <v>214.89546830769231</v>
          </cell>
          <cell r="AA89">
            <v>4.0627247524752472E-3</v>
          </cell>
          <cell r="AB89">
            <v>11.375629306930692</v>
          </cell>
        </row>
        <row r="91">
          <cell r="A91">
            <v>201900023</v>
          </cell>
          <cell r="C91">
            <v>542331</v>
          </cell>
          <cell r="D91">
            <v>43554</v>
          </cell>
          <cell r="E91" t="str">
            <v>200200</v>
          </cell>
          <cell r="F91" t="str">
            <v>EMBOUT DE TIGE</v>
          </cell>
          <cell r="O91">
            <v>1000</v>
          </cell>
          <cell r="P91">
            <v>7.4759999999999993E-2</v>
          </cell>
          <cell r="U91">
            <v>0.15782123076923077</v>
          </cell>
          <cell r="V91">
            <v>157.82123076923077</v>
          </cell>
          <cell r="Y91">
            <v>7.6748381538461544E-2</v>
          </cell>
          <cell r="Z91">
            <v>76.748381538461544</v>
          </cell>
          <cell r="AA91">
            <v>4.0627247524752472E-3</v>
          </cell>
          <cell r="AB91">
            <v>4.0627247524752477</v>
          </cell>
        </row>
        <row r="93">
          <cell r="A93">
            <v>201900034</v>
          </cell>
          <cell r="C93">
            <v>543037</v>
          </cell>
          <cell r="D93">
            <v>43581</v>
          </cell>
          <cell r="E93" t="str">
            <v>200200</v>
          </cell>
          <cell r="F93" t="str">
            <v>EMBOUT DE TIGE</v>
          </cell>
          <cell r="O93">
            <v>1500</v>
          </cell>
          <cell r="P93">
            <v>7.4759999999999993E-2</v>
          </cell>
          <cell r="U93">
            <v>0.15782123076923077</v>
          </cell>
          <cell r="V93">
            <v>236.73184615384616</v>
          </cell>
          <cell r="Y93">
            <v>7.6748381538461544E-2</v>
          </cell>
          <cell r="Z93">
            <v>115.12257230769231</v>
          </cell>
          <cell r="AA93">
            <v>4.0627247524752472E-3</v>
          </cell>
          <cell r="AB93">
            <v>6.0940871287128706</v>
          </cell>
        </row>
        <row r="99">
          <cell r="D99">
            <v>43696</v>
          </cell>
          <cell r="W99">
            <v>3060</v>
          </cell>
        </row>
        <row r="105">
          <cell r="A105">
            <v>201900078</v>
          </cell>
          <cell r="C105">
            <v>546151</v>
          </cell>
          <cell r="D105">
            <v>43734</v>
          </cell>
          <cell r="E105" t="str">
            <v>200200</v>
          </cell>
          <cell r="F105" t="str">
            <v>EMBOUT DE TIGE</v>
          </cell>
          <cell r="O105">
            <v>500</v>
          </cell>
          <cell r="P105">
            <v>7.4759999999999993E-2</v>
          </cell>
          <cell r="U105">
            <v>0.15782123076923077</v>
          </cell>
          <cell r="V105">
            <v>78.910615384615383</v>
          </cell>
          <cell r="Y105">
            <v>7.6748381538461544E-2</v>
          </cell>
          <cell r="Z105">
            <v>38.374190769230772</v>
          </cell>
          <cell r="AA105">
            <v>4.0627247524752472E-3</v>
          </cell>
          <cell r="AB105">
            <v>2.0313623762376238</v>
          </cell>
        </row>
      </sheetData>
      <sheetData sheetId="1"/>
      <sheetData sheetId="2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TOSHIBA" id="{87B01068-E7F2-4D90-8BA3-7B4B96EC8C08}" userId="TOSHIBA" providerId="Non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" dT="2020-02-22T08:56:23.40" personId="{87B01068-E7F2-4D90-8BA3-7B4B96EC8C08}" id="{BC15870E-BEF1-4931-AD6A-00E60C0DC8B3}">
    <text>date de l'achat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 filterMode="1"/>
  <dimension ref="A1:AA116"/>
  <sheetViews>
    <sheetView tabSelected="1" zoomScale="96" zoomScaleNormal="96" workbookViewId="0">
      <pane ySplit="2" topLeftCell="A71" activePane="bottomLeft" state="frozen"/>
      <selection pane="bottomLeft" activeCell="D99" sqref="D99"/>
    </sheetView>
  </sheetViews>
  <sheetFormatPr baseColWidth="10" defaultColWidth="11.5703125" defaultRowHeight="12.75"/>
  <cols>
    <col min="1" max="1" width="12.140625" style="1" customWidth="1"/>
    <col min="2" max="2" width="10.5703125" style="1" customWidth="1"/>
    <col min="3" max="3" width="19.5703125" style="1" customWidth="1"/>
    <col min="4" max="4" width="14.85546875" style="7" customWidth="1"/>
    <col min="5" max="5" width="12" style="3" customWidth="1"/>
    <col min="6" max="6" width="24.28515625" style="1" customWidth="1"/>
    <col min="7" max="7" width="8.5703125" style="4" customWidth="1"/>
    <col min="8" max="8" width="9" style="1" customWidth="1"/>
    <col min="9" max="9" width="8.28515625" style="1" customWidth="1"/>
    <col min="10" max="10" width="7.5703125" style="6" customWidth="1"/>
    <col min="11" max="11" width="19.85546875" style="1" customWidth="1"/>
    <col min="12" max="12" width="11.5703125" style="1" customWidth="1"/>
    <col min="13" max="13" width="12" style="1" customWidth="1"/>
    <col min="14" max="14" width="9.7109375" style="1" bestFit="1" customWidth="1"/>
    <col min="15" max="15" width="11" style="2" bestFit="1" customWidth="1"/>
    <col min="16" max="16" width="10.42578125" style="1" bestFit="1" customWidth="1"/>
    <col min="17" max="17" width="10.5703125" style="1" bestFit="1" customWidth="1"/>
    <col min="18" max="18" width="12" style="1" bestFit="1" customWidth="1"/>
    <col min="19" max="19" width="12.5703125" style="8" bestFit="1" customWidth="1"/>
    <col min="20" max="20" width="13.5703125" style="1" bestFit="1" customWidth="1"/>
    <col min="21" max="21" width="15.28515625" style="1" bestFit="1" customWidth="1"/>
    <col min="22" max="22" width="14.28515625" style="1" bestFit="1" customWidth="1"/>
    <col min="23" max="23" width="24" style="1" bestFit="1" customWidth="1"/>
    <col min="24" max="24" width="26" style="1" bestFit="1" customWidth="1"/>
    <col min="25" max="25" width="24.140625" style="1" bestFit="1" customWidth="1"/>
    <col min="26" max="26" width="32.42578125" style="1" bestFit="1" customWidth="1"/>
    <col min="27" max="27" width="23" style="1" bestFit="1" customWidth="1"/>
    <col min="28" max="16384" width="11.5703125" style="1"/>
  </cols>
  <sheetData>
    <row r="1" spans="1:27">
      <c r="S1" s="8">
        <f>SUBTOTAL(9,S2:S107)</f>
        <v>4774.0922307692308</v>
      </c>
      <c r="T1" s="8">
        <f t="shared" ref="T1:U1" si="0">SUBTOTAL(9,T2:T107)</f>
        <v>7572</v>
      </c>
      <c r="U1" s="8">
        <f t="shared" si="0"/>
        <v>206.01000000000002</v>
      </c>
    </row>
    <row r="2" spans="1:27" ht="52.5" customHeight="1">
      <c r="A2" s="70" t="s">
        <v>0</v>
      </c>
      <c r="B2" s="75" t="s">
        <v>28</v>
      </c>
      <c r="C2" s="71" t="s">
        <v>1</v>
      </c>
      <c r="D2" s="72" t="s">
        <v>2</v>
      </c>
      <c r="E2" s="26" t="s">
        <v>3</v>
      </c>
      <c r="F2" s="26" t="s">
        <v>4</v>
      </c>
      <c r="G2" s="73" t="s">
        <v>55</v>
      </c>
      <c r="H2" s="74" t="s">
        <v>57</v>
      </c>
      <c r="I2" s="74" t="s">
        <v>29</v>
      </c>
      <c r="J2" s="74" t="s">
        <v>58</v>
      </c>
      <c r="K2" s="75" t="s">
        <v>5</v>
      </c>
      <c r="L2" s="76" t="s">
        <v>6</v>
      </c>
      <c r="M2" s="29" t="s">
        <v>7</v>
      </c>
      <c r="N2" s="108" t="s">
        <v>32</v>
      </c>
      <c r="O2" s="75" t="s">
        <v>33</v>
      </c>
      <c r="P2" s="75" t="s">
        <v>62</v>
      </c>
      <c r="Q2" s="75" t="s">
        <v>20</v>
      </c>
      <c r="R2" s="31" t="s">
        <v>48</v>
      </c>
      <c r="S2" s="77" t="s">
        <v>53</v>
      </c>
      <c r="T2" s="78" t="s">
        <v>54</v>
      </c>
      <c r="U2" s="75" t="s">
        <v>30</v>
      </c>
      <c r="V2" s="75" t="s">
        <v>31</v>
      </c>
      <c r="W2" s="33" t="s">
        <v>56</v>
      </c>
      <c r="X2" s="12" t="s">
        <v>61</v>
      </c>
      <c r="Y2" s="30" t="s">
        <v>8</v>
      </c>
      <c r="Z2" s="14" t="s">
        <v>9</v>
      </c>
      <c r="AA2" s="75" t="s">
        <v>21</v>
      </c>
    </row>
    <row r="3" spans="1:27" ht="24.95" hidden="1" customHeight="1">
      <c r="A3" s="79"/>
      <c r="B3" s="80" t="s">
        <v>26</v>
      </c>
      <c r="C3" s="79"/>
      <c r="D3" s="81">
        <v>42735</v>
      </c>
      <c r="E3" s="82"/>
      <c r="F3" s="79"/>
      <c r="G3" s="79"/>
      <c r="H3" s="83" t="s">
        <v>10</v>
      </c>
      <c r="I3" s="84" t="s">
        <v>25</v>
      </c>
      <c r="J3" s="85">
        <v>6</v>
      </c>
      <c r="K3" s="79"/>
      <c r="L3" s="79"/>
      <c r="M3" s="79"/>
      <c r="N3" s="79"/>
      <c r="O3" s="86"/>
      <c r="P3" s="79"/>
      <c r="Q3" s="79"/>
      <c r="R3" s="79"/>
      <c r="S3" s="87">
        <v>0</v>
      </c>
      <c r="T3" s="88"/>
      <c r="U3" s="89">
        <v>123.69000000000001</v>
      </c>
      <c r="V3" s="89" t="e" cm="1">
        <f t="array" ref="V3">IF(SUMPRODUCT(MAX((#REF!)*((#REF!=#REF!)*(#REF!=#REF!)*(#REF!=#REF!)*(#REF!=#REF!))))&lt;&gt;#REF!,"",SUMPRODUCT((-#REF!+#REF!+#REF!)*((#REF!=#REF!)*(#REF!=#REF!)*(#REF!=#REF!)*(#REF!=#REF!))))</f>
        <v>#REF!</v>
      </c>
      <c r="W3" s="79"/>
      <c r="X3" s="79"/>
      <c r="Y3" s="79"/>
      <c r="Z3" s="79"/>
      <c r="AA3" s="79"/>
    </row>
    <row r="4" spans="1:27" ht="24.95" hidden="1" customHeight="1">
      <c r="A4" s="79"/>
      <c r="B4" s="80" t="s">
        <v>26</v>
      </c>
      <c r="C4" s="79"/>
      <c r="D4" s="81">
        <v>42735</v>
      </c>
      <c r="E4" s="82"/>
      <c r="F4" s="79"/>
      <c r="G4" s="79"/>
      <c r="H4" s="83" t="s">
        <v>10</v>
      </c>
      <c r="I4" s="84" t="s">
        <v>13</v>
      </c>
      <c r="J4" s="89">
        <v>8</v>
      </c>
      <c r="K4" s="79"/>
      <c r="L4" s="79"/>
      <c r="M4" s="79"/>
      <c r="N4" s="79"/>
      <c r="O4" s="86"/>
      <c r="P4" s="79"/>
      <c r="Q4" s="79"/>
      <c r="R4" s="79"/>
      <c r="S4" s="87">
        <v>0</v>
      </c>
      <c r="T4" s="88"/>
      <c r="U4" s="89">
        <v>40.067999999999998</v>
      </c>
      <c r="V4" s="89" t="e" cm="1">
        <f t="array" ref="V4">IF(SUMPRODUCT(MAX((#REF!)*((#REF!=#REF!)*(#REF!=#REF!)*(#REF!=#REF!)*(#REF!=#REF!))))&lt;&gt;#REF!,"",SUMPRODUCT((-#REF!+#REF!+#REF!)*((#REF!=#REF!)*(#REF!=#REF!)*(#REF!=#REF!)*(#REF!=#REF!))))</f>
        <v>#REF!</v>
      </c>
      <c r="W4" s="79"/>
      <c r="X4" s="79"/>
      <c r="Y4" s="79"/>
      <c r="Z4" s="79"/>
      <c r="AA4" s="79"/>
    </row>
    <row r="5" spans="1:27" ht="24.95" hidden="1" customHeight="1">
      <c r="A5" s="79"/>
      <c r="B5" s="80" t="s">
        <v>26</v>
      </c>
      <c r="C5" s="79"/>
      <c r="D5" s="81">
        <v>42735</v>
      </c>
      <c r="E5" s="82"/>
      <c r="F5" s="79"/>
      <c r="G5" s="79"/>
      <c r="H5" s="83" t="s">
        <v>10</v>
      </c>
      <c r="I5" s="84" t="s">
        <v>13</v>
      </c>
      <c r="J5" s="85">
        <v>10</v>
      </c>
      <c r="K5" s="79"/>
      <c r="L5" s="79"/>
      <c r="M5" s="79"/>
      <c r="N5" s="79"/>
      <c r="O5" s="86"/>
      <c r="P5" s="79"/>
      <c r="Q5" s="79"/>
      <c r="R5" s="79"/>
      <c r="S5" s="87">
        <v>0</v>
      </c>
      <c r="T5" s="88"/>
      <c r="U5" s="89">
        <v>346.42499999999995</v>
      </c>
      <c r="V5" s="89" t="e" cm="1">
        <f t="array" ref="V5">IF(SUMPRODUCT(MAX((#REF!)*((#REF!=#REF!)*(#REF!=#REF!)*(#REF!=#REF!)*(#REF!=#REF!))))&lt;&gt;#REF!,"",SUMPRODUCT((-#REF!+#REF!+#REF!)*((#REF!=#REF!)*(#REF!=#REF!)*(#REF!=#REF!)*(#REF!=#REF!))))</f>
        <v>#REF!</v>
      </c>
      <c r="W5" s="79"/>
      <c r="X5" s="79"/>
      <c r="Y5" s="79"/>
      <c r="Z5" s="79"/>
      <c r="AA5" s="79"/>
    </row>
    <row r="6" spans="1:27" ht="24.95" hidden="1" customHeight="1">
      <c r="A6" s="79"/>
      <c r="B6" s="80" t="s">
        <v>26</v>
      </c>
      <c r="C6" s="79"/>
      <c r="D6" s="81">
        <v>42735</v>
      </c>
      <c r="E6" s="82"/>
      <c r="F6" s="79"/>
      <c r="G6" s="79"/>
      <c r="H6" s="83" t="s">
        <v>10</v>
      </c>
      <c r="I6" s="84" t="s">
        <v>13</v>
      </c>
      <c r="J6" s="85">
        <v>12</v>
      </c>
      <c r="K6" s="79"/>
      <c r="L6" s="79"/>
      <c r="M6" s="79"/>
      <c r="N6" s="79"/>
      <c r="O6" s="86"/>
      <c r="P6" s="79"/>
      <c r="Q6" s="79"/>
      <c r="R6" s="79"/>
      <c r="S6" s="87">
        <v>0</v>
      </c>
      <c r="T6" s="88"/>
      <c r="U6" s="89">
        <v>77.183999999999997</v>
      </c>
      <c r="V6" s="89" t="e" cm="1">
        <f t="array" ref="V6">IF(SUMPRODUCT(MAX((#REF!)*((#REF!=#REF!)*(#REF!=#REF!)*(#REF!=#REF!)*(#REF!=#REF!))))&lt;&gt;#REF!,"",SUMPRODUCT((-#REF!+#REF!+#REF!)*((#REF!=#REF!)*(#REF!=#REF!)*(#REF!=#REF!)*(#REF!=#REF!))))</f>
        <v>#REF!</v>
      </c>
      <c r="W6" s="79"/>
      <c r="X6" s="79"/>
      <c r="Y6" s="79"/>
      <c r="Z6" s="79"/>
      <c r="AA6" s="79"/>
    </row>
    <row r="7" spans="1:27" ht="24.95" hidden="1" customHeight="1">
      <c r="A7" s="79"/>
      <c r="B7" s="80" t="s">
        <v>26</v>
      </c>
      <c r="C7" s="79"/>
      <c r="D7" s="81">
        <v>42735</v>
      </c>
      <c r="E7" s="82"/>
      <c r="F7" s="79"/>
      <c r="G7" s="79"/>
      <c r="H7" s="83" t="s">
        <v>10</v>
      </c>
      <c r="I7" s="84" t="s">
        <v>13</v>
      </c>
      <c r="J7" s="85">
        <v>14</v>
      </c>
      <c r="K7" s="79"/>
      <c r="L7" s="79"/>
      <c r="M7" s="79"/>
      <c r="N7" s="79"/>
      <c r="O7" s="86"/>
      <c r="P7" s="79"/>
      <c r="Q7" s="79"/>
      <c r="R7" s="79"/>
      <c r="S7" s="87">
        <v>0</v>
      </c>
      <c r="T7" s="88"/>
      <c r="U7" s="89">
        <v>293.25899999999996</v>
      </c>
      <c r="V7" s="89" t="e" cm="1">
        <f t="array" ref="V7">IF(SUMPRODUCT(MAX((#REF!)*((#REF!=#REF!)*(#REF!=#REF!)*(#REF!=#REF!)*(#REF!=#REF!))))&lt;&gt;#REF!,"",SUMPRODUCT((-#REF!+#REF!+#REF!)*((#REF!=#REF!)*(#REF!=#REF!)*(#REF!=#REF!)*(#REF!=#REF!))))</f>
        <v>#REF!</v>
      </c>
      <c r="W7" s="79"/>
      <c r="X7" s="79"/>
      <c r="Y7" s="79"/>
      <c r="Z7" s="79"/>
      <c r="AA7" s="79"/>
    </row>
    <row r="8" spans="1:27" ht="24.95" hidden="1" customHeight="1">
      <c r="A8" s="79"/>
      <c r="B8" s="80" t="s">
        <v>26</v>
      </c>
      <c r="C8" s="79"/>
      <c r="D8" s="81">
        <v>42735</v>
      </c>
      <c r="E8" s="82"/>
      <c r="F8" s="79"/>
      <c r="G8" s="79"/>
      <c r="H8" s="83" t="s">
        <v>10</v>
      </c>
      <c r="I8" s="84" t="s">
        <v>13</v>
      </c>
      <c r="J8" s="85">
        <v>17</v>
      </c>
      <c r="K8" s="79"/>
      <c r="L8" s="79"/>
      <c r="M8" s="79"/>
      <c r="N8" s="79"/>
      <c r="O8" s="86"/>
      <c r="P8" s="79"/>
      <c r="Q8" s="79"/>
      <c r="R8" s="79"/>
      <c r="S8" s="87">
        <v>0</v>
      </c>
      <c r="T8" s="88"/>
      <c r="U8" s="89">
        <v>238.87200000000001</v>
      </c>
      <c r="V8" s="89" t="e" cm="1">
        <f t="array" ref="V8">IF(SUMPRODUCT(MAX((#REF!)*((#REF!=#REF!)*(#REF!=#REF!)*(#REF!=#REF!)*(#REF!=#REF!))))&lt;&gt;#REF!,"",SUMPRODUCT((-#REF!+#REF!+#REF!)*((#REF!=#REF!)*(#REF!=#REF!)*(#REF!=#REF!)*(#REF!=#REF!))))</f>
        <v>#REF!</v>
      </c>
      <c r="W8" s="79"/>
      <c r="X8" s="79"/>
      <c r="Y8" s="79"/>
      <c r="Z8" s="79"/>
      <c r="AA8" s="79"/>
    </row>
    <row r="9" spans="1:27" ht="24.95" hidden="1" customHeight="1">
      <c r="A9" s="79"/>
      <c r="B9" s="80" t="s">
        <v>26</v>
      </c>
      <c r="C9" s="79"/>
      <c r="D9" s="81">
        <v>42735</v>
      </c>
      <c r="E9" s="82"/>
      <c r="F9" s="79"/>
      <c r="G9" s="79"/>
      <c r="H9" s="83" t="s">
        <v>10</v>
      </c>
      <c r="I9" s="84" t="s">
        <v>13</v>
      </c>
      <c r="J9" s="85">
        <v>19</v>
      </c>
      <c r="K9" s="79"/>
      <c r="L9" s="79"/>
      <c r="M9" s="79"/>
      <c r="N9" s="79"/>
      <c r="O9" s="86"/>
      <c r="P9" s="79"/>
      <c r="Q9" s="79"/>
      <c r="R9" s="79"/>
      <c r="S9" s="87">
        <v>0</v>
      </c>
      <c r="T9" s="88"/>
      <c r="U9" s="89">
        <v>24.21</v>
      </c>
      <c r="V9" s="89" t="e" cm="1">
        <f t="array" ref="V9">IF(SUMPRODUCT(MAX((#REF!)*((#REF!=#REF!)*(#REF!=#REF!)*(#REF!=#REF!)*(#REF!=#REF!))))&lt;&gt;#REF!,"",SUMPRODUCT((-#REF!+#REF!+#REF!)*((#REF!=#REF!)*(#REF!=#REF!)*(#REF!=#REF!)*(#REF!=#REF!))))</f>
        <v>#REF!</v>
      </c>
      <c r="W9" s="79"/>
      <c r="X9" s="79"/>
      <c r="Y9" s="79"/>
      <c r="Z9" s="79"/>
      <c r="AA9" s="79"/>
    </row>
    <row r="10" spans="1:27" ht="24.95" hidden="1" customHeight="1">
      <c r="A10" s="79"/>
      <c r="B10" s="80" t="s">
        <v>26</v>
      </c>
      <c r="C10" s="79"/>
      <c r="D10" s="81">
        <v>42735</v>
      </c>
      <c r="E10" s="82"/>
      <c r="F10" s="79"/>
      <c r="G10" s="79"/>
      <c r="H10" s="83" t="s">
        <v>10</v>
      </c>
      <c r="I10" s="84" t="s">
        <v>13</v>
      </c>
      <c r="J10" s="85">
        <v>27</v>
      </c>
      <c r="K10" s="79"/>
      <c r="L10" s="79"/>
      <c r="M10" s="79"/>
      <c r="N10" s="79"/>
      <c r="O10" s="86"/>
      <c r="P10" s="79"/>
      <c r="Q10" s="79"/>
      <c r="R10" s="79"/>
      <c r="S10" s="87">
        <v>0</v>
      </c>
      <c r="T10" s="88"/>
      <c r="U10" s="89">
        <v>48.87</v>
      </c>
      <c r="V10" s="89" t="e" cm="1">
        <f t="array" ref="V10">IF(SUMPRODUCT(MAX((#REF!)*((#REF!=#REF!)*(#REF!=#REF!)*(#REF!=#REF!)*(#REF!=#REF!))))&lt;&gt;#REF!,"",SUMPRODUCT((-#REF!+#REF!+#REF!)*((#REF!=#REF!)*(#REF!=#REF!)*(#REF!=#REF!)*(#REF!=#REF!))))</f>
        <v>#REF!</v>
      </c>
      <c r="W10" s="79"/>
      <c r="X10" s="79"/>
      <c r="Y10" s="79"/>
      <c r="Z10" s="79"/>
      <c r="AA10" s="79"/>
    </row>
    <row r="11" spans="1:27" ht="24.95" hidden="1" customHeight="1">
      <c r="A11" s="79"/>
      <c r="B11" s="80" t="s">
        <v>26</v>
      </c>
      <c r="C11" s="79"/>
      <c r="D11" s="81">
        <v>42735</v>
      </c>
      <c r="E11" s="82"/>
      <c r="F11" s="79"/>
      <c r="G11" s="79"/>
      <c r="H11" s="83" t="s">
        <v>10</v>
      </c>
      <c r="I11" s="84" t="s">
        <v>14</v>
      </c>
      <c r="J11" s="85">
        <v>4</v>
      </c>
      <c r="K11" s="79"/>
      <c r="L11" s="79"/>
      <c r="M11" s="79"/>
      <c r="N11" s="79"/>
      <c r="O11" s="86"/>
      <c r="P11" s="79"/>
      <c r="Q11" s="79"/>
      <c r="R11" s="79"/>
      <c r="S11" s="87">
        <v>0</v>
      </c>
      <c r="T11" s="88"/>
      <c r="U11" s="89">
        <v>47.628</v>
      </c>
      <c r="V11" s="89" t="e" cm="1">
        <f t="array" ref="V11">IF(SUMPRODUCT(MAX((#REF!)*((#REF!=#REF!)*(#REF!=#REF!)*(#REF!=#REF!)*(#REF!=#REF!))))&lt;&gt;#REF!,"",SUMPRODUCT((-#REF!+#REF!+#REF!)*((#REF!=#REF!)*(#REF!=#REF!)*(#REF!=#REF!)*(#REF!=#REF!))))</f>
        <v>#REF!</v>
      </c>
      <c r="W11" s="79"/>
      <c r="X11" s="79"/>
      <c r="Y11" s="79"/>
      <c r="Z11" s="79"/>
      <c r="AA11" s="79"/>
    </row>
    <row r="12" spans="1:27" ht="24.95" hidden="1" customHeight="1">
      <c r="A12" s="79"/>
      <c r="B12" s="80" t="s">
        <v>26</v>
      </c>
      <c r="C12" s="79"/>
      <c r="D12" s="81">
        <v>42735</v>
      </c>
      <c r="E12" s="82"/>
      <c r="F12" s="79"/>
      <c r="G12" s="79"/>
      <c r="H12" s="83" t="s">
        <v>10</v>
      </c>
      <c r="I12" s="90" t="s">
        <v>14</v>
      </c>
      <c r="J12" s="85">
        <v>5</v>
      </c>
      <c r="K12" s="79"/>
      <c r="L12" s="79"/>
      <c r="M12" s="79"/>
      <c r="N12" s="79"/>
      <c r="O12" s="86"/>
      <c r="P12" s="79"/>
      <c r="Q12" s="79"/>
      <c r="R12" s="79"/>
      <c r="S12" s="87">
        <v>0</v>
      </c>
      <c r="T12" s="88"/>
      <c r="U12" s="89">
        <v>82.641000000000005</v>
      </c>
      <c r="V12" s="89" t="e" cm="1">
        <f t="array" ref="V12">IF(SUMPRODUCT(MAX((#REF!)*((#REF!=#REF!)*(#REF!=#REF!)*(#REF!=#REF!)*(#REF!=#REF!))))&lt;&gt;#REF!,"",SUMPRODUCT((-#REF!+#REF!+#REF!)*((#REF!=#REF!)*(#REF!=#REF!)*(#REF!=#REF!)*(#REF!=#REF!))))</f>
        <v>#REF!</v>
      </c>
      <c r="W12" s="79"/>
      <c r="X12" s="79"/>
      <c r="Y12" s="79"/>
      <c r="Z12" s="79"/>
      <c r="AA12" s="79"/>
    </row>
    <row r="13" spans="1:27" ht="24.95" hidden="1" customHeight="1">
      <c r="A13" s="79"/>
      <c r="B13" s="80" t="s">
        <v>26</v>
      </c>
      <c r="C13" s="79"/>
      <c r="D13" s="81">
        <v>42735</v>
      </c>
      <c r="E13" s="82"/>
      <c r="F13" s="79"/>
      <c r="G13" s="79"/>
      <c r="H13" s="83" t="s">
        <v>10</v>
      </c>
      <c r="I13" s="90" t="s">
        <v>14</v>
      </c>
      <c r="J13" s="85">
        <v>6</v>
      </c>
      <c r="K13" s="79"/>
      <c r="L13" s="79"/>
      <c r="M13" s="79"/>
      <c r="N13" s="79"/>
      <c r="O13" s="86"/>
      <c r="P13" s="79"/>
      <c r="Q13" s="79"/>
      <c r="R13" s="79"/>
      <c r="S13" s="87">
        <v>0</v>
      </c>
      <c r="T13" s="88"/>
      <c r="U13" s="89">
        <v>48.113999999999997</v>
      </c>
      <c r="V13" s="89" t="e" cm="1">
        <f t="array" ref="V13">IF(SUMPRODUCT(MAX((#REF!)*((#REF!=#REF!)*(#REF!=#REF!)*(#REF!=#REF!)*(#REF!=#REF!))))&lt;&gt;#REF!,"",SUMPRODUCT((-#REF!+#REF!+#REF!)*((#REF!=#REF!)*(#REF!=#REF!)*(#REF!=#REF!)*(#REF!=#REF!))))</f>
        <v>#REF!</v>
      </c>
      <c r="W13" s="79"/>
      <c r="X13" s="79"/>
      <c r="Y13" s="79"/>
      <c r="Z13" s="79"/>
      <c r="AA13" s="79"/>
    </row>
    <row r="14" spans="1:27" ht="24.95" hidden="1" customHeight="1">
      <c r="A14" s="79"/>
      <c r="B14" s="80" t="s">
        <v>26</v>
      </c>
      <c r="C14" s="79"/>
      <c r="D14" s="81">
        <v>42735</v>
      </c>
      <c r="E14" s="82"/>
      <c r="F14" s="79"/>
      <c r="G14" s="79"/>
      <c r="H14" s="83" t="s">
        <v>10</v>
      </c>
      <c r="I14" s="90" t="s">
        <v>14</v>
      </c>
      <c r="J14" s="85">
        <v>7</v>
      </c>
      <c r="K14" s="79"/>
      <c r="L14" s="79"/>
      <c r="M14" s="79"/>
      <c r="N14" s="79"/>
      <c r="O14" s="86"/>
      <c r="P14" s="79"/>
      <c r="Q14" s="79"/>
      <c r="R14" s="79"/>
      <c r="S14" s="87">
        <v>0</v>
      </c>
      <c r="T14" s="88"/>
      <c r="U14" s="89">
        <v>100.29300000000001</v>
      </c>
      <c r="V14" s="89" t="e" cm="1">
        <f t="array" ref="V14">IF(SUMPRODUCT(MAX((#REF!)*((#REF!=#REF!)*(#REF!=#REF!)*(#REF!=#REF!)*(#REF!=#REF!))))&lt;&gt;#REF!,"",SUMPRODUCT((-#REF!+#REF!+#REF!)*((#REF!=#REF!)*(#REF!=#REF!)*(#REF!=#REF!)*(#REF!=#REF!))))</f>
        <v>#REF!</v>
      </c>
      <c r="W14" s="79"/>
      <c r="X14" s="79"/>
      <c r="Y14" s="79"/>
      <c r="Z14" s="79"/>
      <c r="AA14" s="79"/>
    </row>
    <row r="15" spans="1:27" ht="24.95" hidden="1" customHeight="1">
      <c r="A15" s="79"/>
      <c r="B15" s="80" t="s">
        <v>26</v>
      </c>
      <c r="C15" s="79"/>
      <c r="D15" s="81">
        <v>42735</v>
      </c>
      <c r="E15" s="82"/>
      <c r="F15" s="79"/>
      <c r="G15" s="79"/>
      <c r="H15" s="83" t="s">
        <v>10</v>
      </c>
      <c r="I15" s="84" t="s">
        <v>14</v>
      </c>
      <c r="J15" s="85">
        <v>9</v>
      </c>
      <c r="K15" s="79"/>
      <c r="L15" s="79"/>
      <c r="M15" s="79"/>
      <c r="N15" s="79"/>
      <c r="O15" s="86"/>
      <c r="P15" s="79"/>
      <c r="Q15" s="79"/>
      <c r="R15" s="79"/>
      <c r="S15" s="87">
        <v>0</v>
      </c>
      <c r="T15" s="88"/>
      <c r="U15" s="89">
        <v>116.511</v>
      </c>
      <c r="V15" s="89" t="e" cm="1">
        <f t="array" ref="V15">IF(SUMPRODUCT(MAX((#REF!)*((#REF!=#REF!)*(#REF!=#REF!)*(#REF!=#REF!)*(#REF!=#REF!))))&lt;&gt;#REF!,"",SUMPRODUCT((-#REF!+#REF!+#REF!)*((#REF!=#REF!)*(#REF!=#REF!)*(#REF!=#REF!)*(#REF!=#REF!))))</f>
        <v>#REF!</v>
      </c>
      <c r="W15" s="79"/>
      <c r="X15" s="79"/>
      <c r="Y15" s="79"/>
      <c r="Z15" s="79"/>
      <c r="AA15" s="79"/>
    </row>
    <row r="16" spans="1:27" ht="24.95" hidden="1" customHeight="1">
      <c r="A16" s="79"/>
      <c r="B16" s="80" t="s">
        <v>26</v>
      </c>
      <c r="C16" s="79"/>
      <c r="D16" s="81">
        <v>42735</v>
      </c>
      <c r="E16" s="82"/>
      <c r="F16" s="79"/>
      <c r="G16" s="79"/>
      <c r="H16" s="83" t="s">
        <v>10</v>
      </c>
      <c r="I16" s="84" t="s">
        <v>14</v>
      </c>
      <c r="J16" s="85">
        <v>10.5</v>
      </c>
      <c r="K16" s="79"/>
      <c r="L16" s="79"/>
      <c r="M16" s="79"/>
      <c r="N16" s="79"/>
      <c r="O16" s="86"/>
      <c r="P16" s="79"/>
      <c r="Q16" s="79"/>
      <c r="R16" s="79"/>
      <c r="S16" s="87">
        <v>0</v>
      </c>
      <c r="T16" s="88"/>
      <c r="U16" s="89">
        <v>182.25</v>
      </c>
      <c r="V16" s="89" t="e" cm="1">
        <f t="array" ref="V16">IF(SUMPRODUCT(MAX((#REF!)*((#REF!=#REF!)*(#REF!=#REF!)*(#REF!=#REF!)*(#REF!=#REF!))))&lt;&gt;#REF!,"",SUMPRODUCT((-#REF!+#REF!+#REF!)*((#REF!=#REF!)*(#REF!=#REF!)*(#REF!=#REF!)*(#REF!=#REF!))))</f>
        <v>#REF!</v>
      </c>
      <c r="W16" s="79"/>
      <c r="X16" s="79"/>
      <c r="Y16" s="79"/>
      <c r="Z16" s="79"/>
      <c r="AA16" s="79"/>
    </row>
    <row r="17" spans="1:27" ht="24.95" hidden="1" customHeight="1">
      <c r="A17" s="79"/>
      <c r="B17" s="80" t="s">
        <v>26</v>
      </c>
      <c r="C17" s="79"/>
      <c r="D17" s="81">
        <v>42735</v>
      </c>
      <c r="E17" s="82"/>
      <c r="F17" s="79"/>
      <c r="G17" s="79"/>
      <c r="H17" s="83" t="s">
        <v>10</v>
      </c>
      <c r="I17" s="84" t="s">
        <v>14</v>
      </c>
      <c r="J17" s="85">
        <v>11</v>
      </c>
      <c r="K17" s="79"/>
      <c r="L17" s="79"/>
      <c r="M17" s="79"/>
      <c r="N17" s="79"/>
      <c r="O17" s="86"/>
      <c r="P17" s="79"/>
      <c r="Q17" s="79"/>
      <c r="R17" s="79"/>
      <c r="S17" s="87">
        <v>0</v>
      </c>
      <c r="T17" s="88"/>
      <c r="U17" s="89">
        <v>61.274999999999999</v>
      </c>
      <c r="V17" s="89" t="e" cm="1">
        <f t="array" ref="V17">IF(SUMPRODUCT(MAX((#REF!)*((#REF!=#REF!)*(#REF!=#REF!)*(#REF!=#REF!)*(#REF!=#REF!))))&lt;&gt;#REF!,"",SUMPRODUCT((-#REF!+#REF!+#REF!)*((#REF!=#REF!)*(#REF!=#REF!)*(#REF!=#REF!)*(#REF!=#REF!))))</f>
        <v>#REF!</v>
      </c>
      <c r="W17" s="79"/>
      <c r="X17" s="79"/>
      <c r="Y17" s="79"/>
      <c r="Z17" s="79"/>
      <c r="AA17" s="79"/>
    </row>
    <row r="18" spans="1:27" ht="24.95" hidden="1" customHeight="1">
      <c r="A18" s="79"/>
      <c r="B18" s="80" t="s">
        <v>26</v>
      </c>
      <c r="C18" s="79"/>
      <c r="D18" s="81">
        <v>42735</v>
      </c>
      <c r="E18" s="82"/>
      <c r="F18" s="79"/>
      <c r="G18" s="79"/>
      <c r="H18" s="83" t="s">
        <v>10</v>
      </c>
      <c r="I18" s="84" t="s">
        <v>14</v>
      </c>
      <c r="J18" s="85">
        <v>12</v>
      </c>
      <c r="K18" s="79"/>
      <c r="L18" s="79"/>
      <c r="M18" s="79"/>
      <c r="N18" s="79"/>
      <c r="O18" s="86"/>
      <c r="P18" s="79"/>
      <c r="Q18" s="79"/>
      <c r="R18" s="79"/>
      <c r="S18" s="87">
        <v>0</v>
      </c>
      <c r="T18" s="88"/>
      <c r="U18" s="89">
        <v>23.352</v>
      </c>
      <c r="V18" s="89" t="e" cm="1">
        <f t="array" ref="V18">IF(SUMPRODUCT(MAX((#REF!)*((#REF!=#REF!)*(#REF!=#REF!)*(#REF!=#REF!)*(#REF!=#REF!))))&lt;&gt;#REF!,"",SUMPRODUCT((-#REF!+#REF!+#REF!)*((#REF!=#REF!)*(#REF!=#REF!)*(#REF!=#REF!)*(#REF!=#REF!))))</f>
        <v>#REF!</v>
      </c>
      <c r="W18" s="79"/>
      <c r="X18" s="79"/>
      <c r="Y18" s="79"/>
      <c r="Z18" s="79"/>
      <c r="AA18" s="79"/>
    </row>
    <row r="19" spans="1:27" ht="24.95" hidden="1" customHeight="1">
      <c r="A19" s="79"/>
      <c r="B19" s="80" t="s">
        <v>26</v>
      </c>
      <c r="C19" s="79"/>
      <c r="D19" s="81">
        <v>42735</v>
      </c>
      <c r="E19" s="82"/>
      <c r="F19" s="79"/>
      <c r="G19" s="79"/>
      <c r="H19" s="83" t="s">
        <v>10</v>
      </c>
      <c r="I19" s="84" t="s">
        <v>14</v>
      </c>
      <c r="J19" s="85">
        <v>13</v>
      </c>
      <c r="K19" s="79"/>
      <c r="L19" s="79"/>
      <c r="M19" s="79"/>
      <c r="N19" s="79"/>
      <c r="O19" s="86"/>
      <c r="P19" s="79"/>
      <c r="Q19" s="79"/>
      <c r="R19" s="79"/>
      <c r="S19" s="87">
        <v>0</v>
      </c>
      <c r="T19" s="88"/>
      <c r="U19" s="89">
        <v>140.34299999999999</v>
      </c>
      <c r="V19" s="89" t="e" cm="1">
        <f t="array" ref="V19">IF(SUMPRODUCT(MAX((#REF!)*((#REF!=#REF!)*(#REF!=#REF!)*(#REF!=#REF!)*(#REF!=#REF!))))&lt;&gt;#REF!,"",SUMPRODUCT((-#REF!+#REF!+#REF!)*((#REF!=#REF!)*(#REF!=#REF!)*(#REF!=#REF!)*(#REF!=#REF!))))</f>
        <v>#REF!</v>
      </c>
      <c r="W19" s="79"/>
      <c r="X19" s="79"/>
      <c r="Y19" s="79"/>
      <c r="Z19" s="79"/>
      <c r="AA19" s="79"/>
    </row>
    <row r="20" spans="1:27" ht="24.95" hidden="1" customHeight="1">
      <c r="A20" s="79"/>
      <c r="B20" s="80" t="s">
        <v>26</v>
      </c>
      <c r="C20" s="79"/>
      <c r="D20" s="81">
        <v>42735</v>
      </c>
      <c r="E20" s="82"/>
      <c r="F20" s="79"/>
      <c r="G20" s="79"/>
      <c r="H20" s="83" t="s">
        <v>10</v>
      </c>
      <c r="I20" s="84" t="s">
        <v>14</v>
      </c>
      <c r="J20" s="85">
        <v>14</v>
      </c>
      <c r="K20" s="79"/>
      <c r="L20" s="79"/>
      <c r="M20" s="79"/>
      <c r="N20" s="79"/>
      <c r="O20" s="86"/>
      <c r="P20" s="79"/>
      <c r="Q20" s="79"/>
      <c r="R20" s="79"/>
      <c r="S20" s="87">
        <v>0</v>
      </c>
      <c r="T20" s="88"/>
      <c r="U20" s="89">
        <v>460.75200000000001</v>
      </c>
      <c r="V20" s="89" t="e" cm="1">
        <f t="array" ref="V20">IF(SUMPRODUCT(MAX((#REF!)*((#REF!=#REF!)*(#REF!=#REF!)*(#REF!=#REF!)*(#REF!=#REF!))))&lt;&gt;#REF!,"",SUMPRODUCT((-#REF!+#REF!+#REF!)*((#REF!=#REF!)*(#REF!=#REF!)*(#REF!=#REF!)*(#REF!=#REF!))))</f>
        <v>#REF!</v>
      </c>
      <c r="W20" s="79"/>
      <c r="X20" s="79"/>
      <c r="Y20" s="79"/>
      <c r="Z20" s="79"/>
      <c r="AA20" s="79"/>
    </row>
    <row r="21" spans="1:27" ht="24.95" hidden="1" customHeight="1">
      <c r="A21" s="79"/>
      <c r="B21" s="80" t="s">
        <v>26</v>
      </c>
      <c r="C21" s="79"/>
      <c r="D21" s="81">
        <v>42735</v>
      </c>
      <c r="E21" s="82"/>
      <c r="F21" s="79"/>
      <c r="G21" s="79"/>
      <c r="H21" s="83" t="s">
        <v>10</v>
      </c>
      <c r="I21" s="84" t="s">
        <v>14</v>
      </c>
      <c r="J21" s="85">
        <v>15</v>
      </c>
      <c r="K21" s="79"/>
      <c r="L21" s="79"/>
      <c r="M21" s="79"/>
      <c r="N21" s="79"/>
      <c r="O21" s="86"/>
      <c r="P21" s="79"/>
      <c r="Q21" s="79"/>
      <c r="R21" s="79"/>
      <c r="S21" s="87">
        <v>0</v>
      </c>
      <c r="T21" s="88"/>
      <c r="U21" s="89">
        <v>68.399999999999991</v>
      </c>
      <c r="V21" s="89" t="e" cm="1">
        <f t="array" ref="V21">IF(SUMPRODUCT(MAX((#REF!)*((#REF!=#REF!)*(#REF!=#REF!)*(#REF!=#REF!)*(#REF!=#REF!))))&lt;&gt;#REF!,"",SUMPRODUCT((-#REF!+#REF!+#REF!)*((#REF!=#REF!)*(#REF!=#REF!)*(#REF!=#REF!)*(#REF!=#REF!))))</f>
        <v>#REF!</v>
      </c>
      <c r="W21" s="79"/>
      <c r="X21" s="79"/>
      <c r="Y21" s="79"/>
      <c r="Z21" s="79"/>
      <c r="AA21" s="79"/>
    </row>
    <row r="22" spans="1:27" ht="24.95" hidden="1" customHeight="1">
      <c r="A22" s="79"/>
      <c r="B22" s="80" t="s">
        <v>26</v>
      </c>
      <c r="C22" s="79"/>
      <c r="D22" s="81">
        <v>42735</v>
      </c>
      <c r="E22" s="82"/>
      <c r="F22" s="79"/>
      <c r="G22" s="79"/>
      <c r="H22" s="83" t="s">
        <v>10</v>
      </c>
      <c r="I22" s="84" t="s">
        <v>14</v>
      </c>
      <c r="J22" s="85">
        <v>17</v>
      </c>
      <c r="K22" s="79"/>
      <c r="L22" s="79"/>
      <c r="M22" s="79"/>
      <c r="N22" s="79"/>
      <c r="O22" s="86"/>
      <c r="P22" s="79"/>
      <c r="Q22" s="79"/>
      <c r="R22" s="79"/>
      <c r="S22" s="87">
        <v>0</v>
      </c>
      <c r="T22" s="88"/>
      <c r="U22" s="89">
        <v>122.976</v>
      </c>
      <c r="V22" s="89" t="e" cm="1">
        <f t="array" ref="V22">IF(SUMPRODUCT(MAX((#REF!)*((#REF!=#REF!)*(#REF!=#REF!)*(#REF!=#REF!)*(#REF!=#REF!))))&lt;&gt;#REF!,"",SUMPRODUCT((-#REF!+#REF!+#REF!)*((#REF!=#REF!)*(#REF!=#REF!)*(#REF!=#REF!)*(#REF!=#REF!))))</f>
        <v>#REF!</v>
      </c>
      <c r="W22" s="79"/>
      <c r="X22" s="79"/>
      <c r="Y22" s="79"/>
      <c r="Z22" s="79"/>
      <c r="AA22" s="79"/>
    </row>
    <row r="23" spans="1:27" ht="24.95" customHeight="1">
      <c r="A23" s="79"/>
      <c r="B23" s="80" t="s">
        <v>26</v>
      </c>
      <c r="C23" s="79"/>
      <c r="D23" s="81">
        <v>42735</v>
      </c>
      <c r="E23" s="82"/>
      <c r="F23" s="79"/>
      <c r="G23" s="79"/>
      <c r="H23" s="83" t="s">
        <v>10</v>
      </c>
      <c r="I23" s="84" t="s">
        <v>14</v>
      </c>
      <c r="J23" s="85">
        <v>22</v>
      </c>
      <c r="K23" s="79"/>
      <c r="L23" s="91"/>
      <c r="M23" s="79"/>
      <c r="N23" s="79"/>
      <c r="O23" s="86"/>
      <c r="P23" s="79"/>
      <c r="Q23" s="79"/>
      <c r="R23" s="79"/>
      <c r="S23" s="87">
        <v>0</v>
      </c>
      <c r="T23" s="88"/>
      <c r="U23" s="89">
        <v>206.01000000000002</v>
      </c>
      <c r="V23" s="89" t="e" cm="1">
        <f t="array" ref="V23">IF(SUMPRODUCT(MAX((#REF!)*((#REF!=#REF!)*(#REF!=#REF!)*(#REF!=#REF!)*(#REF!=#REF!))))&lt;&gt;#REF!,"",SUMPRODUCT((-#REF!+#REF!+#REF!)*((#REF!=#REF!)*(#REF!=#REF!)*(#REF!=#REF!)*(#REF!=#REF!))))</f>
        <v>#REF!</v>
      </c>
      <c r="W23" s="79"/>
      <c r="X23" s="79"/>
      <c r="Y23" s="79"/>
      <c r="Z23" s="79"/>
      <c r="AA23" s="79"/>
    </row>
    <row r="24" spans="1:27" ht="24.95" hidden="1" customHeight="1">
      <c r="A24" s="79"/>
      <c r="B24" s="80" t="s">
        <v>26</v>
      </c>
      <c r="C24" s="79"/>
      <c r="D24" s="81">
        <v>42735</v>
      </c>
      <c r="E24" s="82"/>
      <c r="F24" s="79"/>
      <c r="G24" s="79"/>
      <c r="H24" s="83" t="s">
        <v>10</v>
      </c>
      <c r="I24" s="84" t="s">
        <v>14</v>
      </c>
      <c r="J24" s="85">
        <v>23</v>
      </c>
      <c r="K24" s="79"/>
      <c r="L24" s="79"/>
      <c r="M24" s="79"/>
      <c r="N24" s="79"/>
      <c r="O24" s="86"/>
      <c r="P24" s="79"/>
      <c r="Q24" s="79"/>
      <c r="R24" s="79"/>
      <c r="S24" s="87">
        <v>0</v>
      </c>
      <c r="T24" s="88"/>
      <c r="U24" s="89">
        <v>299.88</v>
      </c>
      <c r="V24" s="89" t="e" cm="1">
        <f t="array" ref="V24">IF(SUMPRODUCT(MAX((#REF!)*((#REF!=#REF!)*(#REF!=#REF!)*(#REF!=#REF!)*(#REF!=#REF!))))&lt;&gt;#REF!,"",SUMPRODUCT((-#REF!+#REF!+#REF!)*((#REF!=#REF!)*(#REF!=#REF!)*(#REF!=#REF!)*(#REF!=#REF!))))</f>
        <v>#REF!</v>
      </c>
      <c r="W24" s="79"/>
      <c r="X24" s="79"/>
      <c r="Y24" s="79"/>
      <c r="Z24" s="79"/>
      <c r="AA24" s="79"/>
    </row>
    <row r="25" spans="1:27" ht="24.95" hidden="1" customHeight="1">
      <c r="A25" s="79"/>
      <c r="B25" s="80" t="s">
        <v>26</v>
      </c>
      <c r="C25" s="79"/>
      <c r="D25" s="81">
        <v>42735</v>
      </c>
      <c r="E25" s="82"/>
      <c r="F25" s="79"/>
      <c r="G25" s="79"/>
      <c r="H25" s="83" t="s">
        <v>10</v>
      </c>
      <c r="I25" s="84" t="s">
        <v>14</v>
      </c>
      <c r="J25" s="85">
        <v>24</v>
      </c>
      <c r="K25" s="79"/>
      <c r="L25" s="79"/>
      <c r="M25" s="79"/>
      <c r="N25" s="79"/>
      <c r="O25" s="86"/>
      <c r="P25" s="79"/>
      <c r="Q25" s="79"/>
      <c r="R25" s="79"/>
      <c r="S25" s="87">
        <v>0</v>
      </c>
      <c r="T25" s="88"/>
      <c r="U25" s="89">
        <v>46.68</v>
      </c>
      <c r="V25" s="89" t="e" cm="1">
        <f t="array" ref="V25">IF(SUMPRODUCT(MAX((#REF!)*((#REF!=#REF!)*(#REF!=#REF!)*(#REF!=#REF!)*(#REF!=#REF!))))&lt;&gt;#REF!,"",SUMPRODUCT((-#REF!+#REF!+#REF!)*((#REF!=#REF!)*(#REF!=#REF!)*(#REF!=#REF!)*(#REF!=#REF!))))</f>
        <v>#REF!</v>
      </c>
      <c r="W25" s="79"/>
      <c r="X25" s="79"/>
      <c r="Y25" s="79"/>
      <c r="Z25" s="79"/>
      <c r="AA25" s="79"/>
    </row>
    <row r="26" spans="1:27" ht="24.95" hidden="1" customHeight="1">
      <c r="A26" s="79"/>
      <c r="B26" s="92" t="s">
        <v>23</v>
      </c>
      <c r="C26" s="79"/>
      <c r="D26" s="81">
        <v>42754</v>
      </c>
      <c r="E26" s="82"/>
      <c r="F26" s="79"/>
      <c r="G26" s="79"/>
      <c r="H26" s="93" t="s">
        <v>10</v>
      </c>
      <c r="I26" s="92" t="s">
        <v>14</v>
      </c>
      <c r="J26" s="94">
        <v>18</v>
      </c>
      <c r="K26" s="79"/>
      <c r="L26" s="79"/>
      <c r="M26" s="79"/>
      <c r="N26" s="79"/>
      <c r="O26" s="86"/>
      <c r="P26" s="79"/>
      <c r="Q26" s="79"/>
      <c r="R26" s="79"/>
      <c r="S26" s="87">
        <v>0</v>
      </c>
      <c r="T26" s="95">
        <v>211</v>
      </c>
      <c r="U26" s="95"/>
      <c r="V26" s="89" t="e" cm="1">
        <f t="array" ref="V26">IF(SUMPRODUCT(MAX((#REF!)*((#REF!=#REF!)*(#REF!=#REF!)*(#REF!=#REF!)*(#REF!=#REF!))))&lt;&gt;#REF!,"",SUMPRODUCT((-#REF!+#REF!+#REF!)*((#REF!=#REF!)*(#REF!=#REF!)*(#REF!=#REF!)*(#REF!=#REF!))))</f>
        <v>#REF!</v>
      </c>
      <c r="W26" s="79"/>
      <c r="X26" s="79"/>
      <c r="Y26" s="79"/>
      <c r="Z26" s="79"/>
      <c r="AA26" s="79">
        <f>SUBTOTAL(9,AA3:AA25)</f>
        <v>0</v>
      </c>
    </row>
    <row r="27" spans="1:27" ht="24.95" customHeight="1">
      <c r="A27" s="79"/>
      <c r="B27" s="113" t="s">
        <v>23</v>
      </c>
      <c r="C27" s="79"/>
      <c r="D27" s="114">
        <v>42754</v>
      </c>
      <c r="E27" s="82"/>
      <c r="F27" s="79"/>
      <c r="G27" s="79"/>
      <c r="H27" s="93" t="s">
        <v>10</v>
      </c>
      <c r="I27" s="92" t="s">
        <v>14</v>
      </c>
      <c r="J27" s="94">
        <v>22</v>
      </c>
      <c r="K27" s="79"/>
      <c r="L27" s="91"/>
      <c r="M27" s="79"/>
      <c r="N27" s="79"/>
      <c r="O27" s="86"/>
      <c r="P27" s="79"/>
      <c r="Q27" s="79"/>
      <c r="R27" s="79"/>
      <c r="S27" s="87">
        <v>0</v>
      </c>
      <c r="T27" s="95">
        <v>1964</v>
      </c>
      <c r="U27" s="95"/>
      <c r="V27" s="89" t="e" cm="1">
        <f t="array" ref="V27">IF(SUMPRODUCT(MAX((#REF!)*((#REF!=#REF!)*(#REF!=#REF!)*(#REF!=#REF!)*(#REF!=#REF!))))&lt;&gt;#REF!,"",SUMPRODUCT((-#REF!+#REF!+#REF!)*((#REF!=#REF!)*(#REF!=#REF!)*(#REF!=#REF!)*(#REF!=#REF!))))</f>
        <v>#REF!</v>
      </c>
      <c r="W27" s="79"/>
      <c r="X27" s="79"/>
      <c r="Y27" s="79"/>
      <c r="Z27" s="79"/>
      <c r="AA27" s="79"/>
    </row>
    <row r="28" spans="1:27" ht="24.95" hidden="1" customHeight="1">
      <c r="A28" s="75">
        <v>201700019</v>
      </c>
      <c r="B28" s="75" t="s">
        <v>22</v>
      </c>
      <c r="C28" s="96">
        <v>546390</v>
      </c>
      <c r="D28" s="81">
        <v>42801</v>
      </c>
      <c r="E28" s="82">
        <v>512800</v>
      </c>
      <c r="F28" s="97" t="s">
        <v>17</v>
      </c>
      <c r="G28" s="75"/>
      <c r="H28" s="75" t="s">
        <v>10</v>
      </c>
      <c r="I28" s="79" t="s">
        <v>14</v>
      </c>
      <c r="J28" s="98">
        <v>7</v>
      </c>
      <c r="K28" s="79"/>
      <c r="L28" s="99">
        <v>1000</v>
      </c>
      <c r="M28" s="100">
        <v>3.421E-3</v>
      </c>
      <c r="N28" s="79">
        <v>24.5</v>
      </c>
      <c r="O28" s="79">
        <f>INT(2800/(N28+3))</f>
        <v>101</v>
      </c>
      <c r="P28" s="79">
        <f>((J28/2)*(J28/2)*3.14*9*3)/1000</f>
        <v>1.0385550000000003</v>
      </c>
      <c r="Q28" s="75">
        <f>+M28*L28</f>
        <v>3.4209999999999998</v>
      </c>
      <c r="R28" s="79">
        <f>P28/O28</f>
        <v>1.0282722772277231E-2</v>
      </c>
      <c r="S28" s="87">
        <v>10.28272277227723</v>
      </c>
      <c r="T28" s="88"/>
      <c r="U28" s="88"/>
      <c r="V28" s="89" t="e" cm="1">
        <f t="array" ref="V28">IF(SUMPRODUCT(MAX((#REF!)*((#REF!=#REF!)*(#REF!=#REF!)*(#REF!=#REF!)*(#REF!=#REF!))))&lt;&gt;#REF!,"",SUMPRODUCT((-#REF!+#REF!+#REF!)*((#REF!=#REF!)*(#REF!=#REF!)*(#REF!=#REF!)*(#REF!=#REF!))))</f>
        <v>#REF!</v>
      </c>
      <c r="W28" s="79">
        <f>(((P28/3000)*2880)-(M28*O28))/O28</f>
        <v>6.4504138613861416E-3</v>
      </c>
      <c r="X28" s="79">
        <f>+W28*L28</f>
        <v>6.4504138613861413</v>
      </c>
      <c r="Y28" s="79">
        <f>+((P28/3000)*120)/101</f>
        <v>4.1130891089108927E-4</v>
      </c>
      <c r="Z28" s="79">
        <f>Y28*L28</f>
        <v>0.41130891089108929</v>
      </c>
      <c r="AA28" s="79">
        <f>S28-Q28</f>
        <v>6.8617227722772309</v>
      </c>
    </row>
    <row r="29" spans="1:27" ht="24.95" hidden="1" customHeight="1">
      <c r="A29" s="79"/>
      <c r="B29" s="92" t="s">
        <v>23</v>
      </c>
      <c r="C29" s="79"/>
      <c r="D29" s="81">
        <v>42816</v>
      </c>
      <c r="E29" s="82"/>
      <c r="F29" s="79"/>
      <c r="G29" s="79"/>
      <c r="H29" s="93" t="s">
        <v>10</v>
      </c>
      <c r="I29" s="92" t="s">
        <v>14</v>
      </c>
      <c r="J29" s="94">
        <v>7</v>
      </c>
      <c r="K29" s="79"/>
      <c r="L29" s="79"/>
      <c r="M29" s="79"/>
      <c r="N29" s="79"/>
      <c r="O29" s="86"/>
      <c r="P29" s="79"/>
      <c r="Q29" s="79"/>
      <c r="R29" s="79"/>
      <c r="S29" s="87">
        <v>0</v>
      </c>
      <c r="T29" s="95">
        <v>250</v>
      </c>
      <c r="U29" s="95"/>
      <c r="V29" s="89" t="e" cm="1">
        <f t="array" ref="V29">IF(SUMPRODUCT(MAX((#REF!)*((#REF!=#REF!)*(#REF!=#REF!)*(#REF!=#REF!)*(#REF!=#REF!))))&lt;&gt;#REF!,"",SUMPRODUCT((-#REF!+#REF!+#REF!)*((#REF!=#REF!)*(#REF!=#REF!)*(#REF!=#REF!)*(#REF!=#REF!))))</f>
        <v>#REF!</v>
      </c>
      <c r="W29" s="79"/>
      <c r="X29" s="79"/>
      <c r="Y29" s="79"/>
      <c r="Z29" s="79"/>
      <c r="AA29" s="79"/>
    </row>
    <row r="30" spans="1:27" ht="24.95" customHeight="1">
      <c r="A30" s="75">
        <v>201700021</v>
      </c>
      <c r="B30" s="75" t="s">
        <v>22</v>
      </c>
      <c r="C30" s="101">
        <v>546763</v>
      </c>
      <c r="D30" s="81">
        <v>42818</v>
      </c>
      <c r="E30" s="82">
        <v>200200</v>
      </c>
      <c r="F30" s="97" t="s">
        <v>16</v>
      </c>
      <c r="G30" s="97">
        <v>146</v>
      </c>
      <c r="H30" s="75" t="s">
        <v>10</v>
      </c>
      <c r="I30" s="79" t="s">
        <v>14</v>
      </c>
      <c r="J30" s="88">
        <v>22</v>
      </c>
      <c r="K30" s="79"/>
      <c r="L30" s="102">
        <v>2000</v>
      </c>
      <c r="M30" s="100">
        <v>7.4759999999999993E-2</v>
      </c>
      <c r="N30" s="103">
        <v>39.5</v>
      </c>
      <c r="O30" s="79">
        <f>INT(2800/(N30+3))</f>
        <v>65</v>
      </c>
      <c r="P30" s="79">
        <f>((J30/2)*(J30/2)*3.14*9*3)/1000</f>
        <v>10.258380000000001</v>
      </c>
      <c r="Q30" s="75">
        <f>+M30*L30</f>
        <v>149.51999999999998</v>
      </c>
      <c r="R30" s="79">
        <f>P30/O30</f>
        <v>0.15782123076923077</v>
      </c>
      <c r="S30" s="87">
        <v>315.64246153846153</v>
      </c>
      <c r="T30" s="88"/>
      <c r="U30" s="95"/>
      <c r="V30" s="89" t="e" cm="1">
        <f t="array" ref="V30">IF(SUMPRODUCT(MAX((#REF!)*((#REF!=#REF!)*(#REF!=#REF!)*(#REF!=#REF!)*(#REF!=#REF!))))&lt;&gt;#REF!,"",SUMPRODUCT((-#REF!+#REF!+#REF!)*((#REF!=#REF!)*(#REF!=#REF!)*(#REF!=#REF!)*(#REF!=#REF!))))</f>
        <v>#REF!</v>
      </c>
      <c r="W30" s="79">
        <f>(((P30/3000)*2880)-(M30*O30))/O30</f>
        <v>7.6748381538461544E-2</v>
      </c>
      <c r="X30" s="79">
        <f>+W30*L30</f>
        <v>153.49676307692309</v>
      </c>
      <c r="Y30" s="79">
        <f>+((P30/3000)*120)/101</f>
        <v>4.0627247524752472E-3</v>
      </c>
      <c r="Z30" s="79">
        <f>Y30*L30</f>
        <v>8.1254495049504953</v>
      </c>
      <c r="AA30" s="79">
        <f>S30-Q30</f>
        <v>166.12246153846155</v>
      </c>
    </row>
    <row r="31" spans="1:27" ht="24.95" hidden="1" customHeight="1">
      <c r="A31" s="75">
        <v>201700027</v>
      </c>
      <c r="B31" s="75" t="s">
        <v>22</v>
      </c>
      <c r="C31" s="101">
        <v>547184</v>
      </c>
      <c r="D31" s="81">
        <v>42832</v>
      </c>
      <c r="E31" s="82">
        <v>510020</v>
      </c>
      <c r="F31" s="97" t="s">
        <v>11</v>
      </c>
      <c r="G31" s="104">
        <v>139</v>
      </c>
      <c r="H31" s="75" t="s">
        <v>10</v>
      </c>
      <c r="I31" s="75" t="s">
        <v>13</v>
      </c>
      <c r="J31" s="98">
        <v>8</v>
      </c>
      <c r="K31" s="79"/>
      <c r="L31" s="99">
        <v>20000</v>
      </c>
      <c r="M31" s="100">
        <v>1.446E-3</v>
      </c>
      <c r="N31" s="79">
        <v>6</v>
      </c>
      <c r="O31" s="79">
        <f>INT(2800/(N31+3))</f>
        <v>311</v>
      </c>
      <c r="P31" s="79">
        <f>((J31*J31)*0.866*9*3)/1000</f>
        <v>1.4964479999999998</v>
      </c>
      <c r="Q31" s="75">
        <f>+L31*M31</f>
        <v>28.92</v>
      </c>
      <c r="R31" s="79">
        <f>P31/O31</f>
        <v>4.8117299035369768E-3</v>
      </c>
      <c r="S31" s="87">
        <v>96.234598070739537</v>
      </c>
      <c r="T31" s="88"/>
      <c r="U31" s="88"/>
      <c r="V31" s="89" t="e" cm="1">
        <f t="array" ref="V31">IF(SUMPRODUCT(MAX((#REF!)*((#REF!=#REF!)*(#REF!=#REF!)*(#REF!=#REF!)*(#REF!=#REF!))))&lt;&gt;#REF!,"",SUMPRODUCT((-#REF!+#REF!+#REF!)*((#REF!=#REF!)*(#REF!=#REF!)*(#REF!=#REF!)*(#REF!=#REF!))))</f>
        <v>#REF!</v>
      </c>
      <c r="W31" s="79">
        <f>(((P31/3000)*2880)-(M31*O31))/O31</f>
        <v>3.1732607073954979E-3</v>
      </c>
      <c r="X31" s="79">
        <f>+W31*L31</f>
        <v>63.465214147909954</v>
      </c>
      <c r="Y31" s="79">
        <f>+((P31/3000)*120)/101</f>
        <v>5.9265267326732659E-4</v>
      </c>
      <c r="Z31" s="79">
        <f>Y31*L31</f>
        <v>11.853053465346532</v>
      </c>
      <c r="AA31" s="79">
        <f>S31-Q31</f>
        <v>67.314598070739535</v>
      </c>
    </row>
    <row r="32" spans="1:27" ht="24.95" hidden="1" customHeight="1">
      <c r="A32" s="75">
        <v>201700027</v>
      </c>
      <c r="B32" s="75" t="s">
        <v>22</v>
      </c>
      <c r="C32" s="101">
        <v>547184</v>
      </c>
      <c r="D32" s="81">
        <v>42832</v>
      </c>
      <c r="E32" s="82">
        <v>512800</v>
      </c>
      <c r="F32" s="97" t="s">
        <v>17</v>
      </c>
      <c r="G32" s="75"/>
      <c r="H32" s="75" t="s">
        <v>10</v>
      </c>
      <c r="I32" s="79" t="s">
        <v>14</v>
      </c>
      <c r="J32" s="98">
        <v>7</v>
      </c>
      <c r="K32" s="79"/>
      <c r="L32" s="99">
        <v>10000</v>
      </c>
      <c r="M32" s="100">
        <v>3.421E-3</v>
      </c>
      <c r="N32" s="79">
        <v>24.5</v>
      </c>
      <c r="O32" s="79">
        <f>INT(2800/(N32+3))</f>
        <v>101</v>
      </c>
      <c r="P32" s="79">
        <f>((J32/2)*(J32/2)*3.14*9*3)/1000</f>
        <v>1.0385550000000003</v>
      </c>
      <c r="Q32" s="75">
        <f>+M32*L32</f>
        <v>34.21</v>
      </c>
      <c r="R32" s="79">
        <f>P32/O32</f>
        <v>1.0282722772277231E-2</v>
      </c>
      <c r="S32" s="87">
        <v>102.82722772277231</v>
      </c>
      <c r="T32" s="88"/>
      <c r="U32" s="88"/>
      <c r="V32" s="89" t="e" cm="1">
        <f t="array" ref="V32">IF(SUMPRODUCT(MAX((#REF!)*((#REF!=#REF!)*(#REF!=#REF!)*(#REF!=#REF!)*(#REF!=#REF!))))&lt;&gt;#REF!,"",SUMPRODUCT((-#REF!+#REF!+#REF!)*((#REF!=#REF!)*(#REF!=#REF!)*(#REF!=#REF!)*(#REF!=#REF!))))</f>
        <v>#REF!</v>
      </c>
      <c r="W32" s="79">
        <f>(((P32/3000)*2880)-(M32*O32))/O32</f>
        <v>6.4504138613861416E-3</v>
      </c>
      <c r="X32" s="79">
        <f>+W32*L32</f>
        <v>64.504138613861414</v>
      </c>
      <c r="Y32" s="79">
        <f>+((P32/3000)*120)/101</f>
        <v>4.1130891089108927E-4</v>
      </c>
      <c r="Z32" s="79">
        <f>Y32*L32</f>
        <v>4.1130891089108923</v>
      </c>
      <c r="AA32" s="79">
        <f>S32-Q32</f>
        <v>68.617227722772299</v>
      </c>
    </row>
    <row r="33" spans="1:27" ht="24.95" customHeight="1">
      <c r="A33" s="75">
        <v>201700034</v>
      </c>
      <c r="B33" s="75" t="s">
        <v>22</v>
      </c>
      <c r="C33" s="101">
        <v>547321</v>
      </c>
      <c r="D33" s="81">
        <v>42839</v>
      </c>
      <c r="E33" s="82">
        <v>200200</v>
      </c>
      <c r="F33" s="97" t="s">
        <v>16</v>
      </c>
      <c r="G33" s="97"/>
      <c r="H33" s="75" t="s">
        <v>10</v>
      </c>
      <c r="I33" s="79" t="s">
        <v>14</v>
      </c>
      <c r="J33" s="88">
        <v>22</v>
      </c>
      <c r="K33" s="98"/>
      <c r="L33" s="105">
        <v>2500</v>
      </c>
      <c r="M33" s="100">
        <v>7.4759999999999993E-2</v>
      </c>
      <c r="N33" s="103">
        <v>39.5</v>
      </c>
      <c r="O33" s="79">
        <f>INT(2800/(N33+3))</f>
        <v>65</v>
      </c>
      <c r="P33" s="79">
        <f>((J33/2)*(J33/2)*3.14*9*3)/1000</f>
        <v>10.258380000000001</v>
      </c>
      <c r="Q33" s="75">
        <f>+M33*L33</f>
        <v>186.89999999999998</v>
      </c>
      <c r="R33" s="79">
        <f>P33/O33</f>
        <v>0.15782123076923077</v>
      </c>
      <c r="S33" s="87">
        <v>394.5530769230769</v>
      </c>
      <c r="T33" s="88"/>
      <c r="U33" s="88"/>
      <c r="V33" s="89" t="e" cm="1">
        <f t="array" ref="V33">IF(SUMPRODUCT(MAX((#REF!)*((#REF!=#REF!)*(#REF!=#REF!)*(#REF!=#REF!)*(#REF!=#REF!))))&lt;&gt;#REF!,"",SUMPRODUCT((-#REF!+#REF!+#REF!)*((#REF!=#REF!)*(#REF!=#REF!)*(#REF!=#REF!)*(#REF!=#REF!))))</f>
        <v>#REF!</v>
      </c>
      <c r="W33" s="79">
        <f>(((P33/3000)*2880)-(M33*O33))/O33</f>
        <v>7.6748381538461544E-2</v>
      </c>
      <c r="X33" s="79">
        <f>+W33*L33</f>
        <v>191.87095384615387</v>
      </c>
      <c r="Y33" s="79">
        <f>+((P33/3000)*120)/101</f>
        <v>4.0627247524752472E-3</v>
      </c>
      <c r="Z33" s="79">
        <f>Y33*L33</f>
        <v>10.156811881188117</v>
      </c>
      <c r="AA33" s="79">
        <f>S33-Q33</f>
        <v>207.65307692307692</v>
      </c>
    </row>
    <row r="34" spans="1:27" ht="24.95" hidden="1" customHeight="1">
      <c r="A34" s="79"/>
      <c r="B34" s="92" t="s">
        <v>23</v>
      </c>
      <c r="C34" s="79"/>
      <c r="D34" s="81">
        <v>42857</v>
      </c>
      <c r="E34" s="82"/>
      <c r="F34" s="79"/>
      <c r="G34" s="79"/>
      <c r="H34" s="93" t="s">
        <v>10</v>
      </c>
      <c r="I34" s="92" t="s">
        <v>13</v>
      </c>
      <c r="J34" s="94">
        <v>8</v>
      </c>
      <c r="K34" s="79"/>
      <c r="L34" s="79"/>
      <c r="M34" s="79"/>
      <c r="N34" s="79"/>
      <c r="O34" s="86"/>
      <c r="P34" s="79"/>
      <c r="Q34" s="79"/>
      <c r="R34" s="79"/>
      <c r="S34" s="87">
        <v>0</v>
      </c>
      <c r="T34" s="95">
        <v>150.4</v>
      </c>
      <c r="U34" s="95"/>
      <c r="V34" s="89" t="e" cm="1">
        <f t="array" ref="V34">IF(SUMPRODUCT(MAX((#REF!)*((#REF!=#REF!)*(#REF!=#REF!)*(#REF!=#REF!)*(#REF!=#REF!))))&lt;&gt;#REF!,"",SUMPRODUCT((-#REF!+#REF!+#REF!)*((#REF!=#REF!)*(#REF!=#REF!)*(#REF!=#REF!)*(#REF!=#REF!))))</f>
        <v>#REF!</v>
      </c>
      <c r="W34" s="79"/>
      <c r="X34" s="79"/>
      <c r="Y34" s="79"/>
      <c r="Z34" s="79"/>
      <c r="AA34" s="79"/>
    </row>
    <row r="35" spans="1:27" ht="24.95" hidden="1" customHeight="1">
      <c r="A35" s="75">
        <v>201700044</v>
      </c>
      <c r="B35" s="75" t="s">
        <v>22</v>
      </c>
      <c r="C35" s="101">
        <v>547817</v>
      </c>
      <c r="D35" s="81">
        <v>42861</v>
      </c>
      <c r="E35" s="82">
        <v>510020</v>
      </c>
      <c r="F35" s="97" t="s">
        <v>11</v>
      </c>
      <c r="G35" s="104">
        <v>139</v>
      </c>
      <c r="H35" s="75" t="s">
        <v>10</v>
      </c>
      <c r="I35" s="75" t="s">
        <v>13</v>
      </c>
      <c r="J35" s="98">
        <v>8</v>
      </c>
      <c r="K35" s="79"/>
      <c r="L35" s="99">
        <v>3540</v>
      </c>
      <c r="M35" s="100">
        <v>1.446E-3</v>
      </c>
      <c r="N35" s="79">
        <v>6</v>
      </c>
      <c r="O35" s="79">
        <f>INT(2800/(N35+3))</f>
        <v>311</v>
      </c>
      <c r="P35" s="79">
        <f>((J35*J35)*0.866*9*3)/1000</f>
        <v>1.4964479999999998</v>
      </c>
      <c r="Q35" s="75">
        <f>+L35*M35</f>
        <v>5.1188400000000005</v>
      </c>
      <c r="R35" s="79">
        <f>P35/O35</f>
        <v>4.8117299035369768E-3</v>
      </c>
      <c r="S35" s="87">
        <v>17.033523858520898</v>
      </c>
      <c r="T35" s="88"/>
      <c r="U35" s="88"/>
      <c r="V35" s="89" t="e" cm="1">
        <f t="array" ref="V35">IF(SUMPRODUCT(MAX((#REF!)*((#REF!=#REF!)*(#REF!=#REF!)*(#REF!=#REF!)*(#REF!=#REF!))))&lt;&gt;#REF!,"",SUMPRODUCT((-#REF!+#REF!+#REF!)*((#REF!=#REF!)*(#REF!=#REF!)*(#REF!=#REF!)*(#REF!=#REF!))))</f>
        <v>#REF!</v>
      </c>
      <c r="W35" s="79">
        <f>(((P35/3000)*2880)-(M35*O35))/O35</f>
        <v>3.1732607073954979E-3</v>
      </c>
      <c r="X35" s="79">
        <f>+W35*L35</f>
        <v>11.233342904180063</v>
      </c>
      <c r="Y35" s="79">
        <f>+((P35/3000)*120)/101</f>
        <v>5.9265267326732659E-4</v>
      </c>
      <c r="Z35" s="79">
        <f>Y35*L35</f>
        <v>2.0979904633663362</v>
      </c>
      <c r="AA35" s="79">
        <f>S35-Q35</f>
        <v>11.914683858520897</v>
      </c>
    </row>
    <row r="36" spans="1:27" ht="24.95" hidden="1" customHeight="1">
      <c r="A36" s="75">
        <v>201700044</v>
      </c>
      <c r="B36" s="75" t="s">
        <v>22</v>
      </c>
      <c r="C36" s="101">
        <v>547817</v>
      </c>
      <c r="D36" s="81">
        <v>42861</v>
      </c>
      <c r="E36" s="82">
        <v>510090</v>
      </c>
      <c r="F36" s="104" t="s">
        <v>15</v>
      </c>
      <c r="G36" s="104">
        <v>141</v>
      </c>
      <c r="H36" s="75" t="s">
        <v>10</v>
      </c>
      <c r="I36" s="75" t="s">
        <v>13</v>
      </c>
      <c r="J36" s="96">
        <v>12</v>
      </c>
      <c r="K36" s="79"/>
      <c r="L36" s="99">
        <v>5100</v>
      </c>
      <c r="M36" s="100">
        <v>3.2499999999999999E-3</v>
      </c>
      <c r="N36" s="106">
        <v>12</v>
      </c>
      <c r="O36" s="79">
        <f>INT(2800/(N36+3))</f>
        <v>186</v>
      </c>
      <c r="P36" s="79">
        <f>((J36*J36)*0.866*9*3)/1000</f>
        <v>3.3670079999999998</v>
      </c>
      <c r="Q36" s="75">
        <f>+L36*M36</f>
        <v>16.574999999999999</v>
      </c>
      <c r="R36" s="79">
        <f>P36/O36</f>
        <v>1.8102193548387095E-2</v>
      </c>
      <c r="S36" s="87">
        <v>92.321187096774182</v>
      </c>
      <c r="T36" s="88"/>
      <c r="U36" s="88"/>
      <c r="V36" s="89" t="e" cm="1">
        <f t="array" ref="V36">IF(SUMPRODUCT(MAX((#REF!)*((#REF!=#REF!)*(#REF!=#REF!)*(#REF!=#REF!)*(#REF!=#REF!))))&lt;&gt;#REF!,"",SUMPRODUCT((-#REF!+#REF!+#REF!)*((#REF!=#REF!)*(#REF!=#REF!)*(#REF!=#REF!)*(#REF!=#REF!))))</f>
        <v>#REF!</v>
      </c>
      <c r="W36" s="79">
        <f>(((P36/3000)*2880)-(M36*O36))/O36</f>
        <v>1.4128105806451612E-2</v>
      </c>
      <c r="X36" s="79">
        <f>+W36*L36</f>
        <v>72.053339612903216</v>
      </c>
      <c r="Y36" s="79">
        <f>+((P36/3000)*120)/101</f>
        <v>1.3334685148514848E-3</v>
      </c>
      <c r="Z36" s="79">
        <f>Y36*L36</f>
        <v>6.8006894257425721</v>
      </c>
      <c r="AA36" s="79">
        <f>S36-Q36</f>
        <v>75.746187096774179</v>
      </c>
    </row>
    <row r="37" spans="1:27" ht="24.95" hidden="1" customHeight="1">
      <c r="A37" s="75">
        <v>201700044</v>
      </c>
      <c r="B37" s="75" t="s">
        <v>22</v>
      </c>
      <c r="C37" s="101">
        <v>547817</v>
      </c>
      <c r="D37" s="81">
        <v>42861</v>
      </c>
      <c r="E37" s="82">
        <v>512800</v>
      </c>
      <c r="F37" s="97" t="s">
        <v>17</v>
      </c>
      <c r="G37" s="104"/>
      <c r="H37" s="75" t="s">
        <v>10</v>
      </c>
      <c r="I37" s="79" t="s">
        <v>14</v>
      </c>
      <c r="J37" s="98">
        <v>7</v>
      </c>
      <c r="K37" s="79"/>
      <c r="L37" s="99">
        <v>17400</v>
      </c>
      <c r="M37" s="100">
        <v>3.421E-3</v>
      </c>
      <c r="N37" s="79">
        <v>24.5</v>
      </c>
      <c r="O37" s="79">
        <f>INT(2800/(N37+3))</f>
        <v>101</v>
      </c>
      <c r="P37" s="79">
        <f>((J37/2)*(J37/2)*3.14*9*3)/1000</f>
        <v>1.0385550000000003</v>
      </c>
      <c r="Q37" s="75">
        <f>+M37*L37</f>
        <v>59.525399999999998</v>
      </c>
      <c r="R37" s="79">
        <f>P37/O37</f>
        <v>1.0282722772277231E-2</v>
      </c>
      <c r="S37" s="87">
        <v>178.91937623762382</v>
      </c>
      <c r="T37" s="88"/>
      <c r="U37" s="88"/>
      <c r="V37" s="89" t="e" cm="1">
        <f t="array" ref="V37">IF(SUMPRODUCT(MAX((#REF!)*((#REF!=#REF!)*(#REF!=#REF!)*(#REF!=#REF!)*(#REF!=#REF!))))&lt;&gt;#REF!,"",SUMPRODUCT((-#REF!+#REF!+#REF!)*((#REF!=#REF!)*(#REF!=#REF!)*(#REF!=#REF!)*(#REF!=#REF!))))</f>
        <v>#REF!</v>
      </c>
      <c r="W37" s="79">
        <f>(((P37/3000)*2880)-(M37*O37))/O37</f>
        <v>6.4504138613861416E-3</v>
      </c>
      <c r="X37" s="79">
        <f>+W37*L37</f>
        <v>112.23720118811886</v>
      </c>
      <c r="Y37" s="79">
        <f>+((P37/3000)*120)/101</f>
        <v>4.1130891089108927E-4</v>
      </c>
      <c r="Z37" s="79">
        <f>Y37*L37</f>
        <v>7.1567750495049536</v>
      </c>
      <c r="AA37" s="79">
        <f>S37-Q37</f>
        <v>119.39397623762383</v>
      </c>
    </row>
    <row r="38" spans="1:27" ht="24.95" customHeight="1">
      <c r="A38" s="75">
        <v>201700038</v>
      </c>
      <c r="B38" s="75" t="s">
        <v>22</v>
      </c>
      <c r="C38" s="96">
        <v>547903</v>
      </c>
      <c r="D38" s="81">
        <v>42866</v>
      </c>
      <c r="E38" s="82">
        <v>200200</v>
      </c>
      <c r="F38" s="97" t="s">
        <v>16</v>
      </c>
      <c r="G38" s="97"/>
      <c r="H38" s="75" t="s">
        <v>10</v>
      </c>
      <c r="I38" s="79" t="s">
        <v>14</v>
      </c>
      <c r="J38" s="88">
        <v>22</v>
      </c>
      <c r="K38" s="79"/>
      <c r="L38" s="102">
        <v>1500</v>
      </c>
      <c r="M38" s="100">
        <v>7.4759999999999993E-2</v>
      </c>
      <c r="N38" s="103">
        <v>39.5</v>
      </c>
      <c r="O38" s="79">
        <f>INT(2800/(N38+3))</f>
        <v>65</v>
      </c>
      <c r="P38" s="79">
        <f>((J38/2)*(J38/2)*3.14*9*3)/1000</f>
        <v>10.258380000000001</v>
      </c>
      <c r="Q38" s="75">
        <f>+M38*L38</f>
        <v>112.13999999999999</v>
      </c>
      <c r="R38" s="79">
        <f>P38/O38</f>
        <v>0.15782123076923077</v>
      </c>
      <c r="S38" s="87">
        <v>236.73184615384616</v>
      </c>
      <c r="T38" s="88"/>
      <c r="U38" s="88"/>
      <c r="V38" s="89" t="e" cm="1">
        <f t="array" ref="V38">IF(SUMPRODUCT(MAX((#REF!)*((#REF!=#REF!)*(#REF!=#REF!)*(#REF!=#REF!)*(#REF!=#REF!))))&lt;&gt;#REF!,"",SUMPRODUCT((-#REF!+#REF!+#REF!)*((#REF!=#REF!)*(#REF!=#REF!)*(#REF!=#REF!)*(#REF!=#REF!))))</f>
        <v>#REF!</v>
      </c>
      <c r="W38" s="79">
        <f>(((P38/3000)*2880)-(M38*O38))/O38</f>
        <v>7.6748381538461544E-2</v>
      </c>
      <c r="X38" s="79">
        <f>+W38*L38</f>
        <v>115.12257230769231</v>
      </c>
      <c r="Y38" s="79">
        <f>+((P38/3000)*120)/101</f>
        <v>4.0627247524752472E-3</v>
      </c>
      <c r="Z38" s="79">
        <f>Y38*L38</f>
        <v>6.0940871287128706</v>
      </c>
      <c r="AA38" s="79">
        <f>S38-Q38</f>
        <v>124.59184615384618</v>
      </c>
    </row>
    <row r="39" spans="1:27" ht="24.95" hidden="1" customHeight="1">
      <c r="A39" s="79"/>
      <c r="B39" s="92" t="s">
        <v>23</v>
      </c>
      <c r="C39" s="79"/>
      <c r="D39" s="81">
        <v>42885</v>
      </c>
      <c r="E39" s="82"/>
      <c r="F39" s="79"/>
      <c r="G39" s="79"/>
      <c r="H39" s="93" t="s">
        <v>10</v>
      </c>
      <c r="I39" s="92" t="s">
        <v>14</v>
      </c>
      <c r="J39" s="94">
        <v>7</v>
      </c>
      <c r="K39" s="79"/>
      <c r="L39" s="79"/>
      <c r="M39" s="79"/>
      <c r="N39" s="79"/>
      <c r="O39" s="86"/>
      <c r="P39" s="79"/>
      <c r="Q39" s="79"/>
      <c r="R39" s="79"/>
      <c r="S39" s="87">
        <v>0</v>
      </c>
      <c r="T39" s="95">
        <v>250</v>
      </c>
      <c r="U39" s="95"/>
      <c r="V39" s="89" t="e" cm="1">
        <f t="array" ref="V39">IF(SUMPRODUCT(MAX((#REF!)*((#REF!=#REF!)*(#REF!=#REF!)*(#REF!=#REF!)*(#REF!=#REF!))))&lt;&gt;#REF!,"",SUMPRODUCT((-#REF!+#REF!+#REF!)*((#REF!=#REF!)*(#REF!=#REF!)*(#REF!=#REF!)*(#REF!=#REF!))))</f>
        <v>#REF!</v>
      </c>
      <c r="W39" s="79"/>
      <c r="X39" s="79"/>
      <c r="Y39" s="79"/>
      <c r="Z39" s="79"/>
      <c r="AA39" s="79"/>
    </row>
    <row r="40" spans="1:27" ht="24.95" hidden="1" customHeight="1">
      <c r="A40" s="79"/>
      <c r="B40" s="92" t="s">
        <v>23</v>
      </c>
      <c r="C40" s="79"/>
      <c r="D40" s="81">
        <v>42885</v>
      </c>
      <c r="E40" s="82"/>
      <c r="F40" s="79"/>
      <c r="G40" s="79"/>
      <c r="H40" s="93" t="s">
        <v>10</v>
      </c>
      <c r="I40" s="92" t="s">
        <v>13</v>
      </c>
      <c r="J40" s="94">
        <v>12</v>
      </c>
      <c r="K40" s="79"/>
      <c r="L40" s="79"/>
      <c r="M40" s="79"/>
      <c r="N40" s="79"/>
      <c r="O40" s="86"/>
      <c r="P40" s="79"/>
      <c r="Q40" s="79"/>
      <c r="R40" s="79"/>
      <c r="S40" s="87">
        <v>0</v>
      </c>
      <c r="T40" s="95">
        <v>250</v>
      </c>
      <c r="U40" s="95"/>
      <c r="V40" s="89" t="e" cm="1">
        <f t="array" ref="V40">IF(SUMPRODUCT(MAX((#REF!)*((#REF!=#REF!)*(#REF!=#REF!)*(#REF!=#REF!)*(#REF!=#REF!))))&lt;&gt;#REF!,"",SUMPRODUCT((-#REF!+#REF!+#REF!)*((#REF!=#REF!)*(#REF!=#REF!)*(#REF!=#REF!)*(#REF!=#REF!))))</f>
        <v>#REF!</v>
      </c>
      <c r="W40" s="79"/>
      <c r="X40" s="79"/>
      <c r="Y40" s="79"/>
      <c r="Z40" s="79"/>
      <c r="AA40" s="79"/>
    </row>
    <row r="41" spans="1:27" ht="24.95" hidden="1" customHeight="1">
      <c r="A41" s="75">
        <v>201700054</v>
      </c>
      <c r="B41" s="75" t="s">
        <v>22</v>
      </c>
      <c r="C41" s="96">
        <v>548450</v>
      </c>
      <c r="D41" s="81">
        <v>42893</v>
      </c>
      <c r="E41" s="82">
        <v>510020</v>
      </c>
      <c r="F41" s="97" t="s">
        <v>11</v>
      </c>
      <c r="G41" s="104">
        <v>139</v>
      </c>
      <c r="H41" s="75" t="s">
        <v>10</v>
      </c>
      <c r="I41" s="75" t="s">
        <v>13</v>
      </c>
      <c r="J41" s="98">
        <v>8</v>
      </c>
      <c r="K41" s="79"/>
      <c r="L41" s="99">
        <v>26460</v>
      </c>
      <c r="M41" s="100">
        <v>1.446E-3</v>
      </c>
      <c r="N41" s="79">
        <v>6</v>
      </c>
      <c r="O41" s="79">
        <f t="shared" ref="O41:O46" si="1">INT(2800/(N41+3))</f>
        <v>311</v>
      </c>
      <c r="P41" s="79">
        <f>((J41*J41)*0.866*9*3)/1000</f>
        <v>1.4964479999999998</v>
      </c>
      <c r="Q41" s="75">
        <f>+L41*M41</f>
        <v>38.261160000000004</v>
      </c>
      <c r="R41" s="79">
        <f t="shared" ref="R41:R46" si="2">P41/O41</f>
        <v>4.8117299035369768E-3</v>
      </c>
      <c r="S41" s="87">
        <v>127.31837324758841</v>
      </c>
      <c r="T41" s="88"/>
      <c r="U41" s="88"/>
      <c r="V41" s="89" t="e" cm="1">
        <f t="array" ref="V41">IF(SUMPRODUCT(MAX((#REF!)*((#REF!=#REF!)*(#REF!=#REF!)*(#REF!=#REF!)*(#REF!=#REF!))))&lt;&gt;#REF!,"",SUMPRODUCT((-#REF!+#REF!+#REF!)*((#REF!=#REF!)*(#REF!=#REF!)*(#REF!=#REF!)*(#REF!=#REF!))))</f>
        <v>#REF!</v>
      </c>
      <c r="W41" s="79">
        <f t="shared" ref="W41:W46" si="3">(((P41/3000)*2880)-(M41*O41))/O41</f>
        <v>3.1732607073954979E-3</v>
      </c>
      <c r="X41" s="79">
        <f t="shared" ref="X41:X46" si="4">+W41*L41</f>
        <v>83.964478317684879</v>
      </c>
      <c r="Y41" s="79">
        <f t="shared" ref="Y41:Y46" si="5">+((P41/3000)*120)/101</f>
        <v>5.9265267326732659E-4</v>
      </c>
      <c r="Z41" s="79">
        <f t="shared" ref="Z41:Z46" si="6">Y41*L41</f>
        <v>15.681589734653462</v>
      </c>
      <c r="AA41" s="79">
        <f t="shared" ref="AA41:AA46" si="7">S41-Q41</f>
        <v>89.057213247588408</v>
      </c>
    </row>
    <row r="42" spans="1:27" ht="24.95" hidden="1" customHeight="1">
      <c r="A42" s="75">
        <v>201700054</v>
      </c>
      <c r="B42" s="75" t="s">
        <v>22</v>
      </c>
      <c r="C42" s="96">
        <v>548450</v>
      </c>
      <c r="D42" s="81">
        <v>42893</v>
      </c>
      <c r="E42" s="82">
        <v>512800</v>
      </c>
      <c r="F42" s="97" t="s">
        <v>17</v>
      </c>
      <c r="G42" s="104"/>
      <c r="H42" s="75" t="s">
        <v>10</v>
      </c>
      <c r="I42" s="79" t="s">
        <v>14</v>
      </c>
      <c r="J42" s="98">
        <v>7</v>
      </c>
      <c r="K42" s="79"/>
      <c r="L42" s="99">
        <v>9100</v>
      </c>
      <c r="M42" s="100">
        <v>3.421E-3</v>
      </c>
      <c r="N42" s="79">
        <v>24.5</v>
      </c>
      <c r="O42" s="79">
        <f t="shared" si="1"/>
        <v>101</v>
      </c>
      <c r="P42" s="79">
        <f>((J42/2)*(J42/2)*3.14*9*3)/1000</f>
        <v>1.0385550000000003</v>
      </c>
      <c r="Q42" s="75">
        <f>+M42*L42</f>
        <v>31.1311</v>
      </c>
      <c r="R42" s="79">
        <f t="shared" si="2"/>
        <v>1.0282722772277231E-2</v>
      </c>
      <c r="S42" s="87">
        <v>93.57277722772281</v>
      </c>
      <c r="T42" s="88"/>
      <c r="U42" s="88"/>
      <c r="V42" s="89" t="e" cm="1">
        <f t="array" ref="V42">IF(SUMPRODUCT(MAX((#REF!)*((#REF!=#REF!)*(#REF!=#REF!)*(#REF!=#REF!)*(#REF!=#REF!))))&lt;&gt;#REF!,"",SUMPRODUCT((-#REF!+#REF!+#REF!)*((#REF!=#REF!)*(#REF!=#REF!)*(#REF!=#REF!)*(#REF!=#REF!))))</f>
        <v>#REF!</v>
      </c>
      <c r="W42" s="79">
        <f t="shared" si="3"/>
        <v>6.4504138613861416E-3</v>
      </c>
      <c r="X42" s="79">
        <f t="shared" si="4"/>
        <v>58.698766138613891</v>
      </c>
      <c r="Y42" s="79">
        <f t="shared" si="5"/>
        <v>4.1130891089108927E-4</v>
      </c>
      <c r="Z42" s="79">
        <f t="shared" si="6"/>
        <v>3.7429110891089121</v>
      </c>
      <c r="AA42" s="79">
        <f t="shared" si="7"/>
        <v>62.441677227722806</v>
      </c>
    </row>
    <row r="43" spans="1:27" ht="24.95" customHeight="1">
      <c r="A43" s="75">
        <v>201700061</v>
      </c>
      <c r="B43" s="75" t="s">
        <v>22</v>
      </c>
      <c r="C43" s="96">
        <v>549084</v>
      </c>
      <c r="D43" s="81">
        <v>42923</v>
      </c>
      <c r="E43" s="82">
        <v>200200</v>
      </c>
      <c r="F43" s="97" t="s">
        <v>16</v>
      </c>
      <c r="G43" s="104"/>
      <c r="H43" s="75" t="s">
        <v>10</v>
      </c>
      <c r="I43" s="79" t="s">
        <v>14</v>
      </c>
      <c r="J43" s="88">
        <v>22</v>
      </c>
      <c r="K43" s="79"/>
      <c r="L43" s="102">
        <v>1500</v>
      </c>
      <c r="M43" s="100">
        <v>7.4759999999999993E-2</v>
      </c>
      <c r="N43" s="103">
        <v>39.5</v>
      </c>
      <c r="O43" s="79">
        <f t="shared" si="1"/>
        <v>65</v>
      </c>
      <c r="P43" s="79">
        <f>((J43/2)*(J43/2)*3.14*9*3)/1000</f>
        <v>10.258380000000001</v>
      </c>
      <c r="Q43" s="75">
        <f>+M43*L43</f>
        <v>112.13999999999999</v>
      </c>
      <c r="R43" s="79">
        <f t="shared" si="2"/>
        <v>0.15782123076923077</v>
      </c>
      <c r="S43" s="87">
        <v>236.73184615384616</v>
      </c>
      <c r="T43" s="88"/>
      <c r="U43" s="88"/>
      <c r="V43" s="89" t="e" cm="1">
        <f t="array" ref="V43">IF(SUMPRODUCT(MAX((#REF!)*((#REF!=#REF!)*(#REF!=#REF!)*(#REF!=#REF!)*(#REF!=#REF!))))&lt;&gt;#REF!,"",SUMPRODUCT((-#REF!+#REF!+#REF!)*((#REF!=#REF!)*(#REF!=#REF!)*(#REF!=#REF!)*(#REF!=#REF!))))</f>
        <v>#REF!</v>
      </c>
      <c r="W43" s="79">
        <f t="shared" si="3"/>
        <v>7.6748381538461544E-2</v>
      </c>
      <c r="X43" s="79">
        <f t="shared" si="4"/>
        <v>115.12257230769231</v>
      </c>
      <c r="Y43" s="79">
        <f t="shared" si="5"/>
        <v>4.0627247524752472E-3</v>
      </c>
      <c r="Z43" s="79">
        <f t="shared" si="6"/>
        <v>6.0940871287128706</v>
      </c>
      <c r="AA43" s="79">
        <f t="shared" si="7"/>
        <v>124.59184615384618</v>
      </c>
    </row>
    <row r="44" spans="1:27" ht="24.95" hidden="1" customHeight="1">
      <c r="A44" s="75">
        <v>201700065</v>
      </c>
      <c r="B44" s="75" t="s">
        <v>22</v>
      </c>
      <c r="C44" s="96">
        <v>549089</v>
      </c>
      <c r="D44" s="81">
        <v>42923</v>
      </c>
      <c r="E44" s="82">
        <v>510020</v>
      </c>
      <c r="F44" s="97" t="s">
        <v>11</v>
      </c>
      <c r="G44" s="104">
        <v>139</v>
      </c>
      <c r="H44" s="75" t="s">
        <v>10</v>
      </c>
      <c r="I44" s="75" t="s">
        <v>13</v>
      </c>
      <c r="J44" s="98">
        <v>8</v>
      </c>
      <c r="K44" s="79"/>
      <c r="L44" s="99">
        <v>15517</v>
      </c>
      <c r="M44" s="100">
        <v>1.446E-3</v>
      </c>
      <c r="N44" s="79">
        <v>6</v>
      </c>
      <c r="O44" s="79">
        <f t="shared" si="1"/>
        <v>311</v>
      </c>
      <c r="P44" s="79">
        <f>((J44*J44)*0.866*9*3)/1000</f>
        <v>1.4964479999999998</v>
      </c>
      <c r="Q44" s="75">
        <f>+L44*M44</f>
        <v>22.437581999999999</v>
      </c>
      <c r="R44" s="79">
        <f t="shared" si="2"/>
        <v>4.8117299035369768E-3</v>
      </c>
      <c r="S44" s="87">
        <v>74.663612913183272</v>
      </c>
      <c r="T44" s="88"/>
      <c r="U44" s="88"/>
      <c r="V44" s="89" t="e" cm="1">
        <f t="array" ref="V44">IF(SUMPRODUCT(MAX((#REF!)*((#REF!=#REF!)*(#REF!=#REF!)*(#REF!=#REF!)*(#REF!=#REF!))))&lt;&gt;#REF!,"",SUMPRODUCT((-#REF!+#REF!+#REF!)*((#REF!=#REF!)*(#REF!=#REF!)*(#REF!=#REF!)*(#REF!=#REF!))))</f>
        <v>#REF!</v>
      </c>
      <c r="W44" s="79">
        <f t="shared" si="3"/>
        <v>3.1732607073954979E-3</v>
      </c>
      <c r="X44" s="79">
        <f t="shared" si="4"/>
        <v>49.239486396655941</v>
      </c>
      <c r="Y44" s="79">
        <f t="shared" si="5"/>
        <v>5.9265267326732659E-4</v>
      </c>
      <c r="Z44" s="79">
        <f t="shared" si="6"/>
        <v>9.1961915310891076</v>
      </c>
      <c r="AA44" s="79">
        <f t="shared" si="7"/>
        <v>52.226030913183273</v>
      </c>
    </row>
    <row r="45" spans="1:27" ht="24.95" hidden="1" customHeight="1">
      <c r="A45" s="75">
        <v>201700065</v>
      </c>
      <c r="B45" s="75" t="s">
        <v>22</v>
      </c>
      <c r="C45" s="96">
        <v>549089</v>
      </c>
      <c r="D45" s="81">
        <v>42923</v>
      </c>
      <c r="E45" s="82">
        <v>511040</v>
      </c>
      <c r="F45" s="97" t="s">
        <v>12</v>
      </c>
      <c r="G45" s="104">
        <v>138</v>
      </c>
      <c r="H45" s="75" t="s">
        <v>10</v>
      </c>
      <c r="I45" s="79" t="s">
        <v>14</v>
      </c>
      <c r="J45" s="96">
        <v>18</v>
      </c>
      <c r="K45" s="79"/>
      <c r="L45" s="99">
        <v>865</v>
      </c>
      <c r="M45" s="100">
        <v>3.676E-3</v>
      </c>
      <c r="N45" s="79">
        <v>10.3</v>
      </c>
      <c r="O45" s="79">
        <f t="shared" si="1"/>
        <v>210</v>
      </c>
      <c r="P45" s="79">
        <f>((J45/2)*(J45/2)*3.14*9*3)/1000</f>
        <v>6.8671800000000003</v>
      </c>
      <c r="Q45" s="75">
        <f>+M45*L45</f>
        <v>3.1797400000000002</v>
      </c>
      <c r="R45" s="79">
        <f t="shared" si="2"/>
        <v>3.2700857142857143E-2</v>
      </c>
      <c r="S45" s="87">
        <v>28.286241428571429</v>
      </c>
      <c r="T45" s="88"/>
      <c r="U45" s="88"/>
      <c r="V45" s="89" t="e" cm="1">
        <f t="array" ref="V45">IF(SUMPRODUCT(MAX((#REF!)*((#REF!=#REF!)*(#REF!=#REF!)*(#REF!=#REF!)*(#REF!=#REF!))))&lt;&gt;#REF!,"",SUMPRODUCT((-#REF!+#REF!+#REF!)*((#REF!=#REF!)*(#REF!=#REF!)*(#REF!=#REF!)*(#REF!=#REF!))))</f>
        <v>#REF!</v>
      </c>
      <c r="W45" s="79">
        <f t="shared" si="3"/>
        <v>2.7716822857142855E-2</v>
      </c>
      <c r="X45" s="79">
        <f t="shared" si="4"/>
        <v>23.975051771428571</v>
      </c>
      <c r="Y45" s="79">
        <f t="shared" si="5"/>
        <v>2.719675247524752E-3</v>
      </c>
      <c r="Z45" s="79">
        <f t="shared" si="6"/>
        <v>2.3525190891089105</v>
      </c>
      <c r="AA45" s="79">
        <f t="shared" si="7"/>
        <v>25.106501428571431</v>
      </c>
    </row>
    <row r="46" spans="1:27" ht="24.95" hidden="1" customHeight="1">
      <c r="A46" s="75">
        <v>201700065</v>
      </c>
      <c r="B46" s="75" t="s">
        <v>22</v>
      </c>
      <c r="C46" s="96">
        <v>549089</v>
      </c>
      <c r="D46" s="81">
        <v>42923</v>
      </c>
      <c r="E46" s="82">
        <v>512800</v>
      </c>
      <c r="F46" s="97" t="s">
        <v>17</v>
      </c>
      <c r="G46" s="104"/>
      <c r="H46" s="75" t="s">
        <v>10</v>
      </c>
      <c r="I46" s="79" t="s">
        <v>14</v>
      </c>
      <c r="J46" s="98">
        <v>7</v>
      </c>
      <c r="K46" s="79"/>
      <c r="L46" s="99">
        <v>6000</v>
      </c>
      <c r="M46" s="100">
        <v>3.421E-3</v>
      </c>
      <c r="N46" s="79">
        <v>24.5</v>
      </c>
      <c r="O46" s="79">
        <f t="shared" si="1"/>
        <v>101</v>
      </c>
      <c r="P46" s="79">
        <f>((J46/2)*(J46/2)*3.14*9*3)/1000</f>
        <v>1.0385550000000003</v>
      </c>
      <c r="Q46" s="75">
        <f>+M46*L46</f>
        <v>20.526</v>
      </c>
      <c r="R46" s="79">
        <f t="shared" si="2"/>
        <v>1.0282722772277231E-2</v>
      </c>
      <c r="S46" s="87">
        <v>61.696336633663385</v>
      </c>
      <c r="T46" s="88"/>
      <c r="U46" s="88"/>
      <c r="V46" s="89" t="e" cm="1">
        <f t="array" ref="V46">IF(SUMPRODUCT(MAX((#REF!)*((#REF!=#REF!)*(#REF!=#REF!)*(#REF!=#REF!)*(#REF!=#REF!))))&lt;&gt;#REF!,"",SUMPRODUCT((-#REF!+#REF!+#REF!)*((#REF!=#REF!)*(#REF!=#REF!)*(#REF!=#REF!)*(#REF!=#REF!))))</f>
        <v>#REF!</v>
      </c>
      <c r="W46" s="79">
        <f t="shared" si="3"/>
        <v>6.4504138613861416E-3</v>
      </c>
      <c r="X46" s="79">
        <f t="shared" si="4"/>
        <v>38.702483168316853</v>
      </c>
      <c r="Y46" s="79">
        <f t="shared" si="5"/>
        <v>4.1130891089108927E-4</v>
      </c>
      <c r="Z46" s="79">
        <f t="shared" si="6"/>
        <v>2.4678534653465358</v>
      </c>
      <c r="AA46" s="79">
        <f t="shared" si="7"/>
        <v>41.170336633663382</v>
      </c>
    </row>
    <row r="47" spans="1:27" ht="24.95" hidden="1" customHeight="1">
      <c r="A47" s="79"/>
      <c r="B47" s="92" t="s">
        <v>23</v>
      </c>
      <c r="C47" s="79"/>
      <c r="D47" s="81">
        <v>42923</v>
      </c>
      <c r="E47" s="82"/>
      <c r="F47" s="79"/>
      <c r="G47" s="79"/>
      <c r="H47" s="93" t="s">
        <v>10</v>
      </c>
      <c r="I47" s="92" t="s">
        <v>13</v>
      </c>
      <c r="J47" s="94">
        <v>8</v>
      </c>
      <c r="K47" s="79"/>
      <c r="L47" s="79"/>
      <c r="M47" s="79"/>
      <c r="N47" s="79"/>
      <c r="O47" s="86"/>
      <c r="P47" s="79"/>
      <c r="Q47" s="79"/>
      <c r="R47" s="79"/>
      <c r="S47" s="87">
        <v>0</v>
      </c>
      <c r="T47" s="95">
        <v>150.4</v>
      </c>
      <c r="U47" s="95"/>
      <c r="V47" s="89" t="e" cm="1">
        <f t="array" ref="V47">IF(SUMPRODUCT(MAX((#REF!)*((#REF!=#REF!)*(#REF!=#REF!)*(#REF!=#REF!)*(#REF!=#REF!))))&lt;&gt;#REF!,"",SUMPRODUCT((-#REF!+#REF!+#REF!)*((#REF!=#REF!)*(#REF!=#REF!)*(#REF!=#REF!)*(#REF!=#REF!))))</f>
        <v>#REF!</v>
      </c>
      <c r="W47" s="79"/>
      <c r="X47" s="79"/>
      <c r="Y47" s="79"/>
      <c r="Z47" s="79"/>
      <c r="AA47" s="79"/>
    </row>
    <row r="48" spans="1:27" ht="24.95" hidden="1" customHeight="1">
      <c r="A48" s="75">
        <v>201700072</v>
      </c>
      <c r="B48" s="75" t="s">
        <v>22</v>
      </c>
      <c r="C48" s="96">
        <v>549600</v>
      </c>
      <c r="D48" s="81">
        <v>42950</v>
      </c>
      <c r="E48" s="82">
        <v>510090</v>
      </c>
      <c r="F48" s="104" t="s">
        <v>15</v>
      </c>
      <c r="G48" s="104">
        <v>141</v>
      </c>
      <c r="H48" s="75" t="s">
        <v>10</v>
      </c>
      <c r="I48" s="75" t="s">
        <v>13</v>
      </c>
      <c r="J48" s="96">
        <v>12</v>
      </c>
      <c r="K48" s="79"/>
      <c r="L48" s="99">
        <v>3000</v>
      </c>
      <c r="M48" s="100">
        <v>3.2499999999999999E-3</v>
      </c>
      <c r="N48" s="106">
        <v>12</v>
      </c>
      <c r="O48" s="79">
        <f t="shared" ref="O48:O55" si="8">INT(2800/(N48+3))</f>
        <v>186</v>
      </c>
      <c r="P48" s="79">
        <f>((J48*J48)*0.866*9*3)/1000</f>
        <v>3.3670079999999998</v>
      </c>
      <c r="Q48" s="75">
        <f>+L48*M48</f>
        <v>9.75</v>
      </c>
      <c r="R48" s="79">
        <f t="shared" ref="R48:R55" si="9">P48/O48</f>
        <v>1.8102193548387095E-2</v>
      </c>
      <c r="S48" s="87">
        <v>54.306580645161283</v>
      </c>
      <c r="T48" s="88"/>
      <c r="U48" s="88"/>
      <c r="V48" s="89" t="e" cm="1">
        <f t="array" ref="V48">IF(SUMPRODUCT(MAX((#REF!)*((#REF!=#REF!)*(#REF!=#REF!)*(#REF!=#REF!)*(#REF!=#REF!))))&lt;&gt;#REF!,"",SUMPRODUCT((-#REF!+#REF!+#REF!)*((#REF!=#REF!)*(#REF!=#REF!)*(#REF!=#REF!)*(#REF!=#REF!))))</f>
        <v>#REF!</v>
      </c>
      <c r="W48" s="79">
        <f t="shared" ref="W48:W55" si="10">(((P48/3000)*2880)-(M48*O48))/O48</f>
        <v>1.4128105806451612E-2</v>
      </c>
      <c r="X48" s="79">
        <f t="shared" ref="X48:X55" si="11">+W48*L48</f>
        <v>42.384317419354836</v>
      </c>
      <c r="Y48" s="79">
        <f t="shared" ref="Y48:Y55" si="12">+((P48/3000)*120)/101</f>
        <v>1.3334685148514848E-3</v>
      </c>
      <c r="Z48" s="79">
        <f t="shared" ref="Z48:Z55" si="13">Y48*L48</f>
        <v>4.0004055445544546</v>
      </c>
      <c r="AA48" s="79">
        <f t="shared" ref="AA48:AA55" si="14">S48-Q48</f>
        <v>44.556580645161283</v>
      </c>
    </row>
    <row r="49" spans="1:27" ht="24.95" hidden="1" customHeight="1">
      <c r="A49" s="75">
        <v>201700072</v>
      </c>
      <c r="B49" s="75" t="s">
        <v>22</v>
      </c>
      <c r="C49" s="96">
        <v>549600</v>
      </c>
      <c r="D49" s="81">
        <v>42950</v>
      </c>
      <c r="E49" s="82">
        <v>512800</v>
      </c>
      <c r="F49" s="97" t="s">
        <v>17</v>
      </c>
      <c r="G49" s="104"/>
      <c r="H49" s="75" t="s">
        <v>10</v>
      </c>
      <c r="I49" s="79" t="s">
        <v>14</v>
      </c>
      <c r="J49" s="98">
        <v>7</v>
      </c>
      <c r="K49" s="79"/>
      <c r="L49" s="99">
        <v>3000</v>
      </c>
      <c r="M49" s="100">
        <v>3.421E-3</v>
      </c>
      <c r="N49" s="79">
        <v>24.5</v>
      </c>
      <c r="O49" s="79">
        <f t="shared" si="8"/>
        <v>101</v>
      </c>
      <c r="P49" s="79">
        <f>((J49/2)*(J49/2)*3.14*9*3)/1000</f>
        <v>1.0385550000000003</v>
      </c>
      <c r="Q49" s="75">
        <f>+M49*L49</f>
        <v>10.263</v>
      </c>
      <c r="R49" s="79">
        <f t="shared" si="9"/>
        <v>1.0282722772277231E-2</v>
      </c>
      <c r="S49" s="87">
        <v>30.848168316831693</v>
      </c>
      <c r="T49" s="88"/>
      <c r="U49" s="88"/>
      <c r="V49" s="89" t="e" cm="1">
        <f t="array" ref="V49">IF(SUMPRODUCT(MAX((#REF!)*((#REF!=#REF!)*(#REF!=#REF!)*(#REF!=#REF!)*(#REF!=#REF!))))&lt;&gt;#REF!,"",SUMPRODUCT((-#REF!+#REF!+#REF!)*((#REF!=#REF!)*(#REF!=#REF!)*(#REF!=#REF!)*(#REF!=#REF!))))</f>
        <v>#REF!</v>
      </c>
      <c r="W49" s="79">
        <f t="shared" si="10"/>
        <v>6.4504138613861416E-3</v>
      </c>
      <c r="X49" s="79">
        <f t="shared" si="11"/>
        <v>19.351241584158426</v>
      </c>
      <c r="Y49" s="79">
        <f t="shared" si="12"/>
        <v>4.1130891089108927E-4</v>
      </c>
      <c r="Z49" s="79">
        <f t="shared" si="13"/>
        <v>1.2339267326732679</v>
      </c>
      <c r="AA49" s="79">
        <f t="shared" si="14"/>
        <v>20.585168316831691</v>
      </c>
    </row>
    <row r="50" spans="1:27" ht="24.95" customHeight="1">
      <c r="A50" s="75">
        <v>201700076</v>
      </c>
      <c r="B50" s="75" t="s">
        <v>22</v>
      </c>
      <c r="C50" s="96">
        <v>530052</v>
      </c>
      <c r="D50" s="81">
        <v>42984</v>
      </c>
      <c r="E50" s="82">
        <v>200200</v>
      </c>
      <c r="F50" s="97" t="s">
        <v>16</v>
      </c>
      <c r="G50" s="104"/>
      <c r="H50" s="75" t="s">
        <v>10</v>
      </c>
      <c r="I50" s="79" t="s">
        <v>14</v>
      </c>
      <c r="J50" s="88">
        <v>22</v>
      </c>
      <c r="K50" s="79"/>
      <c r="L50" s="102">
        <v>1500</v>
      </c>
      <c r="M50" s="100">
        <v>7.4759999999999993E-2</v>
      </c>
      <c r="N50" s="103">
        <v>39.5</v>
      </c>
      <c r="O50" s="79">
        <f t="shared" si="8"/>
        <v>65</v>
      </c>
      <c r="P50" s="79">
        <f>((J50/2)*(J50/2)*3.14*9*3)/1000</f>
        <v>10.258380000000001</v>
      </c>
      <c r="Q50" s="75">
        <f>+M50*L50</f>
        <v>112.13999999999999</v>
      </c>
      <c r="R50" s="79">
        <f t="shared" si="9"/>
        <v>0.15782123076923077</v>
      </c>
      <c r="S50" s="87">
        <v>236.73184615384616</v>
      </c>
      <c r="T50" s="88"/>
      <c r="U50" s="88"/>
      <c r="V50" s="89" t="e" cm="1">
        <f t="array" ref="V50">IF(SUMPRODUCT(MAX((#REF!)*((#REF!=#REF!)*(#REF!=#REF!)*(#REF!=#REF!)*(#REF!=#REF!))))&lt;&gt;#REF!,"",SUMPRODUCT((-#REF!+#REF!+#REF!)*((#REF!=#REF!)*(#REF!=#REF!)*(#REF!=#REF!)*(#REF!=#REF!))))</f>
        <v>#REF!</v>
      </c>
      <c r="W50" s="79">
        <f t="shared" si="10"/>
        <v>7.6748381538461544E-2</v>
      </c>
      <c r="X50" s="79">
        <f t="shared" si="11"/>
        <v>115.12257230769231</v>
      </c>
      <c r="Y50" s="79">
        <f t="shared" si="12"/>
        <v>4.0627247524752472E-3</v>
      </c>
      <c r="Z50" s="79">
        <f t="shared" si="13"/>
        <v>6.0940871287128706</v>
      </c>
      <c r="AA50" s="79">
        <f t="shared" si="14"/>
        <v>124.59184615384618</v>
      </c>
    </row>
    <row r="51" spans="1:27" ht="24.95" customHeight="1">
      <c r="A51" s="75">
        <v>201700081</v>
      </c>
      <c r="B51" s="75" t="s">
        <v>22</v>
      </c>
      <c r="C51" s="96">
        <v>530407</v>
      </c>
      <c r="D51" s="81">
        <v>43003</v>
      </c>
      <c r="E51" s="82">
        <v>200200</v>
      </c>
      <c r="F51" s="97" t="s">
        <v>16</v>
      </c>
      <c r="G51" s="104"/>
      <c r="H51" s="75" t="s">
        <v>10</v>
      </c>
      <c r="I51" s="79" t="s">
        <v>14</v>
      </c>
      <c r="J51" s="88">
        <v>22</v>
      </c>
      <c r="K51" s="79"/>
      <c r="L51" s="102">
        <v>1100</v>
      </c>
      <c r="M51" s="100">
        <v>7.4759999999999993E-2</v>
      </c>
      <c r="N51" s="103">
        <v>39.5</v>
      </c>
      <c r="O51" s="79">
        <f t="shared" si="8"/>
        <v>65</v>
      </c>
      <c r="P51" s="79">
        <f>((J51/2)*(J51/2)*3.14*9*3)/1000</f>
        <v>10.258380000000001</v>
      </c>
      <c r="Q51" s="75">
        <f>+M51*L51</f>
        <v>82.23599999999999</v>
      </c>
      <c r="R51" s="79">
        <f t="shared" si="9"/>
        <v>0.15782123076923077</v>
      </c>
      <c r="S51" s="87">
        <v>173.60335384615385</v>
      </c>
      <c r="T51" s="88"/>
      <c r="U51" s="88"/>
      <c r="V51" s="89" t="e" cm="1">
        <f t="array" ref="V51">IF(SUMPRODUCT(MAX((#REF!)*((#REF!=#REF!)*(#REF!=#REF!)*(#REF!=#REF!)*(#REF!=#REF!))))&lt;&gt;#REF!,"",SUMPRODUCT((-#REF!+#REF!+#REF!)*((#REF!=#REF!)*(#REF!=#REF!)*(#REF!=#REF!)*(#REF!=#REF!))))</f>
        <v>#REF!</v>
      </c>
      <c r="W51" s="79">
        <f t="shared" si="10"/>
        <v>7.6748381538461544E-2</v>
      </c>
      <c r="X51" s="79">
        <f t="shared" si="11"/>
        <v>84.423219692307697</v>
      </c>
      <c r="Y51" s="79">
        <f t="shared" si="12"/>
        <v>4.0627247524752472E-3</v>
      </c>
      <c r="Z51" s="79">
        <f t="shared" si="13"/>
        <v>4.4689972277227721</v>
      </c>
      <c r="AA51" s="79">
        <f t="shared" si="14"/>
        <v>91.367353846153861</v>
      </c>
    </row>
    <row r="52" spans="1:27" ht="24.95" hidden="1" customHeight="1">
      <c r="A52" s="75">
        <v>201700085</v>
      </c>
      <c r="B52" s="75" t="s">
        <v>22</v>
      </c>
      <c r="C52" s="96">
        <v>530684</v>
      </c>
      <c r="D52" s="81">
        <v>43017</v>
      </c>
      <c r="E52" s="82">
        <v>511040</v>
      </c>
      <c r="F52" s="97" t="s">
        <v>12</v>
      </c>
      <c r="G52" s="104">
        <v>138</v>
      </c>
      <c r="H52" s="75" t="s">
        <v>10</v>
      </c>
      <c r="I52" s="79" t="s">
        <v>14</v>
      </c>
      <c r="J52" s="96">
        <v>18</v>
      </c>
      <c r="K52" s="79"/>
      <c r="L52" s="99">
        <v>4200</v>
      </c>
      <c r="M52" s="100">
        <v>3.676E-3</v>
      </c>
      <c r="N52" s="79">
        <v>10.3</v>
      </c>
      <c r="O52" s="79">
        <f t="shared" si="8"/>
        <v>210</v>
      </c>
      <c r="P52" s="79">
        <f>((J52/2)*(J52/2)*3.14*9*3)/1000</f>
        <v>6.8671800000000003</v>
      </c>
      <c r="Q52" s="75">
        <f>+M52*L52</f>
        <v>15.4392</v>
      </c>
      <c r="R52" s="79">
        <f t="shared" si="9"/>
        <v>3.2700857142857143E-2</v>
      </c>
      <c r="S52" s="87">
        <v>137.34360000000001</v>
      </c>
      <c r="T52" s="88"/>
      <c r="U52" s="88"/>
      <c r="V52" s="89" t="e" cm="1">
        <f t="array" ref="V52">IF(SUMPRODUCT(MAX((#REF!)*((#REF!=#REF!)*(#REF!=#REF!)*(#REF!=#REF!)*(#REF!=#REF!))))&lt;&gt;#REF!,"",SUMPRODUCT((-#REF!+#REF!+#REF!)*((#REF!=#REF!)*(#REF!=#REF!)*(#REF!=#REF!)*(#REF!=#REF!))))</f>
        <v>#REF!</v>
      </c>
      <c r="W52" s="79">
        <f t="shared" si="10"/>
        <v>2.7716822857142855E-2</v>
      </c>
      <c r="X52" s="79">
        <f t="shared" si="11"/>
        <v>116.41065599999999</v>
      </c>
      <c r="Y52" s="79">
        <f t="shared" si="12"/>
        <v>2.719675247524752E-3</v>
      </c>
      <c r="Z52" s="79">
        <f t="shared" si="13"/>
        <v>11.422636039603958</v>
      </c>
      <c r="AA52" s="79">
        <f t="shared" si="14"/>
        <v>121.90440000000001</v>
      </c>
    </row>
    <row r="53" spans="1:27" ht="24.95" customHeight="1">
      <c r="A53" s="75">
        <v>201700095</v>
      </c>
      <c r="B53" s="75" t="s">
        <v>22</v>
      </c>
      <c r="C53" s="96">
        <v>531288</v>
      </c>
      <c r="D53" s="81">
        <v>43043</v>
      </c>
      <c r="E53" s="82">
        <v>200200</v>
      </c>
      <c r="F53" s="97" t="s">
        <v>16</v>
      </c>
      <c r="G53" s="104"/>
      <c r="H53" s="75" t="s">
        <v>10</v>
      </c>
      <c r="I53" s="79" t="s">
        <v>14</v>
      </c>
      <c r="J53" s="88">
        <v>22</v>
      </c>
      <c r="K53" s="79"/>
      <c r="L53" s="102">
        <v>1300</v>
      </c>
      <c r="M53" s="100">
        <v>7.4759999999999993E-2</v>
      </c>
      <c r="N53" s="103">
        <v>39.5</v>
      </c>
      <c r="O53" s="79">
        <f t="shared" si="8"/>
        <v>65</v>
      </c>
      <c r="P53" s="79">
        <f>((J53/2)*(J53/2)*3.14*9*3)/1000</f>
        <v>10.258380000000001</v>
      </c>
      <c r="Q53" s="75">
        <f>+M53*L53</f>
        <v>97.187999999999988</v>
      </c>
      <c r="R53" s="79">
        <f t="shared" si="9"/>
        <v>0.15782123076923077</v>
      </c>
      <c r="S53" s="87">
        <v>205.16759999999999</v>
      </c>
      <c r="T53" s="88"/>
      <c r="U53" s="88"/>
      <c r="V53" s="89" t="e" cm="1">
        <f t="array" ref="V53">IF(SUMPRODUCT(MAX((#REF!)*((#REF!=#REF!)*(#REF!=#REF!)*(#REF!=#REF!)*(#REF!=#REF!))))&lt;&gt;#REF!,"",SUMPRODUCT((-#REF!+#REF!+#REF!)*((#REF!=#REF!)*(#REF!=#REF!)*(#REF!=#REF!)*(#REF!=#REF!))))</f>
        <v>#REF!</v>
      </c>
      <c r="W53" s="79">
        <f t="shared" si="10"/>
        <v>7.6748381538461544E-2</v>
      </c>
      <c r="X53" s="79">
        <f t="shared" si="11"/>
        <v>99.772896000000003</v>
      </c>
      <c r="Y53" s="79">
        <f t="shared" si="12"/>
        <v>4.0627247524752472E-3</v>
      </c>
      <c r="Z53" s="79">
        <f t="shared" si="13"/>
        <v>5.2815421782178218</v>
      </c>
      <c r="AA53" s="79">
        <f t="shared" si="14"/>
        <v>107.9796</v>
      </c>
    </row>
    <row r="54" spans="1:27" ht="24.95" hidden="1" customHeight="1">
      <c r="A54" s="75">
        <v>201700098</v>
      </c>
      <c r="B54" s="75" t="s">
        <v>22</v>
      </c>
      <c r="C54" s="96">
        <v>531306</v>
      </c>
      <c r="D54" s="81">
        <v>43045</v>
      </c>
      <c r="E54" s="82">
        <v>510020</v>
      </c>
      <c r="F54" s="97" t="s">
        <v>11</v>
      </c>
      <c r="G54" s="104">
        <v>139</v>
      </c>
      <c r="H54" s="75" t="s">
        <v>10</v>
      </c>
      <c r="I54" s="75" t="s">
        <v>13</v>
      </c>
      <c r="J54" s="98">
        <v>8</v>
      </c>
      <c r="K54" s="79"/>
      <c r="L54" s="99">
        <v>25000</v>
      </c>
      <c r="M54" s="100">
        <v>1.446E-3</v>
      </c>
      <c r="N54" s="79">
        <v>6</v>
      </c>
      <c r="O54" s="79">
        <f t="shared" si="8"/>
        <v>311</v>
      </c>
      <c r="P54" s="79">
        <f>((J54*J54)*0.866*9*3)/1000</f>
        <v>1.4964479999999998</v>
      </c>
      <c r="Q54" s="75">
        <f>+L54*M54</f>
        <v>36.15</v>
      </c>
      <c r="R54" s="79">
        <f t="shared" si="9"/>
        <v>4.8117299035369768E-3</v>
      </c>
      <c r="S54" s="87">
        <v>120.29324758842442</v>
      </c>
      <c r="T54" s="88"/>
      <c r="U54" s="88"/>
      <c r="V54" s="89" t="e" cm="1">
        <f t="array" ref="V54">IF(SUMPRODUCT(MAX((#REF!)*((#REF!=#REF!)*(#REF!=#REF!)*(#REF!=#REF!)*(#REF!=#REF!))))&lt;&gt;#REF!,"",SUMPRODUCT((-#REF!+#REF!+#REF!)*((#REF!=#REF!)*(#REF!=#REF!)*(#REF!=#REF!)*(#REF!=#REF!))))</f>
        <v>#REF!</v>
      </c>
      <c r="W54" s="79">
        <f t="shared" si="10"/>
        <v>3.1732607073954979E-3</v>
      </c>
      <c r="X54" s="79">
        <f t="shared" si="11"/>
        <v>79.331517684887444</v>
      </c>
      <c r="Y54" s="79">
        <f t="shared" si="12"/>
        <v>5.9265267326732659E-4</v>
      </c>
      <c r="Z54" s="79">
        <f t="shared" si="13"/>
        <v>14.816316831683165</v>
      </c>
      <c r="AA54" s="79">
        <f t="shared" si="14"/>
        <v>84.14324758842443</v>
      </c>
    </row>
    <row r="55" spans="1:27" ht="24.95" hidden="1" customHeight="1">
      <c r="A55" s="75">
        <v>201700098</v>
      </c>
      <c r="B55" s="75" t="s">
        <v>22</v>
      </c>
      <c r="C55" s="96">
        <v>531306</v>
      </c>
      <c r="D55" s="81">
        <v>43045</v>
      </c>
      <c r="E55" s="82">
        <v>512800</v>
      </c>
      <c r="F55" s="97" t="s">
        <v>17</v>
      </c>
      <c r="G55" s="104"/>
      <c r="H55" s="75" t="s">
        <v>10</v>
      </c>
      <c r="I55" s="79" t="s">
        <v>14</v>
      </c>
      <c r="J55" s="98">
        <v>7</v>
      </c>
      <c r="K55" s="79"/>
      <c r="L55" s="99">
        <v>12000</v>
      </c>
      <c r="M55" s="100">
        <v>3.421E-3</v>
      </c>
      <c r="N55" s="79">
        <v>24.5</v>
      </c>
      <c r="O55" s="79">
        <f t="shared" si="8"/>
        <v>101</v>
      </c>
      <c r="P55" s="79">
        <f>((J55/2)*(J55/2)*3.14*9*3)/1000</f>
        <v>1.0385550000000003</v>
      </c>
      <c r="Q55" s="75">
        <f>+M55*L55</f>
        <v>41.052</v>
      </c>
      <c r="R55" s="79">
        <f t="shared" si="9"/>
        <v>1.0282722772277231E-2</v>
      </c>
      <c r="S55" s="87">
        <v>123.39267326732677</v>
      </c>
      <c r="T55" s="88"/>
      <c r="U55" s="88"/>
      <c r="V55" s="89" t="e" cm="1">
        <f t="array" ref="V55">IF(SUMPRODUCT(MAX((#REF!)*((#REF!=#REF!)*(#REF!=#REF!)*(#REF!=#REF!)*(#REF!=#REF!))))&lt;&gt;#REF!,"",SUMPRODUCT((-#REF!+#REF!+#REF!)*((#REF!=#REF!)*(#REF!=#REF!)*(#REF!=#REF!)*(#REF!=#REF!))))</f>
        <v>#REF!</v>
      </c>
      <c r="W55" s="79">
        <f t="shared" si="10"/>
        <v>6.4504138613861416E-3</v>
      </c>
      <c r="X55" s="79">
        <f t="shared" si="11"/>
        <v>77.404966336633706</v>
      </c>
      <c r="Y55" s="79">
        <f t="shared" si="12"/>
        <v>4.1130891089108927E-4</v>
      </c>
      <c r="Z55" s="79">
        <f t="shared" si="13"/>
        <v>4.9357069306930716</v>
      </c>
      <c r="AA55" s="79">
        <f t="shared" si="14"/>
        <v>82.340673267326764</v>
      </c>
    </row>
    <row r="56" spans="1:27" ht="24.95" customHeight="1">
      <c r="A56" s="79"/>
      <c r="B56" s="113" t="s">
        <v>23</v>
      </c>
      <c r="C56" s="79"/>
      <c r="D56" s="114">
        <v>43067</v>
      </c>
      <c r="E56" s="82"/>
      <c r="F56" s="79"/>
      <c r="G56" s="79"/>
      <c r="H56" s="93" t="s">
        <v>10</v>
      </c>
      <c r="I56" s="92" t="s">
        <v>14</v>
      </c>
      <c r="J56" s="94">
        <v>22</v>
      </c>
      <c r="K56" s="79"/>
      <c r="L56" s="91"/>
      <c r="M56" s="79"/>
      <c r="N56" s="79"/>
      <c r="O56" s="86"/>
      <c r="P56" s="79"/>
      <c r="Q56" s="79"/>
      <c r="R56" s="79"/>
      <c r="S56" s="87">
        <v>0</v>
      </c>
      <c r="T56" s="95">
        <v>2548</v>
      </c>
      <c r="U56" s="95"/>
      <c r="V56" s="89" t="e" cm="1">
        <f t="array" ref="V56">IF(SUMPRODUCT(MAX((#REF!)*((#REF!=#REF!)*(#REF!=#REF!)*(#REF!=#REF!)*(#REF!=#REF!))))&lt;&gt;#REF!,"",SUMPRODUCT((-#REF!+#REF!+#REF!)*((#REF!=#REF!)*(#REF!=#REF!)*(#REF!=#REF!)*(#REF!=#REF!))))</f>
        <v>#REF!</v>
      </c>
      <c r="W56" s="79"/>
      <c r="X56" s="79"/>
      <c r="Y56" s="79"/>
      <c r="Z56" s="79"/>
      <c r="AA56" s="79"/>
    </row>
    <row r="57" spans="1:27" ht="24.95" hidden="1" customHeight="1">
      <c r="A57" s="79"/>
      <c r="B57" s="92" t="s">
        <v>23</v>
      </c>
      <c r="C57" s="79"/>
      <c r="D57" s="81">
        <v>43067</v>
      </c>
      <c r="E57" s="82"/>
      <c r="F57" s="79"/>
      <c r="G57" s="79"/>
      <c r="H57" s="93" t="s">
        <v>10</v>
      </c>
      <c r="I57" s="92" t="s">
        <v>14</v>
      </c>
      <c r="J57" s="94">
        <v>18</v>
      </c>
      <c r="K57" s="79"/>
      <c r="L57" s="79"/>
      <c r="M57" s="79"/>
      <c r="N57" s="79"/>
      <c r="O57" s="86"/>
      <c r="P57" s="79"/>
      <c r="Q57" s="79"/>
      <c r="R57" s="79"/>
      <c r="S57" s="87">
        <v>0</v>
      </c>
      <c r="T57" s="95">
        <v>314</v>
      </c>
      <c r="U57" s="95"/>
      <c r="V57" s="89" t="e" cm="1">
        <f t="array" ref="V57">IF(SUMPRODUCT(MAX((#REF!)*((#REF!=#REF!)*(#REF!=#REF!)*(#REF!=#REF!)*(#REF!=#REF!))))&lt;&gt;#REF!,"",SUMPRODUCT((-#REF!+#REF!+#REF!)*((#REF!=#REF!)*(#REF!=#REF!)*(#REF!=#REF!)*(#REF!=#REF!))))</f>
        <v>#REF!</v>
      </c>
      <c r="W57" s="79"/>
      <c r="X57" s="79"/>
      <c r="Y57" s="79"/>
      <c r="Z57" s="79"/>
      <c r="AA57" s="79"/>
    </row>
    <row r="58" spans="1:27" ht="24.95" hidden="1" customHeight="1">
      <c r="A58" s="79"/>
      <c r="B58" s="92" t="s">
        <v>23</v>
      </c>
      <c r="C58" s="79"/>
      <c r="D58" s="81">
        <v>43067</v>
      </c>
      <c r="E58" s="82"/>
      <c r="F58" s="79"/>
      <c r="G58" s="79"/>
      <c r="H58" s="93" t="s">
        <v>10</v>
      </c>
      <c r="I58" s="92" t="s">
        <v>14</v>
      </c>
      <c r="J58" s="94">
        <v>7</v>
      </c>
      <c r="K58" s="79"/>
      <c r="L58" s="79"/>
      <c r="M58" s="79"/>
      <c r="N58" s="79"/>
      <c r="O58" s="86"/>
      <c r="P58" s="79"/>
      <c r="Q58" s="79"/>
      <c r="R58" s="79"/>
      <c r="S58" s="87">
        <v>0</v>
      </c>
      <c r="T58" s="95">
        <v>306</v>
      </c>
      <c r="U58" s="95"/>
      <c r="V58" s="89" t="e" cm="1">
        <f t="array" ref="V58">IF(SUMPRODUCT(MAX((#REF!)*((#REF!=#REF!)*(#REF!=#REF!)*(#REF!=#REF!)*(#REF!=#REF!))))&lt;&gt;#REF!,"",SUMPRODUCT((-#REF!+#REF!+#REF!)*((#REF!=#REF!)*(#REF!=#REF!)*(#REF!=#REF!)*(#REF!=#REF!))))</f>
        <v>#REF!</v>
      </c>
      <c r="W58" s="79"/>
      <c r="X58" s="79"/>
      <c r="Y58" s="79"/>
      <c r="Z58" s="79"/>
      <c r="AA58" s="79"/>
    </row>
    <row r="59" spans="1:27" ht="24.95" hidden="1" customHeight="1">
      <c r="A59" s="79"/>
      <c r="B59" s="92" t="s">
        <v>23</v>
      </c>
      <c r="C59" s="79"/>
      <c r="D59" s="81">
        <v>43067</v>
      </c>
      <c r="E59" s="82"/>
      <c r="F59" s="79"/>
      <c r="G59" s="79"/>
      <c r="H59" s="93" t="s">
        <v>10</v>
      </c>
      <c r="I59" s="92" t="s">
        <v>13</v>
      </c>
      <c r="J59" s="94">
        <v>12</v>
      </c>
      <c r="K59" s="79"/>
      <c r="L59" s="79"/>
      <c r="M59" s="79"/>
      <c r="N59" s="79"/>
      <c r="O59" s="86"/>
      <c r="P59" s="79"/>
      <c r="Q59" s="79"/>
      <c r="R59" s="79"/>
      <c r="S59" s="87">
        <v>0</v>
      </c>
      <c r="T59" s="95">
        <v>201</v>
      </c>
      <c r="U59" s="95"/>
      <c r="V59" s="89" t="e" cm="1">
        <f t="array" ref="V59">IF(SUMPRODUCT(MAX((#REF!)*((#REF!=#REF!)*(#REF!=#REF!)*(#REF!=#REF!)*(#REF!=#REF!))))&lt;&gt;#REF!,"",SUMPRODUCT((-#REF!+#REF!+#REF!)*((#REF!=#REF!)*(#REF!=#REF!)*(#REF!=#REF!)*(#REF!=#REF!))))</f>
        <v>#REF!</v>
      </c>
      <c r="W59" s="79"/>
      <c r="X59" s="79"/>
      <c r="Y59" s="79"/>
      <c r="Z59" s="79"/>
      <c r="AA59" s="79"/>
    </row>
    <row r="60" spans="1:27" ht="24.95" hidden="1" customHeight="1">
      <c r="A60" s="79"/>
      <c r="B60" s="92" t="s">
        <v>23</v>
      </c>
      <c r="C60" s="79"/>
      <c r="D60" s="81">
        <v>43067</v>
      </c>
      <c r="E60" s="82"/>
      <c r="F60" s="79"/>
      <c r="G60" s="79"/>
      <c r="H60" s="93" t="s">
        <v>10</v>
      </c>
      <c r="I60" s="92" t="s">
        <v>13</v>
      </c>
      <c r="J60" s="94">
        <v>8</v>
      </c>
      <c r="K60" s="79"/>
      <c r="L60" s="79"/>
      <c r="M60" s="79"/>
      <c r="N60" s="79"/>
      <c r="O60" s="86"/>
      <c r="P60" s="79"/>
      <c r="Q60" s="79"/>
      <c r="R60" s="79"/>
      <c r="S60" s="87">
        <v>0</v>
      </c>
      <c r="T60" s="95">
        <v>447</v>
      </c>
      <c r="U60" s="95"/>
      <c r="V60" s="89" t="e" cm="1">
        <f t="array" ref="V60">IF(SUMPRODUCT(MAX((#REF!)*((#REF!=#REF!)*(#REF!=#REF!)*(#REF!=#REF!)*(#REF!=#REF!))))&lt;&gt;#REF!,"",SUMPRODUCT((-#REF!+#REF!+#REF!)*((#REF!=#REF!)*(#REF!=#REF!)*(#REF!=#REF!)*(#REF!=#REF!))))</f>
        <v>#REF!</v>
      </c>
      <c r="W60" s="79"/>
      <c r="X60" s="79"/>
      <c r="Y60" s="79"/>
      <c r="Z60" s="79"/>
      <c r="AA60" s="79"/>
    </row>
    <row r="61" spans="1:27" ht="24.95" hidden="1" customHeight="1">
      <c r="A61" s="75">
        <v>201700108</v>
      </c>
      <c r="B61" s="75" t="s">
        <v>22</v>
      </c>
      <c r="C61" s="96">
        <v>531987</v>
      </c>
      <c r="D61" s="81">
        <v>43076</v>
      </c>
      <c r="E61" s="82">
        <v>510020</v>
      </c>
      <c r="F61" s="97" t="s">
        <v>11</v>
      </c>
      <c r="G61" s="104">
        <v>139</v>
      </c>
      <c r="H61" s="75" t="s">
        <v>10</v>
      </c>
      <c r="I61" s="75" t="s">
        <v>13</v>
      </c>
      <c r="J61" s="98">
        <v>8</v>
      </c>
      <c r="K61" s="79"/>
      <c r="L61" s="99">
        <v>6568</v>
      </c>
      <c r="M61" s="100">
        <v>1.446E-3</v>
      </c>
      <c r="N61" s="79">
        <v>6</v>
      </c>
      <c r="O61" s="79">
        <f t="shared" ref="O61:O80" si="15">INT(2800/(N61+3))</f>
        <v>311</v>
      </c>
      <c r="P61" s="79">
        <f>((J61*J61)*0.866*9*3)/1000</f>
        <v>1.4964479999999998</v>
      </c>
      <c r="Q61" s="75">
        <f>+L61*M61</f>
        <v>9.4973279999999995</v>
      </c>
      <c r="R61" s="79">
        <f t="shared" ref="R61:R80" si="16">P61/O61</f>
        <v>4.8117299035369768E-3</v>
      </c>
      <c r="S61" s="87">
        <v>31.603442006430864</v>
      </c>
      <c r="T61" s="88"/>
      <c r="U61" s="88"/>
      <c r="V61" s="89" t="e" cm="1">
        <f t="array" ref="V61">IF(SUMPRODUCT(MAX((#REF!)*((#REF!=#REF!)*(#REF!=#REF!)*(#REF!=#REF!)*(#REF!=#REF!))))&lt;&gt;#REF!,"",SUMPRODUCT((-#REF!+#REF!+#REF!)*((#REF!=#REF!)*(#REF!=#REF!)*(#REF!=#REF!)*(#REF!=#REF!))))</f>
        <v>#REF!</v>
      </c>
      <c r="W61" s="79">
        <f t="shared" ref="W61:W80" si="17">(((P61/3000)*2880)-(M61*O61))/O61</f>
        <v>3.1732607073954979E-3</v>
      </c>
      <c r="X61" s="79">
        <f t="shared" ref="X61:X80" si="18">+W61*L61</f>
        <v>20.841976326173629</v>
      </c>
      <c r="Y61" s="79">
        <f t="shared" ref="Y61:Y80" si="19">+((P61/3000)*120)/101</f>
        <v>5.9265267326732659E-4</v>
      </c>
      <c r="Z61" s="79">
        <f t="shared" ref="Z61:Z80" si="20">Y61*L61</f>
        <v>3.8925427580198009</v>
      </c>
      <c r="AA61" s="79">
        <f t="shared" ref="AA61:AA80" si="21">S61-Q61</f>
        <v>22.106114006430865</v>
      </c>
    </row>
    <row r="62" spans="1:27" ht="24.95" hidden="1" customHeight="1">
      <c r="A62" s="75">
        <v>201700108</v>
      </c>
      <c r="B62" s="75" t="s">
        <v>22</v>
      </c>
      <c r="C62" s="96">
        <v>531987</v>
      </c>
      <c r="D62" s="81">
        <v>43076</v>
      </c>
      <c r="E62" s="82">
        <v>510090</v>
      </c>
      <c r="F62" s="104" t="s">
        <v>15</v>
      </c>
      <c r="G62" s="104">
        <v>141</v>
      </c>
      <c r="H62" s="75" t="s">
        <v>10</v>
      </c>
      <c r="I62" s="75" t="s">
        <v>13</v>
      </c>
      <c r="J62" s="96">
        <v>12</v>
      </c>
      <c r="K62" s="79"/>
      <c r="L62" s="99">
        <v>3000</v>
      </c>
      <c r="M62" s="100">
        <v>3.2499999999999999E-3</v>
      </c>
      <c r="N62" s="106">
        <v>12</v>
      </c>
      <c r="O62" s="79">
        <f t="shared" si="15"/>
        <v>186</v>
      </c>
      <c r="P62" s="79">
        <f>((J62*J62)*0.866*9*3)/1000</f>
        <v>3.3670079999999998</v>
      </c>
      <c r="Q62" s="75">
        <f>+L62*M62</f>
        <v>9.75</v>
      </c>
      <c r="R62" s="79">
        <f t="shared" si="16"/>
        <v>1.8102193548387095E-2</v>
      </c>
      <c r="S62" s="87">
        <v>54.306580645161283</v>
      </c>
      <c r="T62" s="88"/>
      <c r="U62" s="88"/>
      <c r="V62" s="89" t="e" cm="1">
        <f t="array" ref="V62">IF(SUMPRODUCT(MAX((#REF!)*((#REF!=#REF!)*(#REF!=#REF!)*(#REF!=#REF!)*(#REF!=#REF!))))&lt;&gt;#REF!,"",SUMPRODUCT((-#REF!+#REF!+#REF!)*((#REF!=#REF!)*(#REF!=#REF!)*(#REF!=#REF!)*(#REF!=#REF!))))</f>
        <v>#REF!</v>
      </c>
      <c r="W62" s="79">
        <f t="shared" si="17"/>
        <v>1.4128105806451612E-2</v>
      </c>
      <c r="X62" s="79">
        <f t="shared" si="18"/>
        <v>42.384317419354836</v>
      </c>
      <c r="Y62" s="79">
        <f t="shared" si="19"/>
        <v>1.3334685148514848E-3</v>
      </c>
      <c r="Z62" s="79">
        <f t="shared" si="20"/>
        <v>4.0004055445544546</v>
      </c>
      <c r="AA62" s="79">
        <f t="shared" si="21"/>
        <v>44.556580645161283</v>
      </c>
    </row>
    <row r="63" spans="1:27" ht="24.95" hidden="1" customHeight="1">
      <c r="A63" s="75">
        <v>201700114</v>
      </c>
      <c r="B63" s="75" t="s">
        <v>22</v>
      </c>
      <c r="C63" s="96">
        <v>532603</v>
      </c>
      <c r="D63" s="81">
        <v>43106</v>
      </c>
      <c r="E63" s="82">
        <v>510090</v>
      </c>
      <c r="F63" s="104" t="s">
        <v>15</v>
      </c>
      <c r="G63" s="104">
        <v>141</v>
      </c>
      <c r="H63" s="75" t="s">
        <v>10</v>
      </c>
      <c r="I63" s="75" t="s">
        <v>13</v>
      </c>
      <c r="J63" s="96">
        <v>12</v>
      </c>
      <c r="K63" s="79"/>
      <c r="L63" s="99">
        <v>6000</v>
      </c>
      <c r="M63" s="100">
        <v>3.2499999999999999E-3</v>
      </c>
      <c r="N63" s="106">
        <v>12</v>
      </c>
      <c r="O63" s="79">
        <f t="shared" si="15"/>
        <v>186</v>
      </c>
      <c r="P63" s="79">
        <f>((J63*J63)*0.866*9*3)/1000</f>
        <v>3.3670079999999998</v>
      </c>
      <c r="Q63" s="75">
        <f>+L63*M63</f>
        <v>19.5</v>
      </c>
      <c r="R63" s="79">
        <f t="shared" si="16"/>
        <v>1.8102193548387095E-2</v>
      </c>
      <c r="S63" s="87">
        <v>108.61316129032257</v>
      </c>
      <c r="T63" s="88"/>
      <c r="U63" s="88"/>
      <c r="V63" s="89" t="e" cm="1">
        <f t="array" ref="V63">IF(SUMPRODUCT(MAX((#REF!)*((#REF!=#REF!)*(#REF!=#REF!)*(#REF!=#REF!)*(#REF!=#REF!))))&lt;&gt;#REF!,"",SUMPRODUCT((-#REF!+#REF!+#REF!)*((#REF!=#REF!)*(#REF!=#REF!)*(#REF!=#REF!)*(#REF!=#REF!))))</f>
        <v>#REF!</v>
      </c>
      <c r="W63" s="79">
        <f t="shared" si="17"/>
        <v>1.4128105806451612E-2</v>
      </c>
      <c r="X63" s="79">
        <f t="shared" si="18"/>
        <v>84.768634838709673</v>
      </c>
      <c r="Y63" s="79">
        <f t="shared" si="19"/>
        <v>1.3334685148514848E-3</v>
      </c>
      <c r="Z63" s="79">
        <f t="shared" si="20"/>
        <v>8.0008110891089093</v>
      </c>
      <c r="AA63" s="79">
        <f t="shared" si="21"/>
        <v>89.113161290322566</v>
      </c>
    </row>
    <row r="64" spans="1:27" ht="24.95" customHeight="1">
      <c r="A64" s="96">
        <v>201800002</v>
      </c>
      <c r="B64" s="75" t="s">
        <v>22</v>
      </c>
      <c r="C64" s="96">
        <v>532778</v>
      </c>
      <c r="D64" s="81">
        <v>43113</v>
      </c>
      <c r="E64" s="82">
        <v>200200</v>
      </c>
      <c r="F64" s="97" t="s">
        <v>16</v>
      </c>
      <c r="G64" s="97"/>
      <c r="H64" s="75" t="s">
        <v>10</v>
      </c>
      <c r="I64" s="79" t="s">
        <v>14</v>
      </c>
      <c r="J64" s="88">
        <v>22</v>
      </c>
      <c r="K64" s="79"/>
      <c r="L64" s="102">
        <v>1900</v>
      </c>
      <c r="M64" s="100">
        <v>7.4759999999999993E-2</v>
      </c>
      <c r="N64" s="103">
        <v>39.5</v>
      </c>
      <c r="O64" s="79">
        <f t="shared" si="15"/>
        <v>65</v>
      </c>
      <c r="P64" s="79">
        <f>((J64/2)*(J64/2)*3.14*9*3)/1000</f>
        <v>10.258380000000001</v>
      </c>
      <c r="Q64" s="75">
        <f>+M64*L64</f>
        <v>142.04399999999998</v>
      </c>
      <c r="R64" s="79">
        <f t="shared" si="16"/>
        <v>0.15782123076923077</v>
      </c>
      <c r="S64" s="87">
        <v>299.86033846153845</v>
      </c>
      <c r="T64" s="88"/>
      <c r="U64" s="88"/>
      <c r="V64" s="89" t="e" cm="1">
        <f t="array" ref="V64">IF(SUMPRODUCT(MAX((#REF!)*((#REF!=#REF!)*(#REF!=#REF!)*(#REF!=#REF!)*(#REF!=#REF!))))&lt;&gt;#REF!,"",SUMPRODUCT((-#REF!+#REF!+#REF!)*((#REF!=#REF!)*(#REF!=#REF!)*(#REF!=#REF!)*(#REF!=#REF!))))</f>
        <v>#REF!</v>
      </c>
      <c r="W64" s="79">
        <f t="shared" si="17"/>
        <v>7.6748381538461544E-2</v>
      </c>
      <c r="X64" s="79">
        <f t="shared" si="18"/>
        <v>145.82192492307692</v>
      </c>
      <c r="Y64" s="79">
        <f t="shared" si="19"/>
        <v>4.0627247524752472E-3</v>
      </c>
      <c r="Z64" s="79">
        <f t="shared" si="20"/>
        <v>7.71917702970297</v>
      </c>
      <c r="AA64" s="79">
        <f t="shared" si="21"/>
        <v>157.81633846153846</v>
      </c>
    </row>
    <row r="65" spans="1:27" ht="24.95" hidden="1" customHeight="1">
      <c r="A65" s="75">
        <v>201800007</v>
      </c>
      <c r="B65" s="75" t="s">
        <v>22</v>
      </c>
      <c r="C65" s="101">
        <v>533273</v>
      </c>
      <c r="D65" s="81">
        <v>43138</v>
      </c>
      <c r="E65" s="82">
        <v>510020</v>
      </c>
      <c r="F65" s="97" t="s">
        <v>11</v>
      </c>
      <c r="G65" s="104">
        <v>139</v>
      </c>
      <c r="H65" s="75" t="s">
        <v>10</v>
      </c>
      <c r="I65" s="75" t="s">
        <v>13</v>
      </c>
      <c r="J65" s="98">
        <v>8</v>
      </c>
      <c r="K65" s="98"/>
      <c r="L65" s="101">
        <v>19000</v>
      </c>
      <c r="M65" s="100">
        <v>1.446E-3</v>
      </c>
      <c r="N65" s="79">
        <v>6</v>
      </c>
      <c r="O65" s="79">
        <f t="shared" si="15"/>
        <v>311</v>
      </c>
      <c r="P65" s="79">
        <f>((J65*J65)*0.866*9*3)/1000</f>
        <v>1.4964479999999998</v>
      </c>
      <c r="Q65" s="75">
        <f>+L65*M65</f>
        <v>27.474</v>
      </c>
      <c r="R65" s="79">
        <f t="shared" si="16"/>
        <v>4.8117299035369768E-3</v>
      </c>
      <c r="S65" s="87">
        <v>91.422868167202566</v>
      </c>
      <c r="T65" s="88"/>
      <c r="U65" s="88"/>
      <c r="V65" s="89" t="e" cm="1">
        <f t="array" ref="V65">IF(SUMPRODUCT(MAX((#REF!)*((#REF!=#REF!)*(#REF!=#REF!)*(#REF!=#REF!)*(#REF!=#REF!))))&lt;&gt;#REF!,"",SUMPRODUCT((-#REF!+#REF!+#REF!)*((#REF!=#REF!)*(#REF!=#REF!)*(#REF!=#REF!)*(#REF!=#REF!))))</f>
        <v>#REF!</v>
      </c>
      <c r="W65" s="79">
        <f t="shared" si="17"/>
        <v>3.1732607073954979E-3</v>
      </c>
      <c r="X65" s="79">
        <f t="shared" si="18"/>
        <v>60.291953440514462</v>
      </c>
      <c r="Y65" s="79">
        <f t="shared" si="19"/>
        <v>5.9265267326732659E-4</v>
      </c>
      <c r="Z65" s="79">
        <f t="shared" si="20"/>
        <v>11.260400792079205</v>
      </c>
      <c r="AA65" s="79">
        <f t="shared" si="21"/>
        <v>63.948868167202562</v>
      </c>
    </row>
    <row r="66" spans="1:27" ht="24.95" customHeight="1">
      <c r="A66" s="96">
        <v>201800011</v>
      </c>
      <c r="B66" s="75" t="s">
        <v>22</v>
      </c>
      <c r="C66" s="96">
        <v>533503</v>
      </c>
      <c r="D66" s="81">
        <v>43148</v>
      </c>
      <c r="E66" s="82">
        <v>200200</v>
      </c>
      <c r="F66" s="97" t="s">
        <v>16</v>
      </c>
      <c r="G66" s="97"/>
      <c r="H66" s="75" t="s">
        <v>10</v>
      </c>
      <c r="I66" s="79" t="s">
        <v>14</v>
      </c>
      <c r="J66" s="88">
        <v>22</v>
      </c>
      <c r="K66" s="79"/>
      <c r="L66" s="102">
        <v>550</v>
      </c>
      <c r="M66" s="100">
        <v>7.4759999999999993E-2</v>
      </c>
      <c r="N66" s="103">
        <v>39.5</v>
      </c>
      <c r="O66" s="79">
        <f t="shared" si="15"/>
        <v>65</v>
      </c>
      <c r="P66" s="79">
        <f>((J66/2)*(J66/2)*3.14*9*3)/1000</f>
        <v>10.258380000000001</v>
      </c>
      <c r="Q66" s="75">
        <f>+M66*L66</f>
        <v>41.117999999999995</v>
      </c>
      <c r="R66" s="79">
        <f t="shared" si="16"/>
        <v>0.15782123076923077</v>
      </c>
      <c r="S66" s="87">
        <v>86.801676923076926</v>
      </c>
      <c r="T66" s="88"/>
      <c r="U66" s="88"/>
      <c r="V66" s="89" t="e" cm="1">
        <f t="array" ref="V66">IF(SUMPRODUCT(MAX((#REF!)*((#REF!=#REF!)*(#REF!=#REF!)*(#REF!=#REF!)*(#REF!=#REF!))))&lt;&gt;#REF!,"",SUMPRODUCT((-#REF!+#REF!+#REF!)*((#REF!=#REF!)*(#REF!=#REF!)*(#REF!=#REF!)*(#REF!=#REF!))))</f>
        <v>#REF!</v>
      </c>
      <c r="W66" s="79">
        <f t="shared" si="17"/>
        <v>7.6748381538461544E-2</v>
      </c>
      <c r="X66" s="79">
        <f t="shared" si="18"/>
        <v>42.211609846153848</v>
      </c>
      <c r="Y66" s="79">
        <f t="shared" si="19"/>
        <v>4.0627247524752472E-3</v>
      </c>
      <c r="Z66" s="79">
        <f t="shared" si="20"/>
        <v>2.234498613861386</v>
      </c>
      <c r="AA66" s="79">
        <f t="shared" si="21"/>
        <v>45.683676923076931</v>
      </c>
    </row>
    <row r="67" spans="1:27" ht="24.95" hidden="1" customHeight="1">
      <c r="A67" s="75">
        <v>201800014</v>
      </c>
      <c r="B67" s="75" t="s">
        <v>22</v>
      </c>
      <c r="C67" s="101">
        <v>533899</v>
      </c>
      <c r="D67" s="81">
        <v>43166</v>
      </c>
      <c r="E67" s="82">
        <v>510020</v>
      </c>
      <c r="F67" s="97" t="s">
        <v>11</v>
      </c>
      <c r="G67" s="104">
        <v>139</v>
      </c>
      <c r="H67" s="75" t="s">
        <v>10</v>
      </c>
      <c r="I67" s="75" t="s">
        <v>13</v>
      </c>
      <c r="J67" s="98">
        <v>8</v>
      </c>
      <c r="K67" s="98"/>
      <c r="L67" s="101">
        <v>21500</v>
      </c>
      <c r="M67" s="100">
        <v>1.446E-3</v>
      </c>
      <c r="N67" s="79">
        <v>6</v>
      </c>
      <c r="O67" s="79">
        <f t="shared" si="15"/>
        <v>311</v>
      </c>
      <c r="P67" s="79">
        <f>((J67*J67)*0.866*9*3)/1000</f>
        <v>1.4964479999999998</v>
      </c>
      <c r="Q67" s="75">
        <f>+L67*M67</f>
        <v>31.089000000000002</v>
      </c>
      <c r="R67" s="79">
        <f t="shared" si="16"/>
        <v>4.8117299035369768E-3</v>
      </c>
      <c r="S67" s="87">
        <v>103.452192926045</v>
      </c>
      <c r="T67" s="88"/>
      <c r="U67" s="88"/>
      <c r="V67" s="89" t="e" cm="1">
        <f t="array" ref="V67">IF(SUMPRODUCT(MAX((#REF!)*((#REF!=#REF!)*(#REF!=#REF!)*(#REF!=#REF!)*(#REF!=#REF!))))&lt;&gt;#REF!,"",SUMPRODUCT((-#REF!+#REF!+#REF!)*((#REF!=#REF!)*(#REF!=#REF!)*(#REF!=#REF!)*(#REF!=#REF!))))</f>
        <v>#REF!</v>
      </c>
      <c r="W67" s="79">
        <f t="shared" si="17"/>
        <v>3.1732607073954979E-3</v>
      </c>
      <c r="X67" s="79">
        <f t="shared" si="18"/>
        <v>68.225105209003203</v>
      </c>
      <c r="Y67" s="79">
        <f t="shared" si="19"/>
        <v>5.9265267326732659E-4</v>
      </c>
      <c r="Z67" s="79">
        <f t="shared" si="20"/>
        <v>12.742032475247521</v>
      </c>
      <c r="AA67" s="79">
        <f t="shared" si="21"/>
        <v>72.363192926045002</v>
      </c>
    </row>
    <row r="68" spans="1:27" ht="24.95" hidden="1" customHeight="1">
      <c r="A68" s="75">
        <v>201800014</v>
      </c>
      <c r="B68" s="75" t="s">
        <v>22</v>
      </c>
      <c r="C68" s="101">
        <v>533899</v>
      </c>
      <c r="D68" s="81">
        <v>43166</v>
      </c>
      <c r="E68" s="82">
        <v>512800</v>
      </c>
      <c r="F68" s="97" t="s">
        <v>17</v>
      </c>
      <c r="G68" s="75"/>
      <c r="H68" s="75" t="s">
        <v>10</v>
      </c>
      <c r="I68" s="79" t="s">
        <v>14</v>
      </c>
      <c r="J68" s="98">
        <v>7</v>
      </c>
      <c r="K68" s="98"/>
      <c r="L68" s="101">
        <v>6000</v>
      </c>
      <c r="M68" s="100">
        <v>3.421E-3</v>
      </c>
      <c r="N68" s="79">
        <v>24.5</v>
      </c>
      <c r="O68" s="79">
        <f t="shared" si="15"/>
        <v>101</v>
      </c>
      <c r="P68" s="79">
        <f>((J68/2)*(J68/2)*3.14*9*3)/1000</f>
        <v>1.0385550000000003</v>
      </c>
      <c r="Q68" s="75">
        <f>+M68*L68</f>
        <v>20.526</v>
      </c>
      <c r="R68" s="79">
        <f t="shared" si="16"/>
        <v>1.0282722772277231E-2</v>
      </c>
      <c r="S68" s="87">
        <v>61.696336633663385</v>
      </c>
      <c r="T68" s="88"/>
      <c r="U68" s="88"/>
      <c r="V68" s="89" t="e" cm="1">
        <f t="array" ref="V68">IF(SUMPRODUCT(MAX((#REF!)*((#REF!=#REF!)*(#REF!=#REF!)*(#REF!=#REF!)*(#REF!=#REF!))))&lt;&gt;#REF!,"",SUMPRODUCT((-#REF!+#REF!+#REF!)*((#REF!=#REF!)*(#REF!=#REF!)*(#REF!=#REF!)*(#REF!=#REF!))))</f>
        <v>#REF!</v>
      </c>
      <c r="W68" s="79">
        <f t="shared" si="17"/>
        <v>6.4504138613861416E-3</v>
      </c>
      <c r="X68" s="79">
        <f t="shared" si="18"/>
        <v>38.702483168316853</v>
      </c>
      <c r="Y68" s="79">
        <f t="shared" si="19"/>
        <v>4.1130891089108927E-4</v>
      </c>
      <c r="Z68" s="79">
        <f t="shared" si="20"/>
        <v>2.4678534653465358</v>
      </c>
      <c r="AA68" s="79">
        <f t="shared" si="21"/>
        <v>41.170336633663382</v>
      </c>
    </row>
    <row r="69" spans="1:27" ht="24.95" customHeight="1">
      <c r="A69" s="75">
        <v>201800023</v>
      </c>
      <c r="B69" s="75" t="s">
        <v>22</v>
      </c>
      <c r="C69" s="96">
        <v>534593</v>
      </c>
      <c r="D69" s="81">
        <v>43194</v>
      </c>
      <c r="E69" s="82">
        <v>200200</v>
      </c>
      <c r="F69" s="97" t="s">
        <v>16</v>
      </c>
      <c r="G69" s="97"/>
      <c r="H69" s="75" t="s">
        <v>10</v>
      </c>
      <c r="I69" s="79" t="s">
        <v>14</v>
      </c>
      <c r="J69" s="88">
        <v>22</v>
      </c>
      <c r="K69" s="79"/>
      <c r="L69" s="102">
        <v>2700</v>
      </c>
      <c r="M69" s="100">
        <v>7.4759999999999993E-2</v>
      </c>
      <c r="N69" s="103">
        <v>39.5</v>
      </c>
      <c r="O69" s="79">
        <f t="shared" si="15"/>
        <v>65</v>
      </c>
      <c r="P69" s="79">
        <f>((J69/2)*(J69/2)*3.14*9*3)/1000</f>
        <v>10.258380000000001</v>
      </c>
      <c r="Q69" s="75">
        <f>+M69*L69</f>
        <v>201.85199999999998</v>
      </c>
      <c r="R69" s="79">
        <f t="shared" si="16"/>
        <v>0.15782123076923077</v>
      </c>
      <c r="S69" s="87">
        <v>426.11732307692307</v>
      </c>
      <c r="T69" s="88"/>
      <c r="U69" s="88"/>
      <c r="V69" s="89" t="e" cm="1">
        <f t="array" ref="V69">IF(SUMPRODUCT(MAX((#REF!)*((#REF!=#REF!)*(#REF!=#REF!)*(#REF!=#REF!)*(#REF!=#REF!))))&lt;&gt;#REF!,"",SUMPRODUCT((-#REF!+#REF!+#REF!)*((#REF!=#REF!)*(#REF!=#REF!)*(#REF!=#REF!)*(#REF!=#REF!))))</f>
        <v>#REF!</v>
      </c>
      <c r="W69" s="79">
        <f t="shared" si="17"/>
        <v>7.6748381538461544E-2</v>
      </c>
      <c r="X69" s="79">
        <f t="shared" si="18"/>
        <v>207.22063015384617</v>
      </c>
      <c r="Y69" s="79">
        <f t="shared" si="19"/>
        <v>4.0627247524752472E-3</v>
      </c>
      <c r="Z69" s="79">
        <f t="shared" si="20"/>
        <v>10.969356831683168</v>
      </c>
      <c r="AA69" s="79">
        <f t="shared" si="21"/>
        <v>224.2653230769231</v>
      </c>
    </row>
    <row r="70" spans="1:27" ht="24.95" hidden="1" customHeight="1">
      <c r="A70" s="75">
        <v>201800026</v>
      </c>
      <c r="B70" s="75" t="s">
        <v>22</v>
      </c>
      <c r="C70" s="101">
        <v>534802</v>
      </c>
      <c r="D70" s="81">
        <v>43200</v>
      </c>
      <c r="E70" s="82">
        <v>510020</v>
      </c>
      <c r="F70" s="97" t="s">
        <v>11</v>
      </c>
      <c r="G70" s="104">
        <v>139</v>
      </c>
      <c r="H70" s="75" t="s">
        <v>10</v>
      </c>
      <c r="I70" s="75" t="s">
        <v>13</v>
      </c>
      <c r="J70" s="98">
        <v>8</v>
      </c>
      <c r="K70" s="98"/>
      <c r="L70" s="101">
        <v>15733</v>
      </c>
      <c r="M70" s="100">
        <v>1.446E-3</v>
      </c>
      <c r="N70" s="79">
        <v>6</v>
      </c>
      <c r="O70" s="79">
        <f t="shared" si="15"/>
        <v>311</v>
      </c>
      <c r="P70" s="79">
        <f>((J70*J70)*0.866*9*3)/1000</f>
        <v>1.4964479999999998</v>
      </c>
      <c r="Q70" s="75">
        <f>+L70*M70</f>
        <v>22.749918000000001</v>
      </c>
      <c r="R70" s="79">
        <f t="shared" si="16"/>
        <v>4.8117299035369768E-3</v>
      </c>
      <c r="S70" s="87">
        <v>75.702946572347258</v>
      </c>
      <c r="T70" s="88"/>
      <c r="U70" s="88"/>
      <c r="V70" s="89" t="e" cm="1">
        <f t="array" ref="V70">IF(SUMPRODUCT(MAX((#REF!)*((#REF!=#REF!)*(#REF!=#REF!)*(#REF!=#REF!)*(#REF!=#REF!))))&lt;&gt;#REF!,"",SUMPRODUCT((-#REF!+#REF!+#REF!)*((#REF!=#REF!)*(#REF!=#REF!)*(#REF!=#REF!)*(#REF!=#REF!))))</f>
        <v>#REF!</v>
      </c>
      <c r="W70" s="79">
        <f t="shared" si="17"/>
        <v>3.1732607073954979E-3</v>
      </c>
      <c r="X70" s="79">
        <f t="shared" si="18"/>
        <v>49.924910709453371</v>
      </c>
      <c r="Y70" s="79">
        <f t="shared" si="19"/>
        <v>5.9265267326732659E-4</v>
      </c>
      <c r="Z70" s="79">
        <f t="shared" si="20"/>
        <v>9.3242045085148497</v>
      </c>
      <c r="AA70" s="79">
        <f t="shared" si="21"/>
        <v>52.953028572347257</v>
      </c>
    </row>
    <row r="71" spans="1:27" ht="24.95" customHeight="1">
      <c r="A71" s="96">
        <v>201800033</v>
      </c>
      <c r="B71" s="75" t="s">
        <v>22</v>
      </c>
      <c r="C71" s="96">
        <v>535277</v>
      </c>
      <c r="D71" s="81">
        <v>43217</v>
      </c>
      <c r="E71" s="82">
        <v>200200</v>
      </c>
      <c r="F71" s="97" t="s">
        <v>16</v>
      </c>
      <c r="G71" s="97"/>
      <c r="H71" s="75" t="s">
        <v>10</v>
      </c>
      <c r="I71" s="79" t="s">
        <v>14</v>
      </c>
      <c r="J71" s="88">
        <v>22</v>
      </c>
      <c r="K71" s="79"/>
      <c r="L71" s="102">
        <v>1200</v>
      </c>
      <c r="M71" s="100">
        <v>7.4759999999999993E-2</v>
      </c>
      <c r="N71" s="103">
        <v>39.5</v>
      </c>
      <c r="O71" s="79">
        <f t="shared" si="15"/>
        <v>65</v>
      </c>
      <c r="P71" s="79">
        <f>((J71/2)*(J71/2)*3.14*9*3)/1000</f>
        <v>10.258380000000001</v>
      </c>
      <c r="Q71" s="75">
        <f>+M71*L71</f>
        <v>89.711999999999989</v>
      </c>
      <c r="R71" s="79">
        <f t="shared" si="16"/>
        <v>0.15782123076923077</v>
      </c>
      <c r="S71" s="87">
        <v>189.38547692307694</v>
      </c>
      <c r="T71" s="88"/>
      <c r="U71" s="88"/>
      <c r="V71" s="89" t="e" cm="1">
        <f t="array" ref="V71">IF(SUMPRODUCT(MAX((#REF!)*((#REF!=#REF!)*(#REF!=#REF!)*(#REF!=#REF!)*(#REF!=#REF!))))&lt;&gt;#REF!,"",SUMPRODUCT((-#REF!+#REF!+#REF!)*((#REF!=#REF!)*(#REF!=#REF!)*(#REF!=#REF!)*(#REF!=#REF!))))</f>
        <v>#REF!</v>
      </c>
      <c r="W71" s="79">
        <f t="shared" si="17"/>
        <v>7.6748381538461544E-2</v>
      </c>
      <c r="X71" s="79">
        <f t="shared" si="18"/>
        <v>92.09805784615385</v>
      </c>
      <c r="Y71" s="79">
        <f t="shared" si="19"/>
        <v>4.0627247524752472E-3</v>
      </c>
      <c r="Z71" s="79">
        <f t="shared" si="20"/>
        <v>4.8752697029702965</v>
      </c>
      <c r="AA71" s="79">
        <f t="shared" si="21"/>
        <v>99.673476923076947</v>
      </c>
    </row>
    <row r="72" spans="1:27" ht="24.95" customHeight="1">
      <c r="A72" s="75">
        <v>201800048</v>
      </c>
      <c r="B72" s="75" t="s">
        <v>22</v>
      </c>
      <c r="C72" s="96">
        <v>536321</v>
      </c>
      <c r="D72" s="81">
        <v>43263</v>
      </c>
      <c r="E72" s="82">
        <v>200200</v>
      </c>
      <c r="F72" s="97" t="s">
        <v>16</v>
      </c>
      <c r="G72" s="97"/>
      <c r="H72" s="75" t="s">
        <v>10</v>
      </c>
      <c r="I72" s="79" t="s">
        <v>14</v>
      </c>
      <c r="J72" s="88">
        <v>22</v>
      </c>
      <c r="K72" s="79"/>
      <c r="L72" s="102">
        <v>1000</v>
      </c>
      <c r="M72" s="100">
        <v>7.4759999999999993E-2</v>
      </c>
      <c r="N72" s="103">
        <v>39.5</v>
      </c>
      <c r="O72" s="79">
        <f t="shared" si="15"/>
        <v>65</v>
      </c>
      <c r="P72" s="79">
        <f>((J72/2)*(J72/2)*3.14*9*3)/1000</f>
        <v>10.258380000000001</v>
      </c>
      <c r="Q72" s="75">
        <f>+M72*L72</f>
        <v>74.759999999999991</v>
      </c>
      <c r="R72" s="79">
        <f t="shared" si="16"/>
        <v>0.15782123076923077</v>
      </c>
      <c r="S72" s="87">
        <v>157.82123076923077</v>
      </c>
      <c r="T72" s="88"/>
      <c r="U72" s="88"/>
      <c r="V72" s="89" t="e" cm="1">
        <f t="array" ref="V72">IF(SUMPRODUCT(MAX((#REF!)*((#REF!=#REF!)*(#REF!=#REF!)*(#REF!=#REF!)*(#REF!=#REF!))))&lt;&gt;#REF!,"",SUMPRODUCT((-#REF!+#REF!+#REF!)*((#REF!=#REF!)*(#REF!=#REF!)*(#REF!=#REF!)*(#REF!=#REF!))))</f>
        <v>#REF!</v>
      </c>
      <c r="W72" s="79">
        <f t="shared" si="17"/>
        <v>7.6748381538461544E-2</v>
      </c>
      <c r="X72" s="79">
        <f t="shared" si="18"/>
        <v>76.748381538461544</v>
      </c>
      <c r="Y72" s="79">
        <f t="shared" si="19"/>
        <v>4.0627247524752472E-3</v>
      </c>
      <c r="Z72" s="79">
        <f t="shared" si="20"/>
        <v>4.0627247524752477</v>
      </c>
      <c r="AA72" s="79">
        <f t="shared" si="21"/>
        <v>83.061230769230775</v>
      </c>
    </row>
    <row r="73" spans="1:27" ht="24.95" hidden="1" customHeight="1">
      <c r="A73" s="75">
        <v>201800052</v>
      </c>
      <c r="B73" s="75" t="s">
        <v>22</v>
      </c>
      <c r="C73" s="96">
        <v>536867</v>
      </c>
      <c r="D73" s="81">
        <v>43289</v>
      </c>
      <c r="E73" s="82">
        <v>512800</v>
      </c>
      <c r="F73" s="97" t="s">
        <v>17</v>
      </c>
      <c r="G73" s="75"/>
      <c r="H73" s="75" t="s">
        <v>10</v>
      </c>
      <c r="I73" s="79" t="s">
        <v>14</v>
      </c>
      <c r="J73" s="98">
        <v>7</v>
      </c>
      <c r="K73" s="79"/>
      <c r="L73" s="99">
        <v>27000</v>
      </c>
      <c r="M73" s="100">
        <v>3.421E-3</v>
      </c>
      <c r="N73" s="79">
        <v>24.5</v>
      </c>
      <c r="O73" s="79">
        <f t="shared" si="15"/>
        <v>101</v>
      </c>
      <c r="P73" s="79">
        <f>((J73/2)*(J73/2)*3.14*9*3)/1000</f>
        <v>1.0385550000000003</v>
      </c>
      <c r="Q73" s="75">
        <f>+M73*L73</f>
        <v>92.367000000000004</v>
      </c>
      <c r="R73" s="79">
        <f t="shared" si="16"/>
        <v>1.0282722772277231E-2</v>
      </c>
      <c r="S73" s="87">
        <v>277.63351485148524</v>
      </c>
      <c r="T73" s="88"/>
      <c r="U73" s="88"/>
      <c r="V73" s="89" t="e" cm="1">
        <f t="array" ref="V73">IF(SUMPRODUCT(MAX((#REF!)*((#REF!=#REF!)*(#REF!=#REF!)*(#REF!=#REF!)*(#REF!=#REF!))))&lt;&gt;#REF!,"",SUMPRODUCT((-#REF!+#REF!+#REF!)*((#REF!=#REF!)*(#REF!=#REF!)*(#REF!=#REF!)*(#REF!=#REF!))))</f>
        <v>#REF!</v>
      </c>
      <c r="W73" s="79">
        <f t="shared" si="17"/>
        <v>6.4504138613861416E-3</v>
      </c>
      <c r="X73" s="79">
        <f t="shared" si="18"/>
        <v>174.16117425742581</v>
      </c>
      <c r="Y73" s="79">
        <f t="shared" si="19"/>
        <v>4.1130891089108927E-4</v>
      </c>
      <c r="Z73" s="79">
        <f t="shared" si="20"/>
        <v>11.10534059405941</v>
      </c>
      <c r="AA73" s="79">
        <f t="shared" si="21"/>
        <v>185.26651485148523</v>
      </c>
    </row>
    <row r="74" spans="1:27" ht="24.95" customHeight="1">
      <c r="A74" s="96">
        <v>201800056</v>
      </c>
      <c r="B74" s="75" t="s">
        <v>22</v>
      </c>
      <c r="C74" s="96">
        <v>537031</v>
      </c>
      <c r="D74" s="81">
        <v>43297</v>
      </c>
      <c r="E74" s="82">
        <v>200200</v>
      </c>
      <c r="F74" s="97" t="s">
        <v>16</v>
      </c>
      <c r="G74" s="97"/>
      <c r="H74" s="75" t="s">
        <v>10</v>
      </c>
      <c r="I74" s="79" t="s">
        <v>14</v>
      </c>
      <c r="J74" s="88">
        <v>22</v>
      </c>
      <c r="K74" s="79"/>
      <c r="L74" s="102">
        <v>1550</v>
      </c>
      <c r="M74" s="100">
        <v>7.4759999999999993E-2</v>
      </c>
      <c r="N74" s="103">
        <v>39.5</v>
      </c>
      <c r="O74" s="79">
        <f t="shared" si="15"/>
        <v>65</v>
      </c>
      <c r="P74" s="79">
        <f>((J74/2)*(J74/2)*3.14*9*3)/1000</f>
        <v>10.258380000000001</v>
      </c>
      <c r="Q74" s="75">
        <f>+M74*L74</f>
        <v>115.87799999999999</v>
      </c>
      <c r="R74" s="79">
        <f t="shared" si="16"/>
        <v>0.15782123076923077</v>
      </c>
      <c r="S74" s="87">
        <v>244.62290769230771</v>
      </c>
      <c r="T74" s="88"/>
      <c r="U74" s="88"/>
      <c r="V74" s="89" t="e" cm="1">
        <f t="array" ref="V74">IF(SUMPRODUCT(MAX((#REF!)*((#REF!=#REF!)*(#REF!=#REF!)*(#REF!=#REF!)*(#REF!=#REF!))))&lt;&gt;#REF!,"",SUMPRODUCT((-#REF!+#REF!+#REF!)*((#REF!=#REF!)*(#REF!=#REF!)*(#REF!=#REF!)*(#REF!=#REF!))))</f>
        <v>#REF!</v>
      </c>
      <c r="W74" s="79">
        <f t="shared" si="17"/>
        <v>7.6748381538461544E-2</v>
      </c>
      <c r="X74" s="79">
        <f t="shared" si="18"/>
        <v>118.95999138461539</v>
      </c>
      <c r="Y74" s="79">
        <f t="shared" si="19"/>
        <v>4.0627247524752472E-3</v>
      </c>
      <c r="Z74" s="79">
        <f t="shared" si="20"/>
        <v>6.2972233663366328</v>
      </c>
      <c r="AA74" s="79">
        <f t="shared" si="21"/>
        <v>128.74490769230772</v>
      </c>
    </row>
    <row r="75" spans="1:27" ht="24.95" hidden="1" customHeight="1">
      <c r="A75" s="75">
        <v>201800060</v>
      </c>
      <c r="B75" s="75" t="s">
        <v>22</v>
      </c>
      <c r="C75" s="101">
        <v>537461</v>
      </c>
      <c r="D75" s="81">
        <v>43320</v>
      </c>
      <c r="E75" s="82">
        <v>510020</v>
      </c>
      <c r="F75" s="97" t="s">
        <v>11</v>
      </c>
      <c r="G75" s="104">
        <v>139</v>
      </c>
      <c r="H75" s="75" t="s">
        <v>10</v>
      </c>
      <c r="I75" s="75" t="s">
        <v>13</v>
      </c>
      <c r="J75" s="98">
        <v>8</v>
      </c>
      <c r="K75" s="98"/>
      <c r="L75" s="101">
        <v>1000</v>
      </c>
      <c r="M75" s="100">
        <v>1.446E-3</v>
      </c>
      <c r="N75" s="79">
        <v>6</v>
      </c>
      <c r="O75" s="79">
        <f t="shared" si="15"/>
        <v>311</v>
      </c>
      <c r="P75" s="79">
        <f>((J75*J75)*0.866*9*3)/1000</f>
        <v>1.4964479999999998</v>
      </c>
      <c r="Q75" s="75">
        <f>+L75*M75</f>
        <v>1.446</v>
      </c>
      <c r="R75" s="79">
        <f t="shared" si="16"/>
        <v>4.8117299035369768E-3</v>
      </c>
      <c r="S75" s="87">
        <v>4.8117299035369765</v>
      </c>
      <c r="T75" s="88"/>
      <c r="U75" s="88"/>
      <c r="V75" s="89" t="e" cm="1">
        <f t="array" ref="V75">IF(SUMPRODUCT(MAX((#REF!)*((#REF!=#REF!)*(#REF!=#REF!)*(#REF!=#REF!)*(#REF!=#REF!))))&lt;&gt;#REF!,"",SUMPRODUCT((-#REF!+#REF!+#REF!)*((#REF!=#REF!)*(#REF!=#REF!)*(#REF!=#REF!)*(#REF!=#REF!))))</f>
        <v>#REF!</v>
      </c>
      <c r="W75" s="79">
        <f t="shared" si="17"/>
        <v>3.1732607073954979E-3</v>
      </c>
      <c r="X75" s="79">
        <f t="shared" si="18"/>
        <v>3.1732607073954977</v>
      </c>
      <c r="Y75" s="79">
        <f t="shared" si="19"/>
        <v>5.9265267326732659E-4</v>
      </c>
      <c r="Z75" s="79">
        <f t="shared" si="20"/>
        <v>0.59265267326732662</v>
      </c>
      <c r="AA75" s="79">
        <f t="shared" si="21"/>
        <v>3.3657299035369768</v>
      </c>
    </row>
    <row r="76" spans="1:27" ht="24.95" hidden="1" customHeight="1">
      <c r="A76" s="75">
        <v>201800060</v>
      </c>
      <c r="B76" s="75" t="s">
        <v>22</v>
      </c>
      <c r="C76" s="96">
        <v>537461</v>
      </c>
      <c r="D76" s="81">
        <v>43320</v>
      </c>
      <c r="E76" s="82">
        <v>511040</v>
      </c>
      <c r="F76" s="97" t="s">
        <v>12</v>
      </c>
      <c r="G76" s="104">
        <v>138</v>
      </c>
      <c r="H76" s="75" t="s">
        <v>10</v>
      </c>
      <c r="I76" s="79" t="s">
        <v>14</v>
      </c>
      <c r="J76" s="96">
        <v>18</v>
      </c>
      <c r="K76" s="79"/>
      <c r="L76" s="99">
        <v>5000</v>
      </c>
      <c r="M76" s="100">
        <v>3.676E-3</v>
      </c>
      <c r="N76" s="79">
        <v>10.3</v>
      </c>
      <c r="O76" s="79">
        <f t="shared" si="15"/>
        <v>210</v>
      </c>
      <c r="P76" s="79">
        <f>((J76/2)*(J76/2)*3.14*9*3)/1000</f>
        <v>6.8671800000000003</v>
      </c>
      <c r="Q76" s="75">
        <f>+M76*L76</f>
        <v>18.38</v>
      </c>
      <c r="R76" s="79">
        <f t="shared" si="16"/>
        <v>3.2700857142857143E-2</v>
      </c>
      <c r="S76" s="87">
        <v>163.50428571428571</v>
      </c>
      <c r="T76" s="88"/>
      <c r="U76" s="88"/>
      <c r="V76" s="89" t="e" cm="1">
        <f t="array" ref="V76">IF(SUMPRODUCT(MAX((#REF!)*((#REF!=#REF!)*(#REF!=#REF!)*(#REF!=#REF!)*(#REF!=#REF!))))&lt;&gt;#REF!,"",SUMPRODUCT((-#REF!+#REF!+#REF!)*((#REF!=#REF!)*(#REF!=#REF!)*(#REF!=#REF!)*(#REF!=#REF!))))</f>
        <v>#REF!</v>
      </c>
      <c r="W76" s="79">
        <f t="shared" si="17"/>
        <v>2.7716822857142855E-2</v>
      </c>
      <c r="X76" s="79">
        <f t="shared" si="18"/>
        <v>138.58411428571426</v>
      </c>
      <c r="Y76" s="79">
        <f t="shared" si="19"/>
        <v>2.719675247524752E-3</v>
      </c>
      <c r="Z76" s="79">
        <f t="shared" si="20"/>
        <v>13.598376237623759</v>
      </c>
      <c r="AA76" s="79">
        <f t="shared" si="21"/>
        <v>145.12428571428572</v>
      </c>
    </row>
    <row r="77" spans="1:27" ht="24.95" hidden="1" customHeight="1">
      <c r="A77" s="75">
        <v>201800073</v>
      </c>
      <c r="B77" s="75" t="s">
        <v>22</v>
      </c>
      <c r="C77" s="101">
        <v>537851</v>
      </c>
      <c r="D77" s="81">
        <v>43350</v>
      </c>
      <c r="E77" s="82">
        <v>510020</v>
      </c>
      <c r="F77" s="97" t="s">
        <v>11</v>
      </c>
      <c r="G77" s="104">
        <v>139</v>
      </c>
      <c r="H77" s="75" t="s">
        <v>10</v>
      </c>
      <c r="I77" s="75" t="s">
        <v>13</v>
      </c>
      <c r="J77" s="98">
        <v>8</v>
      </c>
      <c r="K77" s="98"/>
      <c r="L77" s="101">
        <v>20000</v>
      </c>
      <c r="M77" s="100">
        <v>1.446E-3</v>
      </c>
      <c r="N77" s="79">
        <v>6</v>
      </c>
      <c r="O77" s="79">
        <f t="shared" si="15"/>
        <v>311</v>
      </c>
      <c r="P77" s="79">
        <f>((J77*J77)*0.866*9*3)/1000</f>
        <v>1.4964479999999998</v>
      </c>
      <c r="Q77" s="75">
        <f>+L77*M77</f>
        <v>28.92</v>
      </c>
      <c r="R77" s="79">
        <f t="shared" si="16"/>
        <v>4.8117299035369768E-3</v>
      </c>
      <c r="S77" s="87">
        <v>96.234598070739537</v>
      </c>
      <c r="T77" s="88"/>
      <c r="U77" s="88"/>
      <c r="V77" s="89" t="e" cm="1">
        <f t="array" ref="V77">IF(SUMPRODUCT(MAX((#REF!)*((#REF!=#REF!)*(#REF!=#REF!)*(#REF!=#REF!)*(#REF!=#REF!))))&lt;&gt;#REF!,"",SUMPRODUCT((-#REF!+#REF!+#REF!)*((#REF!=#REF!)*(#REF!=#REF!)*(#REF!=#REF!)*(#REF!=#REF!))))</f>
        <v>#REF!</v>
      </c>
      <c r="W77" s="79">
        <f t="shared" si="17"/>
        <v>3.1732607073954979E-3</v>
      </c>
      <c r="X77" s="79">
        <f t="shared" si="18"/>
        <v>63.465214147909954</v>
      </c>
      <c r="Y77" s="79">
        <f t="shared" si="19"/>
        <v>5.9265267326732659E-4</v>
      </c>
      <c r="Z77" s="79">
        <f t="shared" si="20"/>
        <v>11.853053465346532</v>
      </c>
      <c r="AA77" s="79">
        <f t="shared" si="21"/>
        <v>67.314598070739535</v>
      </c>
    </row>
    <row r="78" spans="1:27" ht="24.95" hidden="1" customHeight="1">
      <c r="A78" s="75">
        <v>201800084</v>
      </c>
      <c r="B78" s="75" t="s">
        <v>22</v>
      </c>
      <c r="C78" s="107">
        <v>539092</v>
      </c>
      <c r="D78" s="81">
        <v>43411</v>
      </c>
      <c r="E78" s="82">
        <v>510020</v>
      </c>
      <c r="F78" s="97" t="s">
        <v>11</v>
      </c>
      <c r="G78" s="104">
        <v>139</v>
      </c>
      <c r="H78" s="75" t="s">
        <v>10</v>
      </c>
      <c r="I78" s="75" t="s">
        <v>13</v>
      </c>
      <c r="J78" s="98">
        <v>8</v>
      </c>
      <c r="K78" s="98"/>
      <c r="L78" s="101">
        <v>20000</v>
      </c>
      <c r="M78" s="100">
        <v>1.446E-3</v>
      </c>
      <c r="N78" s="79">
        <v>6</v>
      </c>
      <c r="O78" s="79">
        <f t="shared" si="15"/>
        <v>311</v>
      </c>
      <c r="P78" s="79">
        <f>((J78*J78)*0.866*9*3)/1000</f>
        <v>1.4964479999999998</v>
      </c>
      <c r="Q78" s="75">
        <f>+L78*M78</f>
        <v>28.92</v>
      </c>
      <c r="R78" s="79">
        <f t="shared" si="16"/>
        <v>4.8117299035369768E-3</v>
      </c>
      <c r="S78" s="87">
        <v>96.234598070739537</v>
      </c>
      <c r="T78" s="88"/>
      <c r="U78" s="88"/>
      <c r="V78" s="89" t="e" cm="1">
        <f t="array" ref="V78">IF(SUMPRODUCT(MAX((#REF!)*((#REF!=#REF!)*(#REF!=#REF!)*(#REF!=#REF!)*(#REF!=#REF!))))&lt;&gt;#REF!,"",SUMPRODUCT((-#REF!+#REF!+#REF!)*((#REF!=#REF!)*(#REF!=#REF!)*(#REF!=#REF!)*(#REF!=#REF!))))</f>
        <v>#REF!</v>
      </c>
      <c r="W78" s="79">
        <f t="shared" si="17"/>
        <v>3.1732607073954979E-3</v>
      </c>
      <c r="X78" s="79">
        <f t="shared" si="18"/>
        <v>63.465214147909954</v>
      </c>
      <c r="Y78" s="79">
        <f t="shared" si="19"/>
        <v>5.9265267326732659E-4</v>
      </c>
      <c r="Z78" s="79">
        <f t="shared" si="20"/>
        <v>11.853053465346532</v>
      </c>
      <c r="AA78" s="79">
        <f t="shared" si="21"/>
        <v>67.314598070739535</v>
      </c>
    </row>
    <row r="79" spans="1:27" ht="24.95" hidden="1" customHeight="1">
      <c r="A79" s="75">
        <v>201800084</v>
      </c>
      <c r="B79" s="75" t="s">
        <v>22</v>
      </c>
      <c r="C79" s="96">
        <v>539092</v>
      </c>
      <c r="D79" s="81">
        <v>43411</v>
      </c>
      <c r="E79" s="82">
        <v>512800</v>
      </c>
      <c r="F79" s="97" t="s">
        <v>17</v>
      </c>
      <c r="G79" s="75"/>
      <c r="H79" s="75" t="s">
        <v>10</v>
      </c>
      <c r="I79" s="79" t="s">
        <v>14</v>
      </c>
      <c r="J79" s="98">
        <v>7</v>
      </c>
      <c r="K79" s="79"/>
      <c r="L79" s="99">
        <v>6109</v>
      </c>
      <c r="M79" s="100">
        <v>3.421E-3</v>
      </c>
      <c r="N79" s="79">
        <v>24.5</v>
      </c>
      <c r="O79" s="79">
        <f t="shared" si="15"/>
        <v>101</v>
      </c>
      <c r="P79" s="79">
        <f>((J79/2)*(J79/2)*3.14*9*3)/1000</f>
        <v>1.0385550000000003</v>
      </c>
      <c r="Q79" s="75">
        <f>+M79*L79</f>
        <v>20.898889</v>
      </c>
      <c r="R79" s="79">
        <f t="shared" si="16"/>
        <v>1.0282722772277231E-2</v>
      </c>
      <c r="S79" s="87">
        <v>62.817153415841602</v>
      </c>
      <c r="T79" s="88"/>
      <c r="U79" s="88"/>
      <c r="V79" s="89" t="e" cm="1">
        <f t="array" ref="V79">IF(SUMPRODUCT(MAX((#REF!)*((#REF!=#REF!)*(#REF!=#REF!)*(#REF!=#REF!)*(#REF!=#REF!))))&lt;&gt;#REF!,"",SUMPRODUCT((-#REF!+#REF!+#REF!)*((#REF!=#REF!)*(#REF!=#REF!)*(#REF!=#REF!)*(#REF!=#REF!))))</f>
        <v>#REF!</v>
      </c>
      <c r="W79" s="79">
        <f t="shared" si="17"/>
        <v>6.4504138613861416E-3</v>
      </c>
      <c r="X79" s="79">
        <f t="shared" si="18"/>
        <v>39.405578279207937</v>
      </c>
      <c r="Y79" s="79">
        <f t="shared" si="19"/>
        <v>4.1130891089108927E-4</v>
      </c>
      <c r="Z79" s="79">
        <f t="shared" si="20"/>
        <v>2.5126861366336644</v>
      </c>
      <c r="AA79" s="79">
        <f t="shared" si="21"/>
        <v>41.918264415841605</v>
      </c>
    </row>
    <row r="80" spans="1:27" ht="24.95" customHeight="1">
      <c r="A80" s="96">
        <v>201800081</v>
      </c>
      <c r="B80" s="75" t="s">
        <v>22</v>
      </c>
      <c r="C80" s="96">
        <v>539116</v>
      </c>
      <c r="D80" s="81">
        <v>43412</v>
      </c>
      <c r="E80" s="82">
        <v>200200</v>
      </c>
      <c r="F80" s="97" t="s">
        <v>16</v>
      </c>
      <c r="G80" s="97"/>
      <c r="H80" s="75" t="s">
        <v>10</v>
      </c>
      <c r="I80" s="79" t="s">
        <v>14</v>
      </c>
      <c r="J80" s="88">
        <v>22</v>
      </c>
      <c r="K80" s="79"/>
      <c r="L80" s="102">
        <v>1700</v>
      </c>
      <c r="M80" s="100">
        <v>7.4759999999999993E-2</v>
      </c>
      <c r="N80" s="103">
        <v>39.5</v>
      </c>
      <c r="O80" s="79">
        <f t="shared" si="15"/>
        <v>65</v>
      </c>
      <c r="P80" s="79">
        <f>((J80/2)*(J80/2)*3.14*9*3)/1000</f>
        <v>10.258380000000001</v>
      </c>
      <c r="Q80" s="75">
        <f>+M80*L80</f>
        <v>127.09199999999998</v>
      </c>
      <c r="R80" s="79">
        <f t="shared" si="16"/>
        <v>0.15782123076923077</v>
      </c>
      <c r="S80" s="87">
        <v>268.29609230769233</v>
      </c>
      <c r="T80" s="88"/>
      <c r="U80" s="88"/>
      <c r="V80" s="89" t="e" cm="1">
        <f t="array" ref="V80">IF(SUMPRODUCT(MAX((#REF!)*((#REF!=#REF!)*(#REF!=#REF!)*(#REF!=#REF!)*(#REF!=#REF!))))&lt;&gt;#REF!,"",SUMPRODUCT((-#REF!+#REF!+#REF!)*((#REF!=#REF!)*(#REF!=#REF!)*(#REF!=#REF!)*(#REF!=#REF!))))</f>
        <v>#REF!</v>
      </c>
      <c r="W80" s="79">
        <f t="shared" si="17"/>
        <v>7.6748381538461544E-2</v>
      </c>
      <c r="X80" s="79">
        <f t="shared" si="18"/>
        <v>130.47224861538461</v>
      </c>
      <c r="Y80" s="79">
        <f t="shared" si="19"/>
        <v>4.0627247524752472E-3</v>
      </c>
      <c r="Z80" s="79">
        <f t="shared" si="20"/>
        <v>6.9066320792079203</v>
      </c>
      <c r="AA80" s="79">
        <f t="shared" si="21"/>
        <v>141.20409230769235</v>
      </c>
    </row>
    <row r="81" spans="1:27" ht="24.95" hidden="1" customHeight="1">
      <c r="A81" s="79"/>
      <c r="B81" s="92" t="s">
        <v>23</v>
      </c>
      <c r="C81" s="79"/>
      <c r="D81" s="81">
        <v>43416</v>
      </c>
      <c r="E81" s="82"/>
      <c r="F81" s="79"/>
      <c r="G81" s="79"/>
      <c r="H81" s="93" t="s">
        <v>10</v>
      </c>
      <c r="I81" s="92" t="s">
        <v>14</v>
      </c>
      <c r="J81" s="94">
        <v>7</v>
      </c>
      <c r="K81" s="79"/>
      <c r="L81" s="79"/>
      <c r="M81" s="79"/>
      <c r="N81" s="79"/>
      <c r="O81" s="86"/>
      <c r="P81" s="79"/>
      <c r="Q81" s="79"/>
      <c r="R81" s="79"/>
      <c r="S81" s="87">
        <v>0</v>
      </c>
      <c r="T81" s="95">
        <v>150</v>
      </c>
      <c r="U81" s="95"/>
      <c r="V81" s="89" t="e" cm="1">
        <f t="array" ref="V81">IF(SUMPRODUCT(MAX((#REF!)*((#REF!=#REF!)*(#REF!=#REF!)*(#REF!=#REF!)*(#REF!=#REF!))))&lt;&gt;#REF!,"",SUMPRODUCT((-#REF!+#REF!+#REF!)*((#REF!=#REF!)*(#REF!=#REF!)*(#REF!=#REF!)*(#REF!=#REF!))))</f>
        <v>#REF!</v>
      </c>
      <c r="W81" s="79"/>
      <c r="X81" s="79"/>
      <c r="Y81" s="79"/>
      <c r="Z81" s="79"/>
      <c r="AA81" s="79"/>
    </row>
    <row r="82" spans="1:27" ht="24.95" hidden="1" customHeight="1">
      <c r="A82" s="79"/>
      <c r="B82" s="92" t="s">
        <v>23</v>
      </c>
      <c r="C82" s="79"/>
      <c r="D82" s="81">
        <v>43416</v>
      </c>
      <c r="E82" s="82"/>
      <c r="F82" s="79"/>
      <c r="G82" s="79"/>
      <c r="H82" s="93" t="s">
        <v>10</v>
      </c>
      <c r="I82" s="92" t="s">
        <v>13</v>
      </c>
      <c r="J82" s="94">
        <v>8</v>
      </c>
      <c r="K82" s="79"/>
      <c r="L82" s="79"/>
      <c r="M82" s="79"/>
      <c r="N82" s="79"/>
      <c r="O82" s="86"/>
      <c r="P82" s="79"/>
      <c r="Q82" s="79"/>
      <c r="R82" s="79"/>
      <c r="S82" s="87">
        <v>0</v>
      </c>
      <c r="T82" s="95">
        <v>200</v>
      </c>
      <c r="U82" s="95"/>
      <c r="V82" s="89" t="e" cm="1">
        <f t="array" ref="V82">IF(SUMPRODUCT(MAX((#REF!)*((#REF!=#REF!)*(#REF!=#REF!)*(#REF!=#REF!)*(#REF!=#REF!))))&lt;&gt;#REF!,"",SUMPRODUCT((-#REF!+#REF!+#REF!)*((#REF!=#REF!)*(#REF!=#REF!)*(#REF!=#REF!)*(#REF!=#REF!))))</f>
        <v>#REF!</v>
      </c>
      <c r="W82" s="79"/>
      <c r="X82" s="79"/>
      <c r="Y82" s="79"/>
      <c r="Z82" s="79"/>
      <c r="AA82" s="79"/>
    </row>
    <row r="83" spans="1:27" ht="24.95" customHeight="1">
      <c r="A83" s="96">
        <v>201800087</v>
      </c>
      <c r="B83" s="75" t="s">
        <v>22</v>
      </c>
      <c r="C83" s="88">
        <v>539596</v>
      </c>
      <c r="D83" s="81">
        <v>43435</v>
      </c>
      <c r="E83" s="82">
        <v>200200</v>
      </c>
      <c r="F83" s="97" t="s">
        <v>16</v>
      </c>
      <c r="G83" s="97"/>
      <c r="H83" s="75" t="s">
        <v>10</v>
      </c>
      <c r="I83" s="79" t="s">
        <v>14</v>
      </c>
      <c r="J83" s="88">
        <v>22</v>
      </c>
      <c r="K83" s="79"/>
      <c r="L83" s="102">
        <v>1450</v>
      </c>
      <c r="M83" s="100">
        <v>7.4759999999999993E-2</v>
      </c>
      <c r="N83" s="103">
        <v>39.5</v>
      </c>
      <c r="O83" s="79">
        <f>INT(2800/(N83+3))</f>
        <v>65</v>
      </c>
      <c r="P83" s="79">
        <f>((J83/2)*(J83/2)*3.14*9*3)/1000</f>
        <v>10.258380000000001</v>
      </c>
      <c r="Q83" s="75">
        <f>+M83*L83</f>
        <v>108.40199999999999</v>
      </c>
      <c r="R83" s="79">
        <f>P83/O83</f>
        <v>0.15782123076923077</v>
      </c>
      <c r="S83" s="87">
        <v>228.84078461538462</v>
      </c>
      <c r="T83" s="88"/>
      <c r="U83" s="88"/>
      <c r="V83" s="89" t="e" cm="1">
        <f t="array" ref="V83">IF(SUMPRODUCT(MAX((#REF!)*((#REF!=#REF!)*(#REF!=#REF!)*(#REF!=#REF!)*(#REF!=#REF!))))&lt;&gt;#REF!,"",SUMPRODUCT((-#REF!+#REF!+#REF!)*((#REF!=#REF!)*(#REF!=#REF!)*(#REF!=#REF!)*(#REF!=#REF!))))</f>
        <v>#REF!</v>
      </c>
      <c r="W83" s="79">
        <f>(((P83/3000)*2880)-(M83*O83))/O83</f>
        <v>7.6748381538461544E-2</v>
      </c>
      <c r="X83" s="79">
        <f>+W83*L83</f>
        <v>111.28515323076924</v>
      </c>
      <c r="Y83" s="79">
        <f>+((P83/3000)*120)/101</f>
        <v>4.0627247524752472E-3</v>
      </c>
      <c r="Z83" s="79">
        <f>Y83*L83</f>
        <v>5.8909508910891084</v>
      </c>
      <c r="AA83" s="79">
        <f>S83-Q83</f>
        <v>120.43878461538463</v>
      </c>
    </row>
    <row r="84" spans="1:27" ht="24.95" hidden="1" customHeight="1">
      <c r="A84" s="75">
        <v>201800102</v>
      </c>
      <c r="B84" s="75" t="s">
        <v>22</v>
      </c>
      <c r="C84" s="101">
        <v>540304</v>
      </c>
      <c r="D84" s="81">
        <v>43470</v>
      </c>
      <c r="E84" s="82">
        <v>510020</v>
      </c>
      <c r="F84" s="97" t="s">
        <v>11</v>
      </c>
      <c r="G84" s="104">
        <v>139</v>
      </c>
      <c r="H84" s="75" t="s">
        <v>10</v>
      </c>
      <c r="I84" s="75" t="s">
        <v>13</v>
      </c>
      <c r="J84" s="98">
        <v>8</v>
      </c>
      <c r="K84" s="98"/>
      <c r="L84" s="101">
        <v>16772</v>
      </c>
      <c r="M84" s="100">
        <v>1.446E-3</v>
      </c>
      <c r="N84" s="79">
        <v>6</v>
      </c>
      <c r="O84" s="79">
        <f>INT(2800/(N84+3))</f>
        <v>311</v>
      </c>
      <c r="P84" s="79">
        <f>((J84*J84)*0.866*9*3)/1000</f>
        <v>1.4964479999999998</v>
      </c>
      <c r="Q84" s="75">
        <f>+L84*M84</f>
        <v>24.252312</v>
      </c>
      <c r="R84" s="79">
        <f>P84/O84</f>
        <v>4.8117299035369768E-3</v>
      </c>
      <c r="S84" s="87">
        <v>80.702333942122181</v>
      </c>
      <c r="T84" s="88"/>
      <c r="U84" s="88"/>
      <c r="V84" s="89" t="e" cm="1">
        <f t="array" ref="V84">IF(SUMPRODUCT(MAX((#REF!)*((#REF!=#REF!)*(#REF!=#REF!)*(#REF!=#REF!)*(#REF!=#REF!))))&lt;&gt;#REF!,"",SUMPRODUCT((-#REF!+#REF!+#REF!)*((#REF!=#REF!)*(#REF!=#REF!)*(#REF!=#REF!)*(#REF!=#REF!))))</f>
        <v>#REF!</v>
      </c>
      <c r="W84" s="79">
        <f>(((P84/3000)*2880)-(M84*O84))/O84</f>
        <v>3.1732607073954979E-3</v>
      </c>
      <c r="X84" s="79">
        <f>+W84*L84</f>
        <v>53.221928584437293</v>
      </c>
      <c r="Y84" s="79">
        <f>+((P84/3000)*120)/101</f>
        <v>5.9265267326732659E-4</v>
      </c>
      <c r="Z84" s="79">
        <f>Y84*L84</f>
        <v>9.9399706360396021</v>
      </c>
      <c r="AA84" s="79">
        <f>S84-Q84</f>
        <v>56.450021942122177</v>
      </c>
    </row>
    <row r="85" spans="1:27" ht="24.95" hidden="1" customHeight="1">
      <c r="A85" s="75">
        <v>201800102</v>
      </c>
      <c r="B85" s="75" t="s">
        <v>22</v>
      </c>
      <c r="C85" s="101">
        <v>540304</v>
      </c>
      <c r="D85" s="81">
        <v>43470</v>
      </c>
      <c r="E85" s="82">
        <v>512800</v>
      </c>
      <c r="F85" s="97" t="s">
        <v>17</v>
      </c>
      <c r="G85" s="75"/>
      <c r="H85" s="75" t="s">
        <v>10</v>
      </c>
      <c r="I85" s="79" t="s">
        <v>14</v>
      </c>
      <c r="J85" s="98">
        <v>7</v>
      </c>
      <c r="K85" s="98"/>
      <c r="L85" s="101">
        <v>1000</v>
      </c>
      <c r="M85" s="100">
        <v>3.421E-3</v>
      </c>
      <c r="N85" s="79">
        <v>24.5</v>
      </c>
      <c r="O85" s="79">
        <f>INT(2800/(N85+3))</f>
        <v>101</v>
      </c>
      <c r="P85" s="79">
        <f>((J85/2)*(J85/2)*3.14*9*3)/1000</f>
        <v>1.0385550000000003</v>
      </c>
      <c r="Q85" s="75">
        <f>+M85*L85</f>
        <v>3.4209999999999998</v>
      </c>
      <c r="R85" s="79">
        <f>P85/O85</f>
        <v>1.0282722772277231E-2</v>
      </c>
      <c r="S85" s="87">
        <v>10.28272277227723</v>
      </c>
      <c r="T85" s="88"/>
      <c r="U85" s="88"/>
      <c r="V85" s="89" t="e" cm="1">
        <f t="array" ref="V85">IF(SUMPRODUCT(MAX((#REF!)*((#REF!=#REF!)*(#REF!=#REF!)*(#REF!=#REF!)*(#REF!=#REF!))))&lt;&gt;#REF!,"",SUMPRODUCT((-#REF!+#REF!+#REF!)*((#REF!=#REF!)*(#REF!=#REF!)*(#REF!=#REF!)*(#REF!=#REF!))))</f>
        <v>#REF!</v>
      </c>
      <c r="W85" s="79">
        <f>(((P85/3000)*2880)-(M85*O85))/O85</f>
        <v>6.4504138613861416E-3</v>
      </c>
      <c r="X85" s="79">
        <f>+W85*L85</f>
        <v>6.4504138613861413</v>
      </c>
      <c r="Y85" s="79">
        <f>+((P85/3000)*120)/101</f>
        <v>4.1130891089108927E-4</v>
      </c>
      <c r="Z85" s="79">
        <f>Y85*L85</f>
        <v>0.41130891089108929</v>
      </c>
      <c r="AA85" s="79">
        <f>S85-Q85</f>
        <v>6.8617227722772309</v>
      </c>
    </row>
    <row r="86" spans="1:27" ht="24.95" customHeight="1">
      <c r="A86" s="96">
        <v>201900001</v>
      </c>
      <c r="B86" s="75" t="s">
        <v>22</v>
      </c>
      <c r="C86" s="88">
        <v>540757</v>
      </c>
      <c r="D86" s="81">
        <v>43491</v>
      </c>
      <c r="E86" s="82">
        <v>200200</v>
      </c>
      <c r="F86" s="97" t="s">
        <v>16</v>
      </c>
      <c r="G86" s="97"/>
      <c r="H86" s="75" t="s">
        <v>10</v>
      </c>
      <c r="I86" s="79" t="s">
        <v>14</v>
      </c>
      <c r="J86" s="88">
        <v>22</v>
      </c>
      <c r="K86" s="79"/>
      <c r="L86" s="102">
        <v>1000</v>
      </c>
      <c r="M86" s="108">
        <v>7.4759999999999993E-2</v>
      </c>
      <c r="N86" s="108">
        <v>39.5</v>
      </c>
      <c r="O86" s="79">
        <f>INT(2800/(N86+3))</f>
        <v>65</v>
      </c>
      <c r="P86" s="79">
        <f>((J86/2)*(J86/2)*3.14*9*3)/1000</f>
        <v>10.258380000000001</v>
      </c>
      <c r="Q86" s="75">
        <f>+M86*L86</f>
        <v>74.759999999999991</v>
      </c>
      <c r="R86" s="79">
        <f>P86/O86</f>
        <v>0.15782123076923077</v>
      </c>
      <c r="S86" s="87">
        <v>157.82123076923077</v>
      </c>
      <c r="T86" s="88"/>
      <c r="U86" s="88"/>
      <c r="V86" s="89" t="e" cm="1">
        <f t="array" ref="V86">IF(SUMPRODUCT(MAX((#REF!)*((#REF!=#REF!)*(#REF!=#REF!)*(#REF!=#REF!)*(#REF!=#REF!))))&lt;&gt;#REF!,"",SUMPRODUCT((-#REF!+#REF!+#REF!)*((#REF!=#REF!)*(#REF!=#REF!)*(#REF!=#REF!)*(#REF!=#REF!))))</f>
        <v>#REF!</v>
      </c>
      <c r="W86" s="79">
        <f>(((P86/3000)*2880)-(M86*O86))/O86</f>
        <v>7.6748381538461544E-2</v>
      </c>
      <c r="X86" s="79">
        <f>+W86*L86</f>
        <v>76.748381538461544</v>
      </c>
      <c r="Y86" s="79">
        <f>+((P86/3000)*120)/101</f>
        <v>4.0627247524752472E-3</v>
      </c>
      <c r="Z86" s="79">
        <f>Y86*L86</f>
        <v>4.0627247524752477</v>
      </c>
      <c r="AA86" s="79">
        <f>S86-Q86</f>
        <v>83.061230769230775</v>
      </c>
    </row>
    <row r="87" spans="1:27" ht="24.95" hidden="1" customHeight="1">
      <c r="A87" s="75">
        <v>201900004</v>
      </c>
      <c r="B87" s="75" t="s">
        <v>22</v>
      </c>
      <c r="C87" s="101">
        <v>540988</v>
      </c>
      <c r="D87" s="81">
        <v>43502</v>
      </c>
      <c r="E87" s="82">
        <v>510020</v>
      </c>
      <c r="F87" s="97" t="s">
        <v>11</v>
      </c>
      <c r="G87" s="104">
        <v>139</v>
      </c>
      <c r="H87" s="75" t="s">
        <v>10</v>
      </c>
      <c r="I87" s="75" t="s">
        <v>13</v>
      </c>
      <c r="J87" s="98">
        <v>8</v>
      </c>
      <c r="K87" s="98"/>
      <c r="L87" s="101">
        <v>18228</v>
      </c>
      <c r="M87" s="108">
        <v>1.446E-3</v>
      </c>
      <c r="N87" s="108">
        <v>6</v>
      </c>
      <c r="O87" s="79">
        <f>INT(2800/(N87+3))</f>
        <v>311</v>
      </c>
      <c r="P87" s="79">
        <f>((J87*J87)*0.866*9*3)/1000</f>
        <v>1.4964479999999998</v>
      </c>
      <c r="Q87" s="75">
        <f>+L87*M87</f>
        <v>26.357688</v>
      </c>
      <c r="R87" s="79">
        <f>P87/O87</f>
        <v>4.8117299035369768E-3</v>
      </c>
      <c r="S87" s="87">
        <v>87.708212681672009</v>
      </c>
      <c r="T87" s="88"/>
      <c r="U87" s="88"/>
      <c r="V87" s="89" t="e" cm="1">
        <f t="array" ref="V87">IF(SUMPRODUCT(MAX((#REF!)*((#REF!=#REF!)*(#REF!=#REF!)*(#REF!=#REF!)*(#REF!=#REF!))))&lt;&gt;#REF!,"",SUMPRODUCT((-#REF!+#REF!+#REF!)*((#REF!=#REF!)*(#REF!=#REF!)*(#REF!=#REF!)*(#REF!=#REF!))))</f>
        <v>#REF!</v>
      </c>
      <c r="W87" s="79">
        <f>(((P87/3000)*2880)-(M87*O87))/O87</f>
        <v>3.1732607073954979E-3</v>
      </c>
      <c r="X87" s="79">
        <f>+W87*L87</f>
        <v>57.842196174405139</v>
      </c>
      <c r="Y87" s="79">
        <f>+((P87/3000)*120)/101</f>
        <v>5.9265267326732659E-4</v>
      </c>
      <c r="Z87" s="79">
        <f>Y87*L87</f>
        <v>10.802872928316829</v>
      </c>
      <c r="AA87" s="79">
        <f>S87-Q87</f>
        <v>61.350524681672013</v>
      </c>
    </row>
    <row r="88" spans="1:27" ht="24.95" hidden="1" customHeight="1">
      <c r="A88" s="79"/>
      <c r="B88" s="92" t="s">
        <v>23</v>
      </c>
      <c r="C88" s="79"/>
      <c r="D88" s="81">
        <v>43516</v>
      </c>
      <c r="E88" s="82"/>
      <c r="F88" s="79"/>
      <c r="G88" s="79"/>
      <c r="H88" s="93" t="s">
        <v>10</v>
      </c>
      <c r="I88" s="92" t="s">
        <v>13</v>
      </c>
      <c r="J88" s="94">
        <v>8</v>
      </c>
      <c r="K88" s="79"/>
      <c r="L88" s="79"/>
      <c r="M88" s="79"/>
      <c r="N88" s="79"/>
      <c r="O88" s="86"/>
      <c r="P88" s="79"/>
      <c r="Q88" s="79"/>
      <c r="R88" s="79"/>
      <c r="S88" s="87">
        <v>0</v>
      </c>
      <c r="T88" s="95">
        <v>150</v>
      </c>
      <c r="U88" s="95"/>
      <c r="V88" s="89" t="e" cm="1">
        <f t="array" ref="V88">IF(SUMPRODUCT(MAX((#REF!)*((#REF!=#REF!)*(#REF!=#REF!)*(#REF!=#REF!)*(#REF!=#REF!))))&lt;&gt;#REF!,"",SUMPRODUCT((-#REF!+#REF!+#REF!)*((#REF!=#REF!)*(#REF!=#REF!)*(#REF!=#REF!)*(#REF!=#REF!))))</f>
        <v>#REF!</v>
      </c>
      <c r="W88" s="79"/>
      <c r="X88" s="79"/>
      <c r="Y88" s="79"/>
      <c r="Z88" s="79"/>
      <c r="AA88" s="79"/>
    </row>
    <row r="89" spans="1:27" ht="24.95" customHeight="1">
      <c r="A89" s="96">
        <v>201900011</v>
      </c>
      <c r="B89" s="75" t="s">
        <v>22</v>
      </c>
      <c r="C89" s="88">
        <v>541530</v>
      </c>
      <c r="D89" s="81">
        <v>43524</v>
      </c>
      <c r="E89" s="82">
        <v>200200</v>
      </c>
      <c r="F89" s="97" t="s">
        <v>16</v>
      </c>
      <c r="G89" s="97"/>
      <c r="H89" s="75" t="s">
        <v>10</v>
      </c>
      <c r="I89" s="79" t="s">
        <v>14</v>
      </c>
      <c r="J89" s="88">
        <v>22</v>
      </c>
      <c r="K89" s="79"/>
      <c r="L89" s="102">
        <v>2800</v>
      </c>
      <c r="M89" s="108">
        <v>7.4759999999999993E-2</v>
      </c>
      <c r="N89" s="108">
        <v>39.5</v>
      </c>
      <c r="O89" s="79">
        <f t="shared" ref="O89:O98" si="22">INT(2800/(N89+3))</f>
        <v>65</v>
      </c>
      <c r="P89" s="79">
        <f>((J89/2)*(J89/2)*3.14*9*3)/1000</f>
        <v>10.258380000000001</v>
      </c>
      <c r="Q89" s="75">
        <f>+M89*L89</f>
        <v>209.32799999999997</v>
      </c>
      <c r="R89" s="79">
        <f t="shared" ref="R89:R98" si="23">P89/O89</f>
        <v>0.15782123076923077</v>
      </c>
      <c r="S89" s="87">
        <v>441.89944615384616</v>
      </c>
      <c r="T89" s="88"/>
      <c r="U89" s="88"/>
      <c r="V89" s="89" t="e" cm="1">
        <f t="array" ref="V89">IF(SUMPRODUCT(MAX((#REF!)*((#REF!=#REF!)*(#REF!=#REF!)*(#REF!=#REF!)*(#REF!=#REF!))))&lt;&gt;#REF!,"",SUMPRODUCT((-#REF!+#REF!+#REF!)*((#REF!=#REF!)*(#REF!=#REF!)*(#REF!=#REF!)*(#REF!=#REF!))))</f>
        <v>#REF!</v>
      </c>
      <c r="W89" s="79">
        <f t="shared" ref="W89:W98" si="24">(((P89/3000)*2880)-(M89*O89))/O89</f>
        <v>7.6748381538461544E-2</v>
      </c>
      <c r="X89" s="79">
        <f t="shared" ref="X89:X98" si="25">+W89*L89</f>
        <v>214.89546830769231</v>
      </c>
      <c r="Y89" s="79">
        <f t="shared" ref="Y89:Y98" si="26">+((P89/3000)*120)/101</f>
        <v>4.0627247524752472E-3</v>
      </c>
      <c r="Z89" s="79">
        <f t="shared" ref="Z89:Z98" si="27">Y89*L89</f>
        <v>11.375629306930692</v>
      </c>
      <c r="AA89" s="79">
        <f t="shared" ref="AA89:AA98" si="28">S89-Q89</f>
        <v>232.57144615384618</v>
      </c>
    </row>
    <row r="90" spans="1:27" ht="24.95" hidden="1" customHeight="1">
      <c r="A90" s="75">
        <v>201900020</v>
      </c>
      <c r="B90" s="75" t="s">
        <v>22</v>
      </c>
      <c r="C90" s="101">
        <v>541778</v>
      </c>
      <c r="D90" s="81">
        <v>43531</v>
      </c>
      <c r="E90" s="82">
        <v>510020</v>
      </c>
      <c r="F90" s="97" t="s">
        <v>11</v>
      </c>
      <c r="G90" s="104">
        <v>139</v>
      </c>
      <c r="H90" s="75" t="s">
        <v>10</v>
      </c>
      <c r="I90" s="75" t="s">
        <v>13</v>
      </c>
      <c r="J90" s="98">
        <v>8</v>
      </c>
      <c r="K90" s="98"/>
      <c r="L90" s="101">
        <v>12760</v>
      </c>
      <c r="M90" s="100">
        <v>1.446E-3</v>
      </c>
      <c r="N90" s="79">
        <v>6</v>
      </c>
      <c r="O90" s="79">
        <f t="shared" si="22"/>
        <v>311</v>
      </c>
      <c r="P90" s="79">
        <f>((J90*J90)*0.866*9*3)/1000</f>
        <v>1.4964479999999998</v>
      </c>
      <c r="Q90" s="75">
        <f>+L90*M90</f>
        <v>18.450960000000002</v>
      </c>
      <c r="R90" s="79">
        <f t="shared" si="23"/>
        <v>4.8117299035369768E-3</v>
      </c>
      <c r="S90" s="87">
        <v>61.397673569131825</v>
      </c>
      <c r="T90" s="88"/>
      <c r="U90" s="88"/>
      <c r="V90" s="89" t="e" cm="1">
        <f t="array" ref="V90">IF(SUMPRODUCT(MAX((#REF!)*((#REF!=#REF!)*(#REF!=#REF!)*(#REF!=#REF!)*(#REF!=#REF!))))&lt;&gt;#REF!,"",SUMPRODUCT((-#REF!+#REF!+#REF!)*((#REF!=#REF!)*(#REF!=#REF!)*(#REF!=#REF!)*(#REF!=#REF!))))</f>
        <v>#REF!</v>
      </c>
      <c r="W90" s="79">
        <f t="shared" si="24"/>
        <v>3.1732607073954979E-3</v>
      </c>
      <c r="X90" s="79">
        <f t="shared" si="25"/>
        <v>40.490806626366556</v>
      </c>
      <c r="Y90" s="79">
        <f t="shared" si="26"/>
        <v>5.9265267326732659E-4</v>
      </c>
      <c r="Z90" s="79">
        <f t="shared" si="27"/>
        <v>7.5622481108910877</v>
      </c>
      <c r="AA90" s="79">
        <f t="shared" si="28"/>
        <v>42.946713569131823</v>
      </c>
    </row>
    <row r="91" spans="1:27" ht="24.95" customHeight="1">
      <c r="A91" s="96">
        <v>201900023</v>
      </c>
      <c r="B91" s="75" t="s">
        <v>22</v>
      </c>
      <c r="C91" s="88">
        <v>542331</v>
      </c>
      <c r="D91" s="81">
        <v>43554</v>
      </c>
      <c r="E91" s="82">
        <v>200200</v>
      </c>
      <c r="F91" s="97" t="s">
        <v>16</v>
      </c>
      <c r="G91" s="97"/>
      <c r="H91" s="75" t="s">
        <v>10</v>
      </c>
      <c r="I91" s="79" t="s">
        <v>14</v>
      </c>
      <c r="J91" s="88">
        <v>22</v>
      </c>
      <c r="K91" s="79"/>
      <c r="L91" s="102">
        <v>1000</v>
      </c>
      <c r="M91" s="100">
        <v>7.4759999999999993E-2</v>
      </c>
      <c r="N91" s="103">
        <v>39.5</v>
      </c>
      <c r="O91" s="79">
        <f t="shared" si="22"/>
        <v>65</v>
      </c>
      <c r="P91" s="79">
        <f>((J91/2)*(J91/2)*3.14*9*3)/1000</f>
        <v>10.258380000000001</v>
      </c>
      <c r="Q91" s="75">
        <f>+M91*L91</f>
        <v>74.759999999999991</v>
      </c>
      <c r="R91" s="79">
        <f t="shared" si="23"/>
        <v>0.15782123076923077</v>
      </c>
      <c r="S91" s="87">
        <v>157.82123076923077</v>
      </c>
      <c r="T91" s="88"/>
      <c r="U91" s="88"/>
      <c r="V91" s="89" t="e" cm="1">
        <f t="array" ref="V91">IF(SUMPRODUCT(MAX((#REF!)*((#REF!=#REF!)*(#REF!=#REF!)*(#REF!=#REF!)*(#REF!=#REF!))))&lt;&gt;#REF!,"",SUMPRODUCT((-#REF!+#REF!+#REF!)*((#REF!=#REF!)*(#REF!=#REF!)*(#REF!=#REF!)*(#REF!=#REF!))))</f>
        <v>#REF!</v>
      </c>
      <c r="W91" s="79">
        <f t="shared" si="24"/>
        <v>7.6748381538461544E-2</v>
      </c>
      <c r="X91" s="79">
        <f t="shared" si="25"/>
        <v>76.748381538461544</v>
      </c>
      <c r="Y91" s="79">
        <f t="shared" si="26"/>
        <v>4.0627247524752472E-3</v>
      </c>
      <c r="Z91" s="79">
        <f t="shared" si="27"/>
        <v>4.0627247524752477</v>
      </c>
      <c r="AA91" s="79">
        <f t="shared" si="28"/>
        <v>83.061230769230775</v>
      </c>
    </row>
    <row r="92" spans="1:27" ht="24.95" hidden="1" customHeight="1">
      <c r="A92" s="75">
        <v>201900026</v>
      </c>
      <c r="B92" s="75" t="s">
        <v>22</v>
      </c>
      <c r="C92" s="101">
        <v>542534</v>
      </c>
      <c r="D92" s="81">
        <v>43563</v>
      </c>
      <c r="E92" s="82">
        <v>510020</v>
      </c>
      <c r="F92" s="97" t="s">
        <v>11</v>
      </c>
      <c r="G92" s="104">
        <v>139</v>
      </c>
      <c r="H92" s="75" t="s">
        <v>10</v>
      </c>
      <c r="I92" s="75" t="s">
        <v>13</v>
      </c>
      <c r="J92" s="98">
        <v>8</v>
      </c>
      <c r="K92" s="98"/>
      <c r="L92" s="101">
        <v>2240</v>
      </c>
      <c r="M92" s="100">
        <v>1.446E-3</v>
      </c>
      <c r="N92" s="79">
        <v>6</v>
      </c>
      <c r="O92" s="79">
        <f t="shared" si="22"/>
        <v>311</v>
      </c>
      <c r="P92" s="79">
        <f>((J92*J92)*0.866*9*3)/1000</f>
        <v>1.4964479999999998</v>
      </c>
      <c r="Q92" s="75">
        <f>+L92*M92</f>
        <v>3.2390400000000001</v>
      </c>
      <c r="R92" s="79">
        <f t="shared" si="23"/>
        <v>4.8117299035369768E-3</v>
      </c>
      <c r="S92" s="87">
        <v>10.778274983922827</v>
      </c>
      <c r="T92" s="88"/>
      <c r="U92" s="88"/>
      <c r="V92" s="89" t="e" cm="1">
        <f t="array" ref="V92">IF(SUMPRODUCT(MAX((#REF!)*((#REF!=#REF!)*(#REF!=#REF!)*(#REF!=#REF!)*(#REF!=#REF!))))&lt;&gt;#REF!,"",SUMPRODUCT((-#REF!+#REF!+#REF!)*((#REF!=#REF!)*(#REF!=#REF!)*(#REF!=#REF!)*(#REF!=#REF!))))</f>
        <v>#REF!</v>
      </c>
      <c r="W92" s="79">
        <f t="shared" si="24"/>
        <v>3.1732607073954979E-3</v>
      </c>
      <c r="X92" s="79">
        <f t="shared" si="25"/>
        <v>7.1081039845659149</v>
      </c>
      <c r="Y92" s="79">
        <f t="shared" si="26"/>
        <v>5.9265267326732659E-4</v>
      </c>
      <c r="Z92" s="79">
        <f t="shared" si="27"/>
        <v>1.3275419881188115</v>
      </c>
      <c r="AA92" s="79">
        <f t="shared" si="28"/>
        <v>7.5392349839228272</v>
      </c>
    </row>
    <row r="93" spans="1:27" ht="24.95" customHeight="1">
      <c r="A93" s="96">
        <v>201900034</v>
      </c>
      <c r="B93" s="75" t="s">
        <v>22</v>
      </c>
      <c r="C93" s="88">
        <v>543037</v>
      </c>
      <c r="D93" s="81">
        <v>43581</v>
      </c>
      <c r="E93" s="82">
        <v>200200</v>
      </c>
      <c r="F93" s="97" t="s">
        <v>16</v>
      </c>
      <c r="G93" s="97"/>
      <c r="H93" s="75" t="s">
        <v>10</v>
      </c>
      <c r="I93" s="79" t="s">
        <v>14</v>
      </c>
      <c r="J93" s="88">
        <v>22</v>
      </c>
      <c r="K93" s="79"/>
      <c r="L93" s="102">
        <v>1500</v>
      </c>
      <c r="M93" s="100">
        <v>7.4759999999999993E-2</v>
      </c>
      <c r="N93" s="106">
        <v>39.5</v>
      </c>
      <c r="O93" s="79">
        <f t="shared" si="22"/>
        <v>65</v>
      </c>
      <c r="P93" s="79">
        <f>((J93/2)*(J93/2)*3.14*9*3)/1000</f>
        <v>10.258380000000001</v>
      </c>
      <c r="Q93" s="75">
        <f>+M93*L93</f>
        <v>112.13999999999999</v>
      </c>
      <c r="R93" s="79">
        <f t="shared" si="23"/>
        <v>0.15782123076923077</v>
      </c>
      <c r="S93" s="87">
        <v>236.73184615384616</v>
      </c>
      <c r="T93" s="88"/>
      <c r="U93" s="88"/>
      <c r="V93" s="89" t="e" cm="1">
        <f t="array" ref="V93">IF(SUMPRODUCT(MAX((#REF!)*((#REF!=#REF!)*(#REF!=#REF!)*(#REF!=#REF!)*(#REF!=#REF!))))&lt;&gt;#REF!,"",SUMPRODUCT((-#REF!+#REF!+#REF!)*((#REF!=#REF!)*(#REF!=#REF!)*(#REF!=#REF!)*(#REF!=#REF!))))</f>
        <v>#REF!</v>
      </c>
      <c r="W93" s="79">
        <f t="shared" si="24"/>
        <v>7.6748381538461544E-2</v>
      </c>
      <c r="X93" s="79">
        <f t="shared" si="25"/>
        <v>115.12257230769231</v>
      </c>
      <c r="Y93" s="79">
        <f t="shared" si="26"/>
        <v>4.0627247524752472E-3</v>
      </c>
      <c r="Z93" s="79">
        <f t="shared" si="27"/>
        <v>6.0940871287128706</v>
      </c>
      <c r="AA93" s="79">
        <f t="shared" si="28"/>
        <v>124.59184615384618</v>
      </c>
    </row>
    <row r="94" spans="1:27" ht="24.95" hidden="1" customHeight="1">
      <c r="A94" s="75">
        <v>201900036</v>
      </c>
      <c r="B94" s="75" t="s">
        <v>22</v>
      </c>
      <c r="C94" s="101">
        <v>543264</v>
      </c>
      <c r="D94" s="81">
        <v>43592</v>
      </c>
      <c r="E94" s="82">
        <v>510020</v>
      </c>
      <c r="F94" s="97" t="s">
        <v>11</v>
      </c>
      <c r="G94" s="104">
        <v>139</v>
      </c>
      <c r="H94" s="75" t="s">
        <v>10</v>
      </c>
      <c r="I94" s="75" t="s">
        <v>13</v>
      </c>
      <c r="J94" s="98">
        <v>8</v>
      </c>
      <c r="K94" s="98"/>
      <c r="L94" s="101">
        <v>5000</v>
      </c>
      <c r="M94" s="100">
        <v>1.446E-3</v>
      </c>
      <c r="N94" s="106">
        <v>6</v>
      </c>
      <c r="O94" s="79">
        <f t="shared" si="22"/>
        <v>311</v>
      </c>
      <c r="P94" s="79">
        <f>((J94*J94)*0.866*9*3)/1000</f>
        <v>1.4964479999999998</v>
      </c>
      <c r="Q94" s="75">
        <f>+L94*M94</f>
        <v>7.23</v>
      </c>
      <c r="R94" s="79">
        <f t="shared" si="23"/>
        <v>4.8117299035369768E-3</v>
      </c>
      <c r="S94" s="87">
        <v>24.058649517684884</v>
      </c>
      <c r="T94" s="88"/>
      <c r="U94" s="88"/>
      <c r="V94" s="89" t="e" cm="1">
        <f t="array" ref="V94">IF(SUMPRODUCT(MAX((#REF!)*((#REF!=#REF!)*(#REF!=#REF!)*(#REF!=#REF!)*(#REF!=#REF!))))&lt;&gt;#REF!,"",SUMPRODUCT((-#REF!+#REF!+#REF!)*((#REF!=#REF!)*(#REF!=#REF!)*(#REF!=#REF!)*(#REF!=#REF!))))</f>
        <v>#REF!</v>
      </c>
      <c r="W94" s="79">
        <f t="shared" si="24"/>
        <v>3.1732607073954979E-3</v>
      </c>
      <c r="X94" s="79">
        <f t="shared" si="25"/>
        <v>15.866303536977489</v>
      </c>
      <c r="Y94" s="79">
        <f t="shared" si="26"/>
        <v>5.9265267326732659E-4</v>
      </c>
      <c r="Z94" s="79">
        <f t="shared" si="27"/>
        <v>2.963263366336633</v>
      </c>
      <c r="AA94" s="79">
        <f t="shared" si="28"/>
        <v>16.828649517684884</v>
      </c>
    </row>
    <row r="95" spans="1:27" ht="24.95" hidden="1" customHeight="1">
      <c r="A95" s="75">
        <v>201900036</v>
      </c>
      <c r="B95" s="75" t="s">
        <v>22</v>
      </c>
      <c r="C95" s="101">
        <v>543264</v>
      </c>
      <c r="D95" s="81">
        <v>43592</v>
      </c>
      <c r="E95" s="82">
        <v>512800</v>
      </c>
      <c r="F95" s="97" t="s">
        <v>17</v>
      </c>
      <c r="G95" s="75"/>
      <c r="H95" s="75" t="s">
        <v>10</v>
      </c>
      <c r="I95" s="79" t="s">
        <v>14</v>
      </c>
      <c r="J95" s="98">
        <v>7</v>
      </c>
      <c r="K95" s="98"/>
      <c r="L95" s="101">
        <v>20000</v>
      </c>
      <c r="M95" s="100">
        <v>3.421E-3</v>
      </c>
      <c r="N95" s="106">
        <v>24.5</v>
      </c>
      <c r="O95" s="79">
        <f t="shared" si="22"/>
        <v>101</v>
      </c>
      <c r="P95" s="79">
        <f>((J95/2)*(J95/2)*3.14*9*3)/1000</f>
        <v>1.0385550000000003</v>
      </c>
      <c r="Q95" s="75">
        <f>+M95*L95</f>
        <v>68.42</v>
      </c>
      <c r="R95" s="79">
        <f t="shared" si="23"/>
        <v>1.0282722772277231E-2</v>
      </c>
      <c r="S95" s="87">
        <v>205.65445544554461</v>
      </c>
      <c r="T95" s="88"/>
      <c r="U95" s="88"/>
      <c r="V95" s="89" t="e" cm="1">
        <f t="array" ref="V95">IF(SUMPRODUCT(MAX((#REF!)*((#REF!=#REF!)*(#REF!=#REF!)*(#REF!=#REF!)*(#REF!=#REF!))))&lt;&gt;#REF!,"",SUMPRODUCT((-#REF!+#REF!+#REF!)*((#REF!=#REF!)*(#REF!=#REF!)*(#REF!=#REF!)*(#REF!=#REF!))))</f>
        <v>#REF!</v>
      </c>
      <c r="W95" s="79">
        <f t="shared" si="24"/>
        <v>6.4504138613861416E-3</v>
      </c>
      <c r="X95" s="79">
        <f t="shared" si="25"/>
        <v>129.00827722772283</v>
      </c>
      <c r="Y95" s="79">
        <f t="shared" si="26"/>
        <v>4.1130891089108927E-4</v>
      </c>
      <c r="Z95" s="79">
        <f t="shared" si="27"/>
        <v>8.2261782178217846</v>
      </c>
      <c r="AA95" s="79">
        <f t="shared" si="28"/>
        <v>137.2344554455446</v>
      </c>
    </row>
    <row r="96" spans="1:27" ht="24.95" hidden="1" customHeight="1">
      <c r="A96" s="75">
        <v>201900048</v>
      </c>
      <c r="B96" s="75" t="s">
        <v>22</v>
      </c>
      <c r="C96" s="101">
        <v>543893</v>
      </c>
      <c r="D96" s="81">
        <v>43623</v>
      </c>
      <c r="E96" s="82">
        <v>511040</v>
      </c>
      <c r="F96" s="97" t="s">
        <v>12</v>
      </c>
      <c r="G96" s="104">
        <v>138</v>
      </c>
      <c r="H96" s="75" t="s">
        <v>10</v>
      </c>
      <c r="I96" s="79" t="s">
        <v>14</v>
      </c>
      <c r="J96" s="96">
        <v>18</v>
      </c>
      <c r="K96" s="98"/>
      <c r="L96" s="101">
        <v>5000</v>
      </c>
      <c r="M96" s="100">
        <v>3.676E-3</v>
      </c>
      <c r="N96" s="79">
        <v>10.3</v>
      </c>
      <c r="O96" s="79">
        <f t="shared" si="22"/>
        <v>210</v>
      </c>
      <c r="P96" s="79">
        <f>((J96/2)*(J96/2)*3.14*9*3)/1000</f>
        <v>6.8671800000000003</v>
      </c>
      <c r="Q96" s="75">
        <f>+M96*L96</f>
        <v>18.38</v>
      </c>
      <c r="R96" s="79">
        <f t="shared" si="23"/>
        <v>3.2700857142857143E-2</v>
      </c>
      <c r="S96" s="87">
        <v>163.50428571428571</v>
      </c>
      <c r="T96" s="88"/>
      <c r="U96" s="88"/>
      <c r="V96" s="89" t="e" cm="1">
        <f t="array" ref="V96">IF(SUMPRODUCT(MAX((#REF!)*((#REF!=#REF!)*(#REF!=#REF!)*(#REF!=#REF!)*(#REF!=#REF!))))&lt;&gt;#REF!,"",SUMPRODUCT((-#REF!+#REF!+#REF!)*((#REF!=#REF!)*(#REF!=#REF!)*(#REF!=#REF!)*(#REF!=#REF!))))</f>
        <v>#REF!</v>
      </c>
      <c r="W96" s="79">
        <f t="shared" si="24"/>
        <v>2.7716822857142855E-2</v>
      </c>
      <c r="X96" s="79">
        <f t="shared" si="25"/>
        <v>138.58411428571426</v>
      </c>
      <c r="Y96" s="79">
        <f t="shared" si="26"/>
        <v>2.719675247524752E-3</v>
      </c>
      <c r="Z96" s="79">
        <f t="shared" si="27"/>
        <v>13.598376237623759</v>
      </c>
      <c r="AA96" s="79">
        <f t="shared" si="28"/>
        <v>145.12428571428572</v>
      </c>
    </row>
    <row r="97" spans="1:27" ht="24.95" hidden="1" customHeight="1">
      <c r="A97" s="75">
        <v>201900048</v>
      </c>
      <c r="B97" s="75" t="s">
        <v>22</v>
      </c>
      <c r="C97" s="101">
        <v>543893</v>
      </c>
      <c r="D97" s="81">
        <v>43623</v>
      </c>
      <c r="E97" s="82">
        <v>512800</v>
      </c>
      <c r="F97" s="97" t="s">
        <v>17</v>
      </c>
      <c r="G97" s="75"/>
      <c r="H97" s="75" t="s">
        <v>10</v>
      </c>
      <c r="I97" s="79" t="s">
        <v>14</v>
      </c>
      <c r="J97" s="98">
        <v>7</v>
      </c>
      <c r="K97" s="98"/>
      <c r="L97" s="101">
        <v>6454</v>
      </c>
      <c r="M97" s="100">
        <v>3.421E-3</v>
      </c>
      <c r="N97" s="79">
        <v>24.5</v>
      </c>
      <c r="O97" s="79">
        <f t="shared" si="22"/>
        <v>101</v>
      </c>
      <c r="P97" s="79">
        <f>((J97/2)*(J97/2)*3.14*9*3)/1000</f>
        <v>1.0385550000000003</v>
      </c>
      <c r="Q97" s="75">
        <f>+M97*L97</f>
        <v>22.079134</v>
      </c>
      <c r="R97" s="79">
        <f t="shared" si="23"/>
        <v>1.0282722772277231E-2</v>
      </c>
      <c r="S97" s="87">
        <v>66.364692772277252</v>
      </c>
      <c r="T97" s="88"/>
      <c r="U97" s="88"/>
      <c r="V97" s="89" t="e" cm="1">
        <f t="array" ref="V97">IF(SUMPRODUCT(MAX((#REF!)*((#REF!=#REF!)*(#REF!=#REF!)*(#REF!=#REF!)*(#REF!=#REF!))))&lt;&gt;#REF!,"",SUMPRODUCT((-#REF!+#REF!+#REF!)*((#REF!=#REF!)*(#REF!=#REF!)*(#REF!=#REF!)*(#REF!=#REF!))))</f>
        <v>#REF!</v>
      </c>
      <c r="W97" s="79">
        <f t="shared" si="24"/>
        <v>6.4504138613861416E-3</v>
      </c>
      <c r="X97" s="79">
        <f t="shared" si="25"/>
        <v>41.630971061386155</v>
      </c>
      <c r="Y97" s="79">
        <f t="shared" si="26"/>
        <v>4.1130891089108927E-4</v>
      </c>
      <c r="Z97" s="79">
        <f t="shared" si="27"/>
        <v>2.6545877108910902</v>
      </c>
      <c r="AA97" s="79">
        <f t="shared" si="28"/>
        <v>44.285558772277255</v>
      </c>
    </row>
    <row r="98" spans="1:27" ht="24.95" hidden="1" customHeight="1">
      <c r="A98" s="75">
        <v>201900070</v>
      </c>
      <c r="B98" s="75" t="s">
        <v>22</v>
      </c>
      <c r="C98" s="101">
        <v>545440</v>
      </c>
      <c r="D98" s="81">
        <v>43685</v>
      </c>
      <c r="E98" s="82">
        <v>510020</v>
      </c>
      <c r="F98" s="97" t="s">
        <v>11</v>
      </c>
      <c r="G98" s="104">
        <v>139</v>
      </c>
      <c r="H98" s="75" t="s">
        <v>10</v>
      </c>
      <c r="I98" s="75" t="s">
        <v>13</v>
      </c>
      <c r="J98" s="98">
        <v>8</v>
      </c>
      <c r="K98" s="98"/>
      <c r="L98" s="101">
        <v>20000</v>
      </c>
      <c r="M98" s="100">
        <v>1.446E-3</v>
      </c>
      <c r="N98" s="79">
        <v>6</v>
      </c>
      <c r="O98" s="79">
        <f t="shared" si="22"/>
        <v>311</v>
      </c>
      <c r="P98" s="79">
        <f>((J98*J98)*0.866*9*3)/1000</f>
        <v>1.4964479999999998</v>
      </c>
      <c r="Q98" s="75">
        <f>+L98*M98</f>
        <v>28.92</v>
      </c>
      <c r="R98" s="79">
        <f t="shared" si="23"/>
        <v>4.8117299035369768E-3</v>
      </c>
      <c r="S98" s="87">
        <v>96.234598070739537</v>
      </c>
      <c r="T98" s="88"/>
      <c r="U98" s="88"/>
      <c r="V98" s="89" t="e" cm="1">
        <f t="array" ref="V98">IF(SUMPRODUCT(MAX((#REF!)*((#REF!=#REF!)*(#REF!=#REF!)*(#REF!=#REF!)*(#REF!=#REF!))))&lt;&gt;#REF!,"",SUMPRODUCT((-#REF!+#REF!+#REF!)*((#REF!=#REF!)*(#REF!=#REF!)*(#REF!=#REF!)*(#REF!=#REF!))))</f>
        <v>#REF!</v>
      </c>
      <c r="W98" s="79">
        <f t="shared" si="24"/>
        <v>3.1732607073954979E-3</v>
      </c>
      <c r="X98" s="79">
        <f t="shared" si="25"/>
        <v>63.465214147909954</v>
      </c>
      <c r="Y98" s="79">
        <f t="shared" si="26"/>
        <v>5.9265267326732659E-4</v>
      </c>
      <c r="Z98" s="79">
        <f t="shared" si="27"/>
        <v>11.853053465346532</v>
      </c>
      <c r="AA98" s="79">
        <f t="shared" si="28"/>
        <v>67.314598070739535</v>
      </c>
    </row>
    <row r="99" spans="1:27" ht="24.95" customHeight="1">
      <c r="A99" s="79"/>
      <c r="B99" s="113" t="s">
        <v>23</v>
      </c>
      <c r="C99" s="79"/>
      <c r="D99" s="114">
        <v>43696</v>
      </c>
      <c r="E99" s="82"/>
      <c r="F99" s="79"/>
      <c r="G99" s="79"/>
      <c r="H99" s="93" t="s">
        <v>10</v>
      </c>
      <c r="I99" s="83" t="s">
        <v>14</v>
      </c>
      <c r="J99" s="109">
        <v>22</v>
      </c>
      <c r="K99" s="79"/>
      <c r="L99" s="91"/>
      <c r="M99" s="79"/>
      <c r="N99" s="79"/>
      <c r="O99" s="86"/>
      <c r="P99" s="79"/>
      <c r="Q99" s="79"/>
      <c r="R99" s="79"/>
      <c r="S99" s="87">
        <v>0</v>
      </c>
      <c r="T99" s="95">
        <v>3060</v>
      </c>
      <c r="U99" s="95"/>
      <c r="V99" s="89" t="e" cm="1">
        <f t="array" ref="V99">IF(SUMPRODUCT(MAX((#REF!)*((#REF!=#REF!)*(#REF!=#REF!)*(#REF!=#REF!)*(#REF!=#REF!))))&lt;&gt;#REF!,"",SUMPRODUCT((-#REF!+#REF!+#REF!)*((#REF!=#REF!)*(#REF!=#REF!)*(#REF!=#REF!)*(#REF!=#REF!))))</f>
        <v>#REF!</v>
      </c>
      <c r="W99" s="79"/>
      <c r="X99" s="79"/>
      <c r="Y99" s="79"/>
      <c r="Z99" s="79"/>
      <c r="AA99" s="79"/>
    </row>
    <row r="100" spans="1:27" ht="24.95" hidden="1" customHeight="1">
      <c r="A100" s="79"/>
      <c r="B100" s="92" t="s">
        <v>23</v>
      </c>
      <c r="C100" s="79"/>
      <c r="D100" s="81">
        <v>43696</v>
      </c>
      <c r="E100" s="82"/>
      <c r="F100" s="79"/>
      <c r="G100" s="79"/>
      <c r="H100" s="93" t="s">
        <v>10</v>
      </c>
      <c r="I100" s="83" t="s">
        <v>14</v>
      </c>
      <c r="J100" s="109">
        <v>18</v>
      </c>
      <c r="K100" s="79"/>
      <c r="L100" s="79"/>
      <c r="M100" s="79"/>
      <c r="N100" s="79"/>
      <c r="O100" s="86"/>
      <c r="P100" s="79"/>
      <c r="Q100" s="79"/>
      <c r="R100" s="79"/>
      <c r="S100" s="87">
        <v>0</v>
      </c>
      <c r="T100" s="95">
        <v>412</v>
      </c>
      <c r="U100" s="95"/>
      <c r="V100" s="89" t="e" cm="1">
        <f t="array" ref="V100">IF(SUMPRODUCT(MAX((#REF!)*((#REF!=#REF!)*(#REF!=#REF!)*(#REF!=#REF!)*(#REF!=#REF!))))&lt;&gt;#REF!,"",SUMPRODUCT((-#REF!+#REF!+#REF!)*((#REF!=#REF!)*(#REF!=#REF!)*(#REF!=#REF!)*(#REF!=#REF!))))</f>
        <v>#REF!</v>
      </c>
      <c r="W100" s="79"/>
      <c r="X100" s="79"/>
      <c r="Y100" s="79"/>
      <c r="Z100" s="79"/>
      <c r="AA100" s="79"/>
    </row>
    <row r="101" spans="1:27" ht="24.95" hidden="1" customHeight="1">
      <c r="A101" s="79"/>
      <c r="B101" s="92" t="s">
        <v>23</v>
      </c>
      <c r="C101" s="79"/>
      <c r="D101" s="81">
        <v>43696</v>
      </c>
      <c r="E101" s="82"/>
      <c r="F101" s="79"/>
      <c r="G101" s="79"/>
      <c r="H101" s="93" t="s">
        <v>10</v>
      </c>
      <c r="I101" s="83" t="s">
        <v>14</v>
      </c>
      <c r="J101" s="109">
        <v>6</v>
      </c>
      <c r="K101" s="79"/>
      <c r="L101" s="79"/>
      <c r="M101" s="79"/>
      <c r="N101" s="79"/>
      <c r="O101" s="86"/>
      <c r="P101" s="79"/>
      <c r="Q101" s="79"/>
      <c r="R101" s="79"/>
      <c r="S101" s="87">
        <v>0</v>
      </c>
      <c r="T101" s="95">
        <v>621</v>
      </c>
      <c r="U101" s="95"/>
      <c r="V101" s="89" t="e" cm="1">
        <f t="array" ref="V101">IF(SUMPRODUCT(MAX((#REF!)*((#REF!=#REF!)*(#REF!=#REF!)*(#REF!=#REF!)*(#REF!=#REF!))))&lt;&gt;#REF!,"",SUMPRODUCT((-#REF!+#REF!+#REF!)*((#REF!=#REF!)*(#REF!=#REF!)*(#REF!=#REF!)*(#REF!=#REF!))))</f>
        <v>#REF!</v>
      </c>
      <c r="W101" s="79"/>
      <c r="X101" s="79"/>
      <c r="Y101" s="79"/>
      <c r="Z101" s="79"/>
      <c r="AA101" s="79"/>
    </row>
    <row r="102" spans="1:27" ht="24.95" hidden="1" customHeight="1">
      <c r="A102" s="79"/>
      <c r="B102" s="92" t="s">
        <v>23</v>
      </c>
      <c r="C102" s="79"/>
      <c r="D102" s="81">
        <v>43696</v>
      </c>
      <c r="E102" s="82"/>
      <c r="F102" s="79"/>
      <c r="G102" s="79"/>
      <c r="H102" s="93" t="s">
        <v>10</v>
      </c>
      <c r="I102" s="83" t="s">
        <v>14</v>
      </c>
      <c r="J102" s="109">
        <v>8</v>
      </c>
      <c r="K102" s="79"/>
      <c r="L102" s="79"/>
      <c r="M102" s="79"/>
      <c r="N102" s="79"/>
      <c r="O102" s="86"/>
      <c r="P102" s="79"/>
      <c r="Q102" s="79"/>
      <c r="R102" s="79"/>
      <c r="S102" s="87">
        <v>0</v>
      </c>
      <c r="T102" s="95">
        <v>1031</v>
      </c>
      <c r="U102" s="95"/>
      <c r="V102" s="89" t="e" cm="1">
        <f t="array" ref="V102">IF(SUMPRODUCT(MAX((#REF!)*((#REF!=#REF!)*(#REF!=#REF!)*(#REF!=#REF!)*(#REF!=#REF!))))&lt;&gt;#REF!,"",SUMPRODUCT((-#REF!+#REF!+#REF!)*((#REF!=#REF!)*(#REF!=#REF!)*(#REF!=#REF!)*(#REF!=#REF!))))</f>
        <v>#REF!</v>
      </c>
      <c r="W102" s="79"/>
      <c r="X102" s="79"/>
      <c r="Y102" s="79"/>
      <c r="Z102" s="79"/>
      <c r="AA102" s="79"/>
    </row>
    <row r="103" spans="1:27" ht="24.95" hidden="1" customHeight="1">
      <c r="A103" s="79"/>
      <c r="B103" s="92" t="s">
        <v>23</v>
      </c>
      <c r="C103" s="79"/>
      <c r="D103" s="81">
        <v>43696</v>
      </c>
      <c r="E103" s="82"/>
      <c r="F103" s="79"/>
      <c r="G103" s="79"/>
      <c r="H103" s="93" t="s">
        <v>10</v>
      </c>
      <c r="I103" s="83" t="s">
        <v>27</v>
      </c>
      <c r="J103" s="109" t="s">
        <v>24</v>
      </c>
      <c r="K103" s="79"/>
      <c r="L103" s="79"/>
      <c r="M103" s="79"/>
      <c r="N103" s="79"/>
      <c r="O103" s="86"/>
      <c r="P103" s="79"/>
      <c r="Q103" s="79"/>
      <c r="R103" s="79"/>
      <c r="S103" s="87">
        <v>0</v>
      </c>
      <c r="T103" s="95">
        <v>709</v>
      </c>
      <c r="U103" s="95"/>
      <c r="V103" s="89" t="e" cm="1">
        <f t="array" ref="V103">IF(SUMPRODUCT(MAX((#REF!)*((#REF!=#REF!)*(#REF!=#REF!)*(#REF!=#REF!)*(#REF!=#REF!))))&lt;&gt;#REF!,"",SUMPRODUCT((-#REF!+#REF!+#REF!)*((#REF!=#REF!)*(#REF!=#REF!)*(#REF!=#REF!)*(#REF!=#REF!))))</f>
        <v>#REF!</v>
      </c>
      <c r="W103" s="79"/>
      <c r="X103" s="79"/>
      <c r="Y103" s="79"/>
      <c r="Z103" s="79"/>
      <c r="AA103" s="79"/>
    </row>
    <row r="104" spans="1:27" ht="24.95" hidden="1" customHeight="1">
      <c r="A104" s="75">
        <v>201900075</v>
      </c>
      <c r="B104" s="75" t="s">
        <v>22</v>
      </c>
      <c r="C104" s="101">
        <v>545813</v>
      </c>
      <c r="D104" s="81">
        <v>43715</v>
      </c>
      <c r="E104" s="82">
        <v>512800</v>
      </c>
      <c r="F104" s="97" t="s">
        <v>17</v>
      </c>
      <c r="G104" s="75"/>
      <c r="H104" s="75" t="s">
        <v>10</v>
      </c>
      <c r="I104" s="79" t="s">
        <v>14</v>
      </c>
      <c r="J104" s="98">
        <v>7</v>
      </c>
      <c r="K104" s="98"/>
      <c r="L104" s="101">
        <v>3568</v>
      </c>
      <c r="M104" s="100">
        <v>3.421E-3</v>
      </c>
      <c r="N104" s="79">
        <v>24.5</v>
      </c>
      <c r="O104" s="79">
        <f>INT(2800/(N104+3))</f>
        <v>101</v>
      </c>
      <c r="P104" s="79">
        <f>((J104/2)*(J104/2)*3.14*9*3)/1000</f>
        <v>1.0385550000000003</v>
      </c>
      <c r="Q104" s="75">
        <f>+M104*L104</f>
        <v>12.206128</v>
      </c>
      <c r="R104" s="79">
        <f>P104/O104</f>
        <v>1.0282722772277231E-2</v>
      </c>
      <c r="S104" s="87">
        <v>36.688754851485157</v>
      </c>
      <c r="T104" s="88"/>
      <c r="U104" s="88"/>
      <c r="V104" s="89" t="e" cm="1">
        <f t="array" ref="V104">IF(SUMPRODUCT(MAX((#REF!)*((#REF!=#REF!)*(#REF!=#REF!)*(#REF!=#REF!)*(#REF!=#REF!))))&lt;&gt;#REF!,"",SUMPRODUCT((-#REF!+#REF!+#REF!)*((#REF!=#REF!)*(#REF!=#REF!)*(#REF!=#REF!)*(#REF!=#REF!))))</f>
        <v>#REF!</v>
      </c>
      <c r="W104" s="79">
        <f>(((P104/3000)*2880)-(M104*O104))/O104</f>
        <v>6.4504138613861416E-3</v>
      </c>
      <c r="X104" s="79">
        <f>+W104*L104</f>
        <v>23.015076657425752</v>
      </c>
      <c r="Y104" s="79">
        <f>+((P104/3000)*120)/101</f>
        <v>4.1130891089108927E-4</v>
      </c>
      <c r="Z104" s="79">
        <f>Y104*L104</f>
        <v>1.4675501940594065</v>
      </c>
      <c r="AA104" s="79">
        <f>S104-Q104</f>
        <v>24.482626851485158</v>
      </c>
    </row>
    <row r="105" spans="1:27" ht="24.95" customHeight="1">
      <c r="A105" s="75">
        <v>201900078</v>
      </c>
      <c r="B105" s="75" t="s">
        <v>22</v>
      </c>
      <c r="C105" s="101">
        <v>546151</v>
      </c>
      <c r="D105" s="81">
        <v>43734</v>
      </c>
      <c r="E105" s="82">
        <v>200200</v>
      </c>
      <c r="F105" s="97" t="s">
        <v>16</v>
      </c>
      <c r="G105" s="97"/>
      <c r="H105" s="75" t="s">
        <v>10</v>
      </c>
      <c r="I105" s="79" t="s">
        <v>14</v>
      </c>
      <c r="J105" s="88">
        <v>22</v>
      </c>
      <c r="K105" s="98"/>
      <c r="L105" s="105">
        <v>500</v>
      </c>
      <c r="M105" s="100">
        <v>7.4759999999999993E-2</v>
      </c>
      <c r="N105" s="103">
        <v>39.5</v>
      </c>
      <c r="O105" s="79">
        <f>INT(2800/(N105+3))</f>
        <v>65</v>
      </c>
      <c r="P105" s="79">
        <f>((J105/2)*(J105/2)*3.14*9*3)/1000</f>
        <v>10.258380000000001</v>
      </c>
      <c r="Q105" s="75">
        <f>+M105*L105</f>
        <v>37.379999999999995</v>
      </c>
      <c r="R105" s="79">
        <f>P105/O105</f>
        <v>0.15782123076923077</v>
      </c>
      <c r="S105" s="87">
        <v>78.910615384615383</v>
      </c>
      <c r="T105" s="88"/>
      <c r="U105" s="88"/>
      <c r="V105" s="89" t="e" cm="1">
        <f t="array" ref="V105">IF(SUMPRODUCT(MAX((#REF!)*((#REF!=#REF!)*(#REF!=#REF!)*(#REF!=#REF!)*(#REF!=#REF!))))&lt;&gt;#REF!,"",SUMPRODUCT((-#REF!+#REF!+#REF!)*((#REF!=#REF!)*(#REF!=#REF!)*(#REF!=#REF!)*(#REF!=#REF!))))</f>
        <v>#REF!</v>
      </c>
      <c r="W105" s="79">
        <f>(((P105/3000)*2880)-(M105*O105))/O105</f>
        <v>7.6748381538461544E-2</v>
      </c>
      <c r="X105" s="79">
        <f>+W105*L105</f>
        <v>38.374190769230772</v>
      </c>
      <c r="Y105" s="79">
        <f>+((P105/3000)*120)/101</f>
        <v>4.0627247524752472E-3</v>
      </c>
      <c r="Z105" s="79">
        <f>Y105*L105</f>
        <v>2.0313623762376238</v>
      </c>
      <c r="AA105" s="79">
        <f>S105-Q105</f>
        <v>41.530615384615388</v>
      </c>
    </row>
    <row r="106" spans="1:27" ht="24.95" hidden="1" customHeight="1">
      <c r="A106" s="75">
        <v>201900085</v>
      </c>
      <c r="B106" s="75" t="s">
        <v>22</v>
      </c>
      <c r="C106" s="101">
        <v>546458</v>
      </c>
      <c r="D106" s="81">
        <v>43743</v>
      </c>
      <c r="E106" s="82">
        <v>512800</v>
      </c>
      <c r="F106" s="97" t="s">
        <v>17</v>
      </c>
      <c r="G106" s="75"/>
      <c r="H106" s="75" t="s">
        <v>10</v>
      </c>
      <c r="I106" s="79" t="s">
        <v>14</v>
      </c>
      <c r="J106" s="98">
        <v>7</v>
      </c>
      <c r="K106" s="98"/>
      <c r="L106" s="101">
        <v>5686</v>
      </c>
      <c r="M106" s="100">
        <v>3.421E-3</v>
      </c>
      <c r="N106" s="79">
        <v>24.5</v>
      </c>
      <c r="O106" s="79">
        <f>INT(2800/(N106+3))</f>
        <v>101</v>
      </c>
      <c r="P106" s="79">
        <f>((J106/2)*(J106/2)*3.14*9*3)/1000</f>
        <v>1.0385550000000003</v>
      </c>
      <c r="Q106" s="75">
        <f>+M106*L106</f>
        <v>19.451806000000001</v>
      </c>
      <c r="R106" s="79">
        <f>P106/O106</f>
        <v>1.0282722772277231E-2</v>
      </c>
      <c r="S106" s="87">
        <v>58.467561683168334</v>
      </c>
      <c r="T106" s="88"/>
      <c r="U106" s="88"/>
      <c r="V106" s="89" t="e" cm="1">
        <f t="array" ref="V106">IF(SUMPRODUCT(MAX((#REF!)*((#REF!=#REF!)*(#REF!=#REF!)*(#REF!=#REF!)*(#REF!=#REF!))))&lt;&gt;#REF!,"",SUMPRODUCT((-#REF!+#REF!+#REF!)*((#REF!=#REF!)*(#REF!=#REF!)*(#REF!=#REF!)*(#REF!=#REF!))))</f>
        <v>#REF!</v>
      </c>
      <c r="W106" s="79">
        <f>(((P106/3000)*2880)-(M106*O106))/O106</f>
        <v>6.4504138613861416E-3</v>
      </c>
      <c r="X106" s="79">
        <f>+W106*L106</f>
        <v>36.677053215841603</v>
      </c>
      <c r="Y106" s="79">
        <f>+((P106/3000)*120)/101</f>
        <v>4.1130891089108927E-4</v>
      </c>
      <c r="Z106" s="79">
        <f>Y106*L106</f>
        <v>2.3387024673267334</v>
      </c>
      <c r="AA106" s="79">
        <f>S106-Q106</f>
        <v>39.015755683168337</v>
      </c>
    </row>
    <row r="107" spans="1:27" ht="24.95" hidden="1" customHeight="1">
      <c r="A107" s="79"/>
      <c r="B107" s="92" t="s">
        <v>23</v>
      </c>
      <c r="C107" s="79"/>
      <c r="D107" s="81">
        <v>43745</v>
      </c>
      <c r="E107" s="82"/>
      <c r="F107" s="79"/>
      <c r="G107" s="79"/>
      <c r="H107" s="83" t="s">
        <v>10</v>
      </c>
      <c r="I107" s="83" t="s">
        <v>14</v>
      </c>
      <c r="J107" s="109">
        <v>8</v>
      </c>
      <c r="K107" s="79"/>
      <c r="L107" s="79"/>
      <c r="M107" s="79"/>
      <c r="N107" s="79"/>
      <c r="O107" s="86"/>
      <c r="P107" s="79"/>
      <c r="Q107" s="79"/>
      <c r="R107" s="79"/>
      <c r="S107" s="87">
        <v>0</v>
      </c>
      <c r="T107" s="95">
        <v>1.32</v>
      </c>
      <c r="U107" s="95"/>
      <c r="V107" s="89" t="e" cm="1">
        <f t="array" ref="V107">IF(SUMPRODUCT(MAX((#REF!)*((#REF!=#REF!)*(#REF!=#REF!)*(#REF!=#REF!)*(#REF!=#REF!))))&lt;&gt;#REF!,"",SUMPRODUCT((-#REF!+#REF!+#REF!)*((#REF!=#REF!)*(#REF!=#REF!)*(#REF!=#REF!)*(#REF!=#REF!))))</f>
        <v>#REF!</v>
      </c>
      <c r="W107" s="79"/>
      <c r="X107" s="79"/>
      <c r="Y107" s="79"/>
      <c r="Z107" s="79"/>
      <c r="AA107" s="79"/>
    </row>
    <row r="108" spans="1:27" ht="24.95" hidden="1" customHeight="1">
      <c r="A108" s="79"/>
      <c r="B108" s="92" t="s">
        <v>23</v>
      </c>
      <c r="C108" s="79"/>
      <c r="D108" s="81">
        <v>43759</v>
      </c>
      <c r="E108" s="82"/>
      <c r="F108" s="79"/>
      <c r="G108" s="79"/>
      <c r="H108" s="75" t="s">
        <v>10</v>
      </c>
      <c r="I108" s="83" t="s">
        <v>13</v>
      </c>
      <c r="J108" s="109">
        <v>7</v>
      </c>
      <c r="K108" s="79"/>
      <c r="L108" s="79"/>
      <c r="M108" s="79"/>
      <c r="N108" s="79"/>
      <c r="O108" s="86"/>
      <c r="P108" s="79"/>
      <c r="Q108" s="79"/>
      <c r="R108" s="79"/>
      <c r="S108" s="87">
        <v>0</v>
      </c>
      <c r="T108" s="95">
        <v>3.3</v>
      </c>
      <c r="U108" s="95"/>
      <c r="V108" s="89" t="e" cm="1">
        <f t="array" ref="V108">IF(SUMPRODUCT(MAX((#REF!)*((#REF!=#REF!)*(#REF!=#REF!)*(#REF!=#REF!)*(#REF!=#REF!))))&lt;&gt;#REF!,"",SUMPRODUCT((-#REF!+#REF!+#REF!)*((#REF!=#REF!)*(#REF!=#REF!)*(#REF!=#REF!)*(#REF!=#REF!))))</f>
        <v>#REF!</v>
      </c>
      <c r="W108" s="79"/>
      <c r="X108" s="79"/>
      <c r="Y108" s="79"/>
      <c r="Z108" s="79"/>
      <c r="AA108" s="79"/>
    </row>
    <row r="109" spans="1:27" ht="24.95" hidden="1" customHeight="1">
      <c r="A109" s="75">
        <v>201900092</v>
      </c>
      <c r="B109" s="75" t="s">
        <v>22</v>
      </c>
      <c r="C109" s="101">
        <v>547141</v>
      </c>
      <c r="D109" s="81">
        <v>43776</v>
      </c>
      <c r="E109" s="82">
        <v>510020</v>
      </c>
      <c r="F109" s="97" t="s">
        <v>11</v>
      </c>
      <c r="G109" s="104">
        <v>139</v>
      </c>
      <c r="H109" s="75" t="s">
        <v>10</v>
      </c>
      <c r="I109" s="75" t="s">
        <v>13</v>
      </c>
      <c r="J109" s="98">
        <v>8</v>
      </c>
      <c r="K109" s="98"/>
      <c r="L109" s="101">
        <v>8340</v>
      </c>
      <c r="M109" s="100">
        <v>1.446E-3</v>
      </c>
      <c r="N109" s="79">
        <v>6</v>
      </c>
      <c r="O109" s="79">
        <f>INT(2800/(N109+3))</f>
        <v>311</v>
      </c>
      <c r="P109" s="79">
        <f>((J109*J109)*0.866*9*3)/1000</f>
        <v>1.4964479999999998</v>
      </c>
      <c r="Q109" s="75">
        <f>+L109*M109</f>
        <v>12.05964</v>
      </c>
      <c r="R109" s="79">
        <f>P109/O109</f>
        <v>4.8117299035369768E-3</v>
      </c>
      <c r="S109" s="87">
        <v>40.129827395498388</v>
      </c>
      <c r="T109" s="88"/>
      <c r="U109" s="88"/>
      <c r="V109" s="89" t="e" cm="1">
        <f t="array" ref="V109">IF(SUMPRODUCT(MAX((#REF!)*((#REF!=#REF!)*(#REF!=#REF!)*(#REF!=#REF!)*(#REF!=#REF!))))&lt;&gt;#REF!,"",SUMPRODUCT((-#REF!+#REF!+#REF!)*((#REF!=#REF!)*(#REF!=#REF!)*(#REF!=#REF!)*(#REF!=#REF!))))</f>
        <v>#REF!</v>
      </c>
      <c r="W109" s="79">
        <f>(((P109/3000)*2880)-(M109*O109))/O109</f>
        <v>3.1732607073954979E-3</v>
      </c>
      <c r="X109" s="79">
        <f>+W109*L109</f>
        <v>26.464994299678452</v>
      </c>
      <c r="Y109" s="79">
        <f>+((P109/3000)*120)/101</f>
        <v>5.9265267326732659E-4</v>
      </c>
      <c r="Z109" s="79">
        <f>Y109*L109</f>
        <v>4.9427232950495039</v>
      </c>
      <c r="AA109" s="79">
        <f>S109-Q109</f>
        <v>28.070187395498387</v>
      </c>
    </row>
    <row r="110" spans="1:27" ht="24.95" hidden="1" customHeight="1">
      <c r="A110" s="75">
        <v>201900094</v>
      </c>
      <c r="B110" s="75" t="s">
        <v>22</v>
      </c>
      <c r="C110" s="101">
        <v>547773</v>
      </c>
      <c r="D110" s="81">
        <v>43805</v>
      </c>
      <c r="E110" s="82">
        <v>510020</v>
      </c>
      <c r="F110" s="97" t="s">
        <v>11</v>
      </c>
      <c r="G110" s="104">
        <v>139</v>
      </c>
      <c r="H110" s="75" t="s">
        <v>10</v>
      </c>
      <c r="I110" s="75" t="s">
        <v>13</v>
      </c>
      <c r="J110" s="98">
        <v>8</v>
      </c>
      <c r="K110" s="98"/>
      <c r="L110" s="101">
        <v>16660</v>
      </c>
      <c r="M110" s="100">
        <v>1.446E-3</v>
      </c>
      <c r="N110" s="79">
        <v>6</v>
      </c>
      <c r="O110" s="79">
        <f>INT(2800/(N110+3))</f>
        <v>311</v>
      </c>
      <c r="P110" s="79">
        <f>((J110*J110)*0.866*9*3)/1000</f>
        <v>1.4964479999999998</v>
      </c>
      <c r="Q110" s="75">
        <f>+L110*M110</f>
        <v>24.09036</v>
      </c>
      <c r="R110" s="79">
        <f>P110/O110</f>
        <v>4.8117299035369768E-3</v>
      </c>
      <c r="S110" s="87">
        <v>80.16342019292604</v>
      </c>
      <c r="T110" s="88"/>
      <c r="U110" s="88"/>
      <c r="V110" s="89" t="e" cm="1">
        <f t="array" ref="V110">IF(SUMPRODUCT(MAX((#REF!)*((#REF!=#REF!)*(#REF!=#REF!)*(#REF!=#REF!)*(#REF!=#REF!))))&lt;&gt;#REF!,"",SUMPRODUCT((-#REF!+#REF!+#REF!)*((#REF!=#REF!)*(#REF!=#REF!)*(#REF!=#REF!)*(#REF!=#REF!))))</f>
        <v>#REF!</v>
      </c>
      <c r="W110" s="79">
        <f>(((P110/3000)*2880)-(M110*O110))/O110</f>
        <v>3.1732607073954979E-3</v>
      </c>
      <c r="X110" s="79">
        <f>+W110*L110</f>
        <v>52.866523385208993</v>
      </c>
      <c r="Y110" s="79">
        <f>+((P110/3000)*120)/101</f>
        <v>5.9265267326732659E-4</v>
      </c>
      <c r="Z110" s="79">
        <f>Y110*L110</f>
        <v>9.8735935366336616</v>
      </c>
      <c r="AA110" s="79">
        <f>S110-Q110</f>
        <v>56.073060192926036</v>
      </c>
    </row>
    <row r="111" spans="1:27" ht="24.95" hidden="1" customHeight="1">
      <c r="A111" s="79"/>
      <c r="B111" s="92" t="s">
        <v>23</v>
      </c>
      <c r="C111" s="79"/>
      <c r="D111" s="81">
        <v>43810</v>
      </c>
      <c r="E111" s="82"/>
      <c r="F111" s="79"/>
      <c r="G111" s="79"/>
      <c r="H111" s="83" t="s">
        <v>10</v>
      </c>
      <c r="I111" s="83" t="s">
        <v>14</v>
      </c>
      <c r="J111" s="109">
        <v>8</v>
      </c>
      <c r="K111" s="79"/>
      <c r="L111" s="79"/>
      <c r="M111" s="79"/>
      <c r="N111" s="79"/>
      <c r="O111" s="86"/>
      <c r="P111" s="79"/>
      <c r="Q111" s="79"/>
      <c r="R111" s="79"/>
      <c r="S111" s="87">
        <v>0</v>
      </c>
      <c r="T111" s="95">
        <v>6.6</v>
      </c>
      <c r="U111" s="95"/>
      <c r="V111" s="89" t="e" cm="1">
        <f t="array" ref="V111">IF(SUMPRODUCT(MAX((#REF!)*((#REF!=#REF!)*(#REF!=#REF!)*(#REF!=#REF!)*(#REF!=#REF!))))&lt;&gt;#REF!,"",SUMPRODUCT((-#REF!+#REF!+#REF!)*((#REF!=#REF!)*(#REF!=#REF!)*(#REF!=#REF!)*(#REF!=#REF!))))</f>
        <v>#REF!</v>
      </c>
      <c r="W111" s="79"/>
      <c r="X111" s="79"/>
      <c r="Y111" s="79"/>
      <c r="Z111" s="79"/>
      <c r="AA111" s="79"/>
    </row>
    <row r="112" spans="1:27" ht="24.95" hidden="1" customHeight="1">
      <c r="A112" s="75">
        <v>201900104</v>
      </c>
      <c r="B112" s="75" t="s">
        <v>22</v>
      </c>
      <c r="C112" s="79">
        <v>548233</v>
      </c>
      <c r="D112" s="81">
        <v>43826</v>
      </c>
      <c r="E112" s="82">
        <v>510020</v>
      </c>
      <c r="F112" s="97" t="s">
        <v>11</v>
      </c>
      <c r="G112" s="104">
        <v>139</v>
      </c>
      <c r="H112" s="75" t="s">
        <v>10</v>
      </c>
      <c r="I112" s="75" t="s">
        <v>13</v>
      </c>
      <c r="J112" s="98">
        <v>8</v>
      </c>
      <c r="K112" s="79"/>
      <c r="L112" s="79">
        <v>10000</v>
      </c>
      <c r="M112" s="100">
        <v>1.446E-3</v>
      </c>
      <c r="N112" s="79">
        <v>6</v>
      </c>
      <c r="O112" s="79">
        <f>INT(2800/(N112+3))</f>
        <v>311</v>
      </c>
      <c r="P112" s="79">
        <f>((J112*J112)*0.866*9*3)/1000</f>
        <v>1.4964479999999998</v>
      </c>
      <c r="Q112" s="75">
        <f>+L112*M112</f>
        <v>14.46</v>
      </c>
      <c r="R112" s="79">
        <f>P112/O112</f>
        <v>4.8117299035369768E-3</v>
      </c>
      <c r="S112" s="87">
        <v>48.117299035369768</v>
      </c>
      <c r="T112" s="88"/>
      <c r="U112" s="88"/>
      <c r="V112" s="89" t="e" cm="1">
        <f t="array" ref="V112">IF(SUMPRODUCT(MAX((#REF!)*((#REF!=#REF!)*(#REF!=#REF!)*(#REF!=#REF!)*(#REF!=#REF!))))&lt;&gt;#REF!,"",SUMPRODUCT((-#REF!+#REF!+#REF!)*((#REF!=#REF!)*(#REF!=#REF!)*(#REF!=#REF!)*(#REF!=#REF!))))</f>
        <v>#REF!</v>
      </c>
      <c r="W112" s="79">
        <f>(((P112/3000)*2880)-(M112*O112))/O112</f>
        <v>3.1732607073954979E-3</v>
      </c>
      <c r="X112" s="79">
        <f>+W112*L112</f>
        <v>31.732607073954977</v>
      </c>
      <c r="Y112" s="79">
        <f>+((P112/3000)*120)/101</f>
        <v>5.9265267326732659E-4</v>
      </c>
      <c r="Z112" s="79">
        <f>Y112*L112</f>
        <v>5.926526732673266</v>
      </c>
      <c r="AA112" s="79">
        <f>S112-Q112</f>
        <v>33.657299035369768</v>
      </c>
    </row>
    <row r="113" spans="1:27" ht="24.95" hidden="1" customHeight="1">
      <c r="A113" s="75">
        <v>201900104</v>
      </c>
      <c r="B113" s="75" t="s">
        <v>22</v>
      </c>
      <c r="C113" s="79">
        <v>548233</v>
      </c>
      <c r="D113" s="81">
        <v>43826</v>
      </c>
      <c r="E113" s="82" t="s">
        <v>18</v>
      </c>
      <c r="F113" s="79" t="s">
        <v>19</v>
      </c>
      <c r="G113" s="79"/>
      <c r="H113" s="75" t="s">
        <v>10</v>
      </c>
      <c r="I113" s="79" t="s">
        <v>14</v>
      </c>
      <c r="J113" s="88">
        <v>8</v>
      </c>
      <c r="K113" s="79"/>
      <c r="L113" s="79">
        <v>960</v>
      </c>
      <c r="M113" s="79">
        <v>3.421E-3</v>
      </c>
      <c r="N113" s="79">
        <v>11</v>
      </c>
      <c r="O113" s="79">
        <f>INT(2800/(N113+3))</f>
        <v>200</v>
      </c>
      <c r="P113" s="79">
        <f>((J113/2)*(J113/2)*3.14*9*3)/1000</f>
        <v>1.3564799999999999</v>
      </c>
      <c r="Q113" s="75">
        <f>+M113*L113</f>
        <v>3.28416</v>
      </c>
      <c r="R113" s="79">
        <f>P113/O113</f>
        <v>6.7823999999999992E-3</v>
      </c>
      <c r="S113" s="87">
        <v>6.5111039999999996</v>
      </c>
      <c r="T113" s="88"/>
      <c r="U113" s="88"/>
      <c r="V113" s="89" t="e" cm="1">
        <f t="array" ref="V113">IF(SUMPRODUCT(MAX((#REF!)*((#REF!=#REF!)*(#REF!=#REF!)*(#REF!=#REF!)*(#REF!=#REF!))))&lt;&gt;#REF!,"",SUMPRODUCT((-#REF!+#REF!+#REF!)*((#REF!=#REF!)*(#REF!=#REF!)*(#REF!=#REF!)*(#REF!=#REF!))))</f>
        <v>#REF!</v>
      </c>
      <c r="W113" s="79">
        <f>(((P113/3000)*2880)-(M113*O113))/O113</f>
        <v>3.0901039999999998E-3</v>
      </c>
      <c r="X113" s="79">
        <f>+W113*L113</f>
        <v>2.96649984</v>
      </c>
      <c r="Y113" s="79">
        <f>+((P113/3000)*120)/101</f>
        <v>5.3721980198019798E-4</v>
      </c>
      <c r="Z113" s="79">
        <f>Y113*L113</f>
        <v>0.51573100990099008</v>
      </c>
      <c r="AA113" s="79">
        <f>S113-Q113</f>
        <v>3.2269439999999996</v>
      </c>
    </row>
    <row r="114" spans="1:27" ht="24.95" hidden="1" customHeight="1">
      <c r="A114" s="79"/>
      <c r="B114" s="92" t="s">
        <v>23</v>
      </c>
      <c r="C114" s="79"/>
      <c r="D114" s="81">
        <v>43848</v>
      </c>
      <c r="E114" s="82"/>
      <c r="F114" s="79"/>
      <c r="G114" s="79"/>
      <c r="H114" s="75" t="s">
        <v>10</v>
      </c>
      <c r="I114" s="83" t="s">
        <v>13</v>
      </c>
      <c r="J114" s="109">
        <v>7</v>
      </c>
      <c r="K114" s="79"/>
      <c r="L114" s="79"/>
      <c r="M114" s="79"/>
      <c r="N114" s="79"/>
      <c r="O114" s="86"/>
      <c r="P114" s="79"/>
      <c r="Q114" s="79"/>
      <c r="R114" s="79"/>
      <c r="S114" s="87">
        <v>0</v>
      </c>
      <c r="T114" s="95">
        <v>2.19</v>
      </c>
      <c r="U114" s="95"/>
      <c r="V114" s="89" t="e" cm="1">
        <f t="array" ref="V114">IF(SUMPRODUCT(MAX((#REF!)*((#REF!=#REF!)*(#REF!=#REF!)*(#REF!=#REF!)*(#REF!=#REF!))))&lt;&gt;#REF!,"",SUMPRODUCT((-#REF!+#REF!+#REF!)*((#REF!=#REF!)*(#REF!=#REF!)*(#REF!=#REF!)*(#REF!=#REF!))))</f>
        <v>#REF!</v>
      </c>
      <c r="W114" s="79"/>
      <c r="X114" s="79"/>
      <c r="Y114" s="79"/>
      <c r="Z114" s="79"/>
      <c r="AA114" s="79"/>
    </row>
    <row r="115" spans="1:27" ht="24.95" customHeight="1"/>
    <row r="116" spans="1:27" ht="24.95" customHeight="1"/>
  </sheetData>
  <autoFilter ref="A2:AA114">
    <filterColumn colId="8">
      <filters>
        <filter val="ROND"/>
      </filters>
    </filterColumn>
    <filterColumn colId="9">
      <filters>
        <filter val="22"/>
      </filters>
    </filterColumn>
  </autoFilter>
  <phoneticPr fontId="13" type="noConversion"/>
  <conditionalFormatting sqref="V3:V114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3"/>
  <sheetViews>
    <sheetView topLeftCell="A2" workbookViewId="0">
      <selection activeCell="B23" sqref="B23"/>
    </sheetView>
  </sheetViews>
  <sheetFormatPr baseColWidth="10" defaultRowHeight="15"/>
  <cols>
    <col min="9" max="9" width="13.5703125" bestFit="1" customWidth="1"/>
    <col min="13" max="13" width="18.85546875" bestFit="1" customWidth="1"/>
    <col min="15" max="15" width="16.5703125" bestFit="1" customWidth="1"/>
    <col min="16" max="16" width="17.85546875" bestFit="1" customWidth="1"/>
  </cols>
  <sheetData>
    <row r="1" spans="1:16" s="9" customFormat="1" ht="45" customHeight="1">
      <c r="A1" s="54" t="s">
        <v>59</v>
      </c>
      <c r="B1" s="54" t="s">
        <v>34</v>
      </c>
      <c r="C1" s="54" t="s">
        <v>35</v>
      </c>
      <c r="D1" s="54" t="s">
        <v>36</v>
      </c>
      <c r="E1" s="54" t="s">
        <v>37</v>
      </c>
      <c r="F1" s="63" t="s">
        <v>4</v>
      </c>
      <c r="G1" s="64"/>
      <c r="H1" s="64"/>
      <c r="I1" s="59" t="s">
        <v>38</v>
      </c>
      <c r="J1" s="61" t="s">
        <v>39</v>
      </c>
      <c r="K1" s="52" t="s">
        <v>40</v>
      </c>
      <c r="L1" s="65" t="s">
        <v>41</v>
      </c>
      <c r="M1" s="66"/>
      <c r="N1" s="65" t="s">
        <v>42</v>
      </c>
      <c r="O1" s="66"/>
      <c r="P1" s="56" t="s">
        <v>43</v>
      </c>
    </row>
    <row r="2" spans="1:16" s="9" customFormat="1" ht="29.25" customHeight="1">
      <c r="A2" s="55"/>
      <c r="B2" s="55"/>
      <c r="C2" s="55"/>
      <c r="D2" s="55"/>
      <c r="E2" s="55"/>
      <c r="F2" s="10" t="s">
        <v>44</v>
      </c>
      <c r="G2" s="10" t="s">
        <v>45</v>
      </c>
      <c r="H2" s="51" t="s">
        <v>46</v>
      </c>
      <c r="I2" s="62"/>
      <c r="J2" s="58"/>
      <c r="K2" s="53"/>
      <c r="L2" s="11" t="s">
        <v>47</v>
      </c>
      <c r="M2" s="12" t="s">
        <v>61</v>
      </c>
      <c r="N2" s="13" t="s">
        <v>47</v>
      </c>
      <c r="O2" s="14" t="s">
        <v>60</v>
      </c>
      <c r="P2" s="57"/>
    </row>
    <row r="3" spans="1:16" s="20" customFormat="1">
      <c r="A3" s="15">
        <f>[1]Feuil1!D27</f>
        <v>42754</v>
      </c>
      <c r="B3" s="16"/>
      <c r="C3" s="16"/>
      <c r="D3" s="17"/>
      <c r="E3" s="18"/>
      <c r="F3" s="110" t="str">
        <f>[1]Feuil1!I30</f>
        <v>LAITON</v>
      </c>
      <c r="G3" s="110" t="str">
        <f>[1]Feuil1!J30</f>
        <v>ROND</v>
      </c>
      <c r="H3" s="111" t="str">
        <f>[1]Feuil1!K30</f>
        <v>22</v>
      </c>
      <c r="I3" s="60">
        <f>[1]Feuil1!W27</f>
        <v>1964</v>
      </c>
      <c r="J3" s="16">
        <f>[1]Feuil1!V30</f>
        <v>315.64246153846153</v>
      </c>
      <c r="K3" s="16">
        <f>[1]Feuil1!G30</f>
        <v>146</v>
      </c>
      <c r="L3" s="19">
        <f>M3/J3</f>
        <v>0.48629947418598263</v>
      </c>
      <c r="M3" s="16">
        <f>[1]Feuil1!Z30</f>
        <v>153.49676307692309</v>
      </c>
      <c r="N3" s="19">
        <f>O3/J3</f>
        <v>2.5742574257425745E-2</v>
      </c>
      <c r="O3" s="16">
        <f>[1]Feuil1!AB30</f>
        <v>8.1254495049504953</v>
      </c>
      <c r="P3" s="16">
        <f>(O3+M3)/J3</f>
        <v>0.51204204844340839</v>
      </c>
    </row>
    <row r="4" spans="1:16">
      <c r="A4" s="5"/>
      <c r="B4" s="16"/>
      <c r="C4" s="5"/>
      <c r="D4" s="17"/>
      <c r="E4" s="18"/>
      <c r="F4" s="5" t="s">
        <v>10</v>
      </c>
      <c r="G4" s="5" t="s">
        <v>14</v>
      </c>
      <c r="H4" s="5">
        <v>22</v>
      </c>
      <c r="I4" s="5">
        <v>1964</v>
      </c>
      <c r="J4" s="5">
        <f>[1]Feuil1!V33</f>
        <v>394.5530769230769</v>
      </c>
      <c r="K4" s="5">
        <v>146</v>
      </c>
      <c r="L4" s="19">
        <f t="shared" ref="L4:L22" si="0">M4/J4</f>
        <v>0.48629947418598268</v>
      </c>
      <c r="M4" s="16">
        <f>[1]Feuil1!Z33</f>
        <v>191.87095384615387</v>
      </c>
      <c r="N4" s="19">
        <f t="shared" ref="N4:N22" si="1">O4/J4</f>
        <v>2.5742574257425741E-2</v>
      </c>
      <c r="O4" s="16">
        <f>[1]Feuil1!AB33</f>
        <v>10.156811881188117</v>
      </c>
      <c r="P4" s="16">
        <f t="shared" ref="P4:P22" si="2">(O4+M4)/J4</f>
        <v>0.51204204844340839</v>
      </c>
    </row>
    <row r="5" spans="1:16">
      <c r="A5" s="5"/>
      <c r="B5" s="16"/>
      <c r="C5" s="5"/>
      <c r="D5" s="17"/>
      <c r="E5" s="18"/>
      <c r="F5" s="5" t="s">
        <v>10</v>
      </c>
      <c r="G5" s="5" t="s">
        <v>14</v>
      </c>
      <c r="H5" s="5">
        <v>22</v>
      </c>
      <c r="I5" s="5">
        <v>1964</v>
      </c>
      <c r="J5" s="5">
        <f>[1]Feuil1!V38</f>
        <v>236.73184615384616</v>
      </c>
      <c r="K5" s="5">
        <v>146</v>
      </c>
      <c r="L5" s="19">
        <f t="shared" si="0"/>
        <v>0.48629947418598257</v>
      </c>
      <c r="M5" s="16">
        <f>[1]Feuil1!Z38</f>
        <v>115.12257230769231</v>
      </c>
      <c r="N5" s="19">
        <f t="shared" si="1"/>
        <v>2.5742574257425738E-2</v>
      </c>
      <c r="O5" s="16">
        <f>[1]Feuil1!AB38</f>
        <v>6.0940871287128706</v>
      </c>
      <c r="P5" s="16">
        <f t="shared" si="2"/>
        <v>0.51204204844340828</v>
      </c>
    </row>
    <row r="6" spans="1:16">
      <c r="A6" s="5"/>
      <c r="B6" s="16"/>
      <c r="C6" s="5"/>
      <c r="D6" s="17"/>
      <c r="E6" s="18"/>
      <c r="F6" s="5" t="s">
        <v>10</v>
      </c>
      <c r="G6" s="5" t="s">
        <v>14</v>
      </c>
      <c r="H6" s="5">
        <v>22</v>
      </c>
      <c r="I6" s="5">
        <v>1964</v>
      </c>
      <c r="J6" s="5">
        <f>[1]Feuil1!V43</f>
        <v>236.73184615384616</v>
      </c>
      <c r="K6" s="5">
        <v>146</v>
      </c>
      <c r="L6" s="19">
        <f t="shared" si="0"/>
        <v>0.48629947418598257</v>
      </c>
      <c r="M6" s="16">
        <f>[1]Feuil1!Z43</f>
        <v>115.12257230769231</v>
      </c>
      <c r="N6" s="19">
        <f t="shared" si="1"/>
        <v>2.5742574257425738E-2</v>
      </c>
      <c r="O6" s="16">
        <f>[1]Feuil1!AB43</f>
        <v>6.0940871287128706</v>
      </c>
      <c r="P6" s="16">
        <f t="shared" si="2"/>
        <v>0.51204204844340828</v>
      </c>
    </row>
    <row r="7" spans="1:16">
      <c r="A7" s="5"/>
      <c r="B7" s="16"/>
      <c r="C7" s="5"/>
      <c r="D7" s="17"/>
      <c r="E7" s="18"/>
      <c r="F7" s="5" t="s">
        <v>10</v>
      </c>
      <c r="G7" s="5" t="s">
        <v>14</v>
      </c>
      <c r="H7" s="5">
        <v>22</v>
      </c>
      <c r="I7" s="5">
        <v>1964</v>
      </c>
      <c r="J7" s="5">
        <f>[1]Feuil1!V50</f>
        <v>236.73184615384616</v>
      </c>
      <c r="K7" s="5">
        <v>146</v>
      </c>
      <c r="L7" s="19">
        <f t="shared" si="0"/>
        <v>0.48629947418598257</v>
      </c>
      <c r="M7" s="16">
        <f>[1]Feuil1!Z50</f>
        <v>115.12257230769231</v>
      </c>
      <c r="N7" s="19">
        <f t="shared" si="1"/>
        <v>2.5742574257425738E-2</v>
      </c>
      <c r="O7" s="16">
        <f>[1]Feuil1!AB50</f>
        <v>6.0940871287128706</v>
      </c>
      <c r="P7" s="16">
        <f t="shared" si="2"/>
        <v>0.51204204844340828</v>
      </c>
    </row>
    <row r="8" spans="1:16">
      <c r="A8" s="5"/>
      <c r="B8" s="16"/>
      <c r="C8" s="5"/>
      <c r="D8" s="17"/>
      <c r="E8" s="18"/>
      <c r="F8" s="5" t="s">
        <v>10</v>
      </c>
      <c r="G8" s="5" t="s">
        <v>14</v>
      </c>
      <c r="H8" s="5">
        <v>22</v>
      </c>
      <c r="I8" s="5">
        <v>1964</v>
      </c>
      <c r="J8" s="5">
        <f>[1]Feuil1!V51</f>
        <v>173.60335384615385</v>
      </c>
      <c r="K8" s="5">
        <v>146</v>
      </c>
      <c r="L8" s="19">
        <f t="shared" si="0"/>
        <v>0.48629947418598257</v>
      </c>
      <c r="M8" s="16">
        <f>[1]Feuil1!Z51</f>
        <v>84.423219692307697</v>
      </c>
      <c r="N8" s="19">
        <f t="shared" si="1"/>
        <v>2.5742574257425741E-2</v>
      </c>
      <c r="O8" s="16">
        <f>[1]Feuil1!AB51</f>
        <v>4.4689972277227721</v>
      </c>
      <c r="P8" s="16">
        <f t="shared" si="2"/>
        <v>0.51204204844340828</v>
      </c>
    </row>
    <row r="9" spans="1:16">
      <c r="A9" s="5"/>
      <c r="B9" s="16"/>
      <c r="C9" s="5"/>
      <c r="D9" s="17"/>
      <c r="E9" s="18"/>
      <c r="F9" s="5" t="s">
        <v>10</v>
      </c>
      <c r="G9" s="5" t="s">
        <v>14</v>
      </c>
      <c r="H9" s="5">
        <v>22</v>
      </c>
      <c r="I9" s="5">
        <v>1964</v>
      </c>
      <c r="J9" s="5">
        <f>[1]Feuil1!V53</f>
        <v>205.16759999999999</v>
      </c>
      <c r="K9" s="5">
        <v>146</v>
      </c>
      <c r="L9" s="19">
        <f t="shared" si="0"/>
        <v>0.48629947418598263</v>
      </c>
      <c r="M9" s="16">
        <f>[1]Feuil1!Z53</f>
        <v>99.772896000000003</v>
      </c>
      <c r="N9" s="19">
        <f t="shared" si="1"/>
        <v>2.5742574257425745E-2</v>
      </c>
      <c r="O9" s="16">
        <f>[1]Feuil1!AB53</f>
        <v>5.2815421782178218</v>
      </c>
      <c r="P9" s="16">
        <f t="shared" si="2"/>
        <v>0.51204204844340839</v>
      </c>
    </row>
    <row r="10" spans="1:16">
      <c r="A10" s="15">
        <f>[1]Feuil1!D56</f>
        <v>43067</v>
      </c>
      <c r="B10" s="5"/>
      <c r="C10" s="5"/>
      <c r="D10" s="5"/>
      <c r="E10" s="18"/>
      <c r="F10" s="5" t="s">
        <v>10</v>
      </c>
      <c r="G10" s="5" t="s">
        <v>14</v>
      </c>
      <c r="H10" s="5">
        <v>22</v>
      </c>
      <c r="I10" s="5">
        <f>[1]Feuil1!W56</f>
        <v>2548</v>
      </c>
      <c r="J10" s="5">
        <f>[1]Feuil1!V64</f>
        <v>299.86033846153845</v>
      </c>
      <c r="K10" s="5">
        <v>146</v>
      </c>
      <c r="L10" s="19">
        <f t="shared" si="0"/>
        <v>0.48629947418598257</v>
      </c>
      <c r="M10" s="5">
        <f>[1]Feuil1!Z64</f>
        <v>145.82192492307692</v>
      </c>
      <c r="N10" s="19">
        <f t="shared" si="1"/>
        <v>2.5742574257425745E-2</v>
      </c>
      <c r="O10" s="5">
        <f>[1]Feuil1!AB64</f>
        <v>7.71917702970297</v>
      </c>
      <c r="P10" s="16">
        <f t="shared" si="2"/>
        <v>0.51204204844340828</v>
      </c>
    </row>
    <row r="11" spans="1:16">
      <c r="A11" s="18"/>
      <c r="B11" s="5"/>
      <c r="C11" s="5"/>
      <c r="D11" s="5"/>
      <c r="E11" s="18"/>
      <c r="F11" s="5" t="s">
        <v>10</v>
      </c>
      <c r="G11" s="5" t="s">
        <v>14</v>
      </c>
      <c r="H11" s="5">
        <v>22</v>
      </c>
      <c r="I11" s="5">
        <v>2548</v>
      </c>
      <c r="J11" s="5">
        <f>[1]Feuil1!V66</f>
        <v>86.801676923076926</v>
      </c>
      <c r="K11" s="5">
        <v>146</v>
      </c>
      <c r="L11" s="19">
        <f t="shared" si="0"/>
        <v>0.48629947418598257</v>
      </c>
      <c r="M11" s="5">
        <f>[1]Feuil1!Z66</f>
        <v>42.211609846153848</v>
      </c>
      <c r="N11" s="19">
        <f t="shared" si="1"/>
        <v>2.5742574257425741E-2</v>
      </c>
      <c r="O11" s="5">
        <f>[1]Feuil1!AB66</f>
        <v>2.234498613861386</v>
      </c>
      <c r="P11" s="16">
        <f t="shared" si="2"/>
        <v>0.51204204844340828</v>
      </c>
    </row>
    <row r="12" spans="1:16">
      <c r="A12" s="18"/>
      <c r="B12" s="5"/>
      <c r="C12" s="5"/>
      <c r="D12" s="5"/>
      <c r="E12" s="18"/>
      <c r="F12" s="5" t="s">
        <v>10</v>
      </c>
      <c r="G12" s="5" t="s">
        <v>14</v>
      </c>
      <c r="H12" s="5">
        <v>22</v>
      </c>
      <c r="I12" s="5">
        <v>2548</v>
      </c>
      <c r="J12" s="5">
        <f>[1]Feuil1!V69</f>
        <v>426.11732307692307</v>
      </c>
      <c r="K12" s="5">
        <v>146</v>
      </c>
      <c r="L12" s="19">
        <f t="shared" si="0"/>
        <v>0.48629947418598263</v>
      </c>
      <c r="M12" s="5">
        <f>[1]Feuil1!Z69</f>
        <v>207.22063015384617</v>
      </c>
      <c r="N12" s="19">
        <f t="shared" si="1"/>
        <v>2.5742574257425741E-2</v>
      </c>
      <c r="O12" s="5">
        <f>[1]Feuil1!AB69</f>
        <v>10.969356831683168</v>
      </c>
      <c r="P12" s="16">
        <f t="shared" si="2"/>
        <v>0.51204204844340839</v>
      </c>
    </row>
    <row r="13" spans="1:16">
      <c r="A13" s="18"/>
      <c r="B13" s="5"/>
      <c r="C13" s="5"/>
      <c r="D13" s="5"/>
      <c r="E13" s="18"/>
      <c r="F13" s="5" t="s">
        <v>10</v>
      </c>
      <c r="G13" s="5" t="s">
        <v>14</v>
      </c>
      <c r="H13" s="5">
        <v>22</v>
      </c>
      <c r="I13" s="5">
        <v>2548</v>
      </c>
      <c r="J13" s="5">
        <f>[1]Feuil1!V71</f>
        <v>189.38547692307694</v>
      </c>
      <c r="K13" s="5">
        <v>146</v>
      </c>
      <c r="L13" s="19">
        <f t="shared" si="0"/>
        <v>0.48629947418598257</v>
      </c>
      <c r="M13" s="5">
        <f>[1]Feuil1!Z71</f>
        <v>92.09805784615385</v>
      </c>
      <c r="N13" s="19">
        <f t="shared" si="1"/>
        <v>2.5742574257425738E-2</v>
      </c>
      <c r="O13" s="5">
        <f>[1]Feuil1!AB71</f>
        <v>4.8752697029702965</v>
      </c>
      <c r="P13" s="16">
        <f t="shared" si="2"/>
        <v>0.51204204844340828</v>
      </c>
    </row>
    <row r="14" spans="1:16">
      <c r="A14" s="18"/>
      <c r="B14" s="5"/>
      <c r="C14" s="5"/>
      <c r="D14" s="5"/>
      <c r="E14" s="18"/>
      <c r="F14" s="5" t="s">
        <v>10</v>
      </c>
      <c r="G14" s="5" t="s">
        <v>14</v>
      </c>
      <c r="H14" s="5">
        <v>22</v>
      </c>
      <c r="I14" s="5">
        <v>2548</v>
      </c>
      <c r="J14" s="5">
        <f>[1]Feuil1!V72</f>
        <v>157.82123076923077</v>
      </c>
      <c r="K14" s="5">
        <v>146</v>
      </c>
      <c r="L14" s="19">
        <f t="shared" si="0"/>
        <v>0.48629947418598263</v>
      </c>
      <c r="M14" s="5">
        <f>[1]Feuil1!Z72</f>
        <v>76.748381538461544</v>
      </c>
      <c r="N14" s="19">
        <f t="shared" si="1"/>
        <v>2.5742574257425745E-2</v>
      </c>
      <c r="O14" s="5">
        <f>[1]Feuil1!AB72</f>
        <v>4.0627247524752477</v>
      </c>
      <c r="P14" s="16">
        <f t="shared" si="2"/>
        <v>0.51204204844340839</v>
      </c>
    </row>
    <row r="15" spans="1:16">
      <c r="A15" s="18"/>
      <c r="B15" s="5"/>
      <c r="C15" s="5"/>
      <c r="D15" s="5"/>
      <c r="E15" s="18"/>
      <c r="F15" s="5" t="s">
        <v>10</v>
      </c>
      <c r="G15" s="5" t="s">
        <v>14</v>
      </c>
      <c r="H15" s="5">
        <v>22</v>
      </c>
      <c r="I15" s="5">
        <v>2548</v>
      </c>
      <c r="J15" s="5">
        <f>[1]Feuil1!V74</f>
        <v>244.62290769230771</v>
      </c>
      <c r="K15" s="5">
        <v>146</v>
      </c>
      <c r="L15" s="19">
        <f t="shared" si="0"/>
        <v>0.48629947418598257</v>
      </c>
      <c r="M15" s="5">
        <f>[1]Feuil1!Z74</f>
        <v>118.95999138461539</v>
      </c>
      <c r="N15" s="19">
        <f t="shared" si="1"/>
        <v>2.5742574257425738E-2</v>
      </c>
      <c r="O15" s="5">
        <f>[1]Feuil1!AB74</f>
        <v>6.2972233663366328</v>
      </c>
      <c r="P15" s="16">
        <f t="shared" si="2"/>
        <v>0.51204204844340839</v>
      </c>
    </row>
    <row r="16" spans="1:16">
      <c r="A16" s="18"/>
      <c r="B16" s="5"/>
      <c r="C16" s="5"/>
      <c r="D16" s="5"/>
      <c r="E16" s="18"/>
      <c r="F16" s="5" t="s">
        <v>10</v>
      </c>
      <c r="G16" s="5" t="s">
        <v>14</v>
      </c>
      <c r="H16" s="5">
        <v>22</v>
      </c>
      <c r="I16" s="5">
        <v>2548</v>
      </c>
      <c r="J16" s="5">
        <f>[1]Feuil1!V80</f>
        <v>268.29609230769233</v>
      </c>
      <c r="K16" s="5">
        <v>146</v>
      </c>
      <c r="L16" s="19">
        <f t="shared" si="0"/>
        <v>0.48629947418598252</v>
      </c>
      <c r="M16" s="5">
        <f>[1]Feuil1!Z80</f>
        <v>130.47224861538461</v>
      </c>
      <c r="N16" s="19">
        <f t="shared" si="1"/>
        <v>2.5742574257425738E-2</v>
      </c>
      <c r="O16" s="5">
        <f>[1]Feuil1!AB80</f>
        <v>6.9066320792079203</v>
      </c>
      <c r="P16" s="16">
        <f t="shared" si="2"/>
        <v>0.51204204844340828</v>
      </c>
    </row>
    <row r="17" spans="1:16">
      <c r="A17" s="18"/>
      <c r="B17" s="5"/>
      <c r="C17" s="5"/>
      <c r="D17" s="5"/>
      <c r="E17" s="18"/>
      <c r="F17" s="5" t="s">
        <v>10</v>
      </c>
      <c r="G17" s="5" t="s">
        <v>14</v>
      </c>
      <c r="H17" s="5">
        <v>22</v>
      </c>
      <c r="I17" s="5">
        <v>2548</v>
      </c>
      <c r="J17" s="5">
        <f>[1]Feuil1!V83</f>
        <v>228.84078461538462</v>
      </c>
      <c r="K17" s="5">
        <v>146</v>
      </c>
      <c r="L17" s="19">
        <f t="shared" si="0"/>
        <v>0.48629947418598263</v>
      </c>
      <c r="M17" s="5">
        <f>[1]Feuil1!Z83</f>
        <v>111.28515323076924</v>
      </c>
      <c r="N17" s="19">
        <f t="shared" si="1"/>
        <v>2.5742574257425741E-2</v>
      </c>
      <c r="O17" s="5">
        <f>[1]Feuil1!AB83</f>
        <v>5.8909508910891084</v>
      </c>
      <c r="P17" s="21">
        <f t="shared" si="2"/>
        <v>0.51204204844340828</v>
      </c>
    </row>
    <row r="18" spans="1:16">
      <c r="A18" s="22"/>
      <c r="B18" s="5"/>
      <c r="C18" s="22"/>
      <c r="D18" s="5"/>
      <c r="E18" s="18"/>
      <c r="F18" s="5" t="s">
        <v>10</v>
      </c>
      <c r="G18" s="5" t="s">
        <v>14</v>
      </c>
      <c r="H18" s="5">
        <v>22</v>
      </c>
      <c r="I18" s="5">
        <v>2548</v>
      </c>
      <c r="J18" s="5">
        <f>[1]Feuil1!V86</f>
        <v>157.82123076923077</v>
      </c>
      <c r="K18" s="5">
        <v>146</v>
      </c>
      <c r="L18" s="19">
        <f t="shared" si="0"/>
        <v>0.48629947418598263</v>
      </c>
      <c r="M18" s="5">
        <f>[1]Feuil1!Z86</f>
        <v>76.748381538461544</v>
      </c>
      <c r="N18" s="19">
        <f t="shared" si="1"/>
        <v>2.5742574257425745E-2</v>
      </c>
      <c r="O18" s="5">
        <f>[1]Feuil1!AB86</f>
        <v>4.0627247524752477</v>
      </c>
      <c r="P18" s="21">
        <f t="shared" si="2"/>
        <v>0.51204204844340839</v>
      </c>
    </row>
    <row r="19" spans="1:16">
      <c r="A19" s="22"/>
      <c r="B19" s="5"/>
      <c r="C19" s="22"/>
      <c r="D19" s="5"/>
      <c r="E19" s="18"/>
      <c r="F19" s="5" t="s">
        <v>10</v>
      </c>
      <c r="G19" s="5" t="s">
        <v>14</v>
      </c>
      <c r="H19" s="5">
        <v>22</v>
      </c>
      <c r="I19" s="5">
        <v>2548</v>
      </c>
      <c r="J19" s="5">
        <f>[1]Feuil1!V89</f>
        <v>441.89944615384616</v>
      </c>
      <c r="K19" s="5">
        <v>146</v>
      </c>
      <c r="L19" s="19">
        <f t="shared" si="0"/>
        <v>0.48629947418598257</v>
      </c>
      <c r="M19" s="5">
        <f>[1]Feuil1!Z89</f>
        <v>214.89546830769231</v>
      </c>
      <c r="N19" s="19">
        <f t="shared" si="1"/>
        <v>2.5742574257425741E-2</v>
      </c>
      <c r="O19" s="5">
        <f>[1]Feuil1!AB89</f>
        <v>11.375629306930692</v>
      </c>
      <c r="P19" s="21">
        <f t="shared" si="2"/>
        <v>0.51204204844340839</v>
      </c>
    </row>
    <row r="20" spans="1:16">
      <c r="A20" s="22"/>
      <c r="B20" s="5"/>
      <c r="C20" s="22"/>
      <c r="D20" s="5"/>
      <c r="E20" s="18"/>
      <c r="F20" s="5" t="s">
        <v>10</v>
      </c>
      <c r="G20" s="5" t="s">
        <v>14</v>
      </c>
      <c r="H20" s="5">
        <v>22</v>
      </c>
      <c r="I20" s="5">
        <v>2548</v>
      </c>
      <c r="J20" s="5">
        <f>[1]Feuil1!V91</f>
        <v>157.82123076923077</v>
      </c>
      <c r="K20" s="5">
        <v>146</v>
      </c>
      <c r="L20" s="19">
        <f t="shared" si="0"/>
        <v>0.48629947418598263</v>
      </c>
      <c r="M20" s="5">
        <f>[1]Feuil1!Z91</f>
        <v>76.748381538461544</v>
      </c>
      <c r="N20" s="19">
        <f t="shared" si="1"/>
        <v>2.5742574257425745E-2</v>
      </c>
      <c r="O20" s="5">
        <f>[1]Feuil1!AB91</f>
        <v>4.0627247524752477</v>
      </c>
      <c r="P20" s="21">
        <f t="shared" si="2"/>
        <v>0.51204204844340839</v>
      </c>
    </row>
    <row r="21" spans="1:16">
      <c r="A21" s="22"/>
      <c r="B21" s="5"/>
      <c r="C21" s="22"/>
      <c r="D21" s="5"/>
      <c r="E21" s="18"/>
      <c r="F21" s="5" t="s">
        <v>10</v>
      </c>
      <c r="G21" s="5" t="s">
        <v>14</v>
      </c>
      <c r="H21" s="5">
        <v>22</v>
      </c>
      <c r="I21" s="5">
        <v>2548</v>
      </c>
      <c r="J21" s="5">
        <f>[1]Feuil1!V93</f>
        <v>236.73184615384616</v>
      </c>
      <c r="K21" s="5">
        <v>146</v>
      </c>
      <c r="L21" s="19">
        <f t="shared" si="0"/>
        <v>0.48629947418598257</v>
      </c>
      <c r="M21" s="5">
        <f>[1]Feuil1!Z93</f>
        <v>115.12257230769231</v>
      </c>
      <c r="N21" s="19">
        <f t="shared" si="1"/>
        <v>2.5742574257425738E-2</v>
      </c>
      <c r="O21" s="5">
        <f>[1]Feuil1!AB93</f>
        <v>6.0940871287128706</v>
      </c>
      <c r="P21" s="16">
        <f t="shared" si="2"/>
        <v>0.51204204844340828</v>
      </c>
    </row>
    <row r="22" spans="1:16">
      <c r="A22" s="15">
        <f>[1]Feuil1!D99</f>
        <v>43696</v>
      </c>
      <c r="B22" s="5"/>
      <c r="C22" s="22"/>
      <c r="D22" s="17"/>
      <c r="E22" s="18"/>
      <c r="F22" s="5" t="s">
        <v>10</v>
      </c>
      <c r="G22" s="5" t="s">
        <v>14</v>
      </c>
      <c r="H22" s="5">
        <v>22</v>
      </c>
      <c r="I22" s="5">
        <f>[1]Feuil1!W99</f>
        <v>3060</v>
      </c>
      <c r="J22" s="22">
        <f>[1]Feuil1!V105</f>
        <v>78.910615384615383</v>
      </c>
      <c r="K22" s="5">
        <v>146</v>
      </c>
      <c r="L22" s="19">
        <f t="shared" si="0"/>
        <v>0.48629947418598263</v>
      </c>
      <c r="M22" s="5">
        <f>[1]Feuil1!Z105</f>
        <v>38.374190769230772</v>
      </c>
      <c r="N22" s="19">
        <f t="shared" si="1"/>
        <v>2.5742574257425745E-2</v>
      </c>
      <c r="O22" s="5">
        <f>[1]Feuil1!AB105</f>
        <v>2.0313623762376238</v>
      </c>
      <c r="P22" s="16">
        <f t="shared" si="2"/>
        <v>0.51204204844340839</v>
      </c>
    </row>
    <row r="23" spans="1:16" ht="29.25" customHeight="1">
      <c r="B23" s="112" t="s">
        <v>63</v>
      </c>
      <c r="C23" s="112" t="s">
        <v>63</v>
      </c>
      <c r="D23" s="112" t="s">
        <v>63</v>
      </c>
      <c r="E23" s="112" t="s">
        <v>63</v>
      </c>
    </row>
  </sheetData>
  <mergeCells count="3">
    <mergeCell ref="F1:H1"/>
    <mergeCell ref="L1:M1"/>
    <mergeCell ref="N1:O1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22"/>
  <sheetViews>
    <sheetView topLeftCell="F1" workbookViewId="0">
      <selection activeCell="O1" sqref="O1"/>
    </sheetView>
  </sheetViews>
  <sheetFormatPr baseColWidth="10" defaultRowHeight="15"/>
  <cols>
    <col min="5" max="5" width="34.5703125" bestFit="1" customWidth="1"/>
  </cols>
  <sheetData>
    <row r="1" spans="1:18" ht="48.75" thickTop="1">
      <c r="A1" s="23" t="s">
        <v>0</v>
      </c>
      <c r="B1" s="24" t="s">
        <v>1</v>
      </c>
      <c r="C1" s="25" t="s">
        <v>2</v>
      </c>
      <c r="D1" s="26" t="s">
        <v>3</v>
      </c>
      <c r="E1" s="26" t="s">
        <v>4</v>
      </c>
      <c r="F1" s="27" t="s">
        <v>55</v>
      </c>
      <c r="G1" s="67" t="s">
        <v>4</v>
      </c>
      <c r="H1" s="68"/>
      <c r="I1" s="69"/>
      <c r="J1" s="28" t="s">
        <v>6</v>
      </c>
      <c r="K1" s="29" t="s">
        <v>7</v>
      </c>
      <c r="L1" s="30" t="s">
        <v>8</v>
      </c>
      <c r="M1" s="31" t="s">
        <v>48</v>
      </c>
      <c r="N1" s="32" t="s">
        <v>49</v>
      </c>
      <c r="O1" s="33" t="s">
        <v>50</v>
      </c>
      <c r="P1" s="34" t="s">
        <v>51</v>
      </c>
      <c r="Q1" s="34" t="s">
        <v>9</v>
      </c>
      <c r="R1" s="35" t="s">
        <v>52</v>
      </c>
    </row>
    <row r="2" spans="1:18">
      <c r="A2" s="44"/>
      <c r="B2" s="45"/>
      <c r="C2" s="46"/>
      <c r="D2" s="26"/>
      <c r="E2" s="26"/>
      <c r="F2" s="47"/>
      <c r="G2" s="50" t="s">
        <v>44</v>
      </c>
      <c r="H2" s="50" t="s">
        <v>45</v>
      </c>
      <c r="I2" s="50" t="s">
        <v>46</v>
      </c>
      <c r="J2" s="48"/>
      <c r="K2" s="29"/>
      <c r="L2" s="30"/>
      <c r="M2" s="31"/>
      <c r="N2" s="32"/>
      <c r="O2" s="33"/>
      <c r="P2" s="34"/>
      <c r="Q2" s="49"/>
      <c r="R2" s="35"/>
    </row>
    <row r="3" spans="1:18">
      <c r="A3" s="5">
        <f>[1]Feuil1!A30</f>
        <v>201700021</v>
      </c>
      <c r="B3" s="5">
        <f>[1]Feuil1!C30</f>
        <v>546763</v>
      </c>
      <c r="C3" s="36">
        <f>[1]Feuil1!D30</f>
        <v>42818</v>
      </c>
      <c r="D3" s="37" t="str">
        <f>[1]Feuil1!E30</f>
        <v>200200</v>
      </c>
      <c r="E3" s="5" t="str">
        <f>[1]Feuil1!F30</f>
        <v>EMBOUT DE TIGE</v>
      </c>
      <c r="F3" s="38">
        <f>[1]Feuil1!G30</f>
        <v>146</v>
      </c>
      <c r="G3" s="5" t="str">
        <f>[1]Feuil1!H30</f>
        <v>LAITON</v>
      </c>
      <c r="H3" s="5" t="str">
        <f>[1]Feuil1!J30</f>
        <v>ROND</v>
      </c>
      <c r="I3" s="37" t="str">
        <f>[1]Feuil1!K30</f>
        <v>22</v>
      </c>
      <c r="J3" s="38">
        <f>[1]Feuil1!O30</f>
        <v>2000</v>
      </c>
      <c r="K3" s="39">
        <f>[1]Feuil1!P30</f>
        <v>7.4759999999999993E-2</v>
      </c>
      <c r="L3" s="39">
        <f>[1]Feuil1!AA30</f>
        <v>4.0627247524752472E-3</v>
      </c>
      <c r="M3" s="39">
        <f>[1]Feuil1!U30</f>
        <v>0.15782123076923077</v>
      </c>
      <c r="N3" s="40">
        <f>M3*J3</f>
        <v>315.64246153846153</v>
      </c>
      <c r="O3" s="39">
        <f>[1]Feuil1!Y30</f>
        <v>7.6748381538461544E-2</v>
      </c>
      <c r="P3" s="41">
        <f>O3*J3</f>
        <v>153.49676307692309</v>
      </c>
      <c r="Q3" s="42">
        <f>L3*J3</f>
        <v>8.1254495049504953</v>
      </c>
      <c r="R3" s="43">
        <f>(O3+L3)/M3</f>
        <v>0.51204204844340839</v>
      </c>
    </row>
    <row r="4" spans="1:18">
      <c r="A4" s="5">
        <f>[1]Feuil1!A33</f>
        <v>201700034</v>
      </c>
      <c r="B4" s="17">
        <f>[1]Feuil1!C33</f>
        <v>547321</v>
      </c>
      <c r="C4" s="36">
        <f>[1]Feuil1!D33</f>
        <v>42839</v>
      </c>
      <c r="D4" s="37" t="str">
        <f>[1]Feuil1!E33</f>
        <v>200200</v>
      </c>
      <c r="E4" s="5" t="str">
        <f>[1]Feuil1!F33</f>
        <v>EMBOUT DE TIGE</v>
      </c>
      <c r="F4" s="38"/>
      <c r="G4" s="5"/>
      <c r="H4" s="5"/>
      <c r="I4" s="5"/>
      <c r="J4" s="38">
        <f>[1]Feuil1!O33</f>
        <v>2500</v>
      </c>
      <c r="K4" s="39">
        <f>[1]Feuil1!P33</f>
        <v>7.4759999999999993E-2</v>
      </c>
      <c r="L4" s="39">
        <f>[1]Feuil1!AA33</f>
        <v>4.0627247524752472E-3</v>
      </c>
      <c r="M4" s="39">
        <f>[1]Feuil1!U33</f>
        <v>0.15782123076923077</v>
      </c>
      <c r="N4" s="40">
        <f t="shared" ref="N4:N22" si="0">M4*J4</f>
        <v>394.5530769230769</v>
      </c>
      <c r="O4" s="39">
        <f>[1]Feuil1!Y33</f>
        <v>7.6748381538461544E-2</v>
      </c>
      <c r="P4" s="41">
        <f t="shared" ref="P4:P22" si="1">O4*J4</f>
        <v>191.87095384615387</v>
      </c>
      <c r="Q4" s="42">
        <f t="shared" ref="Q4:Q22" si="2">L4*J4</f>
        <v>10.156811881188117</v>
      </c>
      <c r="R4" s="43">
        <f t="shared" ref="R4:R22" si="3">(O4+L4)/M4</f>
        <v>0.51204204844340839</v>
      </c>
    </row>
    <row r="5" spans="1:18">
      <c r="A5" s="5">
        <f>[1]Feuil1!A38</f>
        <v>201700038</v>
      </c>
      <c r="B5" s="5">
        <f>[1]Feuil1!C38</f>
        <v>547903</v>
      </c>
      <c r="C5" s="36">
        <f>[1]Feuil1!D38</f>
        <v>42866</v>
      </c>
      <c r="D5" s="37" t="str">
        <f>[1]Feuil1!E38</f>
        <v>200200</v>
      </c>
      <c r="E5" s="5" t="str">
        <f>[1]Feuil1!F38</f>
        <v>EMBOUT DE TIGE</v>
      </c>
      <c r="F5" s="38"/>
      <c r="G5" s="5"/>
      <c r="H5" s="5"/>
      <c r="I5" s="5"/>
      <c r="J5" s="38">
        <f>[1]Feuil1!O38</f>
        <v>1500</v>
      </c>
      <c r="K5" s="39">
        <f>[1]Feuil1!P38</f>
        <v>7.4759999999999993E-2</v>
      </c>
      <c r="L5" s="39">
        <f>[1]Feuil1!AA38</f>
        <v>4.0627247524752472E-3</v>
      </c>
      <c r="M5" s="39">
        <f>[1]Feuil1!U38</f>
        <v>0.15782123076923077</v>
      </c>
      <c r="N5" s="40">
        <f t="shared" si="0"/>
        <v>236.73184615384616</v>
      </c>
      <c r="O5" s="39">
        <f>[1]Feuil1!Y38</f>
        <v>7.6748381538461544E-2</v>
      </c>
      <c r="P5" s="41">
        <f t="shared" si="1"/>
        <v>115.12257230769231</v>
      </c>
      <c r="Q5" s="42">
        <f t="shared" si="2"/>
        <v>6.0940871287128706</v>
      </c>
      <c r="R5" s="43">
        <f t="shared" si="3"/>
        <v>0.51204204844340839</v>
      </c>
    </row>
    <row r="6" spans="1:18">
      <c r="A6" s="5">
        <f>[1]Feuil1!A43</f>
        <v>201700061</v>
      </c>
      <c r="B6" s="5">
        <f>[1]Feuil1!C43</f>
        <v>549084</v>
      </c>
      <c r="C6" s="36">
        <f>[1]Feuil1!D43</f>
        <v>42923</v>
      </c>
      <c r="D6" s="37" t="str">
        <f>[1]Feuil1!E43</f>
        <v>200200</v>
      </c>
      <c r="E6" s="5" t="str">
        <f>[1]Feuil1!F43</f>
        <v>EMBOUT DE TIGE</v>
      </c>
      <c r="F6" s="38"/>
      <c r="G6" s="5"/>
      <c r="H6" s="5"/>
      <c r="I6" s="5"/>
      <c r="J6" s="38">
        <f>[1]Feuil1!O43</f>
        <v>1500</v>
      </c>
      <c r="K6" s="39">
        <f>[1]Feuil1!P43</f>
        <v>7.4759999999999993E-2</v>
      </c>
      <c r="L6" s="39">
        <f>[1]Feuil1!AA43</f>
        <v>4.0627247524752472E-3</v>
      </c>
      <c r="M6" s="39">
        <f>[1]Feuil1!U43</f>
        <v>0.15782123076923077</v>
      </c>
      <c r="N6" s="40">
        <f t="shared" si="0"/>
        <v>236.73184615384616</v>
      </c>
      <c r="O6" s="39">
        <f>[1]Feuil1!Y43</f>
        <v>7.6748381538461544E-2</v>
      </c>
      <c r="P6" s="41">
        <f t="shared" si="1"/>
        <v>115.12257230769231</v>
      </c>
      <c r="Q6" s="42">
        <f t="shared" si="2"/>
        <v>6.0940871287128706</v>
      </c>
      <c r="R6" s="43">
        <f t="shared" si="3"/>
        <v>0.51204204844340839</v>
      </c>
    </row>
    <row r="7" spans="1:18">
      <c r="A7" s="5">
        <f>[1]Feuil1!A50</f>
        <v>201700076</v>
      </c>
      <c r="B7" s="5">
        <f>[1]Feuil1!C50</f>
        <v>530052</v>
      </c>
      <c r="C7" s="36">
        <f>[1]Feuil1!D50</f>
        <v>42984</v>
      </c>
      <c r="D7" s="37" t="str">
        <f>[1]Feuil1!E50</f>
        <v>200200</v>
      </c>
      <c r="E7" s="5" t="str">
        <f>[1]Feuil1!F50</f>
        <v>EMBOUT DE TIGE</v>
      </c>
      <c r="F7" s="38"/>
      <c r="G7" s="5"/>
      <c r="H7" s="5"/>
      <c r="I7" s="5"/>
      <c r="J7" s="38">
        <f>[1]Feuil1!O50</f>
        <v>1500</v>
      </c>
      <c r="K7" s="39">
        <f>[1]Feuil1!P50</f>
        <v>7.4759999999999993E-2</v>
      </c>
      <c r="L7" s="39">
        <f>[1]Feuil1!AA50</f>
        <v>4.0627247524752472E-3</v>
      </c>
      <c r="M7" s="39">
        <f>[1]Feuil1!U50</f>
        <v>0.15782123076923077</v>
      </c>
      <c r="N7" s="40">
        <f t="shared" si="0"/>
        <v>236.73184615384616</v>
      </c>
      <c r="O7" s="39">
        <f>[1]Feuil1!Y50</f>
        <v>7.6748381538461544E-2</v>
      </c>
      <c r="P7" s="41">
        <f t="shared" si="1"/>
        <v>115.12257230769231</v>
      </c>
      <c r="Q7" s="42">
        <f t="shared" si="2"/>
        <v>6.0940871287128706</v>
      </c>
      <c r="R7" s="43">
        <f t="shared" si="3"/>
        <v>0.51204204844340839</v>
      </c>
    </row>
    <row r="8" spans="1:18">
      <c r="A8" s="5">
        <f>[1]Feuil1!A51</f>
        <v>201700081</v>
      </c>
      <c r="B8" s="5">
        <f>[1]Feuil1!C51</f>
        <v>530407</v>
      </c>
      <c r="C8" s="36">
        <f>[1]Feuil1!D51</f>
        <v>43003</v>
      </c>
      <c r="D8" s="37" t="str">
        <f>[1]Feuil1!E51</f>
        <v>200200</v>
      </c>
      <c r="E8" s="5" t="str">
        <f>[1]Feuil1!F51</f>
        <v>EMBOUT DE TIGE</v>
      </c>
      <c r="F8" s="38"/>
      <c r="G8" s="5"/>
      <c r="H8" s="5"/>
      <c r="I8" s="5"/>
      <c r="J8" s="38">
        <f>[1]Feuil1!O51</f>
        <v>1100</v>
      </c>
      <c r="K8" s="39">
        <f>[1]Feuil1!P51</f>
        <v>7.4759999999999993E-2</v>
      </c>
      <c r="L8" s="39">
        <f>[1]Feuil1!AA51</f>
        <v>4.0627247524752472E-3</v>
      </c>
      <c r="M8" s="39">
        <f>[1]Feuil1!U51</f>
        <v>0.15782123076923077</v>
      </c>
      <c r="N8" s="40">
        <f t="shared" si="0"/>
        <v>173.60335384615385</v>
      </c>
      <c r="O8" s="39">
        <f>[1]Feuil1!Y51</f>
        <v>7.6748381538461544E-2</v>
      </c>
      <c r="P8" s="41">
        <f t="shared" si="1"/>
        <v>84.423219692307697</v>
      </c>
      <c r="Q8" s="42">
        <f t="shared" si="2"/>
        <v>4.4689972277227721</v>
      </c>
      <c r="R8" s="43">
        <f t="shared" si="3"/>
        <v>0.51204204844340839</v>
      </c>
    </row>
    <row r="9" spans="1:18">
      <c r="A9" s="5">
        <f>[1]Feuil1!A53</f>
        <v>201700095</v>
      </c>
      <c r="B9" s="5">
        <f>[1]Feuil1!C53</f>
        <v>531288</v>
      </c>
      <c r="C9" s="36">
        <f>[1]Feuil1!D53</f>
        <v>43043</v>
      </c>
      <c r="D9" s="37" t="str">
        <f>[1]Feuil1!E53</f>
        <v>200200</v>
      </c>
      <c r="E9" s="5" t="str">
        <f>[1]Feuil1!F53</f>
        <v>EMBOUT DE TIGE</v>
      </c>
      <c r="F9" s="38"/>
      <c r="G9" s="5"/>
      <c r="H9" s="5"/>
      <c r="I9" s="5"/>
      <c r="J9" s="38">
        <f>[1]Feuil1!O53</f>
        <v>1300</v>
      </c>
      <c r="K9" s="39">
        <f>[1]Feuil1!P53</f>
        <v>7.4759999999999993E-2</v>
      </c>
      <c r="L9" s="39">
        <f>[1]Feuil1!AA53</f>
        <v>4.0627247524752472E-3</v>
      </c>
      <c r="M9" s="39">
        <f>[1]Feuil1!U53</f>
        <v>0.15782123076923077</v>
      </c>
      <c r="N9" s="40">
        <f t="shared" si="0"/>
        <v>205.16759999999999</v>
      </c>
      <c r="O9" s="39">
        <f>[1]Feuil1!Y53</f>
        <v>7.6748381538461544E-2</v>
      </c>
      <c r="P9" s="41">
        <f t="shared" si="1"/>
        <v>99.772896000000003</v>
      </c>
      <c r="Q9" s="42">
        <f t="shared" si="2"/>
        <v>5.2815421782178218</v>
      </c>
      <c r="R9" s="43">
        <f t="shared" si="3"/>
        <v>0.51204204844340839</v>
      </c>
    </row>
    <row r="10" spans="1:18">
      <c r="A10" s="5">
        <f>[1]Feuil1!A64</f>
        <v>201800002</v>
      </c>
      <c r="B10" s="5">
        <f>[1]Feuil1!C64</f>
        <v>532778</v>
      </c>
      <c r="C10" s="36">
        <f>[1]Feuil1!D64</f>
        <v>43113</v>
      </c>
      <c r="D10" s="37" t="str">
        <f>[1]Feuil1!E64</f>
        <v>200200</v>
      </c>
      <c r="E10" s="5" t="str">
        <f>[1]Feuil1!F64</f>
        <v>EMBOUT DE TIGE</v>
      </c>
      <c r="F10" s="38"/>
      <c r="G10" s="5"/>
      <c r="H10" s="5"/>
      <c r="I10" s="5"/>
      <c r="J10" s="38">
        <f>[1]Feuil1!O64</f>
        <v>1900</v>
      </c>
      <c r="K10" s="39">
        <f>[1]Feuil1!P64</f>
        <v>7.4759999999999993E-2</v>
      </c>
      <c r="L10" s="39">
        <f>[1]Feuil1!AA64</f>
        <v>4.0627247524752472E-3</v>
      </c>
      <c r="M10" s="39">
        <f>[1]Feuil1!U64</f>
        <v>0.15782123076923077</v>
      </c>
      <c r="N10" s="40">
        <f t="shared" si="0"/>
        <v>299.86033846153845</v>
      </c>
      <c r="O10" s="39">
        <f>[1]Feuil1!Y64</f>
        <v>7.6748381538461544E-2</v>
      </c>
      <c r="P10" s="41">
        <f t="shared" si="1"/>
        <v>145.82192492307692</v>
      </c>
      <c r="Q10" s="42">
        <f t="shared" si="2"/>
        <v>7.71917702970297</v>
      </c>
      <c r="R10" s="43">
        <f t="shared" si="3"/>
        <v>0.51204204844340839</v>
      </c>
    </row>
    <row r="11" spans="1:18">
      <c r="A11" s="5">
        <f>[1]Feuil1!A66</f>
        <v>201800011</v>
      </c>
      <c r="B11" s="5">
        <f>[1]Feuil1!C66</f>
        <v>533503</v>
      </c>
      <c r="C11" s="36">
        <f>[1]Feuil1!D66</f>
        <v>43148</v>
      </c>
      <c r="D11" s="37" t="str">
        <f>[1]Feuil1!E66</f>
        <v>200200</v>
      </c>
      <c r="E11" s="5" t="str">
        <f>[1]Feuil1!F66</f>
        <v>EMBOUT DE TIGE</v>
      </c>
      <c r="F11" s="38"/>
      <c r="G11" s="5"/>
      <c r="H11" s="5"/>
      <c r="I11" s="5"/>
      <c r="J11" s="38">
        <f>[1]Feuil1!O66</f>
        <v>550</v>
      </c>
      <c r="K11" s="39">
        <f>[1]Feuil1!P66</f>
        <v>7.4759999999999993E-2</v>
      </c>
      <c r="L11" s="39">
        <f>[1]Feuil1!AA66</f>
        <v>4.0627247524752472E-3</v>
      </c>
      <c r="M11" s="39">
        <f>[1]Feuil1!U66</f>
        <v>0.15782123076923077</v>
      </c>
      <c r="N11" s="40">
        <f t="shared" si="0"/>
        <v>86.801676923076926</v>
      </c>
      <c r="O11" s="39">
        <f>[1]Feuil1!Y66</f>
        <v>7.6748381538461544E-2</v>
      </c>
      <c r="P11" s="41">
        <f t="shared" si="1"/>
        <v>42.211609846153848</v>
      </c>
      <c r="Q11" s="42">
        <f t="shared" si="2"/>
        <v>2.234498613861386</v>
      </c>
      <c r="R11" s="43">
        <f t="shared" si="3"/>
        <v>0.51204204844340839</v>
      </c>
    </row>
    <row r="12" spans="1:18">
      <c r="A12" s="5">
        <f>[1]Feuil1!A69</f>
        <v>201800023</v>
      </c>
      <c r="B12" s="5">
        <f>[1]Feuil1!C69</f>
        <v>534593</v>
      </c>
      <c r="C12" s="36">
        <f>[1]Feuil1!D69</f>
        <v>43194</v>
      </c>
      <c r="D12" s="37" t="str">
        <f>[1]Feuil1!E69</f>
        <v>200200</v>
      </c>
      <c r="E12" s="5" t="str">
        <f>[1]Feuil1!F69</f>
        <v>EMBOUT DE TIGE</v>
      </c>
      <c r="F12" s="38"/>
      <c r="G12" s="5"/>
      <c r="H12" s="5"/>
      <c r="I12" s="5"/>
      <c r="J12" s="38">
        <f>[1]Feuil1!O69</f>
        <v>2700</v>
      </c>
      <c r="K12" s="39">
        <f>[1]Feuil1!P69</f>
        <v>7.4759999999999993E-2</v>
      </c>
      <c r="L12" s="39">
        <f>[1]Feuil1!AA69</f>
        <v>4.0627247524752472E-3</v>
      </c>
      <c r="M12" s="39">
        <f>[1]Feuil1!U69</f>
        <v>0.15782123076923077</v>
      </c>
      <c r="N12" s="40">
        <f t="shared" si="0"/>
        <v>426.11732307692307</v>
      </c>
      <c r="O12" s="39">
        <f>[1]Feuil1!Y69</f>
        <v>7.6748381538461544E-2</v>
      </c>
      <c r="P12" s="41">
        <f t="shared" si="1"/>
        <v>207.22063015384617</v>
      </c>
      <c r="Q12" s="42">
        <f t="shared" si="2"/>
        <v>10.969356831683168</v>
      </c>
      <c r="R12" s="43">
        <f t="shared" si="3"/>
        <v>0.51204204844340839</v>
      </c>
    </row>
    <row r="13" spans="1:18">
      <c r="A13" s="5">
        <f>[1]Feuil1!A71</f>
        <v>201800033</v>
      </c>
      <c r="B13" s="5">
        <f>[1]Feuil1!C71</f>
        <v>535277</v>
      </c>
      <c r="C13" s="36">
        <f>[1]Feuil1!D71</f>
        <v>43217</v>
      </c>
      <c r="D13" s="37" t="str">
        <f>[1]Feuil1!E71</f>
        <v>200200</v>
      </c>
      <c r="E13" s="5" t="str">
        <f>[1]Feuil1!F71</f>
        <v>EMBOUT DE TIGE</v>
      </c>
      <c r="F13" s="38"/>
      <c r="G13" s="5"/>
      <c r="H13" s="5"/>
      <c r="I13" s="5"/>
      <c r="J13" s="38">
        <f>[1]Feuil1!O71</f>
        <v>1200</v>
      </c>
      <c r="K13" s="39">
        <f>[1]Feuil1!P71</f>
        <v>7.4759999999999993E-2</v>
      </c>
      <c r="L13" s="39">
        <f>[1]Feuil1!AA71</f>
        <v>4.0627247524752472E-3</v>
      </c>
      <c r="M13" s="39">
        <f>[1]Feuil1!U71</f>
        <v>0.15782123076923077</v>
      </c>
      <c r="N13" s="40">
        <f t="shared" si="0"/>
        <v>189.38547692307694</v>
      </c>
      <c r="O13" s="39">
        <f>[1]Feuil1!Y71</f>
        <v>7.6748381538461544E-2</v>
      </c>
      <c r="P13" s="41">
        <f t="shared" si="1"/>
        <v>92.09805784615385</v>
      </c>
      <c r="Q13" s="42">
        <f t="shared" si="2"/>
        <v>4.8752697029702965</v>
      </c>
      <c r="R13" s="43">
        <f t="shared" si="3"/>
        <v>0.51204204844340839</v>
      </c>
    </row>
    <row r="14" spans="1:18">
      <c r="A14" s="5">
        <f>[1]Feuil1!A72</f>
        <v>201800048</v>
      </c>
      <c r="B14" s="5">
        <f>[1]Feuil1!C72</f>
        <v>536321</v>
      </c>
      <c r="C14" s="36">
        <f>[1]Feuil1!D72</f>
        <v>43263</v>
      </c>
      <c r="D14" s="37" t="str">
        <f>[1]Feuil1!E72</f>
        <v>200200</v>
      </c>
      <c r="E14" s="5" t="str">
        <f>[1]Feuil1!F72</f>
        <v>EMBOUT DE TIGE</v>
      </c>
      <c r="F14" s="38"/>
      <c r="G14" s="5"/>
      <c r="H14" s="5"/>
      <c r="I14" s="5"/>
      <c r="J14" s="38">
        <f>[1]Feuil1!O72</f>
        <v>1000</v>
      </c>
      <c r="K14" s="39">
        <f>[1]Feuil1!P72</f>
        <v>7.4759999999999993E-2</v>
      </c>
      <c r="L14" s="39">
        <f>[1]Feuil1!AA72</f>
        <v>4.0627247524752472E-3</v>
      </c>
      <c r="M14" s="39">
        <f>[1]Feuil1!U72</f>
        <v>0.15782123076923077</v>
      </c>
      <c r="N14" s="40">
        <f t="shared" si="0"/>
        <v>157.82123076923077</v>
      </c>
      <c r="O14" s="39">
        <f>[1]Feuil1!Y72</f>
        <v>7.6748381538461544E-2</v>
      </c>
      <c r="P14" s="41">
        <f t="shared" si="1"/>
        <v>76.748381538461544</v>
      </c>
      <c r="Q14" s="42">
        <f t="shared" si="2"/>
        <v>4.0627247524752477</v>
      </c>
      <c r="R14" s="43">
        <f t="shared" si="3"/>
        <v>0.51204204844340839</v>
      </c>
    </row>
    <row r="15" spans="1:18">
      <c r="A15" s="5">
        <f>[1]Feuil1!A74</f>
        <v>201800056</v>
      </c>
      <c r="B15" s="5">
        <f>[1]Feuil1!C74</f>
        <v>537031</v>
      </c>
      <c r="C15" s="36">
        <f>[1]Feuil1!D74</f>
        <v>43297</v>
      </c>
      <c r="D15" s="37" t="str">
        <f>[1]Feuil1!E74</f>
        <v>200200</v>
      </c>
      <c r="E15" s="5" t="str">
        <f>[1]Feuil1!F74</f>
        <v>EMBOUT DE TIGE</v>
      </c>
      <c r="F15" s="38"/>
      <c r="G15" s="5"/>
      <c r="H15" s="5"/>
      <c r="I15" s="5"/>
      <c r="J15" s="38">
        <f>[1]Feuil1!O74</f>
        <v>1550</v>
      </c>
      <c r="K15" s="39">
        <f>[1]Feuil1!P74</f>
        <v>7.4759999999999993E-2</v>
      </c>
      <c r="L15" s="39">
        <f>[1]Feuil1!AA74</f>
        <v>4.0627247524752472E-3</v>
      </c>
      <c r="M15" s="39">
        <f>[1]Feuil1!U74</f>
        <v>0.15782123076923077</v>
      </c>
      <c r="N15" s="40">
        <f t="shared" si="0"/>
        <v>244.62290769230771</v>
      </c>
      <c r="O15" s="39">
        <f>[1]Feuil1!Y74</f>
        <v>7.6748381538461544E-2</v>
      </c>
      <c r="P15" s="41">
        <f t="shared" si="1"/>
        <v>118.95999138461539</v>
      </c>
      <c r="Q15" s="42">
        <f t="shared" si="2"/>
        <v>6.2972233663366328</v>
      </c>
      <c r="R15" s="43">
        <f t="shared" si="3"/>
        <v>0.51204204844340839</v>
      </c>
    </row>
    <row r="16" spans="1:18">
      <c r="A16" s="5">
        <f>[1]Feuil1!A80</f>
        <v>201800081</v>
      </c>
      <c r="B16" s="5">
        <f>[1]Feuil1!C80</f>
        <v>539116</v>
      </c>
      <c r="C16" s="36">
        <f>[1]Feuil1!D80</f>
        <v>43412</v>
      </c>
      <c r="D16" s="37" t="str">
        <f>[1]Feuil1!E80</f>
        <v>200200</v>
      </c>
      <c r="E16" s="5" t="str">
        <f>[1]Feuil1!F80</f>
        <v>EMBOUT DE TIGE</v>
      </c>
      <c r="F16" s="38"/>
      <c r="G16" s="5"/>
      <c r="H16" s="5"/>
      <c r="I16" s="5"/>
      <c r="J16" s="38">
        <f>[1]Feuil1!O80</f>
        <v>1700</v>
      </c>
      <c r="K16" s="39">
        <f>[1]Feuil1!P80</f>
        <v>7.4759999999999993E-2</v>
      </c>
      <c r="L16" s="39">
        <f>[1]Feuil1!AA80</f>
        <v>4.0627247524752472E-3</v>
      </c>
      <c r="M16" s="39">
        <f>[1]Feuil1!U80</f>
        <v>0.15782123076923077</v>
      </c>
      <c r="N16" s="40">
        <f t="shared" si="0"/>
        <v>268.29609230769233</v>
      </c>
      <c r="O16" s="39">
        <f>[1]Feuil1!Y80</f>
        <v>7.6748381538461544E-2</v>
      </c>
      <c r="P16" s="41">
        <f t="shared" si="1"/>
        <v>130.47224861538461</v>
      </c>
      <c r="Q16" s="42">
        <f t="shared" si="2"/>
        <v>6.9066320792079203</v>
      </c>
      <c r="R16" s="43">
        <f t="shared" si="3"/>
        <v>0.51204204844340839</v>
      </c>
    </row>
    <row r="17" spans="1:18">
      <c r="A17" s="5">
        <f>[1]Feuil1!A83</f>
        <v>201800087</v>
      </c>
      <c r="B17" s="5">
        <f>[1]Feuil1!C83</f>
        <v>539596</v>
      </c>
      <c r="C17" s="36">
        <f>[1]Feuil1!D83</f>
        <v>43435</v>
      </c>
      <c r="D17" s="37" t="str">
        <f>[1]Feuil1!E83</f>
        <v>200200</v>
      </c>
      <c r="E17" s="5" t="str">
        <f>[1]Feuil1!F83</f>
        <v>EMBOUT DE TIGE</v>
      </c>
      <c r="F17" s="38"/>
      <c r="G17" s="5"/>
      <c r="H17" s="5"/>
      <c r="I17" s="5"/>
      <c r="J17" s="38">
        <f>[1]Feuil1!O83</f>
        <v>1450</v>
      </c>
      <c r="K17" s="39">
        <f>[1]Feuil1!P83</f>
        <v>7.4759999999999993E-2</v>
      </c>
      <c r="L17" s="39">
        <f>[1]Feuil1!AA83</f>
        <v>4.0627247524752472E-3</v>
      </c>
      <c r="M17" s="39">
        <f>[1]Feuil1!U83</f>
        <v>0.15782123076923077</v>
      </c>
      <c r="N17" s="40">
        <f t="shared" si="0"/>
        <v>228.84078461538462</v>
      </c>
      <c r="O17" s="39">
        <f>[1]Feuil1!Y83</f>
        <v>7.6748381538461544E-2</v>
      </c>
      <c r="P17" s="41">
        <f t="shared" si="1"/>
        <v>111.28515323076924</v>
      </c>
      <c r="Q17" s="42">
        <f t="shared" si="2"/>
        <v>5.8909508910891084</v>
      </c>
      <c r="R17" s="43">
        <f t="shared" si="3"/>
        <v>0.51204204844340839</v>
      </c>
    </row>
    <row r="18" spans="1:18">
      <c r="A18" s="5">
        <f>[1]Feuil1!A86</f>
        <v>201900001</v>
      </c>
      <c r="B18" s="5">
        <f>[1]Feuil1!C86</f>
        <v>540757</v>
      </c>
      <c r="C18" s="36">
        <f>[1]Feuil1!D86</f>
        <v>43491</v>
      </c>
      <c r="D18" s="37" t="str">
        <f>[1]Feuil1!E86</f>
        <v>200200</v>
      </c>
      <c r="E18" s="5" t="str">
        <f>[1]Feuil1!F86</f>
        <v>EMBOUT DE TIGE</v>
      </c>
      <c r="F18" s="38"/>
      <c r="G18" s="5"/>
      <c r="H18" s="5"/>
      <c r="I18" s="5"/>
      <c r="J18" s="38">
        <f>[1]Feuil1!O86</f>
        <v>1000</v>
      </c>
      <c r="K18" s="39">
        <f>[1]Feuil1!P86</f>
        <v>7.4759999999999993E-2</v>
      </c>
      <c r="L18" s="39">
        <f>[1]Feuil1!AA86</f>
        <v>4.0627247524752472E-3</v>
      </c>
      <c r="M18" s="39">
        <f>[1]Feuil1!U86</f>
        <v>0.15782123076923077</v>
      </c>
      <c r="N18" s="40">
        <f t="shared" si="0"/>
        <v>157.82123076923077</v>
      </c>
      <c r="O18" s="39">
        <f>[1]Feuil1!Y86</f>
        <v>7.6748381538461544E-2</v>
      </c>
      <c r="P18" s="41">
        <f t="shared" si="1"/>
        <v>76.748381538461544</v>
      </c>
      <c r="Q18" s="42">
        <f t="shared" si="2"/>
        <v>4.0627247524752477</v>
      </c>
      <c r="R18" s="43">
        <f t="shared" si="3"/>
        <v>0.51204204844340839</v>
      </c>
    </row>
    <row r="19" spans="1:18">
      <c r="A19" s="5">
        <f>[1]Feuil1!A89</f>
        <v>201900011</v>
      </c>
      <c r="B19" s="5">
        <f>[1]Feuil1!C89</f>
        <v>541530</v>
      </c>
      <c r="C19" s="36">
        <f>[1]Feuil1!D89</f>
        <v>43524</v>
      </c>
      <c r="D19" s="37" t="str">
        <f>[1]Feuil1!E89</f>
        <v>200200</v>
      </c>
      <c r="E19" s="5" t="str">
        <f>[1]Feuil1!F89</f>
        <v>EMBOUT DE TIGE</v>
      </c>
      <c r="F19" s="38"/>
      <c r="G19" s="5"/>
      <c r="H19" s="5"/>
      <c r="I19" s="5"/>
      <c r="J19" s="38">
        <f>[1]Feuil1!O89</f>
        <v>2800</v>
      </c>
      <c r="K19" s="39">
        <f>[1]Feuil1!P89</f>
        <v>7.4759999999999993E-2</v>
      </c>
      <c r="L19" s="39">
        <f>[1]Feuil1!AA89</f>
        <v>4.0627247524752472E-3</v>
      </c>
      <c r="M19" s="39">
        <f>[1]Feuil1!U89</f>
        <v>0.15782123076923077</v>
      </c>
      <c r="N19" s="40">
        <f t="shared" si="0"/>
        <v>441.89944615384616</v>
      </c>
      <c r="O19" s="39">
        <f>[1]Feuil1!Y89</f>
        <v>7.6748381538461544E-2</v>
      </c>
      <c r="P19" s="41">
        <f t="shared" si="1"/>
        <v>214.89546830769231</v>
      </c>
      <c r="Q19" s="42">
        <f t="shared" si="2"/>
        <v>11.375629306930692</v>
      </c>
      <c r="R19" s="43">
        <f t="shared" si="3"/>
        <v>0.51204204844340839</v>
      </c>
    </row>
    <row r="20" spans="1:18">
      <c r="A20" s="5">
        <f>[1]Feuil1!A91</f>
        <v>201900023</v>
      </c>
      <c r="B20" s="5">
        <f>[1]Feuil1!C91</f>
        <v>542331</v>
      </c>
      <c r="C20" s="36">
        <f>[1]Feuil1!D91</f>
        <v>43554</v>
      </c>
      <c r="D20" s="37" t="str">
        <f>[1]Feuil1!E91</f>
        <v>200200</v>
      </c>
      <c r="E20" s="5" t="str">
        <f>[1]Feuil1!F91</f>
        <v>EMBOUT DE TIGE</v>
      </c>
      <c r="F20" s="38"/>
      <c r="G20" s="5"/>
      <c r="H20" s="5"/>
      <c r="I20" s="5"/>
      <c r="J20" s="38">
        <f>[1]Feuil1!O91</f>
        <v>1000</v>
      </c>
      <c r="K20" s="39">
        <f>[1]Feuil1!P91</f>
        <v>7.4759999999999993E-2</v>
      </c>
      <c r="L20" s="39">
        <f>[1]Feuil1!AA91</f>
        <v>4.0627247524752472E-3</v>
      </c>
      <c r="M20" s="39">
        <f>[1]Feuil1!U91</f>
        <v>0.15782123076923077</v>
      </c>
      <c r="N20" s="40">
        <f t="shared" si="0"/>
        <v>157.82123076923077</v>
      </c>
      <c r="O20" s="39">
        <f>[1]Feuil1!Y91</f>
        <v>7.6748381538461544E-2</v>
      </c>
      <c r="P20" s="41">
        <f t="shared" si="1"/>
        <v>76.748381538461544</v>
      </c>
      <c r="Q20" s="42">
        <f t="shared" si="2"/>
        <v>4.0627247524752477</v>
      </c>
      <c r="R20" s="43">
        <f t="shared" si="3"/>
        <v>0.51204204844340839</v>
      </c>
    </row>
    <row r="21" spans="1:18">
      <c r="A21" s="5">
        <f>[1]Feuil1!A93</f>
        <v>201900034</v>
      </c>
      <c r="B21" s="5">
        <f>[1]Feuil1!C93</f>
        <v>543037</v>
      </c>
      <c r="C21" s="36">
        <f>[1]Feuil1!D93</f>
        <v>43581</v>
      </c>
      <c r="D21" s="37" t="str">
        <f>[1]Feuil1!E93</f>
        <v>200200</v>
      </c>
      <c r="E21" s="5" t="str">
        <f>[1]Feuil1!F93</f>
        <v>EMBOUT DE TIGE</v>
      </c>
      <c r="F21" s="38"/>
      <c r="G21" s="5"/>
      <c r="H21" s="5"/>
      <c r="I21" s="5"/>
      <c r="J21" s="38">
        <f>[1]Feuil1!O93</f>
        <v>1500</v>
      </c>
      <c r="K21" s="39">
        <f>[1]Feuil1!P93</f>
        <v>7.4759999999999993E-2</v>
      </c>
      <c r="L21" s="39">
        <f>[1]Feuil1!AA93</f>
        <v>4.0627247524752472E-3</v>
      </c>
      <c r="M21" s="39">
        <f>[1]Feuil1!U93</f>
        <v>0.15782123076923077</v>
      </c>
      <c r="N21" s="40">
        <f t="shared" si="0"/>
        <v>236.73184615384616</v>
      </c>
      <c r="O21" s="39">
        <f>[1]Feuil1!Y93</f>
        <v>7.6748381538461544E-2</v>
      </c>
      <c r="P21" s="41">
        <f t="shared" si="1"/>
        <v>115.12257230769231</v>
      </c>
      <c r="Q21" s="42">
        <f t="shared" si="2"/>
        <v>6.0940871287128706</v>
      </c>
      <c r="R21" s="43">
        <f t="shared" si="3"/>
        <v>0.51204204844340839</v>
      </c>
    </row>
    <row r="22" spans="1:18">
      <c r="A22" s="5">
        <f>[1]Feuil1!A105</f>
        <v>201900078</v>
      </c>
      <c r="B22" s="17">
        <f>[1]Feuil1!C105</f>
        <v>546151</v>
      </c>
      <c r="C22" s="36">
        <f>[1]Feuil1!D105</f>
        <v>43734</v>
      </c>
      <c r="D22" s="37" t="str">
        <f>[1]Feuil1!E105</f>
        <v>200200</v>
      </c>
      <c r="E22" s="5" t="str">
        <f>[1]Feuil1!F105</f>
        <v>EMBOUT DE TIGE</v>
      </c>
      <c r="F22" s="38"/>
      <c r="G22" s="5"/>
      <c r="H22" s="5"/>
      <c r="I22" s="5"/>
      <c r="J22" s="38">
        <f>[1]Feuil1!O105</f>
        <v>500</v>
      </c>
      <c r="K22" s="39">
        <f>[1]Feuil1!P105</f>
        <v>7.4759999999999993E-2</v>
      </c>
      <c r="L22" s="39">
        <f>[1]Feuil1!AA105</f>
        <v>4.0627247524752472E-3</v>
      </c>
      <c r="M22" s="39">
        <f>[1]Feuil1!U105</f>
        <v>0.15782123076923077</v>
      </c>
      <c r="N22" s="40">
        <f t="shared" si="0"/>
        <v>78.910615384615383</v>
      </c>
      <c r="O22" s="39">
        <f>[1]Feuil1!Y105</f>
        <v>7.6748381538461544E-2</v>
      </c>
      <c r="P22" s="41">
        <f t="shared" si="1"/>
        <v>38.374190769230772</v>
      </c>
      <c r="Q22" s="42">
        <f t="shared" si="2"/>
        <v>2.0313623762376238</v>
      </c>
      <c r="R22" s="43">
        <f t="shared" si="3"/>
        <v>0.51204204844340839</v>
      </c>
    </row>
  </sheetData>
  <mergeCells count="1">
    <mergeCell ref="G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achat laiton rond 22</vt:lpstr>
      <vt:lpstr>vente laiton rond 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TOSHIBA</cp:lastModifiedBy>
  <cp:lastPrinted>2020-02-19T11:07:37Z</cp:lastPrinted>
  <dcterms:created xsi:type="dcterms:W3CDTF">2020-01-14T19:39:29Z</dcterms:created>
  <dcterms:modified xsi:type="dcterms:W3CDTF">2020-02-24T13:16:49Z</dcterms:modified>
</cp:coreProperties>
</file>