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drawings/drawing39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drawings/drawing46.xml" ContentType="application/vnd.openxmlformats-officedocument.drawing+xml"/>
  <Override PartName="/xl/vbaProject.bin" ContentType="application/vnd.ms-office.vbaProject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drawings/drawing35.xml" ContentType="application/vnd.openxmlformats-officedocument.drawing+xml"/>
  <Override PartName="/xl/drawings/drawing53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drawings/drawing24.xml" ContentType="application/vnd.openxmlformats-officedocument.drawing+xml"/>
  <Override PartName="/xl/drawings/drawing42.xml" ContentType="application/vnd.openxmlformats-officedocument.drawing+xml"/>
  <Override PartName="/xl/drawings/drawing20.xml" ContentType="application/vnd.openxmlformats-officedocument.drawing+xml"/>
  <Override PartName="/xl/drawings/drawing31.xml" ContentType="application/vnd.openxmlformats-officedocument.drawing+xml"/>
  <Override PartName="/xl/comments14.xml" ContentType="application/vnd.openxmlformats-officedocument.spreadsheetml.comments+xml"/>
  <Override PartName="/xl/worksheets/sheet29.xml" ContentType="application/vnd.openxmlformats-officedocument.spreadsheetml.worksheet+xml"/>
  <Override PartName="/xl/worksheets/sheet47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comments1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comments9.xml" ContentType="application/vnd.openxmlformats-officedocument.spreadsheetml.comments+xml"/>
  <Override PartName="/xl/drawings/drawing38.xml" ContentType="application/vnd.openxmlformats-officedocument.drawing+xml"/>
  <Override PartName="/xl/drawings/drawing49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comments7.xml" ContentType="application/vnd.openxmlformats-officedocument.spreadsheetml.comments+xml"/>
  <Override PartName="/xl/drawings/drawing36.xml" ContentType="application/vnd.openxmlformats-officedocument.drawing+xml"/>
  <Override PartName="/xl/drawings/drawing45.xml" ContentType="application/vnd.openxmlformats-officedocument.drawing+xml"/>
  <Override PartName="/xl/drawings/drawing47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comments5.xml" ContentType="application/vnd.openxmlformats-officedocument.spreadsheetml.comments+xml"/>
  <Override PartName="/xl/drawings/drawing34.xml" ContentType="application/vnd.openxmlformats-officedocument.drawing+xml"/>
  <Override PartName="/xl/drawings/drawing4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drawings/drawing23.xml" ContentType="application/vnd.openxmlformats-officedocument.drawing+xml"/>
  <Override PartName="/xl/comments3.xml" ContentType="application/vnd.openxmlformats-officedocument.spreadsheetml.comments+xml"/>
  <Override PartName="/xl/drawings/drawing32.xml" ContentType="application/vnd.openxmlformats-officedocument.drawing+xml"/>
  <Override PartName="/xl/drawings/drawing41.xml" ContentType="application/vnd.openxmlformats-officedocument.drawing+xml"/>
  <Override PartName="/xl/drawings/drawing52.xml" ContentType="application/vnd.openxmlformats-officedocument.drawing+xml"/>
  <Default Extension="vml" ContentType="application/vnd.openxmlformats-officedocument.vmlDrawing"/>
  <Override PartName="/xl/drawings/drawing12.xml" ContentType="application/vnd.openxmlformats-officedocument.drawing+xml"/>
  <Override PartName="/xl/drawings/drawing21.xml" ContentType="application/vnd.openxmlformats-officedocument.drawing+xml"/>
  <Override PartName="/xl/comments1.xml" ContentType="application/vnd.openxmlformats-officedocument.spreadsheetml.comments+xml"/>
  <Override PartName="/xl/drawings/drawing30.xml" ContentType="application/vnd.openxmlformats-officedocument.drawing+xml"/>
  <Override PartName="/xl/comments15.xml" ContentType="application/vnd.openxmlformats-officedocument.spreadsheetml.comments+xml"/>
  <Override PartName="/xl/drawings/drawing5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drawings/drawing10.xml" ContentType="application/vnd.openxmlformats-officedocument.drawing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drawings/drawing48.xml" ContentType="application/vnd.openxmlformats-officedocument.drawing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drawings/drawing37.xml" ContentType="application/vnd.openxmlformats-officedocument.drawing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drawings/drawing44.xml" ContentType="application/vnd.openxmlformats-officedocument.drawing+xml"/>
  <Override PartName="/xl/drawings/drawing22.xml" ContentType="application/vnd.openxmlformats-officedocument.drawing+xml"/>
  <Override PartName="/xl/comments2.xml" ContentType="application/vnd.openxmlformats-officedocument.spreadsheetml.comments+xml"/>
  <Override PartName="/xl/drawings/drawing33.xml" ContentType="application/vnd.openxmlformats-officedocument.drawing+xml"/>
  <Override PartName="/xl/drawings/drawing51.xml" ContentType="application/vnd.openxmlformats-officedocument.drawing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drawings/drawing11.xml" ContentType="application/vnd.openxmlformats-officedocument.drawing+xml"/>
  <Override PartName="/xl/drawings/drawing40.xml" ContentType="application/vnd.openxmlformats-officedocument.drawing+xml"/>
  <Override PartName="/xl/worksheets/sheet38.xml" ContentType="application/vnd.openxmlformats-officedocument.spreadsheetml.worksheet+xml"/>
  <Override PartName="/xl/comments12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12240" tabRatio="905" activeTab="4"/>
  </bookViews>
  <sheets>
    <sheet name="Récap" sheetId="32" r:id="rId1"/>
    <sheet name="Modèle" sheetId="54" state="hidden" r:id="rId2"/>
    <sheet name="cout opérateur machines" sheetId="82" r:id="rId3"/>
    <sheet name="récap des coûts" sheetId="83" r:id="rId4"/>
    <sheet name="05-03-2020" sheetId="68" r:id="rId5"/>
    <sheet name="04-03-2020" sheetId="67" r:id="rId6"/>
    <sheet name="03-03-2020" sheetId="66" r:id="rId7"/>
    <sheet name="02-03-2020" sheetId="65" r:id="rId8"/>
    <sheet name="29-02-2020" sheetId="64" r:id="rId9"/>
    <sheet name="28-02-2020" sheetId="63" r:id="rId10"/>
    <sheet name="27-02-2020" sheetId="62" r:id="rId11"/>
    <sheet name="26-02-2020" sheetId="61" r:id="rId12"/>
    <sheet name="25-02-2020" sheetId="60" r:id="rId13"/>
    <sheet name="24-02-2020" sheetId="59" r:id="rId14"/>
    <sheet name="22-02-2020" sheetId="58" r:id="rId15"/>
    <sheet name="21-02-2020" sheetId="57" r:id="rId16"/>
    <sheet name="20-02-2020" sheetId="56" r:id="rId17"/>
    <sheet name="19-02-2020" sheetId="55" r:id="rId18"/>
    <sheet name="18-02-2020" sheetId="49" r:id="rId19"/>
    <sheet name="17-02-2020" sheetId="48" r:id="rId20"/>
    <sheet name="15-02-2020" sheetId="47" r:id="rId21"/>
    <sheet name="14-02-2020" sheetId="46" r:id="rId22"/>
    <sheet name="13-02-2020" sheetId="45" r:id="rId23"/>
    <sheet name="12-02-2020" sheetId="44" r:id="rId24"/>
    <sheet name="11-02-2020" sheetId="43" r:id="rId25"/>
    <sheet name="10-02-2020" sheetId="42" r:id="rId26"/>
    <sheet name="08-02-2020" sheetId="41" r:id="rId27"/>
    <sheet name="07-02-2020" sheetId="40" r:id="rId28"/>
    <sheet name="06-02-2020" sheetId="39" r:id="rId29"/>
    <sheet name="05-02-2020" sheetId="38" r:id="rId30"/>
    <sheet name="04-02-2020" sheetId="37" r:id="rId31"/>
    <sheet name="03-02-2020" sheetId="36" r:id="rId32"/>
    <sheet name="01-02-2020" sheetId="35" r:id="rId33"/>
    <sheet name="31-01-2020" sheetId="34" r:id="rId34"/>
    <sheet name="30-01-2020" sheetId="33" r:id="rId35"/>
    <sheet name="29-01-2020" sheetId="31" r:id="rId36"/>
    <sheet name="28-01-2020" sheetId="30" r:id="rId37"/>
    <sheet name="27-01-2020" sheetId="29" r:id="rId38"/>
    <sheet name="25-01-2020" sheetId="28" r:id="rId39"/>
    <sheet name="24-01-2020" sheetId="27" r:id="rId40"/>
    <sheet name="23-01-2020" sheetId="26" r:id="rId41"/>
    <sheet name="22-01-2020" sheetId="25" r:id="rId42"/>
    <sheet name="21-01-2020" sheetId="24" r:id="rId43"/>
    <sheet name="20-01-2020" sheetId="18" r:id="rId44"/>
    <sheet name="18-01-2020" sheetId="19" r:id="rId45"/>
    <sheet name="17-01-2020" sheetId="20" r:id="rId46"/>
    <sheet name="16-01-2020" sheetId="21" r:id="rId47"/>
    <sheet name="15-01-2020" sheetId="22" r:id="rId48"/>
    <sheet name="13-01-2020" sheetId="23" r:id="rId49"/>
    <sheet name="11-01-2020" sheetId="12" r:id="rId50"/>
    <sheet name="10-01-2020" sheetId="13" r:id="rId51"/>
    <sheet name="09-01-2020" sheetId="14" r:id="rId52"/>
    <sheet name="08-01-2020" sheetId="15" r:id="rId53"/>
    <sheet name="07-01-2020" sheetId="16" r:id="rId54"/>
    <sheet name="06-01-2020" sheetId="17" r:id="rId55"/>
  </sheets>
  <functionGroups/>
  <definedNames>
    <definedName name="_xlnm._FilterDatabase" localSheetId="0" hidden="1">Récap!$J$1:$J$4</definedName>
    <definedName name="Cause_Refus">OFFSET(Récap!$I$2,,,COUNTA(Récap!$I:$I)-1)</definedName>
    <definedName name="_xlnm.Extract" localSheetId="0">Récap!$L$1</definedName>
  </definedNames>
  <calcPr calcId="125725"/>
</workbook>
</file>

<file path=xl/calcChain.xml><?xml version="1.0" encoding="utf-8"?>
<calcChain xmlns="http://schemas.openxmlformats.org/spreadsheetml/2006/main">
  <c r="U42" i="66"/>
  <c r="U42" i="65"/>
  <c r="E14" i="83"/>
  <c r="E16"/>
  <c r="E11"/>
  <c r="E7"/>
  <c r="E3"/>
  <c r="B7"/>
  <c r="E17"/>
  <c r="E12"/>
  <c r="E9"/>
  <c r="E4"/>
  <c r="C7"/>
  <c r="D17"/>
  <c r="D16"/>
  <c r="D12"/>
  <c r="D11"/>
  <c r="D9"/>
  <c r="D7"/>
  <c r="D4"/>
  <c r="D3"/>
  <c r="E10" l="1"/>
  <c r="E15"/>
  <c r="E8"/>
  <c r="C14"/>
  <c r="D14"/>
  <c r="D15" s="1"/>
  <c r="F14"/>
  <c r="G14"/>
  <c r="H14"/>
  <c r="I14"/>
  <c r="J14"/>
  <c r="K14"/>
  <c r="L14"/>
  <c r="M14"/>
  <c r="B14"/>
  <c r="Z48" i="54"/>
  <c r="Z47"/>
  <c r="Z46"/>
  <c r="Z45"/>
  <c r="Z44"/>
  <c r="Z43"/>
  <c r="Z42"/>
  <c r="Z49" s="1"/>
  <c r="Q30"/>
  <c r="P32"/>
  <c r="O32"/>
  <c r="N32"/>
  <c r="M32"/>
  <c r="L32"/>
  <c r="K32"/>
  <c r="J32"/>
  <c r="I32"/>
  <c r="H32"/>
  <c r="G32"/>
  <c r="F32"/>
  <c r="E32"/>
  <c r="D32"/>
  <c r="Q32" s="1"/>
  <c r="P32" i="17"/>
  <c r="O32"/>
  <c r="N32"/>
  <c r="M32"/>
  <c r="L32"/>
  <c r="K32"/>
  <c r="J32"/>
  <c r="I32"/>
  <c r="H32"/>
  <c r="G32"/>
  <c r="F32"/>
  <c r="E32"/>
  <c r="D32"/>
  <c r="Q32" s="1"/>
  <c r="P32" i="16"/>
  <c r="O32"/>
  <c r="N32"/>
  <c r="M32"/>
  <c r="L32"/>
  <c r="K32"/>
  <c r="J32"/>
  <c r="I32"/>
  <c r="H32"/>
  <c r="G32"/>
  <c r="F32"/>
  <c r="E32"/>
  <c r="D32"/>
  <c r="Q32" s="1"/>
  <c r="P32" i="15"/>
  <c r="O32"/>
  <c r="N32"/>
  <c r="M32"/>
  <c r="L32"/>
  <c r="K32"/>
  <c r="J32"/>
  <c r="I32"/>
  <c r="H32"/>
  <c r="G32"/>
  <c r="F32"/>
  <c r="E32"/>
  <c r="D32"/>
  <c r="Q32" s="1"/>
  <c r="P32" i="14"/>
  <c r="O32"/>
  <c r="N32"/>
  <c r="M32"/>
  <c r="L32"/>
  <c r="K32"/>
  <c r="J32"/>
  <c r="I32"/>
  <c r="H32"/>
  <c r="G32"/>
  <c r="F32"/>
  <c r="E32"/>
  <c r="D32"/>
  <c r="Q32" s="1"/>
  <c r="P32" i="13"/>
  <c r="O32"/>
  <c r="N32"/>
  <c r="M32"/>
  <c r="L32"/>
  <c r="K32"/>
  <c r="J32"/>
  <c r="I32"/>
  <c r="H32"/>
  <c r="G32"/>
  <c r="F32"/>
  <c r="E32"/>
  <c r="Q32" s="1"/>
  <c r="D32"/>
  <c r="P32" i="12"/>
  <c r="O32"/>
  <c r="N32"/>
  <c r="M32"/>
  <c r="L32"/>
  <c r="K32"/>
  <c r="J32"/>
  <c r="I32"/>
  <c r="H32"/>
  <c r="G32"/>
  <c r="F32"/>
  <c r="E32"/>
  <c r="D32"/>
  <c r="Q32" s="1"/>
  <c r="P32" i="23"/>
  <c r="O32"/>
  <c r="N32"/>
  <c r="M32"/>
  <c r="L32"/>
  <c r="K32"/>
  <c r="J32"/>
  <c r="I32"/>
  <c r="H32"/>
  <c r="G32"/>
  <c r="F32"/>
  <c r="E32"/>
  <c r="Q32" s="1"/>
  <c r="D32"/>
  <c r="P32" i="22"/>
  <c r="O32"/>
  <c r="N32"/>
  <c r="M32"/>
  <c r="L32"/>
  <c r="K32"/>
  <c r="J32"/>
  <c r="I32"/>
  <c r="H32"/>
  <c r="G32"/>
  <c r="F32"/>
  <c r="E32"/>
  <c r="D32"/>
  <c r="Q32" s="1"/>
  <c r="P32" i="21"/>
  <c r="O32"/>
  <c r="N32"/>
  <c r="M32"/>
  <c r="L32"/>
  <c r="K32"/>
  <c r="J32"/>
  <c r="I32"/>
  <c r="H32"/>
  <c r="G32"/>
  <c r="F32"/>
  <c r="E32"/>
  <c r="D32"/>
  <c r="Q32" s="1"/>
  <c r="P32" i="20"/>
  <c r="O32"/>
  <c r="N32"/>
  <c r="M32"/>
  <c r="L32"/>
  <c r="K32"/>
  <c r="J32"/>
  <c r="I32"/>
  <c r="H32"/>
  <c r="G32"/>
  <c r="F32"/>
  <c r="E32"/>
  <c r="D32"/>
  <c r="Q32" s="1"/>
  <c r="P32" i="19"/>
  <c r="O32"/>
  <c r="N32"/>
  <c r="M32"/>
  <c r="L32"/>
  <c r="K32"/>
  <c r="J32"/>
  <c r="I32"/>
  <c r="H32"/>
  <c r="G32"/>
  <c r="F32"/>
  <c r="E32"/>
  <c r="D32"/>
  <c r="Q32" s="1"/>
  <c r="P32" i="18"/>
  <c r="O32"/>
  <c r="N32"/>
  <c r="M32"/>
  <c r="L32"/>
  <c r="K32"/>
  <c r="J32"/>
  <c r="I32"/>
  <c r="H32"/>
  <c r="G32"/>
  <c r="F32"/>
  <c r="E32"/>
  <c r="D32"/>
  <c r="Q32" s="1"/>
  <c r="P32" i="24"/>
  <c r="O32"/>
  <c r="N32"/>
  <c r="M32"/>
  <c r="L32"/>
  <c r="K32"/>
  <c r="J32"/>
  <c r="I32"/>
  <c r="H32"/>
  <c r="G32"/>
  <c r="F32"/>
  <c r="E32"/>
  <c r="D32"/>
  <c r="Q32" s="1"/>
  <c r="P32" i="25"/>
  <c r="O32"/>
  <c r="N32"/>
  <c r="M32"/>
  <c r="L32"/>
  <c r="K32"/>
  <c r="J32"/>
  <c r="I32"/>
  <c r="H32"/>
  <c r="G32"/>
  <c r="F32"/>
  <c r="E32"/>
  <c r="D32"/>
  <c r="Q32" s="1"/>
  <c r="P32" i="26"/>
  <c r="O32"/>
  <c r="N32"/>
  <c r="M32"/>
  <c r="L32"/>
  <c r="K32"/>
  <c r="J32"/>
  <c r="I32"/>
  <c r="H32"/>
  <c r="G32"/>
  <c r="F32"/>
  <c r="E32"/>
  <c r="D32"/>
  <c r="Q32" s="1"/>
  <c r="P32" i="27"/>
  <c r="O32"/>
  <c r="N32"/>
  <c r="M32"/>
  <c r="L32"/>
  <c r="K32"/>
  <c r="J32"/>
  <c r="I32"/>
  <c r="H32"/>
  <c r="G32"/>
  <c r="F32"/>
  <c r="E32"/>
  <c r="D32"/>
  <c r="Q32" s="1"/>
  <c r="P32" i="28"/>
  <c r="O32"/>
  <c r="N32"/>
  <c r="M32"/>
  <c r="L32"/>
  <c r="K32"/>
  <c r="J32"/>
  <c r="I32"/>
  <c r="H32"/>
  <c r="G32"/>
  <c r="F32"/>
  <c r="E32"/>
  <c r="D32"/>
  <c r="Q32" s="1"/>
  <c r="P32" i="29"/>
  <c r="O32"/>
  <c r="N32"/>
  <c r="M32"/>
  <c r="L32"/>
  <c r="K32"/>
  <c r="J32"/>
  <c r="I32"/>
  <c r="H32"/>
  <c r="G32"/>
  <c r="F32"/>
  <c r="E32"/>
  <c r="D32"/>
  <c r="Q32" s="1"/>
  <c r="P32" i="30"/>
  <c r="O32"/>
  <c r="N32"/>
  <c r="M32"/>
  <c r="L32"/>
  <c r="K32"/>
  <c r="J32"/>
  <c r="I32"/>
  <c r="H32"/>
  <c r="G32"/>
  <c r="F32"/>
  <c r="E32"/>
  <c r="Q32" s="1"/>
  <c r="D32"/>
  <c r="P32" i="31"/>
  <c r="O32"/>
  <c r="N32"/>
  <c r="M32"/>
  <c r="L32"/>
  <c r="K32"/>
  <c r="J32"/>
  <c r="I32"/>
  <c r="H32"/>
  <c r="G32"/>
  <c r="F32"/>
  <c r="E32"/>
  <c r="Q32" s="1"/>
  <c r="D32"/>
  <c r="P32" i="33"/>
  <c r="O32"/>
  <c r="N32"/>
  <c r="M32"/>
  <c r="L32"/>
  <c r="K32"/>
  <c r="J32"/>
  <c r="I32"/>
  <c r="H32"/>
  <c r="G32"/>
  <c r="F32"/>
  <c r="E32"/>
  <c r="D32"/>
  <c r="Q32" s="1"/>
  <c r="P32" i="34"/>
  <c r="O32"/>
  <c r="N32"/>
  <c r="M32"/>
  <c r="L32"/>
  <c r="K32"/>
  <c r="J32"/>
  <c r="I32"/>
  <c r="H32"/>
  <c r="G32"/>
  <c r="F32"/>
  <c r="E32"/>
  <c r="D32"/>
  <c r="Q32" s="1"/>
  <c r="P32" i="35"/>
  <c r="O32"/>
  <c r="N32"/>
  <c r="M32"/>
  <c r="L32"/>
  <c r="K32"/>
  <c r="J32"/>
  <c r="I32"/>
  <c r="H32"/>
  <c r="G32"/>
  <c r="F32"/>
  <c r="E32"/>
  <c r="D32"/>
  <c r="Q32" s="1"/>
  <c r="P32" i="36"/>
  <c r="O32"/>
  <c r="N32"/>
  <c r="M32"/>
  <c r="L32"/>
  <c r="K32"/>
  <c r="J32"/>
  <c r="I32"/>
  <c r="H32"/>
  <c r="G32"/>
  <c r="F32"/>
  <c r="E32"/>
  <c r="D32"/>
  <c r="Q32" s="1"/>
  <c r="P32" i="37"/>
  <c r="O32"/>
  <c r="N32"/>
  <c r="M32"/>
  <c r="L32"/>
  <c r="K32"/>
  <c r="J32"/>
  <c r="I32"/>
  <c r="H32"/>
  <c r="G32"/>
  <c r="F32"/>
  <c r="E32"/>
  <c r="D32"/>
  <c r="Q32" s="1"/>
  <c r="P32" i="38"/>
  <c r="O32"/>
  <c r="N32"/>
  <c r="M32"/>
  <c r="L32"/>
  <c r="K32"/>
  <c r="J32"/>
  <c r="I32"/>
  <c r="H32"/>
  <c r="G32"/>
  <c r="F32"/>
  <c r="E32"/>
  <c r="D32"/>
  <c r="Q32" s="1"/>
  <c r="P32" i="39"/>
  <c r="O32"/>
  <c r="N32"/>
  <c r="M32"/>
  <c r="L32"/>
  <c r="K32"/>
  <c r="J32"/>
  <c r="I32"/>
  <c r="H32"/>
  <c r="G32"/>
  <c r="F32"/>
  <c r="E32"/>
  <c r="D32"/>
  <c r="Q32" s="1"/>
  <c r="P32" i="40"/>
  <c r="O32"/>
  <c r="N32"/>
  <c r="M32"/>
  <c r="L32"/>
  <c r="K32"/>
  <c r="J32"/>
  <c r="I32"/>
  <c r="H32"/>
  <c r="G32"/>
  <c r="F32"/>
  <c r="E32"/>
  <c r="D32"/>
  <c r="Q32" s="1"/>
  <c r="P32" i="41"/>
  <c r="O32"/>
  <c r="N32"/>
  <c r="M32"/>
  <c r="L32"/>
  <c r="K32"/>
  <c r="J32"/>
  <c r="I32"/>
  <c r="H32"/>
  <c r="G32"/>
  <c r="F32"/>
  <c r="E32"/>
  <c r="D32"/>
  <c r="Q32" s="1"/>
  <c r="P32" i="42"/>
  <c r="O32"/>
  <c r="N32"/>
  <c r="M32"/>
  <c r="L32"/>
  <c r="K32"/>
  <c r="J32"/>
  <c r="I32"/>
  <c r="H32"/>
  <c r="G32"/>
  <c r="F32"/>
  <c r="E32"/>
  <c r="D32"/>
  <c r="Q32" s="1"/>
  <c r="P32" i="43"/>
  <c r="O32"/>
  <c r="N32"/>
  <c r="M32"/>
  <c r="L32"/>
  <c r="K32"/>
  <c r="J32"/>
  <c r="I32"/>
  <c r="H32"/>
  <c r="G32"/>
  <c r="F32"/>
  <c r="E32"/>
  <c r="D32"/>
  <c r="Q32" s="1"/>
  <c r="P32" i="44"/>
  <c r="O32"/>
  <c r="N32"/>
  <c r="M32"/>
  <c r="L32"/>
  <c r="K32"/>
  <c r="J32"/>
  <c r="I32"/>
  <c r="H32"/>
  <c r="G32"/>
  <c r="F32"/>
  <c r="E32"/>
  <c r="D32"/>
  <c r="Q32" s="1"/>
  <c r="P32" i="45"/>
  <c r="O32"/>
  <c r="N32"/>
  <c r="M32"/>
  <c r="L32"/>
  <c r="K32"/>
  <c r="J32"/>
  <c r="I32"/>
  <c r="H32"/>
  <c r="G32"/>
  <c r="F32"/>
  <c r="E32"/>
  <c r="D32"/>
  <c r="Q32" s="1"/>
  <c r="P32" i="46"/>
  <c r="O32"/>
  <c r="N32"/>
  <c r="M32"/>
  <c r="L32"/>
  <c r="K32"/>
  <c r="J32"/>
  <c r="I32"/>
  <c r="H32"/>
  <c r="G32"/>
  <c r="F32"/>
  <c r="E32"/>
  <c r="D32"/>
  <c r="Q32" s="1"/>
  <c r="P32" i="47"/>
  <c r="O32"/>
  <c r="N32"/>
  <c r="M32"/>
  <c r="L32"/>
  <c r="K32"/>
  <c r="J32"/>
  <c r="I32"/>
  <c r="H32"/>
  <c r="G32"/>
  <c r="F32"/>
  <c r="E32"/>
  <c r="D32"/>
  <c r="Q32" s="1"/>
  <c r="P32" i="48"/>
  <c r="O32"/>
  <c r="N32"/>
  <c r="M32"/>
  <c r="L32"/>
  <c r="K32"/>
  <c r="J32"/>
  <c r="I32"/>
  <c r="H32"/>
  <c r="G32"/>
  <c r="F32"/>
  <c r="E32"/>
  <c r="D32"/>
  <c r="Q32" s="1"/>
  <c r="P32" i="49"/>
  <c r="O32"/>
  <c r="N32"/>
  <c r="M32"/>
  <c r="L32"/>
  <c r="K32"/>
  <c r="J32"/>
  <c r="I32"/>
  <c r="H32"/>
  <c r="G32"/>
  <c r="F32"/>
  <c r="E32"/>
  <c r="D32"/>
  <c r="Q32" s="1"/>
  <c r="P32" i="55"/>
  <c r="O32"/>
  <c r="N32"/>
  <c r="M32"/>
  <c r="L32"/>
  <c r="K32"/>
  <c r="J32"/>
  <c r="I32"/>
  <c r="H32"/>
  <c r="G32"/>
  <c r="F32"/>
  <c r="E32"/>
  <c r="D32"/>
  <c r="Q32" s="1"/>
  <c r="P32" i="56"/>
  <c r="O32"/>
  <c r="N32"/>
  <c r="M32"/>
  <c r="L32"/>
  <c r="K32"/>
  <c r="J32"/>
  <c r="I32"/>
  <c r="H32"/>
  <c r="G32"/>
  <c r="F32"/>
  <c r="E32"/>
  <c r="D32"/>
  <c r="Q32" s="1"/>
  <c r="P32" i="57"/>
  <c r="O32"/>
  <c r="N32"/>
  <c r="M32"/>
  <c r="L32"/>
  <c r="K32"/>
  <c r="J32"/>
  <c r="I32"/>
  <c r="H32"/>
  <c r="G32"/>
  <c r="F32"/>
  <c r="E32"/>
  <c r="D32"/>
  <c r="Q32" s="1"/>
  <c r="P32" i="58"/>
  <c r="O32"/>
  <c r="N32"/>
  <c r="M32"/>
  <c r="L32"/>
  <c r="K32"/>
  <c r="J32"/>
  <c r="I32"/>
  <c r="H32"/>
  <c r="G32"/>
  <c r="F32"/>
  <c r="E32"/>
  <c r="D32"/>
  <c r="Q32" s="1"/>
  <c r="P32" i="59"/>
  <c r="O32"/>
  <c r="N32"/>
  <c r="M32"/>
  <c r="L32"/>
  <c r="K32"/>
  <c r="J32"/>
  <c r="I32"/>
  <c r="H32"/>
  <c r="G32"/>
  <c r="F32"/>
  <c r="E32"/>
  <c r="D32"/>
  <c r="Q32" s="1"/>
  <c r="P32" i="60"/>
  <c r="O32"/>
  <c r="N32"/>
  <c r="M32"/>
  <c r="L32"/>
  <c r="K32"/>
  <c r="J32"/>
  <c r="I32"/>
  <c r="H32"/>
  <c r="G32"/>
  <c r="F32"/>
  <c r="E32"/>
  <c r="D32"/>
  <c r="Q32" s="1"/>
  <c r="P32" i="61"/>
  <c r="O32"/>
  <c r="N32"/>
  <c r="M32"/>
  <c r="L32"/>
  <c r="K32"/>
  <c r="J32"/>
  <c r="I32"/>
  <c r="H32"/>
  <c r="G32"/>
  <c r="F32"/>
  <c r="E32"/>
  <c r="D32"/>
  <c r="Q32" s="1"/>
  <c r="P32" i="62"/>
  <c r="O32"/>
  <c r="N32"/>
  <c r="M32"/>
  <c r="L32"/>
  <c r="K32"/>
  <c r="J32"/>
  <c r="I32"/>
  <c r="H32"/>
  <c r="G32"/>
  <c r="F32"/>
  <c r="E32"/>
  <c r="D32"/>
  <c r="Q32" s="1"/>
  <c r="P32" i="63"/>
  <c r="O32"/>
  <c r="N32"/>
  <c r="M32"/>
  <c r="L32"/>
  <c r="K32"/>
  <c r="J32"/>
  <c r="I32"/>
  <c r="H32"/>
  <c r="G32"/>
  <c r="F32"/>
  <c r="E32"/>
  <c r="D32"/>
  <c r="Q32" s="1"/>
  <c r="P32" i="64"/>
  <c r="O32"/>
  <c r="N32"/>
  <c r="M32"/>
  <c r="L32"/>
  <c r="K32"/>
  <c r="J32"/>
  <c r="I32"/>
  <c r="H32"/>
  <c r="G32"/>
  <c r="F32"/>
  <c r="E32"/>
  <c r="D32"/>
  <c r="Q32" s="1"/>
  <c r="P32" i="65"/>
  <c r="O32"/>
  <c r="N32"/>
  <c r="M32"/>
  <c r="L32"/>
  <c r="K32"/>
  <c r="J32"/>
  <c r="I32"/>
  <c r="H32"/>
  <c r="G32"/>
  <c r="F32"/>
  <c r="E32"/>
  <c r="D32"/>
  <c r="Q32" s="1"/>
  <c r="P32" i="66"/>
  <c r="O32"/>
  <c r="N32"/>
  <c r="M32"/>
  <c r="L32"/>
  <c r="K32"/>
  <c r="J32"/>
  <c r="I32"/>
  <c r="H32"/>
  <c r="G32"/>
  <c r="F32"/>
  <c r="E32"/>
  <c r="D32"/>
  <c r="P32" i="67"/>
  <c r="O32"/>
  <c r="N32"/>
  <c r="M32"/>
  <c r="L32"/>
  <c r="K32"/>
  <c r="J32"/>
  <c r="I32"/>
  <c r="H32"/>
  <c r="G32"/>
  <c r="F32"/>
  <c r="E32"/>
  <c r="D32"/>
  <c r="Q32" s="1"/>
  <c r="P32" i="68"/>
  <c r="O32"/>
  <c r="N32"/>
  <c r="M32"/>
  <c r="L32"/>
  <c r="K32"/>
  <c r="J32"/>
  <c r="I32"/>
  <c r="H32"/>
  <c r="G32"/>
  <c r="F32"/>
  <c r="E32"/>
  <c r="D32"/>
  <c r="Q32" s="1"/>
  <c r="Z48" i="17"/>
  <c r="Z47"/>
  <c r="Z46"/>
  <c r="Z45"/>
  <c r="Z44"/>
  <c r="Z43"/>
  <c r="Z42"/>
  <c r="Z49" s="1"/>
  <c r="Z48" i="16"/>
  <c r="Z47"/>
  <c r="Z46"/>
  <c r="Z45"/>
  <c r="Z44"/>
  <c r="Z43"/>
  <c r="Z42"/>
  <c r="Z49" s="1"/>
  <c r="Z48" i="15"/>
  <c r="Z47"/>
  <c r="Z46"/>
  <c r="Z45"/>
  <c r="Z44"/>
  <c r="Z43"/>
  <c r="Z42"/>
  <c r="Z49" s="1"/>
  <c r="Z48" i="14"/>
  <c r="Z47"/>
  <c r="Z46"/>
  <c r="Z45"/>
  <c r="Z44"/>
  <c r="Z43"/>
  <c r="Z42"/>
  <c r="Z49" s="1"/>
  <c r="Z48" i="13"/>
  <c r="Z47"/>
  <c r="Z46"/>
  <c r="Z45"/>
  <c r="Z44"/>
  <c r="Z43"/>
  <c r="Z42"/>
  <c r="Z49" s="1"/>
  <c r="Z48" i="12"/>
  <c r="Z47"/>
  <c r="Z46"/>
  <c r="Z45"/>
  <c r="Z44"/>
  <c r="Z43"/>
  <c r="Z42"/>
  <c r="Z49" s="1"/>
  <c r="Z48" i="23"/>
  <c r="Z47"/>
  <c r="Z46"/>
  <c r="Z45"/>
  <c r="Z44"/>
  <c r="Z43"/>
  <c r="Z42"/>
  <c r="Z49" s="1"/>
  <c r="Z48" i="22"/>
  <c r="Z47"/>
  <c r="Z46"/>
  <c r="Z45"/>
  <c r="Z44"/>
  <c r="Z43"/>
  <c r="Z42"/>
  <c r="Z49" s="1"/>
  <c r="Z48" i="21"/>
  <c r="Z47"/>
  <c r="Z46"/>
  <c r="Z45"/>
  <c r="Z44"/>
  <c r="Z43"/>
  <c r="Z42"/>
  <c r="Z49" s="1"/>
  <c r="Z48" i="20"/>
  <c r="Z47"/>
  <c r="Z46"/>
  <c r="Z45"/>
  <c r="Z44"/>
  <c r="Z43"/>
  <c r="Z49" s="1"/>
  <c r="Z42"/>
  <c r="Z48" i="19"/>
  <c r="Z47"/>
  <c r="Z46"/>
  <c r="Z45"/>
  <c r="Z44"/>
  <c r="Z43"/>
  <c r="Z42"/>
  <c r="Z49" s="1"/>
  <c r="Z48" i="18"/>
  <c r="Z47"/>
  <c r="Z46"/>
  <c r="Z45"/>
  <c r="Z44"/>
  <c r="Z49" s="1"/>
  <c r="Z43"/>
  <c r="Z42"/>
  <c r="Z48" i="24"/>
  <c r="Z47"/>
  <c r="Z46"/>
  <c r="Z45"/>
  <c r="Z44"/>
  <c r="Z43"/>
  <c r="Z42"/>
  <c r="Z49" s="1"/>
  <c r="Z48" i="25"/>
  <c r="Z47"/>
  <c r="Z46"/>
  <c r="Z45"/>
  <c r="Z44"/>
  <c r="Z49" s="1"/>
  <c r="Z43"/>
  <c r="Z42"/>
  <c r="Z48" i="26"/>
  <c r="Z47"/>
  <c r="Z46"/>
  <c r="Z45"/>
  <c r="Z44"/>
  <c r="Z43"/>
  <c r="Z42"/>
  <c r="Z49" s="1"/>
  <c r="Z48" i="27"/>
  <c r="Z47"/>
  <c r="Z46"/>
  <c r="Z45"/>
  <c r="Z44"/>
  <c r="Z49" s="1"/>
  <c r="Z43"/>
  <c r="Z42"/>
  <c r="Z48" i="28"/>
  <c r="Z47"/>
  <c r="Z46"/>
  <c r="Z45"/>
  <c r="Z44"/>
  <c r="Z49" s="1"/>
  <c r="Z43"/>
  <c r="Z42"/>
  <c r="Z48" i="29"/>
  <c r="Z47"/>
  <c r="Z46"/>
  <c r="Z45"/>
  <c r="Z44"/>
  <c r="Z49" s="1"/>
  <c r="Z43"/>
  <c r="Z42"/>
  <c r="Z48" i="30"/>
  <c r="Z47"/>
  <c r="Z46"/>
  <c r="Z45"/>
  <c r="Z44"/>
  <c r="Z49" s="1"/>
  <c r="Z43"/>
  <c r="Z42"/>
  <c r="Z48" i="31"/>
  <c r="Z47"/>
  <c r="Z46"/>
  <c r="Z45"/>
  <c r="Z44"/>
  <c r="Z49" s="1"/>
  <c r="Z43"/>
  <c r="Z42"/>
  <c r="Z48" i="33"/>
  <c r="Z47"/>
  <c r="Z46"/>
  <c r="Z45"/>
  <c r="Z44"/>
  <c r="Z49" s="1"/>
  <c r="Z43"/>
  <c r="Z42"/>
  <c r="Z48" i="34"/>
  <c r="Z47"/>
  <c r="Z46"/>
  <c r="Z45"/>
  <c r="Z44"/>
  <c r="Z43"/>
  <c r="Z42"/>
  <c r="Z49" s="1"/>
  <c r="Z48" i="35"/>
  <c r="Z47"/>
  <c r="Z46"/>
  <c r="Z45"/>
  <c r="Z44"/>
  <c r="Z49" s="1"/>
  <c r="Z43"/>
  <c r="Z42"/>
  <c r="Z48" i="36"/>
  <c r="Z47"/>
  <c r="Z46"/>
  <c r="Z45"/>
  <c r="Z44"/>
  <c r="Z49" s="1"/>
  <c r="Z43"/>
  <c r="Z42"/>
  <c r="Z48" i="37"/>
  <c r="Z47"/>
  <c r="Z46"/>
  <c r="Z45"/>
  <c r="Z44"/>
  <c r="Z49" s="1"/>
  <c r="Z43"/>
  <c r="Z42"/>
  <c r="Z48" i="38"/>
  <c r="Z47"/>
  <c r="Z46"/>
  <c r="Z45"/>
  <c r="Z44"/>
  <c r="Z49" s="1"/>
  <c r="Z43"/>
  <c r="Z42"/>
  <c r="Z48" i="39"/>
  <c r="Z47"/>
  <c r="Z46"/>
  <c r="Z45"/>
  <c r="Z44"/>
  <c r="Z49" s="1"/>
  <c r="Z43"/>
  <c r="Z42"/>
  <c r="Z48" i="40"/>
  <c r="Z47"/>
  <c r="Z46"/>
  <c r="Z45"/>
  <c r="Z44"/>
  <c r="Z49" s="1"/>
  <c r="Z43"/>
  <c r="Z42"/>
  <c r="Z48" i="41"/>
  <c r="Z47"/>
  <c r="Z46"/>
  <c r="Z45"/>
  <c r="Z44"/>
  <c r="Z49" s="1"/>
  <c r="Z43"/>
  <c r="Z42"/>
  <c r="Z48" i="42"/>
  <c r="Z47"/>
  <c r="Z46"/>
  <c r="Z45"/>
  <c r="Z44"/>
  <c r="Z43"/>
  <c r="Z42"/>
  <c r="Z49" s="1"/>
  <c r="Z48" i="43"/>
  <c r="Z47"/>
  <c r="Z46"/>
  <c r="Z45"/>
  <c r="Z44"/>
  <c r="Z49" s="1"/>
  <c r="Z43"/>
  <c r="Z42"/>
  <c r="Z48" i="44"/>
  <c r="Z47"/>
  <c r="Z46"/>
  <c r="Z45"/>
  <c r="Z44"/>
  <c r="Z49" s="1"/>
  <c r="Z43"/>
  <c r="Z42"/>
  <c r="Z48" i="45"/>
  <c r="Z47"/>
  <c r="Z46"/>
  <c r="Z45"/>
  <c r="Z49" s="1"/>
  <c r="Z44"/>
  <c r="Z43"/>
  <c r="Z42"/>
  <c r="AB48" i="46"/>
  <c r="AB47"/>
  <c r="AB46"/>
  <c r="AB45"/>
  <c r="AB44"/>
  <c r="AB49" s="1"/>
  <c r="AB43"/>
  <c r="AB42"/>
  <c r="Z48" i="47"/>
  <c r="Z47"/>
  <c r="Z46"/>
  <c r="Z45"/>
  <c r="Z44"/>
  <c r="Z49" s="1"/>
  <c r="Z43"/>
  <c r="Z42"/>
  <c r="Z48" i="48"/>
  <c r="Z47"/>
  <c r="Z46"/>
  <c r="Z45"/>
  <c r="Z44"/>
  <c r="Z49" s="1"/>
  <c r="Z43"/>
  <c r="Z42"/>
  <c r="Z48" i="49"/>
  <c r="Z47"/>
  <c r="Z46"/>
  <c r="Z45"/>
  <c r="Z44"/>
  <c r="Z43"/>
  <c r="Z42"/>
  <c r="Z49" s="1"/>
  <c r="Z48" i="55"/>
  <c r="Z47"/>
  <c r="Z46"/>
  <c r="Z45"/>
  <c r="Z44"/>
  <c r="Z49" s="1"/>
  <c r="Z43"/>
  <c r="Z42"/>
  <c r="Z48" i="56"/>
  <c r="Z47"/>
  <c r="Z46"/>
  <c r="Z45"/>
  <c r="Z44"/>
  <c r="Z49" s="1"/>
  <c r="Z43"/>
  <c r="Z42"/>
  <c r="Z48" i="57"/>
  <c r="Z47"/>
  <c r="Z46"/>
  <c r="Z45"/>
  <c r="Z44"/>
  <c r="Z49" s="1"/>
  <c r="Z43"/>
  <c r="Z42"/>
  <c r="Z48" i="58"/>
  <c r="Z47"/>
  <c r="Z46"/>
  <c r="Z45"/>
  <c r="Z44"/>
  <c r="Z49" s="1"/>
  <c r="Z43"/>
  <c r="Z42"/>
  <c r="Z48" i="59"/>
  <c r="Z47"/>
  <c r="Z46"/>
  <c r="Z45"/>
  <c r="Z44"/>
  <c r="Z49" s="1"/>
  <c r="Z43"/>
  <c r="Z42"/>
  <c r="Z48" i="60"/>
  <c r="Z47"/>
  <c r="Z46"/>
  <c r="Z45"/>
  <c r="Z44"/>
  <c r="Z49" s="1"/>
  <c r="Z43"/>
  <c r="Z42"/>
  <c r="Z48" i="61"/>
  <c r="Z47"/>
  <c r="Z46"/>
  <c r="Z45"/>
  <c r="Z44"/>
  <c r="Z49" s="1"/>
  <c r="Z43"/>
  <c r="Z42"/>
  <c r="Z48" i="62"/>
  <c r="Z47"/>
  <c r="Z46"/>
  <c r="Z45"/>
  <c r="Z44"/>
  <c r="Z49" s="1"/>
  <c r="Z43"/>
  <c r="Z42"/>
  <c r="Z48" i="63"/>
  <c r="Z47"/>
  <c r="Z46"/>
  <c r="Z45"/>
  <c r="Z44"/>
  <c r="Z49" s="1"/>
  <c r="Z43"/>
  <c r="Z42"/>
  <c r="Z48" i="64"/>
  <c r="Z47"/>
  <c r="Z46"/>
  <c r="Z45"/>
  <c r="Z44"/>
  <c r="Z49" s="1"/>
  <c r="Z43"/>
  <c r="Z42"/>
  <c r="Z48" i="65"/>
  <c r="Z47"/>
  <c r="Z46"/>
  <c r="Z45"/>
  <c r="Z44"/>
  <c r="Z43"/>
  <c r="Z42"/>
  <c r="Z48" i="66"/>
  <c r="Z47"/>
  <c r="Z46"/>
  <c r="Z45"/>
  <c r="Z44"/>
  <c r="Z43"/>
  <c r="Z42"/>
  <c r="Z49" s="1"/>
  <c r="Z48" i="67"/>
  <c r="Z47"/>
  <c r="Z46"/>
  <c r="Z45"/>
  <c r="Z44"/>
  <c r="Z43"/>
  <c r="Z42"/>
  <c r="Z48" i="68"/>
  <c r="Z47"/>
  <c r="Z46"/>
  <c r="Z45"/>
  <c r="Z44"/>
  <c r="Z49" s="1"/>
  <c r="Z43"/>
  <c r="Z42"/>
  <c r="G17" i="83"/>
  <c r="L17"/>
  <c r="B17"/>
  <c r="M16"/>
  <c r="J16"/>
  <c r="C17"/>
  <c r="H17"/>
  <c r="I17"/>
  <c r="C16"/>
  <c r="H16"/>
  <c r="M17"/>
  <c r="G16"/>
  <c r="L16"/>
  <c r="B16"/>
  <c r="F16"/>
  <c r="K17"/>
  <c r="J17"/>
  <c r="F17"/>
  <c r="K16"/>
  <c r="I16"/>
  <c r="Q32" i="66" l="1"/>
  <c r="Z49" i="65"/>
  <c r="Z49" i="67"/>
  <c r="Q30" i="17"/>
  <c r="Q30" i="16"/>
  <c r="Q30" i="15"/>
  <c r="Q30" i="14"/>
  <c r="Q30" i="13"/>
  <c r="Q30" i="12"/>
  <c r="P30" i="23"/>
  <c r="P30" i="22"/>
  <c r="Q30" i="21"/>
  <c r="Q30" i="20"/>
  <c r="Q30" i="19"/>
  <c r="Q30" i="18"/>
  <c r="Q30" i="24"/>
  <c r="Q30" i="25"/>
  <c r="Q30" i="26"/>
  <c r="Q30" i="27"/>
  <c r="Q30" i="28"/>
  <c r="Q30" i="29"/>
  <c r="Q30" i="30"/>
  <c r="Q30" i="31"/>
  <c r="Q30" i="33"/>
  <c r="Q30" i="34"/>
  <c r="Q30" i="35"/>
  <c r="Q30" i="36"/>
  <c r="Q30" i="37"/>
  <c r="Q30" i="38"/>
  <c r="Q30" i="39"/>
  <c r="Q30" i="40"/>
  <c r="Q30" i="41"/>
  <c r="Q30" i="42"/>
  <c r="Q30" i="43"/>
  <c r="Q30" i="44"/>
  <c r="Q30" i="45"/>
  <c r="Q30" i="46"/>
  <c r="Q30" i="47"/>
  <c r="Q30" i="48"/>
  <c r="Q30" i="49"/>
  <c r="Q30" i="55"/>
  <c r="Q30" i="56"/>
  <c r="Q30" i="57"/>
  <c r="Q30" i="58"/>
  <c r="Q30" i="59"/>
  <c r="Q30" i="60"/>
  <c r="Q30" i="61"/>
  <c r="Q30" i="62"/>
  <c r="Q30" i="63"/>
  <c r="Q30" i="64"/>
  <c r="Q30" i="65"/>
  <c r="Q30" i="66"/>
  <c r="Q30" i="67"/>
  <c r="Q30" i="68"/>
  <c r="H12" i="83"/>
  <c r="L12"/>
  <c r="F12"/>
  <c r="I12"/>
  <c r="M12"/>
  <c r="K12"/>
  <c r="B12"/>
  <c r="G12"/>
  <c r="J12"/>
  <c r="C12"/>
  <c r="C15" l="1"/>
  <c r="J15"/>
  <c r="M15"/>
  <c r="G15"/>
  <c r="I15"/>
  <c r="B15"/>
  <c r="F15"/>
  <c r="K15"/>
  <c r="L15"/>
  <c r="H15"/>
  <c r="F48" i="54"/>
  <c r="E48"/>
  <c r="F48" i="17"/>
  <c r="E48"/>
  <c r="F48" i="16"/>
  <c r="E48"/>
  <c r="F48" i="15"/>
  <c r="E48"/>
  <c r="F48" i="14"/>
  <c r="E48"/>
  <c r="F48" i="13"/>
  <c r="E48"/>
  <c r="F48" i="23"/>
  <c r="E48"/>
  <c r="F48" i="22"/>
  <c r="E48"/>
  <c r="F48" i="21"/>
  <c r="E48"/>
  <c r="F48" i="20"/>
  <c r="E48"/>
  <c r="F48" i="19"/>
  <c r="E48"/>
  <c r="F48" i="18"/>
  <c r="E48"/>
  <c r="F48" i="24"/>
  <c r="E48"/>
  <c r="F48" i="25"/>
  <c r="E48"/>
  <c r="F48" i="26"/>
  <c r="E48"/>
  <c r="F48" i="27"/>
  <c r="E48"/>
  <c r="F48" i="28"/>
  <c r="E48"/>
  <c r="F48" i="29"/>
  <c r="E48"/>
  <c r="F48" i="30"/>
  <c r="E48"/>
  <c r="F48" i="31"/>
  <c r="E48"/>
  <c r="F48" i="33"/>
  <c r="E48"/>
  <c r="F48" i="34"/>
  <c r="E48"/>
  <c r="F48" i="35"/>
  <c r="E48"/>
  <c r="F48" i="36"/>
  <c r="E48"/>
  <c r="F48" i="37"/>
  <c r="E48"/>
  <c r="F48" i="38"/>
  <c r="E48"/>
  <c r="F48" i="39"/>
  <c r="E48"/>
  <c r="F48" i="40"/>
  <c r="E48"/>
  <c r="F48" i="41"/>
  <c r="E48"/>
  <c r="F48" i="42"/>
  <c r="E48"/>
  <c r="F48" i="43"/>
  <c r="E48"/>
  <c r="F48" i="44"/>
  <c r="E48"/>
  <c r="F48" i="45"/>
  <c r="E48"/>
  <c r="F48" i="46"/>
  <c r="E48"/>
  <c r="F48" i="47"/>
  <c r="E48"/>
  <c r="F48" i="48"/>
  <c r="E48"/>
  <c r="F48" i="49"/>
  <c r="E48"/>
  <c r="F48" i="55"/>
  <c r="E48"/>
  <c r="F48" i="56"/>
  <c r="E48"/>
  <c r="F48" i="57"/>
  <c r="E48"/>
  <c r="F48" i="58"/>
  <c r="E48"/>
  <c r="F48" i="59"/>
  <c r="E48"/>
  <c r="F48" i="60"/>
  <c r="E48"/>
  <c r="F48" i="61"/>
  <c r="E48"/>
  <c r="F48" i="62"/>
  <c r="E48"/>
  <c r="F48" i="63"/>
  <c r="E48"/>
  <c r="F48" i="64"/>
  <c r="E48"/>
  <c r="F48" i="65"/>
  <c r="E48"/>
  <c r="F48" i="66"/>
  <c r="E48"/>
  <c r="F48" i="67"/>
  <c r="E48"/>
  <c r="F48" i="68"/>
  <c r="E48"/>
  <c r="Q24" i="54"/>
  <c r="Q24" i="17"/>
  <c r="Q24" i="16"/>
  <c r="Q24" i="15"/>
  <c r="Q24" i="14"/>
  <c r="Q24" i="13"/>
  <c r="Q24" i="12"/>
  <c r="P24" i="23"/>
  <c r="P24" i="22"/>
  <c r="Q24" i="21"/>
  <c r="Q24" i="20"/>
  <c r="Q24" i="19"/>
  <c r="Q24" i="18"/>
  <c r="Q24" i="24"/>
  <c r="Q24" i="25"/>
  <c r="Q24" i="26"/>
  <c r="Q24" i="27"/>
  <c r="Q24" i="28"/>
  <c r="Q24" i="29"/>
  <c r="Q24" i="30"/>
  <c r="Q24" i="31"/>
  <c r="Q24" i="33"/>
  <c r="Q24" i="34"/>
  <c r="Q24" i="35"/>
  <c r="Q24" i="36"/>
  <c r="Q24" i="37"/>
  <c r="Q24" i="38"/>
  <c r="Q24" i="39"/>
  <c r="Q24" i="40"/>
  <c r="Q24" i="41"/>
  <c r="Q24" i="42"/>
  <c r="Q24" i="43"/>
  <c r="Q24" i="44"/>
  <c r="Q24" i="45"/>
  <c r="Q24" i="46"/>
  <c r="Q24" i="47"/>
  <c r="Q24" i="48"/>
  <c r="Q24" i="49"/>
  <c r="Q24" i="55"/>
  <c r="Q24" i="56"/>
  <c r="Q24" i="57"/>
  <c r="Q24" i="58"/>
  <c r="Q24" i="59"/>
  <c r="Q24" i="60"/>
  <c r="Q24" i="61"/>
  <c r="Q24" i="62"/>
  <c r="Q24" i="63"/>
  <c r="Q24" i="64"/>
  <c r="Q24" i="65"/>
  <c r="Q24" i="66"/>
  <c r="Q24" i="67"/>
  <c r="Q24" i="68"/>
  <c r="U47" i="54"/>
  <c r="U46"/>
  <c r="U45"/>
  <c r="U44"/>
  <c r="U43"/>
  <c r="U42"/>
  <c r="M48"/>
  <c r="J9" i="83"/>
  <c r="H7"/>
  <c r="H9"/>
  <c r="G9"/>
  <c r="K11"/>
  <c r="F9"/>
  <c r="J7"/>
  <c r="J11"/>
  <c r="G7"/>
  <c r="G11"/>
  <c r="B9"/>
  <c r="L7"/>
  <c r="M9"/>
  <c r="M7"/>
  <c r="L11"/>
  <c r="C9"/>
  <c r="B11"/>
  <c r="L9"/>
  <c r="I7"/>
  <c r="F11"/>
  <c r="I11"/>
  <c r="B3"/>
  <c r="I9"/>
  <c r="K7"/>
  <c r="K9"/>
  <c r="C11"/>
  <c r="F7"/>
  <c r="H11"/>
  <c r="M11"/>
  <c r="G10" l="1"/>
  <c r="J10"/>
  <c r="C10"/>
  <c r="I10"/>
  <c r="B10"/>
  <c r="F10"/>
  <c r="H10"/>
  <c r="K10"/>
  <c r="L10"/>
  <c r="M10"/>
  <c r="D10"/>
  <c r="M8"/>
  <c r="L8"/>
  <c r="H8"/>
  <c r="D8"/>
  <c r="I8"/>
  <c r="B8"/>
  <c r="K8"/>
  <c r="G8"/>
  <c r="C8"/>
  <c r="J8"/>
  <c r="F8"/>
  <c r="U48" i="54"/>
  <c r="M48" i="17"/>
  <c r="M48" i="16"/>
  <c r="M48" i="15"/>
  <c r="M48" i="14"/>
  <c r="M48" i="13"/>
  <c r="M48" i="12"/>
  <c r="M48" i="23"/>
  <c r="M48" i="22"/>
  <c r="M48" i="21"/>
  <c r="M48" i="20"/>
  <c r="M48" i="19"/>
  <c r="M48" i="18"/>
  <c r="M48" i="24"/>
  <c r="M48" i="25"/>
  <c r="M48" i="26"/>
  <c r="M48" i="27"/>
  <c r="M48" i="28"/>
  <c r="M48" i="29"/>
  <c r="M48" i="30"/>
  <c r="M48" i="31"/>
  <c r="M48" i="33"/>
  <c r="M48" i="34"/>
  <c r="M48" i="35"/>
  <c r="M48" i="36"/>
  <c r="M48" i="37"/>
  <c r="M48" i="38"/>
  <c r="M48" i="39"/>
  <c r="M48" i="40"/>
  <c r="M48" i="41"/>
  <c r="M48" i="42"/>
  <c r="M48" i="43"/>
  <c r="M48" i="44"/>
  <c r="M48" i="45"/>
  <c r="M48" i="46"/>
  <c r="M48" i="47"/>
  <c r="M48" i="48"/>
  <c r="M48" i="49"/>
  <c r="M48" i="55"/>
  <c r="M48" i="56"/>
  <c r="M48" i="57"/>
  <c r="M48" i="58"/>
  <c r="M48" i="59"/>
  <c r="M48" i="60"/>
  <c r="M48" i="61"/>
  <c r="M48" i="62"/>
  <c r="M48" i="63"/>
  <c r="M48" i="64"/>
  <c r="M48" i="65"/>
  <c r="M48" i="66"/>
  <c r="M48" i="67"/>
  <c r="M48" i="68"/>
  <c r="I4" i="83"/>
  <c r="L4"/>
  <c r="H4"/>
  <c r="C4"/>
  <c r="J4"/>
  <c r="G4"/>
  <c r="F4"/>
  <c r="B4"/>
  <c r="M4"/>
  <c r="K4"/>
  <c r="U47" i="17" l="1"/>
  <c r="U46"/>
  <c r="U45"/>
  <c r="U44"/>
  <c r="U43"/>
  <c r="U42"/>
  <c r="U47" i="16"/>
  <c r="U46"/>
  <c r="U45"/>
  <c r="U44"/>
  <c r="U43"/>
  <c r="U42"/>
  <c r="U47" i="15"/>
  <c r="U46"/>
  <c r="U45"/>
  <c r="U44"/>
  <c r="U43"/>
  <c r="U42"/>
  <c r="U47" i="14"/>
  <c r="U46"/>
  <c r="U45"/>
  <c r="U44"/>
  <c r="U43"/>
  <c r="U42"/>
  <c r="U47" i="13"/>
  <c r="U46"/>
  <c r="U45"/>
  <c r="U44"/>
  <c r="U43"/>
  <c r="U42"/>
  <c r="U47" i="12"/>
  <c r="U46"/>
  <c r="U45"/>
  <c r="U44"/>
  <c r="U43"/>
  <c r="U42"/>
  <c r="U47" i="23"/>
  <c r="U46"/>
  <c r="U45"/>
  <c r="U44"/>
  <c r="U43"/>
  <c r="U42"/>
  <c r="U47" i="22"/>
  <c r="U46"/>
  <c r="U45"/>
  <c r="U44"/>
  <c r="U43"/>
  <c r="U42"/>
  <c r="U47" i="21"/>
  <c r="U46"/>
  <c r="U45"/>
  <c r="U44"/>
  <c r="U43"/>
  <c r="U42"/>
  <c r="U47" i="20"/>
  <c r="U46"/>
  <c r="U45"/>
  <c r="U44"/>
  <c r="U43"/>
  <c r="U42"/>
  <c r="U47" i="19"/>
  <c r="U46"/>
  <c r="U45"/>
  <c r="U44"/>
  <c r="U43"/>
  <c r="U42"/>
  <c r="U47" i="18"/>
  <c r="U46"/>
  <c r="U45"/>
  <c r="U44"/>
  <c r="U43"/>
  <c r="U42"/>
  <c r="U47" i="24"/>
  <c r="U46"/>
  <c r="U45"/>
  <c r="U44"/>
  <c r="U43"/>
  <c r="U42"/>
  <c r="U47" i="25"/>
  <c r="U46"/>
  <c r="U45"/>
  <c r="U44"/>
  <c r="U43"/>
  <c r="U42"/>
  <c r="U47" i="26"/>
  <c r="U46"/>
  <c r="U45"/>
  <c r="U44"/>
  <c r="U43"/>
  <c r="U42"/>
  <c r="U47" i="27"/>
  <c r="U46"/>
  <c r="U45"/>
  <c r="U44"/>
  <c r="U43"/>
  <c r="U42"/>
  <c r="U47" i="28"/>
  <c r="U46"/>
  <c r="U45"/>
  <c r="U44"/>
  <c r="U43"/>
  <c r="U42"/>
  <c r="U47" i="29"/>
  <c r="U46"/>
  <c r="U45"/>
  <c r="U44"/>
  <c r="U43"/>
  <c r="U42"/>
  <c r="U47" i="30"/>
  <c r="U46"/>
  <c r="U45"/>
  <c r="U44"/>
  <c r="U43"/>
  <c r="U42"/>
  <c r="U47" i="31"/>
  <c r="U46"/>
  <c r="U45"/>
  <c r="U44"/>
  <c r="U43"/>
  <c r="U42"/>
  <c r="U47" i="33"/>
  <c r="U46"/>
  <c r="U45"/>
  <c r="U44"/>
  <c r="U43"/>
  <c r="U42"/>
  <c r="U47" i="34"/>
  <c r="U46"/>
  <c r="U45"/>
  <c r="U44"/>
  <c r="U43"/>
  <c r="U42"/>
  <c r="U47" i="35"/>
  <c r="U46"/>
  <c r="U45"/>
  <c r="U44"/>
  <c r="U43"/>
  <c r="U42"/>
  <c r="U47" i="36"/>
  <c r="U46"/>
  <c r="U45"/>
  <c r="U44"/>
  <c r="U43"/>
  <c r="U42"/>
  <c r="U47" i="37"/>
  <c r="U46"/>
  <c r="U45"/>
  <c r="U44"/>
  <c r="U43"/>
  <c r="U42"/>
  <c r="U47" i="38"/>
  <c r="U46"/>
  <c r="U45"/>
  <c r="U44"/>
  <c r="U43"/>
  <c r="U42"/>
  <c r="U47" i="39"/>
  <c r="U46"/>
  <c r="U45"/>
  <c r="U44"/>
  <c r="U43"/>
  <c r="U42"/>
  <c r="U47" i="40"/>
  <c r="U46"/>
  <c r="U45"/>
  <c r="U44"/>
  <c r="U43"/>
  <c r="U42"/>
  <c r="U47" i="41"/>
  <c r="U46"/>
  <c r="U45"/>
  <c r="U44"/>
  <c r="U43"/>
  <c r="U42"/>
  <c r="U47" i="42"/>
  <c r="U46"/>
  <c r="U45"/>
  <c r="U44"/>
  <c r="U43"/>
  <c r="U42"/>
  <c r="U47" i="43"/>
  <c r="U46"/>
  <c r="U45"/>
  <c r="U44"/>
  <c r="U43"/>
  <c r="U42"/>
  <c r="U47" i="44"/>
  <c r="U46"/>
  <c r="U45"/>
  <c r="U44"/>
  <c r="U43"/>
  <c r="U42"/>
  <c r="U47" i="45"/>
  <c r="U46"/>
  <c r="U45"/>
  <c r="U44"/>
  <c r="U43"/>
  <c r="U42"/>
  <c r="AA47" i="46"/>
  <c r="AA46"/>
  <c r="AA45"/>
  <c r="AA44"/>
  <c r="AA43"/>
  <c r="AA42"/>
  <c r="AA48" s="1"/>
  <c r="U47" i="47"/>
  <c r="U46"/>
  <c r="U45"/>
  <c r="U44"/>
  <c r="U43"/>
  <c r="U42"/>
  <c r="U47" i="48"/>
  <c r="U46"/>
  <c r="U45"/>
  <c r="U44"/>
  <c r="U43"/>
  <c r="U42"/>
  <c r="U47" i="49"/>
  <c r="U46"/>
  <c r="U45"/>
  <c r="U44"/>
  <c r="U43"/>
  <c r="U42"/>
  <c r="U47" i="55"/>
  <c r="U46"/>
  <c r="U45"/>
  <c r="U44"/>
  <c r="U43"/>
  <c r="U42"/>
  <c r="U47" i="56"/>
  <c r="U46"/>
  <c r="U45"/>
  <c r="U44"/>
  <c r="U43"/>
  <c r="U42"/>
  <c r="U47" i="57"/>
  <c r="U46"/>
  <c r="U45"/>
  <c r="U44"/>
  <c r="U43"/>
  <c r="U42"/>
  <c r="U47" i="58"/>
  <c r="U46"/>
  <c r="U45"/>
  <c r="U44"/>
  <c r="U43"/>
  <c r="U42"/>
  <c r="U47" i="59"/>
  <c r="U46"/>
  <c r="U45"/>
  <c r="U44"/>
  <c r="U43"/>
  <c r="U42"/>
  <c r="U47" i="60"/>
  <c r="U46"/>
  <c r="U45"/>
  <c r="U44"/>
  <c r="U43"/>
  <c r="U42"/>
  <c r="U47" i="61"/>
  <c r="U46"/>
  <c r="U45"/>
  <c r="U44"/>
  <c r="U43"/>
  <c r="U42"/>
  <c r="U47" i="62"/>
  <c r="U46"/>
  <c r="U45"/>
  <c r="U44"/>
  <c r="U43"/>
  <c r="U42"/>
  <c r="U47" i="63"/>
  <c r="U46"/>
  <c r="U45"/>
  <c r="U44"/>
  <c r="U43"/>
  <c r="U42"/>
  <c r="U47" i="64"/>
  <c r="U46"/>
  <c r="U45"/>
  <c r="U44"/>
  <c r="U43"/>
  <c r="U42"/>
  <c r="U47" i="65"/>
  <c r="U46"/>
  <c r="U45"/>
  <c r="U44"/>
  <c r="U43"/>
  <c r="U47" i="66"/>
  <c r="U46"/>
  <c r="U45"/>
  <c r="U44"/>
  <c r="U43"/>
  <c r="U47" i="67"/>
  <c r="U46"/>
  <c r="U45"/>
  <c r="U44"/>
  <c r="U43"/>
  <c r="U42"/>
  <c r="U47" i="68"/>
  <c r="U46"/>
  <c r="U45"/>
  <c r="U44"/>
  <c r="U43"/>
  <c r="U42"/>
  <c r="I3" i="83"/>
  <c r="F3"/>
  <c r="C3"/>
  <c r="G3"/>
  <c r="K3"/>
  <c r="J3"/>
  <c r="M3"/>
  <c r="L3"/>
  <c r="H3"/>
  <c r="U48" i="65" l="1"/>
  <c r="U48" i="63"/>
  <c r="U48" i="61"/>
  <c r="U48" i="59"/>
  <c r="U48" i="55"/>
  <c r="U48" i="45"/>
  <c r="U48" i="40"/>
  <c r="U48" i="36"/>
  <c r="U48" i="31"/>
  <c r="U48" i="25"/>
  <c r="U48" i="14"/>
  <c r="U48" i="30"/>
  <c r="U48" i="24"/>
  <c r="U48" i="23"/>
  <c r="U48" i="18"/>
  <c r="U48" i="67"/>
  <c r="U48" i="57"/>
  <c r="U48" i="48"/>
  <c r="U48" i="44"/>
  <c r="U48" i="42"/>
  <c r="U48" i="38"/>
  <c r="U48" i="34"/>
  <c r="U48" i="29"/>
  <c r="U48" i="27"/>
  <c r="U48" i="20"/>
  <c r="U48" i="22"/>
  <c r="U48" i="12"/>
  <c r="U48" i="16"/>
  <c r="U48" i="13"/>
  <c r="U48" i="15"/>
  <c r="U48" i="68"/>
  <c r="U48" i="64"/>
  <c r="U48" i="62"/>
  <c r="U48" i="60"/>
  <c r="U48" i="58"/>
  <c r="U48" i="35"/>
  <c r="U48" i="66"/>
  <c r="U48" i="56"/>
  <c r="U48" i="49"/>
  <c r="U48" i="47"/>
  <c r="U48" i="43"/>
  <c r="U48" i="41"/>
  <c r="U48" i="39"/>
  <c r="U48" i="37"/>
  <c r="U48" i="33"/>
  <c r="U48" i="28"/>
  <c r="U48" i="26"/>
  <c r="U48" i="19"/>
  <c r="U48" i="21"/>
  <c r="U48" i="17"/>
  <c r="O3" i="32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"/>
</calcChain>
</file>

<file path=xl/comments1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2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3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4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5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6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7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8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9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0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1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2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3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4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comments15.xml><?xml version="1.0" encoding="utf-8"?>
<comments xmlns="http://schemas.openxmlformats.org/spreadsheetml/2006/main">
  <authors>
    <author>hp</author>
  </authors>
  <commentList>
    <comment ref="J2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en arret , outil envoyé pour subir l'affutage
</t>
        </r>
      </text>
    </comment>
  </commentList>
</comments>
</file>

<file path=xl/sharedStrings.xml><?xml version="1.0" encoding="utf-8"?>
<sst xmlns="http://schemas.openxmlformats.org/spreadsheetml/2006/main" count="7709" uniqueCount="232">
  <si>
    <t>SST16</t>
  </si>
  <si>
    <t>SB16</t>
  </si>
  <si>
    <t>BIGLIA 301 SM</t>
  </si>
  <si>
    <t>L32</t>
  </si>
  <si>
    <t>TSUGAMI</t>
  </si>
  <si>
    <t>MORI SEIKI 3 axes</t>
  </si>
  <si>
    <t>MORI SEIKI 5 axes</t>
  </si>
  <si>
    <t>HARDING</t>
  </si>
  <si>
    <t>KITAMURA</t>
  </si>
  <si>
    <t>NAKAMURA</t>
  </si>
  <si>
    <t>TOUR WEILER</t>
  </si>
  <si>
    <t>Référence</t>
  </si>
  <si>
    <t>Désignation</t>
  </si>
  <si>
    <t>Affutage</t>
  </si>
  <si>
    <t>Maintenance</t>
  </si>
  <si>
    <t>Identification</t>
  </si>
  <si>
    <t>Rangement des outils de contrôle</t>
  </si>
  <si>
    <t>Existance de l'OF</t>
  </si>
  <si>
    <t xml:space="preserve">Nombre des NC poubelle </t>
  </si>
  <si>
    <t>Nombre des NC à retoucher</t>
  </si>
  <si>
    <t>Machine pour retouche</t>
  </si>
  <si>
    <t>Panne</t>
  </si>
  <si>
    <t>Machine</t>
  </si>
  <si>
    <t>Compteur 17h</t>
  </si>
  <si>
    <t>Audit</t>
  </si>
  <si>
    <t>Réclamation</t>
  </si>
  <si>
    <t>Clients</t>
  </si>
  <si>
    <t>Réception de matiere</t>
  </si>
  <si>
    <t>Probleme qualité</t>
  </si>
  <si>
    <t>Les formations professionnelles</t>
  </si>
  <si>
    <t>Avoir</t>
  </si>
  <si>
    <t>Rapport journalier</t>
  </si>
  <si>
    <t>Code:DAS-SMQ-24</t>
  </si>
  <si>
    <t>Date: 27/12/2019</t>
  </si>
  <si>
    <t>Version:01</t>
  </si>
  <si>
    <t>Page:1</t>
  </si>
  <si>
    <t>Enregistrement</t>
  </si>
  <si>
    <t>9h</t>
  </si>
  <si>
    <t>16h</t>
  </si>
  <si>
    <t>Propreté des tables de contrôle</t>
  </si>
  <si>
    <t>Cout</t>
  </si>
  <si>
    <t>Fournisseurs/ sous-traitants</t>
  </si>
  <si>
    <t>Chiffrage décliné</t>
  </si>
  <si>
    <t>OUTI-PLOT</t>
  </si>
  <si>
    <t>PLOT NEZ DE MARCHE</t>
  </si>
  <si>
    <t>OK</t>
  </si>
  <si>
    <t>TIRANT ACIER D6</t>
  </si>
  <si>
    <t>OK ( rapport de contrôle qualité début de serie n'est pas rempli)</t>
  </si>
  <si>
    <t>NOK</t>
  </si>
  <si>
    <t>durée du tri</t>
  </si>
  <si>
    <t>Nombre des pieces non-conformes</t>
  </si>
  <si>
    <t>Article qui a subit un tri</t>
  </si>
  <si>
    <t>I081-95-CP8</t>
  </si>
  <si>
    <t>AXE DU BOITIER TFR+KB</t>
  </si>
  <si>
    <t xml:space="preserve">EVACUATION 2 ET 3 GROUPES X ETAPE 3 </t>
  </si>
  <si>
    <t>EVACUATION 2 ET 3 GROUPES X ETAPE 4</t>
  </si>
  <si>
    <t>H001-PRO</t>
  </si>
  <si>
    <t>GOUJON DE ROUE HONDAI PRO</t>
  </si>
  <si>
    <t>PIG-50-SE-11D</t>
  </si>
  <si>
    <t>PIGNON PLATEAU SIMPLE ETAGE D50 11DENTS</t>
  </si>
  <si>
    <t xml:space="preserve">Compteur 8h </t>
  </si>
  <si>
    <t xml:space="preserve">OK </t>
  </si>
  <si>
    <t xml:space="preserve">                                  </t>
  </si>
  <si>
    <t>Embout de tige</t>
  </si>
  <si>
    <t>18*27*64</t>
  </si>
  <si>
    <t>Bague ALU 18*27*64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</si>
  <si>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OTT-172</t>
    </r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</si>
  <si>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360 FO</t>
    </r>
  </si>
  <si>
    <r>
      <t>NOK+</t>
    </r>
    <r>
      <rPr>
        <sz val="12"/>
        <color theme="1"/>
        <rFont val="Times New Roman"/>
        <family val="1"/>
      </rPr>
      <t>OK</t>
    </r>
  </si>
  <si>
    <r>
      <t>NOK</t>
    </r>
    <r>
      <rPr>
        <sz val="12"/>
        <color theme="1"/>
        <rFont val="Times New Roman"/>
        <family val="1"/>
      </rPr>
      <t>+OK</t>
    </r>
  </si>
  <si>
    <t>BAGUE DECOLLETEE TUBE D'EAU PALIO -CP2</t>
  </si>
  <si>
    <t>F046-CP2</t>
  </si>
  <si>
    <t>BROCHE L180</t>
  </si>
  <si>
    <t>BROCHE ACIER D13 ZINGUE L180</t>
  </si>
  <si>
    <t>Raccord hex 17</t>
  </si>
  <si>
    <t>SE89O0</t>
  </si>
  <si>
    <t>INSERT LEVIER SURMOULEE 345833-01</t>
  </si>
  <si>
    <t>I110-01-004</t>
  </si>
  <si>
    <t>Tour précis 1</t>
  </si>
  <si>
    <r>
      <t>OK+</t>
    </r>
    <r>
      <rPr>
        <sz val="12"/>
        <color theme="1"/>
        <rFont val="Times New Roman"/>
        <family val="1"/>
      </rPr>
      <t>OK</t>
    </r>
  </si>
  <si>
    <r>
      <t>OK</t>
    </r>
    <r>
      <rPr>
        <sz val="12"/>
        <color theme="1"/>
        <rFont val="Times New Roman"/>
        <family val="1"/>
      </rPr>
      <t>+OK</t>
    </r>
  </si>
  <si>
    <t>Actions à suivre</t>
  </si>
  <si>
    <t>ouvrier faisant le tri</t>
  </si>
  <si>
    <t>Article qui a subit la reprise</t>
  </si>
  <si>
    <t>opérateur faisant la reprise</t>
  </si>
  <si>
    <t>durée de la reprise</t>
  </si>
  <si>
    <t>cout pièces de rechange</t>
  </si>
  <si>
    <t>BROCH L 230</t>
  </si>
  <si>
    <t>H004-CP1</t>
  </si>
  <si>
    <r>
      <rPr>
        <sz val="12"/>
        <color rgb="FFFF0000"/>
        <rFont val="Times New Roman"/>
        <family val="1"/>
      </rPr>
      <t>PIG-50-SE-11D</t>
    </r>
    <r>
      <rPr>
        <sz val="12"/>
        <color theme="1"/>
        <rFont val="Times New Roman"/>
        <family val="1"/>
      </rPr>
      <t>+ OTT-171</t>
    </r>
  </si>
  <si>
    <t>MI018</t>
  </si>
  <si>
    <t>BROCHE ACIER D13 ZINGUE L230</t>
  </si>
  <si>
    <t>BAGUE DECOLLETEE D38-CP1</t>
  </si>
  <si>
    <r>
      <rPr>
        <sz val="11"/>
        <color rgb="FFFF0000"/>
        <rFont val="Calibri"/>
        <family val="2"/>
        <scheme val="minor"/>
      </rPr>
      <t>PIGNON PLATEAU SIMPLE ETAGE D50 11DENTS</t>
    </r>
    <r>
      <rPr>
        <sz val="11"/>
        <color theme="1"/>
        <rFont val="Calibri"/>
        <family val="2"/>
        <scheme val="minor"/>
      </rPr>
      <t>+ Clamping  ring 240 FO</t>
    </r>
  </si>
  <si>
    <t>GOUJON DE ROUE MITSIBITCHI GM</t>
  </si>
  <si>
    <t xml:space="preserve">tour précis 2 </t>
  </si>
  <si>
    <t>MI019</t>
  </si>
  <si>
    <t>GOUJON DE ROUE MITSIBITCHI PM</t>
  </si>
  <si>
    <t>OK+OK</t>
  </si>
  <si>
    <t>Tour précis 2</t>
  </si>
  <si>
    <t>Cout pièces de rechange</t>
  </si>
  <si>
    <t>INSERTO INOX M8</t>
  </si>
  <si>
    <t>Tour précis 2+4</t>
  </si>
  <si>
    <t>0-3888</t>
  </si>
  <si>
    <t>Anneau Brute 25.2*32*17</t>
  </si>
  <si>
    <t>ECROU DE ROUE TFR ISUZU -nak</t>
  </si>
  <si>
    <t>I143-CP1</t>
  </si>
  <si>
    <t>BIGLIA 42 S2M bitourelle</t>
  </si>
  <si>
    <t>BAGUE d'ANNEAU OUVERT-INOX D20</t>
  </si>
  <si>
    <t>28407-100-10</t>
  </si>
  <si>
    <t xml:space="preserve">PIGNON PLATEAU SIMPLE ETAGE D50 - contournage dents </t>
  </si>
  <si>
    <t>AXE JUMELLE TOYOTA PM-CP2</t>
  </si>
  <si>
    <t>TO010-CP2</t>
  </si>
  <si>
    <t>AXE JUMELLE SIMPLE MIT AM</t>
  </si>
  <si>
    <t>S4-V7</t>
  </si>
  <si>
    <t>19081-3</t>
  </si>
  <si>
    <t>tour précis 2</t>
  </si>
  <si>
    <t>Hedia</t>
  </si>
  <si>
    <t>480387(Evacuation)</t>
  </si>
  <si>
    <t>SE89O0(Raccord)</t>
  </si>
  <si>
    <t>Raccord SE89O0</t>
  </si>
  <si>
    <t>Anneau Brute 30*38*27</t>
  </si>
  <si>
    <t>0-4965</t>
  </si>
  <si>
    <t>BOULON AXE ETRIER MITSUBISHI D21.9-CP2 PROD</t>
  </si>
  <si>
    <t>MI030-CP2-PROD</t>
  </si>
  <si>
    <t>Sumiriko</t>
  </si>
  <si>
    <t>X</t>
  </si>
  <si>
    <t>causes de refus</t>
  </si>
  <si>
    <t>Semestre 1</t>
  </si>
  <si>
    <t>Semestre 2</t>
  </si>
  <si>
    <t>Consultations/Chiffrages déclinés</t>
  </si>
  <si>
    <t>Réclamations clients</t>
  </si>
  <si>
    <t>Problèmes qualité fournisseurs/sous-traitants</t>
  </si>
  <si>
    <t>Causes de refus</t>
  </si>
  <si>
    <t>Refus1</t>
  </si>
  <si>
    <t>Refus2</t>
  </si>
  <si>
    <t>Refus3</t>
  </si>
  <si>
    <t>Refus4</t>
  </si>
  <si>
    <t>Refus5</t>
  </si>
  <si>
    <t>Refus6</t>
  </si>
  <si>
    <t>Refus7</t>
  </si>
  <si>
    <t>Refus8</t>
  </si>
  <si>
    <t>Refus9</t>
  </si>
  <si>
    <t>Refus10</t>
  </si>
  <si>
    <t>Refus11</t>
  </si>
  <si>
    <t>Refus12</t>
  </si>
  <si>
    <t>Refus13</t>
  </si>
  <si>
    <t>Refus14</t>
  </si>
  <si>
    <t>Refus15</t>
  </si>
  <si>
    <t>Refus16</t>
  </si>
  <si>
    <t>Refus17</t>
  </si>
  <si>
    <t>Refus18</t>
  </si>
  <si>
    <t>Refus19</t>
  </si>
  <si>
    <t>Refus20</t>
  </si>
  <si>
    <t>Résultat Global S1</t>
  </si>
  <si>
    <t>Résultat Global S2</t>
  </si>
  <si>
    <t>Résultat Sans Doublons S1</t>
  </si>
  <si>
    <t>Résultat Sans Doublons S2</t>
  </si>
  <si>
    <t>Nbre Result/TypeS1</t>
  </si>
  <si>
    <t>Nbre Result/TypeS2</t>
  </si>
  <si>
    <t>20013-21</t>
  </si>
  <si>
    <t>TF46-CP1</t>
  </si>
  <si>
    <t>12*22*69</t>
  </si>
  <si>
    <t>AXE METALLIQUE MONODIGT</t>
  </si>
  <si>
    <t>ECROU FREIN M12*150(taraudage sur PF42 apres reclamation)</t>
  </si>
  <si>
    <t>AXE SUPPORT AMORTISSEUR OM40</t>
  </si>
  <si>
    <t>BAGUE 12*22*69</t>
  </si>
  <si>
    <t>I039</t>
  </si>
  <si>
    <t>GOUON DE ROUE ISUZI</t>
  </si>
  <si>
    <t>0-5525-1</t>
  </si>
  <si>
    <t>14*20*38</t>
  </si>
  <si>
    <t>B012</t>
  </si>
  <si>
    <t>ECROU FUSEE 404</t>
  </si>
  <si>
    <t>DIS.0050213300 PERNO D.6X30,6 INOX D6</t>
  </si>
  <si>
    <t>16*20*38</t>
  </si>
  <si>
    <t>0-4236-1</t>
  </si>
  <si>
    <t>Bague Galvanisée 16*20*38 apartir des chutes</t>
  </si>
  <si>
    <t>TF57-CP2</t>
  </si>
  <si>
    <t>Axe jumelle double</t>
  </si>
  <si>
    <t>AXE INOX D5*1828</t>
  </si>
  <si>
    <t>MULTIBROCHE</t>
  </si>
  <si>
    <t>Compteur 19h</t>
  </si>
  <si>
    <t>19h</t>
  </si>
  <si>
    <t>Bague Galvanisée  10*16*25</t>
  </si>
  <si>
    <t>4-8809-1</t>
  </si>
  <si>
    <t>CHEMISE BOITIER TFR+KB</t>
  </si>
  <si>
    <t>I081-95-CP9</t>
  </si>
  <si>
    <t>Tour precis 2</t>
  </si>
  <si>
    <t>cout par tri</t>
  </si>
  <si>
    <t>cout total du jour</t>
  </si>
  <si>
    <t>N° mois</t>
  </si>
  <si>
    <t>opérateur/machine</t>
  </si>
  <si>
    <t>cout/ heure</t>
  </si>
  <si>
    <t>amin</t>
  </si>
  <si>
    <t>rim</t>
  </si>
  <si>
    <t>hedia</t>
  </si>
  <si>
    <t>safa</t>
  </si>
  <si>
    <t>zina</t>
  </si>
  <si>
    <t>machine reprise</t>
  </si>
  <si>
    <t>machine cnc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</si>
  <si>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</si>
  <si>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</si>
  <si>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</si>
  <si>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</si>
  <si>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</si>
  <si>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</si>
  <si>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</si>
  <si>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</si>
  <si>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</si>
  <si>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</si>
  <si>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</si>
  <si>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</si>
  <si>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</si>
  <si>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l'année en cours</t>
  </si>
  <si>
    <t>Coût tri en DT</t>
  </si>
  <si>
    <t>coût formation professionnelle en DT</t>
  </si>
  <si>
    <t>nombre d'affûtages mensuellement</t>
  </si>
  <si>
    <t>coût mensuel d'affûtage</t>
  </si>
  <si>
    <t>nombre mensuel de réclamations</t>
  </si>
  <si>
    <t>coût mensuel des réclamations</t>
  </si>
  <si>
    <t>coût de reprise</t>
  </si>
  <si>
    <t>décolleteur</t>
  </si>
  <si>
    <t>coût mensuel des avoirs</t>
  </si>
  <si>
    <t>prix de revient pièce</t>
  </si>
  <si>
    <t>coût de rebuts</t>
  </si>
  <si>
    <t>durée mensuelle de pannes</t>
  </si>
  <si>
    <t>coût des pannes</t>
  </si>
  <si>
    <t>coût de la maintenance curative</t>
  </si>
  <si>
    <t>coût des rebuts</t>
  </si>
  <si>
    <t>coûts de la reprise ( retouche)</t>
  </si>
  <si>
    <t>sumiriko</t>
  </si>
  <si>
    <t>sia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</si>
</sst>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36"/>
      <color theme="1"/>
      <name val="Times New Roman"/>
      <family val="1"/>
    </font>
    <font>
      <sz val="12"/>
      <color theme="1"/>
      <name val="Times New Roman"/>
      <family val="1"/>
    </font>
    <font>
      <b/>
      <i/>
      <sz val="3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sz val="12"/>
      <name val="Times New Roman"/>
      <family val="1"/>
    </font>
    <font>
      <sz val="16"/>
      <name val="Arial"/>
      <family val="2"/>
    </font>
    <font>
      <b/>
      <sz val="2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4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4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0" fillId="0" borderId="2" xfId="0" applyBorder="1"/>
    <xf numFmtId="0" fontId="0" fillId="0" borderId="18" xfId="0" applyBorder="1"/>
    <xf numFmtId="0" fontId="0" fillId="0" borderId="19" xfId="0" applyBorder="1"/>
    <xf numFmtId="0" fontId="0" fillId="0" borderId="28" xfId="0" applyBorder="1"/>
    <xf numFmtId="0" fontId="0" fillId="0" borderId="22" xfId="0" applyBorder="1"/>
    <xf numFmtId="0" fontId="5" fillId="0" borderId="0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3" borderId="3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20" fontId="18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9" fillId="0" borderId="0" xfId="0" applyFont="1"/>
    <xf numFmtId="0" fontId="20" fillId="0" borderId="34" xfId="0" applyFont="1" applyBorder="1"/>
    <xf numFmtId="0" fontId="20" fillId="0" borderId="35" xfId="0" applyFont="1" applyBorder="1" applyAlignment="1">
      <alignment horizontal="center"/>
    </xf>
    <xf numFmtId="0" fontId="20" fillId="0" borderId="36" xfId="0" applyFont="1" applyBorder="1" applyAlignment="1">
      <alignment horizontal="center"/>
    </xf>
    <xf numFmtId="0" fontId="2" fillId="2" borderId="37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0" fillId="0" borderId="40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0" fillId="0" borderId="42" xfId="0" applyBorder="1"/>
    <xf numFmtId="0" fontId="0" fillId="5" borderId="18" xfId="0" applyFill="1" applyBorder="1" applyAlignment="1"/>
    <xf numFmtId="0" fontId="0" fillId="5" borderId="18" xfId="0" applyFill="1" applyBorder="1"/>
    <xf numFmtId="0" fontId="0" fillId="6" borderId="1" xfId="0" applyFill="1" applyBorder="1"/>
    <xf numFmtId="0" fontId="0" fillId="0" borderId="0" xfId="0" applyAlignment="1">
      <alignment wrapText="1"/>
    </xf>
    <xf numFmtId="0" fontId="0" fillId="6" borderId="32" xfId="0" applyFill="1" applyBorder="1"/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9" fillId="0" borderId="0" xfId="0" applyFont="1"/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7" borderId="1" xfId="0" applyFill="1" applyBorder="1"/>
    <xf numFmtId="0" fontId="0" fillId="7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left" wrapText="1"/>
    </xf>
    <xf numFmtId="0" fontId="22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Fill="1" applyBorder="1"/>
    <xf numFmtId="0" fontId="21" fillId="7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9" fillId="0" borderId="0" xfId="0" applyFont="1"/>
    <xf numFmtId="0" fontId="0" fillId="0" borderId="1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0" fillId="0" borderId="30" xfId="0" applyFill="1" applyBorder="1"/>
    <xf numFmtId="0" fontId="21" fillId="0" borderId="31" xfId="0" applyFont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left" vertical="top"/>
    </xf>
    <xf numFmtId="0" fontId="7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9" fillId="0" borderId="43" xfId="0" applyFont="1" applyBorder="1" applyAlignment="1">
      <alignment horizontal="center"/>
    </xf>
    <xf numFmtId="0" fontId="9" fillId="0" borderId="4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23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7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</cellXfs>
  <cellStyles count="4">
    <cellStyle name="Milliers 2" xfId="1"/>
    <cellStyle name="Milliers 2 2" xfId="3"/>
    <cellStyle name="Normal" xfId="0" builtinId="0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241300</xdr:rowOff>
    </xdr:from>
    <xdr:to>
      <xdr:col>7</xdr:col>
      <xdr:colOff>57150</xdr:colOff>
      <xdr:row>3</xdr:row>
      <xdr:rowOff>6350</xdr:rowOff>
    </xdr:to>
    <xdr:sp macro="[0]!Calcul_Semestres" textlink="">
      <xdr:nvSpPr>
        <xdr:cNvPr id="2" name="Organigramme : Alternative 1"/>
        <xdr:cNvSpPr/>
      </xdr:nvSpPr>
      <xdr:spPr>
        <a:xfrm>
          <a:off x="5378450" y="241300"/>
          <a:ext cx="2247900" cy="5715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1.LANCER LE CALCUL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des RECLAMATIONS</a:t>
          </a:r>
        </a:p>
      </xdr:txBody>
    </xdr:sp>
    <xdr:clientData/>
  </xdr:twoCellAnchor>
  <xdr:twoCellAnchor>
    <xdr:from>
      <xdr:col>3</xdr:col>
      <xdr:colOff>254000</xdr:colOff>
      <xdr:row>6</xdr:row>
      <xdr:rowOff>82550</xdr:rowOff>
    </xdr:from>
    <xdr:to>
      <xdr:col>7</xdr:col>
      <xdr:colOff>247650</xdr:colOff>
      <xdr:row>11</xdr:row>
      <xdr:rowOff>63500</xdr:rowOff>
    </xdr:to>
    <xdr:sp macro="" textlink="">
      <xdr:nvSpPr>
        <xdr:cNvPr id="3" name="ZoneTexte 2"/>
        <xdr:cNvSpPr txBox="1"/>
      </xdr:nvSpPr>
      <xdr:spPr>
        <a:xfrm>
          <a:off x="5581650" y="1536700"/>
          <a:ext cx="2641600" cy="9017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calcul se fait en fonction des 4 ème et 5ème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caractères à gauche du nom de la feuille. 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S'il est inférieur  07 -&gt; Semestre 1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S'il est supérieur à 06 -&gt; Semestre 2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146050</xdr:colOff>
      <xdr:row>12</xdr:row>
      <xdr:rowOff>120650</xdr:rowOff>
    </xdr:from>
    <xdr:to>
      <xdr:col>7</xdr:col>
      <xdr:colOff>152400</xdr:colOff>
      <xdr:row>15</xdr:row>
      <xdr:rowOff>180848</xdr:rowOff>
    </xdr:to>
    <xdr:sp macro="[0]!Copy_Recla" textlink="">
      <xdr:nvSpPr>
        <xdr:cNvPr id="4" name="Organigramme : Alternative 3"/>
        <xdr:cNvSpPr/>
      </xdr:nvSpPr>
      <xdr:spPr>
        <a:xfrm>
          <a:off x="6750050" y="2679700"/>
          <a:ext cx="2292350" cy="612648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3.COPIER LES RESULTATS 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dans RAPPORT SEMESTRIEL</a:t>
          </a:r>
        </a:p>
      </xdr:txBody>
    </xdr:sp>
    <xdr:clientData/>
  </xdr:twoCellAnchor>
  <xdr:twoCellAnchor>
    <xdr:from>
      <xdr:col>4</xdr:col>
      <xdr:colOff>114300</xdr:colOff>
      <xdr:row>3</xdr:row>
      <xdr:rowOff>69850</xdr:rowOff>
    </xdr:from>
    <xdr:to>
      <xdr:col>7</xdr:col>
      <xdr:colOff>76200</xdr:colOff>
      <xdr:row>5</xdr:row>
      <xdr:rowOff>177800</xdr:rowOff>
    </xdr:to>
    <xdr:sp macro="[0]!Calcul_Refus" textlink="">
      <xdr:nvSpPr>
        <xdr:cNvPr id="5" name="Organigramme : Alternative 4"/>
        <xdr:cNvSpPr/>
      </xdr:nvSpPr>
      <xdr:spPr>
        <a:xfrm>
          <a:off x="6718300" y="876300"/>
          <a:ext cx="2247900" cy="571500"/>
        </a:xfrm>
        <a:prstGeom prst="flowChartAlternateProcess">
          <a:avLst/>
        </a:prstGeom>
        <a:solidFill>
          <a:schemeClr val="accent5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2.LANCER LA</a:t>
          </a:r>
          <a:r>
            <a:rPr lang="fr-FR" sz="1100" baseline="0">
              <a:solidFill>
                <a:srgbClr val="FF0000"/>
              </a:solidFill>
            </a:rPr>
            <a:t> RECHERCHE</a:t>
          </a:r>
        </a:p>
        <a:p>
          <a:pPr algn="ctr"/>
          <a:r>
            <a:rPr lang="fr-FR" sz="1100" baseline="0">
              <a:solidFill>
                <a:srgbClr val="FF0000"/>
              </a:solidFill>
            </a:rPr>
            <a:t>des CAUSES DE REFUS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146050</xdr:colOff>
      <xdr:row>5</xdr:row>
      <xdr:rowOff>95250</xdr:rowOff>
    </xdr:from>
    <xdr:to>
      <xdr:col>3</xdr:col>
      <xdr:colOff>0</xdr:colOff>
      <xdr:row>22</xdr:row>
      <xdr:rowOff>104775</xdr:rowOff>
    </xdr:to>
    <xdr:sp macro="" textlink="">
      <xdr:nvSpPr>
        <xdr:cNvPr id="6" name="ZoneTexte 5"/>
        <xdr:cNvSpPr txBox="1"/>
      </xdr:nvSpPr>
      <xdr:spPr>
        <a:xfrm>
          <a:off x="146050" y="1381125"/>
          <a:ext cx="4930775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 u="sng"/>
            <a:t>Mode opératoire:</a:t>
          </a:r>
        </a:p>
        <a:p>
          <a:r>
            <a:rPr lang="fr-FR" sz="1100" u="sng">
              <a:solidFill>
                <a:srgbClr val="FF0000"/>
              </a:solidFill>
            </a:rPr>
            <a:t>Cette feuille est la pièce maitresse  de l'application.</a:t>
          </a:r>
        </a:p>
        <a:p>
          <a:r>
            <a:rPr lang="fr-FR" sz="1100" b="1" i="1" u="sng"/>
            <a:t>1. Réclamations:</a:t>
          </a:r>
        </a:p>
        <a:p>
          <a:r>
            <a:rPr lang="fr-FR" sz="1100"/>
            <a:t>Si toutes les données "réclamations"</a:t>
          </a:r>
          <a:r>
            <a:rPr lang="fr-FR" sz="1100" baseline="0"/>
            <a:t> en </a:t>
          </a:r>
          <a:r>
            <a:rPr lang="fr-FR" sz="1100" b="1" baseline="0"/>
            <a:t>E42 à E47, J42 à J47 et N42 à N47 </a:t>
          </a:r>
          <a:r>
            <a:rPr lang="fr-FR" sz="1100"/>
            <a:t>de toutes les feuilles des S1 et S2 sont enregistrées, cliquer</a:t>
          </a:r>
          <a:r>
            <a:rPr lang="fr-FR" sz="1100" baseline="0"/>
            <a:t> sur le bouton "</a:t>
          </a:r>
          <a:r>
            <a:rPr lang="fr-FR" sz="1100" b="1" baseline="0"/>
            <a:t>LANCER LE CALCUL des RECLAMATIONS</a:t>
          </a:r>
          <a:r>
            <a:rPr lang="fr-FR" sz="1100" baseline="0"/>
            <a:t>". Les résultats s'affichent dans le tableau ci-dessus en colonne B et C.</a:t>
          </a:r>
        </a:p>
        <a:p>
          <a:r>
            <a:rPr lang="fr-FR" sz="1100" b="1" i="1" u="sng" baseline="0"/>
            <a:t>2.Causes de refus:</a:t>
          </a:r>
        </a:p>
        <a:p>
          <a:r>
            <a:rPr lang="fr-FR" sz="1100" b="1" i="0" u="sng" baseline="0">
              <a:solidFill>
                <a:sysClr val="windowText" lastClr="000000"/>
              </a:solidFill>
            </a:rPr>
            <a:t>Les cellules N49 à N55 de chaque feuille sont à renseigner à l'aide de la liste déroulante.</a:t>
          </a:r>
        </a:p>
        <a:p>
          <a:r>
            <a:rPr lang="fr-FR" sz="1100" b="0" i="0" u="none" baseline="0"/>
            <a:t>Initialiser au fur et à mesure en </a:t>
          </a:r>
          <a:r>
            <a:rPr lang="fr-FR" sz="1100" b="1" i="0" u="sng" baseline="0"/>
            <a:t>colonne I</a:t>
          </a:r>
          <a:r>
            <a:rPr lang="fr-FR" sz="1100" b="0" i="0" u="none" baseline="0"/>
            <a:t> les causes de refus. Ces données serviront  à renseigner dans chaque feuille les cellules de N49 à N55 (liste déroulante).</a:t>
          </a:r>
        </a:p>
        <a:p>
          <a:r>
            <a:rPr lang="fr-FR" sz="1100" b="1" i="1" u="sng" baseline="0"/>
            <a:t>. Transférer les résultats:</a:t>
          </a:r>
        </a:p>
        <a:p>
          <a:r>
            <a:rPr lang="fr-FR" sz="1100" b="0" i="0" u="none" baseline="0">
              <a:solidFill>
                <a:srgbClr val="FF0000"/>
              </a:solidFill>
            </a:rPr>
            <a:t>Les résultats de cette feuille peuvent être transférés dans le fichier CIBLE (Planning semestriel) quand les opérations 1 et 2 ont été effectuées.</a:t>
          </a:r>
        </a:p>
        <a:p>
          <a:r>
            <a:rPr lang="fr-FR" sz="1100" b="1" i="1" u="sng" baseline="0">
              <a:solidFill>
                <a:sysClr val="windowText" lastClr="000000"/>
              </a:solidFill>
            </a:rPr>
            <a:t>4. Ajouter une nouvelle feuille</a:t>
          </a:r>
        </a:p>
        <a:p>
          <a:r>
            <a:rPr lang="fr-FR" sz="1100" b="0" i="0" u="none" baseline="0">
              <a:solidFill>
                <a:sysClr val="windowText" lastClr="000000"/>
              </a:solidFill>
            </a:rPr>
            <a:t>Saisir dans la boite de dialogue le nom de la nouvelle feuille (jj-mm-aaaa).</a:t>
          </a:r>
        </a:p>
        <a:p>
          <a:endParaRPr lang="fr-FR" sz="1100" b="0" i="0" u="none" baseline="0">
            <a:solidFill>
              <a:sysClr val="windowText" lastClr="000000"/>
            </a:solidFill>
          </a:endParaRPr>
        </a:p>
        <a:p>
          <a:endParaRPr lang="fr-FR" sz="1100" b="0" i="0" u="none" baseline="0">
            <a:solidFill>
              <a:srgbClr val="FF0000"/>
            </a:solidFill>
          </a:endParaRPr>
        </a:p>
        <a:p>
          <a:endParaRPr lang="fr-FR" sz="1100" b="1" i="1" u="sng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4</xdr:col>
      <xdr:colOff>349250</xdr:colOff>
      <xdr:row>17</xdr:row>
      <xdr:rowOff>25400</xdr:rowOff>
    </xdr:from>
    <xdr:to>
      <xdr:col>6</xdr:col>
      <xdr:colOff>755650</xdr:colOff>
      <xdr:row>20</xdr:row>
      <xdr:rowOff>85598</xdr:rowOff>
    </xdr:to>
    <xdr:sp macro="[0]!Ajout_F" textlink="">
      <xdr:nvSpPr>
        <xdr:cNvPr id="7" name="Organigramme : Alternative 6"/>
        <xdr:cNvSpPr/>
      </xdr:nvSpPr>
      <xdr:spPr>
        <a:xfrm>
          <a:off x="6038850" y="3511550"/>
          <a:ext cx="1930400" cy="612648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4. AJOUTER</a:t>
          </a:r>
        </a:p>
        <a:p>
          <a:pPr algn="ctr"/>
          <a:r>
            <a:rPr lang="fr-FR" sz="1100"/>
            <a:t>une</a:t>
          </a:r>
          <a:r>
            <a:rPr lang="fr-FR" sz="1100" baseline="0"/>
            <a:t> NOUVELLE FEUILLE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66700" y="1477659"/>
          <a:ext cx="5099797" cy="7937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296952</xdr:colOff>
      <xdr:row>36</xdr:row>
      <xdr:rowOff>126065</xdr:rowOff>
    </xdr:from>
    <xdr:to>
      <xdr:col>3</xdr:col>
      <xdr:colOff>306478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49084" y="12214411"/>
          <a:ext cx="4379820" cy="553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220261</xdr:colOff>
      <xdr:row>36</xdr:row>
      <xdr:rowOff>126066</xdr:rowOff>
    </xdr:from>
    <xdr:to>
      <xdr:col>9</xdr:col>
      <xdr:colOff>1055804</xdr:colOff>
      <xdr:row>39</xdr:row>
      <xdr:rowOff>139060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583276" y="12214412"/>
          <a:ext cx="5205837" cy="6013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54405</xdr:colOff>
      <xdr:row>36</xdr:row>
      <xdr:rowOff>154079</xdr:rowOff>
    </xdr:from>
    <xdr:to>
      <xdr:col>14</xdr:col>
      <xdr:colOff>2181531</xdr:colOff>
      <xdr:row>39</xdr:row>
      <xdr:rowOff>123426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158008" y="12242425"/>
          <a:ext cx="8682567" cy="5576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0926" y="212622"/>
          <a:ext cx="2695677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521940</xdr:colOff>
      <xdr:row>36</xdr:row>
      <xdr:rowOff>126066</xdr:rowOff>
    </xdr:from>
    <xdr:to>
      <xdr:col>20</xdr:col>
      <xdr:colOff>439082</xdr:colOff>
      <xdr:row>39</xdr:row>
      <xdr:rowOff>92004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551278" y="12214412"/>
          <a:ext cx="4875745" cy="55424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578361</xdr:colOff>
      <xdr:row>37</xdr:row>
      <xdr:rowOff>0</xdr:rowOff>
    </xdr:from>
    <xdr:to>
      <xdr:col>24</xdr:col>
      <xdr:colOff>1254774</xdr:colOff>
      <xdr:row>39</xdr:row>
      <xdr:rowOff>109826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079096" y="12284449"/>
          <a:ext cx="3449869" cy="5020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1711693</xdr:colOff>
      <xdr:row>36</xdr:row>
      <xdr:rowOff>126066</xdr:rowOff>
    </xdr:from>
    <xdr:to>
      <xdr:col>4</xdr:col>
      <xdr:colOff>1721218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148972" y="12214412"/>
          <a:ext cx="4379820" cy="55326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248276</xdr:colOff>
      <xdr:row>36</xdr:row>
      <xdr:rowOff>98050</xdr:rowOff>
    </xdr:from>
    <xdr:to>
      <xdr:col>9</xdr:col>
      <xdr:colOff>1083819</xdr:colOff>
      <xdr:row>39</xdr:row>
      <xdr:rowOff>139059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11291" y="12186396"/>
          <a:ext cx="5205837" cy="62931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96428</xdr:colOff>
      <xdr:row>36</xdr:row>
      <xdr:rowOff>112058</xdr:rowOff>
    </xdr:from>
    <xdr:to>
      <xdr:col>15</xdr:col>
      <xdr:colOff>38407</xdr:colOff>
      <xdr:row>39</xdr:row>
      <xdr:rowOff>109419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00031" y="12200404"/>
          <a:ext cx="8682567" cy="5856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154080</xdr:rowOff>
    </xdr:from>
    <xdr:to>
      <xdr:col>20</xdr:col>
      <xdr:colOff>341030</xdr:colOff>
      <xdr:row>39</xdr:row>
      <xdr:rowOff>92003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53226" y="12242426"/>
          <a:ext cx="4875745" cy="5262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36</xdr:row>
      <xdr:rowOff>140073</xdr:rowOff>
    </xdr:from>
    <xdr:to>
      <xdr:col>24</xdr:col>
      <xdr:colOff>1366833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91155" y="12228419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212907</xdr:colOff>
      <xdr:row>36</xdr:row>
      <xdr:rowOff>168088</xdr:rowOff>
    </xdr:from>
    <xdr:to>
      <xdr:col>2</xdr:col>
      <xdr:colOff>2155448</xdr:colOff>
      <xdr:row>39</xdr:row>
      <xdr:rowOff>105026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12907" y="12256434"/>
          <a:ext cx="4379820" cy="52524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168088</xdr:rowOff>
    </xdr:from>
    <xdr:to>
      <xdr:col>9</xdr:col>
      <xdr:colOff>1097826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25298" y="12256434"/>
          <a:ext cx="5205837" cy="53126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112058</xdr:rowOff>
    </xdr:from>
    <xdr:to>
      <xdr:col>15</xdr:col>
      <xdr:colOff>52414</xdr:colOff>
      <xdr:row>39</xdr:row>
      <xdr:rowOff>95411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14038" y="12200404"/>
          <a:ext cx="8682567" cy="5716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395873</xdr:colOff>
      <xdr:row>36</xdr:row>
      <xdr:rowOff>140073</xdr:rowOff>
    </xdr:from>
    <xdr:to>
      <xdr:col>20</xdr:col>
      <xdr:colOff>313015</xdr:colOff>
      <xdr:row>39</xdr:row>
      <xdr:rowOff>92005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25211" y="12228419"/>
          <a:ext cx="4875745" cy="5402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704428</xdr:colOff>
      <xdr:row>36</xdr:row>
      <xdr:rowOff>126065</xdr:rowOff>
    </xdr:from>
    <xdr:to>
      <xdr:col>24</xdr:col>
      <xdr:colOff>1380841</xdr:colOff>
      <xdr:row>39</xdr:row>
      <xdr:rowOff>81810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205163" y="12214411"/>
          <a:ext cx="3449869" cy="5440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212907</xdr:colOff>
      <xdr:row>36</xdr:row>
      <xdr:rowOff>112058</xdr:rowOff>
    </xdr:from>
    <xdr:to>
      <xdr:col>2</xdr:col>
      <xdr:colOff>2155448</xdr:colOff>
      <xdr:row>39</xdr:row>
      <xdr:rowOff>63004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12907" y="12200404"/>
          <a:ext cx="4379820" cy="539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276290</xdr:colOff>
      <xdr:row>36</xdr:row>
      <xdr:rowOff>98051</xdr:rowOff>
    </xdr:from>
    <xdr:to>
      <xdr:col>9</xdr:col>
      <xdr:colOff>1111833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39305" y="12186397"/>
          <a:ext cx="5205837" cy="6013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138450</xdr:colOff>
      <xdr:row>36</xdr:row>
      <xdr:rowOff>56029</xdr:rowOff>
    </xdr:from>
    <xdr:to>
      <xdr:col>15</xdr:col>
      <xdr:colOff>80429</xdr:colOff>
      <xdr:row>39</xdr:row>
      <xdr:rowOff>39382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42053" y="12144375"/>
          <a:ext cx="8682567" cy="5716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140073</xdr:rowOff>
    </xdr:from>
    <xdr:to>
      <xdr:col>20</xdr:col>
      <xdr:colOff>327023</xdr:colOff>
      <xdr:row>39</xdr:row>
      <xdr:rowOff>92005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39219" y="12228419"/>
          <a:ext cx="4875745" cy="5402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154080</xdr:rowOff>
    </xdr:from>
    <xdr:to>
      <xdr:col>24</xdr:col>
      <xdr:colOff>1352826</xdr:colOff>
      <xdr:row>39</xdr:row>
      <xdr:rowOff>137839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77148" y="12242426"/>
          <a:ext cx="3449869" cy="5720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184892</xdr:colOff>
      <xdr:row>36</xdr:row>
      <xdr:rowOff>84044</xdr:rowOff>
    </xdr:from>
    <xdr:to>
      <xdr:col>2</xdr:col>
      <xdr:colOff>2127433</xdr:colOff>
      <xdr:row>39</xdr:row>
      <xdr:rowOff>48995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84892" y="12172390"/>
          <a:ext cx="4379820" cy="55325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290297</xdr:colOff>
      <xdr:row>36</xdr:row>
      <xdr:rowOff>98051</xdr:rowOff>
    </xdr:from>
    <xdr:to>
      <xdr:col>9</xdr:col>
      <xdr:colOff>1125840</xdr:colOff>
      <xdr:row>39</xdr:row>
      <xdr:rowOff>139058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53312" y="12186397"/>
          <a:ext cx="5205837" cy="62931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140073</xdr:rowOff>
    </xdr:from>
    <xdr:to>
      <xdr:col>15</xdr:col>
      <xdr:colOff>52414</xdr:colOff>
      <xdr:row>39</xdr:row>
      <xdr:rowOff>109419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14038" y="12228419"/>
          <a:ext cx="8682567" cy="5576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112058</xdr:rowOff>
    </xdr:from>
    <xdr:to>
      <xdr:col>20</xdr:col>
      <xdr:colOff>341030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53226" y="12200404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704428</xdr:colOff>
      <xdr:row>36</xdr:row>
      <xdr:rowOff>154080</xdr:rowOff>
    </xdr:from>
    <xdr:to>
      <xdr:col>24</xdr:col>
      <xdr:colOff>1380841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205163" y="12242426"/>
          <a:ext cx="3449869" cy="5580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226914</xdr:colOff>
      <xdr:row>36</xdr:row>
      <xdr:rowOff>56029</xdr:rowOff>
    </xdr:from>
    <xdr:to>
      <xdr:col>2</xdr:col>
      <xdr:colOff>2169455</xdr:colOff>
      <xdr:row>39</xdr:row>
      <xdr:rowOff>6973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26914" y="12144375"/>
          <a:ext cx="4379820" cy="53925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84044</xdr:rowOff>
    </xdr:from>
    <xdr:to>
      <xdr:col>9</xdr:col>
      <xdr:colOff>1097826</xdr:colOff>
      <xdr:row>39</xdr:row>
      <xdr:rowOff>83029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25298" y="12172390"/>
          <a:ext cx="5205837" cy="58729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96428</xdr:colOff>
      <xdr:row>36</xdr:row>
      <xdr:rowOff>98051</xdr:rowOff>
    </xdr:from>
    <xdr:to>
      <xdr:col>15</xdr:col>
      <xdr:colOff>38407</xdr:colOff>
      <xdr:row>39</xdr:row>
      <xdr:rowOff>81404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00031" y="12186397"/>
          <a:ext cx="8682567" cy="5716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367859</xdr:colOff>
      <xdr:row>36</xdr:row>
      <xdr:rowOff>168088</xdr:rowOff>
    </xdr:from>
    <xdr:to>
      <xdr:col>20</xdr:col>
      <xdr:colOff>285001</xdr:colOff>
      <xdr:row>39</xdr:row>
      <xdr:rowOff>106012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397197" y="12256434"/>
          <a:ext cx="4875745" cy="52623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126066</xdr:rowOff>
    </xdr:from>
    <xdr:to>
      <xdr:col>24</xdr:col>
      <xdr:colOff>1352826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77148" y="12214412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338973</xdr:colOff>
      <xdr:row>36</xdr:row>
      <xdr:rowOff>84043</xdr:rowOff>
    </xdr:from>
    <xdr:to>
      <xdr:col>3</xdr:col>
      <xdr:colOff>348499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91105" y="12172389"/>
          <a:ext cx="4379820" cy="5952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136217</xdr:colOff>
      <xdr:row>36</xdr:row>
      <xdr:rowOff>70036</xdr:rowOff>
    </xdr:from>
    <xdr:to>
      <xdr:col>9</xdr:col>
      <xdr:colOff>971760</xdr:colOff>
      <xdr:row>39</xdr:row>
      <xdr:rowOff>125051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499232" y="12158382"/>
          <a:ext cx="5205837" cy="64332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138449</xdr:colOff>
      <xdr:row>36</xdr:row>
      <xdr:rowOff>98051</xdr:rowOff>
    </xdr:from>
    <xdr:to>
      <xdr:col>15</xdr:col>
      <xdr:colOff>80428</xdr:colOff>
      <xdr:row>39</xdr:row>
      <xdr:rowOff>109421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42052" y="12186397"/>
          <a:ext cx="8682567" cy="5996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437895</xdr:colOff>
      <xdr:row>36</xdr:row>
      <xdr:rowOff>140072</xdr:rowOff>
    </xdr:from>
    <xdr:to>
      <xdr:col>20</xdr:col>
      <xdr:colOff>355037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67233" y="12228418"/>
          <a:ext cx="4875745" cy="5542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98051</xdr:rowOff>
    </xdr:from>
    <xdr:to>
      <xdr:col>24</xdr:col>
      <xdr:colOff>1352826</xdr:colOff>
      <xdr:row>39</xdr:row>
      <xdr:rowOff>95818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77148" y="12186397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324966</xdr:colOff>
      <xdr:row>36</xdr:row>
      <xdr:rowOff>0</xdr:rowOff>
    </xdr:from>
    <xdr:to>
      <xdr:col>3</xdr:col>
      <xdr:colOff>334492</xdr:colOff>
      <xdr:row>39</xdr:row>
      <xdr:rowOff>6974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77098" y="12088346"/>
          <a:ext cx="4379820" cy="5952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304305</xdr:colOff>
      <xdr:row>36</xdr:row>
      <xdr:rowOff>126066</xdr:rowOff>
    </xdr:from>
    <xdr:to>
      <xdr:col>9</xdr:col>
      <xdr:colOff>1139848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67320" y="12214412"/>
          <a:ext cx="5205837" cy="57328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112058</xdr:rowOff>
    </xdr:from>
    <xdr:to>
      <xdr:col>15</xdr:col>
      <xdr:colOff>52414</xdr:colOff>
      <xdr:row>39</xdr:row>
      <xdr:rowOff>109420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14038" y="12200404"/>
          <a:ext cx="8682567" cy="5856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98051</xdr:rowOff>
    </xdr:from>
    <xdr:to>
      <xdr:col>20</xdr:col>
      <xdr:colOff>327023</xdr:colOff>
      <xdr:row>39</xdr:row>
      <xdr:rowOff>120019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39219" y="12186397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168087</xdr:rowOff>
    </xdr:from>
    <xdr:to>
      <xdr:col>24</xdr:col>
      <xdr:colOff>1352826</xdr:colOff>
      <xdr:row>39</xdr:row>
      <xdr:rowOff>137840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77148" y="12256433"/>
          <a:ext cx="3449869" cy="5580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549084</xdr:colOff>
      <xdr:row>36</xdr:row>
      <xdr:rowOff>56029</xdr:rowOff>
    </xdr:from>
    <xdr:to>
      <xdr:col>3</xdr:col>
      <xdr:colOff>558610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801216" y="12144375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290298</xdr:colOff>
      <xdr:row>36</xdr:row>
      <xdr:rowOff>98050</xdr:rowOff>
    </xdr:from>
    <xdr:to>
      <xdr:col>9</xdr:col>
      <xdr:colOff>1125841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53313" y="12186396"/>
          <a:ext cx="5205837" cy="5872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124442</xdr:colOff>
      <xdr:row>36</xdr:row>
      <xdr:rowOff>154080</xdr:rowOff>
    </xdr:from>
    <xdr:to>
      <xdr:col>15</xdr:col>
      <xdr:colOff>66421</xdr:colOff>
      <xdr:row>39</xdr:row>
      <xdr:rowOff>109419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28045" y="12242426"/>
          <a:ext cx="8682567" cy="5436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381867</xdr:colOff>
      <xdr:row>36</xdr:row>
      <xdr:rowOff>70037</xdr:rowOff>
    </xdr:from>
    <xdr:to>
      <xdr:col>20</xdr:col>
      <xdr:colOff>299009</xdr:colOff>
      <xdr:row>39</xdr:row>
      <xdr:rowOff>63989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11205" y="12158383"/>
          <a:ext cx="4875745" cy="58226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37</xdr:row>
      <xdr:rowOff>0</xdr:rowOff>
    </xdr:from>
    <xdr:to>
      <xdr:col>24</xdr:col>
      <xdr:colOff>1366833</xdr:colOff>
      <xdr:row>39</xdr:row>
      <xdr:rowOff>109825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91155" y="12284449"/>
          <a:ext cx="3449869" cy="50203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0</xdr:colOff>
      <xdr:row>36</xdr:row>
      <xdr:rowOff>70036</xdr:rowOff>
    </xdr:from>
    <xdr:to>
      <xdr:col>2</xdr:col>
      <xdr:colOff>1942541</xdr:colOff>
      <xdr:row>39</xdr:row>
      <xdr:rowOff>6973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12158382"/>
          <a:ext cx="4379820" cy="5252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70036</xdr:rowOff>
    </xdr:from>
    <xdr:to>
      <xdr:col>9</xdr:col>
      <xdr:colOff>1097826</xdr:colOff>
      <xdr:row>39</xdr:row>
      <xdr:rowOff>125052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25298" y="12158382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98051</xdr:rowOff>
    </xdr:from>
    <xdr:to>
      <xdr:col>15</xdr:col>
      <xdr:colOff>52414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14038" y="12186397"/>
          <a:ext cx="8682567" cy="5856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98051</xdr:rowOff>
    </xdr:from>
    <xdr:to>
      <xdr:col>20</xdr:col>
      <xdr:colOff>327023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39219" y="12186397"/>
          <a:ext cx="4875745" cy="596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662406</xdr:colOff>
      <xdr:row>36</xdr:row>
      <xdr:rowOff>140073</xdr:rowOff>
    </xdr:from>
    <xdr:to>
      <xdr:col>24</xdr:col>
      <xdr:colOff>1338819</xdr:colOff>
      <xdr:row>39</xdr:row>
      <xdr:rowOff>109825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63141" y="12228419"/>
          <a:ext cx="3449869" cy="55806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0</xdr:colOff>
      <xdr:row>36</xdr:row>
      <xdr:rowOff>98051</xdr:rowOff>
    </xdr:from>
    <xdr:to>
      <xdr:col>2</xdr:col>
      <xdr:colOff>1942541</xdr:colOff>
      <xdr:row>39</xdr:row>
      <xdr:rowOff>77010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12186397"/>
          <a:ext cx="4379820" cy="5672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56028</xdr:rowOff>
    </xdr:from>
    <xdr:to>
      <xdr:col>9</xdr:col>
      <xdr:colOff>1097826</xdr:colOff>
      <xdr:row>39</xdr:row>
      <xdr:rowOff>83029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25298" y="12144374"/>
          <a:ext cx="5205837" cy="61530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138450</xdr:colOff>
      <xdr:row>36</xdr:row>
      <xdr:rowOff>84044</xdr:rowOff>
    </xdr:from>
    <xdr:to>
      <xdr:col>15</xdr:col>
      <xdr:colOff>80429</xdr:colOff>
      <xdr:row>39</xdr:row>
      <xdr:rowOff>95411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42053" y="12172390"/>
          <a:ext cx="8682567" cy="5996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353852</xdr:colOff>
      <xdr:row>36</xdr:row>
      <xdr:rowOff>140072</xdr:rowOff>
    </xdr:from>
    <xdr:to>
      <xdr:col>20</xdr:col>
      <xdr:colOff>270994</xdr:colOff>
      <xdr:row>39</xdr:row>
      <xdr:rowOff>92003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383190" y="12228418"/>
          <a:ext cx="4875745" cy="5402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648398</xdr:colOff>
      <xdr:row>36</xdr:row>
      <xdr:rowOff>140072</xdr:rowOff>
    </xdr:from>
    <xdr:to>
      <xdr:col>24</xdr:col>
      <xdr:colOff>1324811</xdr:colOff>
      <xdr:row>39</xdr:row>
      <xdr:rowOff>95817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49133" y="12228418"/>
          <a:ext cx="3449869" cy="5440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577098</xdr:colOff>
      <xdr:row>36</xdr:row>
      <xdr:rowOff>112057</xdr:rowOff>
    </xdr:from>
    <xdr:to>
      <xdr:col>3</xdr:col>
      <xdr:colOff>586624</xdr:colOff>
      <xdr:row>39</xdr:row>
      <xdr:rowOff>63002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829230" y="12200403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290297</xdr:colOff>
      <xdr:row>36</xdr:row>
      <xdr:rowOff>126066</xdr:rowOff>
    </xdr:from>
    <xdr:to>
      <xdr:col>9</xdr:col>
      <xdr:colOff>1125840</xdr:colOff>
      <xdr:row>39</xdr:row>
      <xdr:rowOff>97038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53312" y="12214412"/>
          <a:ext cx="5205837" cy="5592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68413</xdr:colOff>
      <xdr:row>36</xdr:row>
      <xdr:rowOff>112057</xdr:rowOff>
    </xdr:from>
    <xdr:to>
      <xdr:col>15</xdr:col>
      <xdr:colOff>10392</xdr:colOff>
      <xdr:row>39</xdr:row>
      <xdr:rowOff>123426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172016" y="12200403"/>
          <a:ext cx="8682567" cy="5996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353851</xdr:colOff>
      <xdr:row>36</xdr:row>
      <xdr:rowOff>84044</xdr:rowOff>
    </xdr:from>
    <xdr:to>
      <xdr:col>20</xdr:col>
      <xdr:colOff>270993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383189" y="12172390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914538</xdr:colOff>
      <xdr:row>36</xdr:row>
      <xdr:rowOff>140073</xdr:rowOff>
    </xdr:from>
    <xdr:to>
      <xdr:col>25</xdr:col>
      <xdr:colOff>176208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415273" y="12228419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16804</xdr:colOff>
      <xdr:row>36</xdr:row>
      <xdr:rowOff>70036</xdr:rowOff>
    </xdr:from>
    <xdr:to>
      <xdr:col>3</xdr:col>
      <xdr:colOff>26330</xdr:colOff>
      <xdr:row>39</xdr:row>
      <xdr:rowOff>48996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268936" y="12158382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52173</xdr:colOff>
      <xdr:row>36</xdr:row>
      <xdr:rowOff>56028</xdr:rowOff>
    </xdr:from>
    <xdr:to>
      <xdr:col>9</xdr:col>
      <xdr:colOff>887716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415188" y="12144374"/>
          <a:ext cx="5205837" cy="62931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2183524</xdr:colOff>
      <xdr:row>36</xdr:row>
      <xdr:rowOff>98051</xdr:rowOff>
    </xdr:from>
    <xdr:to>
      <xdr:col>14</xdr:col>
      <xdr:colOff>2125503</xdr:colOff>
      <xdr:row>39</xdr:row>
      <xdr:rowOff>109421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101980" y="12186397"/>
          <a:ext cx="8682567" cy="5996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395873</xdr:colOff>
      <xdr:row>36</xdr:row>
      <xdr:rowOff>98051</xdr:rowOff>
    </xdr:from>
    <xdr:to>
      <xdr:col>20</xdr:col>
      <xdr:colOff>313015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25211" y="12186397"/>
          <a:ext cx="4875745" cy="568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648398</xdr:colOff>
      <xdr:row>36</xdr:row>
      <xdr:rowOff>168088</xdr:rowOff>
    </xdr:from>
    <xdr:to>
      <xdr:col>24</xdr:col>
      <xdr:colOff>1324811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49133" y="12256434"/>
          <a:ext cx="3449869" cy="5440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170885</xdr:colOff>
      <xdr:row>36</xdr:row>
      <xdr:rowOff>84043</xdr:rowOff>
    </xdr:from>
    <xdr:to>
      <xdr:col>2</xdr:col>
      <xdr:colOff>2113426</xdr:colOff>
      <xdr:row>39</xdr:row>
      <xdr:rowOff>105024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0885" y="12172389"/>
          <a:ext cx="4379820" cy="60928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6</xdr:col>
      <xdr:colOff>2181290</xdr:colOff>
      <xdr:row>36</xdr:row>
      <xdr:rowOff>56029</xdr:rowOff>
    </xdr:from>
    <xdr:to>
      <xdr:col>9</xdr:col>
      <xdr:colOff>831686</xdr:colOff>
      <xdr:row>39</xdr:row>
      <xdr:rowOff>69022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359158" y="12144375"/>
          <a:ext cx="5205837" cy="6013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68413</xdr:colOff>
      <xdr:row>36</xdr:row>
      <xdr:rowOff>70036</xdr:rowOff>
    </xdr:from>
    <xdr:to>
      <xdr:col>15</xdr:col>
      <xdr:colOff>10392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172016" y="12158382"/>
          <a:ext cx="8682567" cy="61368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437896</xdr:colOff>
      <xdr:row>36</xdr:row>
      <xdr:rowOff>140073</xdr:rowOff>
    </xdr:from>
    <xdr:to>
      <xdr:col>20</xdr:col>
      <xdr:colOff>355038</xdr:colOff>
      <xdr:row>39</xdr:row>
      <xdr:rowOff>120018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67234" y="12228419"/>
          <a:ext cx="4875745" cy="568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662406</xdr:colOff>
      <xdr:row>36</xdr:row>
      <xdr:rowOff>98051</xdr:rowOff>
    </xdr:from>
    <xdr:to>
      <xdr:col>24</xdr:col>
      <xdr:colOff>1338819</xdr:colOff>
      <xdr:row>39</xdr:row>
      <xdr:rowOff>137841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63141" y="12186397"/>
          <a:ext cx="3449869" cy="62809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114855</xdr:colOff>
      <xdr:row>36</xdr:row>
      <xdr:rowOff>70036</xdr:rowOff>
    </xdr:from>
    <xdr:to>
      <xdr:col>2</xdr:col>
      <xdr:colOff>2057396</xdr:colOff>
      <xdr:row>39</xdr:row>
      <xdr:rowOff>34987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14855" y="12158382"/>
          <a:ext cx="4379820" cy="55325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290297</xdr:colOff>
      <xdr:row>36</xdr:row>
      <xdr:rowOff>28013</xdr:rowOff>
    </xdr:from>
    <xdr:to>
      <xdr:col>9</xdr:col>
      <xdr:colOff>1125840</xdr:colOff>
      <xdr:row>39</xdr:row>
      <xdr:rowOff>97036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653312" y="12116359"/>
          <a:ext cx="5205837" cy="6573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84043</xdr:rowOff>
    </xdr:from>
    <xdr:to>
      <xdr:col>15</xdr:col>
      <xdr:colOff>52414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14038" y="12172389"/>
          <a:ext cx="8682567" cy="5996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437895</xdr:colOff>
      <xdr:row>36</xdr:row>
      <xdr:rowOff>0</xdr:rowOff>
    </xdr:from>
    <xdr:to>
      <xdr:col>20</xdr:col>
      <xdr:colOff>355037</xdr:colOff>
      <xdr:row>39</xdr:row>
      <xdr:rowOff>49982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67233" y="12088346"/>
          <a:ext cx="4875745" cy="6382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70036</xdr:rowOff>
    </xdr:from>
    <xdr:to>
      <xdr:col>24</xdr:col>
      <xdr:colOff>1352826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77148" y="12158382"/>
          <a:ext cx="3449869" cy="6421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310958</xdr:colOff>
      <xdr:row>36</xdr:row>
      <xdr:rowOff>14007</xdr:rowOff>
    </xdr:from>
    <xdr:to>
      <xdr:col>3</xdr:col>
      <xdr:colOff>320484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63090" y="12102353"/>
          <a:ext cx="4379820" cy="6092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234269</xdr:colOff>
      <xdr:row>36</xdr:row>
      <xdr:rowOff>14007</xdr:rowOff>
    </xdr:from>
    <xdr:to>
      <xdr:col>9</xdr:col>
      <xdr:colOff>1069812</xdr:colOff>
      <xdr:row>39</xdr:row>
      <xdr:rowOff>83030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3597284" y="12102353"/>
          <a:ext cx="5205837" cy="6573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28013</xdr:rowOff>
    </xdr:from>
    <xdr:to>
      <xdr:col>15</xdr:col>
      <xdr:colOff>52414</xdr:colOff>
      <xdr:row>39</xdr:row>
      <xdr:rowOff>53390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2214038" y="12116359"/>
          <a:ext cx="8682567" cy="61368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42022</xdr:rowOff>
    </xdr:from>
    <xdr:to>
      <xdr:col>20</xdr:col>
      <xdr:colOff>341030</xdr:colOff>
      <xdr:row>39</xdr:row>
      <xdr:rowOff>63990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33453226" y="12130368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634391</xdr:colOff>
      <xdr:row>36</xdr:row>
      <xdr:rowOff>126066</xdr:rowOff>
    </xdr:from>
    <xdr:to>
      <xdr:col>24</xdr:col>
      <xdr:colOff>1310804</xdr:colOff>
      <xdr:row>39</xdr:row>
      <xdr:rowOff>109826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40135126" y="12214412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409010</xdr:colOff>
      <xdr:row>36</xdr:row>
      <xdr:rowOff>42022</xdr:rowOff>
    </xdr:from>
    <xdr:to>
      <xdr:col>3</xdr:col>
      <xdr:colOff>418536</xdr:colOff>
      <xdr:row>39</xdr:row>
      <xdr:rowOff>48996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661142" y="12130368"/>
          <a:ext cx="4379820" cy="5952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248275</xdr:colOff>
      <xdr:row>36</xdr:row>
      <xdr:rowOff>84044</xdr:rowOff>
    </xdr:from>
    <xdr:to>
      <xdr:col>9</xdr:col>
      <xdr:colOff>1083818</xdr:colOff>
      <xdr:row>39</xdr:row>
      <xdr:rowOff>139060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3611290" y="12172390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112058</xdr:rowOff>
    </xdr:from>
    <xdr:to>
      <xdr:col>15</xdr:col>
      <xdr:colOff>52414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22214038" y="12200404"/>
          <a:ext cx="8682567" cy="5716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98051</xdr:rowOff>
    </xdr:from>
    <xdr:to>
      <xdr:col>20</xdr:col>
      <xdr:colOff>327023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33439219" y="12186397"/>
          <a:ext cx="4875745" cy="568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704428</xdr:colOff>
      <xdr:row>36</xdr:row>
      <xdr:rowOff>112058</xdr:rowOff>
    </xdr:from>
    <xdr:to>
      <xdr:col>24</xdr:col>
      <xdr:colOff>1380841</xdr:colOff>
      <xdr:row>39</xdr:row>
      <xdr:rowOff>95818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0205163" y="12200404"/>
          <a:ext cx="3449869" cy="5720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479047</xdr:colOff>
      <xdr:row>36</xdr:row>
      <xdr:rowOff>98051</xdr:rowOff>
    </xdr:from>
    <xdr:to>
      <xdr:col>3</xdr:col>
      <xdr:colOff>488573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731179" y="12186397"/>
          <a:ext cx="4379820" cy="52524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84044</xdr:rowOff>
    </xdr:from>
    <xdr:to>
      <xdr:col>9</xdr:col>
      <xdr:colOff>1097826</xdr:colOff>
      <xdr:row>39</xdr:row>
      <xdr:rowOff>97038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3625298" y="12172390"/>
          <a:ext cx="5205837" cy="60130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56029</xdr:rowOff>
    </xdr:from>
    <xdr:to>
      <xdr:col>15</xdr:col>
      <xdr:colOff>52414</xdr:colOff>
      <xdr:row>39</xdr:row>
      <xdr:rowOff>95411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22214038" y="12144375"/>
          <a:ext cx="8682567" cy="6276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84044</xdr:rowOff>
    </xdr:from>
    <xdr:to>
      <xdr:col>20</xdr:col>
      <xdr:colOff>327023</xdr:colOff>
      <xdr:row>39</xdr:row>
      <xdr:rowOff>63989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33439219" y="12172390"/>
          <a:ext cx="4875745" cy="568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126066</xdr:rowOff>
    </xdr:from>
    <xdr:to>
      <xdr:col>24</xdr:col>
      <xdr:colOff>1352826</xdr:colOff>
      <xdr:row>39</xdr:row>
      <xdr:rowOff>95819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40177148" y="12214412"/>
          <a:ext cx="3449869" cy="5580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226914</xdr:colOff>
      <xdr:row>36</xdr:row>
      <xdr:rowOff>14007</xdr:rowOff>
    </xdr:from>
    <xdr:to>
      <xdr:col>3</xdr:col>
      <xdr:colOff>236440</xdr:colOff>
      <xdr:row>39</xdr:row>
      <xdr:rowOff>6974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479046" y="12102353"/>
          <a:ext cx="4379820" cy="5812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304305</xdr:colOff>
      <xdr:row>36</xdr:row>
      <xdr:rowOff>14006</xdr:rowOff>
    </xdr:from>
    <xdr:to>
      <xdr:col>9</xdr:col>
      <xdr:colOff>1139848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13667320" y="12102352"/>
          <a:ext cx="5205837" cy="6713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70035</xdr:rowOff>
    </xdr:from>
    <xdr:to>
      <xdr:col>15</xdr:col>
      <xdr:colOff>24399</xdr:colOff>
      <xdr:row>39</xdr:row>
      <xdr:rowOff>53390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22186023" y="12158381"/>
          <a:ext cx="8682567" cy="57166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115726</xdr:colOff>
      <xdr:row>36</xdr:row>
      <xdr:rowOff>84044</xdr:rowOff>
    </xdr:from>
    <xdr:to>
      <xdr:col>20</xdr:col>
      <xdr:colOff>32868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/>
      </xdr:nvSpPr>
      <xdr:spPr>
        <a:xfrm>
          <a:off x="33145064" y="12172390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732443</xdr:colOff>
      <xdr:row>36</xdr:row>
      <xdr:rowOff>112058</xdr:rowOff>
    </xdr:from>
    <xdr:to>
      <xdr:col>24</xdr:col>
      <xdr:colOff>1408856</xdr:colOff>
      <xdr:row>39</xdr:row>
      <xdr:rowOff>67804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/>
      </xdr:nvSpPr>
      <xdr:spPr>
        <a:xfrm>
          <a:off x="40233178" y="12200404"/>
          <a:ext cx="3449869" cy="5440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2796</xdr:colOff>
      <xdr:row>36</xdr:row>
      <xdr:rowOff>70036</xdr:rowOff>
    </xdr:from>
    <xdr:to>
      <xdr:col>3</xdr:col>
      <xdr:colOff>12322</xdr:colOff>
      <xdr:row>39</xdr:row>
      <xdr:rowOff>20981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254928" y="12158382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332319</xdr:colOff>
      <xdr:row>36</xdr:row>
      <xdr:rowOff>28014</xdr:rowOff>
    </xdr:from>
    <xdr:to>
      <xdr:col>9</xdr:col>
      <xdr:colOff>1167862</xdr:colOff>
      <xdr:row>39</xdr:row>
      <xdr:rowOff>55015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13695334" y="12116360"/>
          <a:ext cx="5205837" cy="61530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84044</xdr:rowOff>
    </xdr:from>
    <xdr:to>
      <xdr:col>15</xdr:col>
      <xdr:colOff>24399</xdr:colOff>
      <xdr:row>39</xdr:row>
      <xdr:rowOff>67398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22186023" y="12172390"/>
          <a:ext cx="8682567" cy="5716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451903</xdr:colOff>
      <xdr:row>36</xdr:row>
      <xdr:rowOff>14006</xdr:rowOff>
    </xdr:from>
    <xdr:to>
      <xdr:col>20</xdr:col>
      <xdr:colOff>369045</xdr:colOff>
      <xdr:row>39</xdr:row>
      <xdr:rowOff>35973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/>
      </xdr:nvSpPr>
      <xdr:spPr>
        <a:xfrm>
          <a:off x="33481241" y="12102352"/>
          <a:ext cx="4875745" cy="6102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36</xdr:row>
      <xdr:rowOff>28014</xdr:rowOff>
    </xdr:from>
    <xdr:to>
      <xdr:col>24</xdr:col>
      <xdr:colOff>1366833</xdr:colOff>
      <xdr:row>39</xdr:row>
      <xdr:rowOff>67803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/>
      </xdr:nvSpPr>
      <xdr:spPr>
        <a:xfrm>
          <a:off x="40191155" y="12116360"/>
          <a:ext cx="3449869" cy="6280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2</xdr:col>
      <xdr:colOff>1473569</xdr:colOff>
      <xdr:row>36</xdr:row>
      <xdr:rowOff>98051</xdr:rowOff>
    </xdr:from>
    <xdr:to>
      <xdr:col>4</xdr:col>
      <xdr:colOff>1483094</xdr:colOff>
      <xdr:row>39</xdr:row>
      <xdr:rowOff>77011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3910848" y="12186397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42022</xdr:rowOff>
    </xdr:from>
    <xdr:to>
      <xdr:col>9</xdr:col>
      <xdr:colOff>1097826</xdr:colOff>
      <xdr:row>39</xdr:row>
      <xdr:rowOff>97038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13625298" y="12130368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84044</xdr:rowOff>
    </xdr:from>
    <xdr:to>
      <xdr:col>15</xdr:col>
      <xdr:colOff>52414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22214038" y="12172390"/>
          <a:ext cx="8682567" cy="5996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381867</xdr:colOff>
      <xdr:row>36</xdr:row>
      <xdr:rowOff>112057</xdr:rowOff>
    </xdr:from>
    <xdr:to>
      <xdr:col>20</xdr:col>
      <xdr:colOff>299009</xdr:colOff>
      <xdr:row>39</xdr:row>
      <xdr:rowOff>106010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33411205" y="12200403"/>
          <a:ext cx="4875745" cy="5822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690421</xdr:colOff>
      <xdr:row>36</xdr:row>
      <xdr:rowOff>84044</xdr:rowOff>
    </xdr:from>
    <xdr:to>
      <xdr:col>24</xdr:col>
      <xdr:colOff>1366834</xdr:colOff>
      <xdr:row>39</xdr:row>
      <xdr:rowOff>81811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40191156" y="12172390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437024</xdr:colOff>
      <xdr:row>36</xdr:row>
      <xdr:rowOff>98051</xdr:rowOff>
    </xdr:from>
    <xdr:to>
      <xdr:col>3</xdr:col>
      <xdr:colOff>446550</xdr:colOff>
      <xdr:row>39</xdr:row>
      <xdr:rowOff>91018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/>
      </xdr:nvSpPr>
      <xdr:spPr>
        <a:xfrm>
          <a:off x="689156" y="12186397"/>
          <a:ext cx="4379820" cy="5812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56029</xdr:rowOff>
    </xdr:from>
    <xdr:to>
      <xdr:col>9</xdr:col>
      <xdr:colOff>1097826</xdr:colOff>
      <xdr:row>39</xdr:row>
      <xdr:rowOff>97036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13625298" y="12144375"/>
          <a:ext cx="5205837" cy="62931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70036</xdr:rowOff>
    </xdr:from>
    <xdr:to>
      <xdr:col>15</xdr:col>
      <xdr:colOff>52414</xdr:colOff>
      <xdr:row>39</xdr:row>
      <xdr:rowOff>67398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22214038" y="12158382"/>
          <a:ext cx="8682567" cy="5856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353852</xdr:colOff>
      <xdr:row>36</xdr:row>
      <xdr:rowOff>70036</xdr:rowOff>
    </xdr:from>
    <xdr:to>
      <xdr:col>20</xdr:col>
      <xdr:colOff>270994</xdr:colOff>
      <xdr:row>39</xdr:row>
      <xdr:rowOff>77997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33383190" y="12158382"/>
          <a:ext cx="4875745" cy="5962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648398</xdr:colOff>
      <xdr:row>36</xdr:row>
      <xdr:rowOff>70035</xdr:rowOff>
    </xdr:from>
    <xdr:to>
      <xdr:col>24</xdr:col>
      <xdr:colOff>1324811</xdr:colOff>
      <xdr:row>39</xdr:row>
      <xdr:rowOff>123832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40149133" y="12158381"/>
          <a:ext cx="3449869" cy="6421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184893</xdr:colOff>
      <xdr:row>36</xdr:row>
      <xdr:rowOff>42021</xdr:rowOff>
    </xdr:from>
    <xdr:to>
      <xdr:col>3</xdr:col>
      <xdr:colOff>194419</xdr:colOff>
      <xdr:row>39</xdr:row>
      <xdr:rowOff>48996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437025" y="12130367"/>
          <a:ext cx="4379820" cy="5952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56029</xdr:rowOff>
    </xdr:from>
    <xdr:to>
      <xdr:col>9</xdr:col>
      <xdr:colOff>1097826</xdr:colOff>
      <xdr:row>39</xdr:row>
      <xdr:rowOff>111045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>
        <a:xfrm>
          <a:off x="13625298" y="12144375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84043</xdr:rowOff>
    </xdr:from>
    <xdr:to>
      <xdr:col>15</xdr:col>
      <xdr:colOff>52414</xdr:colOff>
      <xdr:row>39</xdr:row>
      <xdr:rowOff>39382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>
        <a:xfrm>
          <a:off x="22214038" y="12172389"/>
          <a:ext cx="8682567" cy="5436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14007</xdr:rowOff>
    </xdr:from>
    <xdr:to>
      <xdr:col>20</xdr:col>
      <xdr:colOff>327023</xdr:colOff>
      <xdr:row>39</xdr:row>
      <xdr:rowOff>21968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/>
      </xdr:nvSpPr>
      <xdr:spPr>
        <a:xfrm>
          <a:off x="33439219" y="12102353"/>
          <a:ext cx="4875745" cy="5962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704427</xdr:colOff>
      <xdr:row>36</xdr:row>
      <xdr:rowOff>42022</xdr:rowOff>
    </xdr:from>
    <xdr:to>
      <xdr:col>24</xdr:col>
      <xdr:colOff>1380840</xdr:colOff>
      <xdr:row>39</xdr:row>
      <xdr:rowOff>81811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/>
      </xdr:nvSpPr>
      <xdr:spPr>
        <a:xfrm>
          <a:off x="40205162" y="12130368"/>
          <a:ext cx="3449869" cy="6280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44818</xdr:colOff>
      <xdr:row>35</xdr:row>
      <xdr:rowOff>140072</xdr:rowOff>
    </xdr:from>
    <xdr:to>
      <xdr:col>3</xdr:col>
      <xdr:colOff>54344</xdr:colOff>
      <xdr:row>38</xdr:row>
      <xdr:rowOff>147047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296950" y="12032315"/>
          <a:ext cx="4379820" cy="5952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234268</xdr:colOff>
      <xdr:row>36</xdr:row>
      <xdr:rowOff>-1</xdr:rowOff>
    </xdr:from>
    <xdr:to>
      <xdr:col>9</xdr:col>
      <xdr:colOff>1069811</xdr:colOff>
      <xdr:row>39</xdr:row>
      <xdr:rowOff>55014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13597283" y="12088345"/>
          <a:ext cx="5205837" cy="64332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40398</xdr:colOff>
      <xdr:row>36</xdr:row>
      <xdr:rowOff>154080</xdr:rowOff>
    </xdr:from>
    <xdr:to>
      <xdr:col>14</xdr:col>
      <xdr:colOff>2167524</xdr:colOff>
      <xdr:row>39</xdr:row>
      <xdr:rowOff>123428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22144001" y="12242426"/>
          <a:ext cx="8682567" cy="55765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297823</xdr:colOff>
      <xdr:row>36</xdr:row>
      <xdr:rowOff>98051</xdr:rowOff>
    </xdr:from>
    <xdr:to>
      <xdr:col>20</xdr:col>
      <xdr:colOff>214965</xdr:colOff>
      <xdr:row>39</xdr:row>
      <xdr:rowOff>106011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33327161" y="12186397"/>
          <a:ext cx="4875745" cy="596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718435</xdr:colOff>
      <xdr:row>36</xdr:row>
      <xdr:rowOff>70036</xdr:rowOff>
    </xdr:from>
    <xdr:to>
      <xdr:col>24</xdr:col>
      <xdr:colOff>1394848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40219170" y="12158382"/>
          <a:ext cx="3449869" cy="6421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156877</xdr:colOff>
      <xdr:row>36</xdr:row>
      <xdr:rowOff>14006</xdr:rowOff>
    </xdr:from>
    <xdr:to>
      <xdr:col>2</xdr:col>
      <xdr:colOff>2099418</xdr:colOff>
      <xdr:row>38</xdr:row>
      <xdr:rowOff>161054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156877" y="12102352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220261</xdr:colOff>
      <xdr:row>36</xdr:row>
      <xdr:rowOff>28014</xdr:rowOff>
    </xdr:from>
    <xdr:to>
      <xdr:col>9</xdr:col>
      <xdr:colOff>1055804</xdr:colOff>
      <xdr:row>39</xdr:row>
      <xdr:rowOff>83030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13583276" y="12116360"/>
          <a:ext cx="5205837" cy="64332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56029</xdr:rowOff>
    </xdr:from>
    <xdr:to>
      <xdr:col>15</xdr:col>
      <xdr:colOff>24399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22186023" y="12144375"/>
          <a:ext cx="8682567" cy="62769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297822</xdr:colOff>
      <xdr:row>36</xdr:row>
      <xdr:rowOff>140072</xdr:rowOff>
    </xdr:from>
    <xdr:to>
      <xdr:col>20</xdr:col>
      <xdr:colOff>214964</xdr:colOff>
      <xdr:row>39</xdr:row>
      <xdr:rowOff>92003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/>
      </xdr:nvSpPr>
      <xdr:spPr>
        <a:xfrm>
          <a:off x="33327160" y="12228418"/>
          <a:ext cx="4875745" cy="5402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690421</xdr:colOff>
      <xdr:row>36</xdr:row>
      <xdr:rowOff>84044</xdr:rowOff>
    </xdr:from>
    <xdr:to>
      <xdr:col>24</xdr:col>
      <xdr:colOff>1366834</xdr:colOff>
      <xdr:row>39</xdr:row>
      <xdr:rowOff>95818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/>
      </xdr:nvSpPr>
      <xdr:spPr>
        <a:xfrm>
          <a:off x="40191156" y="12172390"/>
          <a:ext cx="3449869" cy="6000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198899</xdr:colOff>
      <xdr:row>36</xdr:row>
      <xdr:rowOff>112058</xdr:rowOff>
    </xdr:from>
    <xdr:to>
      <xdr:col>2</xdr:col>
      <xdr:colOff>2141440</xdr:colOff>
      <xdr:row>39</xdr:row>
      <xdr:rowOff>91017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/>
      </xdr:nvSpPr>
      <xdr:spPr>
        <a:xfrm>
          <a:off x="198899" y="12200404"/>
          <a:ext cx="4379820" cy="5672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276291</xdr:colOff>
      <xdr:row>36</xdr:row>
      <xdr:rowOff>84044</xdr:rowOff>
    </xdr:from>
    <xdr:to>
      <xdr:col>9</xdr:col>
      <xdr:colOff>1111834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SpPr/>
      </xdr:nvSpPr>
      <xdr:spPr>
        <a:xfrm>
          <a:off x="13639306" y="12172390"/>
          <a:ext cx="5205837" cy="60130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54405</xdr:colOff>
      <xdr:row>36</xdr:row>
      <xdr:rowOff>126066</xdr:rowOff>
    </xdr:from>
    <xdr:to>
      <xdr:col>14</xdr:col>
      <xdr:colOff>2181531</xdr:colOff>
      <xdr:row>39</xdr:row>
      <xdr:rowOff>109420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SpPr/>
      </xdr:nvSpPr>
      <xdr:spPr>
        <a:xfrm>
          <a:off x="22158008" y="12214412"/>
          <a:ext cx="8682567" cy="5716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325837</xdr:colOff>
      <xdr:row>36</xdr:row>
      <xdr:rowOff>28014</xdr:rowOff>
    </xdr:from>
    <xdr:to>
      <xdr:col>20</xdr:col>
      <xdr:colOff>242979</xdr:colOff>
      <xdr:row>39</xdr:row>
      <xdr:rowOff>49983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SpPr/>
      </xdr:nvSpPr>
      <xdr:spPr>
        <a:xfrm>
          <a:off x="33355175" y="12116360"/>
          <a:ext cx="4875745" cy="6102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662406</xdr:colOff>
      <xdr:row>36</xdr:row>
      <xdr:rowOff>84044</xdr:rowOff>
    </xdr:from>
    <xdr:to>
      <xdr:col>24</xdr:col>
      <xdr:colOff>1338819</xdr:colOff>
      <xdr:row>39</xdr:row>
      <xdr:rowOff>81811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40163141" y="12172390"/>
          <a:ext cx="3449869" cy="5860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16803</xdr:colOff>
      <xdr:row>36</xdr:row>
      <xdr:rowOff>-1</xdr:rowOff>
    </xdr:from>
    <xdr:to>
      <xdr:col>2</xdr:col>
      <xdr:colOff>1959344</xdr:colOff>
      <xdr:row>38</xdr:row>
      <xdr:rowOff>175061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/>
      </xdr:nvSpPr>
      <xdr:spPr>
        <a:xfrm>
          <a:off x="16803" y="12088345"/>
          <a:ext cx="4379820" cy="5672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56028</xdr:rowOff>
    </xdr:from>
    <xdr:to>
      <xdr:col>9</xdr:col>
      <xdr:colOff>1097826</xdr:colOff>
      <xdr:row>39</xdr:row>
      <xdr:rowOff>97037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/>
      </xdr:nvSpPr>
      <xdr:spPr>
        <a:xfrm>
          <a:off x="13625298" y="12144374"/>
          <a:ext cx="5205837" cy="62931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54406</xdr:colOff>
      <xdr:row>36</xdr:row>
      <xdr:rowOff>126065</xdr:rowOff>
    </xdr:from>
    <xdr:to>
      <xdr:col>14</xdr:col>
      <xdr:colOff>2181532</xdr:colOff>
      <xdr:row>39</xdr:row>
      <xdr:rowOff>95412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/>
      </xdr:nvSpPr>
      <xdr:spPr>
        <a:xfrm>
          <a:off x="22158009" y="12214411"/>
          <a:ext cx="8682567" cy="5576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367859</xdr:colOff>
      <xdr:row>36</xdr:row>
      <xdr:rowOff>70036</xdr:rowOff>
    </xdr:from>
    <xdr:to>
      <xdr:col>20</xdr:col>
      <xdr:colOff>285001</xdr:colOff>
      <xdr:row>39</xdr:row>
      <xdr:rowOff>77996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/>
      </xdr:nvSpPr>
      <xdr:spPr>
        <a:xfrm>
          <a:off x="33397197" y="12158382"/>
          <a:ext cx="4875745" cy="596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578361</xdr:colOff>
      <xdr:row>36</xdr:row>
      <xdr:rowOff>70036</xdr:rowOff>
    </xdr:from>
    <xdr:to>
      <xdr:col>24</xdr:col>
      <xdr:colOff>1254774</xdr:colOff>
      <xdr:row>39</xdr:row>
      <xdr:rowOff>53797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/>
      </xdr:nvSpPr>
      <xdr:spPr>
        <a:xfrm>
          <a:off x="40079096" y="12158382"/>
          <a:ext cx="3449869" cy="5720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142870</xdr:colOff>
      <xdr:row>36</xdr:row>
      <xdr:rowOff>14007</xdr:rowOff>
    </xdr:from>
    <xdr:to>
      <xdr:col>3</xdr:col>
      <xdr:colOff>152396</xdr:colOff>
      <xdr:row>39</xdr:row>
      <xdr:rowOff>20981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/>
      </xdr:nvSpPr>
      <xdr:spPr>
        <a:xfrm>
          <a:off x="395002" y="12102353"/>
          <a:ext cx="4379820" cy="5952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234268</xdr:colOff>
      <xdr:row>35</xdr:row>
      <xdr:rowOff>182095</xdr:rowOff>
    </xdr:from>
    <xdr:to>
      <xdr:col>9</xdr:col>
      <xdr:colOff>1069811</xdr:colOff>
      <xdr:row>39</xdr:row>
      <xdr:rowOff>41007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SpPr/>
      </xdr:nvSpPr>
      <xdr:spPr>
        <a:xfrm>
          <a:off x="13597283" y="12074338"/>
          <a:ext cx="5205837" cy="64332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68413</xdr:colOff>
      <xdr:row>36</xdr:row>
      <xdr:rowOff>70037</xdr:rowOff>
    </xdr:from>
    <xdr:to>
      <xdr:col>15</xdr:col>
      <xdr:colOff>10392</xdr:colOff>
      <xdr:row>39</xdr:row>
      <xdr:rowOff>81405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SpPr/>
      </xdr:nvSpPr>
      <xdr:spPr>
        <a:xfrm>
          <a:off x="22172016" y="12158383"/>
          <a:ext cx="8682567" cy="5996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339844</xdr:colOff>
      <xdr:row>36</xdr:row>
      <xdr:rowOff>84044</xdr:rowOff>
    </xdr:from>
    <xdr:to>
      <xdr:col>20</xdr:col>
      <xdr:colOff>256986</xdr:colOff>
      <xdr:row>39</xdr:row>
      <xdr:rowOff>106012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C00-000007000000}"/>
            </a:ext>
          </a:extLst>
        </xdr:cNvPr>
        <xdr:cNvSpPr/>
      </xdr:nvSpPr>
      <xdr:spPr>
        <a:xfrm>
          <a:off x="33369182" y="12172390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690420</xdr:colOff>
      <xdr:row>36</xdr:row>
      <xdr:rowOff>70035</xdr:rowOff>
    </xdr:from>
    <xdr:to>
      <xdr:col>24</xdr:col>
      <xdr:colOff>1366833</xdr:colOff>
      <xdr:row>39</xdr:row>
      <xdr:rowOff>109824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C00-000008000000}"/>
            </a:ext>
          </a:extLst>
        </xdr:cNvPr>
        <xdr:cNvSpPr/>
      </xdr:nvSpPr>
      <xdr:spPr>
        <a:xfrm>
          <a:off x="40191155" y="12158381"/>
          <a:ext cx="3449869" cy="62809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212906</xdr:colOff>
      <xdr:row>36</xdr:row>
      <xdr:rowOff>28014</xdr:rowOff>
    </xdr:from>
    <xdr:to>
      <xdr:col>2</xdr:col>
      <xdr:colOff>2155447</xdr:colOff>
      <xdr:row>39</xdr:row>
      <xdr:rowOff>63004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SpPr/>
      </xdr:nvSpPr>
      <xdr:spPr>
        <a:xfrm>
          <a:off x="212906" y="12116360"/>
          <a:ext cx="4379820" cy="62329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220261</xdr:colOff>
      <xdr:row>36</xdr:row>
      <xdr:rowOff>56029</xdr:rowOff>
    </xdr:from>
    <xdr:to>
      <xdr:col>9</xdr:col>
      <xdr:colOff>1055804</xdr:colOff>
      <xdr:row>39</xdr:row>
      <xdr:rowOff>125053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SpPr/>
      </xdr:nvSpPr>
      <xdr:spPr>
        <a:xfrm>
          <a:off x="13583276" y="12144375"/>
          <a:ext cx="5205837" cy="65733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140073</xdr:rowOff>
    </xdr:from>
    <xdr:to>
      <xdr:col>15</xdr:col>
      <xdr:colOff>52414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SpPr/>
      </xdr:nvSpPr>
      <xdr:spPr>
        <a:xfrm>
          <a:off x="22214038" y="12228419"/>
          <a:ext cx="8682567" cy="5436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D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423888</xdr:colOff>
      <xdr:row>36</xdr:row>
      <xdr:rowOff>56028</xdr:rowOff>
    </xdr:from>
    <xdr:to>
      <xdr:col>20</xdr:col>
      <xdr:colOff>341030</xdr:colOff>
      <xdr:row>39</xdr:row>
      <xdr:rowOff>63989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D00-000007000000}"/>
            </a:ext>
          </a:extLst>
        </xdr:cNvPr>
        <xdr:cNvSpPr/>
      </xdr:nvSpPr>
      <xdr:spPr>
        <a:xfrm>
          <a:off x="33453226" y="12144374"/>
          <a:ext cx="4875745" cy="5962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690421</xdr:colOff>
      <xdr:row>36</xdr:row>
      <xdr:rowOff>112058</xdr:rowOff>
    </xdr:from>
    <xdr:to>
      <xdr:col>24</xdr:col>
      <xdr:colOff>1366834</xdr:colOff>
      <xdr:row>39</xdr:row>
      <xdr:rowOff>123833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D00-000008000000}"/>
            </a:ext>
          </a:extLst>
        </xdr:cNvPr>
        <xdr:cNvSpPr/>
      </xdr:nvSpPr>
      <xdr:spPr>
        <a:xfrm>
          <a:off x="40191156" y="12200404"/>
          <a:ext cx="3449869" cy="6000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212907</xdr:colOff>
      <xdr:row>36</xdr:row>
      <xdr:rowOff>140072</xdr:rowOff>
    </xdr:from>
    <xdr:to>
      <xdr:col>3</xdr:col>
      <xdr:colOff>222433</xdr:colOff>
      <xdr:row>39</xdr:row>
      <xdr:rowOff>91017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465039" y="12228418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276291</xdr:colOff>
      <xdr:row>36</xdr:row>
      <xdr:rowOff>70036</xdr:rowOff>
    </xdr:from>
    <xdr:to>
      <xdr:col>9</xdr:col>
      <xdr:colOff>1111834</xdr:colOff>
      <xdr:row>39</xdr:row>
      <xdr:rowOff>139060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3639306" y="12158382"/>
          <a:ext cx="5205837" cy="65733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82420</xdr:colOff>
      <xdr:row>36</xdr:row>
      <xdr:rowOff>56029</xdr:rowOff>
    </xdr:from>
    <xdr:to>
      <xdr:col>15</xdr:col>
      <xdr:colOff>24399</xdr:colOff>
      <xdr:row>39</xdr:row>
      <xdr:rowOff>95413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22186023" y="12144375"/>
          <a:ext cx="8682567" cy="62769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395874</xdr:colOff>
      <xdr:row>36</xdr:row>
      <xdr:rowOff>112058</xdr:rowOff>
    </xdr:from>
    <xdr:to>
      <xdr:col>20</xdr:col>
      <xdr:colOff>313016</xdr:colOff>
      <xdr:row>39</xdr:row>
      <xdr:rowOff>134026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/>
      </xdr:nvSpPr>
      <xdr:spPr>
        <a:xfrm>
          <a:off x="33425212" y="12200404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620383</xdr:colOff>
      <xdr:row>36</xdr:row>
      <xdr:rowOff>112058</xdr:rowOff>
    </xdr:from>
    <xdr:to>
      <xdr:col>24</xdr:col>
      <xdr:colOff>1296796</xdr:colOff>
      <xdr:row>39</xdr:row>
      <xdr:rowOff>109826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/>
      </xdr:nvSpPr>
      <xdr:spPr>
        <a:xfrm>
          <a:off x="40121118" y="12200404"/>
          <a:ext cx="3449869" cy="5860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114856</xdr:colOff>
      <xdr:row>36</xdr:row>
      <xdr:rowOff>42021</xdr:rowOff>
    </xdr:from>
    <xdr:to>
      <xdr:col>3</xdr:col>
      <xdr:colOff>124382</xdr:colOff>
      <xdr:row>38</xdr:row>
      <xdr:rowOff>189069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SpPr/>
      </xdr:nvSpPr>
      <xdr:spPr>
        <a:xfrm>
          <a:off x="366988" y="12130367"/>
          <a:ext cx="4379820" cy="5392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304305</xdr:colOff>
      <xdr:row>36</xdr:row>
      <xdr:rowOff>126065</xdr:rowOff>
    </xdr:from>
    <xdr:to>
      <xdr:col>9</xdr:col>
      <xdr:colOff>1139848</xdr:colOff>
      <xdr:row>39</xdr:row>
      <xdr:rowOff>111044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SpPr/>
      </xdr:nvSpPr>
      <xdr:spPr>
        <a:xfrm>
          <a:off x="13667320" y="12214411"/>
          <a:ext cx="5205837" cy="5732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96427</xdr:colOff>
      <xdr:row>36</xdr:row>
      <xdr:rowOff>98051</xdr:rowOff>
    </xdr:from>
    <xdr:to>
      <xdr:col>15</xdr:col>
      <xdr:colOff>38406</xdr:colOff>
      <xdr:row>39</xdr:row>
      <xdr:rowOff>109421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SpPr/>
      </xdr:nvSpPr>
      <xdr:spPr>
        <a:xfrm>
          <a:off x="22200030" y="12186397"/>
          <a:ext cx="8682567" cy="5996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112059</xdr:rowOff>
    </xdr:from>
    <xdr:to>
      <xdr:col>20</xdr:col>
      <xdr:colOff>327023</xdr:colOff>
      <xdr:row>39</xdr:row>
      <xdr:rowOff>92005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SpPr/>
      </xdr:nvSpPr>
      <xdr:spPr>
        <a:xfrm>
          <a:off x="33439219" y="12200405"/>
          <a:ext cx="4875745" cy="5682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84044</xdr:rowOff>
    </xdr:from>
    <xdr:to>
      <xdr:col>24</xdr:col>
      <xdr:colOff>1352826</xdr:colOff>
      <xdr:row>39</xdr:row>
      <xdr:rowOff>109825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F00-000008000000}"/>
            </a:ext>
          </a:extLst>
        </xdr:cNvPr>
        <xdr:cNvSpPr/>
      </xdr:nvSpPr>
      <xdr:spPr>
        <a:xfrm>
          <a:off x="40177148" y="12172390"/>
          <a:ext cx="3449869" cy="61408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184892</xdr:colOff>
      <xdr:row>36</xdr:row>
      <xdr:rowOff>28014</xdr:rowOff>
    </xdr:from>
    <xdr:to>
      <xdr:col>3</xdr:col>
      <xdr:colOff>194418</xdr:colOff>
      <xdr:row>39</xdr:row>
      <xdr:rowOff>6974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/>
      </xdr:nvSpPr>
      <xdr:spPr>
        <a:xfrm>
          <a:off x="437024" y="12116360"/>
          <a:ext cx="4379820" cy="5672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84044</xdr:rowOff>
    </xdr:from>
    <xdr:to>
      <xdr:col>9</xdr:col>
      <xdr:colOff>1097826</xdr:colOff>
      <xdr:row>39</xdr:row>
      <xdr:rowOff>111046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/>
      </xdr:nvSpPr>
      <xdr:spPr>
        <a:xfrm>
          <a:off x="13625298" y="12172390"/>
          <a:ext cx="5205837" cy="61531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12383</xdr:colOff>
      <xdr:row>36</xdr:row>
      <xdr:rowOff>14006</xdr:rowOff>
    </xdr:from>
    <xdr:to>
      <xdr:col>14</xdr:col>
      <xdr:colOff>2139509</xdr:colOff>
      <xdr:row>39</xdr:row>
      <xdr:rowOff>81405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000-000005000000}"/>
            </a:ext>
          </a:extLst>
        </xdr:cNvPr>
        <xdr:cNvSpPr/>
      </xdr:nvSpPr>
      <xdr:spPr>
        <a:xfrm>
          <a:off x="22115986" y="12102352"/>
          <a:ext cx="8682567" cy="65570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395874</xdr:colOff>
      <xdr:row>36</xdr:row>
      <xdr:rowOff>98051</xdr:rowOff>
    </xdr:from>
    <xdr:to>
      <xdr:col>20</xdr:col>
      <xdr:colOff>313016</xdr:colOff>
      <xdr:row>39</xdr:row>
      <xdr:rowOff>120019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000-000007000000}"/>
            </a:ext>
          </a:extLst>
        </xdr:cNvPr>
        <xdr:cNvSpPr/>
      </xdr:nvSpPr>
      <xdr:spPr>
        <a:xfrm>
          <a:off x="33425212" y="12186397"/>
          <a:ext cx="4875745" cy="6102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126066</xdr:rowOff>
    </xdr:from>
    <xdr:to>
      <xdr:col>24</xdr:col>
      <xdr:colOff>1352826</xdr:colOff>
      <xdr:row>39</xdr:row>
      <xdr:rowOff>137840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000-000008000000}"/>
            </a:ext>
          </a:extLst>
        </xdr:cNvPr>
        <xdr:cNvSpPr/>
      </xdr:nvSpPr>
      <xdr:spPr>
        <a:xfrm>
          <a:off x="40177148" y="12214412"/>
          <a:ext cx="3449869" cy="6000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58580</xdr:colOff>
      <xdr:row>36</xdr:row>
      <xdr:rowOff>33420</xdr:rowOff>
    </xdr:from>
    <xdr:to>
      <xdr:col>2</xdr:col>
      <xdr:colOff>2006526</xdr:colOff>
      <xdr:row>39</xdr:row>
      <xdr:rowOff>101830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SpPr/>
      </xdr:nvSpPr>
      <xdr:spPr>
        <a:xfrm>
          <a:off x="58580" y="12098420"/>
          <a:ext cx="4387683" cy="61985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278993</xdr:colOff>
      <xdr:row>36</xdr:row>
      <xdr:rowOff>16710</xdr:rowOff>
    </xdr:from>
    <xdr:to>
      <xdr:col>9</xdr:col>
      <xdr:colOff>1114536</xdr:colOff>
      <xdr:row>39</xdr:row>
      <xdr:rowOff>85732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SpPr/>
      </xdr:nvSpPr>
      <xdr:spPr>
        <a:xfrm>
          <a:off x="13664125" y="12081710"/>
          <a:ext cx="5213700" cy="6204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110435</xdr:colOff>
      <xdr:row>36</xdr:row>
      <xdr:rowOff>66842</xdr:rowOff>
    </xdr:from>
    <xdr:to>
      <xdr:col>15</xdr:col>
      <xdr:colOff>52414</xdr:colOff>
      <xdr:row>39</xdr:row>
      <xdr:rowOff>95903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100-000005000000}"/>
            </a:ext>
          </a:extLst>
        </xdr:cNvPr>
        <xdr:cNvSpPr/>
      </xdr:nvSpPr>
      <xdr:spPr>
        <a:xfrm>
          <a:off x="22251882" y="12131842"/>
          <a:ext cx="8698295" cy="58050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100262</xdr:rowOff>
    </xdr:from>
    <xdr:to>
      <xdr:col>20</xdr:col>
      <xdr:colOff>327023</xdr:colOff>
      <xdr:row>39</xdr:row>
      <xdr:rowOff>119526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SpPr/>
      </xdr:nvSpPr>
      <xdr:spPr>
        <a:xfrm>
          <a:off x="33496723" y="12165262"/>
          <a:ext cx="4896879" cy="57071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726545</xdr:colOff>
      <xdr:row>36</xdr:row>
      <xdr:rowOff>50132</xdr:rowOff>
    </xdr:from>
    <xdr:to>
      <xdr:col>24</xdr:col>
      <xdr:colOff>1402958</xdr:colOff>
      <xdr:row>39</xdr:row>
      <xdr:rowOff>85005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SpPr/>
      </xdr:nvSpPr>
      <xdr:spPr>
        <a:xfrm>
          <a:off x="40330492" y="12115132"/>
          <a:ext cx="3450361" cy="58632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341206</xdr:colOff>
      <xdr:row>36</xdr:row>
      <xdr:rowOff>55217</xdr:rowOff>
    </xdr:from>
    <xdr:to>
      <xdr:col>3</xdr:col>
      <xdr:colOff>350730</xdr:colOff>
      <xdr:row>39</xdr:row>
      <xdr:rowOff>7380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SpPr/>
      </xdr:nvSpPr>
      <xdr:spPr>
        <a:xfrm>
          <a:off x="603489" y="12230652"/>
          <a:ext cx="4371698" cy="5319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248479</xdr:colOff>
      <xdr:row>36</xdr:row>
      <xdr:rowOff>27608</xdr:rowOff>
    </xdr:from>
    <xdr:to>
      <xdr:col>9</xdr:col>
      <xdr:colOff>1084022</xdr:colOff>
      <xdr:row>39</xdr:row>
      <xdr:rowOff>96632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200-000004000000}"/>
            </a:ext>
          </a:extLst>
        </xdr:cNvPr>
        <xdr:cNvSpPr/>
      </xdr:nvSpPr>
      <xdr:spPr>
        <a:xfrm>
          <a:off x="13597283" y="12203043"/>
          <a:ext cx="5197717" cy="64880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96631</xdr:colOff>
      <xdr:row>36</xdr:row>
      <xdr:rowOff>110434</xdr:rowOff>
    </xdr:from>
    <xdr:to>
      <xdr:col>15</xdr:col>
      <xdr:colOff>38610</xdr:colOff>
      <xdr:row>39</xdr:row>
      <xdr:rowOff>69021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200-000005000000}"/>
            </a:ext>
          </a:extLst>
        </xdr:cNvPr>
        <xdr:cNvSpPr/>
      </xdr:nvSpPr>
      <xdr:spPr>
        <a:xfrm>
          <a:off x="22169783" y="12285869"/>
          <a:ext cx="8666327" cy="5383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396077</xdr:colOff>
      <xdr:row>36</xdr:row>
      <xdr:rowOff>110435</xdr:rowOff>
    </xdr:from>
    <xdr:to>
      <xdr:col>20</xdr:col>
      <xdr:colOff>313219</xdr:colOff>
      <xdr:row>39</xdr:row>
      <xdr:rowOff>77387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200-000007000000}"/>
            </a:ext>
          </a:extLst>
        </xdr:cNvPr>
        <xdr:cNvSpPr/>
      </xdr:nvSpPr>
      <xdr:spPr>
        <a:xfrm>
          <a:off x="33374664" y="12285870"/>
          <a:ext cx="4872903" cy="54673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717826</xdr:colOff>
      <xdr:row>36</xdr:row>
      <xdr:rowOff>96630</xdr:rowOff>
    </xdr:from>
    <xdr:to>
      <xdr:col>24</xdr:col>
      <xdr:colOff>1394239</xdr:colOff>
      <xdr:row>39</xdr:row>
      <xdr:rowOff>69022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200-000008000000}"/>
            </a:ext>
          </a:extLst>
        </xdr:cNvPr>
        <xdr:cNvSpPr/>
      </xdr:nvSpPr>
      <xdr:spPr>
        <a:xfrm>
          <a:off x="40170652" y="12272065"/>
          <a:ext cx="3451087" cy="55217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230772</xdr:colOff>
      <xdr:row>36</xdr:row>
      <xdr:rowOff>55217</xdr:rowOff>
    </xdr:from>
    <xdr:to>
      <xdr:col>3</xdr:col>
      <xdr:colOff>240296</xdr:colOff>
      <xdr:row>39</xdr:row>
      <xdr:rowOff>34989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SpPr/>
      </xdr:nvSpPr>
      <xdr:spPr>
        <a:xfrm>
          <a:off x="493055" y="12230652"/>
          <a:ext cx="4371698" cy="55955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276087</xdr:colOff>
      <xdr:row>36</xdr:row>
      <xdr:rowOff>27607</xdr:rowOff>
    </xdr:from>
    <xdr:to>
      <xdr:col>9</xdr:col>
      <xdr:colOff>1111630</xdr:colOff>
      <xdr:row>39</xdr:row>
      <xdr:rowOff>96630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SpPr/>
      </xdr:nvSpPr>
      <xdr:spPr>
        <a:xfrm>
          <a:off x="13624891" y="12203042"/>
          <a:ext cx="5197717" cy="64880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82827</xdr:colOff>
      <xdr:row>36</xdr:row>
      <xdr:rowOff>110435</xdr:rowOff>
    </xdr:from>
    <xdr:to>
      <xdr:col>15</xdr:col>
      <xdr:colOff>24806</xdr:colOff>
      <xdr:row>39</xdr:row>
      <xdr:rowOff>82827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300-000005000000}"/>
            </a:ext>
          </a:extLst>
        </xdr:cNvPr>
        <xdr:cNvSpPr/>
      </xdr:nvSpPr>
      <xdr:spPr>
        <a:xfrm>
          <a:off x="22155979" y="12285870"/>
          <a:ext cx="8666327" cy="55217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437490</xdr:colOff>
      <xdr:row>36</xdr:row>
      <xdr:rowOff>110435</xdr:rowOff>
    </xdr:from>
    <xdr:to>
      <xdr:col>20</xdr:col>
      <xdr:colOff>354632</xdr:colOff>
      <xdr:row>39</xdr:row>
      <xdr:rowOff>118801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300-000007000000}"/>
            </a:ext>
          </a:extLst>
        </xdr:cNvPr>
        <xdr:cNvSpPr/>
      </xdr:nvSpPr>
      <xdr:spPr>
        <a:xfrm>
          <a:off x="33416077" y="12285870"/>
          <a:ext cx="4872903" cy="5881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662609</xdr:colOff>
      <xdr:row>36</xdr:row>
      <xdr:rowOff>69022</xdr:rowOff>
    </xdr:from>
    <xdr:to>
      <xdr:col>24</xdr:col>
      <xdr:colOff>1339022</xdr:colOff>
      <xdr:row>39</xdr:row>
      <xdr:rowOff>96631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300-000008000000}"/>
            </a:ext>
          </a:extLst>
        </xdr:cNvPr>
        <xdr:cNvSpPr/>
      </xdr:nvSpPr>
      <xdr:spPr>
        <a:xfrm>
          <a:off x="40115435" y="12244457"/>
          <a:ext cx="3451087" cy="6073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506858</xdr:colOff>
      <xdr:row>36</xdr:row>
      <xdr:rowOff>124238</xdr:rowOff>
    </xdr:from>
    <xdr:to>
      <xdr:col>3</xdr:col>
      <xdr:colOff>516382</xdr:colOff>
      <xdr:row>39</xdr:row>
      <xdr:rowOff>90205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SpPr/>
      </xdr:nvSpPr>
      <xdr:spPr>
        <a:xfrm>
          <a:off x="769141" y="12299673"/>
          <a:ext cx="4371698" cy="54574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262283</xdr:colOff>
      <xdr:row>36</xdr:row>
      <xdr:rowOff>110434</xdr:rowOff>
    </xdr:from>
    <xdr:to>
      <xdr:col>9</xdr:col>
      <xdr:colOff>1097826</xdr:colOff>
      <xdr:row>39</xdr:row>
      <xdr:rowOff>124239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400-000004000000}"/>
            </a:ext>
          </a:extLst>
        </xdr:cNvPr>
        <xdr:cNvSpPr/>
      </xdr:nvSpPr>
      <xdr:spPr>
        <a:xfrm>
          <a:off x="13611087" y="12285869"/>
          <a:ext cx="5197717" cy="5935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138043</xdr:colOff>
      <xdr:row>36</xdr:row>
      <xdr:rowOff>124238</xdr:rowOff>
    </xdr:from>
    <xdr:to>
      <xdr:col>15</xdr:col>
      <xdr:colOff>80022</xdr:colOff>
      <xdr:row>39</xdr:row>
      <xdr:rowOff>82825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400-000005000000}"/>
            </a:ext>
          </a:extLst>
        </xdr:cNvPr>
        <xdr:cNvSpPr/>
      </xdr:nvSpPr>
      <xdr:spPr>
        <a:xfrm>
          <a:off x="22211195" y="12299673"/>
          <a:ext cx="8666327" cy="5383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409881</xdr:colOff>
      <xdr:row>36</xdr:row>
      <xdr:rowOff>110435</xdr:rowOff>
    </xdr:from>
    <xdr:to>
      <xdr:col>20</xdr:col>
      <xdr:colOff>327023</xdr:colOff>
      <xdr:row>39</xdr:row>
      <xdr:rowOff>104996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400-000007000000}"/>
            </a:ext>
          </a:extLst>
        </xdr:cNvPr>
        <xdr:cNvSpPr/>
      </xdr:nvSpPr>
      <xdr:spPr>
        <a:xfrm>
          <a:off x="33388468" y="12285870"/>
          <a:ext cx="4872903" cy="57434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704022</xdr:colOff>
      <xdr:row>36</xdr:row>
      <xdr:rowOff>69021</xdr:rowOff>
    </xdr:from>
    <xdr:to>
      <xdr:col>24</xdr:col>
      <xdr:colOff>1380435</xdr:colOff>
      <xdr:row>39</xdr:row>
      <xdr:rowOff>82824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400-000008000000}"/>
            </a:ext>
          </a:extLst>
        </xdr:cNvPr>
        <xdr:cNvSpPr/>
      </xdr:nvSpPr>
      <xdr:spPr>
        <a:xfrm>
          <a:off x="40156848" y="12244456"/>
          <a:ext cx="3451087" cy="59358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175554</xdr:colOff>
      <xdr:row>36</xdr:row>
      <xdr:rowOff>69021</xdr:rowOff>
    </xdr:from>
    <xdr:to>
      <xdr:col>3</xdr:col>
      <xdr:colOff>185078</xdr:colOff>
      <xdr:row>39</xdr:row>
      <xdr:rowOff>76400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SpPr/>
      </xdr:nvSpPr>
      <xdr:spPr>
        <a:xfrm>
          <a:off x="437837" y="12244456"/>
          <a:ext cx="4371698" cy="58716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303696</xdr:colOff>
      <xdr:row>36</xdr:row>
      <xdr:rowOff>41413</xdr:rowOff>
    </xdr:from>
    <xdr:to>
      <xdr:col>9</xdr:col>
      <xdr:colOff>1139239</xdr:colOff>
      <xdr:row>39</xdr:row>
      <xdr:rowOff>96630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SpPr/>
      </xdr:nvSpPr>
      <xdr:spPr>
        <a:xfrm>
          <a:off x="13652500" y="12216848"/>
          <a:ext cx="5197717" cy="6349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69022</xdr:colOff>
      <xdr:row>36</xdr:row>
      <xdr:rowOff>124239</xdr:rowOff>
    </xdr:from>
    <xdr:to>
      <xdr:col>15</xdr:col>
      <xdr:colOff>11001</xdr:colOff>
      <xdr:row>39</xdr:row>
      <xdr:rowOff>96630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500-000005000000}"/>
            </a:ext>
          </a:extLst>
        </xdr:cNvPr>
        <xdr:cNvSpPr/>
      </xdr:nvSpPr>
      <xdr:spPr>
        <a:xfrm>
          <a:off x="22142174" y="12299674"/>
          <a:ext cx="8666327" cy="5521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437490</xdr:colOff>
      <xdr:row>36</xdr:row>
      <xdr:rowOff>82826</xdr:rowOff>
    </xdr:from>
    <xdr:to>
      <xdr:col>20</xdr:col>
      <xdr:colOff>354632</xdr:colOff>
      <xdr:row>39</xdr:row>
      <xdr:rowOff>104996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500-000007000000}"/>
            </a:ext>
          </a:extLst>
        </xdr:cNvPr>
        <xdr:cNvSpPr/>
      </xdr:nvSpPr>
      <xdr:spPr>
        <a:xfrm>
          <a:off x="33416077" y="12258261"/>
          <a:ext cx="4872903" cy="60195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635000</xdr:colOff>
      <xdr:row>36</xdr:row>
      <xdr:rowOff>151848</xdr:rowOff>
    </xdr:from>
    <xdr:to>
      <xdr:col>24</xdr:col>
      <xdr:colOff>1311413</xdr:colOff>
      <xdr:row>39</xdr:row>
      <xdr:rowOff>124238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SpPr/>
      </xdr:nvSpPr>
      <xdr:spPr>
        <a:xfrm>
          <a:off x="40087826" y="12327283"/>
          <a:ext cx="3451087" cy="5521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244576</xdr:colOff>
      <xdr:row>35</xdr:row>
      <xdr:rowOff>165651</xdr:rowOff>
    </xdr:from>
    <xdr:to>
      <xdr:col>2</xdr:col>
      <xdr:colOff>2172904</xdr:colOff>
      <xdr:row>39</xdr:row>
      <xdr:rowOff>34987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SpPr/>
      </xdr:nvSpPr>
      <xdr:spPr>
        <a:xfrm>
          <a:off x="244576" y="12147825"/>
          <a:ext cx="4371698" cy="64237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248479</xdr:colOff>
      <xdr:row>35</xdr:row>
      <xdr:rowOff>165652</xdr:rowOff>
    </xdr:from>
    <xdr:to>
      <xdr:col>9</xdr:col>
      <xdr:colOff>1084022</xdr:colOff>
      <xdr:row>39</xdr:row>
      <xdr:rowOff>82827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600-000004000000}"/>
            </a:ext>
          </a:extLst>
        </xdr:cNvPr>
        <xdr:cNvSpPr/>
      </xdr:nvSpPr>
      <xdr:spPr>
        <a:xfrm>
          <a:off x="13597283" y="12147826"/>
          <a:ext cx="5197717" cy="69021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96630</xdr:colOff>
      <xdr:row>36</xdr:row>
      <xdr:rowOff>69022</xdr:rowOff>
    </xdr:from>
    <xdr:to>
      <xdr:col>15</xdr:col>
      <xdr:colOff>38609</xdr:colOff>
      <xdr:row>39</xdr:row>
      <xdr:rowOff>96630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SpPr/>
      </xdr:nvSpPr>
      <xdr:spPr>
        <a:xfrm>
          <a:off x="22169782" y="12244457"/>
          <a:ext cx="8666327" cy="6073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382272</xdr:colOff>
      <xdr:row>36</xdr:row>
      <xdr:rowOff>69022</xdr:rowOff>
    </xdr:from>
    <xdr:to>
      <xdr:col>20</xdr:col>
      <xdr:colOff>299414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600-000007000000}"/>
            </a:ext>
          </a:extLst>
        </xdr:cNvPr>
        <xdr:cNvSpPr/>
      </xdr:nvSpPr>
      <xdr:spPr>
        <a:xfrm>
          <a:off x="33360859" y="12244457"/>
          <a:ext cx="4872903" cy="60195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676413</xdr:colOff>
      <xdr:row>36</xdr:row>
      <xdr:rowOff>96630</xdr:rowOff>
    </xdr:from>
    <xdr:to>
      <xdr:col>24</xdr:col>
      <xdr:colOff>1352826</xdr:colOff>
      <xdr:row>39</xdr:row>
      <xdr:rowOff>82826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600-000008000000}"/>
            </a:ext>
          </a:extLst>
        </xdr:cNvPr>
        <xdr:cNvSpPr/>
      </xdr:nvSpPr>
      <xdr:spPr>
        <a:xfrm>
          <a:off x="40129239" y="12272065"/>
          <a:ext cx="3451087" cy="5659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341206</xdr:colOff>
      <xdr:row>35</xdr:row>
      <xdr:rowOff>179455</xdr:rowOff>
    </xdr:from>
    <xdr:to>
      <xdr:col>3</xdr:col>
      <xdr:colOff>350730</xdr:colOff>
      <xdr:row>39</xdr:row>
      <xdr:rowOff>7379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SpPr/>
      </xdr:nvSpPr>
      <xdr:spPr>
        <a:xfrm>
          <a:off x="603489" y="12161629"/>
          <a:ext cx="4371698" cy="60096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234675</xdr:colOff>
      <xdr:row>35</xdr:row>
      <xdr:rowOff>179455</xdr:rowOff>
    </xdr:from>
    <xdr:to>
      <xdr:col>9</xdr:col>
      <xdr:colOff>1070218</xdr:colOff>
      <xdr:row>39</xdr:row>
      <xdr:rowOff>13805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SpPr/>
      </xdr:nvSpPr>
      <xdr:spPr>
        <a:xfrm>
          <a:off x="13583479" y="12161629"/>
          <a:ext cx="5197717" cy="60739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11</xdr:col>
      <xdr:colOff>69022</xdr:colOff>
      <xdr:row>36</xdr:row>
      <xdr:rowOff>69023</xdr:rowOff>
    </xdr:from>
    <xdr:to>
      <xdr:col>15</xdr:col>
      <xdr:colOff>11001</xdr:colOff>
      <xdr:row>39</xdr:row>
      <xdr:rowOff>55217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700-000005000000}"/>
            </a:ext>
          </a:extLst>
        </xdr:cNvPr>
        <xdr:cNvSpPr/>
      </xdr:nvSpPr>
      <xdr:spPr>
        <a:xfrm>
          <a:off x="22142174" y="12244458"/>
          <a:ext cx="8666327" cy="56597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382272</xdr:colOff>
      <xdr:row>36</xdr:row>
      <xdr:rowOff>69022</xdr:rowOff>
    </xdr:from>
    <xdr:to>
      <xdr:col>20</xdr:col>
      <xdr:colOff>299414</xdr:colOff>
      <xdr:row>39</xdr:row>
      <xdr:rowOff>77388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700-000007000000}"/>
            </a:ext>
          </a:extLst>
        </xdr:cNvPr>
        <xdr:cNvSpPr/>
      </xdr:nvSpPr>
      <xdr:spPr>
        <a:xfrm>
          <a:off x="33360859" y="12244457"/>
          <a:ext cx="4872903" cy="5881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635000</xdr:colOff>
      <xdr:row>36</xdr:row>
      <xdr:rowOff>41413</xdr:rowOff>
    </xdr:from>
    <xdr:to>
      <xdr:col>24</xdr:col>
      <xdr:colOff>1311413</xdr:colOff>
      <xdr:row>39</xdr:row>
      <xdr:rowOff>69022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700-000008000000}"/>
            </a:ext>
          </a:extLst>
        </xdr:cNvPr>
        <xdr:cNvSpPr/>
      </xdr:nvSpPr>
      <xdr:spPr>
        <a:xfrm>
          <a:off x="40087826" y="12216848"/>
          <a:ext cx="3451087" cy="6073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65119</xdr:colOff>
      <xdr:row>36</xdr:row>
      <xdr:rowOff>41412</xdr:rowOff>
    </xdr:from>
    <xdr:to>
      <xdr:col>3</xdr:col>
      <xdr:colOff>74643</xdr:colOff>
      <xdr:row>39</xdr:row>
      <xdr:rowOff>7379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SpPr/>
      </xdr:nvSpPr>
      <xdr:spPr>
        <a:xfrm>
          <a:off x="327402" y="12216847"/>
          <a:ext cx="4371698" cy="54574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27607</xdr:rowOff>
    </xdr:from>
    <xdr:to>
      <xdr:col>9</xdr:col>
      <xdr:colOff>1939891</xdr:colOff>
      <xdr:row>39</xdr:row>
      <xdr:rowOff>77212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800-000004000000}"/>
            </a:ext>
          </a:extLst>
        </xdr:cNvPr>
        <xdr:cNvSpPr/>
      </xdr:nvSpPr>
      <xdr:spPr>
        <a:xfrm>
          <a:off x="13565122" y="12203042"/>
          <a:ext cx="6085747" cy="6293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1608865</xdr:colOff>
      <xdr:row>36</xdr:row>
      <xdr:rowOff>27608</xdr:rowOff>
    </xdr:from>
    <xdr:to>
      <xdr:col>15</xdr:col>
      <xdr:colOff>590783</xdr:colOff>
      <xdr:row>39</xdr:row>
      <xdr:rowOff>124438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800-000005000000}"/>
            </a:ext>
          </a:extLst>
        </xdr:cNvPr>
        <xdr:cNvSpPr/>
      </xdr:nvSpPr>
      <xdr:spPr>
        <a:xfrm>
          <a:off x="21500930" y="12203043"/>
          <a:ext cx="9887353" cy="67661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106186</xdr:colOff>
      <xdr:row>36</xdr:row>
      <xdr:rowOff>110434</xdr:rowOff>
    </xdr:from>
    <xdr:to>
      <xdr:col>20</xdr:col>
      <xdr:colOff>23328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800-000007000000}"/>
            </a:ext>
          </a:extLst>
        </xdr:cNvPr>
        <xdr:cNvSpPr/>
      </xdr:nvSpPr>
      <xdr:spPr>
        <a:xfrm>
          <a:off x="33084773" y="12285869"/>
          <a:ext cx="4872903" cy="5605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690217</xdr:colOff>
      <xdr:row>36</xdr:row>
      <xdr:rowOff>69022</xdr:rowOff>
    </xdr:from>
    <xdr:to>
      <xdr:col>26</xdr:col>
      <xdr:colOff>96598</xdr:colOff>
      <xdr:row>39</xdr:row>
      <xdr:rowOff>65708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800-000008000000}"/>
            </a:ext>
          </a:extLst>
        </xdr:cNvPr>
        <xdr:cNvSpPr/>
      </xdr:nvSpPr>
      <xdr:spPr>
        <a:xfrm>
          <a:off x="39383804" y="12244457"/>
          <a:ext cx="5107577" cy="5764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230772</xdr:colOff>
      <xdr:row>36</xdr:row>
      <xdr:rowOff>82826</xdr:rowOff>
    </xdr:from>
    <xdr:to>
      <xdr:col>2</xdr:col>
      <xdr:colOff>2159100</xdr:colOff>
      <xdr:row>39</xdr:row>
      <xdr:rowOff>34988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900-000003000000}"/>
            </a:ext>
          </a:extLst>
        </xdr:cNvPr>
        <xdr:cNvSpPr/>
      </xdr:nvSpPr>
      <xdr:spPr>
        <a:xfrm>
          <a:off x="230772" y="12258261"/>
          <a:ext cx="4371698" cy="5319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55217</xdr:rowOff>
    </xdr:from>
    <xdr:to>
      <xdr:col>9</xdr:col>
      <xdr:colOff>1939891</xdr:colOff>
      <xdr:row>39</xdr:row>
      <xdr:rowOff>104822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SpPr/>
      </xdr:nvSpPr>
      <xdr:spPr>
        <a:xfrm>
          <a:off x="13565122" y="12230652"/>
          <a:ext cx="6085747" cy="6293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1608865</xdr:colOff>
      <xdr:row>36</xdr:row>
      <xdr:rowOff>110436</xdr:rowOff>
    </xdr:from>
    <xdr:to>
      <xdr:col>15</xdr:col>
      <xdr:colOff>590783</xdr:colOff>
      <xdr:row>39</xdr:row>
      <xdr:rowOff>83026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900-000005000000}"/>
            </a:ext>
          </a:extLst>
        </xdr:cNvPr>
        <xdr:cNvSpPr/>
      </xdr:nvSpPr>
      <xdr:spPr>
        <a:xfrm>
          <a:off x="21500930" y="12285871"/>
          <a:ext cx="9887353" cy="5523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147598</xdr:colOff>
      <xdr:row>36</xdr:row>
      <xdr:rowOff>96629</xdr:rowOff>
    </xdr:from>
    <xdr:to>
      <xdr:col>20</xdr:col>
      <xdr:colOff>64740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SpPr/>
      </xdr:nvSpPr>
      <xdr:spPr>
        <a:xfrm>
          <a:off x="33126185" y="12272064"/>
          <a:ext cx="4872903" cy="57434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731631</xdr:colOff>
      <xdr:row>36</xdr:row>
      <xdr:rowOff>110435</xdr:rowOff>
    </xdr:from>
    <xdr:to>
      <xdr:col>26</xdr:col>
      <xdr:colOff>138012</xdr:colOff>
      <xdr:row>39</xdr:row>
      <xdr:rowOff>65708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SpPr/>
      </xdr:nvSpPr>
      <xdr:spPr>
        <a:xfrm>
          <a:off x="39425218" y="12285870"/>
          <a:ext cx="5107577" cy="5350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51315</xdr:colOff>
      <xdr:row>36</xdr:row>
      <xdr:rowOff>0</xdr:rowOff>
    </xdr:from>
    <xdr:to>
      <xdr:col>3</xdr:col>
      <xdr:colOff>60839</xdr:colOff>
      <xdr:row>38</xdr:row>
      <xdr:rowOff>186836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A00-000003000000}"/>
            </a:ext>
          </a:extLst>
        </xdr:cNvPr>
        <xdr:cNvSpPr/>
      </xdr:nvSpPr>
      <xdr:spPr>
        <a:xfrm>
          <a:off x="313598" y="12175435"/>
          <a:ext cx="4371698" cy="57335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147296</xdr:colOff>
      <xdr:row>36</xdr:row>
      <xdr:rowOff>13804</xdr:rowOff>
    </xdr:from>
    <xdr:to>
      <xdr:col>9</xdr:col>
      <xdr:colOff>1870869</xdr:colOff>
      <xdr:row>39</xdr:row>
      <xdr:rowOff>49604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A00-000004000000}"/>
            </a:ext>
          </a:extLst>
        </xdr:cNvPr>
        <xdr:cNvSpPr/>
      </xdr:nvSpPr>
      <xdr:spPr>
        <a:xfrm>
          <a:off x="13496100" y="12189239"/>
          <a:ext cx="6085747" cy="61558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36</xdr:row>
      <xdr:rowOff>55217</xdr:rowOff>
    </xdr:from>
    <xdr:to>
      <xdr:col>15</xdr:col>
      <xdr:colOff>618392</xdr:colOff>
      <xdr:row>39</xdr:row>
      <xdr:rowOff>83025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A00-000005000000}"/>
            </a:ext>
          </a:extLst>
        </xdr:cNvPr>
        <xdr:cNvSpPr/>
      </xdr:nvSpPr>
      <xdr:spPr>
        <a:xfrm>
          <a:off x="21528539" y="12230652"/>
          <a:ext cx="9887353" cy="607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175207</xdr:colOff>
      <xdr:row>36</xdr:row>
      <xdr:rowOff>82826</xdr:rowOff>
    </xdr:from>
    <xdr:to>
      <xdr:col>20</xdr:col>
      <xdr:colOff>92349</xdr:colOff>
      <xdr:row>39</xdr:row>
      <xdr:rowOff>77388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A00-000007000000}"/>
            </a:ext>
          </a:extLst>
        </xdr:cNvPr>
        <xdr:cNvSpPr/>
      </xdr:nvSpPr>
      <xdr:spPr>
        <a:xfrm>
          <a:off x="33153794" y="12258261"/>
          <a:ext cx="4872903" cy="5743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27608</xdr:colOff>
      <xdr:row>36</xdr:row>
      <xdr:rowOff>55217</xdr:rowOff>
    </xdr:from>
    <xdr:to>
      <xdr:col>26</xdr:col>
      <xdr:colOff>193228</xdr:colOff>
      <xdr:row>39</xdr:row>
      <xdr:rowOff>79513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A00-000008000000}"/>
            </a:ext>
          </a:extLst>
        </xdr:cNvPr>
        <xdr:cNvSpPr/>
      </xdr:nvSpPr>
      <xdr:spPr>
        <a:xfrm>
          <a:off x="39480434" y="12230652"/>
          <a:ext cx="5107577" cy="6040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120337</xdr:colOff>
      <xdr:row>36</xdr:row>
      <xdr:rowOff>27608</xdr:rowOff>
    </xdr:from>
    <xdr:to>
      <xdr:col>2</xdr:col>
      <xdr:colOff>2048665</xdr:colOff>
      <xdr:row>38</xdr:row>
      <xdr:rowOff>186834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B00-000003000000}"/>
            </a:ext>
          </a:extLst>
        </xdr:cNvPr>
        <xdr:cNvSpPr/>
      </xdr:nvSpPr>
      <xdr:spPr>
        <a:xfrm>
          <a:off x="120337" y="12203043"/>
          <a:ext cx="4371698" cy="54574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174905</xdr:colOff>
      <xdr:row>36</xdr:row>
      <xdr:rowOff>13804</xdr:rowOff>
    </xdr:from>
    <xdr:to>
      <xdr:col>9</xdr:col>
      <xdr:colOff>1898478</xdr:colOff>
      <xdr:row>39</xdr:row>
      <xdr:rowOff>91017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SpPr/>
      </xdr:nvSpPr>
      <xdr:spPr>
        <a:xfrm>
          <a:off x="13523709" y="12189239"/>
          <a:ext cx="6085747" cy="6569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2105822</xdr:colOff>
      <xdr:row>36</xdr:row>
      <xdr:rowOff>69022</xdr:rowOff>
    </xdr:from>
    <xdr:to>
      <xdr:col>15</xdr:col>
      <xdr:colOff>1087740</xdr:colOff>
      <xdr:row>39</xdr:row>
      <xdr:rowOff>96830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B00-000005000000}"/>
            </a:ext>
          </a:extLst>
        </xdr:cNvPr>
        <xdr:cNvSpPr/>
      </xdr:nvSpPr>
      <xdr:spPr>
        <a:xfrm>
          <a:off x="21997887" y="12244457"/>
          <a:ext cx="9887353" cy="607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106186</xdr:colOff>
      <xdr:row>36</xdr:row>
      <xdr:rowOff>27607</xdr:rowOff>
    </xdr:from>
    <xdr:to>
      <xdr:col>20</xdr:col>
      <xdr:colOff>23328</xdr:colOff>
      <xdr:row>39</xdr:row>
      <xdr:rowOff>49778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SpPr/>
      </xdr:nvSpPr>
      <xdr:spPr>
        <a:xfrm>
          <a:off x="33084773" y="12203042"/>
          <a:ext cx="4872903" cy="6019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36</xdr:row>
      <xdr:rowOff>82826</xdr:rowOff>
    </xdr:from>
    <xdr:to>
      <xdr:col>26</xdr:col>
      <xdr:colOff>165620</xdr:colOff>
      <xdr:row>39</xdr:row>
      <xdr:rowOff>93316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B00-000008000000}"/>
            </a:ext>
          </a:extLst>
        </xdr:cNvPr>
        <xdr:cNvSpPr/>
      </xdr:nvSpPr>
      <xdr:spPr>
        <a:xfrm>
          <a:off x="39452826" y="12258261"/>
          <a:ext cx="5107577" cy="5902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161750</xdr:colOff>
      <xdr:row>36</xdr:row>
      <xdr:rowOff>41413</xdr:rowOff>
    </xdr:from>
    <xdr:to>
      <xdr:col>2</xdr:col>
      <xdr:colOff>2090078</xdr:colOff>
      <xdr:row>39</xdr:row>
      <xdr:rowOff>48793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SpPr/>
      </xdr:nvSpPr>
      <xdr:spPr>
        <a:xfrm>
          <a:off x="161750" y="12216848"/>
          <a:ext cx="4371698" cy="5871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55217</xdr:rowOff>
    </xdr:from>
    <xdr:to>
      <xdr:col>9</xdr:col>
      <xdr:colOff>1939891</xdr:colOff>
      <xdr:row>39</xdr:row>
      <xdr:rowOff>118626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C00-000004000000}"/>
            </a:ext>
          </a:extLst>
        </xdr:cNvPr>
        <xdr:cNvSpPr/>
      </xdr:nvSpPr>
      <xdr:spPr>
        <a:xfrm>
          <a:off x="13565122" y="12230652"/>
          <a:ext cx="6085747" cy="6431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1636474</xdr:colOff>
      <xdr:row>36</xdr:row>
      <xdr:rowOff>41413</xdr:rowOff>
    </xdr:from>
    <xdr:to>
      <xdr:col>15</xdr:col>
      <xdr:colOff>618392</xdr:colOff>
      <xdr:row>39</xdr:row>
      <xdr:rowOff>96829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C00-000005000000}"/>
            </a:ext>
          </a:extLst>
        </xdr:cNvPr>
        <xdr:cNvSpPr/>
      </xdr:nvSpPr>
      <xdr:spPr>
        <a:xfrm>
          <a:off x="21528539" y="12216848"/>
          <a:ext cx="9887353" cy="63519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133794</xdr:colOff>
      <xdr:row>36</xdr:row>
      <xdr:rowOff>110435</xdr:rowOff>
    </xdr:from>
    <xdr:to>
      <xdr:col>20</xdr:col>
      <xdr:colOff>50936</xdr:colOff>
      <xdr:row>39</xdr:row>
      <xdr:rowOff>104996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C00-000007000000}"/>
            </a:ext>
          </a:extLst>
        </xdr:cNvPr>
        <xdr:cNvSpPr/>
      </xdr:nvSpPr>
      <xdr:spPr>
        <a:xfrm>
          <a:off x="33112381" y="12285870"/>
          <a:ext cx="4872903" cy="57434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648805</xdr:colOff>
      <xdr:row>36</xdr:row>
      <xdr:rowOff>69022</xdr:rowOff>
    </xdr:from>
    <xdr:to>
      <xdr:col>26</xdr:col>
      <xdr:colOff>55186</xdr:colOff>
      <xdr:row>39</xdr:row>
      <xdr:rowOff>65708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C00-000008000000}"/>
            </a:ext>
          </a:extLst>
        </xdr:cNvPr>
        <xdr:cNvSpPr/>
      </xdr:nvSpPr>
      <xdr:spPr>
        <a:xfrm>
          <a:off x="39342392" y="12244457"/>
          <a:ext cx="5107577" cy="5764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92728</xdr:colOff>
      <xdr:row>36</xdr:row>
      <xdr:rowOff>110434</xdr:rowOff>
    </xdr:from>
    <xdr:to>
      <xdr:col>2</xdr:col>
      <xdr:colOff>2021056</xdr:colOff>
      <xdr:row>39</xdr:row>
      <xdr:rowOff>104009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D00-000003000000}"/>
            </a:ext>
          </a:extLst>
        </xdr:cNvPr>
        <xdr:cNvSpPr/>
      </xdr:nvSpPr>
      <xdr:spPr>
        <a:xfrm>
          <a:off x="92728" y="12285869"/>
          <a:ext cx="4371698" cy="57335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243927</xdr:colOff>
      <xdr:row>36</xdr:row>
      <xdr:rowOff>41413</xdr:rowOff>
    </xdr:from>
    <xdr:to>
      <xdr:col>9</xdr:col>
      <xdr:colOff>1967500</xdr:colOff>
      <xdr:row>39</xdr:row>
      <xdr:rowOff>91018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D00-000004000000}"/>
            </a:ext>
          </a:extLst>
        </xdr:cNvPr>
        <xdr:cNvSpPr/>
      </xdr:nvSpPr>
      <xdr:spPr>
        <a:xfrm>
          <a:off x="13592731" y="12216848"/>
          <a:ext cx="6085747" cy="62938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1581256</xdr:colOff>
      <xdr:row>36</xdr:row>
      <xdr:rowOff>96630</xdr:rowOff>
    </xdr:from>
    <xdr:to>
      <xdr:col>15</xdr:col>
      <xdr:colOff>563174</xdr:colOff>
      <xdr:row>39</xdr:row>
      <xdr:rowOff>138242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D00-000005000000}"/>
            </a:ext>
          </a:extLst>
        </xdr:cNvPr>
        <xdr:cNvSpPr/>
      </xdr:nvSpPr>
      <xdr:spPr>
        <a:xfrm>
          <a:off x="21473321" y="12272065"/>
          <a:ext cx="9887353" cy="62139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D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64773</xdr:colOff>
      <xdr:row>36</xdr:row>
      <xdr:rowOff>27609</xdr:rowOff>
    </xdr:from>
    <xdr:to>
      <xdr:col>19</xdr:col>
      <xdr:colOff>741154</xdr:colOff>
      <xdr:row>39</xdr:row>
      <xdr:rowOff>91193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D00-000007000000}"/>
            </a:ext>
          </a:extLst>
        </xdr:cNvPr>
        <xdr:cNvSpPr/>
      </xdr:nvSpPr>
      <xdr:spPr>
        <a:xfrm>
          <a:off x="33043360" y="12203044"/>
          <a:ext cx="4872903" cy="64336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21</xdr:col>
      <xdr:colOff>745435</xdr:colOff>
      <xdr:row>36</xdr:row>
      <xdr:rowOff>165652</xdr:rowOff>
    </xdr:from>
    <xdr:to>
      <xdr:col>26</xdr:col>
      <xdr:colOff>151816</xdr:colOff>
      <xdr:row>39</xdr:row>
      <xdr:rowOff>120925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D00-000008000000}"/>
            </a:ext>
          </a:extLst>
        </xdr:cNvPr>
        <xdr:cNvSpPr/>
      </xdr:nvSpPr>
      <xdr:spPr>
        <a:xfrm>
          <a:off x="39439022" y="12341087"/>
          <a:ext cx="5107577" cy="53505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106533</xdr:colOff>
      <xdr:row>36</xdr:row>
      <xdr:rowOff>69022</xdr:rowOff>
    </xdr:from>
    <xdr:to>
      <xdr:col>2</xdr:col>
      <xdr:colOff>2034861</xdr:colOff>
      <xdr:row>39</xdr:row>
      <xdr:rowOff>34987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SpPr/>
      </xdr:nvSpPr>
      <xdr:spPr>
        <a:xfrm>
          <a:off x="106533" y="12244457"/>
          <a:ext cx="4371698" cy="54574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230122</xdr:colOff>
      <xdr:row>36</xdr:row>
      <xdr:rowOff>41413</xdr:rowOff>
    </xdr:from>
    <xdr:to>
      <xdr:col>9</xdr:col>
      <xdr:colOff>1953695</xdr:colOff>
      <xdr:row>39</xdr:row>
      <xdr:rowOff>104821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E00-000004000000}"/>
            </a:ext>
          </a:extLst>
        </xdr:cNvPr>
        <xdr:cNvSpPr/>
      </xdr:nvSpPr>
      <xdr:spPr>
        <a:xfrm>
          <a:off x="13578926" y="12216848"/>
          <a:ext cx="6085747" cy="6431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1953974</xdr:colOff>
      <xdr:row>36</xdr:row>
      <xdr:rowOff>27609</xdr:rowOff>
    </xdr:from>
    <xdr:to>
      <xdr:col>15</xdr:col>
      <xdr:colOff>935892</xdr:colOff>
      <xdr:row>39</xdr:row>
      <xdr:rowOff>55417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E00-000005000000}"/>
            </a:ext>
          </a:extLst>
        </xdr:cNvPr>
        <xdr:cNvSpPr/>
      </xdr:nvSpPr>
      <xdr:spPr>
        <a:xfrm>
          <a:off x="21846039" y="12203044"/>
          <a:ext cx="9887353" cy="60759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133794</xdr:colOff>
      <xdr:row>36</xdr:row>
      <xdr:rowOff>138042</xdr:rowOff>
    </xdr:from>
    <xdr:to>
      <xdr:col>20</xdr:col>
      <xdr:colOff>50936</xdr:colOff>
      <xdr:row>39</xdr:row>
      <xdr:rowOff>91191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E00-000007000000}"/>
            </a:ext>
          </a:extLst>
        </xdr:cNvPr>
        <xdr:cNvSpPr/>
      </xdr:nvSpPr>
      <xdr:spPr>
        <a:xfrm>
          <a:off x="33112381" y="12313477"/>
          <a:ext cx="4872903" cy="53293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27609</xdr:colOff>
      <xdr:row>36</xdr:row>
      <xdr:rowOff>110435</xdr:rowOff>
    </xdr:from>
    <xdr:to>
      <xdr:col>26</xdr:col>
      <xdr:colOff>193229</xdr:colOff>
      <xdr:row>39</xdr:row>
      <xdr:rowOff>93317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E00-000008000000}"/>
            </a:ext>
          </a:extLst>
        </xdr:cNvPr>
        <xdr:cNvSpPr/>
      </xdr:nvSpPr>
      <xdr:spPr>
        <a:xfrm>
          <a:off x="39480435" y="12285870"/>
          <a:ext cx="5107577" cy="56266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161750</xdr:colOff>
      <xdr:row>36</xdr:row>
      <xdr:rowOff>13804</xdr:rowOff>
    </xdr:from>
    <xdr:to>
      <xdr:col>3</xdr:col>
      <xdr:colOff>171274</xdr:colOff>
      <xdr:row>39</xdr:row>
      <xdr:rowOff>76402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SpPr/>
      </xdr:nvSpPr>
      <xdr:spPr>
        <a:xfrm>
          <a:off x="424033" y="12189239"/>
          <a:ext cx="4371698" cy="6423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69022</xdr:rowOff>
    </xdr:from>
    <xdr:to>
      <xdr:col>9</xdr:col>
      <xdr:colOff>1939891</xdr:colOff>
      <xdr:row>39</xdr:row>
      <xdr:rowOff>63408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1F00-000004000000}"/>
            </a:ext>
          </a:extLst>
        </xdr:cNvPr>
        <xdr:cNvSpPr/>
      </xdr:nvSpPr>
      <xdr:spPr>
        <a:xfrm>
          <a:off x="13565122" y="12244457"/>
          <a:ext cx="6085747" cy="57416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1526039</xdr:colOff>
      <xdr:row>36</xdr:row>
      <xdr:rowOff>41413</xdr:rowOff>
    </xdr:from>
    <xdr:to>
      <xdr:col>15</xdr:col>
      <xdr:colOff>507957</xdr:colOff>
      <xdr:row>39</xdr:row>
      <xdr:rowOff>83025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1F00-000005000000}"/>
            </a:ext>
          </a:extLst>
        </xdr:cNvPr>
        <xdr:cNvSpPr/>
      </xdr:nvSpPr>
      <xdr:spPr>
        <a:xfrm>
          <a:off x="21418104" y="12216848"/>
          <a:ext cx="9887353" cy="62139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1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78577</xdr:colOff>
      <xdr:row>36</xdr:row>
      <xdr:rowOff>124239</xdr:rowOff>
    </xdr:from>
    <xdr:to>
      <xdr:col>19</xdr:col>
      <xdr:colOff>754958</xdr:colOff>
      <xdr:row>39</xdr:row>
      <xdr:rowOff>118801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1F00-000007000000}"/>
            </a:ext>
          </a:extLst>
        </xdr:cNvPr>
        <xdr:cNvSpPr/>
      </xdr:nvSpPr>
      <xdr:spPr>
        <a:xfrm>
          <a:off x="33057164" y="12299674"/>
          <a:ext cx="4872903" cy="5743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27609</xdr:colOff>
      <xdr:row>36</xdr:row>
      <xdr:rowOff>110435</xdr:rowOff>
    </xdr:from>
    <xdr:to>
      <xdr:col>26</xdr:col>
      <xdr:colOff>193229</xdr:colOff>
      <xdr:row>39</xdr:row>
      <xdr:rowOff>65709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1F00-000008000000}"/>
            </a:ext>
          </a:extLst>
        </xdr:cNvPr>
        <xdr:cNvSpPr/>
      </xdr:nvSpPr>
      <xdr:spPr>
        <a:xfrm>
          <a:off x="39480435" y="12285870"/>
          <a:ext cx="5107577" cy="53505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147946</xdr:colOff>
      <xdr:row>36</xdr:row>
      <xdr:rowOff>41413</xdr:rowOff>
    </xdr:from>
    <xdr:to>
      <xdr:col>3</xdr:col>
      <xdr:colOff>157470</xdr:colOff>
      <xdr:row>38</xdr:row>
      <xdr:rowOff>186835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SpPr/>
      </xdr:nvSpPr>
      <xdr:spPr>
        <a:xfrm>
          <a:off x="410229" y="12216848"/>
          <a:ext cx="4371698" cy="5319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55216</xdr:rowOff>
    </xdr:from>
    <xdr:to>
      <xdr:col>9</xdr:col>
      <xdr:colOff>1939891</xdr:colOff>
      <xdr:row>39</xdr:row>
      <xdr:rowOff>118625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2000-000004000000}"/>
            </a:ext>
          </a:extLst>
        </xdr:cNvPr>
        <xdr:cNvSpPr/>
      </xdr:nvSpPr>
      <xdr:spPr>
        <a:xfrm>
          <a:off x="13565122" y="12230651"/>
          <a:ext cx="6085747" cy="64319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1567452</xdr:colOff>
      <xdr:row>36</xdr:row>
      <xdr:rowOff>124239</xdr:rowOff>
    </xdr:from>
    <xdr:to>
      <xdr:col>15</xdr:col>
      <xdr:colOff>549370</xdr:colOff>
      <xdr:row>39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2000-000005000000}"/>
            </a:ext>
          </a:extLst>
        </xdr:cNvPr>
        <xdr:cNvSpPr/>
      </xdr:nvSpPr>
      <xdr:spPr>
        <a:xfrm>
          <a:off x="21459517" y="12299674"/>
          <a:ext cx="9887353" cy="52476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2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133794</xdr:colOff>
      <xdr:row>36</xdr:row>
      <xdr:rowOff>124239</xdr:rowOff>
    </xdr:from>
    <xdr:to>
      <xdr:col>20</xdr:col>
      <xdr:colOff>50936</xdr:colOff>
      <xdr:row>39</xdr:row>
      <xdr:rowOff>104997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SpPr/>
      </xdr:nvSpPr>
      <xdr:spPr>
        <a:xfrm>
          <a:off x="33112381" y="12299674"/>
          <a:ext cx="4872903" cy="56054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13804</xdr:colOff>
      <xdr:row>36</xdr:row>
      <xdr:rowOff>96629</xdr:rowOff>
    </xdr:from>
    <xdr:to>
      <xdr:col>26</xdr:col>
      <xdr:colOff>179424</xdr:colOff>
      <xdr:row>39</xdr:row>
      <xdr:rowOff>93316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2000-000008000000}"/>
            </a:ext>
          </a:extLst>
        </xdr:cNvPr>
        <xdr:cNvSpPr/>
      </xdr:nvSpPr>
      <xdr:spPr>
        <a:xfrm>
          <a:off x="39466630" y="12272064"/>
          <a:ext cx="5107577" cy="5764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21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37510</xdr:colOff>
      <xdr:row>36</xdr:row>
      <xdr:rowOff>27608</xdr:rowOff>
    </xdr:from>
    <xdr:to>
      <xdr:col>3</xdr:col>
      <xdr:colOff>47034</xdr:colOff>
      <xdr:row>39</xdr:row>
      <xdr:rowOff>21184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2100-000003000000}"/>
            </a:ext>
          </a:extLst>
        </xdr:cNvPr>
        <xdr:cNvSpPr/>
      </xdr:nvSpPr>
      <xdr:spPr>
        <a:xfrm>
          <a:off x="299793" y="12203043"/>
          <a:ext cx="4371698" cy="57335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13803</xdr:rowOff>
    </xdr:from>
    <xdr:to>
      <xdr:col>9</xdr:col>
      <xdr:colOff>1939891</xdr:colOff>
      <xdr:row>39</xdr:row>
      <xdr:rowOff>104820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2100-000004000000}"/>
            </a:ext>
          </a:extLst>
        </xdr:cNvPr>
        <xdr:cNvSpPr/>
      </xdr:nvSpPr>
      <xdr:spPr>
        <a:xfrm>
          <a:off x="13565122" y="12189238"/>
          <a:ext cx="6085747" cy="6707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1664082</xdr:colOff>
      <xdr:row>36</xdr:row>
      <xdr:rowOff>41413</xdr:rowOff>
    </xdr:from>
    <xdr:to>
      <xdr:col>15</xdr:col>
      <xdr:colOff>646000</xdr:colOff>
      <xdr:row>39</xdr:row>
      <xdr:rowOff>83024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2100-000005000000}"/>
            </a:ext>
          </a:extLst>
        </xdr:cNvPr>
        <xdr:cNvSpPr/>
      </xdr:nvSpPr>
      <xdr:spPr>
        <a:xfrm>
          <a:off x="21556147" y="12216848"/>
          <a:ext cx="9887353" cy="62139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2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64773</xdr:colOff>
      <xdr:row>36</xdr:row>
      <xdr:rowOff>110435</xdr:rowOff>
    </xdr:from>
    <xdr:to>
      <xdr:col>19</xdr:col>
      <xdr:colOff>741154</xdr:colOff>
      <xdr:row>39</xdr:row>
      <xdr:rowOff>77388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2100-000007000000}"/>
            </a:ext>
          </a:extLst>
        </xdr:cNvPr>
        <xdr:cNvSpPr/>
      </xdr:nvSpPr>
      <xdr:spPr>
        <a:xfrm>
          <a:off x="33043360" y="12285870"/>
          <a:ext cx="4872903" cy="54673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31</xdr:row>
      <xdr:rowOff>0</xdr:rowOff>
    </xdr:from>
    <xdr:to>
      <xdr:col>26</xdr:col>
      <xdr:colOff>165620</xdr:colOff>
      <xdr:row>35</xdr:row>
      <xdr:rowOff>38099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2100-000008000000}"/>
            </a:ext>
          </a:extLst>
        </xdr:cNvPr>
        <xdr:cNvSpPr/>
      </xdr:nvSpPr>
      <xdr:spPr>
        <a:xfrm>
          <a:off x="39462075" y="11020425"/>
          <a:ext cx="5109095" cy="8000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22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120337</xdr:colOff>
      <xdr:row>36</xdr:row>
      <xdr:rowOff>41413</xdr:rowOff>
    </xdr:from>
    <xdr:to>
      <xdr:col>2</xdr:col>
      <xdr:colOff>2048665</xdr:colOff>
      <xdr:row>39</xdr:row>
      <xdr:rowOff>76401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2200-000003000000}"/>
            </a:ext>
          </a:extLst>
        </xdr:cNvPr>
        <xdr:cNvSpPr/>
      </xdr:nvSpPr>
      <xdr:spPr>
        <a:xfrm>
          <a:off x="120337" y="12216848"/>
          <a:ext cx="4371698" cy="61477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35</xdr:row>
      <xdr:rowOff>124239</xdr:rowOff>
    </xdr:from>
    <xdr:to>
      <xdr:col>9</xdr:col>
      <xdr:colOff>1939891</xdr:colOff>
      <xdr:row>39</xdr:row>
      <xdr:rowOff>21995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2200-000004000000}"/>
            </a:ext>
          </a:extLst>
        </xdr:cNvPr>
        <xdr:cNvSpPr/>
      </xdr:nvSpPr>
      <xdr:spPr>
        <a:xfrm>
          <a:off x="13565122" y="12106413"/>
          <a:ext cx="6085747" cy="6707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1581257</xdr:colOff>
      <xdr:row>36</xdr:row>
      <xdr:rowOff>96630</xdr:rowOff>
    </xdr:from>
    <xdr:to>
      <xdr:col>15</xdr:col>
      <xdr:colOff>563175</xdr:colOff>
      <xdr:row>39</xdr:row>
      <xdr:rowOff>69220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2200-000005000000}"/>
            </a:ext>
          </a:extLst>
        </xdr:cNvPr>
        <xdr:cNvSpPr/>
      </xdr:nvSpPr>
      <xdr:spPr>
        <a:xfrm>
          <a:off x="21473322" y="12272065"/>
          <a:ext cx="9887353" cy="55237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2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36</xdr:row>
      <xdr:rowOff>96630</xdr:rowOff>
    </xdr:from>
    <xdr:to>
      <xdr:col>20</xdr:col>
      <xdr:colOff>9523</xdr:colOff>
      <xdr:row>39</xdr:row>
      <xdr:rowOff>132606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2200-000007000000}"/>
            </a:ext>
          </a:extLst>
        </xdr:cNvPr>
        <xdr:cNvSpPr/>
      </xdr:nvSpPr>
      <xdr:spPr>
        <a:xfrm>
          <a:off x="33070968" y="12272065"/>
          <a:ext cx="4872903" cy="61575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0</xdr:colOff>
      <xdr:row>36</xdr:row>
      <xdr:rowOff>82826</xdr:rowOff>
    </xdr:from>
    <xdr:to>
      <xdr:col>26</xdr:col>
      <xdr:colOff>165620</xdr:colOff>
      <xdr:row>39</xdr:row>
      <xdr:rowOff>93317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2200-000008000000}"/>
            </a:ext>
          </a:extLst>
        </xdr:cNvPr>
        <xdr:cNvSpPr/>
      </xdr:nvSpPr>
      <xdr:spPr>
        <a:xfrm>
          <a:off x="39452826" y="12258261"/>
          <a:ext cx="5107577" cy="59027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23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0</xdr:col>
      <xdr:colOff>134142</xdr:colOff>
      <xdr:row>36</xdr:row>
      <xdr:rowOff>69022</xdr:rowOff>
    </xdr:from>
    <xdr:to>
      <xdr:col>2</xdr:col>
      <xdr:colOff>2062470</xdr:colOff>
      <xdr:row>39</xdr:row>
      <xdr:rowOff>48793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2300-000003000000}"/>
            </a:ext>
          </a:extLst>
        </xdr:cNvPr>
        <xdr:cNvSpPr/>
      </xdr:nvSpPr>
      <xdr:spPr>
        <a:xfrm>
          <a:off x="134142" y="12244457"/>
          <a:ext cx="4371698" cy="55955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216318</xdr:colOff>
      <xdr:row>36</xdr:row>
      <xdr:rowOff>27608</xdr:rowOff>
    </xdr:from>
    <xdr:to>
      <xdr:col>9</xdr:col>
      <xdr:colOff>1939891</xdr:colOff>
      <xdr:row>39</xdr:row>
      <xdr:rowOff>49603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2300-000004000000}"/>
            </a:ext>
          </a:extLst>
        </xdr:cNvPr>
        <xdr:cNvSpPr/>
      </xdr:nvSpPr>
      <xdr:spPr>
        <a:xfrm>
          <a:off x="13565122" y="12203043"/>
          <a:ext cx="6085747" cy="60177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1650279</xdr:colOff>
      <xdr:row>36</xdr:row>
      <xdr:rowOff>0</xdr:rowOff>
    </xdr:from>
    <xdr:to>
      <xdr:col>15</xdr:col>
      <xdr:colOff>632197</xdr:colOff>
      <xdr:row>39</xdr:row>
      <xdr:rowOff>55417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2300-000005000000}"/>
            </a:ext>
          </a:extLst>
        </xdr:cNvPr>
        <xdr:cNvSpPr/>
      </xdr:nvSpPr>
      <xdr:spPr>
        <a:xfrm>
          <a:off x="21542344" y="12175435"/>
          <a:ext cx="9887353" cy="635199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2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92381</xdr:colOff>
      <xdr:row>36</xdr:row>
      <xdr:rowOff>13804</xdr:rowOff>
    </xdr:from>
    <xdr:to>
      <xdr:col>20</xdr:col>
      <xdr:colOff>9523</xdr:colOff>
      <xdr:row>39</xdr:row>
      <xdr:rowOff>49779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2300-000007000000}"/>
            </a:ext>
          </a:extLst>
        </xdr:cNvPr>
        <xdr:cNvSpPr/>
      </xdr:nvSpPr>
      <xdr:spPr>
        <a:xfrm>
          <a:off x="33070968" y="12189239"/>
          <a:ext cx="4872903" cy="615757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82826</xdr:colOff>
      <xdr:row>36</xdr:row>
      <xdr:rowOff>0</xdr:rowOff>
    </xdr:from>
    <xdr:to>
      <xdr:col>26</xdr:col>
      <xdr:colOff>248446</xdr:colOff>
      <xdr:row>39</xdr:row>
      <xdr:rowOff>79513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2300-000008000000}"/>
            </a:ext>
          </a:extLst>
        </xdr:cNvPr>
        <xdr:cNvSpPr/>
      </xdr:nvSpPr>
      <xdr:spPr>
        <a:xfrm>
          <a:off x="39535652" y="12175435"/>
          <a:ext cx="5107577" cy="6592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137809</xdr:rowOff>
    </xdr:from>
    <xdr:to>
      <xdr:col>3</xdr:col>
      <xdr:colOff>527797</xdr:colOff>
      <xdr:row>11</xdr:row>
      <xdr:rowOff>175909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2400-000002000000}"/>
            </a:ext>
          </a:extLst>
        </xdr:cNvPr>
        <xdr:cNvSpPr/>
      </xdr:nvSpPr>
      <xdr:spPr>
        <a:xfrm>
          <a:off x="257175" y="1490359"/>
          <a:ext cx="4890247" cy="8001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Atelier</a:t>
          </a:r>
        </a:p>
      </xdr:txBody>
    </xdr:sp>
    <xdr:clientData/>
  </xdr:twoCellAnchor>
  <xdr:twoCellAnchor>
    <xdr:from>
      <xdr:col>1</xdr:col>
      <xdr:colOff>9902</xdr:colOff>
      <xdr:row>36</xdr:row>
      <xdr:rowOff>13804</xdr:rowOff>
    </xdr:from>
    <xdr:to>
      <xdr:col>3</xdr:col>
      <xdr:colOff>19426</xdr:colOff>
      <xdr:row>39</xdr:row>
      <xdr:rowOff>21184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2400-000003000000}"/>
            </a:ext>
          </a:extLst>
        </xdr:cNvPr>
        <xdr:cNvSpPr/>
      </xdr:nvSpPr>
      <xdr:spPr>
        <a:xfrm>
          <a:off x="272185" y="12189239"/>
          <a:ext cx="4371698" cy="587162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Clients</a:t>
          </a:r>
        </a:p>
      </xdr:txBody>
    </xdr:sp>
    <xdr:clientData/>
  </xdr:twoCellAnchor>
  <xdr:twoCellAnchor>
    <xdr:from>
      <xdr:col>7</xdr:col>
      <xdr:colOff>243927</xdr:colOff>
      <xdr:row>36</xdr:row>
      <xdr:rowOff>0</xdr:rowOff>
    </xdr:from>
    <xdr:to>
      <xdr:col>9</xdr:col>
      <xdr:colOff>1967500</xdr:colOff>
      <xdr:row>39</xdr:row>
      <xdr:rowOff>77213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2400-000004000000}"/>
            </a:ext>
          </a:extLst>
        </xdr:cNvPr>
        <xdr:cNvSpPr/>
      </xdr:nvSpPr>
      <xdr:spPr>
        <a:xfrm>
          <a:off x="13592731" y="12175435"/>
          <a:ext cx="6085747" cy="65699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Fournisseurs/sous-traitants</a:t>
          </a:r>
        </a:p>
      </xdr:txBody>
    </xdr:sp>
    <xdr:clientData/>
  </xdr:twoCellAnchor>
  <xdr:twoCellAnchor>
    <xdr:from>
      <xdr:col>10</xdr:col>
      <xdr:colOff>1664083</xdr:colOff>
      <xdr:row>36</xdr:row>
      <xdr:rowOff>69022</xdr:rowOff>
    </xdr:from>
    <xdr:to>
      <xdr:col>15</xdr:col>
      <xdr:colOff>646001</xdr:colOff>
      <xdr:row>39</xdr:row>
      <xdr:rowOff>69221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2400-000005000000}"/>
            </a:ext>
          </a:extLst>
        </xdr:cNvPr>
        <xdr:cNvSpPr/>
      </xdr:nvSpPr>
      <xdr:spPr>
        <a:xfrm>
          <a:off x="21556148" y="12244457"/>
          <a:ext cx="9887353" cy="579981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Administration</a:t>
          </a:r>
        </a:p>
      </xdr:txBody>
    </xdr:sp>
    <xdr:clientData/>
  </xdr:twoCellAnchor>
  <xdr:twoCellAnchor>
    <xdr:from>
      <xdr:col>2</xdr:col>
      <xdr:colOff>348226</xdr:colOff>
      <xdr:row>1</xdr:row>
      <xdr:rowOff>22122</xdr:rowOff>
    </xdr:from>
    <xdr:to>
      <xdr:col>3</xdr:col>
      <xdr:colOff>757903</xdr:colOff>
      <xdr:row>4</xdr:row>
      <xdr:rowOff>162317</xdr:rowOff>
    </xdr:to>
    <xdr:pic>
      <xdr:nvPicPr>
        <xdr:cNvPr id="6" name="Image 5" descr="entete1">
          <a:extLst>
            <a:ext uri="{FF2B5EF4-FFF2-40B4-BE49-F238E27FC236}">
              <a16:creationId xmlns="" xmlns:a16="http://schemas.microsoft.com/office/drawing/2014/main" id="{00000000-0008-0000-2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626" y="222147"/>
          <a:ext cx="2590902" cy="7116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147599</xdr:colOff>
      <xdr:row>36</xdr:row>
      <xdr:rowOff>27608</xdr:rowOff>
    </xdr:from>
    <xdr:to>
      <xdr:col>20</xdr:col>
      <xdr:colOff>64741</xdr:colOff>
      <xdr:row>39</xdr:row>
      <xdr:rowOff>91192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2400-000007000000}"/>
            </a:ext>
          </a:extLst>
        </xdr:cNvPr>
        <xdr:cNvSpPr/>
      </xdr:nvSpPr>
      <xdr:spPr>
        <a:xfrm>
          <a:off x="33126186" y="12203043"/>
          <a:ext cx="4872903" cy="643366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EMBALLAGE</a:t>
          </a:r>
        </a:p>
      </xdr:txBody>
    </xdr:sp>
    <xdr:clientData/>
  </xdr:twoCellAnchor>
  <xdr:twoCellAnchor>
    <xdr:from>
      <xdr:col>22</xdr:col>
      <xdr:colOff>27609</xdr:colOff>
      <xdr:row>36</xdr:row>
      <xdr:rowOff>96630</xdr:rowOff>
    </xdr:from>
    <xdr:to>
      <xdr:col>26</xdr:col>
      <xdr:colOff>193229</xdr:colOff>
      <xdr:row>39</xdr:row>
      <xdr:rowOff>120926</xdr:rowOff>
    </xdr:to>
    <xdr:sp macro="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2400-000008000000}"/>
            </a:ext>
          </a:extLst>
        </xdr:cNvPr>
        <xdr:cNvSpPr/>
      </xdr:nvSpPr>
      <xdr:spPr>
        <a:xfrm>
          <a:off x="39480435" y="12272065"/>
          <a:ext cx="5107577" cy="604078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>
              <a:solidFill>
                <a:schemeClr val="tx1"/>
              </a:solidFill>
            </a:rPr>
            <a:t>REPRISE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Relationship Id="rId4" Type="http://schemas.openxmlformats.org/officeDocument/2006/relationships/comments" Target="../comments1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Relationship Id="rId4" Type="http://schemas.openxmlformats.org/officeDocument/2006/relationships/comments" Target="../comments2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Relationship Id="rId4" Type="http://schemas.openxmlformats.org/officeDocument/2006/relationships/comments" Target="../comments3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Relationship Id="rId4" Type="http://schemas.openxmlformats.org/officeDocument/2006/relationships/comments" Target="../comments4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Relationship Id="rId4" Type="http://schemas.openxmlformats.org/officeDocument/2006/relationships/comments" Target="../comments5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Relationship Id="rId4" Type="http://schemas.openxmlformats.org/officeDocument/2006/relationships/comments" Target="../comments6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Relationship Id="rId4" Type="http://schemas.openxmlformats.org/officeDocument/2006/relationships/comments" Target="../comments7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Relationship Id="rId4" Type="http://schemas.openxmlformats.org/officeDocument/2006/relationships/comments" Target="../comments8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4" Type="http://schemas.openxmlformats.org/officeDocument/2006/relationships/comments" Target="../comments9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4" Type="http://schemas.openxmlformats.org/officeDocument/2006/relationships/comments" Target="../comments10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4" Type="http://schemas.openxmlformats.org/officeDocument/2006/relationships/comments" Target="../comments11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Relationship Id="rId4" Type="http://schemas.openxmlformats.org/officeDocument/2006/relationships/comments" Target="../comments12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Relationship Id="rId4" Type="http://schemas.openxmlformats.org/officeDocument/2006/relationships/comments" Target="../comments13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Relationship Id="rId4" Type="http://schemas.openxmlformats.org/officeDocument/2006/relationships/comments" Target="../comments14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Relationship Id="rId4" Type="http://schemas.openxmlformats.org/officeDocument/2006/relationships/comments" Target="../comments15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8"/>
  <dimension ref="A1:O200"/>
  <sheetViews>
    <sheetView workbookViewId="0">
      <selection activeCell="A24" sqref="A24"/>
    </sheetView>
  </sheetViews>
  <sheetFormatPr baseColWidth="10" defaultRowHeight="15"/>
  <cols>
    <col min="1" max="1" width="43.42578125" customWidth="1"/>
    <col min="2" max="2" width="15.140625" customWidth="1"/>
    <col min="3" max="3" width="17.5703125" customWidth="1"/>
    <col min="4" max="4" width="5.140625" customWidth="1"/>
    <col min="8" max="8" width="6.5703125" customWidth="1"/>
    <col min="9" max="9" width="17.28515625" customWidth="1"/>
    <col min="10" max="10" width="17.140625" hidden="1" customWidth="1"/>
    <col min="11" max="11" width="16.7109375" hidden="1" customWidth="1"/>
    <col min="12" max="12" width="23.5703125" customWidth="1"/>
    <col min="13" max="13" width="23.140625" customWidth="1"/>
    <col min="14" max="14" width="17.28515625" hidden="1" customWidth="1"/>
    <col min="15" max="15" width="18.5703125" hidden="1" customWidth="1"/>
  </cols>
  <sheetData>
    <row r="1" spans="1:15" ht="21.75" thickTop="1">
      <c r="A1" s="60"/>
      <c r="B1" s="61" t="s">
        <v>128</v>
      </c>
      <c r="C1" s="62" t="s">
        <v>129</v>
      </c>
      <c r="I1" s="70" t="s">
        <v>133</v>
      </c>
      <c r="J1" s="72" t="s">
        <v>154</v>
      </c>
      <c r="K1" s="72" t="s">
        <v>155</v>
      </c>
      <c r="L1" s="72" t="s">
        <v>156</v>
      </c>
      <c r="M1" s="72" t="s">
        <v>157</v>
      </c>
      <c r="N1" s="74" t="s">
        <v>158</v>
      </c>
      <c r="O1" s="74" t="s">
        <v>159</v>
      </c>
    </row>
    <row r="2" spans="1:15" ht="21">
      <c r="A2" s="63" t="s">
        <v>130</v>
      </c>
      <c r="B2" s="64">
        <v>7</v>
      </c>
      <c r="C2" s="65">
        <v>0</v>
      </c>
      <c r="I2" s="71" t="s">
        <v>134</v>
      </c>
      <c r="J2" s="72"/>
      <c r="K2" s="72"/>
      <c r="L2" s="72"/>
      <c r="M2" s="72"/>
      <c r="N2">
        <f>IFERROR(COUNTIF($J:$J,L2),"")</f>
        <v>0</v>
      </c>
      <c r="O2">
        <f>IFERROR(COUNTIF($K:$K,M2),"")</f>
        <v>0</v>
      </c>
    </row>
    <row r="3" spans="1:15" ht="21">
      <c r="A3" s="63" t="s">
        <v>131</v>
      </c>
      <c r="B3" s="64">
        <v>2</v>
      </c>
      <c r="C3" s="65">
        <v>0</v>
      </c>
      <c r="I3" s="71" t="s">
        <v>135</v>
      </c>
      <c r="J3" s="72"/>
      <c r="K3" s="72"/>
      <c r="L3" s="72"/>
      <c r="M3" s="72"/>
      <c r="N3">
        <f t="shared" ref="N3:N66" si="0">COUNTIF($J:$J,L3)</f>
        <v>0</v>
      </c>
      <c r="O3">
        <f t="shared" ref="O3:O66" si="1">IFERROR(COUNTIF($K:$K,M3),"")</f>
        <v>0</v>
      </c>
    </row>
    <row r="4" spans="1:15" ht="21.75" thickBot="1">
      <c r="A4" s="66" t="s">
        <v>132</v>
      </c>
      <c r="B4" s="67">
        <v>0</v>
      </c>
      <c r="C4" s="68">
        <v>0</v>
      </c>
      <c r="I4" s="71" t="s">
        <v>136</v>
      </c>
      <c r="J4" s="72"/>
      <c r="K4" s="72"/>
      <c r="L4" s="72"/>
      <c r="M4" s="72"/>
      <c r="N4">
        <f t="shared" si="0"/>
        <v>0</v>
      </c>
      <c r="O4">
        <f t="shared" si="1"/>
        <v>0</v>
      </c>
    </row>
    <row r="5" spans="1:15" ht="15.75" thickTop="1">
      <c r="I5" s="71" t="s">
        <v>137</v>
      </c>
      <c r="J5" s="72"/>
      <c r="K5" s="72"/>
      <c r="L5" s="72"/>
      <c r="M5" s="72"/>
      <c r="N5">
        <f t="shared" si="0"/>
        <v>0</v>
      </c>
      <c r="O5">
        <f t="shared" si="1"/>
        <v>0</v>
      </c>
    </row>
    <row r="6" spans="1:15">
      <c r="I6" s="71" t="s">
        <v>138</v>
      </c>
      <c r="J6" s="72"/>
      <c r="K6" s="72"/>
      <c r="L6" s="72"/>
      <c r="M6" s="72"/>
      <c r="N6">
        <f t="shared" si="0"/>
        <v>0</v>
      </c>
      <c r="O6">
        <f t="shared" si="1"/>
        <v>0</v>
      </c>
    </row>
    <row r="7" spans="1:15">
      <c r="I7" s="71" t="s">
        <v>139</v>
      </c>
      <c r="J7" s="72"/>
      <c r="K7" s="72"/>
      <c r="L7" s="72"/>
      <c r="M7" s="72"/>
      <c r="N7">
        <f t="shared" si="0"/>
        <v>0</v>
      </c>
      <c r="O7">
        <f t="shared" si="1"/>
        <v>0</v>
      </c>
    </row>
    <row r="8" spans="1:15">
      <c r="I8" s="71" t="s">
        <v>140</v>
      </c>
      <c r="J8" s="72"/>
      <c r="K8" s="72"/>
      <c r="L8" s="72"/>
      <c r="M8" s="72"/>
      <c r="N8">
        <f t="shared" si="0"/>
        <v>0</v>
      </c>
      <c r="O8">
        <f t="shared" si="1"/>
        <v>0</v>
      </c>
    </row>
    <row r="9" spans="1:15">
      <c r="I9" s="71" t="s">
        <v>141</v>
      </c>
      <c r="J9" s="72"/>
      <c r="K9" s="72"/>
      <c r="L9" s="72"/>
      <c r="M9" s="72"/>
      <c r="N9">
        <f t="shared" si="0"/>
        <v>0</v>
      </c>
      <c r="O9">
        <f t="shared" si="1"/>
        <v>0</v>
      </c>
    </row>
    <row r="10" spans="1:15" ht="15" customHeight="1">
      <c r="B10" s="73"/>
      <c r="I10" s="71" t="s">
        <v>142</v>
      </c>
      <c r="J10" s="72"/>
      <c r="K10" s="72"/>
      <c r="L10" s="72"/>
      <c r="M10" s="72"/>
      <c r="N10">
        <f t="shared" si="0"/>
        <v>0</v>
      </c>
      <c r="O10">
        <f t="shared" si="1"/>
        <v>0</v>
      </c>
    </row>
    <row r="11" spans="1:15">
      <c r="I11" s="71" t="s">
        <v>143</v>
      </c>
      <c r="J11" s="72"/>
      <c r="K11" s="72"/>
      <c r="L11" s="72"/>
      <c r="M11" s="72"/>
      <c r="N11">
        <f t="shared" si="0"/>
        <v>0</v>
      </c>
      <c r="O11">
        <f t="shared" si="1"/>
        <v>0</v>
      </c>
    </row>
    <row r="12" spans="1:15">
      <c r="I12" s="71" t="s">
        <v>144</v>
      </c>
      <c r="J12" s="72"/>
      <c r="K12" s="72"/>
      <c r="L12" s="72"/>
      <c r="M12" s="72"/>
      <c r="N12">
        <f t="shared" si="0"/>
        <v>0</v>
      </c>
      <c r="O12">
        <f t="shared" si="1"/>
        <v>0</v>
      </c>
    </row>
    <row r="13" spans="1:15">
      <c r="I13" s="71" t="s">
        <v>145</v>
      </c>
      <c r="J13" s="72"/>
      <c r="K13" s="72"/>
      <c r="L13" s="72"/>
      <c r="M13" s="72"/>
      <c r="N13">
        <f t="shared" si="0"/>
        <v>0</v>
      </c>
      <c r="O13">
        <f t="shared" si="1"/>
        <v>0</v>
      </c>
    </row>
    <row r="14" spans="1:15">
      <c r="I14" s="71" t="s">
        <v>146</v>
      </c>
      <c r="J14" s="72"/>
      <c r="K14" s="72"/>
      <c r="L14" s="72"/>
      <c r="M14" s="72"/>
      <c r="N14">
        <f t="shared" si="0"/>
        <v>0</v>
      </c>
      <c r="O14">
        <f t="shared" si="1"/>
        <v>0</v>
      </c>
    </row>
    <row r="15" spans="1:15">
      <c r="I15" s="71" t="s">
        <v>147</v>
      </c>
      <c r="J15" s="72"/>
      <c r="K15" s="72"/>
      <c r="L15" s="72"/>
      <c r="M15" s="72"/>
      <c r="N15">
        <f t="shared" si="0"/>
        <v>0</v>
      </c>
      <c r="O15">
        <f t="shared" si="1"/>
        <v>0</v>
      </c>
    </row>
    <row r="16" spans="1:15">
      <c r="I16" s="71" t="s">
        <v>148</v>
      </c>
      <c r="J16" s="72"/>
      <c r="K16" s="72"/>
      <c r="L16" s="72"/>
      <c r="M16" s="72"/>
      <c r="N16">
        <f t="shared" si="0"/>
        <v>0</v>
      </c>
      <c r="O16">
        <f t="shared" si="1"/>
        <v>0</v>
      </c>
    </row>
    <row r="17" spans="9:15">
      <c r="I17" s="71" t="s">
        <v>149</v>
      </c>
      <c r="J17" s="72"/>
      <c r="K17" s="72"/>
      <c r="L17" s="72"/>
      <c r="M17" s="72"/>
      <c r="N17">
        <f t="shared" si="0"/>
        <v>0</v>
      </c>
      <c r="O17">
        <f t="shared" si="1"/>
        <v>0</v>
      </c>
    </row>
    <row r="18" spans="9:15">
      <c r="I18" s="71" t="s">
        <v>150</v>
      </c>
      <c r="J18" s="72"/>
      <c r="K18" s="72"/>
      <c r="L18" s="72"/>
      <c r="M18" s="72"/>
      <c r="N18">
        <f t="shared" si="0"/>
        <v>0</v>
      </c>
      <c r="O18">
        <f t="shared" si="1"/>
        <v>0</v>
      </c>
    </row>
    <row r="19" spans="9:15">
      <c r="I19" s="71" t="s">
        <v>151</v>
      </c>
      <c r="J19" s="72"/>
      <c r="K19" s="72"/>
      <c r="L19" s="72"/>
      <c r="M19" s="72"/>
      <c r="N19">
        <f t="shared" si="0"/>
        <v>0</v>
      </c>
      <c r="O19">
        <f t="shared" si="1"/>
        <v>0</v>
      </c>
    </row>
    <row r="20" spans="9:15">
      <c r="I20" s="71" t="s">
        <v>152</v>
      </c>
      <c r="J20" s="72"/>
      <c r="K20" s="72"/>
      <c r="L20" s="72"/>
      <c r="M20" s="72"/>
      <c r="N20">
        <f t="shared" si="0"/>
        <v>0</v>
      </c>
      <c r="O20">
        <f t="shared" si="1"/>
        <v>0</v>
      </c>
    </row>
    <row r="21" spans="9:15">
      <c r="I21" s="71" t="s">
        <v>153</v>
      </c>
      <c r="J21" s="72"/>
      <c r="K21" s="72"/>
      <c r="L21" s="72"/>
      <c r="M21" s="72"/>
      <c r="N21">
        <f t="shared" si="0"/>
        <v>0</v>
      </c>
      <c r="O21">
        <f t="shared" si="1"/>
        <v>0</v>
      </c>
    </row>
    <row r="22" spans="9:15">
      <c r="N22">
        <f t="shared" si="0"/>
        <v>0</v>
      </c>
      <c r="O22">
        <f t="shared" si="1"/>
        <v>0</v>
      </c>
    </row>
    <row r="23" spans="9:15">
      <c r="N23">
        <f t="shared" si="0"/>
        <v>0</v>
      </c>
      <c r="O23">
        <f t="shared" si="1"/>
        <v>0</v>
      </c>
    </row>
    <row r="24" spans="9:15">
      <c r="N24">
        <f t="shared" si="0"/>
        <v>0</v>
      </c>
      <c r="O24">
        <f t="shared" si="1"/>
        <v>0</v>
      </c>
    </row>
    <row r="25" spans="9:15">
      <c r="N25">
        <f t="shared" si="0"/>
        <v>0</v>
      </c>
      <c r="O25">
        <f t="shared" si="1"/>
        <v>0</v>
      </c>
    </row>
    <row r="26" spans="9:15">
      <c r="N26">
        <f t="shared" si="0"/>
        <v>0</v>
      </c>
      <c r="O26">
        <f t="shared" si="1"/>
        <v>0</v>
      </c>
    </row>
    <row r="27" spans="9:15">
      <c r="N27">
        <f t="shared" si="0"/>
        <v>0</v>
      </c>
      <c r="O27">
        <f t="shared" si="1"/>
        <v>0</v>
      </c>
    </row>
    <row r="28" spans="9:15">
      <c r="N28">
        <f t="shared" si="0"/>
        <v>0</v>
      </c>
      <c r="O28">
        <f t="shared" si="1"/>
        <v>0</v>
      </c>
    </row>
    <row r="29" spans="9:15">
      <c r="N29">
        <f t="shared" si="0"/>
        <v>0</v>
      </c>
      <c r="O29">
        <f t="shared" si="1"/>
        <v>0</v>
      </c>
    </row>
    <row r="30" spans="9:15">
      <c r="N30">
        <f t="shared" si="0"/>
        <v>0</v>
      </c>
      <c r="O30">
        <f t="shared" si="1"/>
        <v>0</v>
      </c>
    </row>
    <row r="31" spans="9:15">
      <c r="N31">
        <f t="shared" si="0"/>
        <v>0</v>
      </c>
      <c r="O31">
        <f t="shared" si="1"/>
        <v>0</v>
      </c>
    </row>
    <row r="32" spans="9:15">
      <c r="N32">
        <f t="shared" si="0"/>
        <v>0</v>
      </c>
      <c r="O32">
        <f t="shared" si="1"/>
        <v>0</v>
      </c>
    </row>
    <row r="33" spans="14:15">
      <c r="N33">
        <f t="shared" si="0"/>
        <v>0</v>
      </c>
      <c r="O33">
        <f t="shared" si="1"/>
        <v>0</v>
      </c>
    </row>
    <row r="34" spans="14:15">
      <c r="N34">
        <f t="shared" si="0"/>
        <v>0</v>
      </c>
      <c r="O34">
        <f t="shared" si="1"/>
        <v>0</v>
      </c>
    </row>
    <row r="35" spans="14:15">
      <c r="N35">
        <f t="shared" si="0"/>
        <v>0</v>
      </c>
      <c r="O35">
        <f t="shared" si="1"/>
        <v>0</v>
      </c>
    </row>
    <row r="36" spans="14:15">
      <c r="N36">
        <f t="shared" si="0"/>
        <v>0</v>
      </c>
      <c r="O36">
        <f t="shared" si="1"/>
        <v>0</v>
      </c>
    </row>
    <row r="37" spans="14:15">
      <c r="N37">
        <f t="shared" si="0"/>
        <v>0</v>
      </c>
      <c r="O37">
        <f t="shared" si="1"/>
        <v>0</v>
      </c>
    </row>
    <row r="38" spans="14:15">
      <c r="N38">
        <f t="shared" si="0"/>
        <v>0</v>
      </c>
      <c r="O38">
        <f t="shared" si="1"/>
        <v>0</v>
      </c>
    </row>
    <row r="39" spans="14:15">
      <c r="N39">
        <f t="shared" si="0"/>
        <v>0</v>
      </c>
      <c r="O39">
        <f t="shared" si="1"/>
        <v>0</v>
      </c>
    </row>
    <row r="40" spans="14:15">
      <c r="N40">
        <f t="shared" si="0"/>
        <v>0</v>
      </c>
      <c r="O40">
        <f t="shared" si="1"/>
        <v>0</v>
      </c>
    </row>
    <row r="41" spans="14:15">
      <c r="N41">
        <f t="shared" si="0"/>
        <v>0</v>
      </c>
      <c r="O41">
        <f t="shared" si="1"/>
        <v>0</v>
      </c>
    </row>
    <row r="42" spans="14:15">
      <c r="N42">
        <f t="shared" si="0"/>
        <v>0</v>
      </c>
      <c r="O42">
        <f t="shared" si="1"/>
        <v>0</v>
      </c>
    </row>
    <row r="43" spans="14:15">
      <c r="N43">
        <f t="shared" si="0"/>
        <v>0</v>
      </c>
      <c r="O43">
        <f t="shared" si="1"/>
        <v>0</v>
      </c>
    </row>
    <row r="44" spans="14:15">
      <c r="N44">
        <f t="shared" si="0"/>
        <v>0</v>
      </c>
      <c r="O44">
        <f t="shared" si="1"/>
        <v>0</v>
      </c>
    </row>
    <row r="45" spans="14:15">
      <c r="N45">
        <f t="shared" si="0"/>
        <v>0</v>
      </c>
      <c r="O45">
        <f t="shared" si="1"/>
        <v>0</v>
      </c>
    </row>
    <row r="46" spans="14:15">
      <c r="N46">
        <f t="shared" si="0"/>
        <v>0</v>
      </c>
      <c r="O46">
        <f t="shared" si="1"/>
        <v>0</v>
      </c>
    </row>
    <row r="47" spans="14:15">
      <c r="N47">
        <f t="shared" si="0"/>
        <v>0</v>
      </c>
      <c r="O47">
        <f t="shared" si="1"/>
        <v>0</v>
      </c>
    </row>
    <row r="48" spans="14:15">
      <c r="N48">
        <f t="shared" si="0"/>
        <v>0</v>
      </c>
      <c r="O48">
        <f t="shared" si="1"/>
        <v>0</v>
      </c>
    </row>
    <row r="49" spans="14:15">
      <c r="N49">
        <f t="shared" si="0"/>
        <v>0</v>
      </c>
      <c r="O49">
        <f t="shared" si="1"/>
        <v>0</v>
      </c>
    </row>
    <row r="50" spans="14:15">
      <c r="N50">
        <f t="shared" si="0"/>
        <v>0</v>
      </c>
      <c r="O50">
        <f t="shared" si="1"/>
        <v>0</v>
      </c>
    </row>
    <row r="51" spans="14:15">
      <c r="N51">
        <f t="shared" si="0"/>
        <v>0</v>
      </c>
      <c r="O51">
        <f t="shared" si="1"/>
        <v>0</v>
      </c>
    </row>
    <row r="52" spans="14:15">
      <c r="N52">
        <f t="shared" si="0"/>
        <v>0</v>
      </c>
      <c r="O52">
        <f t="shared" si="1"/>
        <v>0</v>
      </c>
    </row>
    <row r="53" spans="14:15">
      <c r="N53">
        <f t="shared" si="0"/>
        <v>0</v>
      </c>
      <c r="O53">
        <f t="shared" si="1"/>
        <v>0</v>
      </c>
    </row>
    <row r="54" spans="14:15">
      <c r="N54">
        <f t="shared" si="0"/>
        <v>0</v>
      </c>
      <c r="O54">
        <f t="shared" si="1"/>
        <v>0</v>
      </c>
    </row>
    <row r="55" spans="14:15">
      <c r="N55">
        <f t="shared" si="0"/>
        <v>0</v>
      </c>
      <c r="O55">
        <f t="shared" si="1"/>
        <v>0</v>
      </c>
    </row>
    <row r="56" spans="14:15">
      <c r="N56">
        <f t="shared" si="0"/>
        <v>0</v>
      </c>
      <c r="O56">
        <f t="shared" si="1"/>
        <v>0</v>
      </c>
    </row>
    <row r="57" spans="14:15">
      <c r="N57">
        <f t="shared" si="0"/>
        <v>0</v>
      </c>
      <c r="O57">
        <f t="shared" si="1"/>
        <v>0</v>
      </c>
    </row>
    <row r="58" spans="14:15">
      <c r="N58">
        <f t="shared" si="0"/>
        <v>0</v>
      </c>
      <c r="O58">
        <f t="shared" si="1"/>
        <v>0</v>
      </c>
    </row>
    <row r="59" spans="14:15">
      <c r="N59">
        <f t="shared" si="0"/>
        <v>0</v>
      </c>
      <c r="O59">
        <f t="shared" si="1"/>
        <v>0</v>
      </c>
    </row>
    <row r="60" spans="14:15">
      <c r="N60">
        <f t="shared" si="0"/>
        <v>0</v>
      </c>
      <c r="O60">
        <f t="shared" si="1"/>
        <v>0</v>
      </c>
    </row>
    <row r="61" spans="14:15">
      <c r="N61">
        <f t="shared" si="0"/>
        <v>0</v>
      </c>
      <c r="O61">
        <f t="shared" si="1"/>
        <v>0</v>
      </c>
    </row>
    <row r="62" spans="14:15">
      <c r="N62">
        <f t="shared" si="0"/>
        <v>0</v>
      </c>
      <c r="O62">
        <f t="shared" si="1"/>
        <v>0</v>
      </c>
    </row>
    <row r="63" spans="14:15">
      <c r="N63">
        <f t="shared" si="0"/>
        <v>0</v>
      </c>
      <c r="O63">
        <f t="shared" si="1"/>
        <v>0</v>
      </c>
    </row>
    <row r="64" spans="14:15">
      <c r="N64">
        <f t="shared" si="0"/>
        <v>0</v>
      </c>
      <c r="O64">
        <f t="shared" si="1"/>
        <v>0</v>
      </c>
    </row>
    <row r="65" spans="14:15">
      <c r="N65">
        <f t="shared" si="0"/>
        <v>0</v>
      </c>
      <c r="O65">
        <f t="shared" si="1"/>
        <v>0</v>
      </c>
    </row>
    <row r="66" spans="14:15">
      <c r="N66">
        <f t="shared" si="0"/>
        <v>0</v>
      </c>
      <c r="O66">
        <f t="shared" si="1"/>
        <v>0</v>
      </c>
    </row>
    <row r="67" spans="14:15">
      <c r="N67">
        <f t="shared" ref="N67:N130" si="2">COUNTIF($J:$J,L67)</f>
        <v>0</v>
      </c>
      <c r="O67">
        <f t="shared" ref="O67:O130" si="3">IFERROR(COUNTIF($K:$K,M67),"")</f>
        <v>0</v>
      </c>
    </row>
    <row r="68" spans="14:15">
      <c r="N68">
        <f t="shared" si="2"/>
        <v>0</v>
      </c>
      <c r="O68">
        <f t="shared" si="3"/>
        <v>0</v>
      </c>
    </row>
    <row r="69" spans="14:15">
      <c r="N69">
        <f t="shared" si="2"/>
        <v>0</v>
      </c>
      <c r="O69">
        <f t="shared" si="3"/>
        <v>0</v>
      </c>
    </row>
    <row r="70" spans="14:15">
      <c r="N70">
        <f t="shared" si="2"/>
        <v>0</v>
      </c>
      <c r="O70">
        <f t="shared" si="3"/>
        <v>0</v>
      </c>
    </row>
    <row r="71" spans="14:15">
      <c r="N71">
        <f t="shared" si="2"/>
        <v>0</v>
      </c>
      <c r="O71">
        <f t="shared" si="3"/>
        <v>0</v>
      </c>
    </row>
    <row r="72" spans="14:15">
      <c r="N72">
        <f t="shared" si="2"/>
        <v>0</v>
      </c>
      <c r="O72">
        <f t="shared" si="3"/>
        <v>0</v>
      </c>
    </row>
    <row r="73" spans="14:15">
      <c r="N73">
        <f t="shared" si="2"/>
        <v>0</v>
      </c>
      <c r="O73">
        <f t="shared" si="3"/>
        <v>0</v>
      </c>
    </row>
    <row r="74" spans="14:15">
      <c r="N74">
        <f t="shared" si="2"/>
        <v>0</v>
      </c>
      <c r="O74">
        <f t="shared" si="3"/>
        <v>0</v>
      </c>
    </row>
    <row r="75" spans="14:15">
      <c r="N75">
        <f t="shared" si="2"/>
        <v>0</v>
      </c>
      <c r="O75">
        <f t="shared" si="3"/>
        <v>0</v>
      </c>
    </row>
    <row r="76" spans="14:15">
      <c r="N76">
        <f t="shared" si="2"/>
        <v>0</v>
      </c>
      <c r="O76">
        <f t="shared" si="3"/>
        <v>0</v>
      </c>
    </row>
    <row r="77" spans="14:15">
      <c r="N77">
        <f t="shared" si="2"/>
        <v>0</v>
      </c>
      <c r="O77">
        <f t="shared" si="3"/>
        <v>0</v>
      </c>
    </row>
    <row r="78" spans="14:15">
      <c r="N78">
        <f t="shared" si="2"/>
        <v>0</v>
      </c>
      <c r="O78">
        <f t="shared" si="3"/>
        <v>0</v>
      </c>
    </row>
    <row r="79" spans="14:15">
      <c r="N79">
        <f t="shared" si="2"/>
        <v>0</v>
      </c>
      <c r="O79">
        <f t="shared" si="3"/>
        <v>0</v>
      </c>
    </row>
    <row r="80" spans="14:15">
      <c r="N80">
        <f t="shared" si="2"/>
        <v>0</v>
      </c>
      <c r="O80">
        <f t="shared" si="3"/>
        <v>0</v>
      </c>
    </row>
    <row r="81" spans="14:15">
      <c r="N81">
        <f t="shared" si="2"/>
        <v>0</v>
      </c>
      <c r="O81">
        <f t="shared" si="3"/>
        <v>0</v>
      </c>
    </row>
    <row r="82" spans="14:15">
      <c r="N82">
        <f t="shared" si="2"/>
        <v>0</v>
      </c>
      <c r="O82">
        <f t="shared" si="3"/>
        <v>0</v>
      </c>
    </row>
    <row r="83" spans="14:15">
      <c r="N83">
        <f t="shared" si="2"/>
        <v>0</v>
      </c>
      <c r="O83">
        <f t="shared" si="3"/>
        <v>0</v>
      </c>
    </row>
    <row r="84" spans="14:15">
      <c r="N84">
        <f t="shared" si="2"/>
        <v>0</v>
      </c>
      <c r="O84">
        <f t="shared" si="3"/>
        <v>0</v>
      </c>
    </row>
    <row r="85" spans="14:15">
      <c r="N85">
        <f t="shared" si="2"/>
        <v>0</v>
      </c>
      <c r="O85">
        <f t="shared" si="3"/>
        <v>0</v>
      </c>
    </row>
    <row r="86" spans="14:15">
      <c r="N86">
        <f t="shared" si="2"/>
        <v>0</v>
      </c>
      <c r="O86">
        <f t="shared" si="3"/>
        <v>0</v>
      </c>
    </row>
    <row r="87" spans="14:15">
      <c r="N87">
        <f t="shared" si="2"/>
        <v>0</v>
      </c>
      <c r="O87">
        <f t="shared" si="3"/>
        <v>0</v>
      </c>
    </row>
    <row r="88" spans="14:15">
      <c r="N88">
        <f t="shared" si="2"/>
        <v>0</v>
      </c>
      <c r="O88">
        <f t="shared" si="3"/>
        <v>0</v>
      </c>
    </row>
    <row r="89" spans="14:15">
      <c r="N89">
        <f t="shared" si="2"/>
        <v>0</v>
      </c>
      <c r="O89">
        <f t="shared" si="3"/>
        <v>0</v>
      </c>
    </row>
    <row r="90" spans="14:15">
      <c r="N90">
        <f t="shared" si="2"/>
        <v>0</v>
      </c>
      <c r="O90">
        <f t="shared" si="3"/>
        <v>0</v>
      </c>
    </row>
    <row r="91" spans="14:15">
      <c r="N91">
        <f t="shared" si="2"/>
        <v>0</v>
      </c>
      <c r="O91">
        <f t="shared" si="3"/>
        <v>0</v>
      </c>
    </row>
    <row r="92" spans="14:15">
      <c r="N92">
        <f t="shared" si="2"/>
        <v>0</v>
      </c>
      <c r="O92">
        <f t="shared" si="3"/>
        <v>0</v>
      </c>
    </row>
    <row r="93" spans="14:15">
      <c r="N93">
        <f t="shared" si="2"/>
        <v>0</v>
      </c>
      <c r="O93">
        <f t="shared" si="3"/>
        <v>0</v>
      </c>
    </row>
    <row r="94" spans="14:15">
      <c r="N94">
        <f t="shared" si="2"/>
        <v>0</v>
      </c>
      <c r="O94">
        <f t="shared" si="3"/>
        <v>0</v>
      </c>
    </row>
    <row r="95" spans="14:15">
      <c r="N95">
        <f t="shared" si="2"/>
        <v>0</v>
      </c>
      <c r="O95">
        <f t="shared" si="3"/>
        <v>0</v>
      </c>
    </row>
    <row r="96" spans="14:15">
      <c r="N96">
        <f t="shared" si="2"/>
        <v>0</v>
      </c>
      <c r="O96">
        <f t="shared" si="3"/>
        <v>0</v>
      </c>
    </row>
    <row r="97" spans="14:15">
      <c r="N97">
        <f t="shared" si="2"/>
        <v>0</v>
      </c>
      <c r="O97">
        <f t="shared" si="3"/>
        <v>0</v>
      </c>
    </row>
    <row r="98" spans="14:15">
      <c r="N98">
        <f t="shared" si="2"/>
        <v>0</v>
      </c>
      <c r="O98">
        <f t="shared" si="3"/>
        <v>0</v>
      </c>
    </row>
    <row r="99" spans="14:15">
      <c r="N99">
        <f t="shared" si="2"/>
        <v>0</v>
      </c>
      <c r="O99">
        <f t="shared" si="3"/>
        <v>0</v>
      </c>
    </row>
    <row r="100" spans="14:15">
      <c r="N100">
        <f t="shared" si="2"/>
        <v>0</v>
      </c>
      <c r="O100">
        <f t="shared" si="3"/>
        <v>0</v>
      </c>
    </row>
    <row r="101" spans="14:15">
      <c r="N101">
        <f t="shared" si="2"/>
        <v>0</v>
      </c>
      <c r="O101">
        <f t="shared" si="3"/>
        <v>0</v>
      </c>
    </row>
    <row r="102" spans="14:15">
      <c r="N102">
        <f t="shared" si="2"/>
        <v>0</v>
      </c>
      <c r="O102">
        <f t="shared" si="3"/>
        <v>0</v>
      </c>
    </row>
    <row r="103" spans="14:15">
      <c r="N103">
        <f t="shared" si="2"/>
        <v>0</v>
      </c>
      <c r="O103">
        <f t="shared" si="3"/>
        <v>0</v>
      </c>
    </row>
    <row r="104" spans="14:15">
      <c r="N104">
        <f t="shared" si="2"/>
        <v>0</v>
      </c>
      <c r="O104">
        <f t="shared" si="3"/>
        <v>0</v>
      </c>
    </row>
    <row r="105" spans="14:15">
      <c r="N105">
        <f t="shared" si="2"/>
        <v>0</v>
      </c>
      <c r="O105">
        <f t="shared" si="3"/>
        <v>0</v>
      </c>
    </row>
    <row r="106" spans="14:15">
      <c r="N106">
        <f t="shared" si="2"/>
        <v>0</v>
      </c>
      <c r="O106">
        <f t="shared" si="3"/>
        <v>0</v>
      </c>
    </row>
    <row r="107" spans="14:15">
      <c r="N107">
        <f t="shared" si="2"/>
        <v>0</v>
      </c>
      <c r="O107">
        <f t="shared" si="3"/>
        <v>0</v>
      </c>
    </row>
    <row r="108" spans="14:15">
      <c r="N108">
        <f t="shared" si="2"/>
        <v>0</v>
      </c>
      <c r="O108">
        <f t="shared" si="3"/>
        <v>0</v>
      </c>
    </row>
    <row r="109" spans="14:15">
      <c r="N109">
        <f t="shared" si="2"/>
        <v>0</v>
      </c>
      <c r="O109">
        <f t="shared" si="3"/>
        <v>0</v>
      </c>
    </row>
    <row r="110" spans="14:15">
      <c r="N110">
        <f t="shared" si="2"/>
        <v>0</v>
      </c>
      <c r="O110">
        <f t="shared" si="3"/>
        <v>0</v>
      </c>
    </row>
    <row r="111" spans="14:15">
      <c r="N111">
        <f t="shared" si="2"/>
        <v>0</v>
      </c>
      <c r="O111">
        <f t="shared" si="3"/>
        <v>0</v>
      </c>
    </row>
    <row r="112" spans="14:15">
      <c r="N112">
        <f t="shared" si="2"/>
        <v>0</v>
      </c>
      <c r="O112">
        <f t="shared" si="3"/>
        <v>0</v>
      </c>
    </row>
    <row r="113" spans="14:15">
      <c r="N113">
        <f t="shared" si="2"/>
        <v>0</v>
      </c>
      <c r="O113">
        <f t="shared" si="3"/>
        <v>0</v>
      </c>
    </row>
    <row r="114" spans="14:15">
      <c r="N114">
        <f t="shared" si="2"/>
        <v>0</v>
      </c>
      <c r="O114">
        <f t="shared" si="3"/>
        <v>0</v>
      </c>
    </row>
    <row r="115" spans="14:15">
      <c r="N115">
        <f t="shared" si="2"/>
        <v>0</v>
      </c>
      <c r="O115">
        <f t="shared" si="3"/>
        <v>0</v>
      </c>
    </row>
    <row r="116" spans="14:15">
      <c r="N116">
        <f t="shared" si="2"/>
        <v>0</v>
      </c>
      <c r="O116">
        <f t="shared" si="3"/>
        <v>0</v>
      </c>
    </row>
    <row r="117" spans="14:15">
      <c r="N117">
        <f t="shared" si="2"/>
        <v>0</v>
      </c>
      <c r="O117">
        <f t="shared" si="3"/>
        <v>0</v>
      </c>
    </row>
    <row r="118" spans="14:15">
      <c r="N118">
        <f t="shared" si="2"/>
        <v>0</v>
      </c>
      <c r="O118">
        <f t="shared" si="3"/>
        <v>0</v>
      </c>
    </row>
    <row r="119" spans="14:15">
      <c r="N119">
        <f t="shared" si="2"/>
        <v>0</v>
      </c>
      <c r="O119">
        <f t="shared" si="3"/>
        <v>0</v>
      </c>
    </row>
    <row r="120" spans="14:15">
      <c r="N120">
        <f t="shared" si="2"/>
        <v>0</v>
      </c>
      <c r="O120">
        <f t="shared" si="3"/>
        <v>0</v>
      </c>
    </row>
    <row r="121" spans="14:15">
      <c r="N121">
        <f t="shared" si="2"/>
        <v>0</v>
      </c>
      <c r="O121">
        <f t="shared" si="3"/>
        <v>0</v>
      </c>
    </row>
    <row r="122" spans="14:15">
      <c r="N122">
        <f t="shared" si="2"/>
        <v>0</v>
      </c>
      <c r="O122">
        <f t="shared" si="3"/>
        <v>0</v>
      </c>
    </row>
    <row r="123" spans="14:15">
      <c r="N123">
        <f t="shared" si="2"/>
        <v>0</v>
      </c>
      <c r="O123">
        <f t="shared" si="3"/>
        <v>0</v>
      </c>
    </row>
    <row r="124" spans="14:15">
      <c r="N124">
        <f t="shared" si="2"/>
        <v>0</v>
      </c>
      <c r="O124">
        <f t="shared" si="3"/>
        <v>0</v>
      </c>
    </row>
    <row r="125" spans="14:15">
      <c r="N125">
        <f t="shared" si="2"/>
        <v>0</v>
      </c>
      <c r="O125">
        <f t="shared" si="3"/>
        <v>0</v>
      </c>
    </row>
    <row r="126" spans="14:15">
      <c r="N126">
        <f t="shared" si="2"/>
        <v>0</v>
      </c>
      <c r="O126">
        <f t="shared" si="3"/>
        <v>0</v>
      </c>
    </row>
    <row r="127" spans="14:15">
      <c r="N127">
        <f t="shared" si="2"/>
        <v>0</v>
      </c>
      <c r="O127">
        <f t="shared" si="3"/>
        <v>0</v>
      </c>
    </row>
    <row r="128" spans="14:15">
      <c r="N128">
        <f t="shared" si="2"/>
        <v>0</v>
      </c>
      <c r="O128">
        <f t="shared" si="3"/>
        <v>0</v>
      </c>
    </row>
    <row r="129" spans="14:15">
      <c r="N129">
        <f t="shared" si="2"/>
        <v>0</v>
      </c>
      <c r="O129">
        <f t="shared" si="3"/>
        <v>0</v>
      </c>
    </row>
    <row r="130" spans="14:15">
      <c r="N130">
        <f t="shared" si="2"/>
        <v>0</v>
      </c>
      <c r="O130">
        <f t="shared" si="3"/>
        <v>0</v>
      </c>
    </row>
    <row r="131" spans="14:15">
      <c r="N131">
        <f t="shared" ref="N131:N194" si="4">COUNTIF($J:$J,L131)</f>
        <v>0</v>
      </c>
      <c r="O131">
        <f t="shared" ref="O131:O194" si="5">IFERROR(COUNTIF($K:$K,M131),"")</f>
        <v>0</v>
      </c>
    </row>
    <row r="132" spans="14:15">
      <c r="N132">
        <f t="shared" si="4"/>
        <v>0</v>
      </c>
      <c r="O132">
        <f t="shared" si="5"/>
        <v>0</v>
      </c>
    </row>
    <row r="133" spans="14:15">
      <c r="N133">
        <f t="shared" si="4"/>
        <v>0</v>
      </c>
      <c r="O133">
        <f t="shared" si="5"/>
        <v>0</v>
      </c>
    </row>
    <row r="134" spans="14:15">
      <c r="N134">
        <f t="shared" si="4"/>
        <v>0</v>
      </c>
      <c r="O134">
        <f t="shared" si="5"/>
        <v>0</v>
      </c>
    </row>
    <row r="135" spans="14:15">
      <c r="N135">
        <f t="shared" si="4"/>
        <v>0</v>
      </c>
      <c r="O135">
        <f t="shared" si="5"/>
        <v>0</v>
      </c>
    </row>
    <row r="136" spans="14:15">
      <c r="N136">
        <f t="shared" si="4"/>
        <v>0</v>
      </c>
      <c r="O136">
        <f t="shared" si="5"/>
        <v>0</v>
      </c>
    </row>
    <row r="137" spans="14:15">
      <c r="N137">
        <f t="shared" si="4"/>
        <v>0</v>
      </c>
      <c r="O137">
        <f t="shared" si="5"/>
        <v>0</v>
      </c>
    </row>
    <row r="138" spans="14:15">
      <c r="N138">
        <f t="shared" si="4"/>
        <v>0</v>
      </c>
      <c r="O138">
        <f t="shared" si="5"/>
        <v>0</v>
      </c>
    </row>
    <row r="139" spans="14:15">
      <c r="N139">
        <f t="shared" si="4"/>
        <v>0</v>
      </c>
      <c r="O139">
        <f t="shared" si="5"/>
        <v>0</v>
      </c>
    </row>
    <row r="140" spans="14:15">
      <c r="N140">
        <f t="shared" si="4"/>
        <v>0</v>
      </c>
      <c r="O140">
        <f t="shared" si="5"/>
        <v>0</v>
      </c>
    </row>
    <row r="141" spans="14:15">
      <c r="N141">
        <f t="shared" si="4"/>
        <v>0</v>
      </c>
      <c r="O141">
        <f t="shared" si="5"/>
        <v>0</v>
      </c>
    </row>
    <row r="142" spans="14:15">
      <c r="N142">
        <f t="shared" si="4"/>
        <v>0</v>
      </c>
      <c r="O142">
        <f t="shared" si="5"/>
        <v>0</v>
      </c>
    </row>
    <row r="143" spans="14:15">
      <c r="N143">
        <f t="shared" si="4"/>
        <v>0</v>
      </c>
      <c r="O143">
        <f t="shared" si="5"/>
        <v>0</v>
      </c>
    </row>
    <row r="144" spans="14:15">
      <c r="N144">
        <f t="shared" si="4"/>
        <v>0</v>
      </c>
      <c r="O144">
        <f t="shared" si="5"/>
        <v>0</v>
      </c>
    </row>
    <row r="145" spans="14:15">
      <c r="N145">
        <f t="shared" si="4"/>
        <v>0</v>
      </c>
      <c r="O145">
        <f t="shared" si="5"/>
        <v>0</v>
      </c>
    </row>
    <row r="146" spans="14:15">
      <c r="N146">
        <f t="shared" si="4"/>
        <v>0</v>
      </c>
      <c r="O146">
        <f t="shared" si="5"/>
        <v>0</v>
      </c>
    </row>
    <row r="147" spans="14:15">
      <c r="N147">
        <f t="shared" si="4"/>
        <v>0</v>
      </c>
      <c r="O147">
        <f t="shared" si="5"/>
        <v>0</v>
      </c>
    </row>
    <row r="148" spans="14:15">
      <c r="N148">
        <f t="shared" si="4"/>
        <v>0</v>
      </c>
      <c r="O148">
        <f t="shared" si="5"/>
        <v>0</v>
      </c>
    </row>
    <row r="149" spans="14:15">
      <c r="N149">
        <f t="shared" si="4"/>
        <v>0</v>
      </c>
      <c r="O149">
        <f t="shared" si="5"/>
        <v>0</v>
      </c>
    </row>
    <row r="150" spans="14:15">
      <c r="N150">
        <f t="shared" si="4"/>
        <v>0</v>
      </c>
      <c r="O150">
        <f t="shared" si="5"/>
        <v>0</v>
      </c>
    </row>
    <row r="151" spans="14:15">
      <c r="N151">
        <f t="shared" si="4"/>
        <v>0</v>
      </c>
      <c r="O151">
        <f t="shared" si="5"/>
        <v>0</v>
      </c>
    </row>
    <row r="152" spans="14:15">
      <c r="N152">
        <f t="shared" si="4"/>
        <v>0</v>
      </c>
      <c r="O152">
        <f t="shared" si="5"/>
        <v>0</v>
      </c>
    </row>
    <row r="153" spans="14:15">
      <c r="N153">
        <f t="shared" si="4"/>
        <v>0</v>
      </c>
      <c r="O153">
        <f t="shared" si="5"/>
        <v>0</v>
      </c>
    </row>
    <row r="154" spans="14:15">
      <c r="N154">
        <f t="shared" si="4"/>
        <v>0</v>
      </c>
      <c r="O154">
        <f t="shared" si="5"/>
        <v>0</v>
      </c>
    </row>
    <row r="155" spans="14:15">
      <c r="N155">
        <f t="shared" si="4"/>
        <v>0</v>
      </c>
      <c r="O155">
        <f t="shared" si="5"/>
        <v>0</v>
      </c>
    </row>
    <row r="156" spans="14:15">
      <c r="N156">
        <f t="shared" si="4"/>
        <v>0</v>
      </c>
      <c r="O156">
        <f t="shared" si="5"/>
        <v>0</v>
      </c>
    </row>
    <row r="157" spans="14:15">
      <c r="N157">
        <f t="shared" si="4"/>
        <v>0</v>
      </c>
      <c r="O157">
        <f t="shared" si="5"/>
        <v>0</v>
      </c>
    </row>
    <row r="158" spans="14:15">
      <c r="N158">
        <f t="shared" si="4"/>
        <v>0</v>
      </c>
      <c r="O158">
        <f t="shared" si="5"/>
        <v>0</v>
      </c>
    </row>
    <row r="159" spans="14:15">
      <c r="N159">
        <f t="shared" si="4"/>
        <v>0</v>
      </c>
      <c r="O159">
        <f t="shared" si="5"/>
        <v>0</v>
      </c>
    </row>
    <row r="160" spans="14:15">
      <c r="N160">
        <f t="shared" si="4"/>
        <v>0</v>
      </c>
      <c r="O160">
        <f t="shared" si="5"/>
        <v>0</v>
      </c>
    </row>
    <row r="161" spans="14:15">
      <c r="N161">
        <f t="shared" si="4"/>
        <v>0</v>
      </c>
      <c r="O161">
        <f t="shared" si="5"/>
        <v>0</v>
      </c>
    </row>
    <row r="162" spans="14:15">
      <c r="N162">
        <f t="shared" si="4"/>
        <v>0</v>
      </c>
      <c r="O162">
        <f t="shared" si="5"/>
        <v>0</v>
      </c>
    </row>
    <row r="163" spans="14:15">
      <c r="N163">
        <f t="shared" si="4"/>
        <v>0</v>
      </c>
      <c r="O163">
        <f t="shared" si="5"/>
        <v>0</v>
      </c>
    </row>
    <row r="164" spans="14:15">
      <c r="N164">
        <f t="shared" si="4"/>
        <v>0</v>
      </c>
      <c r="O164">
        <f t="shared" si="5"/>
        <v>0</v>
      </c>
    </row>
    <row r="165" spans="14:15">
      <c r="N165">
        <f t="shared" si="4"/>
        <v>0</v>
      </c>
      <c r="O165">
        <f t="shared" si="5"/>
        <v>0</v>
      </c>
    </row>
    <row r="166" spans="14:15">
      <c r="N166">
        <f t="shared" si="4"/>
        <v>0</v>
      </c>
      <c r="O166">
        <f t="shared" si="5"/>
        <v>0</v>
      </c>
    </row>
    <row r="167" spans="14:15">
      <c r="N167">
        <f t="shared" si="4"/>
        <v>0</v>
      </c>
      <c r="O167">
        <f t="shared" si="5"/>
        <v>0</v>
      </c>
    </row>
    <row r="168" spans="14:15">
      <c r="N168">
        <f t="shared" si="4"/>
        <v>0</v>
      </c>
      <c r="O168">
        <f t="shared" si="5"/>
        <v>0</v>
      </c>
    </row>
    <row r="169" spans="14:15">
      <c r="N169">
        <f t="shared" si="4"/>
        <v>0</v>
      </c>
      <c r="O169">
        <f t="shared" si="5"/>
        <v>0</v>
      </c>
    </row>
    <row r="170" spans="14:15">
      <c r="N170">
        <f t="shared" si="4"/>
        <v>0</v>
      </c>
      <c r="O170">
        <f t="shared" si="5"/>
        <v>0</v>
      </c>
    </row>
    <row r="171" spans="14:15">
      <c r="N171">
        <f t="shared" si="4"/>
        <v>0</v>
      </c>
      <c r="O171">
        <f t="shared" si="5"/>
        <v>0</v>
      </c>
    </row>
    <row r="172" spans="14:15">
      <c r="N172">
        <f t="shared" si="4"/>
        <v>0</v>
      </c>
      <c r="O172">
        <f t="shared" si="5"/>
        <v>0</v>
      </c>
    </row>
    <row r="173" spans="14:15">
      <c r="N173">
        <f t="shared" si="4"/>
        <v>0</v>
      </c>
      <c r="O173">
        <f t="shared" si="5"/>
        <v>0</v>
      </c>
    </row>
    <row r="174" spans="14:15">
      <c r="N174">
        <f t="shared" si="4"/>
        <v>0</v>
      </c>
      <c r="O174">
        <f t="shared" si="5"/>
        <v>0</v>
      </c>
    </row>
    <row r="175" spans="14:15">
      <c r="N175">
        <f t="shared" si="4"/>
        <v>0</v>
      </c>
      <c r="O175">
        <f t="shared" si="5"/>
        <v>0</v>
      </c>
    </row>
    <row r="176" spans="14:15">
      <c r="N176">
        <f t="shared" si="4"/>
        <v>0</v>
      </c>
      <c r="O176">
        <f t="shared" si="5"/>
        <v>0</v>
      </c>
    </row>
    <row r="177" spans="14:15">
      <c r="N177">
        <f t="shared" si="4"/>
        <v>0</v>
      </c>
      <c r="O177">
        <f t="shared" si="5"/>
        <v>0</v>
      </c>
    </row>
    <row r="178" spans="14:15">
      <c r="N178">
        <f t="shared" si="4"/>
        <v>0</v>
      </c>
      <c r="O178">
        <f t="shared" si="5"/>
        <v>0</v>
      </c>
    </row>
    <row r="179" spans="14:15">
      <c r="N179">
        <f t="shared" si="4"/>
        <v>0</v>
      </c>
      <c r="O179">
        <f t="shared" si="5"/>
        <v>0</v>
      </c>
    </row>
    <row r="180" spans="14:15">
      <c r="N180">
        <f t="shared" si="4"/>
        <v>0</v>
      </c>
      <c r="O180">
        <f t="shared" si="5"/>
        <v>0</v>
      </c>
    </row>
    <row r="181" spans="14:15">
      <c r="N181">
        <f t="shared" si="4"/>
        <v>0</v>
      </c>
      <c r="O181">
        <f t="shared" si="5"/>
        <v>0</v>
      </c>
    </row>
    <row r="182" spans="14:15">
      <c r="N182">
        <f t="shared" si="4"/>
        <v>0</v>
      </c>
      <c r="O182">
        <f t="shared" si="5"/>
        <v>0</v>
      </c>
    </row>
    <row r="183" spans="14:15">
      <c r="N183">
        <f t="shared" si="4"/>
        <v>0</v>
      </c>
      <c r="O183">
        <f t="shared" si="5"/>
        <v>0</v>
      </c>
    </row>
    <row r="184" spans="14:15">
      <c r="N184">
        <f t="shared" si="4"/>
        <v>0</v>
      </c>
      <c r="O184">
        <f t="shared" si="5"/>
        <v>0</v>
      </c>
    </row>
    <row r="185" spans="14:15">
      <c r="N185">
        <f t="shared" si="4"/>
        <v>0</v>
      </c>
      <c r="O185">
        <f t="shared" si="5"/>
        <v>0</v>
      </c>
    </row>
    <row r="186" spans="14:15">
      <c r="N186">
        <f t="shared" si="4"/>
        <v>0</v>
      </c>
      <c r="O186">
        <f t="shared" si="5"/>
        <v>0</v>
      </c>
    </row>
    <row r="187" spans="14:15">
      <c r="N187">
        <f t="shared" si="4"/>
        <v>0</v>
      </c>
      <c r="O187">
        <f t="shared" si="5"/>
        <v>0</v>
      </c>
    </row>
    <row r="188" spans="14:15">
      <c r="N188">
        <f t="shared" si="4"/>
        <v>0</v>
      </c>
      <c r="O188">
        <f t="shared" si="5"/>
        <v>0</v>
      </c>
    </row>
    <row r="189" spans="14:15">
      <c r="N189">
        <f t="shared" si="4"/>
        <v>0</v>
      </c>
      <c r="O189">
        <f t="shared" si="5"/>
        <v>0</v>
      </c>
    </row>
    <row r="190" spans="14:15">
      <c r="N190">
        <f t="shared" si="4"/>
        <v>0</v>
      </c>
      <c r="O190">
        <f t="shared" si="5"/>
        <v>0</v>
      </c>
    </row>
    <row r="191" spans="14:15">
      <c r="N191">
        <f t="shared" si="4"/>
        <v>0</v>
      </c>
      <c r="O191">
        <f t="shared" si="5"/>
        <v>0</v>
      </c>
    </row>
    <row r="192" spans="14:15">
      <c r="N192">
        <f t="shared" si="4"/>
        <v>0</v>
      </c>
      <c r="O192">
        <f t="shared" si="5"/>
        <v>0</v>
      </c>
    </row>
    <row r="193" spans="14:15">
      <c r="N193">
        <f t="shared" si="4"/>
        <v>0</v>
      </c>
      <c r="O193">
        <f t="shared" si="5"/>
        <v>0</v>
      </c>
    </row>
    <row r="194" spans="14:15">
      <c r="N194">
        <f t="shared" si="4"/>
        <v>0</v>
      </c>
      <c r="O194">
        <f t="shared" si="5"/>
        <v>0</v>
      </c>
    </row>
    <row r="195" spans="14:15">
      <c r="N195">
        <f t="shared" ref="N195:N200" si="6">COUNTIF($J:$J,L195)</f>
        <v>0</v>
      </c>
      <c r="O195">
        <f t="shared" ref="O195:O200" si="7">IFERROR(COUNTIF($K:$K,M195),"")</f>
        <v>0</v>
      </c>
    </row>
    <row r="196" spans="14:15">
      <c r="N196">
        <f t="shared" si="6"/>
        <v>0</v>
      </c>
      <c r="O196">
        <f t="shared" si="7"/>
        <v>0</v>
      </c>
    </row>
    <row r="197" spans="14:15">
      <c r="N197">
        <f t="shared" si="6"/>
        <v>0</v>
      </c>
      <c r="O197">
        <f t="shared" si="7"/>
        <v>0</v>
      </c>
    </row>
    <row r="198" spans="14:15">
      <c r="N198">
        <f t="shared" si="6"/>
        <v>0</v>
      </c>
      <c r="O198">
        <f t="shared" si="7"/>
        <v>0</v>
      </c>
    </row>
    <row r="199" spans="14:15">
      <c r="N199">
        <f t="shared" si="6"/>
        <v>0</v>
      </c>
      <c r="O199">
        <f t="shared" si="7"/>
        <v>0</v>
      </c>
    </row>
    <row r="200" spans="14:15">
      <c r="N200">
        <f t="shared" si="6"/>
        <v>0</v>
      </c>
      <c r="O200">
        <f t="shared" si="7"/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9"/>
  <dimension ref="B1:Z67"/>
  <sheetViews>
    <sheetView topLeftCell="A35" zoomScale="68" zoomScaleNormal="68" workbookViewId="0">
      <selection activeCell="Z41" sqref="Z41:Z49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75" t="s">
        <v>0</v>
      </c>
      <c r="E13" s="75" t="s">
        <v>1</v>
      </c>
      <c r="F13" s="75" t="s">
        <v>2</v>
      </c>
      <c r="G13" s="31" t="s">
        <v>107</v>
      </c>
      <c r="H13" s="75" t="s">
        <v>3</v>
      </c>
      <c r="I13" s="75" t="s">
        <v>4</v>
      </c>
      <c r="J13" s="75" t="s">
        <v>5</v>
      </c>
      <c r="K13" s="75" t="s">
        <v>6</v>
      </c>
      <c r="L13" s="75" t="s">
        <v>7</v>
      </c>
      <c r="M13" s="75" t="s">
        <v>8</v>
      </c>
      <c r="N13" s="75" t="s">
        <v>180</v>
      </c>
      <c r="O13" s="75" t="s">
        <v>9</v>
      </c>
      <c r="P13" s="75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7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/>
      <c r="E16" s="22"/>
      <c r="F16" s="22"/>
      <c r="G16" s="22"/>
      <c r="H16" s="22"/>
      <c r="I16" s="47"/>
      <c r="J16" s="22"/>
      <c r="K16" s="22"/>
      <c r="L16" s="22"/>
      <c r="M16" s="22"/>
      <c r="N16" s="22"/>
      <c r="O16" s="22"/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/>
      <c r="E17" s="22"/>
      <c r="F17" s="22"/>
      <c r="G17" s="22"/>
      <c r="H17" s="22"/>
      <c r="I17" s="38"/>
      <c r="J17" s="22"/>
      <c r="K17" s="22"/>
      <c r="L17" s="22"/>
      <c r="M17" s="22"/>
      <c r="N17" s="22"/>
      <c r="O17" s="22"/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76" t="s">
        <v>37</v>
      </c>
      <c r="D18" s="22"/>
      <c r="E18" s="22"/>
      <c r="F18" s="22"/>
      <c r="G18" s="22"/>
      <c r="H18" s="22"/>
      <c r="I18" s="57"/>
      <c r="J18" s="22"/>
      <c r="K18" s="22"/>
      <c r="L18" s="22"/>
      <c r="M18" s="22"/>
      <c r="N18" s="22"/>
      <c r="O18" s="22"/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76" t="s">
        <v>38</v>
      </c>
      <c r="D19" s="22"/>
      <c r="E19" s="22"/>
      <c r="F19" s="22"/>
      <c r="G19" s="22"/>
      <c r="H19" s="22"/>
      <c r="I19" s="57"/>
      <c r="J19" s="22"/>
      <c r="K19" s="22"/>
      <c r="L19" s="22"/>
      <c r="M19" s="22"/>
      <c r="N19" s="22"/>
      <c r="O19" s="22"/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/>
      <c r="E20" s="22"/>
      <c r="F20" s="22"/>
      <c r="G20" s="22"/>
      <c r="H20" s="22"/>
      <c r="I20" s="38"/>
      <c r="J20" s="22"/>
      <c r="K20" s="22"/>
      <c r="L20" s="22"/>
      <c r="M20" s="22"/>
      <c r="N20" s="22"/>
      <c r="O20" s="22"/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/>
      <c r="E21" s="22"/>
      <c r="F21" s="22"/>
      <c r="G21" s="22"/>
      <c r="H21" s="22"/>
      <c r="I21" s="38"/>
      <c r="J21" s="22"/>
      <c r="K21" s="22"/>
      <c r="L21" s="22"/>
      <c r="M21" s="22"/>
      <c r="N21" s="22"/>
      <c r="O21" s="22"/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/>
      <c r="E22" s="22"/>
      <c r="F22" s="22"/>
      <c r="G22" s="22"/>
      <c r="H22" s="22"/>
      <c r="I22" s="38"/>
      <c r="J22" s="22"/>
      <c r="K22" s="22"/>
      <c r="L22" s="22"/>
      <c r="M22" s="22"/>
      <c r="N22" s="22"/>
      <c r="O22" s="22"/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/>
      <c r="E23" s="22"/>
      <c r="F23" s="24"/>
      <c r="G23" s="22"/>
      <c r="H23" s="22"/>
      <c r="I23" s="58"/>
      <c r="J23" s="24"/>
      <c r="K23" s="24"/>
      <c r="L23" s="22"/>
      <c r="M23" s="22"/>
      <c r="N23" s="22"/>
      <c r="O23" s="22"/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/>
      <c r="E25" s="22"/>
      <c r="F25" s="22"/>
      <c r="G25" s="22"/>
      <c r="H25" s="22"/>
      <c r="I25" s="53"/>
      <c r="J25" s="22"/>
      <c r="K25" s="22"/>
      <c r="L25" s="22"/>
      <c r="M25" s="22"/>
      <c r="N25" s="22"/>
      <c r="O25" s="22"/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2"/>
      <c r="Q50" s="379"/>
      <c r="R50" s="379"/>
      <c r="S50" s="409" t="s">
        <v>190</v>
      </c>
      <c r="T50" s="409"/>
      <c r="U50" s="384">
        <v>3</v>
      </c>
    </row>
    <row r="51" spans="5:26">
      <c r="M51" s="69"/>
      <c r="N51" s="2"/>
    </row>
    <row r="52" spans="5:26">
      <c r="M52" s="69"/>
      <c r="N52" s="2"/>
    </row>
    <row r="53" spans="5:26">
      <c r="M53" s="69"/>
      <c r="N53" s="2"/>
    </row>
    <row r="54" spans="5:26">
      <c r="M54" s="69"/>
      <c r="N54" s="2"/>
    </row>
    <row r="55" spans="5:26">
      <c r="M55" s="69"/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N49:N55">
      <formula1>Cause_Refus</formula1>
    </dataValidation>
    <dataValidation type="list" allowBlank="1" showInputMessage="1" showErrorMessage="1" sqref="P15 G15 E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5"/>
  <dimension ref="A1:B9"/>
  <sheetViews>
    <sheetView workbookViewId="0">
      <selection activeCell="B10" sqref="B10"/>
    </sheetView>
  </sheetViews>
  <sheetFormatPr baseColWidth="10" defaultRowHeight="15"/>
  <cols>
    <col min="1" max="1" width="18.42578125" style="379" bestFit="1" customWidth="1"/>
    <col min="2" max="16384" width="11.42578125" style="379"/>
  </cols>
  <sheetData>
    <row r="1" spans="1:2">
      <c r="A1" s="379" t="s">
        <v>191</v>
      </c>
      <c r="B1" s="379" t="s">
        <v>192</v>
      </c>
    </row>
    <row r="2" spans="1:2">
      <c r="A2" s="379" t="s">
        <v>193</v>
      </c>
      <c r="B2" s="379">
        <v>10</v>
      </c>
    </row>
    <row r="3" spans="1:2">
      <c r="A3" s="379" t="s">
        <v>194</v>
      </c>
      <c r="B3" s="379">
        <v>10</v>
      </c>
    </row>
    <row r="4" spans="1:2">
      <c r="A4" s="379" t="s">
        <v>195</v>
      </c>
      <c r="B4" s="379">
        <v>7</v>
      </c>
    </row>
    <row r="5" spans="1:2">
      <c r="A5" s="379" t="s">
        <v>196</v>
      </c>
      <c r="B5" s="379">
        <v>10</v>
      </c>
    </row>
    <row r="6" spans="1:2">
      <c r="A6" s="379" t="s">
        <v>197</v>
      </c>
      <c r="B6" s="379">
        <v>7</v>
      </c>
    </row>
    <row r="7" spans="1:2">
      <c r="A7" s="379" t="s">
        <v>198</v>
      </c>
      <c r="B7" s="379">
        <v>8</v>
      </c>
    </row>
    <row r="8" spans="1:2">
      <c r="A8" s="379" t="s">
        <v>199</v>
      </c>
      <c r="B8" s="379">
        <v>15</v>
      </c>
    </row>
    <row r="9" spans="1:2">
      <c r="A9" s="379" t="s">
        <v>221</v>
      </c>
      <c r="B9" s="394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6"/>
  <dimension ref="A1:M17"/>
  <sheetViews>
    <sheetView workbookViewId="0">
      <selection activeCell="N5" sqref="N5"/>
    </sheetView>
  </sheetViews>
  <sheetFormatPr baseColWidth="10" defaultRowHeight="15"/>
  <cols>
    <col min="1" max="1" width="18.42578125" style="379" customWidth="1"/>
    <col min="2" max="16384" width="11.42578125" style="379"/>
  </cols>
  <sheetData>
    <row r="1" spans="1:13">
      <c r="A1" s="379" t="s">
        <v>200</v>
      </c>
      <c r="B1" s="384" t="s">
        <v>201</v>
      </c>
      <c r="C1" s="384" t="s">
        <v>202</v>
      </c>
      <c r="D1" s="384" t="s">
        <v>203</v>
      </c>
      <c r="E1" s="384" t="s">
        <v>204</v>
      </c>
      <c r="F1" s="384" t="s">
        <v>205</v>
      </c>
      <c r="G1" s="384" t="s">
        <v>206</v>
      </c>
      <c r="H1" s="384" t="s">
        <v>207</v>
      </c>
      <c r="I1" s="384" t="s">
        <v>208</v>
      </c>
      <c r="J1" s="384" t="s">
        <v>209</v>
      </c>
      <c r="K1" s="384" t="s">
        <v>210</v>
      </c>
      <c r="L1" s="384" t="s">
        <v>211</v>
      </c>
      <c r="M1" s="384" t="s">
        <v>212</v>
      </c>
    </row>
    <row r="2" spans="1:13">
      <c r="A2" s="379" t="s">
        <v>190</v>
      </c>
      <c r="B2" s="399">
        <v>1</v>
      </c>
      <c r="C2" s="399">
        <v>2</v>
      </c>
      <c r="D2" s="399">
        <v>3</v>
      </c>
      <c r="E2" s="399">
        <v>4</v>
      </c>
      <c r="F2" s="399">
        <v>5</v>
      </c>
      <c r="G2" s="399">
        <v>6</v>
      </c>
      <c r="H2" s="399">
        <v>7</v>
      </c>
      <c r="I2" s="399">
        <v>8</v>
      </c>
      <c r="J2" s="399">
        <v>9</v>
      </c>
      <c r="K2" s="399">
        <v>10</v>
      </c>
      <c r="L2" s="399">
        <v>11</v>
      </c>
      <c r="M2" s="399">
        <v>12</v>
      </c>
    </row>
    <row r="3" spans="1:13">
      <c r="A3" s="379" t="s">
        <v>214</v>
      </c>
      <c r="B3" s="379">
        <f>cout_mois("Rapport journalier",B2)</f>
        <v>420</v>
      </c>
      <c r="C3" s="379">
        <f t="shared" ref="C3:M3" si="0">cout_mois("Rapport journalier",C2)</f>
        <v>483</v>
      </c>
      <c r="D3" s="379">
        <f>cout_mois("Rapport journalier",D2)</f>
        <v>112</v>
      </c>
      <c r="E3" s="379">
        <f>cout_mois("Rapport journalier",E2)</f>
        <v>0</v>
      </c>
      <c r="F3" s="379">
        <f t="shared" si="0"/>
        <v>0</v>
      </c>
      <c r="G3" s="379">
        <f t="shared" si="0"/>
        <v>0</v>
      </c>
      <c r="H3" s="379">
        <f t="shared" si="0"/>
        <v>0</v>
      </c>
      <c r="I3" s="379">
        <f t="shared" si="0"/>
        <v>0</v>
      </c>
      <c r="J3" s="379">
        <f t="shared" si="0"/>
        <v>0</v>
      </c>
      <c r="K3" s="379">
        <f t="shared" si="0"/>
        <v>0</v>
      </c>
      <c r="L3" s="379">
        <f t="shared" si="0"/>
        <v>0</v>
      </c>
      <c r="M3" s="379">
        <f t="shared" si="0"/>
        <v>0</v>
      </c>
    </row>
    <row r="4" spans="1:13" ht="45">
      <c r="A4" s="388" t="s">
        <v>215</v>
      </c>
      <c r="B4" s="379">
        <f>cout_mois2("Rapport journalier",B2)</f>
        <v>0</v>
      </c>
      <c r="C4" s="379">
        <f t="shared" ref="C4:M4" si="1">cout_mois2("Rapport journalier",C2)</f>
        <v>0</v>
      </c>
      <c r="D4" s="379">
        <f>cout_mois2("Rapport journalier",D2)</f>
        <v>350</v>
      </c>
      <c r="E4" s="379">
        <f>cout_mois2("Rapport journalier",E2)</f>
        <v>0</v>
      </c>
      <c r="F4" s="379">
        <f t="shared" si="1"/>
        <v>0</v>
      </c>
      <c r="G4" s="379">
        <f t="shared" si="1"/>
        <v>0</v>
      </c>
      <c r="H4" s="379">
        <f t="shared" si="1"/>
        <v>0</v>
      </c>
      <c r="I4" s="379">
        <f t="shared" si="1"/>
        <v>0</v>
      </c>
      <c r="J4" s="379">
        <f t="shared" si="1"/>
        <v>0</v>
      </c>
      <c r="K4" s="379">
        <f t="shared" si="1"/>
        <v>0</v>
      </c>
      <c r="L4" s="379">
        <f t="shared" si="1"/>
        <v>0</v>
      </c>
      <c r="M4" s="379">
        <f t="shared" si="1"/>
        <v>0</v>
      </c>
    </row>
    <row r="5" spans="1:13">
      <c r="A5" s="384" t="s">
        <v>213</v>
      </c>
    </row>
    <row r="6" spans="1:13">
      <c r="A6" s="392">
        <v>2020</v>
      </c>
    </row>
    <row r="7" spans="1:13" ht="30">
      <c r="A7" s="388" t="s">
        <v>216</v>
      </c>
      <c r="B7" s="379">
        <f>nbre_aff_mois("Rapport journalier",B2)</f>
        <v>24</v>
      </c>
      <c r="C7" s="379">
        <f>nbre_aff_mois("Rapport journalier",C2)</f>
        <v>17</v>
      </c>
      <c r="D7" s="379">
        <f>nbre_aff_mois("Rapport journalier",D2)</f>
        <v>8</v>
      </c>
      <c r="E7" s="379">
        <f>nbre_aff_mois("Rapport journalier",E2)</f>
        <v>0</v>
      </c>
      <c r="F7" s="379">
        <f t="shared" ref="F7:M7" si="2">nbre_aff_mois("Rapport journalier",F2)</f>
        <v>0</v>
      </c>
      <c r="G7" s="379">
        <f t="shared" si="2"/>
        <v>0</v>
      </c>
      <c r="H7" s="379">
        <f t="shared" si="2"/>
        <v>0</v>
      </c>
      <c r="I7" s="379">
        <f t="shared" si="2"/>
        <v>0</v>
      </c>
      <c r="J7" s="379">
        <f t="shared" si="2"/>
        <v>0</v>
      </c>
      <c r="K7" s="379">
        <f t="shared" si="2"/>
        <v>0</v>
      </c>
      <c r="L7" s="379">
        <f t="shared" si="2"/>
        <v>0</v>
      </c>
      <c r="M7" s="379">
        <f t="shared" si="2"/>
        <v>0</v>
      </c>
    </row>
    <row r="8" spans="1:13" ht="30">
      <c r="A8" s="73" t="s">
        <v>217</v>
      </c>
      <c r="B8" s="379">
        <f>5*B7</f>
        <v>120</v>
      </c>
      <c r="C8" s="379">
        <f t="shared" ref="C8:M8" si="3">5*C7</f>
        <v>85</v>
      </c>
      <c r="D8" s="379">
        <f t="shared" si="3"/>
        <v>40</v>
      </c>
      <c r="E8" s="379">
        <f>5*E7</f>
        <v>0</v>
      </c>
      <c r="F8" s="379">
        <f t="shared" si="3"/>
        <v>0</v>
      </c>
      <c r="G8" s="379">
        <f t="shared" si="3"/>
        <v>0</v>
      </c>
      <c r="H8" s="379">
        <f t="shared" si="3"/>
        <v>0</v>
      </c>
      <c r="I8" s="379">
        <f t="shared" si="3"/>
        <v>0</v>
      </c>
      <c r="J8" s="379">
        <f t="shared" si="3"/>
        <v>0</v>
      </c>
      <c r="K8" s="379">
        <f t="shared" si="3"/>
        <v>0</v>
      </c>
      <c r="L8" s="379">
        <f t="shared" si="3"/>
        <v>0</v>
      </c>
      <c r="M8" s="379">
        <f t="shared" si="3"/>
        <v>0</v>
      </c>
    </row>
    <row r="9" spans="1:13" ht="30">
      <c r="A9" s="388" t="s">
        <v>218</v>
      </c>
      <c r="B9" s="379">
        <f>nbre_rec_mois("Rapport journalier",B2)</f>
        <v>0</v>
      </c>
      <c r="C9" s="379">
        <f t="shared" ref="C9:M9" si="4">nbre_rec_mois("Rapport journalier",C2)</f>
        <v>1</v>
      </c>
      <c r="D9" s="379">
        <f>nbre_rec_mois("Rapport journalier",D2)</f>
        <v>2</v>
      </c>
      <c r="E9" s="379">
        <f>nbre_rec_mois("Rapport journalier",E2)</f>
        <v>0</v>
      </c>
      <c r="F9" s="379">
        <f t="shared" si="4"/>
        <v>0</v>
      </c>
      <c r="G9" s="379">
        <f t="shared" si="4"/>
        <v>0</v>
      </c>
      <c r="H9" s="379">
        <f t="shared" si="4"/>
        <v>0</v>
      </c>
      <c r="I9" s="379">
        <f t="shared" si="4"/>
        <v>0</v>
      </c>
      <c r="J9" s="379">
        <f t="shared" si="4"/>
        <v>0</v>
      </c>
      <c r="K9" s="379">
        <f t="shared" si="4"/>
        <v>0</v>
      </c>
      <c r="L9" s="379">
        <f t="shared" si="4"/>
        <v>0</v>
      </c>
      <c r="M9" s="379">
        <f t="shared" si="4"/>
        <v>0</v>
      </c>
    </row>
    <row r="10" spans="1:13" ht="30">
      <c r="A10" s="73" t="s">
        <v>219</v>
      </c>
      <c r="B10" s="379">
        <f>3*B9*'cout opérateur machines'!$B$3</f>
        <v>0</v>
      </c>
      <c r="C10" s="379">
        <f>3*C9*'cout opérateur machines'!$B$3</f>
        <v>30</v>
      </c>
      <c r="D10" s="379">
        <f>3*D9*'cout opérateur machines'!$B$3</f>
        <v>60</v>
      </c>
      <c r="E10" s="379">
        <f>3*E9*'cout opérateur machines'!$B$3</f>
        <v>0</v>
      </c>
      <c r="F10" s="379">
        <f>3*F9*'cout opérateur machines'!$B$3</f>
        <v>0</v>
      </c>
      <c r="G10" s="379">
        <f>3*G9*'cout opérateur machines'!$B$3</f>
        <v>0</v>
      </c>
      <c r="H10" s="379">
        <f>3*H9*'cout opérateur machines'!$B$3</f>
        <v>0</v>
      </c>
      <c r="I10" s="379">
        <f>3*I9*'cout opérateur machines'!$B$3</f>
        <v>0</v>
      </c>
      <c r="J10" s="379">
        <f>3*J9*'cout opérateur machines'!$B$3</f>
        <v>0</v>
      </c>
      <c r="K10" s="379">
        <f>3*K9*'cout opérateur machines'!$B$3</f>
        <v>0</v>
      </c>
      <c r="L10" s="379">
        <f>3*L9*'cout opérateur machines'!$B$3</f>
        <v>0</v>
      </c>
      <c r="M10" s="379">
        <f>3*M9*'cout opérateur machines'!$B$3</f>
        <v>0</v>
      </c>
    </row>
    <row r="11" spans="1:13" ht="30">
      <c r="A11" s="388" t="s">
        <v>222</v>
      </c>
      <c r="B11" s="379">
        <f>cout_avoir_mois("Rapport journalier",B2)</f>
        <v>0</v>
      </c>
      <c r="C11" s="379">
        <f t="shared" ref="C11:M11" si="5">cout_avoir_mois("Rapport journalier",C2)</f>
        <v>0</v>
      </c>
      <c r="D11" s="379">
        <f>cout_avoir_mois("Rapport journalier",D2)</f>
        <v>300</v>
      </c>
      <c r="E11" s="379">
        <f>cout_avoir_mois("Rapport journalier",E2)</f>
        <v>0</v>
      </c>
      <c r="F11" s="379">
        <f t="shared" si="5"/>
        <v>0</v>
      </c>
      <c r="G11" s="379">
        <f t="shared" si="5"/>
        <v>0</v>
      </c>
      <c r="H11" s="379">
        <f t="shared" si="5"/>
        <v>0</v>
      </c>
      <c r="I11" s="379">
        <f t="shared" si="5"/>
        <v>0</v>
      </c>
      <c r="J11" s="379">
        <f t="shared" si="5"/>
        <v>0</v>
      </c>
      <c r="K11" s="379">
        <f t="shared" si="5"/>
        <v>0</v>
      </c>
      <c r="L11" s="379">
        <f t="shared" si="5"/>
        <v>0</v>
      </c>
      <c r="M11" s="379">
        <f t="shared" si="5"/>
        <v>0</v>
      </c>
    </row>
    <row r="12" spans="1:13" ht="30">
      <c r="A12" s="73" t="s">
        <v>86</v>
      </c>
      <c r="B12" s="379">
        <f>cout_PR_mois("Rapport journalier",B2)</f>
        <v>0</v>
      </c>
      <c r="C12" s="379">
        <f t="shared" ref="C12:M12" si="6">cout_PR_mois("Rapport journalier",C2)</f>
        <v>0</v>
      </c>
      <c r="D12" s="379">
        <f>cout_PR_mois("Rapport journalier",D2)</f>
        <v>650</v>
      </c>
      <c r="E12" s="379">
        <f>cout_PR_mois("Rapport journalier",E2)</f>
        <v>0</v>
      </c>
      <c r="F12" s="379">
        <f t="shared" si="6"/>
        <v>0</v>
      </c>
      <c r="G12" s="379">
        <f t="shared" si="6"/>
        <v>0</v>
      </c>
      <c r="H12" s="379">
        <f t="shared" si="6"/>
        <v>0</v>
      </c>
      <c r="I12" s="379">
        <f t="shared" si="6"/>
        <v>0</v>
      </c>
      <c r="J12" s="379">
        <f t="shared" si="6"/>
        <v>0</v>
      </c>
      <c r="K12" s="379">
        <f t="shared" si="6"/>
        <v>0</v>
      </c>
      <c r="L12" s="379">
        <f t="shared" si="6"/>
        <v>0</v>
      </c>
      <c r="M12" s="379">
        <f t="shared" si="6"/>
        <v>0</v>
      </c>
    </row>
    <row r="13" spans="1:13" ht="30">
      <c r="A13" s="388" t="s">
        <v>225</v>
      </c>
      <c r="B13" s="379">
        <v>0</v>
      </c>
      <c r="C13" s="379">
        <v>0</v>
      </c>
      <c r="D13" s="379">
        <v>962</v>
      </c>
      <c r="E13" s="379">
        <v>0</v>
      </c>
      <c r="F13" s="379">
        <v>0</v>
      </c>
      <c r="G13" s="379">
        <v>0</v>
      </c>
      <c r="H13" s="379">
        <v>0</v>
      </c>
      <c r="I13" s="379">
        <v>0</v>
      </c>
      <c r="J13" s="379">
        <v>0</v>
      </c>
      <c r="K13" s="379">
        <v>0</v>
      </c>
      <c r="L13" s="379">
        <v>0</v>
      </c>
      <c r="M13" s="379">
        <v>0</v>
      </c>
    </row>
    <row r="14" spans="1:13">
      <c r="A14" s="73" t="s">
        <v>226</v>
      </c>
      <c r="B14" s="379">
        <f>B13*('cout opérateur machines'!$B$8+'cout opérateur machines'!$B$9)</f>
        <v>0</v>
      </c>
      <c r="C14" s="379">
        <f>C13*('cout opérateur machines'!$B$8+'cout opérateur machines'!$B$9)</f>
        <v>0</v>
      </c>
      <c r="D14" s="379">
        <f>D13*('cout opérateur machines'!$B$8+'cout opérateur machines'!$B$9)</f>
        <v>33670</v>
      </c>
      <c r="E14" s="379">
        <f>E13*('cout opérateur machines'!$B$8+'cout opérateur machines'!$B$9)</f>
        <v>0</v>
      </c>
      <c r="F14" s="379">
        <f>F13*('cout opérateur machines'!$B$8+'cout opérateur machines'!$B$9)</f>
        <v>0</v>
      </c>
      <c r="G14" s="379">
        <f>G13*('cout opérateur machines'!$B$8+'cout opérateur machines'!$B$9)</f>
        <v>0</v>
      </c>
      <c r="H14" s="379">
        <f>H13*('cout opérateur machines'!$B$8+'cout opérateur machines'!$B$9)</f>
        <v>0</v>
      </c>
      <c r="I14" s="379">
        <f>I13*('cout opérateur machines'!$B$8+'cout opérateur machines'!$B$9)</f>
        <v>0</v>
      </c>
      <c r="J14" s="379">
        <f>J13*('cout opérateur machines'!$B$8+'cout opérateur machines'!$B$9)</f>
        <v>0</v>
      </c>
      <c r="K14" s="379">
        <f>K13*('cout opérateur machines'!$B$8+'cout opérateur machines'!$B$9)</f>
        <v>0</v>
      </c>
      <c r="L14" s="379">
        <f>L13*('cout opérateur machines'!$B$8+'cout opérateur machines'!$B$9)</f>
        <v>0</v>
      </c>
      <c r="M14" s="379">
        <f>M13*('cout opérateur machines'!$B$8+'cout opérateur machines'!$B$9)</f>
        <v>0</v>
      </c>
    </row>
    <row r="15" spans="1:13" ht="45">
      <c r="A15" s="388" t="s">
        <v>227</v>
      </c>
      <c r="B15" s="379">
        <f>B14+B12</f>
        <v>0</v>
      </c>
      <c r="C15" s="379">
        <f t="shared" ref="C15:M15" si="7">C14+C12</f>
        <v>0</v>
      </c>
      <c r="D15" s="379">
        <f>D14+D12</f>
        <v>34320</v>
      </c>
      <c r="E15" s="379">
        <f>E14+E12</f>
        <v>0</v>
      </c>
      <c r="F15" s="379">
        <f t="shared" si="7"/>
        <v>0</v>
      </c>
      <c r="G15" s="379">
        <f t="shared" si="7"/>
        <v>0</v>
      </c>
      <c r="H15" s="379">
        <f t="shared" si="7"/>
        <v>0</v>
      </c>
      <c r="I15" s="379">
        <f t="shared" si="7"/>
        <v>0</v>
      </c>
      <c r="J15" s="379">
        <f t="shared" si="7"/>
        <v>0</v>
      </c>
      <c r="K15" s="379">
        <f t="shared" si="7"/>
        <v>0</v>
      </c>
      <c r="L15" s="379">
        <f t="shared" si="7"/>
        <v>0</v>
      </c>
      <c r="M15" s="379">
        <f t="shared" si="7"/>
        <v>0</v>
      </c>
    </row>
    <row r="16" spans="1:13">
      <c r="A16" s="73" t="s">
        <v>228</v>
      </c>
      <c r="B16" s="379">
        <f>cout_rebuts_mois("Rapport journalier",B2)</f>
        <v>0</v>
      </c>
      <c r="C16" s="379">
        <f t="shared" ref="C16:M16" si="8">cout_rebuts_mois("Rapport journalier",C2)</f>
        <v>0</v>
      </c>
      <c r="D16" s="379">
        <f>cout_rebuts_mois("Rapport journalier",D2)</f>
        <v>1191</v>
      </c>
      <c r="E16" s="379">
        <f>cout_rebuts_mois("Rapport journalier",E2)</f>
        <v>0</v>
      </c>
      <c r="F16" s="379">
        <f t="shared" si="8"/>
        <v>0</v>
      </c>
      <c r="G16" s="379">
        <f t="shared" si="8"/>
        <v>0</v>
      </c>
      <c r="H16" s="379">
        <f t="shared" si="8"/>
        <v>0</v>
      </c>
      <c r="I16" s="379">
        <f t="shared" si="8"/>
        <v>0</v>
      </c>
      <c r="J16" s="379">
        <f t="shared" si="8"/>
        <v>0</v>
      </c>
      <c r="K16" s="379">
        <f t="shared" si="8"/>
        <v>0</v>
      </c>
      <c r="L16" s="379">
        <f t="shared" si="8"/>
        <v>0</v>
      </c>
      <c r="M16" s="379">
        <f t="shared" si="8"/>
        <v>0</v>
      </c>
    </row>
    <row r="17" spans="1:13" ht="30">
      <c r="A17" s="388" t="s">
        <v>229</v>
      </c>
      <c r="B17" s="379">
        <f>cout_reprise_mois("Rapport journalier",B2)</f>
        <v>0</v>
      </c>
      <c r="C17" s="379">
        <f t="shared" ref="C17:M17" si="9">cout_reprise_mois("Rapport journalier",C2)</f>
        <v>0</v>
      </c>
      <c r="D17" s="379">
        <f>cout_reprise_mois("Rapport journalier",D2)</f>
        <v>160</v>
      </c>
      <c r="E17" s="379">
        <f>cout_reprise_mois("Rapport journalier",E2)</f>
        <v>0</v>
      </c>
      <c r="F17" s="379">
        <f t="shared" si="9"/>
        <v>0</v>
      </c>
      <c r="G17" s="379">
        <f t="shared" si="9"/>
        <v>0</v>
      </c>
      <c r="H17" s="379">
        <f t="shared" si="9"/>
        <v>0</v>
      </c>
      <c r="I17" s="379">
        <f t="shared" si="9"/>
        <v>0</v>
      </c>
      <c r="J17" s="379">
        <f t="shared" si="9"/>
        <v>0</v>
      </c>
      <c r="K17" s="379">
        <f t="shared" si="9"/>
        <v>0</v>
      </c>
      <c r="L17" s="379">
        <f t="shared" si="9"/>
        <v>0</v>
      </c>
      <c r="M17" s="379">
        <f t="shared" si="9"/>
        <v>0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3"/>
  <dimension ref="B1:Z67"/>
  <sheetViews>
    <sheetView tabSelected="1" topLeftCell="D7" zoomScale="48" zoomScaleNormal="48" workbookViewId="0">
      <selection activeCell="I19" sqref="I19"/>
    </sheetView>
  </sheetViews>
  <sheetFormatPr baseColWidth="10" defaultRowHeight="15"/>
  <cols>
    <col min="1" max="1" width="3.85546875" style="338" customWidth="1"/>
    <col min="2" max="2" width="32.7109375" style="338" customWidth="1"/>
    <col min="3" max="3" width="18.42578125" style="338" customWidth="1"/>
    <col min="4" max="4" width="29.28515625" style="338" customWidth="1"/>
    <col min="5" max="5" width="25.85546875" style="338" customWidth="1"/>
    <col min="6" max="6" width="27.7109375" style="338" customWidth="1"/>
    <col min="7" max="7" width="30.5703125" style="338" customWidth="1"/>
    <col min="8" max="9" width="25.5703125" style="338" customWidth="1"/>
    <col min="10" max="10" width="32.28515625" style="338" customWidth="1"/>
    <col min="11" max="11" width="32.7109375" style="338" customWidth="1"/>
    <col min="12" max="12" width="28" style="338" customWidth="1"/>
    <col min="13" max="13" width="22.5703125" style="338" customWidth="1"/>
    <col min="14" max="14" width="29.5703125" style="338" customWidth="1"/>
    <col min="15" max="15" width="26.140625" style="338" customWidth="1"/>
    <col min="16" max="16" width="27.42578125" style="338" customWidth="1"/>
    <col min="17" max="17" width="32.7109375" style="338" customWidth="1"/>
    <col min="18" max="18" width="11.42578125" style="338"/>
    <col min="19" max="19" width="18.85546875" style="338" customWidth="1"/>
    <col min="20" max="22" width="11.42578125" style="338"/>
    <col min="23" max="23" width="21.28515625" style="338" customWidth="1"/>
    <col min="24" max="24" width="20.28515625" style="338" customWidth="1"/>
    <col min="25" max="25" width="21.140625" style="338" customWidth="1"/>
    <col min="26" max="16384" width="11.42578125" style="338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346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346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346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346"/>
      <c r="V5" s="400"/>
      <c r="W5" s="400"/>
      <c r="X5" s="400"/>
    </row>
    <row r="6" spans="2:24" ht="15" customHeight="1">
      <c r="C6" s="341"/>
      <c r="D6" s="341"/>
      <c r="E6" s="341"/>
      <c r="F6" s="341"/>
    </row>
    <row r="7" spans="2:24" ht="15" customHeight="1">
      <c r="C7" s="341"/>
      <c r="D7" s="341"/>
      <c r="E7" s="341"/>
      <c r="F7" s="341"/>
    </row>
    <row r="8" spans="2:24" ht="15" customHeight="1">
      <c r="C8" s="341"/>
      <c r="D8" s="341"/>
      <c r="E8" s="341"/>
      <c r="F8" s="341"/>
    </row>
    <row r="9" spans="2:24" ht="15" customHeight="1">
      <c r="C9" s="341"/>
      <c r="D9" s="341"/>
      <c r="F9" s="341"/>
    </row>
    <row r="10" spans="2:24" ht="15" customHeight="1">
      <c r="C10" s="341"/>
      <c r="D10" s="341"/>
      <c r="E10" s="341"/>
      <c r="F10" s="341"/>
    </row>
    <row r="11" spans="2:24">
      <c r="C11" s="339"/>
      <c r="D11" s="339"/>
      <c r="E11" s="339"/>
      <c r="F11" s="339"/>
    </row>
    <row r="12" spans="2:24" ht="36.75" customHeight="1">
      <c r="C12" s="339"/>
      <c r="D12" s="339"/>
      <c r="E12" s="339"/>
      <c r="F12" s="339"/>
    </row>
    <row r="13" spans="2:24" ht="60" customHeight="1">
      <c r="B13" s="402" t="s">
        <v>22</v>
      </c>
      <c r="C13" s="402"/>
      <c r="D13" s="377" t="s">
        <v>0</v>
      </c>
      <c r="E13" s="377" t="s">
        <v>1</v>
      </c>
      <c r="F13" s="377" t="s">
        <v>2</v>
      </c>
      <c r="G13" s="357" t="s">
        <v>107</v>
      </c>
      <c r="H13" s="377" t="s">
        <v>3</v>
      </c>
      <c r="I13" s="377" t="s">
        <v>4</v>
      </c>
      <c r="J13" s="377" t="s">
        <v>5</v>
      </c>
      <c r="K13" s="377" t="s">
        <v>6</v>
      </c>
      <c r="L13" s="377" t="s">
        <v>7</v>
      </c>
      <c r="M13" s="377" t="s">
        <v>8</v>
      </c>
      <c r="N13" s="377" t="s">
        <v>180</v>
      </c>
      <c r="O13" s="377" t="s">
        <v>9</v>
      </c>
      <c r="P13" s="377" t="s">
        <v>10</v>
      </c>
      <c r="Q13" s="347"/>
      <c r="R13" s="343"/>
      <c r="S13" s="344"/>
      <c r="T13" s="344"/>
      <c r="U13" s="344"/>
      <c r="V13" s="344"/>
      <c r="W13" s="344"/>
      <c r="X13" s="344"/>
    </row>
    <row r="14" spans="2:24" ht="30" customHeight="1">
      <c r="B14" s="403" t="s">
        <v>11</v>
      </c>
      <c r="C14" s="403"/>
      <c r="D14" s="370">
        <v>511110</v>
      </c>
      <c r="E14" s="367" t="s">
        <v>77</v>
      </c>
      <c r="F14" s="367" t="s">
        <v>186</v>
      </c>
      <c r="G14" s="368" t="s">
        <v>167</v>
      </c>
      <c r="H14" s="373"/>
      <c r="I14" s="368">
        <v>7531</v>
      </c>
      <c r="J14" s="367" t="s">
        <v>114</v>
      </c>
      <c r="K14" s="367" t="s">
        <v>58</v>
      </c>
      <c r="L14" s="372" t="s">
        <v>58</v>
      </c>
      <c r="M14" s="366"/>
      <c r="N14" s="366" t="s">
        <v>75</v>
      </c>
      <c r="O14" s="367" t="s">
        <v>122</v>
      </c>
      <c r="P14" s="367" t="s">
        <v>184</v>
      </c>
      <c r="Q14" s="345"/>
      <c r="R14" s="345"/>
      <c r="S14" s="345"/>
      <c r="T14" s="345"/>
      <c r="U14" s="345"/>
      <c r="V14" s="345"/>
      <c r="W14" s="344"/>
      <c r="X14" s="344"/>
    </row>
    <row r="15" spans="2:24" ht="57.75" customHeight="1">
      <c r="B15" s="403" t="s">
        <v>12</v>
      </c>
      <c r="C15" s="403"/>
      <c r="D15" s="368" t="s">
        <v>173</v>
      </c>
      <c r="E15" s="370" t="s">
        <v>76</v>
      </c>
      <c r="F15" s="367" t="s">
        <v>185</v>
      </c>
      <c r="G15" s="368" t="s">
        <v>168</v>
      </c>
      <c r="H15" s="371"/>
      <c r="I15" s="368" t="s">
        <v>179</v>
      </c>
      <c r="J15" s="367" t="s">
        <v>115</v>
      </c>
      <c r="K15" s="368" t="s">
        <v>59</v>
      </c>
      <c r="L15" s="368" t="s">
        <v>110</v>
      </c>
      <c r="M15" s="366"/>
      <c r="N15" s="366" t="s">
        <v>74</v>
      </c>
      <c r="O15" s="366" t="s">
        <v>121</v>
      </c>
      <c r="P15" s="367" t="s">
        <v>183</v>
      </c>
      <c r="Q15" s="348"/>
      <c r="R15" s="345"/>
      <c r="S15" s="345"/>
      <c r="T15" s="345"/>
      <c r="U15" s="345"/>
      <c r="V15" s="345"/>
      <c r="W15" s="344"/>
      <c r="X15" s="344"/>
    </row>
    <row r="16" spans="2:24" ht="30" customHeight="1">
      <c r="B16" s="403" t="s">
        <v>60</v>
      </c>
      <c r="C16" s="403"/>
      <c r="D16" s="366">
        <v>12042</v>
      </c>
      <c r="E16" s="366">
        <v>3442</v>
      </c>
      <c r="F16" s="366">
        <v>55</v>
      </c>
      <c r="G16" s="366">
        <v>3064</v>
      </c>
      <c r="H16" s="371"/>
      <c r="I16" s="366">
        <v>2222</v>
      </c>
      <c r="J16" s="366"/>
      <c r="K16" s="366">
        <v>192</v>
      </c>
      <c r="L16" s="366">
        <v>186</v>
      </c>
      <c r="M16" s="366"/>
      <c r="N16" s="366">
        <v>48003</v>
      </c>
      <c r="O16" s="366">
        <v>1082</v>
      </c>
      <c r="P16" s="366">
        <v>390</v>
      </c>
      <c r="Q16" s="345"/>
      <c r="R16" s="345"/>
      <c r="S16" s="345"/>
      <c r="T16" s="345"/>
      <c r="U16" s="345"/>
      <c r="V16" s="345"/>
      <c r="W16" s="344"/>
      <c r="X16" s="344"/>
    </row>
    <row r="17" spans="2:24" ht="30" customHeight="1">
      <c r="B17" s="403" t="s">
        <v>181</v>
      </c>
      <c r="C17" s="403"/>
      <c r="D17" s="366">
        <v>13540</v>
      </c>
      <c r="E17" s="366">
        <v>3840</v>
      </c>
      <c r="F17" s="366">
        <v>190</v>
      </c>
      <c r="G17" s="366">
        <v>30</v>
      </c>
      <c r="H17" s="371"/>
      <c r="I17" s="366">
        <v>3015</v>
      </c>
      <c r="J17" s="366"/>
      <c r="K17" s="366">
        <v>192</v>
      </c>
      <c r="L17" s="366">
        <v>186</v>
      </c>
      <c r="M17" s="366"/>
      <c r="N17" s="366">
        <v>51238</v>
      </c>
      <c r="O17" s="366">
        <v>1440</v>
      </c>
      <c r="P17" s="366">
        <v>820</v>
      </c>
      <c r="Q17" s="345"/>
      <c r="R17" s="345"/>
      <c r="S17" s="345"/>
      <c r="T17" s="345"/>
      <c r="U17" s="345"/>
      <c r="V17" s="345"/>
      <c r="W17" s="344"/>
      <c r="X17" s="344"/>
    </row>
    <row r="18" spans="2:24" ht="30" customHeight="1">
      <c r="B18" s="403" t="s">
        <v>36</v>
      </c>
      <c r="C18" s="378" t="s">
        <v>37</v>
      </c>
      <c r="D18" s="366" t="s">
        <v>45</v>
      </c>
      <c r="E18" s="366" t="s">
        <v>45</v>
      </c>
      <c r="F18" s="366" t="s">
        <v>45</v>
      </c>
      <c r="G18" s="366" t="s">
        <v>45</v>
      </c>
      <c r="H18" s="373"/>
      <c r="I18" s="366" t="s">
        <v>45</v>
      </c>
      <c r="J18" s="366" t="s">
        <v>45</v>
      </c>
      <c r="K18" s="366" t="s">
        <v>45</v>
      </c>
      <c r="L18" s="366" t="s">
        <v>45</v>
      </c>
      <c r="M18" s="366"/>
      <c r="N18" s="366" t="s">
        <v>45</v>
      </c>
      <c r="O18" s="366" t="s">
        <v>45</v>
      </c>
      <c r="P18" s="366" t="s">
        <v>45</v>
      </c>
      <c r="Q18" s="345"/>
      <c r="R18" s="345"/>
      <c r="S18" s="345"/>
      <c r="T18" s="345"/>
      <c r="U18" s="345"/>
      <c r="V18" s="345"/>
      <c r="W18" s="344"/>
      <c r="X18" s="344"/>
    </row>
    <row r="19" spans="2:24" ht="30" customHeight="1">
      <c r="B19" s="403"/>
      <c r="C19" s="378" t="s">
        <v>38</v>
      </c>
      <c r="D19" s="366" t="s">
        <v>45</v>
      </c>
      <c r="E19" s="366" t="s">
        <v>45</v>
      </c>
      <c r="F19" s="366" t="s">
        <v>45</v>
      </c>
      <c r="G19" s="366" t="s">
        <v>45</v>
      </c>
      <c r="H19" s="373"/>
      <c r="I19" s="366" t="s">
        <v>45</v>
      </c>
      <c r="J19" s="366" t="s">
        <v>45</v>
      </c>
      <c r="K19" s="366" t="s">
        <v>45</v>
      </c>
      <c r="L19" s="366" t="s">
        <v>45</v>
      </c>
      <c r="M19" s="366"/>
      <c r="N19" s="366" t="s">
        <v>45</v>
      </c>
      <c r="O19" s="366" t="s">
        <v>45</v>
      </c>
      <c r="P19" s="366" t="s">
        <v>45</v>
      </c>
      <c r="Q19" s="345"/>
      <c r="R19" s="345"/>
      <c r="S19" s="345"/>
      <c r="T19" s="345"/>
      <c r="U19" s="345"/>
      <c r="V19" s="345"/>
      <c r="W19" s="344"/>
      <c r="X19" s="344"/>
    </row>
    <row r="20" spans="2:24" ht="30" customHeight="1">
      <c r="B20" s="401" t="s">
        <v>15</v>
      </c>
      <c r="C20" s="401"/>
      <c r="D20" s="366" t="s">
        <v>45</v>
      </c>
      <c r="E20" s="366" t="s">
        <v>45</v>
      </c>
      <c r="F20" s="366" t="s">
        <v>45</v>
      </c>
      <c r="G20" s="366" t="s">
        <v>45</v>
      </c>
      <c r="H20" s="371"/>
      <c r="I20" s="366" t="s">
        <v>45</v>
      </c>
      <c r="J20" s="366" t="s">
        <v>45</v>
      </c>
      <c r="K20" s="366" t="s">
        <v>45</v>
      </c>
      <c r="L20" s="366" t="s">
        <v>45</v>
      </c>
      <c r="M20" s="366"/>
      <c r="N20" s="366" t="s">
        <v>45</v>
      </c>
      <c r="O20" s="366" t="s">
        <v>45</v>
      </c>
      <c r="P20" s="366" t="s">
        <v>45</v>
      </c>
      <c r="Q20" s="345"/>
      <c r="R20" s="345"/>
      <c r="S20" s="345"/>
      <c r="T20" s="345"/>
      <c r="U20" s="345"/>
      <c r="V20" s="345"/>
      <c r="W20" s="344"/>
      <c r="X20" s="344"/>
    </row>
    <row r="21" spans="2:24" ht="30" customHeight="1">
      <c r="B21" s="401" t="s">
        <v>39</v>
      </c>
      <c r="C21" s="401"/>
      <c r="D21" s="366" t="s">
        <v>45</v>
      </c>
      <c r="E21" s="366" t="s">
        <v>45</v>
      </c>
      <c r="F21" s="366" t="s">
        <v>45</v>
      </c>
      <c r="G21" s="366" t="s">
        <v>45</v>
      </c>
      <c r="H21" s="371"/>
      <c r="I21" s="366" t="s">
        <v>45</v>
      </c>
      <c r="J21" s="366" t="s">
        <v>45</v>
      </c>
      <c r="K21" s="366" t="s">
        <v>45</v>
      </c>
      <c r="L21" s="366" t="s">
        <v>45</v>
      </c>
      <c r="M21" s="366"/>
      <c r="N21" s="366" t="s">
        <v>45</v>
      </c>
      <c r="O21" s="366" t="s">
        <v>45</v>
      </c>
      <c r="P21" s="366" t="s">
        <v>45</v>
      </c>
      <c r="Q21" s="345"/>
      <c r="R21" s="345"/>
      <c r="S21" s="345"/>
      <c r="T21" s="345"/>
      <c r="U21" s="345"/>
      <c r="V21" s="345"/>
      <c r="W21" s="344"/>
      <c r="X21" s="344"/>
    </row>
    <row r="22" spans="2:24" ht="30" customHeight="1">
      <c r="B22" s="401" t="s">
        <v>16</v>
      </c>
      <c r="C22" s="401"/>
      <c r="D22" s="366" t="s">
        <v>45</v>
      </c>
      <c r="E22" s="366" t="s">
        <v>45</v>
      </c>
      <c r="F22" s="366" t="s">
        <v>45</v>
      </c>
      <c r="G22" s="366" t="s">
        <v>45</v>
      </c>
      <c r="H22" s="371"/>
      <c r="I22" s="366" t="s">
        <v>45</v>
      </c>
      <c r="J22" s="366" t="s">
        <v>45</v>
      </c>
      <c r="K22" s="366" t="s">
        <v>45</v>
      </c>
      <c r="L22" s="366" t="s">
        <v>45</v>
      </c>
      <c r="M22" s="366"/>
      <c r="N22" s="366" t="s">
        <v>45</v>
      </c>
      <c r="O22" s="366" t="s">
        <v>45</v>
      </c>
      <c r="P22" s="366" t="s">
        <v>45</v>
      </c>
      <c r="Q22" s="345"/>
      <c r="R22" s="345"/>
      <c r="S22" s="345"/>
      <c r="T22" s="345"/>
      <c r="U22" s="345"/>
      <c r="V22" s="345"/>
      <c r="W22" s="344"/>
      <c r="X22" s="344"/>
    </row>
    <row r="23" spans="2:24" ht="66.75" customHeight="1">
      <c r="B23" s="401" t="s">
        <v>17</v>
      </c>
      <c r="C23" s="401"/>
      <c r="D23" s="366" t="s">
        <v>45</v>
      </c>
      <c r="E23" s="366" t="s">
        <v>45</v>
      </c>
      <c r="F23" s="368" t="s">
        <v>61</v>
      </c>
      <c r="G23" s="366" t="s">
        <v>45</v>
      </c>
      <c r="H23" s="374"/>
      <c r="I23" s="366" t="s">
        <v>45</v>
      </c>
      <c r="J23" s="368" t="s">
        <v>45</v>
      </c>
      <c r="K23" s="368" t="s">
        <v>45</v>
      </c>
      <c r="L23" s="366" t="s">
        <v>45</v>
      </c>
      <c r="M23" s="366"/>
      <c r="N23" s="366" t="s">
        <v>45</v>
      </c>
      <c r="O23" s="366" t="s">
        <v>45</v>
      </c>
      <c r="P23" s="366" t="s">
        <v>45</v>
      </c>
      <c r="Q23" s="345"/>
      <c r="R23" s="345"/>
      <c r="S23" s="345"/>
      <c r="T23" s="345"/>
      <c r="U23" s="345"/>
      <c r="V23" s="345"/>
      <c r="W23" s="344"/>
      <c r="X23" s="344"/>
    </row>
    <row r="24" spans="2:24" ht="30" customHeight="1">
      <c r="B24" s="401" t="s">
        <v>13</v>
      </c>
      <c r="C24" s="401"/>
      <c r="D24" s="366">
        <v>1</v>
      </c>
      <c r="E24" s="371"/>
      <c r="F24" s="366">
        <v>1</v>
      </c>
      <c r="G24" s="366"/>
      <c r="H24" s="371"/>
      <c r="I24" s="366">
        <v>1</v>
      </c>
      <c r="J24" s="366"/>
      <c r="K24" s="366"/>
      <c r="L24" s="369"/>
      <c r="M24" s="366"/>
      <c r="N24" s="366"/>
      <c r="O24" s="366"/>
      <c r="P24" s="366"/>
      <c r="Q24" s="389">
        <f>COUNTA(D24:P24)</f>
        <v>3</v>
      </c>
      <c r="R24" s="345"/>
      <c r="S24" s="345"/>
      <c r="T24" s="345"/>
      <c r="U24" s="345"/>
      <c r="V24" s="345"/>
      <c r="W24" s="344"/>
      <c r="X24" s="344"/>
    </row>
    <row r="25" spans="2:24" ht="30" customHeight="1">
      <c r="B25" s="401" t="s">
        <v>14</v>
      </c>
      <c r="C25" s="401"/>
      <c r="D25" s="366" t="s">
        <v>45</v>
      </c>
      <c r="E25" s="366" t="s">
        <v>45</v>
      </c>
      <c r="F25" s="366" t="s">
        <v>45</v>
      </c>
      <c r="G25" s="366" t="s">
        <v>45</v>
      </c>
      <c r="H25" s="375"/>
      <c r="I25" s="366" t="s">
        <v>45</v>
      </c>
      <c r="J25" s="366" t="s">
        <v>45</v>
      </c>
      <c r="K25" s="366" t="s">
        <v>45</v>
      </c>
      <c r="L25" s="366" t="s">
        <v>45</v>
      </c>
      <c r="M25" s="366"/>
      <c r="N25" s="366" t="s">
        <v>45</v>
      </c>
      <c r="O25" s="366" t="s">
        <v>45</v>
      </c>
      <c r="P25" s="366" t="s">
        <v>45</v>
      </c>
      <c r="Q25" s="345"/>
      <c r="R25" s="345"/>
      <c r="S25" s="345"/>
      <c r="T25" s="345"/>
      <c r="U25" s="345"/>
      <c r="V25" s="345"/>
      <c r="W25" s="344"/>
      <c r="X25" s="344"/>
    </row>
    <row r="26" spans="2:24" ht="30" customHeight="1">
      <c r="B26" s="401" t="s">
        <v>18</v>
      </c>
      <c r="C26" s="401"/>
      <c r="D26" s="366">
        <v>0</v>
      </c>
      <c r="E26" s="366">
        <v>0</v>
      </c>
      <c r="F26" s="366">
        <v>0</v>
      </c>
      <c r="G26" s="366">
        <v>0</v>
      </c>
      <c r="H26" s="371"/>
      <c r="I26" s="366">
        <v>0</v>
      </c>
      <c r="J26" s="366">
        <v>0</v>
      </c>
      <c r="K26" s="366">
        <v>0</v>
      </c>
      <c r="L26" s="366">
        <v>0</v>
      </c>
      <c r="M26" s="366"/>
      <c r="N26" s="366">
        <v>0</v>
      </c>
      <c r="O26" s="366">
        <v>0</v>
      </c>
      <c r="P26" s="366">
        <v>0</v>
      </c>
      <c r="Q26" s="345"/>
      <c r="R26" s="345"/>
      <c r="S26" s="345"/>
      <c r="T26" s="345"/>
      <c r="U26" s="345"/>
      <c r="V26" s="345"/>
      <c r="W26" s="344"/>
      <c r="X26" s="344"/>
    </row>
    <row r="27" spans="2:24" ht="30" customHeight="1">
      <c r="B27" s="401" t="s">
        <v>19</v>
      </c>
      <c r="C27" s="401"/>
      <c r="D27" s="366">
        <v>0</v>
      </c>
      <c r="E27" s="366">
        <v>0</v>
      </c>
      <c r="F27" s="366">
        <v>0</v>
      </c>
      <c r="G27" s="366">
        <v>0</v>
      </c>
      <c r="H27" s="366"/>
      <c r="I27" s="366">
        <v>0</v>
      </c>
      <c r="J27" s="366">
        <v>0</v>
      </c>
      <c r="K27" s="366">
        <v>0</v>
      </c>
      <c r="L27" s="366">
        <v>0</v>
      </c>
      <c r="M27" s="366"/>
      <c r="N27" s="366">
        <v>0</v>
      </c>
      <c r="O27" s="366">
        <v>0</v>
      </c>
      <c r="P27" s="366">
        <v>0</v>
      </c>
      <c r="Q27" s="345"/>
      <c r="R27" s="345"/>
      <c r="S27" s="345"/>
      <c r="T27" s="345"/>
      <c r="U27" s="345"/>
      <c r="V27" s="345"/>
      <c r="W27" s="344"/>
      <c r="X27" s="344"/>
    </row>
    <row r="28" spans="2:24" ht="30" customHeight="1">
      <c r="B28" s="401" t="s">
        <v>20</v>
      </c>
      <c r="C28" s="401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45"/>
      <c r="R28" s="345"/>
      <c r="S28" s="345"/>
      <c r="T28" s="345"/>
      <c r="U28" s="345"/>
      <c r="V28" s="345"/>
      <c r="W28" s="344"/>
      <c r="X28" s="344"/>
    </row>
    <row r="29" spans="2:24" s="399" customFormat="1" ht="30" customHeight="1">
      <c r="B29" s="431" t="s">
        <v>21</v>
      </c>
      <c r="C29" s="431"/>
      <c r="D29" s="432">
        <v>0</v>
      </c>
      <c r="E29" s="432">
        <v>1</v>
      </c>
      <c r="F29" s="432">
        <v>0</v>
      </c>
      <c r="G29" s="432">
        <v>0</v>
      </c>
      <c r="H29" s="432">
        <v>0</v>
      </c>
      <c r="I29" s="432">
        <v>0</v>
      </c>
      <c r="J29" s="432">
        <v>0</v>
      </c>
      <c r="K29" s="432">
        <v>0</v>
      </c>
      <c r="L29" s="432">
        <v>0</v>
      </c>
      <c r="M29" s="432">
        <v>0</v>
      </c>
      <c r="N29" s="432">
        <v>0</v>
      </c>
      <c r="O29" s="432">
        <v>0</v>
      </c>
      <c r="P29" s="432">
        <v>0</v>
      </c>
      <c r="Q29" s="433"/>
      <c r="R29" s="433"/>
      <c r="S29" s="433"/>
      <c r="T29" s="433"/>
      <c r="U29" s="433"/>
      <c r="V29" s="433"/>
      <c r="W29" s="434"/>
      <c r="X29" s="434"/>
    </row>
    <row r="30" spans="2:24" ht="30" customHeight="1">
      <c r="B30" s="401" t="s">
        <v>100</v>
      </c>
      <c r="C30" s="401"/>
      <c r="D30" s="366"/>
      <c r="E30" s="366">
        <v>300</v>
      </c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89">
        <f>SUM(D30:P30)</f>
        <v>300</v>
      </c>
      <c r="R30" s="345"/>
      <c r="S30" s="345"/>
      <c r="T30" s="345"/>
      <c r="U30" s="345"/>
      <c r="V30" s="345"/>
      <c r="W30" s="344"/>
      <c r="X30" s="344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345"/>
      <c r="S31" s="345"/>
      <c r="T31" s="345"/>
      <c r="U31" s="345"/>
      <c r="V31" s="345"/>
      <c r="W31" s="344"/>
      <c r="X31" s="344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355" t="s">
        <v>26</v>
      </c>
      <c r="D41" s="355" t="s">
        <v>24</v>
      </c>
      <c r="E41" s="355" t="s">
        <v>25</v>
      </c>
      <c r="F41" s="355" t="s">
        <v>30</v>
      </c>
      <c r="H41" s="356" t="s">
        <v>41</v>
      </c>
      <c r="I41" s="355" t="s">
        <v>27</v>
      </c>
      <c r="J41" s="355" t="s">
        <v>28</v>
      </c>
      <c r="L41" s="356" t="s">
        <v>29</v>
      </c>
      <c r="M41" s="355" t="s">
        <v>40</v>
      </c>
      <c r="N41" s="355" t="s">
        <v>42</v>
      </c>
      <c r="O41" s="355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56" t="s">
        <v>83</v>
      </c>
      <c r="X41" s="356" t="s">
        <v>85</v>
      </c>
      <c r="Y41" s="356" t="s">
        <v>84</v>
      </c>
      <c r="Z41" s="381" t="s">
        <v>220</v>
      </c>
    </row>
    <row r="42" spans="3:26" ht="24.95" customHeight="1">
      <c r="C42" s="380" t="s">
        <v>231</v>
      </c>
      <c r="D42" s="340"/>
      <c r="E42" s="382" t="s">
        <v>126</v>
      </c>
      <c r="F42" s="340">
        <v>100</v>
      </c>
      <c r="H42" s="340"/>
      <c r="I42" s="340"/>
      <c r="J42" s="340"/>
      <c r="L42" s="340"/>
      <c r="M42" s="340">
        <v>150</v>
      </c>
      <c r="N42" s="340"/>
      <c r="O42" s="340"/>
      <c r="Q42" s="380"/>
      <c r="R42" s="380"/>
      <c r="S42" s="380"/>
      <c r="T42" s="380"/>
      <c r="U42" s="380" t="str">
        <f>IF(R42="","",R42*VLOOKUP(T42,'cout opérateur machines'!A1:B8,2,0))</f>
        <v/>
      </c>
      <c r="W42" s="340"/>
      <c r="X42" s="340"/>
      <c r="Y42" s="340"/>
      <c r="Z42" s="391">
        <f>X42*8</f>
        <v>0</v>
      </c>
    </row>
    <row r="43" spans="3:26" ht="24.95" customHeight="1">
      <c r="C43" s="340"/>
      <c r="D43" s="340"/>
      <c r="E43" s="340"/>
      <c r="F43" s="340"/>
      <c r="H43" s="340"/>
      <c r="I43" s="340"/>
      <c r="J43" s="340"/>
      <c r="L43" s="340"/>
      <c r="M43" s="340"/>
      <c r="N43" s="340"/>
      <c r="O43" s="340"/>
      <c r="Q43" s="380"/>
      <c r="R43" s="380"/>
      <c r="S43" s="380"/>
      <c r="T43" s="380"/>
      <c r="U43" s="380" t="str">
        <f>IF(R43="","",R43*VLOOKUP(T43,'cout opérateur machines'!A2:B9,2,0))</f>
        <v/>
      </c>
      <c r="W43" s="340"/>
      <c r="X43" s="340"/>
      <c r="Y43" s="340"/>
      <c r="Z43" s="391">
        <f t="shared" ref="Z43:Z48" si="1">X43*8</f>
        <v>0</v>
      </c>
    </row>
    <row r="44" spans="3:26" ht="24.95" customHeight="1">
      <c r="C44" s="340"/>
      <c r="D44" s="340"/>
      <c r="E44" s="340"/>
      <c r="F44" s="340"/>
      <c r="H44" s="340"/>
      <c r="I44" s="340"/>
      <c r="J44" s="340"/>
      <c r="L44" s="340"/>
      <c r="M44" s="340"/>
      <c r="N44" s="340"/>
      <c r="O44" s="340"/>
      <c r="Q44" s="380"/>
      <c r="R44" s="380"/>
      <c r="S44" s="380"/>
      <c r="T44" s="380"/>
      <c r="U44" s="380" t="str">
        <f>IF(R44="","",R44*VLOOKUP(T44,'cout opérateur machines'!A3:B10,2,0))</f>
        <v/>
      </c>
      <c r="W44" s="340"/>
      <c r="X44" s="340"/>
      <c r="Y44" s="340"/>
      <c r="Z44" s="391">
        <f t="shared" si="1"/>
        <v>0</v>
      </c>
    </row>
    <row r="45" spans="3:26" ht="24.95" customHeight="1">
      <c r="C45" s="340"/>
      <c r="D45" s="340"/>
      <c r="E45" s="340"/>
      <c r="F45" s="340"/>
      <c r="H45" s="340"/>
      <c r="I45" s="340"/>
      <c r="J45" s="340"/>
      <c r="L45" s="340"/>
      <c r="M45" s="340"/>
      <c r="N45" s="340"/>
      <c r="O45" s="340"/>
      <c r="Q45" s="380"/>
      <c r="R45" s="380"/>
      <c r="S45" s="380"/>
      <c r="T45" s="380"/>
      <c r="U45" s="380" t="str">
        <f>IF(R45="","",R45*VLOOKUP(T45,'cout opérateur machines'!A4:B11,2,0))</f>
        <v/>
      </c>
      <c r="W45" s="340"/>
      <c r="X45" s="340"/>
      <c r="Y45" s="340"/>
      <c r="Z45" s="391">
        <f t="shared" si="1"/>
        <v>0</v>
      </c>
    </row>
    <row r="46" spans="3:26" ht="24.95" customHeight="1">
      <c r="C46" s="340"/>
      <c r="D46" s="340"/>
      <c r="E46" s="340"/>
      <c r="F46" s="340"/>
      <c r="H46" s="340"/>
      <c r="I46" s="340"/>
      <c r="J46" s="340"/>
      <c r="L46" s="340"/>
      <c r="M46" s="340"/>
      <c r="N46" s="340"/>
      <c r="O46" s="340"/>
      <c r="Q46" s="380"/>
      <c r="R46" s="380"/>
      <c r="S46" s="380"/>
      <c r="T46" s="380"/>
      <c r="U46" s="380" t="str">
        <f>IF(R46="","",R46*VLOOKUP(T46,'cout opérateur machines'!A5:B12,2,0))</f>
        <v/>
      </c>
      <c r="W46" s="340"/>
      <c r="X46" s="340"/>
      <c r="Y46" s="340"/>
      <c r="Z46" s="391">
        <f t="shared" si="1"/>
        <v>0</v>
      </c>
    </row>
    <row r="47" spans="3:26" ht="24.95" customHeight="1">
      <c r="C47" s="340"/>
      <c r="D47" s="340"/>
      <c r="E47" s="340"/>
      <c r="F47" s="340"/>
      <c r="H47" s="340"/>
      <c r="I47" s="340"/>
      <c r="J47" s="340"/>
      <c r="L47" s="340"/>
      <c r="M47" s="340"/>
      <c r="N47" s="340"/>
      <c r="O47" s="340"/>
      <c r="Q47" s="380"/>
      <c r="R47" s="380"/>
      <c r="S47" s="380"/>
      <c r="T47" s="380"/>
      <c r="U47" s="380" t="str">
        <f>IF(R47="","",R47*VLOOKUP(T47,'cout opérateur machines'!A6:B13,2,0))</f>
        <v/>
      </c>
      <c r="W47" s="340"/>
      <c r="X47" s="340"/>
      <c r="Y47" s="340"/>
      <c r="Z47" s="391">
        <f t="shared" si="1"/>
        <v>0</v>
      </c>
    </row>
    <row r="48" spans="3:26">
      <c r="E48" s="390">
        <f>COUNTA(E42:E47)</f>
        <v>1</v>
      </c>
      <c r="F48" s="390">
        <f>SUM(F42:F47)</f>
        <v>100</v>
      </c>
      <c r="M48" s="387">
        <f>SUM(M42:M47)</f>
        <v>150</v>
      </c>
      <c r="N48" s="362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40"/>
      <c r="X48" s="340"/>
      <c r="Y48" s="340"/>
      <c r="Z48" s="391">
        <f t="shared" si="1"/>
        <v>0</v>
      </c>
    </row>
    <row r="49" spans="5:26">
      <c r="M49" s="69"/>
      <c r="N49" s="340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340"/>
      <c r="Q50" s="379"/>
      <c r="R50" s="379"/>
      <c r="S50" s="409" t="s">
        <v>190</v>
      </c>
      <c r="T50" s="409"/>
      <c r="U50" s="384">
        <v>3</v>
      </c>
    </row>
    <row r="51" spans="5:26">
      <c r="M51" s="69"/>
      <c r="N51" s="340"/>
    </row>
    <row r="52" spans="5:26">
      <c r="M52" s="69"/>
      <c r="N52" s="340"/>
    </row>
    <row r="53" spans="5:26">
      <c r="M53" s="69"/>
      <c r="N53" s="340"/>
    </row>
    <row r="54" spans="5:26">
      <c r="M54" s="69"/>
      <c r="N54" s="340"/>
    </row>
    <row r="55" spans="5:26">
      <c r="M55" s="69"/>
      <c r="N55" s="340"/>
    </row>
    <row r="61" spans="5:26">
      <c r="E61" s="344"/>
    </row>
    <row r="62" spans="5:26">
      <c r="E62" s="344"/>
    </row>
    <row r="63" spans="5:26">
      <c r="E63" s="344"/>
    </row>
    <row r="64" spans="5:26">
      <c r="E64" s="344"/>
    </row>
    <row r="65" spans="5:5">
      <c r="E65" s="344"/>
    </row>
    <row r="66" spans="5:5">
      <c r="E66" s="344"/>
    </row>
    <row r="67" spans="5:5">
      <c r="E67" s="344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N49:N55">
      <formula1>Cause_Refus</formula1>
    </dataValidation>
    <dataValidation type="list" allowBlank="1" showInputMessage="1" showErrorMessage="1" sqref="E15 G15">
      <formula1>pieces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2"/>
  <dimension ref="B1:Z67"/>
  <sheetViews>
    <sheetView topLeftCell="P31" zoomScale="68" zoomScaleNormal="68" workbookViewId="0">
      <selection activeCell="D55" sqref="D55"/>
    </sheetView>
  </sheetViews>
  <sheetFormatPr baseColWidth="10" defaultRowHeight="15"/>
  <cols>
    <col min="1" max="1" width="3.85546875" style="338" customWidth="1"/>
    <col min="2" max="17" width="32.7109375" style="338" customWidth="1"/>
    <col min="18" max="18" width="11.42578125" style="338"/>
    <col min="19" max="19" width="18.85546875" style="338" customWidth="1"/>
    <col min="20" max="22" width="11.42578125" style="338"/>
    <col min="23" max="23" width="21.28515625" style="338" customWidth="1"/>
    <col min="24" max="24" width="20.28515625" style="338" customWidth="1"/>
    <col min="25" max="25" width="21.140625" style="338" customWidth="1"/>
    <col min="26" max="16384" width="11.42578125" style="338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346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346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346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346"/>
      <c r="V5" s="400"/>
      <c r="W5" s="400"/>
      <c r="X5" s="400"/>
    </row>
    <row r="6" spans="2:24" ht="15" customHeight="1">
      <c r="C6" s="341"/>
      <c r="D6" s="341"/>
      <c r="E6" s="341"/>
      <c r="F6" s="341"/>
    </row>
    <row r="7" spans="2:24" ht="15" customHeight="1">
      <c r="C7" s="341"/>
      <c r="D7" s="341"/>
      <c r="E7" s="341"/>
      <c r="F7" s="341"/>
    </row>
    <row r="8" spans="2:24" ht="15" customHeight="1">
      <c r="C8" s="341"/>
      <c r="D8" s="341"/>
      <c r="E8" s="341"/>
      <c r="F8" s="341"/>
    </row>
    <row r="9" spans="2:24" ht="15" customHeight="1">
      <c r="C9" s="341"/>
      <c r="D9" s="341"/>
      <c r="F9" s="341"/>
    </row>
    <row r="10" spans="2:24" ht="15" customHeight="1">
      <c r="C10" s="341"/>
      <c r="D10" s="341"/>
      <c r="E10" s="341"/>
      <c r="F10" s="341"/>
    </row>
    <row r="11" spans="2:24">
      <c r="C11" s="339"/>
      <c r="D11" s="339"/>
      <c r="E11" s="339"/>
      <c r="F11" s="339"/>
    </row>
    <row r="12" spans="2:24" ht="36.75" customHeight="1">
      <c r="C12" s="339"/>
      <c r="D12" s="339"/>
      <c r="E12" s="339"/>
      <c r="F12" s="339"/>
    </row>
    <row r="13" spans="2:24" ht="60" customHeight="1">
      <c r="B13" s="402" t="s">
        <v>22</v>
      </c>
      <c r="C13" s="402"/>
      <c r="D13" s="349" t="s">
        <v>0</v>
      </c>
      <c r="E13" s="349" t="s">
        <v>1</v>
      </c>
      <c r="F13" s="349" t="s">
        <v>2</v>
      </c>
      <c r="G13" s="357" t="s">
        <v>107</v>
      </c>
      <c r="H13" s="349" t="s">
        <v>3</v>
      </c>
      <c r="I13" s="349" t="s">
        <v>4</v>
      </c>
      <c r="J13" s="349" t="s">
        <v>5</v>
      </c>
      <c r="K13" s="349" t="s">
        <v>6</v>
      </c>
      <c r="L13" s="349" t="s">
        <v>7</v>
      </c>
      <c r="M13" s="349" t="s">
        <v>8</v>
      </c>
      <c r="N13" s="349" t="s">
        <v>180</v>
      </c>
      <c r="O13" s="349" t="s">
        <v>9</v>
      </c>
      <c r="P13" s="349" t="s">
        <v>10</v>
      </c>
      <c r="Q13" s="347"/>
      <c r="R13" s="343"/>
      <c r="S13" s="344"/>
      <c r="T13" s="344"/>
      <c r="U13" s="344"/>
      <c r="V13" s="344"/>
      <c r="W13" s="344"/>
      <c r="X13" s="344"/>
    </row>
    <row r="14" spans="2:24" ht="30" customHeight="1">
      <c r="B14" s="403" t="s">
        <v>11</v>
      </c>
      <c r="C14" s="403"/>
      <c r="D14" s="370">
        <v>511110</v>
      </c>
      <c r="E14" s="367" t="s">
        <v>77</v>
      </c>
      <c r="F14" s="367" t="s">
        <v>186</v>
      </c>
      <c r="G14" s="368" t="s">
        <v>167</v>
      </c>
      <c r="H14" s="373"/>
      <c r="I14" s="368">
        <v>7531</v>
      </c>
      <c r="J14" s="367" t="s">
        <v>114</v>
      </c>
      <c r="K14" s="367" t="s">
        <v>58</v>
      </c>
      <c r="L14" s="372" t="s">
        <v>58</v>
      </c>
      <c r="M14" s="366"/>
      <c r="N14" s="366" t="s">
        <v>75</v>
      </c>
      <c r="O14" s="367" t="s">
        <v>122</v>
      </c>
      <c r="P14" s="367" t="s">
        <v>184</v>
      </c>
      <c r="Q14" s="345"/>
      <c r="R14" s="345"/>
      <c r="S14" s="345"/>
      <c r="T14" s="345"/>
      <c r="U14" s="345"/>
      <c r="V14" s="345"/>
      <c r="W14" s="344"/>
      <c r="X14" s="344"/>
    </row>
    <row r="15" spans="2:24" ht="57.75" customHeight="1">
      <c r="B15" s="403" t="s">
        <v>12</v>
      </c>
      <c r="C15" s="403"/>
      <c r="D15" s="368" t="s">
        <v>173</v>
      </c>
      <c r="E15" s="370" t="s">
        <v>76</v>
      </c>
      <c r="F15" s="367" t="s">
        <v>185</v>
      </c>
      <c r="G15" s="368" t="s">
        <v>168</v>
      </c>
      <c r="H15" s="371"/>
      <c r="I15" s="368" t="s">
        <v>179</v>
      </c>
      <c r="J15" s="367" t="s">
        <v>115</v>
      </c>
      <c r="K15" s="368" t="s">
        <v>59</v>
      </c>
      <c r="L15" s="368" t="s">
        <v>110</v>
      </c>
      <c r="M15" s="366"/>
      <c r="N15" s="366" t="s">
        <v>74</v>
      </c>
      <c r="O15" s="366" t="s">
        <v>121</v>
      </c>
      <c r="P15" s="367" t="s">
        <v>183</v>
      </c>
      <c r="Q15" s="348"/>
      <c r="R15" s="345"/>
      <c r="S15" s="345"/>
      <c r="T15" s="345"/>
      <c r="U15" s="345"/>
      <c r="V15" s="345"/>
      <c r="W15" s="344"/>
      <c r="X15" s="344"/>
    </row>
    <row r="16" spans="2:24" ht="30" customHeight="1">
      <c r="B16" s="403" t="s">
        <v>60</v>
      </c>
      <c r="C16" s="403"/>
      <c r="D16" s="366">
        <v>10169</v>
      </c>
      <c r="E16" s="366">
        <v>2941</v>
      </c>
      <c r="F16" s="366">
        <v>0</v>
      </c>
      <c r="G16" s="366">
        <v>2760</v>
      </c>
      <c r="H16" s="371"/>
      <c r="I16" s="366">
        <v>1189</v>
      </c>
      <c r="J16" s="366"/>
      <c r="K16" s="366">
        <v>192</v>
      </c>
      <c r="L16" s="366">
        <v>186</v>
      </c>
      <c r="M16" s="366"/>
      <c r="N16" s="366">
        <v>45160</v>
      </c>
      <c r="O16" s="366">
        <v>677</v>
      </c>
      <c r="P16" s="366">
        <v>36</v>
      </c>
      <c r="Q16" s="345"/>
      <c r="R16" s="345"/>
      <c r="S16" s="345"/>
      <c r="T16" s="345"/>
      <c r="U16" s="345"/>
      <c r="V16" s="345"/>
      <c r="W16" s="344"/>
      <c r="X16" s="344"/>
    </row>
    <row r="17" spans="2:24" ht="30" customHeight="1">
      <c r="B17" s="403" t="s">
        <v>181</v>
      </c>
      <c r="C17" s="403"/>
      <c r="D17" s="366">
        <v>11690</v>
      </c>
      <c r="E17" s="366">
        <v>3420</v>
      </c>
      <c r="F17" s="366">
        <v>55</v>
      </c>
      <c r="G17" s="366">
        <v>3064</v>
      </c>
      <c r="H17" s="371"/>
      <c r="I17" s="366">
        <v>2000</v>
      </c>
      <c r="J17" s="366"/>
      <c r="K17" s="366">
        <v>192</v>
      </c>
      <c r="L17" s="366">
        <v>186</v>
      </c>
      <c r="M17" s="366"/>
      <c r="N17" s="366">
        <v>48003</v>
      </c>
      <c r="O17" s="366">
        <v>1070</v>
      </c>
      <c r="P17" s="366">
        <v>390</v>
      </c>
      <c r="Q17" s="345"/>
      <c r="R17" s="345"/>
      <c r="S17" s="345"/>
      <c r="T17" s="345"/>
      <c r="U17" s="345"/>
      <c r="V17" s="345"/>
      <c r="W17" s="344"/>
      <c r="X17" s="344"/>
    </row>
    <row r="18" spans="2:24" ht="30" customHeight="1">
      <c r="B18" s="403" t="s">
        <v>36</v>
      </c>
      <c r="C18" s="353" t="s">
        <v>37</v>
      </c>
      <c r="D18" s="366" t="s">
        <v>45</v>
      </c>
      <c r="E18" s="366" t="s">
        <v>45</v>
      </c>
      <c r="F18" s="366" t="s">
        <v>45</v>
      </c>
      <c r="G18" s="366" t="s">
        <v>45</v>
      </c>
      <c r="H18" s="373"/>
      <c r="I18" s="366" t="s">
        <v>45</v>
      </c>
      <c r="J18" s="366" t="s">
        <v>45</v>
      </c>
      <c r="K18" s="366" t="s">
        <v>45</v>
      </c>
      <c r="L18" s="366" t="s">
        <v>45</v>
      </c>
      <c r="M18" s="366"/>
      <c r="N18" s="366" t="s">
        <v>45</v>
      </c>
      <c r="O18" s="366" t="s">
        <v>45</v>
      </c>
      <c r="P18" s="366" t="s">
        <v>45</v>
      </c>
      <c r="Q18" s="345"/>
      <c r="R18" s="345"/>
      <c r="S18" s="345"/>
      <c r="T18" s="345"/>
      <c r="U18" s="345"/>
      <c r="V18" s="345"/>
      <c r="W18" s="344"/>
      <c r="X18" s="344"/>
    </row>
    <row r="19" spans="2:24" ht="30" customHeight="1">
      <c r="B19" s="403"/>
      <c r="C19" s="353" t="s">
        <v>38</v>
      </c>
      <c r="D19" s="366" t="s">
        <v>45</v>
      </c>
      <c r="E19" s="366" t="s">
        <v>45</v>
      </c>
      <c r="F19" s="366" t="s">
        <v>45</v>
      </c>
      <c r="G19" s="366" t="s">
        <v>45</v>
      </c>
      <c r="H19" s="373"/>
      <c r="I19" s="366" t="s">
        <v>45</v>
      </c>
      <c r="J19" s="366" t="s">
        <v>45</v>
      </c>
      <c r="K19" s="366" t="s">
        <v>45</v>
      </c>
      <c r="L19" s="366" t="s">
        <v>45</v>
      </c>
      <c r="M19" s="366"/>
      <c r="N19" s="366" t="s">
        <v>45</v>
      </c>
      <c r="O19" s="366" t="s">
        <v>45</v>
      </c>
      <c r="P19" s="366" t="s">
        <v>45</v>
      </c>
      <c r="Q19" s="345"/>
      <c r="R19" s="345"/>
      <c r="S19" s="345"/>
      <c r="T19" s="345"/>
      <c r="U19" s="345"/>
      <c r="V19" s="345"/>
      <c r="W19" s="344"/>
      <c r="X19" s="344"/>
    </row>
    <row r="20" spans="2:24" ht="30" customHeight="1">
      <c r="B20" s="401" t="s">
        <v>15</v>
      </c>
      <c r="C20" s="401"/>
      <c r="D20" s="366" t="s">
        <v>45</v>
      </c>
      <c r="E20" s="366" t="s">
        <v>45</v>
      </c>
      <c r="F20" s="366" t="s">
        <v>45</v>
      </c>
      <c r="G20" s="366" t="s">
        <v>45</v>
      </c>
      <c r="H20" s="371"/>
      <c r="I20" s="366" t="s">
        <v>45</v>
      </c>
      <c r="J20" s="366" t="s">
        <v>45</v>
      </c>
      <c r="K20" s="366" t="s">
        <v>45</v>
      </c>
      <c r="L20" s="366" t="s">
        <v>45</v>
      </c>
      <c r="M20" s="366"/>
      <c r="N20" s="366" t="s">
        <v>45</v>
      </c>
      <c r="O20" s="366" t="s">
        <v>45</v>
      </c>
      <c r="P20" s="366" t="s">
        <v>45</v>
      </c>
      <c r="Q20" s="345"/>
      <c r="R20" s="345"/>
      <c r="S20" s="345"/>
      <c r="T20" s="345"/>
      <c r="U20" s="345"/>
      <c r="V20" s="345"/>
      <c r="W20" s="344"/>
      <c r="X20" s="344"/>
    </row>
    <row r="21" spans="2:24" ht="30" customHeight="1">
      <c r="B21" s="401" t="s">
        <v>39</v>
      </c>
      <c r="C21" s="401"/>
      <c r="D21" s="366" t="s">
        <v>45</v>
      </c>
      <c r="E21" s="366" t="s">
        <v>45</v>
      </c>
      <c r="F21" s="366" t="s">
        <v>45</v>
      </c>
      <c r="G21" s="366" t="s">
        <v>45</v>
      </c>
      <c r="H21" s="371"/>
      <c r="I21" s="366" t="s">
        <v>45</v>
      </c>
      <c r="J21" s="366" t="s">
        <v>45</v>
      </c>
      <c r="K21" s="366" t="s">
        <v>45</v>
      </c>
      <c r="L21" s="366" t="s">
        <v>45</v>
      </c>
      <c r="M21" s="366"/>
      <c r="N21" s="366" t="s">
        <v>45</v>
      </c>
      <c r="O21" s="366" t="s">
        <v>45</v>
      </c>
      <c r="P21" s="366" t="s">
        <v>45</v>
      </c>
      <c r="Q21" s="345"/>
      <c r="R21" s="345"/>
      <c r="S21" s="345"/>
      <c r="T21" s="345"/>
      <c r="U21" s="345"/>
      <c r="V21" s="345"/>
      <c r="W21" s="344"/>
      <c r="X21" s="344"/>
    </row>
    <row r="22" spans="2:24" ht="30" customHeight="1">
      <c r="B22" s="401" t="s">
        <v>16</v>
      </c>
      <c r="C22" s="401"/>
      <c r="D22" s="366" t="s">
        <v>45</v>
      </c>
      <c r="E22" s="366" t="s">
        <v>45</v>
      </c>
      <c r="F22" s="366" t="s">
        <v>45</v>
      </c>
      <c r="G22" s="366" t="s">
        <v>45</v>
      </c>
      <c r="H22" s="371"/>
      <c r="I22" s="366" t="s">
        <v>45</v>
      </c>
      <c r="J22" s="366" t="s">
        <v>45</v>
      </c>
      <c r="K22" s="366" t="s">
        <v>45</v>
      </c>
      <c r="L22" s="366" t="s">
        <v>45</v>
      </c>
      <c r="M22" s="366"/>
      <c r="N22" s="366" t="s">
        <v>45</v>
      </c>
      <c r="O22" s="366" t="s">
        <v>45</v>
      </c>
      <c r="P22" s="366" t="s">
        <v>45</v>
      </c>
      <c r="Q22" s="345"/>
      <c r="R22" s="345"/>
      <c r="S22" s="345"/>
      <c r="T22" s="345"/>
      <c r="U22" s="345"/>
      <c r="V22" s="345"/>
      <c r="W22" s="344"/>
      <c r="X22" s="344"/>
    </row>
    <row r="23" spans="2:24" ht="66.75" customHeight="1">
      <c r="B23" s="401" t="s">
        <v>17</v>
      </c>
      <c r="C23" s="401"/>
      <c r="D23" s="366" t="s">
        <v>45</v>
      </c>
      <c r="E23" s="366" t="s">
        <v>45</v>
      </c>
      <c r="F23" s="368" t="s">
        <v>61</v>
      </c>
      <c r="G23" s="366" t="s">
        <v>45</v>
      </c>
      <c r="H23" s="374"/>
      <c r="I23" s="366" t="s">
        <v>45</v>
      </c>
      <c r="J23" s="368" t="s">
        <v>45</v>
      </c>
      <c r="K23" s="368" t="s">
        <v>45</v>
      </c>
      <c r="L23" s="366" t="s">
        <v>45</v>
      </c>
      <c r="M23" s="366"/>
      <c r="N23" s="366" t="s">
        <v>45</v>
      </c>
      <c r="O23" s="366" t="s">
        <v>45</v>
      </c>
      <c r="P23" s="366" t="s">
        <v>45</v>
      </c>
      <c r="Q23" s="345"/>
      <c r="R23" s="345"/>
      <c r="S23" s="345"/>
      <c r="T23" s="345"/>
      <c r="U23" s="345"/>
      <c r="V23" s="345"/>
      <c r="W23" s="344"/>
      <c r="X23" s="344"/>
    </row>
    <row r="24" spans="2:24" ht="30" customHeight="1">
      <c r="B24" s="401" t="s">
        <v>13</v>
      </c>
      <c r="C24" s="401"/>
      <c r="D24" s="366"/>
      <c r="E24" s="371"/>
      <c r="F24" s="366">
        <v>1</v>
      </c>
      <c r="G24" s="366"/>
      <c r="H24" s="371"/>
      <c r="I24" s="371"/>
      <c r="J24" s="366"/>
      <c r="K24" s="366"/>
      <c r="L24" s="369"/>
      <c r="M24" s="366"/>
      <c r="N24" s="366"/>
      <c r="O24" s="366"/>
      <c r="P24" s="366"/>
      <c r="Q24" s="389">
        <f>COUNTA(D24:P24)</f>
        <v>1</v>
      </c>
      <c r="R24" s="345"/>
      <c r="S24" s="345"/>
      <c r="T24" s="345"/>
      <c r="U24" s="345"/>
      <c r="V24" s="345"/>
      <c r="W24" s="344"/>
      <c r="X24" s="344"/>
    </row>
    <row r="25" spans="2:24" ht="30" customHeight="1">
      <c r="B25" s="401" t="s">
        <v>14</v>
      </c>
      <c r="C25" s="401"/>
      <c r="D25" s="366" t="s">
        <v>45</v>
      </c>
      <c r="E25" s="366" t="s">
        <v>45</v>
      </c>
      <c r="F25" s="366" t="s">
        <v>45</v>
      </c>
      <c r="G25" s="366" t="s">
        <v>45</v>
      </c>
      <c r="H25" s="375"/>
      <c r="I25" s="366" t="s">
        <v>45</v>
      </c>
      <c r="J25" s="366" t="s">
        <v>45</v>
      </c>
      <c r="K25" s="366" t="s">
        <v>45</v>
      </c>
      <c r="L25" s="366" t="s">
        <v>45</v>
      </c>
      <c r="M25" s="366"/>
      <c r="N25" s="366" t="s">
        <v>45</v>
      </c>
      <c r="O25" s="366" t="s">
        <v>45</v>
      </c>
      <c r="P25" s="366" t="s">
        <v>45</v>
      </c>
      <c r="Q25" s="345"/>
      <c r="R25" s="345"/>
      <c r="S25" s="345"/>
      <c r="T25" s="345"/>
      <c r="U25" s="345"/>
      <c r="V25" s="345"/>
      <c r="W25" s="344"/>
      <c r="X25" s="344"/>
    </row>
    <row r="26" spans="2:24" ht="30" customHeight="1">
      <c r="B26" s="401" t="s">
        <v>18</v>
      </c>
      <c r="C26" s="401"/>
      <c r="D26" s="366">
        <v>0</v>
      </c>
      <c r="E26" s="366">
        <v>0</v>
      </c>
      <c r="F26" s="366">
        <v>0</v>
      </c>
      <c r="G26" s="366">
        <v>0</v>
      </c>
      <c r="H26" s="371"/>
      <c r="I26" s="366">
        <v>0</v>
      </c>
      <c r="J26" s="366">
        <v>0</v>
      </c>
      <c r="K26" s="366">
        <v>0</v>
      </c>
      <c r="L26" s="366">
        <v>0</v>
      </c>
      <c r="M26" s="366"/>
      <c r="N26" s="366">
        <v>98</v>
      </c>
      <c r="O26" s="366">
        <v>0</v>
      </c>
      <c r="P26" s="366">
        <v>0</v>
      </c>
      <c r="Q26" s="345"/>
      <c r="R26" s="345"/>
      <c r="S26" s="345"/>
      <c r="T26" s="345"/>
      <c r="U26" s="345"/>
      <c r="V26" s="345"/>
      <c r="W26" s="344"/>
      <c r="X26" s="344"/>
    </row>
    <row r="27" spans="2:24" ht="30" customHeight="1">
      <c r="B27" s="401" t="s">
        <v>19</v>
      </c>
      <c r="C27" s="401"/>
      <c r="D27" s="366">
        <v>0</v>
      </c>
      <c r="E27" s="366">
        <v>0</v>
      </c>
      <c r="F27" s="366">
        <v>0</v>
      </c>
      <c r="G27" s="366">
        <v>0</v>
      </c>
      <c r="H27" s="366"/>
      <c r="I27" s="366">
        <v>0</v>
      </c>
      <c r="J27" s="366">
        <v>0</v>
      </c>
      <c r="K27" s="366">
        <v>0</v>
      </c>
      <c r="L27" s="366">
        <v>0</v>
      </c>
      <c r="M27" s="366"/>
      <c r="N27" s="366">
        <v>147</v>
      </c>
      <c r="O27" s="366">
        <v>0</v>
      </c>
      <c r="P27" s="366">
        <v>0</v>
      </c>
      <c r="Q27" s="345"/>
      <c r="R27" s="345"/>
      <c r="S27" s="345"/>
      <c r="T27" s="345"/>
      <c r="U27" s="345"/>
      <c r="V27" s="345"/>
      <c r="W27" s="344"/>
      <c r="X27" s="344"/>
    </row>
    <row r="28" spans="2:24" ht="30" customHeight="1">
      <c r="B28" s="401" t="s">
        <v>20</v>
      </c>
      <c r="C28" s="401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 t="s">
        <v>187</v>
      </c>
      <c r="O28" s="366"/>
      <c r="P28" s="366"/>
      <c r="Q28" s="345"/>
      <c r="R28" s="345"/>
      <c r="S28" s="345"/>
      <c r="T28" s="345"/>
      <c r="U28" s="345"/>
      <c r="V28" s="345"/>
      <c r="W28" s="344"/>
      <c r="X28" s="344"/>
    </row>
    <row r="29" spans="2:24" ht="30" customHeight="1">
      <c r="B29" s="401" t="s">
        <v>21</v>
      </c>
      <c r="C29" s="401"/>
      <c r="D29" s="366">
        <v>0</v>
      </c>
      <c r="E29" s="366">
        <v>0</v>
      </c>
      <c r="F29" s="366">
        <v>0</v>
      </c>
      <c r="G29" s="366">
        <v>0</v>
      </c>
      <c r="H29" s="366">
        <v>0</v>
      </c>
      <c r="I29" s="366">
        <v>0</v>
      </c>
      <c r="J29" s="366">
        <v>0</v>
      </c>
      <c r="K29" s="366">
        <v>0</v>
      </c>
      <c r="L29" s="366">
        <v>0</v>
      </c>
      <c r="M29" s="366">
        <v>0</v>
      </c>
      <c r="N29" s="366">
        <v>0</v>
      </c>
      <c r="O29" s="366">
        <v>0</v>
      </c>
      <c r="P29" s="366">
        <v>0</v>
      </c>
      <c r="Q29" s="345"/>
      <c r="R29" s="345"/>
      <c r="S29" s="345"/>
      <c r="T29" s="345"/>
      <c r="U29" s="345"/>
      <c r="V29" s="345"/>
      <c r="W29" s="344"/>
      <c r="X29" s="344"/>
    </row>
    <row r="30" spans="2:24" ht="30" customHeight="1">
      <c r="B30" s="401" t="s">
        <v>100</v>
      </c>
      <c r="C30" s="401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89">
        <f>SUM(D30:P30)</f>
        <v>0</v>
      </c>
      <c r="R30" s="345"/>
      <c r="S30" s="345"/>
      <c r="T30" s="345"/>
      <c r="U30" s="345"/>
      <c r="V30" s="345"/>
      <c r="W30" s="344"/>
      <c r="X30" s="344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>
        <v>5</v>
      </c>
      <c r="O31" s="366"/>
      <c r="P31" s="366"/>
      <c r="Q31" s="342"/>
      <c r="R31" s="345"/>
      <c r="S31" s="345"/>
      <c r="T31" s="345"/>
      <c r="U31" s="345"/>
      <c r="V31" s="345"/>
      <c r="W31" s="344"/>
      <c r="X31" s="344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490</v>
      </c>
      <c r="O32" s="395">
        <f t="shared" si="0"/>
        <v>0</v>
      </c>
      <c r="P32" s="395">
        <f t="shared" si="0"/>
        <v>0</v>
      </c>
      <c r="Q32" s="393">
        <f>SUM(D32:P32)</f>
        <v>490</v>
      </c>
    </row>
    <row r="41" spans="3:26" ht="54.75" customHeight="1">
      <c r="C41" s="355" t="s">
        <v>26</v>
      </c>
      <c r="D41" s="355" t="s">
        <v>24</v>
      </c>
      <c r="E41" s="355" t="s">
        <v>25</v>
      </c>
      <c r="F41" s="355" t="s">
        <v>30</v>
      </c>
      <c r="H41" s="356" t="s">
        <v>41</v>
      </c>
      <c r="I41" s="355" t="s">
        <v>27</v>
      </c>
      <c r="J41" s="355" t="s">
        <v>28</v>
      </c>
      <c r="L41" s="356" t="s">
        <v>29</v>
      </c>
      <c r="M41" s="355" t="s">
        <v>40</v>
      </c>
      <c r="N41" s="355" t="s">
        <v>42</v>
      </c>
      <c r="O41" s="355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56" t="s">
        <v>83</v>
      </c>
      <c r="X41" s="356" t="s">
        <v>85</v>
      </c>
      <c r="Y41" s="356" t="s">
        <v>84</v>
      </c>
      <c r="Z41" s="381" t="s">
        <v>220</v>
      </c>
    </row>
    <row r="42" spans="3:26" ht="24.95" customHeight="1">
      <c r="C42" s="340"/>
      <c r="D42" s="340"/>
      <c r="E42" s="361"/>
      <c r="F42" s="340"/>
      <c r="H42" s="340"/>
      <c r="I42" s="340"/>
      <c r="J42" s="340"/>
      <c r="L42" s="340"/>
      <c r="M42" s="340"/>
      <c r="N42" s="340"/>
      <c r="O42" s="340"/>
      <c r="Q42" s="380"/>
      <c r="R42" s="380"/>
      <c r="S42" s="380"/>
      <c r="T42" s="380"/>
      <c r="U42" s="380" t="str">
        <f>IF(R42="","",R42*VLOOKUP(T42,'cout opérateur machines'!A1:B8,2,0))</f>
        <v/>
      </c>
      <c r="W42" s="340"/>
      <c r="X42" s="340">
        <v>7</v>
      </c>
      <c r="Y42" s="340"/>
      <c r="Z42" s="391">
        <f>X42*8</f>
        <v>56</v>
      </c>
    </row>
    <row r="43" spans="3:26" ht="24.95" customHeight="1">
      <c r="C43" s="340"/>
      <c r="D43" s="340"/>
      <c r="E43" s="340"/>
      <c r="F43" s="340"/>
      <c r="H43" s="340"/>
      <c r="I43" s="340"/>
      <c r="J43" s="340"/>
      <c r="L43" s="340"/>
      <c r="M43" s="340"/>
      <c r="N43" s="340"/>
      <c r="O43" s="340"/>
      <c r="Q43" s="380"/>
      <c r="R43" s="380"/>
      <c r="S43" s="380"/>
      <c r="T43" s="380"/>
      <c r="U43" s="380" t="str">
        <f>IF(R43="","",R43*VLOOKUP(T43,'cout opérateur machines'!A2:B9,2,0))</f>
        <v/>
      </c>
      <c r="W43" s="340"/>
      <c r="X43" s="340"/>
      <c r="Y43" s="340"/>
      <c r="Z43" s="391">
        <f t="shared" ref="Z43:Z48" si="1">X43*8</f>
        <v>0</v>
      </c>
    </row>
    <row r="44" spans="3:26" ht="24.95" customHeight="1">
      <c r="C44" s="340"/>
      <c r="D44" s="340"/>
      <c r="E44" s="340"/>
      <c r="F44" s="340"/>
      <c r="H44" s="340"/>
      <c r="I44" s="340"/>
      <c r="J44" s="340"/>
      <c r="L44" s="340"/>
      <c r="M44" s="340"/>
      <c r="N44" s="340"/>
      <c r="O44" s="340"/>
      <c r="Q44" s="380"/>
      <c r="R44" s="380"/>
      <c r="S44" s="380"/>
      <c r="T44" s="380"/>
      <c r="U44" s="380" t="str">
        <f>IF(R44="","",R44*VLOOKUP(T44,'cout opérateur machines'!A3:B10,2,0))</f>
        <v/>
      </c>
      <c r="W44" s="340"/>
      <c r="X44" s="340"/>
      <c r="Y44" s="340"/>
      <c r="Z44" s="391">
        <f t="shared" si="1"/>
        <v>0</v>
      </c>
    </row>
    <row r="45" spans="3:26" ht="24.95" customHeight="1">
      <c r="C45" s="340"/>
      <c r="D45" s="340"/>
      <c r="E45" s="340"/>
      <c r="F45" s="340"/>
      <c r="H45" s="340"/>
      <c r="I45" s="340"/>
      <c r="J45" s="340"/>
      <c r="L45" s="340"/>
      <c r="M45" s="340"/>
      <c r="N45" s="340"/>
      <c r="O45" s="340"/>
      <c r="Q45" s="380"/>
      <c r="R45" s="380"/>
      <c r="S45" s="380"/>
      <c r="T45" s="380"/>
      <c r="U45" s="380" t="str">
        <f>IF(R45="","",R45*VLOOKUP(T45,'cout opérateur machines'!A4:B11,2,0))</f>
        <v/>
      </c>
      <c r="W45" s="340"/>
      <c r="X45" s="340"/>
      <c r="Y45" s="340"/>
      <c r="Z45" s="391">
        <f t="shared" si="1"/>
        <v>0</v>
      </c>
    </row>
    <row r="46" spans="3:26" ht="24.95" customHeight="1">
      <c r="C46" s="340"/>
      <c r="D46" s="340"/>
      <c r="E46" s="340"/>
      <c r="F46" s="340"/>
      <c r="H46" s="340"/>
      <c r="I46" s="340"/>
      <c r="J46" s="340"/>
      <c r="L46" s="340"/>
      <c r="M46" s="340"/>
      <c r="N46" s="340"/>
      <c r="O46" s="340"/>
      <c r="Q46" s="380"/>
      <c r="R46" s="380"/>
      <c r="S46" s="380"/>
      <c r="T46" s="380"/>
      <c r="U46" s="380" t="str">
        <f>IF(R46="","",R46*VLOOKUP(T46,'cout opérateur machines'!A5:B12,2,0))</f>
        <v/>
      </c>
      <c r="W46" s="340"/>
      <c r="X46" s="340"/>
      <c r="Y46" s="340"/>
      <c r="Z46" s="391">
        <f t="shared" si="1"/>
        <v>0</v>
      </c>
    </row>
    <row r="47" spans="3:26" ht="24.95" customHeight="1">
      <c r="C47" s="340"/>
      <c r="D47" s="340"/>
      <c r="E47" s="340"/>
      <c r="F47" s="340"/>
      <c r="H47" s="340"/>
      <c r="I47" s="340"/>
      <c r="J47" s="340"/>
      <c r="L47" s="340"/>
      <c r="M47" s="340"/>
      <c r="N47" s="340"/>
      <c r="O47" s="340"/>
      <c r="Q47" s="380"/>
      <c r="R47" s="380"/>
      <c r="S47" s="380"/>
      <c r="T47" s="380"/>
      <c r="U47" s="380" t="str">
        <f>IF(R47="","",R47*VLOOKUP(T47,'cout opérateur machines'!A6:B13,2,0))</f>
        <v/>
      </c>
      <c r="W47" s="340"/>
      <c r="X47" s="340"/>
      <c r="Y47" s="340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362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40"/>
      <c r="X48" s="340"/>
      <c r="Y48" s="340"/>
      <c r="Z48" s="391">
        <f t="shared" si="1"/>
        <v>0</v>
      </c>
    </row>
    <row r="49" spans="5:26">
      <c r="M49" s="69"/>
      <c r="N49" s="340"/>
      <c r="Q49" s="379"/>
      <c r="R49" s="379"/>
      <c r="S49" s="379"/>
      <c r="T49" s="379"/>
      <c r="U49" s="379"/>
      <c r="Z49" s="393">
        <f>SUM(Z42:Z48)</f>
        <v>56</v>
      </c>
    </row>
    <row r="50" spans="5:26">
      <c r="M50" s="69"/>
      <c r="N50" s="340"/>
      <c r="Q50" s="379"/>
      <c r="R50" s="379"/>
      <c r="S50" s="409" t="s">
        <v>190</v>
      </c>
      <c r="T50" s="409"/>
      <c r="U50" s="384">
        <v>3</v>
      </c>
    </row>
    <row r="51" spans="5:26">
      <c r="M51" s="69"/>
      <c r="N51" s="340"/>
    </row>
    <row r="52" spans="5:26">
      <c r="M52" s="69"/>
      <c r="N52" s="340"/>
    </row>
    <row r="53" spans="5:26">
      <c r="M53" s="69"/>
      <c r="N53" s="340"/>
    </row>
    <row r="54" spans="5:26">
      <c r="M54" s="69"/>
      <c r="N54" s="340"/>
    </row>
    <row r="55" spans="5:26">
      <c r="M55" s="69"/>
      <c r="N55" s="340"/>
    </row>
    <row r="61" spans="5:26">
      <c r="E61" s="344"/>
    </row>
    <row r="62" spans="5:26">
      <c r="E62" s="344"/>
    </row>
    <row r="63" spans="5:26">
      <c r="E63" s="344"/>
    </row>
    <row r="64" spans="5:26">
      <c r="E64" s="344"/>
    </row>
    <row r="65" spans="5:5">
      <c r="E65" s="344"/>
    </row>
    <row r="66" spans="5:5">
      <c r="E66" s="344"/>
    </row>
    <row r="67" spans="5:5">
      <c r="E67" s="344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E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1"/>
  <dimension ref="B1:Z67"/>
  <sheetViews>
    <sheetView topLeftCell="A27" zoomScale="68" zoomScaleNormal="68" workbookViewId="0">
      <selection activeCell="W42" sqref="W42"/>
    </sheetView>
  </sheetViews>
  <sheetFormatPr baseColWidth="10" defaultRowHeight="15"/>
  <cols>
    <col min="1" max="1" width="3.85546875" style="313" customWidth="1"/>
    <col min="2" max="17" width="32.7109375" style="313" customWidth="1"/>
    <col min="18" max="18" width="11.42578125" style="313"/>
    <col min="19" max="19" width="18.85546875" style="313" customWidth="1"/>
    <col min="20" max="22" width="11.42578125" style="313"/>
    <col min="23" max="23" width="21.28515625" style="313" customWidth="1"/>
    <col min="24" max="24" width="20.28515625" style="313" customWidth="1"/>
    <col min="25" max="25" width="21.140625" style="313" customWidth="1"/>
    <col min="26" max="16384" width="11.42578125" style="313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320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320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320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320"/>
      <c r="V5" s="400"/>
      <c r="W5" s="400"/>
      <c r="X5" s="400"/>
    </row>
    <row r="6" spans="2:24" ht="15" customHeight="1">
      <c r="C6" s="316"/>
      <c r="D6" s="316"/>
      <c r="E6" s="316"/>
      <c r="F6" s="316"/>
    </row>
    <row r="7" spans="2:24" ht="15" customHeight="1">
      <c r="C7" s="316"/>
      <c r="D7" s="316"/>
      <c r="E7" s="316"/>
      <c r="F7" s="316"/>
    </row>
    <row r="8" spans="2:24" ht="15" customHeight="1">
      <c r="C8" s="316"/>
      <c r="D8" s="316"/>
      <c r="E8" s="316"/>
      <c r="F8" s="316"/>
    </row>
    <row r="9" spans="2:24" ht="15" customHeight="1">
      <c r="C9" s="316"/>
      <c r="D9" s="316"/>
      <c r="F9" s="316"/>
    </row>
    <row r="10" spans="2:24" ht="15" customHeight="1">
      <c r="C10" s="316"/>
      <c r="D10" s="316"/>
      <c r="E10" s="316"/>
      <c r="F10" s="316"/>
    </row>
    <row r="11" spans="2:24">
      <c r="C11" s="314"/>
      <c r="D11" s="314"/>
      <c r="E11" s="314"/>
      <c r="F11" s="314"/>
    </row>
    <row r="12" spans="2:24" ht="36.75" customHeight="1">
      <c r="C12" s="314"/>
      <c r="D12" s="314"/>
      <c r="E12" s="314"/>
      <c r="F12" s="314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321"/>
      <c r="R13" s="317"/>
      <c r="S13" s="318"/>
      <c r="T13" s="318"/>
      <c r="U13" s="318"/>
      <c r="V13" s="318"/>
      <c r="W13" s="318"/>
      <c r="X13" s="318"/>
    </row>
    <row r="14" spans="2:24" ht="30" customHeight="1">
      <c r="B14" s="403" t="s">
        <v>11</v>
      </c>
      <c r="C14" s="403"/>
      <c r="D14" s="358">
        <v>511110</v>
      </c>
      <c r="E14" s="351" t="s">
        <v>77</v>
      </c>
      <c r="F14" s="350" t="s">
        <v>177</v>
      </c>
      <c r="G14" s="352" t="s">
        <v>167</v>
      </c>
      <c r="H14" s="363"/>
      <c r="I14" s="352">
        <v>7531</v>
      </c>
      <c r="J14" s="351" t="s">
        <v>114</v>
      </c>
      <c r="K14" s="351" t="s">
        <v>58</v>
      </c>
      <c r="L14" s="360" t="s">
        <v>58</v>
      </c>
      <c r="M14" s="350"/>
      <c r="N14" s="350" t="s">
        <v>75</v>
      </c>
      <c r="O14" s="351" t="s">
        <v>122</v>
      </c>
      <c r="P14" s="351"/>
      <c r="Q14" s="319"/>
      <c r="R14" s="319"/>
      <c r="S14" s="319"/>
      <c r="T14" s="319"/>
      <c r="U14" s="319"/>
      <c r="V14" s="319"/>
      <c r="W14" s="318"/>
      <c r="X14" s="318"/>
    </row>
    <row r="15" spans="2:24" ht="57.75" customHeight="1">
      <c r="B15" s="403" t="s">
        <v>12</v>
      </c>
      <c r="C15" s="403"/>
      <c r="D15" s="352" t="s">
        <v>173</v>
      </c>
      <c r="E15" s="358" t="s">
        <v>76</v>
      </c>
      <c r="F15" s="351" t="s">
        <v>178</v>
      </c>
      <c r="G15" s="352" t="s">
        <v>168</v>
      </c>
      <c r="H15" s="359"/>
      <c r="I15" s="352" t="s">
        <v>179</v>
      </c>
      <c r="J15" s="351" t="s">
        <v>115</v>
      </c>
      <c r="K15" s="352" t="s">
        <v>59</v>
      </c>
      <c r="L15" s="352" t="s">
        <v>110</v>
      </c>
      <c r="M15" s="350"/>
      <c r="N15" s="350" t="s">
        <v>74</v>
      </c>
      <c r="O15" s="350" t="s">
        <v>121</v>
      </c>
      <c r="P15" s="352"/>
      <c r="Q15" s="322"/>
      <c r="R15" s="319"/>
      <c r="S15" s="319"/>
      <c r="T15" s="319"/>
      <c r="U15" s="319"/>
      <c r="V15" s="319"/>
      <c r="W15" s="318"/>
      <c r="X15" s="318"/>
    </row>
    <row r="16" spans="2:24" ht="30" customHeight="1">
      <c r="B16" s="403" t="s">
        <v>60</v>
      </c>
      <c r="C16" s="403"/>
      <c r="D16" s="350">
        <v>8620</v>
      </c>
      <c r="E16" s="350">
        <v>2381</v>
      </c>
      <c r="F16" s="350">
        <v>206</v>
      </c>
      <c r="G16" s="350">
        <v>2423</v>
      </c>
      <c r="H16" s="359"/>
      <c r="I16" s="350">
        <v>270</v>
      </c>
      <c r="J16" s="350"/>
      <c r="K16" s="350">
        <v>192</v>
      </c>
      <c r="L16" s="350">
        <v>186</v>
      </c>
      <c r="M16" s="350"/>
      <c r="N16" s="350">
        <v>42130</v>
      </c>
      <c r="O16" s="350">
        <v>249</v>
      </c>
      <c r="P16" s="350"/>
      <c r="Q16" s="319"/>
      <c r="R16" s="319"/>
      <c r="S16" s="319"/>
      <c r="T16" s="319"/>
      <c r="U16" s="319"/>
      <c r="V16" s="319"/>
      <c r="W16" s="318"/>
      <c r="X16" s="318"/>
    </row>
    <row r="17" spans="2:24" ht="30" customHeight="1">
      <c r="B17" s="403" t="s">
        <v>181</v>
      </c>
      <c r="C17" s="403"/>
      <c r="D17" s="350">
        <v>10130</v>
      </c>
      <c r="E17" s="350">
        <v>2860</v>
      </c>
      <c r="F17" s="350">
        <v>538</v>
      </c>
      <c r="G17" s="350">
        <v>2752</v>
      </c>
      <c r="H17" s="359"/>
      <c r="I17" s="350">
        <v>1000</v>
      </c>
      <c r="J17" s="350"/>
      <c r="K17" s="350">
        <v>192</v>
      </c>
      <c r="L17" s="350">
        <v>186</v>
      </c>
      <c r="M17" s="350"/>
      <c r="N17" s="350">
        <v>45160</v>
      </c>
      <c r="O17" s="350">
        <v>674</v>
      </c>
      <c r="P17" s="350"/>
      <c r="Q17" s="319"/>
      <c r="R17" s="319"/>
      <c r="S17" s="319"/>
      <c r="T17" s="319"/>
      <c r="U17" s="319"/>
      <c r="V17" s="319"/>
      <c r="W17" s="318"/>
      <c r="X17" s="318"/>
    </row>
    <row r="18" spans="2:24" ht="30" customHeight="1">
      <c r="B18" s="403" t="s">
        <v>36</v>
      </c>
      <c r="C18" s="326" t="s">
        <v>37</v>
      </c>
      <c r="D18" s="350" t="s">
        <v>45</v>
      </c>
      <c r="E18" s="350" t="s">
        <v>45</v>
      </c>
      <c r="F18" s="350" t="s">
        <v>45</v>
      </c>
      <c r="G18" s="350" t="s">
        <v>45</v>
      </c>
      <c r="H18" s="363"/>
      <c r="I18" s="350" t="s">
        <v>45</v>
      </c>
      <c r="J18" s="350" t="s">
        <v>45</v>
      </c>
      <c r="K18" s="350" t="s">
        <v>45</v>
      </c>
      <c r="L18" s="350" t="s">
        <v>45</v>
      </c>
      <c r="M18" s="350"/>
      <c r="N18" s="350" t="s">
        <v>45</v>
      </c>
      <c r="O18" s="350" t="s">
        <v>45</v>
      </c>
      <c r="P18" s="350"/>
      <c r="Q18" s="319"/>
      <c r="R18" s="319"/>
      <c r="S18" s="319"/>
      <c r="T18" s="319"/>
      <c r="U18" s="319"/>
      <c r="V18" s="319"/>
      <c r="W18" s="318"/>
      <c r="X18" s="318"/>
    </row>
    <row r="19" spans="2:24" ht="30" customHeight="1">
      <c r="B19" s="403"/>
      <c r="C19" s="326" t="s">
        <v>38</v>
      </c>
      <c r="D19" s="350" t="s">
        <v>45</v>
      </c>
      <c r="E19" s="350" t="s">
        <v>45</v>
      </c>
      <c r="F19" s="350" t="s">
        <v>45</v>
      </c>
      <c r="G19" s="350" t="s">
        <v>45</v>
      </c>
      <c r="H19" s="363"/>
      <c r="I19" s="350" t="s">
        <v>45</v>
      </c>
      <c r="J19" s="350" t="s">
        <v>45</v>
      </c>
      <c r="K19" s="350" t="s">
        <v>45</v>
      </c>
      <c r="L19" s="350" t="s">
        <v>45</v>
      </c>
      <c r="M19" s="350"/>
      <c r="N19" s="350" t="s">
        <v>45</v>
      </c>
      <c r="O19" s="350" t="s">
        <v>45</v>
      </c>
      <c r="P19" s="350"/>
      <c r="Q19" s="319"/>
      <c r="R19" s="319"/>
      <c r="S19" s="319"/>
      <c r="T19" s="319"/>
      <c r="U19" s="319"/>
      <c r="V19" s="319"/>
      <c r="W19" s="318"/>
      <c r="X19" s="318"/>
    </row>
    <row r="20" spans="2:24" ht="30" customHeight="1">
      <c r="B20" s="401" t="s">
        <v>15</v>
      </c>
      <c r="C20" s="401"/>
      <c r="D20" s="350" t="s">
        <v>45</v>
      </c>
      <c r="E20" s="350" t="s">
        <v>45</v>
      </c>
      <c r="F20" s="350" t="s">
        <v>45</v>
      </c>
      <c r="G20" s="350" t="s">
        <v>45</v>
      </c>
      <c r="H20" s="359"/>
      <c r="I20" s="350" t="s">
        <v>45</v>
      </c>
      <c r="J20" s="350" t="s">
        <v>45</v>
      </c>
      <c r="K20" s="350" t="s">
        <v>45</v>
      </c>
      <c r="L20" s="350" t="s">
        <v>45</v>
      </c>
      <c r="M20" s="350"/>
      <c r="N20" s="350" t="s">
        <v>45</v>
      </c>
      <c r="O20" s="350" t="s">
        <v>45</v>
      </c>
      <c r="P20" s="350"/>
      <c r="Q20" s="319"/>
      <c r="R20" s="319"/>
      <c r="S20" s="319"/>
      <c r="T20" s="319"/>
      <c r="U20" s="319"/>
      <c r="V20" s="319"/>
      <c r="W20" s="318"/>
      <c r="X20" s="318"/>
    </row>
    <row r="21" spans="2:24" ht="30" customHeight="1">
      <c r="B21" s="401" t="s">
        <v>39</v>
      </c>
      <c r="C21" s="401"/>
      <c r="D21" s="350" t="s">
        <v>45</v>
      </c>
      <c r="E21" s="350" t="s">
        <v>45</v>
      </c>
      <c r="F21" s="350" t="s">
        <v>45</v>
      </c>
      <c r="G21" s="350" t="s">
        <v>45</v>
      </c>
      <c r="H21" s="359"/>
      <c r="I21" s="350" t="s">
        <v>45</v>
      </c>
      <c r="J21" s="350" t="s">
        <v>45</v>
      </c>
      <c r="K21" s="350" t="s">
        <v>45</v>
      </c>
      <c r="L21" s="350" t="s">
        <v>45</v>
      </c>
      <c r="M21" s="350"/>
      <c r="N21" s="350" t="s">
        <v>45</v>
      </c>
      <c r="O21" s="350" t="s">
        <v>45</v>
      </c>
      <c r="P21" s="350"/>
      <c r="Q21" s="319"/>
      <c r="R21" s="319"/>
      <c r="S21" s="319"/>
      <c r="T21" s="319"/>
      <c r="U21" s="319"/>
      <c r="V21" s="319"/>
      <c r="W21" s="318"/>
      <c r="X21" s="318"/>
    </row>
    <row r="22" spans="2:24" ht="30" customHeight="1">
      <c r="B22" s="401" t="s">
        <v>16</v>
      </c>
      <c r="C22" s="401"/>
      <c r="D22" s="350" t="s">
        <v>45</v>
      </c>
      <c r="E22" s="350" t="s">
        <v>45</v>
      </c>
      <c r="F22" s="350" t="s">
        <v>45</v>
      </c>
      <c r="G22" s="350" t="s">
        <v>45</v>
      </c>
      <c r="H22" s="359"/>
      <c r="I22" s="350" t="s">
        <v>45</v>
      </c>
      <c r="J22" s="350" t="s">
        <v>45</v>
      </c>
      <c r="K22" s="350" t="s">
        <v>45</v>
      </c>
      <c r="L22" s="350" t="s">
        <v>45</v>
      </c>
      <c r="M22" s="350"/>
      <c r="N22" s="350" t="s">
        <v>45</v>
      </c>
      <c r="O22" s="350" t="s">
        <v>45</v>
      </c>
      <c r="P22" s="350"/>
      <c r="Q22" s="319"/>
      <c r="R22" s="319"/>
      <c r="S22" s="319"/>
      <c r="T22" s="319"/>
      <c r="U22" s="319"/>
      <c r="V22" s="319"/>
      <c r="W22" s="318"/>
      <c r="X22" s="318"/>
    </row>
    <row r="23" spans="2:24" ht="66.75" customHeight="1">
      <c r="B23" s="401" t="s">
        <v>17</v>
      </c>
      <c r="C23" s="401"/>
      <c r="D23" s="350" t="s">
        <v>45</v>
      </c>
      <c r="E23" s="350" t="s">
        <v>45</v>
      </c>
      <c r="F23" s="352" t="s">
        <v>61</v>
      </c>
      <c r="G23" s="350" t="s">
        <v>45</v>
      </c>
      <c r="H23" s="364"/>
      <c r="I23" s="350" t="s">
        <v>45</v>
      </c>
      <c r="J23" s="352" t="s">
        <v>45</v>
      </c>
      <c r="K23" s="352" t="s">
        <v>45</v>
      </c>
      <c r="L23" s="350" t="s">
        <v>45</v>
      </c>
      <c r="M23" s="350"/>
      <c r="N23" s="350" t="s">
        <v>45</v>
      </c>
      <c r="O23" s="350" t="s">
        <v>45</v>
      </c>
      <c r="P23" s="350"/>
      <c r="Q23" s="319"/>
      <c r="R23" s="319"/>
      <c r="S23" s="319"/>
      <c r="T23" s="319"/>
      <c r="U23" s="319"/>
      <c r="V23" s="319"/>
      <c r="W23" s="318"/>
      <c r="X23" s="318"/>
    </row>
    <row r="24" spans="2:24" ht="30" customHeight="1">
      <c r="B24" s="401" t="s">
        <v>13</v>
      </c>
      <c r="C24" s="401"/>
      <c r="D24" s="350"/>
      <c r="E24" s="366">
        <v>1</v>
      </c>
      <c r="F24" s="350">
        <v>1</v>
      </c>
      <c r="G24" s="350"/>
      <c r="H24" s="359"/>
      <c r="I24" s="359"/>
      <c r="J24" s="350"/>
      <c r="K24" s="350"/>
      <c r="L24" s="354"/>
      <c r="M24" s="350"/>
      <c r="N24" s="350"/>
      <c r="O24" s="350"/>
      <c r="P24" s="350"/>
      <c r="Q24" s="389">
        <f>COUNTA(D24:P24)</f>
        <v>2</v>
      </c>
      <c r="R24" s="319"/>
      <c r="S24" s="319"/>
      <c r="T24" s="319"/>
      <c r="U24" s="319"/>
      <c r="V24" s="319"/>
      <c r="W24" s="318"/>
      <c r="X24" s="318"/>
    </row>
    <row r="25" spans="2:24" ht="30" customHeight="1">
      <c r="B25" s="401" t="s">
        <v>14</v>
      </c>
      <c r="C25" s="401"/>
      <c r="D25" s="350" t="s">
        <v>45</v>
      </c>
      <c r="E25" s="350" t="s">
        <v>45</v>
      </c>
      <c r="F25" s="350" t="s">
        <v>45</v>
      </c>
      <c r="G25" s="350" t="s">
        <v>45</v>
      </c>
      <c r="H25" s="365"/>
      <c r="I25" s="350" t="s">
        <v>45</v>
      </c>
      <c r="J25" s="350" t="s">
        <v>45</v>
      </c>
      <c r="K25" s="350" t="s">
        <v>45</v>
      </c>
      <c r="L25" s="350" t="s">
        <v>45</v>
      </c>
      <c r="M25" s="350"/>
      <c r="N25" s="350" t="s">
        <v>45</v>
      </c>
      <c r="O25" s="350" t="s">
        <v>45</v>
      </c>
      <c r="P25" s="350"/>
      <c r="Q25" s="319"/>
      <c r="R25" s="319"/>
      <c r="S25" s="319"/>
      <c r="T25" s="319"/>
      <c r="U25" s="319"/>
      <c r="V25" s="319"/>
      <c r="W25" s="318"/>
      <c r="X25" s="318"/>
    </row>
    <row r="26" spans="2:24" ht="30" customHeight="1">
      <c r="B26" s="401" t="s">
        <v>18</v>
      </c>
      <c r="C26" s="401"/>
      <c r="D26" s="350">
        <v>0</v>
      </c>
      <c r="E26" s="350">
        <v>1</v>
      </c>
      <c r="F26" s="350">
        <v>4</v>
      </c>
      <c r="G26" s="350">
        <v>20</v>
      </c>
      <c r="H26" s="359"/>
      <c r="I26" s="350">
        <v>0</v>
      </c>
      <c r="J26" s="350">
        <v>0</v>
      </c>
      <c r="K26" s="350">
        <v>0</v>
      </c>
      <c r="L26" s="350">
        <v>5</v>
      </c>
      <c r="M26" s="350"/>
      <c r="N26" s="350">
        <v>51</v>
      </c>
      <c r="O26" s="350">
        <v>0</v>
      </c>
      <c r="P26" s="350"/>
      <c r="Q26" s="319"/>
      <c r="R26" s="319"/>
      <c r="S26" s="319"/>
      <c r="T26" s="319"/>
      <c r="U26" s="319"/>
      <c r="V26" s="319"/>
      <c r="W26" s="318"/>
      <c r="X26" s="318"/>
    </row>
    <row r="27" spans="2:24" ht="30" customHeight="1">
      <c r="B27" s="401" t="s">
        <v>19</v>
      </c>
      <c r="C27" s="401"/>
      <c r="D27" s="350">
        <v>0</v>
      </c>
      <c r="E27" s="350">
        <v>0</v>
      </c>
      <c r="F27" s="350">
        <v>0</v>
      </c>
      <c r="G27" s="350">
        <v>0</v>
      </c>
      <c r="H27" s="350"/>
      <c r="I27" s="350">
        <v>0</v>
      </c>
      <c r="J27" s="350">
        <v>0</v>
      </c>
      <c r="K27" s="350">
        <v>0</v>
      </c>
      <c r="L27" s="350">
        <v>0</v>
      </c>
      <c r="M27" s="350"/>
      <c r="N27" s="350">
        <v>150</v>
      </c>
      <c r="O27" s="350">
        <v>0</v>
      </c>
      <c r="P27" s="350"/>
      <c r="Q27" s="319"/>
      <c r="R27" s="319"/>
      <c r="S27" s="319"/>
      <c r="T27" s="319"/>
      <c r="U27" s="319"/>
      <c r="V27" s="319"/>
      <c r="W27" s="318"/>
      <c r="X27" s="318"/>
    </row>
    <row r="28" spans="2:24" ht="30" customHeight="1">
      <c r="B28" s="401" t="s">
        <v>20</v>
      </c>
      <c r="C28" s="401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 t="s">
        <v>99</v>
      </c>
      <c r="O28" s="350"/>
      <c r="P28" s="350"/>
      <c r="Q28" s="319"/>
      <c r="R28" s="319"/>
      <c r="S28" s="319"/>
      <c r="T28" s="319"/>
      <c r="U28" s="319"/>
      <c r="V28" s="319"/>
      <c r="W28" s="318"/>
      <c r="X28" s="318"/>
    </row>
    <row r="29" spans="2:24" ht="30" customHeight="1">
      <c r="B29" s="401" t="s">
        <v>21</v>
      </c>
      <c r="C29" s="401"/>
      <c r="D29" s="350">
        <v>0</v>
      </c>
      <c r="E29" s="350">
        <v>0</v>
      </c>
      <c r="F29" s="350">
        <v>0</v>
      </c>
      <c r="G29" s="350">
        <v>0</v>
      </c>
      <c r="H29" s="350">
        <v>0</v>
      </c>
      <c r="I29" s="350">
        <v>0</v>
      </c>
      <c r="J29" s="350">
        <v>0</v>
      </c>
      <c r="K29" s="350">
        <v>0</v>
      </c>
      <c r="L29" s="350">
        <v>0</v>
      </c>
      <c r="M29" s="350">
        <v>0</v>
      </c>
      <c r="N29" s="350">
        <v>0</v>
      </c>
      <c r="O29" s="350">
        <v>0</v>
      </c>
      <c r="P29" s="350">
        <v>0</v>
      </c>
      <c r="Q29" s="319"/>
      <c r="R29" s="319"/>
      <c r="S29" s="319"/>
      <c r="T29" s="319"/>
      <c r="U29" s="319"/>
      <c r="V29" s="319"/>
      <c r="W29" s="318"/>
      <c r="X29" s="318"/>
    </row>
    <row r="30" spans="2:24" ht="30" customHeight="1">
      <c r="B30" s="401" t="s">
        <v>100</v>
      </c>
      <c r="C30" s="401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89">
        <f>SUM(D30:P30)</f>
        <v>0</v>
      </c>
      <c r="R30" s="319"/>
      <c r="S30" s="319"/>
      <c r="T30" s="319"/>
      <c r="U30" s="319"/>
      <c r="V30" s="319"/>
      <c r="W30" s="318"/>
      <c r="X30" s="318"/>
    </row>
    <row r="31" spans="2:24" ht="30" customHeight="1">
      <c r="B31" s="401" t="s">
        <v>223</v>
      </c>
      <c r="C31" s="401"/>
      <c r="D31" s="366"/>
      <c r="E31" s="366">
        <v>6</v>
      </c>
      <c r="F31" s="366">
        <v>10</v>
      </c>
      <c r="G31" s="366">
        <v>5</v>
      </c>
      <c r="H31" s="366"/>
      <c r="I31" s="366"/>
      <c r="J31" s="366"/>
      <c r="K31" s="366"/>
      <c r="L31" s="366">
        <v>5</v>
      </c>
      <c r="M31" s="366"/>
      <c r="N31" s="366">
        <v>5</v>
      </c>
      <c r="O31" s="366"/>
      <c r="P31" s="366"/>
      <c r="Q31" s="342"/>
      <c r="R31" s="319"/>
      <c r="S31" s="319"/>
      <c r="T31" s="319"/>
      <c r="U31" s="319"/>
      <c r="V31" s="319"/>
      <c r="W31" s="318"/>
      <c r="X31" s="318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6</v>
      </c>
      <c r="F32" s="395">
        <f t="shared" si="0"/>
        <v>40</v>
      </c>
      <c r="G32" s="395">
        <f t="shared" si="0"/>
        <v>100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25</v>
      </c>
      <c r="M32" s="395">
        <f t="shared" si="0"/>
        <v>0</v>
      </c>
      <c r="N32" s="395">
        <f t="shared" si="0"/>
        <v>255</v>
      </c>
      <c r="O32" s="395">
        <f t="shared" si="0"/>
        <v>0</v>
      </c>
      <c r="P32" s="395">
        <f t="shared" si="0"/>
        <v>0</v>
      </c>
      <c r="Q32" s="393">
        <f>SUM(D32:P32)</f>
        <v>426</v>
      </c>
    </row>
    <row r="41" spans="3:26" ht="54.75" customHeight="1">
      <c r="C41" s="328" t="s">
        <v>26</v>
      </c>
      <c r="D41" s="328" t="s">
        <v>24</v>
      </c>
      <c r="E41" s="328" t="s">
        <v>25</v>
      </c>
      <c r="F41" s="328" t="s">
        <v>30</v>
      </c>
      <c r="H41" s="329" t="s">
        <v>41</v>
      </c>
      <c r="I41" s="328" t="s">
        <v>27</v>
      </c>
      <c r="J41" s="328" t="s">
        <v>28</v>
      </c>
      <c r="L41" s="329" t="s">
        <v>29</v>
      </c>
      <c r="M41" s="328" t="s">
        <v>40</v>
      </c>
      <c r="N41" s="328" t="s">
        <v>42</v>
      </c>
      <c r="O41" s="328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29" t="s">
        <v>83</v>
      </c>
      <c r="X41" s="329" t="s">
        <v>85</v>
      </c>
      <c r="Y41" s="329" t="s">
        <v>84</v>
      </c>
      <c r="Z41" s="381" t="s">
        <v>220</v>
      </c>
    </row>
    <row r="42" spans="3:26" ht="24.95" customHeight="1">
      <c r="C42" s="315"/>
      <c r="D42" s="315"/>
      <c r="E42" s="333"/>
      <c r="F42" s="315"/>
      <c r="H42" s="315"/>
      <c r="I42" s="315"/>
      <c r="J42" s="315"/>
      <c r="L42" s="315"/>
      <c r="M42" s="315"/>
      <c r="N42" s="315"/>
      <c r="O42" s="315"/>
      <c r="Q42" s="380" t="s">
        <v>74</v>
      </c>
      <c r="R42" s="380">
        <v>8</v>
      </c>
      <c r="S42" s="380">
        <v>30</v>
      </c>
      <c r="T42" s="380" t="s">
        <v>117</v>
      </c>
      <c r="U42" s="380">
        <f>IF(R42="","",R42*VLOOKUP(T42,'cout opérateur machines'!A1:B8,2,0))</f>
        <v>56</v>
      </c>
      <c r="W42" s="315"/>
      <c r="X42" s="315">
        <v>6</v>
      </c>
      <c r="Y42" s="315"/>
      <c r="Z42" s="391">
        <f>X42*8</f>
        <v>48</v>
      </c>
    </row>
    <row r="43" spans="3:26" ht="24.95" customHeight="1">
      <c r="C43" s="315"/>
      <c r="D43" s="315"/>
      <c r="E43" s="315"/>
      <c r="F43" s="315"/>
      <c r="H43" s="315"/>
      <c r="I43" s="315"/>
      <c r="J43" s="315"/>
      <c r="L43" s="315"/>
      <c r="M43" s="315"/>
      <c r="N43" s="315"/>
      <c r="O43" s="315"/>
      <c r="Q43" s="380"/>
      <c r="R43" s="380"/>
      <c r="S43" s="380"/>
      <c r="T43" s="380"/>
      <c r="U43" s="380" t="str">
        <f>IF(R43="","",R43*VLOOKUP(T43,'cout opérateur machines'!A2:B9,2,0))</f>
        <v/>
      </c>
      <c r="W43" s="315"/>
      <c r="X43" s="315"/>
      <c r="Y43" s="315"/>
      <c r="Z43" s="391">
        <f t="shared" ref="Z43:Z48" si="1">X43*8</f>
        <v>0</v>
      </c>
    </row>
    <row r="44" spans="3:26" ht="24.95" customHeight="1">
      <c r="C44" s="315"/>
      <c r="D44" s="315"/>
      <c r="E44" s="315"/>
      <c r="F44" s="315"/>
      <c r="H44" s="315"/>
      <c r="I44" s="315"/>
      <c r="J44" s="315"/>
      <c r="L44" s="315"/>
      <c r="M44" s="315"/>
      <c r="N44" s="315"/>
      <c r="O44" s="315"/>
      <c r="Q44" s="380"/>
      <c r="R44" s="380"/>
      <c r="S44" s="380"/>
      <c r="T44" s="380"/>
      <c r="U44" s="380" t="str">
        <f>IF(R44="","",R44*VLOOKUP(T44,'cout opérateur machines'!A3:B10,2,0))</f>
        <v/>
      </c>
      <c r="W44" s="315"/>
      <c r="X44" s="315"/>
      <c r="Y44" s="315"/>
      <c r="Z44" s="391">
        <f t="shared" si="1"/>
        <v>0</v>
      </c>
    </row>
    <row r="45" spans="3:26" ht="24.95" customHeight="1">
      <c r="C45" s="315"/>
      <c r="D45" s="315"/>
      <c r="E45" s="315"/>
      <c r="F45" s="315"/>
      <c r="H45" s="315"/>
      <c r="I45" s="315"/>
      <c r="J45" s="315"/>
      <c r="L45" s="315"/>
      <c r="M45" s="315"/>
      <c r="N45" s="315"/>
      <c r="O45" s="315"/>
      <c r="Q45" s="380"/>
      <c r="R45" s="380"/>
      <c r="S45" s="380"/>
      <c r="T45" s="380"/>
      <c r="U45" s="380" t="str">
        <f>IF(R45="","",R45*VLOOKUP(T45,'cout opérateur machines'!A4:B11,2,0))</f>
        <v/>
      </c>
      <c r="W45" s="315"/>
      <c r="X45" s="315"/>
      <c r="Y45" s="315"/>
      <c r="Z45" s="391">
        <f t="shared" si="1"/>
        <v>0</v>
      </c>
    </row>
    <row r="46" spans="3:26" ht="24.95" customHeight="1">
      <c r="C46" s="315"/>
      <c r="D46" s="315"/>
      <c r="E46" s="315"/>
      <c r="F46" s="315"/>
      <c r="H46" s="315"/>
      <c r="I46" s="315"/>
      <c r="J46" s="315"/>
      <c r="L46" s="315"/>
      <c r="M46" s="315"/>
      <c r="N46" s="315"/>
      <c r="O46" s="315"/>
      <c r="Q46" s="380"/>
      <c r="R46" s="380"/>
      <c r="S46" s="380"/>
      <c r="T46" s="380"/>
      <c r="U46" s="380" t="str">
        <f>IF(R46="","",R46*VLOOKUP(T46,'cout opérateur machines'!A5:B12,2,0))</f>
        <v/>
      </c>
      <c r="W46" s="315"/>
      <c r="X46" s="315"/>
      <c r="Y46" s="315"/>
      <c r="Z46" s="391">
        <f t="shared" si="1"/>
        <v>0</v>
      </c>
    </row>
    <row r="47" spans="3:26" ht="24.95" customHeight="1">
      <c r="C47" s="315"/>
      <c r="D47" s="315"/>
      <c r="E47" s="315"/>
      <c r="F47" s="315"/>
      <c r="H47" s="315"/>
      <c r="I47" s="315"/>
      <c r="J47" s="315"/>
      <c r="L47" s="315"/>
      <c r="M47" s="315"/>
      <c r="N47" s="315"/>
      <c r="O47" s="315"/>
      <c r="Q47" s="380"/>
      <c r="R47" s="380"/>
      <c r="S47" s="380"/>
      <c r="T47" s="380"/>
      <c r="U47" s="380" t="str">
        <f>IF(R47="","",R47*VLOOKUP(T47,'cout opérateur machines'!A6:B13,2,0))</f>
        <v/>
      </c>
      <c r="W47" s="315"/>
      <c r="X47" s="315"/>
      <c r="Y47" s="315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334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315"/>
      <c r="X48" s="315"/>
      <c r="Y48" s="315"/>
      <c r="Z48" s="391">
        <f t="shared" si="1"/>
        <v>0</v>
      </c>
    </row>
    <row r="49" spans="5:26">
      <c r="M49" s="69"/>
      <c r="N49" s="315"/>
      <c r="Q49" s="379"/>
      <c r="R49" s="379"/>
      <c r="S49" s="379"/>
      <c r="T49" s="379"/>
      <c r="U49" s="379"/>
      <c r="Z49" s="393">
        <f>SUM(Z42:Z48)</f>
        <v>48</v>
      </c>
    </row>
    <row r="50" spans="5:26">
      <c r="M50" s="69"/>
      <c r="N50" s="315"/>
      <c r="Q50" s="379"/>
      <c r="R50" s="379"/>
      <c r="S50" s="409" t="s">
        <v>190</v>
      </c>
      <c r="T50" s="409"/>
      <c r="U50" s="384">
        <v>3</v>
      </c>
    </row>
    <row r="51" spans="5:26">
      <c r="M51" s="69"/>
      <c r="N51" s="315"/>
    </row>
    <row r="52" spans="5:26">
      <c r="M52" s="69"/>
      <c r="N52" s="315"/>
    </row>
    <row r="53" spans="5:26">
      <c r="M53" s="69"/>
      <c r="N53" s="315"/>
    </row>
    <row r="54" spans="5:26">
      <c r="M54" s="69"/>
      <c r="N54" s="315"/>
    </row>
    <row r="55" spans="5:26">
      <c r="M55" s="69"/>
      <c r="N55" s="315"/>
    </row>
    <row r="61" spans="5:26">
      <c r="E61" s="318"/>
    </row>
    <row r="62" spans="5:26">
      <c r="E62" s="318"/>
    </row>
    <row r="63" spans="5:26">
      <c r="E63" s="318"/>
    </row>
    <row r="64" spans="5:26">
      <c r="E64" s="318"/>
    </row>
    <row r="65" spans="5:5">
      <c r="E65" s="318"/>
    </row>
    <row r="66" spans="5:5">
      <c r="E66" s="318"/>
    </row>
    <row r="67" spans="5:5">
      <c r="E67" s="318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0"/>
  <dimension ref="B1:Z67"/>
  <sheetViews>
    <sheetView topLeftCell="P28" zoomScale="68" zoomScaleNormal="68" workbookViewId="0">
      <selection activeCell="X45" sqref="X45"/>
    </sheetView>
  </sheetViews>
  <sheetFormatPr baseColWidth="10" defaultRowHeight="15"/>
  <cols>
    <col min="1" max="1" width="3.85546875" style="287" customWidth="1"/>
    <col min="2" max="17" width="32.7109375" style="287" customWidth="1"/>
    <col min="18" max="18" width="11.42578125" style="287"/>
    <col min="19" max="19" width="18.85546875" style="287" customWidth="1"/>
    <col min="20" max="22" width="11.42578125" style="287"/>
    <col min="23" max="23" width="21.28515625" style="287" customWidth="1"/>
    <col min="24" max="24" width="20.28515625" style="287" customWidth="1"/>
    <col min="25" max="25" width="21.140625" style="287" customWidth="1"/>
    <col min="26" max="16384" width="11.42578125" style="287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294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294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294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294"/>
      <c r="V5" s="400"/>
      <c r="W5" s="400"/>
      <c r="X5" s="400"/>
    </row>
    <row r="6" spans="2:24" ht="15" customHeight="1">
      <c r="C6" s="290"/>
      <c r="D6" s="290"/>
      <c r="E6" s="290"/>
      <c r="F6" s="290"/>
    </row>
    <row r="7" spans="2:24" ht="15" customHeight="1">
      <c r="C7" s="290"/>
      <c r="D7" s="290"/>
      <c r="E7" s="290"/>
      <c r="F7" s="290"/>
    </row>
    <row r="8" spans="2:24" ht="15" customHeight="1">
      <c r="C8" s="290"/>
      <c r="D8" s="290"/>
      <c r="E8" s="290"/>
      <c r="F8" s="290"/>
    </row>
    <row r="9" spans="2:24" ht="15" customHeight="1">
      <c r="C9" s="290"/>
      <c r="D9" s="290"/>
      <c r="F9" s="290"/>
    </row>
    <row r="10" spans="2:24" ht="15" customHeight="1">
      <c r="C10" s="290"/>
      <c r="D10" s="290"/>
      <c r="E10" s="290"/>
      <c r="F10" s="290"/>
    </row>
    <row r="11" spans="2:24">
      <c r="C11" s="288"/>
      <c r="D11" s="288"/>
      <c r="E11" s="288"/>
      <c r="F11" s="288"/>
    </row>
    <row r="12" spans="2:24" ht="36.75" customHeight="1">
      <c r="C12" s="288"/>
      <c r="D12" s="288"/>
      <c r="E12" s="288"/>
      <c r="F12" s="288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95"/>
      <c r="R13" s="291"/>
      <c r="S13" s="292"/>
      <c r="T13" s="292"/>
      <c r="U13" s="292"/>
      <c r="V13" s="292"/>
      <c r="W13" s="292"/>
      <c r="X13" s="292"/>
    </row>
    <row r="14" spans="2:24" ht="30" customHeight="1">
      <c r="B14" s="403" t="s">
        <v>11</v>
      </c>
      <c r="C14" s="403"/>
      <c r="D14" s="330">
        <v>511110</v>
      </c>
      <c r="E14" s="324" t="s">
        <v>77</v>
      </c>
      <c r="F14" s="323" t="s">
        <v>177</v>
      </c>
      <c r="G14" s="325" t="s">
        <v>167</v>
      </c>
      <c r="H14" s="335"/>
      <c r="I14" s="325">
        <v>7531</v>
      </c>
      <c r="J14" s="324" t="s">
        <v>114</v>
      </c>
      <c r="K14" s="324" t="s">
        <v>58</v>
      </c>
      <c r="L14" s="332" t="s">
        <v>58</v>
      </c>
      <c r="M14" s="323"/>
      <c r="N14" s="323" t="s">
        <v>75</v>
      </c>
      <c r="O14" s="324" t="s">
        <v>122</v>
      </c>
      <c r="P14" s="324"/>
      <c r="Q14" s="293"/>
      <c r="R14" s="293"/>
      <c r="S14" s="293"/>
      <c r="T14" s="293"/>
      <c r="U14" s="293"/>
      <c r="V14" s="293"/>
      <c r="W14" s="292"/>
      <c r="X14" s="292"/>
    </row>
    <row r="15" spans="2:24" ht="57.75" customHeight="1">
      <c r="B15" s="403" t="s">
        <v>12</v>
      </c>
      <c r="C15" s="403"/>
      <c r="D15" s="325" t="s">
        <v>173</v>
      </c>
      <c r="E15" s="330" t="s">
        <v>76</v>
      </c>
      <c r="F15" s="324" t="s">
        <v>178</v>
      </c>
      <c r="G15" s="325" t="s">
        <v>168</v>
      </c>
      <c r="H15" s="331"/>
      <c r="I15" s="325" t="s">
        <v>179</v>
      </c>
      <c r="J15" s="324" t="s">
        <v>115</v>
      </c>
      <c r="K15" s="325" t="s">
        <v>59</v>
      </c>
      <c r="L15" s="325" t="s">
        <v>110</v>
      </c>
      <c r="M15" s="323"/>
      <c r="N15" s="323" t="s">
        <v>74</v>
      </c>
      <c r="O15" s="323" t="s">
        <v>121</v>
      </c>
      <c r="P15" s="325"/>
      <c r="Q15" s="296"/>
      <c r="R15" s="293"/>
      <c r="S15" s="293"/>
      <c r="T15" s="293"/>
      <c r="U15" s="293"/>
      <c r="V15" s="293"/>
      <c r="W15" s="292"/>
      <c r="X15" s="292"/>
    </row>
    <row r="16" spans="2:24" ht="30" customHeight="1">
      <c r="B16" s="403" t="s">
        <v>60</v>
      </c>
      <c r="C16" s="403"/>
      <c r="D16" s="323">
        <v>6400</v>
      </c>
      <c r="E16" s="323">
        <v>1740</v>
      </c>
      <c r="F16" s="323">
        <v>91</v>
      </c>
      <c r="G16" s="323">
        <v>2157</v>
      </c>
      <c r="H16" s="331"/>
      <c r="I16" s="323">
        <v>0</v>
      </c>
      <c r="J16" s="323"/>
      <c r="K16" s="323">
        <v>192</v>
      </c>
      <c r="L16" s="323">
        <v>174</v>
      </c>
      <c r="M16" s="323"/>
      <c r="N16" s="323">
        <v>39511</v>
      </c>
      <c r="O16" s="323">
        <v>1323</v>
      </c>
      <c r="P16" s="323"/>
      <c r="Q16" s="293"/>
      <c r="R16" s="293"/>
      <c r="S16" s="293"/>
      <c r="T16" s="293"/>
      <c r="U16" s="293"/>
      <c r="V16" s="293"/>
      <c r="W16" s="292"/>
      <c r="X16" s="292"/>
    </row>
    <row r="17" spans="2:24" ht="30" customHeight="1">
      <c r="B17" s="403" t="s">
        <v>181</v>
      </c>
      <c r="C17" s="403"/>
      <c r="D17" s="323">
        <v>8380</v>
      </c>
      <c r="E17" s="323">
        <v>2320</v>
      </c>
      <c r="F17" s="323">
        <v>155</v>
      </c>
      <c r="G17" s="323">
        <v>2423</v>
      </c>
      <c r="H17" s="331"/>
      <c r="I17" s="323">
        <v>215</v>
      </c>
      <c r="J17" s="323"/>
      <c r="K17" s="323">
        <v>192</v>
      </c>
      <c r="L17" s="323">
        <v>186</v>
      </c>
      <c r="M17" s="323"/>
      <c r="N17" s="323">
        <v>42130</v>
      </c>
      <c r="O17" s="323">
        <v>249</v>
      </c>
      <c r="P17" s="323"/>
      <c r="Q17" s="293"/>
      <c r="R17" s="293"/>
      <c r="S17" s="293"/>
      <c r="T17" s="293"/>
      <c r="U17" s="293"/>
      <c r="V17" s="293"/>
      <c r="W17" s="292"/>
      <c r="X17" s="292"/>
    </row>
    <row r="18" spans="2:24" ht="30" customHeight="1">
      <c r="B18" s="403" t="s">
        <v>36</v>
      </c>
      <c r="C18" s="300" t="s">
        <v>37</v>
      </c>
      <c r="D18" s="323" t="s">
        <v>45</v>
      </c>
      <c r="E18" s="323" t="s">
        <v>45</v>
      </c>
      <c r="F18" s="323" t="s">
        <v>45</v>
      </c>
      <c r="G18" s="323" t="s">
        <v>45</v>
      </c>
      <c r="H18" s="335"/>
      <c r="I18" s="323" t="s">
        <v>45</v>
      </c>
      <c r="J18" s="323" t="s">
        <v>45</v>
      </c>
      <c r="K18" s="323" t="s">
        <v>45</v>
      </c>
      <c r="L18" s="323" t="s">
        <v>45</v>
      </c>
      <c r="M18" s="323"/>
      <c r="N18" s="323" t="s">
        <v>45</v>
      </c>
      <c r="O18" s="323" t="s">
        <v>45</v>
      </c>
      <c r="P18" s="323"/>
      <c r="Q18" s="293"/>
      <c r="R18" s="293"/>
      <c r="S18" s="293"/>
      <c r="T18" s="293"/>
      <c r="U18" s="293"/>
      <c r="V18" s="293"/>
      <c r="W18" s="292"/>
      <c r="X18" s="292"/>
    </row>
    <row r="19" spans="2:24" ht="30" customHeight="1">
      <c r="B19" s="403"/>
      <c r="C19" s="300" t="s">
        <v>38</v>
      </c>
      <c r="D19" s="323" t="s">
        <v>45</v>
      </c>
      <c r="E19" s="323" t="s">
        <v>45</v>
      </c>
      <c r="F19" s="323" t="s">
        <v>45</v>
      </c>
      <c r="G19" s="323" t="s">
        <v>45</v>
      </c>
      <c r="H19" s="335"/>
      <c r="I19" s="323" t="s">
        <v>45</v>
      </c>
      <c r="J19" s="323" t="s">
        <v>45</v>
      </c>
      <c r="K19" s="323" t="s">
        <v>45</v>
      </c>
      <c r="L19" s="323" t="s">
        <v>45</v>
      </c>
      <c r="M19" s="323"/>
      <c r="N19" s="323" t="s">
        <v>45</v>
      </c>
      <c r="O19" s="323" t="s">
        <v>45</v>
      </c>
      <c r="P19" s="323"/>
      <c r="Q19" s="293"/>
      <c r="R19" s="293"/>
      <c r="S19" s="293"/>
      <c r="T19" s="293"/>
      <c r="U19" s="293"/>
      <c r="V19" s="293"/>
      <c r="W19" s="292"/>
      <c r="X19" s="292"/>
    </row>
    <row r="20" spans="2:24" ht="30" customHeight="1">
      <c r="B20" s="401" t="s">
        <v>15</v>
      </c>
      <c r="C20" s="401"/>
      <c r="D20" s="323" t="s">
        <v>45</v>
      </c>
      <c r="E20" s="323" t="s">
        <v>45</v>
      </c>
      <c r="F20" s="323" t="s">
        <v>45</v>
      </c>
      <c r="G20" s="323" t="s">
        <v>45</v>
      </c>
      <c r="H20" s="331"/>
      <c r="I20" s="323" t="s">
        <v>45</v>
      </c>
      <c r="J20" s="323" t="s">
        <v>45</v>
      </c>
      <c r="K20" s="323" t="s">
        <v>45</v>
      </c>
      <c r="L20" s="323" t="s">
        <v>45</v>
      </c>
      <c r="M20" s="323"/>
      <c r="N20" s="323" t="s">
        <v>45</v>
      </c>
      <c r="O20" s="323" t="s">
        <v>45</v>
      </c>
      <c r="P20" s="323"/>
      <c r="Q20" s="293"/>
      <c r="R20" s="293"/>
      <c r="S20" s="293"/>
      <c r="T20" s="293"/>
      <c r="U20" s="293"/>
      <c r="V20" s="293"/>
      <c r="W20" s="292"/>
      <c r="X20" s="292"/>
    </row>
    <row r="21" spans="2:24" ht="30" customHeight="1">
      <c r="B21" s="401" t="s">
        <v>39</v>
      </c>
      <c r="C21" s="401"/>
      <c r="D21" s="323" t="s">
        <v>45</v>
      </c>
      <c r="E21" s="323" t="s">
        <v>45</v>
      </c>
      <c r="F21" s="323" t="s">
        <v>45</v>
      </c>
      <c r="G21" s="323" t="s">
        <v>45</v>
      </c>
      <c r="H21" s="331"/>
      <c r="I21" s="323" t="s">
        <v>45</v>
      </c>
      <c r="J21" s="323" t="s">
        <v>45</v>
      </c>
      <c r="K21" s="323" t="s">
        <v>45</v>
      </c>
      <c r="L21" s="323" t="s">
        <v>45</v>
      </c>
      <c r="M21" s="323"/>
      <c r="N21" s="323" t="s">
        <v>45</v>
      </c>
      <c r="O21" s="323" t="s">
        <v>45</v>
      </c>
      <c r="P21" s="323"/>
      <c r="Q21" s="293"/>
      <c r="R21" s="293"/>
      <c r="S21" s="293"/>
      <c r="T21" s="293"/>
      <c r="U21" s="293"/>
      <c r="V21" s="293"/>
      <c r="W21" s="292"/>
      <c r="X21" s="292"/>
    </row>
    <row r="22" spans="2:24" ht="30" customHeight="1">
      <c r="B22" s="401" t="s">
        <v>16</v>
      </c>
      <c r="C22" s="401"/>
      <c r="D22" s="323" t="s">
        <v>45</v>
      </c>
      <c r="E22" s="323" t="s">
        <v>45</v>
      </c>
      <c r="F22" s="323" t="s">
        <v>45</v>
      </c>
      <c r="G22" s="323" t="s">
        <v>45</v>
      </c>
      <c r="H22" s="331"/>
      <c r="I22" s="323" t="s">
        <v>45</v>
      </c>
      <c r="J22" s="323" t="s">
        <v>45</v>
      </c>
      <c r="K22" s="323" t="s">
        <v>45</v>
      </c>
      <c r="L22" s="323" t="s">
        <v>45</v>
      </c>
      <c r="M22" s="323"/>
      <c r="N22" s="323" t="s">
        <v>45</v>
      </c>
      <c r="O22" s="323" t="s">
        <v>45</v>
      </c>
      <c r="P22" s="323"/>
      <c r="Q22" s="293"/>
      <c r="R22" s="293"/>
      <c r="S22" s="293"/>
      <c r="T22" s="293"/>
      <c r="U22" s="293"/>
      <c r="V22" s="293"/>
      <c r="W22" s="292"/>
      <c r="X22" s="292"/>
    </row>
    <row r="23" spans="2:24" ht="66.75" customHeight="1">
      <c r="B23" s="401" t="s">
        <v>17</v>
      </c>
      <c r="C23" s="401"/>
      <c r="D23" s="323" t="s">
        <v>45</v>
      </c>
      <c r="E23" s="323" t="s">
        <v>45</v>
      </c>
      <c r="F23" s="325" t="s">
        <v>61</v>
      </c>
      <c r="G23" s="323" t="s">
        <v>45</v>
      </c>
      <c r="H23" s="336"/>
      <c r="I23" s="323" t="s">
        <v>45</v>
      </c>
      <c r="J23" s="325" t="s">
        <v>45</v>
      </c>
      <c r="K23" s="325" t="s">
        <v>45</v>
      </c>
      <c r="L23" s="323" t="s">
        <v>45</v>
      </c>
      <c r="M23" s="323"/>
      <c r="N23" s="323" t="s">
        <v>45</v>
      </c>
      <c r="O23" s="323" t="s">
        <v>45</v>
      </c>
      <c r="P23" s="323"/>
      <c r="Q23" s="293"/>
      <c r="R23" s="293"/>
      <c r="S23" s="293"/>
      <c r="T23" s="293"/>
      <c r="U23" s="293"/>
      <c r="V23" s="293"/>
      <c r="W23" s="292"/>
      <c r="X23" s="292"/>
    </row>
    <row r="24" spans="2:24" ht="30" customHeight="1">
      <c r="B24" s="401" t="s">
        <v>13</v>
      </c>
      <c r="C24" s="401"/>
      <c r="D24" s="323"/>
      <c r="E24" s="331"/>
      <c r="F24" s="323">
        <v>1</v>
      </c>
      <c r="G24" s="323">
        <v>1</v>
      </c>
      <c r="H24" s="331"/>
      <c r="I24" s="331"/>
      <c r="J24" s="323"/>
      <c r="K24" s="323"/>
      <c r="L24" s="327"/>
      <c r="M24" s="323"/>
      <c r="N24" s="323"/>
      <c r="O24" s="323"/>
      <c r="P24" s="323"/>
      <c r="Q24" s="389">
        <f>COUNTA(D24:P24)</f>
        <v>2</v>
      </c>
      <c r="R24" s="293"/>
      <c r="S24" s="293"/>
      <c r="T24" s="293"/>
      <c r="U24" s="293"/>
      <c r="V24" s="293"/>
      <c r="W24" s="292"/>
      <c r="X24" s="292"/>
    </row>
    <row r="25" spans="2:24" ht="30" customHeight="1">
      <c r="B25" s="401" t="s">
        <v>14</v>
      </c>
      <c r="C25" s="401"/>
      <c r="D25" s="323" t="s">
        <v>45</v>
      </c>
      <c r="E25" s="323" t="s">
        <v>45</v>
      </c>
      <c r="F25" s="323" t="s">
        <v>45</v>
      </c>
      <c r="G25" s="323" t="s">
        <v>45</v>
      </c>
      <c r="H25" s="337"/>
      <c r="I25" s="323" t="s">
        <v>45</v>
      </c>
      <c r="J25" s="323" t="s">
        <v>45</v>
      </c>
      <c r="K25" s="323" t="s">
        <v>45</v>
      </c>
      <c r="L25" s="323" t="s">
        <v>45</v>
      </c>
      <c r="M25" s="323"/>
      <c r="N25" s="323" t="s">
        <v>45</v>
      </c>
      <c r="O25" s="323" t="s">
        <v>45</v>
      </c>
      <c r="P25" s="323"/>
      <c r="Q25" s="293"/>
      <c r="R25" s="293"/>
      <c r="S25" s="293"/>
      <c r="T25" s="293"/>
      <c r="U25" s="293"/>
      <c r="V25" s="293"/>
      <c r="W25" s="292"/>
      <c r="X25" s="292"/>
    </row>
    <row r="26" spans="2:24" ht="30" customHeight="1">
      <c r="B26" s="401" t="s">
        <v>18</v>
      </c>
      <c r="C26" s="401"/>
      <c r="D26" s="323">
        <v>0</v>
      </c>
      <c r="E26" s="323">
        <v>0</v>
      </c>
      <c r="F26" s="323">
        <v>4</v>
      </c>
      <c r="G26" s="323">
        <v>0</v>
      </c>
      <c r="H26" s="331"/>
      <c r="I26" s="323">
        <v>0</v>
      </c>
      <c r="J26" s="323">
        <v>0</v>
      </c>
      <c r="K26" s="323">
        <v>0</v>
      </c>
      <c r="L26" s="323">
        <v>0</v>
      </c>
      <c r="M26" s="323"/>
      <c r="N26" s="323">
        <v>47</v>
      </c>
      <c r="O26" s="323">
        <v>0</v>
      </c>
      <c r="P26" s="323"/>
      <c r="Q26" s="293"/>
      <c r="R26" s="293"/>
      <c r="S26" s="293"/>
      <c r="T26" s="293"/>
      <c r="U26" s="293"/>
      <c r="V26" s="293"/>
      <c r="W26" s="292"/>
      <c r="X26" s="292"/>
    </row>
    <row r="27" spans="2:24" ht="30" customHeight="1">
      <c r="B27" s="401" t="s">
        <v>19</v>
      </c>
      <c r="C27" s="401"/>
      <c r="D27" s="323">
        <v>0</v>
      </c>
      <c r="E27" s="323">
        <v>0</v>
      </c>
      <c r="F27" s="323">
        <v>0</v>
      </c>
      <c r="G27" s="323">
        <v>0</v>
      </c>
      <c r="H27" s="323"/>
      <c r="I27" s="323">
        <v>0</v>
      </c>
      <c r="J27" s="323">
        <v>0</v>
      </c>
      <c r="K27" s="323">
        <v>0</v>
      </c>
      <c r="L27" s="323">
        <v>0</v>
      </c>
      <c r="M27" s="323"/>
      <c r="N27" s="323">
        <v>140</v>
      </c>
      <c r="O27" s="323">
        <v>0</v>
      </c>
      <c r="P27" s="323"/>
      <c r="Q27" s="293"/>
      <c r="R27" s="293"/>
      <c r="S27" s="293"/>
      <c r="T27" s="293"/>
      <c r="U27" s="293"/>
      <c r="V27" s="293"/>
      <c r="W27" s="292"/>
      <c r="X27" s="292"/>
    </row>
    <row r="28" spans="2:24" ht="30" customHeight="1">
      <c r="B28" s="401" t="s">
        <v>20</v>
      </c>
      <c r="C28" s="401"/>
      <c r="D28" s="323"/>
      <c r="E28" s="323"/>
      <c r="F28" s="323"/>
      <c r="G28" s="323"/>
      <c r="H28" s="323"/>
      <c r="I28" s="323"/>
      <c r="J28" s="323"/>
      <c r="K28" s="323"/>
      <c r="L28" s="323"/>
      <c r="M28" s="323"/>
      <c r="N28" s="323" t="s">
        <v>99</v>
      </c>
      <c r="O28" s="323"/>
      <c r="P28" s="323"/>
      <c r="Q28" s="293"/>
      <c r="R28" s="293"/>
      <c r="S28" s="293"/>
      <c r="T28" s="293"/>
      <c r="U28" s="293"/>
      <c r="V28" s="293"/>
      <c r="W28" s="292"/>
      <c r="X28" s="292"/>
    </row>
    <row r="29" spans="2:24" ht="30" customHeight="1">
      <c r="B29" s="401" t="s">
        <v>21</v>
      </c>
      <c r="C29" s="401"/>
      <c r="D29" s="323">
        <v>0</v>
      </c>
      <c r="E29" s="323">
        <v>0</v>
      </c>
      <c r="F29" s="323">
        <v>1</v>
      </c>
      <c r="G29" s="323">
        <v>0</v>
      </c>
      <c r="H29" s="323">
        <v>0</v>
      </c>
      <c r="I29" s="323">
        <v>0</v>
      </c>
      <c r="J29" s="323">
        <v>0</v>
      </c>
      <c r="K29" s="323">
        <v>0</v>
      </c>
      <c r="L29" s="323">
        <v>0</v>
      </c>
      <c r="M29" s="323">
        <v>0</v>
      </c>
      <c r="N29" s="323">
        <v>0</v>
      </c>
      <c r="O29" s="323">
        <v>0</v>
      </c>
      <c r="P29" s="323">
        <v>0</v>
      </c>
      <c r="Q29" s="293"/>
      <c r="R29" s="293"/>
      <c r="S29" s="293"/>
      <c r="T29" s="293"/>
      <c r="U29" s="293"/>
      <c r="V29" s="293"/>
      <c r="W29" s="292"/>
      <c r="X29" s="292"/>
    </row>
    <row r="30" spans="2:24" ht="30" customHeight="1">
      <c r="B30" s="401" t="s">
        <v>100</v>
      </c>
      <c r="C30" s="401"/>
      <c r="D30" s="323"/>
      <c r="E30" s="323"/>
      <c r="F30" s="323">
        <v>350</v>
      </c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89">
        <f>SUM(D30:P30)</f>
        <v>350</v>
      </c>
      <c r="R30" s="293"/>
      <c r="S30" s="293"/>
      <c r="T30" s="293"/>
      <c r="U30" s="293"/>
      <c r="V30" s="293"/>
      <c r="W30" s="292"/>
      <c r="X30" s="292"/>
    </row>
    <row r="31" spans="2:24" ht="30" customHeight="1">
      <c r="B31" s="401" t="s">
        <v>223</v>
      </c>
      <c r="C31" s="401"/>
      <c r="D31" s="366"/>
      <c r="E31" s="366"/>
      <c r="F31" s="366">
        <v>10</v>
      </c>
      <c r="G31" s="366"/>
      <c r="H31" s="366"/>
      <c r="I31" s="366"/>
      <c r="J31" s="366"/>
      <c r="K31" s="366"/>
      <c r="L31" s="366"/>
      <c r="M31" s="366"/>
      <c r="N31" s="366">
        <v>5</v>
      </c>
      <c r="O31" s="366"/>
      <c r="P31" s="366"/>
      <c r="Q31" s="342"/>
      <c r="R31" s="293"/>
      <c r="S31" s="293"/>
      <c r="T31" s="293"/>
      <c r="U31" s="293"/>
      <c r="V31" s="293"/>
      <c r="W31" s="292"/>
      <c r="X31" s="292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40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235</v>
      </c>
      <c r="O32" s="395">
        <f t="shared" si="0"/>
        <v>0</v>
      </c>
      <c r="P32" s="395">
        <f t="shared" si="0"/>
        <v>0</v>
      </c>
      <c r="Q32" s="393">
        <f>SUM(D32:P32)</f>
        <v>275</v>
      </c>
    </row>
    <row r="41" spans="3:26" ht="54.75" customHeight="1">
      <c r="C41" s="302" t="s">
        <v>26</v>
      </c>
      <c r="D41" s="302" t="s">
        <v>24</v>
      </c>
      <c r="E41" s="302" t="s">
        <v>25</v>
      </c>
      <c r="F41" s="302" t="s">
        <v>30</v>
      </c>
      <c r="H41" s="303" t="s">
        <v>41</v>
      </c>
      <c r="I41" s="302" t="s">
        <v>27</v>
      </c>
      <c r="J41" s="302" t="s">
        <v>28</v>
      </c>
      <c r="L41" s="303" t="s">
        <v>29</v>
      </c>
      <c r="M41" s="302" t="s">
        <v>40</v>
      </c>
      <c r="N41" s="302" t="s">
        <v>42</v>
      </c>
      <c r="O41" s="302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03" t="s">
        <v>83</v>
      </c>
      <c r="X41" s="303" t="s">
        <v>85</v>
      </c>
      <c r="Y41" s="303" t="s">
        <v>84</v>
      </c>
      <c r="Z41" s="381" t="s">
        <v>220</v>
      </c>
    </row>
    <row r="42" spans="3:26" ht="24.95" customHeight="1">
      <c r="C42" s="380" t="s">
        <v>230</v>
      </c>
      <c r="D42" s="289"/>
      <c r="E42" s="382" t="s">
        <v>126</v>
      </c>
      <c r="F42" s="289">
        <v>200</v>
      </c>
      <c r="H42" s="289"/>
      <c r="I42" s="289"/>
      <c r="J42" s="289"/>
      <c r="L42" s="289"/>
      <c r="M42" s="289">
        <v>200</v>
      </c>
      <c r="N42" s="289"/>
      <c r="O42" s="289"/>
      <c r="Q42" s="380" t="s">
        <v>74</v>
      </c>
      <c r="R42" s="380">
        <v>8</v>
      </c>
      <c r="S42" s="380">
        <v>30</v>
      </c>
      <c r="T42" s="380" t="s">
        <v>117</v>
      </c>
      <c r="U42" s="380">
        <f>IF(R42="","",R42*VLOOKUP(T42,'cout opérateur machines'!A1:B8,2,0))</f>
        <v>56</v>
      </c>
      <c r="W42" s="289"/>
      <c r="X42" s="289">
        <v>7</v>
      </c>
      <c r="Y42" s="289"/>
      <c r="Z42" s="391">
        <f>X42*8</f>
        <v>56</v>
      </c>
    </row>
    <row r="43" spans="3:26" ht="24.95" customHeight="1">
      <c r="C43" s="289"/>
      <c r="D43" s="289"/>
      <c r="E43" s="289"/>
      <c r="F43" s="289"/>
      <c r="H43" s="289"/>
      <c r="I43" s="289"/>
      <c r="J43" s="289"/>
      <c r="L43" s="289"/>
      <c r="M43" s="289"/>
      <c r="N43" s="289"/>
      <c r="O43" s="289"/>
      <c r="Q43" s="380"/>
      <c r="R43" s="380"/>
      <c r="S43" s="380"/>
      <c r="T43" s="380"/>
      <c r="U43" s="380" t="str">
        <f>IF(R43="","",R43*VLOOKUP(T43,'cout opérateur machines'!A2:B9,2,0))</f>
        <v/>
      </c>
      <c r="W43" s="289"/>
      <c r="X43" s="289"/>
      <c r="Y43" s="289"/>
      <c r="Z43" s="391">
        <f t="shared" ref="Z43:Z48" si="1">X43*8</f>
        <v>0</v>
      </c>
    </row>
    <row r="44" spans="3:26" ht="24.95" customHeight="1">
      <c r="C44" s="289"/>
      <c r="D44" s="289"/>
      <c r="E44" s="289"/>
      <c r="F44" s="289"/>
      <c r="H44" s="289"/>
      <c r="I44" s="289"/>
      <c r="J44" s="289"/>
      <c r="L44" s="289"/>
      <c r="M44" s="289"/>
      <c r="N44" s="289"/>
      <c r="O44" s="289"/>
      <c r="Q44" s="380"/>
      <c r="R44" s="380"/>
      <c r="S44" s="380"/>
      <c r="T44" s="380"/>
      <c r="U44" s="380" t="str">
        <f>IF(R44="","",R44*VLOOKUP(T44,'cout opérateur machines'!A3:B10,2,0))</f>
        <v/>
      </c>
      <c r="W44" s="289"/>
      <c r="X44" s="289"/>
      <c r="Y44" s="289"/>
      <c r="Z44" s="391">
        <f t="shared" si="1"/>
        <v>0</v>
      </c>
    </row>
    <row r="45" spans="3:26" ht="24.95" customHeight="1">
      <c r="C45" s="289"/>
      <c r="D45" s="289"/>
      <c r="E45" s="289"/>
      <c r="F45" s="289"/>
      <c r="H45" s="289"/>
      <c r="I45" s="289"/>
      <c r="J45" s="289"/>
      <c r="L45" s="289"/>
      <c r="M45" s="289"/>
      <c r="N45" s="289"/>
      <c r="O45" s="289"/>
      <c r="Q45" s="380"/>
      <c r="R45" s="380"/>
      <c r="S45" s="380"/>
      <c r="T45" s="380"/>
      <c r="U45" s="380" t="str">
        <f>IF(R45="","",R45*VLOOKUP(T45,'cout opérateur machines'!A4:B11,2,0))</f>
        <v/>
      </c>
      <c r="W45" s="289"/>
      <c r="X45" s="289"/>
      <c r="Y45" s="289"/>
      <c r="Z45" s="391">
        <f t="shared" si="1"/>
        <v>0</v>
      </c>
    </row>
    <row r="46" spans="3:26" ht="24.95" customHeight="1">
      <c r="C46" s="289"/>
      <c r="D46" s="289"/>
      <c r="E46" s="289"/>
      <c r="F46" s="289"/>
      <c r="H46" s="289"/>
      <c r="I46" s="289"/>
      <c r="J46" s="289"/>
      <c r="L46" s="289"/>
      <c r="M46" s="289"/>
      <c r="N46" s="289"/>
      <c r="O46" s="289"/>
      <c r="Q46" s="380"/>
      <c r="R46" s="380"/>
      <c r="S46" s="380"/>
      <c r="T46" s="380"/>
      <c r="U46" s="380" t="str">
        <f>IF(R46="","",R46*VLOOKUP(T46,'cout opérateur machines'!A5:B12,2,0))</f>
        <v/>
      </c>
      <c r="W46" s="289"/>
      <c r="X46" s="289"/>
      <c r="Y46" s="289"/>
      <c r="Z46" s="391">
        <f t="shared" si="1"/>
        <v>0</v>
      </c>
    </row>
    <row r="47" spans="3:26" ht="24.95" customHeight="1">
      <c r="C47" s="289"/>
      <c r="D47" s="289"/>
      <c r="E47" s="289"/>
      <c r="F47" s="289"/>
      <c r="H47" s="289"/>
      <c r="I47" s="289"/>
      <c r="J47" s="289"/>
      <c r="L47" s="289"/>
      <c r="M47" s="289"/>
      <c r="N47" s="289"/>
      <c r="O47" s="289"/>
      <c r="Q47" s="380"/>
      <c r="R47" s="380"/>
      <c r="S47" s="380"/>
      <c r="T47" s="380"/>
      <c r="U47" s="380" t="str">
        <f>IF(R47="","",R47*VLOOKUP(T47,'cout opérateur machines'!A6:B13,2,0))</f>
        <v/>
      </c>
      <c r="W47" s="289"/>
      <c r="X47" s="289"/>
      <c r="Y47" s="289"/>
      <c r="Z47" s="391">
        <f t="shared" si="1"/>
        <v>0</v>
      </c>
    </row>
    <row r="48" spans="3:26">
      <c r="E48" s="390">
        <f>COUNTA(E42:E47)</f>
        <v>1</v>
      </c>
      <c r="F48" s="390">
        <f>SUM(F42:F47)</f>
        <v>200</v>
      </c>
      <c r="M48" s="387">
        <f>SUM(M42:M47)</f>
        <v>200</v>
      </c>
      <c r="N48" s="309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289"/>
      <c r="X48" s="289"/>
      <c r="Y48" s="289"/>
      <c r="Z48" s="391">
        <f t="shared" si="1"/>
        <v>0</v>
      </c>
    </row>
    <row r="49" spans="5:26">
      <c r="M49" s="69"/>
      <c r="N49" s="289"/>
      <c r="Q49" s="379"/>
      <c r="R49" s="379"/>
      <c r="S49" s="379"/>
      <c r="T49" s="379"/>
      <c r="U49" s="379"/>
      <c r="Z49" s="393">
        <f>SUM(Z42:Z48)</f>
        <v>56</v>
      </c>
    </row>
    <row r="50" spans="5:26">
      <c r="M50" s="69"/>
      <c r="N50" s="289"/>
      <c r="Q50" s="379"/>
      <c r="R50" s="379"/>
      <c r="S50" s="409" t="s">
        <v>190</v>
      </c>
      <c r="T50" s="409"/>
      <c r="U50" s="384">
        <v>3</v>
      </c>
    </row>
    <row r="51" spans="5:26">
      <c r="M51" s="69"/>
      <c r="N51" s="289"/>
    </row>
    <row r="52" spans="5:26">
      <c r="M52" s="69"/>
      <c r="N52" s="289"/>
    </row>
    <row r="53" spans="5:26">
      <c r="M53" s="69"/>
      <c r="N53" s="289"/>
    </row>
    <row r="54" spans="5:26">
      <c r="M54" s="69"/>
      <c r="N54" s="289"/>
    </row>
    <row r="55" spans="5:26">
      <c r="M55" s="69"/>
      <c r="N55" s="289"/>
    </row>
    <row r="61" spans="5:26">
      <c r="E61" s="292"/>
    </row>
    <row r="62" spans="5:26">
      <c r="E62" s="292"/>
    </row>
    <row r="63" spans="5:26">
      <c r="E63" s="292"/>
    </row>
    <row r="64" spans="5:26">
      <c r="E64" s="292"/>
    </row>
    <row r="65" spans="5:5">
      <c r="E65" s="292"/>
    </row>
    <row r="66" spans="5:5">
      <c r="E66" s="292"/>
    </row>
    <row r="67" spans="5:5">
      <c r="E67" s="292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9"/>
  <dimension ref="B1:Z67"/>
  <sheetViews>
    <sheetView topLeftCell="N28" zoomScale="68" zoomScaleNormal="68" workbookViewId="0">
      <selection activeCell="B31" sqref="B31:Q32"/>
    </sheetView>
  </sheetViews>
  <sheetFormatPr baseColWidth="10" defaultRowHeight="15"/>
  <cols>
    <col min="1" max="1" width="3.85546875" style="260" customWidth="1"/>
    <col min="2" max="17" width="32.7109375" style="260" customWidth="1"/>
    <col min="18" max="18" width="11.42578125" style="260"/>
    <col min="19" max="19" width="18.85546875" style="260" customWidth="1"/>
    <col min="20" max="22" width="11.42578125" style="260"/>
    <col min="23" max="23" width="21.28515625" style="260" customWidth="1"/>
    <col min="24" max="24" width="20.28515625" style="260" customWidth="1"/>
    <col min="25" max="25" width="21.140625" style="260" customWidth="1"/>
    <col min="26" max="16384" width="11.42578125" style="260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26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26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26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267"/>
      <c r="V5" s="400"/>
      <c r="W5" s="400"/>
      <c r="X5" s="400"/>
    </row>
    <row r="6" spans="2:24" ht="15" customHeight="1">
      <c r="C6" s="263"/>
      <c r="D6" s="263"/>
      <c r="E6" s="263"/>
      <c r="F6" s="263"/>
    </row>
    <row r="7" spans="2:24" ht="15" customHeight="1">
      <c r="C7" s="263"/>
      <c r="D7" s="263"/>
      <c r="E7" s="263"/>
      <c r="F7" s="263"/>
    </row>
    <row r="8" spans="2:24" ht="15" customHeight="1">
      <c r="C8" s="263"/>
      <c r="D8" s="263"/>
      <c r="E8" s="263"/>
      <c r="F8" s="263"/>
    </row>
    <row r="9" spans="2:24" ht="15" customHeight="1">
      <c r="C9" s="263"/>
      <c r="D9" s="263"/>
      <c r="F9" s="263"/>
    </row>
    <row r="10" spans="2:24" ht="15" customHeight="1">
      <c r="C10" s="263"/>
      <c r="D10" s="263"/>
      <c r="E10" s="263"/>
      <c r="F10" s="263"/>
    </row>
    <row r="11" spans="2:24">
      <c r="C11" s="261"/>
      <c r="D11" s="261"/>
      <c r="E11" s="261"/>
      <c r="F11" s="261"/>
    </row>
    <row r="12" spans="2:24" ht="36.75" customHeight="1">
      <c r="C12" s="261"/>
      <c r="D12" s="261"/>
      <c r="E12" s="261"/>
      <c r="F12" s="26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68"/>
      <c r="R13" s="264"/>
      <c r="S13" s="265"/>
      <c r="T13" s="265"/>
      <c r="U13" s="265"/>
      <c r="V13" s="265"/>
      <c r="W13" s="265"/>
      <c r="X13" s="265"/>
    </row>
    <row r="14" spans="2:24" ht="30" customHeight="1">
      <c r="B14" s="403" t="s">
        <v>11</v>
      </c>
      <c r="C14" s="403"/>
      <c r="D14" s="304">
        <v>511110</v>
      </c>
      <c r="E14" s="298" t="s">
        <v>77</v>
      </c>
      <c r="F14" s="297" t="s">
        <v>177</v>
      </c>
      <c r="G14" s="299" t="s">
        <v>167</v>
      </c>
      <c r="H14" s="310"/>
      <c r="I14" s="305"/>
      <c r="J14" s="298" t="s">
        <v>114</v>
      </c>
      <c r="K14" s="298" t="s">
        <v>58</v>
      </c>
      <c r="L14" s="306" t="s">
        <v>58</v>
      </c>
      <c r="M14" s="297"/>
      <c r="N14" s="297" t="s">
        <v>75</v>
      </c>
      <c r="O14" s="298" t="s">
        <v>122</v>
      </c>
      <c r="P14" s="298" t="s">
        <v>175</v>
      </c>
      <c r="Q14" s="266"/>
      <c r="R14" s="266"/>
      <c r="S14" s="266"/>
      <c r="T14" s="266"/>
      <c r="U14" s="266"/>
      <c r="V14" s="266"/>
      <c r="W14" s="265"/>
      <c r="X14" s="265"/>
    </row>
    <row r="15" spans="2:24" ht="57.75" customHeight="1">
      <c r="B15" s="403" t="s">
        <v>12</v>
      </c>
      <c r="C15" s="403"/>
      <c r="D15" s="299" t="s">
        <v>173</v>
      </c>
      <c r="E15" s="304" t="s">
        <v>76</v>
      </c>
      <c r="F15" s="298" t="s">
        <v>178</v>
      </c>
      <c r="G15" s="299" t="s">
        <v>168</v>
      </c>
      <c r="H15" s="305"/>
      <c r="I15" s="305"/>
      <c r="J15" s="298" t="s">
        <v>115</v>
      </c>
      <c r="K15" s="299" t="s">
        <v>59</v>
      </c>
      <c r="L15" s="299" t="s">
        <v>110</v>
      </c>
      <c r="M15" s="297"/>
      <c r="N15" s="297" t="s">
        <v>74</v>
      </c>
      <c r="O15" s="297" t="s">
        <v>121</v>
      </c>
      <c r="P15" s="299" t="s">
        <v>176</v>
      </c>
      <c r="Q15" s="269"/>
      <c r="R15" s="266"/>
      <c r="S15" s="266"/>
      <c r="T15" s="266"/>
      <c r="U15" s="266"/>
      <c r="V15" s="266"/>
      <c r="W15" s="265"/>
      <c r="X15" s="265"/>
    </row>
    <row r="16" spans="2:24" ht="30" customHeight="1">
      <c r="B16" s="403" t="s">
        <v>60</v>
      </c>
      <c r="C16" s="403"/>
      <c r="D16" s="297">
        <v>5563</v>
      </c>
      <c r="E16" s="297">
        <v>1521</v>
      </c>
      <c r="F16" s="297">
        <v>0</v>
      </c>
      <c r="G16" s="297">
        <v>1939</v>
      </c>
      <c r="H16" s="307"/>
      <c r="I16" s="307"/>
      <c r="J16" s="297"/>
      <c r="K16" s="297">
        <v>192</v>
      </c>
      <c r="L16" s="297">
        <v>174</v>
      </c>
      <c r="M16" s="297"/>
      <c r="N16" s="297">
        <v>39511</v>
      </c>
      <c r="O16" s="297">
        <v>1051</v>
      </c>
      <c r="P16" s="297">
        <v>210</v>
      </c>
      <c r="Q16" s="266"/>
      <c r="R16" s="266"/>
      <c r="S16" s="266"/>
      <c r="T16" s="266"/>
      <c r="U16" s="266"/>
      <c r="V16" s="266"/>
      <c r="W16" s="265"/>
      <c r="X16" s="265"/>
    </row>
    <row r="17" spans="2:24" ht="30" customHeight="1">
      <c r="B17" s="403" t="s">
        <v>23</v>
      </c>
      <c r="C17" s="403"/>
      <c r="D17" s="297">
        <v>6400</v>
      </c>
      <c r="E17" s="297">
        <v>1740</v>
      </c>
      <c r="F17" s="297">
        <v>91</v>
      </c>
      <c r="G17" s="297">
        <v>2157</v>
      </c>
      <c r="H17" s="305"/>
      <c r="I17" s="305"/>
      <c r="J17" s="297"/>
      <c r="K17" s="297">
        <v>192</v>
      </c>
      <c r="L17" s="297">
        <v>174</v>
      </c>
      <c r="M17" s="297"/>
      <c r="N17" s="297">
        <v>39511</v>
      </c>
      <c r="O17" s="297">
        <v>1323</v>
      </c>
      <c r="P17" s="297">
        <v>437</v>
      </c>
      <c r="Q17" s="266"/>
      <c r="R17" s="266"/>
      <c r="S17" s="266"/>
      <c r="T17" s="266"/>
      <c r="U17" s="266"/>
      <c r="V17" s="266"/>
      <c r="W17" s="265"/>
      <c r="X17" s="265"/>
    </row>
    <row r="18" spans="2:24" ht="30" customHeight="1">
      <c r="B18" s="403" t="s">
        <v>36</v>
      </c>
      <c r="C18" s="273" t="s">
        <v>37</v>
      </c>
      <c r="D18" s="297" t="s">
        <v>45</v>
      </c>
      <c r="E18" s="297" t="s">
        <v>45</v>
      </c>
      <c r="F18" s="297" t="s">
        <v>45</v>
      </c>
      <c r="G18" s="297" t="s">
        <v>45</v>
      </c>
      <c r="H18" s="310"/>
      <c r="I18" s="305"/>
      <c r="J18" s="297" t="s">
        <v>45</v>
      </c>
      <c r="K18" s="297" t="s">
        <v>45</v>
      </c>
      <c r="L18" s="297" t="s">
        <v>45</v>
      </c>
      <c r="M18" s="297"/>
      <c r="N18" s="297" t="s">
        <v>45</v>
      </c>
      <c r="O18" s="297" t="s">
        <v>45</v>
      </c>
      <c r="P18" s="297" t="s">
        <v>45</v>
      </c>
      <c r="Q18" s="266"/>
      <c r="R18" s="266"/>
      <c r="S18" s="266"/>
      <c r="T18" s="266"/>
      <c r="U18" s="266"/>
      <c r="V18" s="266"/>
      <c r="W18" s="265"/>
      <c r="X18" s="265"/>
    </row>
    <row r="19" spans="2:24" ht="30" customHeight="1">
      <c r="B19" s="403"/>
      <c r="C19" s="273" t="s">
        <v>182</v>
      </c>
      <c r="D19" s="297" t="s">
        <v>45</v>
      </c>
      <c r="E19" s="297" t="s">
        <v>45</v>
      </c>
      <c r="F19" s="297" t="s">
        <v>45</v>
      </c>
      <c r="G19" s="297" t="s">
        <v>45</v>
      </c>
      <c r="H19" s="310"/>
      <c r="I19" s="305"/>
      <c r="J19" s="297" t="s">
        <v>45</v>
      </c>
      <c r="K19" s="297" t="s">
        <v>45</v>
      </c>
      <c r="L19" s="297" t="s">
        <v>45</v>
      </c>
      <c r="M19" s="297"/>
      <c r="N19" s="297" t="s">
        <v>45</v>
      </c>
      <c r="O19" s="297" t="s">
        <v>45</v>
      </c>
      <c r="P19" s="297" t="s">
        <v>45</v>
      </c>
      <c r="Q19" s="266"/>
      <c r="R19" s="266"/>
      <c r="S19" s="266"/>
      <c r="T19" s="266"/>
      <c r="U19" s="266"/>
      <c r="V19" s="266"/>
      <c r="W19" s="265"/>
      <c r="X19" s="265"/>
    </row>
    <row r="20" spans="2:24" ht="30" customHeight="1">
      <c r="B20" s="401" t="s">
        <v>15</v>
      </c>
      <c r="C20" s="401"/>
      <c r="D20" s="297" t="s">
        <v>45</v>
      </c>
      <c r="E20" s="297" t="s">
        <v>45</v>
      </c>
      <c r="F20" s="297" t="s">
        <v>45</v>
      </c>
      <c r="G20" s="297" t="s">
        <v>45</v>
      </c>
      <c r="H20" s="305"/>
      <c r="I20" s="305"/>
      <c r="J20" s="297" t="s">
        <v>45</v>
      </c>
      <c r="K20" s="297" t="s">
        <v>45</v>
      </c>
      <c r="L20" s="297" t="s">
        <v>45</v>
      </c>
      <c r="M20" s="297"/>
      <c r="N20" s="297" t="s">
        <v>45</v>
      </c>
      <c r="O20" s="297" t="s">
        <v>45</v>
      </c>
      <c r="P20" s="297" t="s">
        <v>45</v>
      </c>
      <c r="Q20" s="266"/>
      <c r="R20" s="266"/>
      <c r="S20" s="266"/>
      <c r="T20" s="266"/>
      <c r="U20" s="266"/>
      <c r="V20" s="266"/>
      <c r="W20" s="265"/>
      <c r="X20" s="265"/>
    </row>
    <row r="21" spans="2:24" ht="30" customHeight="1">
      <c r="B21" s="401" t="s">
        <v>39</v>
      </c>
      <c r="C21" s="401"/>
      <c r="D21" s="297" t="s">
        <v>45</v>
      </c>
      <c r="E21" s="297" t="s">
        <v>45</v>
      </c>
      <c r="F21" s="297" t="s">
        <v>45</v>
      </c>
      <c r="G21" s="297" t="s">
        <v>45</v>
      </c>
      <c r="H21" s="305"/>
      <c r="I21" s="305"/>
      <c r="J21" s="297" t="s">
        <v>45</v>
      </c>
      <c r="K21" s="297" t="s">
        <v>45</v>
      </c>
      <c r="L21" s="297" t="s">
        <v>45</v>
      </c>
      <c r="M21" s="297"/>
      <c r="N21" s="297" t="s">
        <v>45</v>
      </c>
      <c r="O21" s="297" t="s">
        <v>45</v>
      </c>
      <c r="P21" s="297" t="s">
        <v>45</v>
      </c>
      <c r="Q21" s="266"/>
      <c r="R21" s="266"/>
      <c r="S21" s="266"/>
      <c r="T21" s="266"/>
      <c r="U21" s="266"/>
      <c r="V21" s="266"/>
      <c r="W21" s="265"/>
      <c r="X21" s="265"/>
    </row>
    <row r="22" spans="2:24" ht="30" customHeight="1">
      <c r="B22" s="401" t="s">
        <v>16</v>
      </c>
      <c r="C22" s="401"/>
      <c r="D22" s="297" t="s">
        <v>45</v>
      </c>
      <c r="E22" s="297" t="s">
        <v>45</v>
      </c>
      <c r="F22" s="297" t="s">
        <v>45</v>
      </c>
      <c r="G22" s="297" t="s">
        <v>45</v>
      </c>
      <c r="H22" s="305"/>
      <c r="I22" s="305"/>
      <c r="J22" s="297" t="s">
        <v>45</v>
      </c>
      <c r="K22" s="297" t="s">
        <v>45</v>
      </c>
      <c r="L22" s="297" t="s">
        <v>45</v>
      </c>
      <c r="M22" s="297"/>
      <c r="N22" s="297" t="s">
        <v>45</v>
      </c>
      <c r="O22" s="297" t="s">
        <v>45</v>
      </c>
      <c r="P22" s="297" t="s">
        <v>45</v>
      </c>
      <c r="Q22" s="266"/>
      <c r="R22" s="266"/>
      <c r="S22" s="266"/>
      <c r="T22" s="266"/>
      <c r="U22" s="266"/>
      <c r="V22" s="266"/>
      <c r="W22" s="265"/>
      <c r="X22" s="265"/>
    </row>
    <row r="23" spans="2:24" ht="66.75" customHeight="1">
      <c r="B23" s="401" t="s">
        <v>17</v>
      </c>
      <c r="C23" s="401"/>
      <c r="D23" s="297" t="s">
        <v>45</v>
      </c>
      <c r="E23" s="297" t="s">
        <v>45</v>
      </c>
      <c r="F23" s="299" t="s">
        <v>61</v>
      </c>
      <c r="G23" s="297" t="s">
        <v>45</v>
      </c>
      <c r="H23" s="311"/>
      <c r="I23" s="305"/>
      <c r="J23" s="299" t="s">
        <v>45</v>
      </c>
      <c r="K23" s="299" t="s">
        <v>45</v>
      </c>
      <c r="L23" s="297" t="s">
        <v>45</v>
      </c>
      <c r="M23" s="297"/>
      <c r="N23" s="297" t="s">
        <v>45</v>
      </c>
      <c r="O23" s="297" t="s">
        <v>45</v>
      </c>
      <c r="P23" s="297" t="s">
        <v>45</v>
      </c>
      <c r="Q23" s="266"/>
      <c r="R23" s="266"/>
      <c r="S23" s="266"/>
      <c r="T23" s="266"/>
      <c r="U23" s="266"/>
      <c r="V23" s="266"/>
      <c r="W23" s="265"/>
      <c r="X23" s="265"/>
    </row>
    <row r="24" spans="2:24" ht="30" customHeight="1">
      <c r="B24" s="401" t="s">
        <v>13</v>
      </c>
      <c r="C24" s="401"/>
      <c r="D24" s="297"/>
      <c r="E24" s="305"/>
      <c r="F24" s="297">
        <v>1</v>
      </c>
      <c r="G24" s="297"/>
      <c r="H24" s="305"/>
      <c r="I24" s="305"/>
      <c r="J24" s="297"/>
      <c r="K24" s="297"/>
      <c r="L24" s="301"/>
      <c r="M24" s="297"/>
      <c r="N24" s="297"/>
      <c r="O24" s="297"/>
      <c r="P24" s="297"/>
      <c r="Q24" s="389">
        <f>COUNTA(D24:P24)</f>
        <v>1</v>
      </c>
      <c r="R24" s="266"/>
      <c r="S24" s="266"/>
      <c r="T24" s="266"/>
      <c r="U24" s="266"/>
      <c r="V24" s="266"/>
      <c r="W24" s="265"/>
      <c r="X24" s="265"/>
    </row>
    <row r="25" spans="2:24" ht="30" customHeight="1">
      <c r="B25" s="401" t="s">
        <v>14</v>
      </c>
      <c r="C25" s="401"/>
      <c r="D25" s="297" t="s">
        <v>45</v>
      </c>
      <c r="E25" s="297" t="s">
        <v>45</v>
      </c>
      <c r="F25" s="297" t="s">
        <v>45</v>
      </c>
      <c r="G25" s="297">
        <v>0</v>
      </c>
      <c r="H25" s="312"/>
      <c r="I25" s="308"/>
      <c r="J25" s="297" t="s">
        <v>45</v>
      </c>
      <c r="K25" s="297" t="s">
        <v>45</v>
      </c>
      <c r="L25" s="297" t="s">
        <v>45</v>
      </c>
      <c r="M25" s="297"/>
      <c r="N25" s="297" t="s">
        <v>45</v>
      </c>
      <c r="O25" s="297" t="s">
        <v>45</v>
      </c>
      <c r="P25" s="297" t="s">
        <v>45</v>
      </c>
      <c r="Q25" s="266"/>
      <c r="R25" s="266"/>
      <c r="S25" s="266"/>
      <c r="T25" s="266"/>
      <c r="U25" s="266"/>
      <c r="V25" s="266"/>
      <c r="W25" s="265"/>
      <c r="X25" s="265"/>
    </row>
    <row r="26" spans="2:24" ht="30" customHeight="1">
      <c r="B26" s="401" t="s">
        <v>18</v>
      </c>
      <c r="C26" s="401"/>
      <c r="D26" s="297">
        <v>1</v>
      </c>
      <c r="E26" s="297">
        <v>1</v>
      </c>
      <c r="F26" s="297">
        <v>3</v>
      </c>
      <c r="G26" s="297">
        <v>0</v>
      </c>
      <c r="H26" s="305"/>
      <c r="I26" s="305"/>
      <c r="J26" s="297">
        <v>0</v>
      </c>
      <c r="K26" s="297">
        <v>0</v>
      </c>
      <c r="L26" s="297">
        <v>0</v>
      </c>
      <c r="M26" s="297"/>
      <c r="N26" s="297">
        <v>0</v>
      </c>
      <c r="O26" s="297">
        <v>0</v>
      </c>
      <c r="P26" s="297">
        <v>0</v>
      </c>
      <c r="Q26" s="266"/>
      <c r="R26" s="266"/>
      <c r="S26" s="266"/>
      <c r="T26" s="266"/>
      <c r="U26" s="266"/>
      <c r="V26" s="266"/>
      <c r="W26" s="265"/>
      <c r="X26" s="265"/>
    </row>
    <row r="27" spans="2:24" ht="30" customHeight="1">
      <c r="B27" s="401" t="s">
        <v>19</v>
      </c>
      <c r="C27" s="401"/>
      <c r="D27" s="297">
        <v>0</v>
      </c>
      <c r="E27" s="297">
        <v>0</v>
      </c>
      <c r="F27" s="297">
        <v>0</v>
      </c>
      <c r="G27" s="297">
        <v>0</v>
      </c>
      <c r="H27" s="297"/>
      <c r="I27" s="297"/>
      <c r="J27" s="297">
        <v>0</v>
      </c>
      <c r="K27" s="297">
        <v>0</v>
      </c>
      <c r="L27" s="297">
        <v>0</v>
      </c>
      <c r="M27" s="297"/>
      <c r="N27" s="297">
        <v>0</v>
      </c>
      <c r="O27" s="297">
        <v>0</v>
      </c>
      <c r="P27" s="297">
        <v>0</v>
      </c>
      <c r="Q27" s="266"/>
      <c r="R27" s="266"/>
      <c r="S27" s="266"/>
      <c r="T27" s="266"/>
      <c r="U27" s="266"/>
      <c r="V27" s="266"/>
      <c r="W27" s="265"/>
      <c r="X27" s="265"/>
    </row>
    <row r="28" spans="2:24" ht="30" customHeight="1">
      <c r="B28" s="401" t="s">
        <v>20</v>
      </c>
      <c r="C28" s="401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66"/>
      <c r="R28" s="266"/>
      <c r="S28" s="266"/>
      <c r="T28" s="266"/>
      <c r="U28" s="266"/>
      <c r="V28" s="266"/>
      <c r="W28" s="265"/>
      <c r="X28" s="265"/>
    </row>
    <row r="29" spans="2:24" ht="30" customHeight="1">
      <c r="B29" s="401" t="s">
        <v>21</v>
      </c>
      <c r="C29" s="401"/>
      <c r="D29" s="297">
        <v>0</v>
      </c>
      <c r="E29" s="297">
        <v>0</v>
      </c>
      <c r="F29" s="297">
        <v>0</v>
      </c>
      <c r="G29" s="297">
        <v>0</v>
      </c>
      <c r="H29" s="297">
        <v>0</v>
      </c>
      <c r="I29" s="297">
        <v>1</v>
      </c>
      <c r="J29" s="297">
        <v>0</v>
      </c>
      <c r="K29" s="297">
        <v>0</v>
      </c>
      <c r="L29" s="297">
        <v>0</v>
      </c>
      <c r="M29" s="297">
        <v>0</v>
      </c>
      <c r="N29" s="297">
        <v>1</v>
      </c>
      <c r="O29" s="297">
        <v>0</v>
      </c>
      <c r="P29" s="297">
        <v>0</v>
      </c>
      <c r="Q29" s="266"/>
      <c r="R29" s="266"/>
      <c r="S29" s="266"/>
      <c r="T29" s="266"/>
      <c r="U29" s="266"/>
      <c r="V29" s="266"/>
      <c r="W29" s="265"/>
      <c r="X29" s="265"/>
    </row>
    <row r="30" spans="2:24" ht="30" customHeight="1">
      <c r="B30" s="401" t="s">
        <v>100</v>
      </c>
      <c r="C30" s="401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389">
        <f>SUM(D30:P30)</f>
        <v>0</v>
      </c>
      <c r="R30" s="266"/>
      <c r="S30" s="266"/>
      <c r="T30" s="266"/>
      <c r="U30" s="266"/>
      <c r="V30" s="266"/>
      <c r="W30" s="265"/>
      <c r="X30" s="265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266"/>
      <c r="S31" s="266"/>
      <c r="T31" s="266"/>
      <c r="U31" s="266"/>
      <c r="V31" s="266"/>
      <c r="W31" s="265"/>
      <c r="X31" s="265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5" t="s">
        <v>26</v>
      </c>
      <c r="D41" s="275" t="s">
        <v>24</v>
      </c>
      <c r="E41" s="275" t="s">
        <v>25</v>
      </c>
      <c r="F41" s="275" t="s">
        <v>30</v>
      </c>
      <c r="H41" s="276" t="s">
        <v>41</v>
      </c>
      <c r="I41" s="275" t="s">
        <v>27</v>
      </c>
      <c r="J41" s="275" t="s">
        <v>28</v>
      </c>
      <c r="L41" s="276" t="s">
        <v>29</v>
      </c>
      <c r="M41" s="275" t="s">
        <v>40</v>
      </c>
      <c r="N41" s="275" t="s">
        <v>42</v>
      </c>
      <c r="O41" s="275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76" t="s">
        <v>83</v>
      </c>
      <c r="X41" s="276" t="s">
        <v>85</v>
      </c>
      <c r="Y41" s="276" t="s">
        <v>84</v>
      </c>
      <c r="Z41" s="381" t="s">
        <v>220</v>
      </c>
    </row>
    <row r="42" spans="3:26" ht="24.95" customHeight="1">
      <c r="C42" s="262"/>
      <c r="D42" s="262"/>
      <c r="E42" s="282"/>
      <c r="F42" s="262"/>
      <c r="H42" s="262"/>
      <c r="I42" s="262"/>
      <c r="J42" s="262"/>
      <c r="L42" s="262"/>
      <c r="M42" s="262"/>
      <c r="N42" s="262"/>
      <c r="O42" s="262"/>
      <c r="Q42" s="380" t="s">
        <v>74</v>
      </c>
      <c r="R42" s="380">
        <v>8</v>
      </c>
      <c r="S42" s="380">
        <v>39</v>
      </c>
      <c r="T42" s="380" t="s">
        <v>117</v>
      </c>
      <c r="U42" s="380">
        <f>IF(R42="","",R42*VLOOKUP(T42,'cout opérateur machines'!A1:B8,2,0))</f>
        <v>56</v>
      </c>
      <c r="W42" s="262"/>
      <c r="X42" s="262"/>
      <c r="Y42" s="262"/>
      <c r="Z42" s="391">
        <f>X42*8</f>
        <v>0</v>
      </c>
    </row>
    <row r="43" spans="3:26" ht="24.95" customHeight="1">
      <c r="C43" s="262"/>
      <c r="D43" s="262"/>
      <c r="E43" s="262"/>
      <c r="F43" s="262"/>
      <c r="H43" s="262"/>
      <c r="I43" s="262"/>
      <c r="J43" s="262"/>
      <c r="L43" s="262"/>
      <c r="M43" s="262"/>
      <c r="N43" s="262"/>
      <c r="O43" s="262"/>
      <c r="Q43" s="380"/>
      <c r="R43" s="380"/>
      <c r="S43" s="380"/>
      <c r="T43" s="380"/>
      <c r="U43" s="380" t="str">
        <f>IF(R43="","",R43*VLOOKUP(T43,'cout opérateur machines'!A2:B9,2,0))</f>
        <v/>
      </c>
      <c r="W43" s="262"/>
      <c r="X43" s="262"/>
      <c r="Y43" s="262"/>
      <c r="Z43" s="391">
        <f t="shared" ref="Z43:Z48" si="1">X43*8</f>
        <v>0</v>
      </c>
    </row>
    <row r="44" spans="3:26" ht="24.95" customHeight="1">
      <c r="C44" s="262"/>
      <c r="D44" s="262"/>
      <c r="E44" s="262"/>
      <c r="F44" s="262"/>
      <c r="H44" s="262"/>
      <c r="I44" s="262"/>
      <c r="J44" s="262"/>
      <c r="L44" s="262"/>
      <c r="M44" s="262"/>
      <c r="N44" s="262"/>
      <c r="O44" s="262"/>
      <c r="Q44" s="380"/>
      <c r="R44" s="380"/>
      <c r="S44" s="380"/>
      <c r="T44" s="380"/>
      <c r="U44" s="380" t="str">
        <f>IF(R44="","",R44*VLOOKUP(T44,'cout opérateur machines'!A3:B10,2,0))</f>
        <v/>
      </c>
      <c r="W44" s="262"/>
      <c r="X44" s="262"/>
      <c r="Y44" s="262"/>
      <c r="Z44" s="391">
        <f t="shared" si="1"/>
        <v>0</v>
      </c>
    </row>
    <row r="45" spans="3:26" ht="24.95" customHeight="1">
      <c r="C45" s="262"/>
      <c r="D45" s="262"/>
      <c r="E45" s="262"/>
      <c r="F45" s="262"/>
      <c r="H45" s="262"/>
      <c r="I45" s="262"/>
      <c r="J45" s="262"/>
      <c r="L45" s="262"/>
      <c r="M45" s="262"/>
      <c r="N45" s="262"/>
      <c r="O45" s="262"/>
      <c r="Q45" s="380"/>
      <c r="R45" s="380"/>
      <c r="S45" s="380"/>
      <c r="T45" s="380"/>
      <c r="U45" s="380" t="str">
        <f>IF(R45="","",R45*VLOOKUP(T45,'cout opérateur machines'!A4:B11,2,0))</f>
        <v/>
      </c>
      <c r="W45" s="262"/>
      <c r="X45" s="262"/>
      <c r="Y45" s="262"/>
      <c r="Z45" s="391">
        <f t="shared" si="1"/>
        <v>0</v>
      </c>
    </row>
    <row r="46" spans="3:26" ht="24.95" customHeight="1">
      <c r="C46" s="262"/>
      <c r="D46" s="262"/>
      <c r="E46" s="262"/>
      <c r="F46" s="262"/>
      <c r="H46" s="262"/>
      <c r="I46" s="262"/>
      <c r="J46" s="262"/>
      <c r="L46" s="262"/>
      <c r="M46" s="262"/>
      <c r="N46" s="262"/>
      <c r="O46" s="262"/>
      <c r="Q46" s="380"/>
      <c r="R46" s="380"/>
      <c r="S46" s="380"/>
      <c r="T46" s="380"/>
      <c r="U46" s="380" t="str">
        <f>IF(R46="","",R46*VLOOKUP(T46,'cout opérateur machines'!A5:B12,2,0))</f>
        <v/>
      </c>
      <c r="W46" s="262"/>
      <c r="X46" s="262"/>
      <c r="Y46" s="262"/>
      <c r="Z46" s="391">
        <f t="shared" si="1"/>
        <v>0</v>
      </c>
    </row>
    <row r="47" spans="3:26" ht="24.95" customHeight="1">
      <c r="C47" s="262"/>
      <c r="D47" s="262"/>
      <c r="E47" s="262"/>
      <c r="F47" s="262"/>
      <c r="H47" s="262"/>
      <c r="I47" s="262"/>
      <c r="J47" s="262"/>
      <c r="L47" s="262"/>
      <c r="M47" s="262"/>
      <c r="N47" s="262"/>
      <c r="O47" s="262"/>
      <c r="Q47" s="380"/>
      <c r="R47" s="380"/>
      <c r="S47" s="380"/>
      <c r="T47" s="380"/>
      <c r="U47" s="380" t="str">
        <f>IF(R47="","",R47*VLOOKUP(T47,'cout opérateur machines'!A6:B13,2,0))</f>
        <v/>
      </c>
      <c r="W47" s="262"/>
      <c r="X47" s="262"/>
      <c r="Y47" s="26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283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262"/>
      <c r="X48" s="262"/>
      <c r="Y48" s="262"/>
      <c r="Z48" s="391">
        <f t="shared" si="1"/>
        <v>0</v>
      </c>
    </row>
    <row r="49" spans="5:26">
      <c r="M49" s="69"/>
      <c r="N49" s="262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262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262"/>
    </row>
    <row r="52" spans="5:26">
      <c r="M52" s="69"/>
      <c r="N52" s="262"/>
    </row>
    <row r="53" spans="5:26">
      <c r="M53" s="69"/>
      <c r="N53" s="262"/>
    </row>
    <row r="54" spans="5:26">
      <c r="M54" s="69"/>
      <c r="N54" s="262"/>
    </row>
    <row r="55" spans="5:26">
      <c r="M55" s="69"/>
      <c r="N55" s="262"/>
      <c r="Q55" s="385"/>
      <c r="R55" s="385"/>
      <c r="S55" s="385"/>
      <c r="T55" s="385"/>
    </row>
    <row r="61" spans="5:26">
      <c r="E61" s="265"/>
    </row>
    <row r="62" spans="5:26">
      <c r="E62" s="265"/>
    </row>
    <row r="63" spans="5:26">
      <c r="E63" s="265"/>
    </row>
    <row r="64" spans="5:26">
      <c r="E64" s="265"/>
    </row>
    <row r="65" spans="5:5">
      <c r="E65" s="265"/>
    </row>
    <row r="66" spans="5:5">
      <c r="E66" s="265"/>
    </row>
    <row r="67" spans="5:5">
      <c r="E67" s="265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disablePrompts="1"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8"/>
  <dimension ref="B1:Z67"/>
  <sheetViews>
    <sheetView topLeftCell="O27" zoomScale="68" zoomScaleNormal="68" workbookViewId="0">
      <selection activeCell="Q42" sqref="Q42:U42"/>
    </sheetView>
  </sheetViews>
  <sheetFormatPr baseColWidth="10" defaultRowHeight="15"/>
  <cols>
    <col min="1" max="1" width="3.85546875" style="233" customWidth="1"/>
    <col min="2" max="17" width="32.7109375" style="233" customWidth="1"/>
    <col min="18" max="18" width="11.42578125" style="233"/>
    <col min="19" max="19" width="18.85546875" style="233" customWidth="1"/>
    <col min="20" max="22" width="11.42578125" style="233"/>
    <col min="23" max="23" width="21.28515625" style="233" customWidth="1"/>
    <col min="24" max="24" width="20.28515625" style="233" customWidth="1"/>
    <col min="25" max="25" width="21.140625" style="233" customWidth="1"/>
    <col min="26" max="16384" width="11.42578125" style="233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240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240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240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240"/>
      <c r="V5" s="400"/>
      <c r="W5" s="400"/>
      <c r="X5" s="400"/>
    </row>
    <row r="6" spans="2:24" ht="15" customHeight="1">
      <c r="C6" s="236"/>
      <c r="D6" s="236"/>
      <c r="E6" s="236"/>
      <c r="F6" s="236"/>
    </row>
    <row r="7" spans="2:24" ht="15" customHeight="1">
      <c r="C7" s="236"/>
      <c r="D7" s="236"/>
      <c r="E7" s="236"/>
      <c r="F7" s="236"/>
    </row>
    <row r="8" spans="2:24" ht="15" customHeight="1">
      <c r="C8" s="236"/>
      <c r="D8" s="236"/>
      <c r="E8" s="236"/>
      <c r="F8" s="236"/>
    </row>
    <row r="9" spans="2:24" ht="15" customHeight="1">
      <c r="C9" s="236"/>
      <c r="D9" s="236"/>
      <c r="F9" s="236"/>
    </row>
    <row r="10" spans="2:24" ht="15" customHeight="1">
      <c r="C10" s="236"/>
      <c r="D10" s="236"/>
      <c r="E10" s="236"/>
      <c r="F10" s="236"/>
    </row>
    <row r="11" spans="2:24">
      <c r="C11" s="234"/>
      <c r="D11" s="234"/>
      <c r="E11" s="234"/>
      <c r="F11" s="234"/>
    </row>
    <row r="12" spans="2:24" ht="36.75" customHeight="1">
      <c r="C12" s="234"/>
      <c r="D12" s="234"/>
      <c r="E12" s="234"/>
      <c r="F12" s="234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41"/>
      <c r="R13" s="237"/>
      <c r="S13" s="238"/>
      <c r="T13" s="238"/>
      <c r="U13" s="238"/>
      <c r="V13" s="238"/>
      <c r="W13" s="238"/>
      <c r="X13" s="238"/>
    </row>
    <row r="14" spans="2:24" ht="30" customHeight="1">
      <c r="B14" s="403" t="s">
        <v>11</v>
      </c>
      <c r="C14" s="403"/>
      <c r="D14" s="277">
        <v>511110</v>
      </c>
      <c r="E14" s="271" t="s">
        <v>77</v>
      </c>
      <c r="F14" s="270" t="s">
        <v>171</v>
      </c>
      <c r="G14" s="272" t="s">
        <v>167</v>
      </c>
      <c r="H14" s="284"/>
      <c r="I14" s="278"/>
      <c r="J14" s="271" t="s">
        <v>114</v>
      </c>
      <c r="K14" s="271" t="s">
        <v>58</v>
      </c>
      <c r="L14" s="279" t="s">
        <v>58</v>
      </c>
      <c r="M14" s="270"/>
      <c r="N14" s="270" t="s">
        <v>75</v>
      </c>
      <c r="O14" s="271" t="s">
        <v>122</v>
      </c>
      <c r="P14" s="271" t="s">
        <v>175</v>
      </c>
      <c r="Q14" s="239"/>
      <c r="R14" s="239"/>
      <c r="S14" s="239"/>
      <c r="T14" s="239"/>
      <c r="U14" s="239"/>
      <c r="V14" s="239"/>
      <c r="W14" s="238"/>
      <c r="X14" s="238"/>
    </row>
    <row r="15" spans="2:24" ht="57.75" customHeight="1">
      <c r="B15" s="403" t="s">
        <v>12</v>
      </c>
      <c r="C15" s="403"/>
      <c r="D15" s="272" t="s">
        <v>173</v>
      </c>
      <c r="E15" s="277" t="s">
        <v>76</v>
      </c>
      <c r="F15" s="272" t="s">
        <v>172</v>
      </c>
      <c r="G15" s="272" t="s">
        <v>168</v>
      </c>
      <c r="H15" s="278"/>
      <c r="I15" s="278"/>
      <c r="J15" s="271" t="s">
        <v>115</v>
      </c>
      <c r="K15" s="272" t="s">
        <v>59</v>
      </c>
      <c r="L15" s="272" t="s">
        <v>110</v>
      </c>
      <c r="M15" s="270"/>
      <c r="N15" s="270" t="s">
        <v>74</v>
      </c>
      <c r="O15" s="270" t="s">
        <v>121</v>
      </c>
      <c r="P15" s="272" t="s">
        <v>176</v>
      </c>
      <c r="Q15" s="242"/>
      <c r="R15" s="239"/>
      <c r="S15" s="239"/>
      <c r="T15" s="239"/>
      <c r="U15" s="239"/>
      <c r="V15" s="239"/>
      <c r="W15" s="238"/>
      <c r="X15" s="238"/>
    </row>
    <row r="16" spans="2:24" ht="30" customHeight="1">
      <c r="B16" s="403" t="s">
        <v>60</v>
      </c>
      <c r="C16" s="403"/>
      <c r="D16" s="270">
        <v>3850</v>
      </c>
      <c r="E16" s="270">
        <v>986</v>
      </c>
      <c r="F16" s="270">
        <v>4024</v>
      </c>
      <c r="G16" s="270">
        <v>1612</v>
      </c>
      <c r="H16" s="280"/>
      <c r="I16" s="280"/>
      <c r="J16" s="270"/>
      <c r="K16" s="270">
        <v>192</v>
      </c>
      <c r="L16" s="270">
        <v>166</v>
      </c>
      <c r="M16" s="270"/>
      <c r="N16" s="270">
        <v>39511</v>
      </c>
      <c r="O16" s="270">
        <v>640</v>
      </c>
      <c r="P16" s="270">
        <v>175</v>
      </c>
      <c r="Q16" s="239"/>
      <c r="R16" s="239"/>
      <c r="S16" s="239"/>
      <c r="T16" s="239"/>
      <c r="U16" s="239"/>
      <c r="V16" s="239"/>
      <c r="W16" s="238"/>
      <c r="X16" s="238"/>
    </row>
    <row r="17" spans="2:24" ht="30" customHeight="1">
      <c r="B17" s="403" t="s">
        <v>23</v>
      </c>
      <c r="C17" s="403"/>
      <c r="D17" s="270">
        <v>5400</v>
      </c>
      <c r="E17" s="270">
        <v>1521</v>
      </c>
      <c r="F17" s="270">
        <v>4628</v>
      </c>
      <c r="G17" s="270">
        <v>1939</v>
      </c>
      <c r="H17" s="278"/>
      <c r="I17" s="278"/>
      <c r="J17" s="270"/>
      <c r="K17" s="270">
        <v>192</v>
      </c>
      <c r="L17" s="270">
        <v>173</v>
      </c>
      <c r="M17" s="270"/>
      <c r="N17" s="270">
        <v>39511</v>
      </c>
      <c r="O17" s="270">
        <v>1051</v>
      </c>
      <c r="P17" s="270">
        <v>210</v>
      </c>
      <c r="Q17" s="239"/>
      <c r="R17" s="239"/>
      <c r="S17" s="239"/>
      <c r="T17" s="239"/>
      <c r="U17" s="239"/>
      <c r="V17" s="239"/>
      <c r="W17" s="238"/>
      <c r="X17" s="238"/>
    </row>
    <row r="18" spans="2:24" ht="30" customHeight="1">
      <c r="B18" s="403" t="s">
        <v>36</v>
      </c>
      <c r="C18" s="246" t="s">
        <v>37</v>
      </c>
      <c r="D18" s="270" t="s">
        <v>45</v>
      </c>
      <c r="E18" s="270" t="s">
        <v>45</v>
      </c>
      <c r="F18" s="270" t="s">
        <v>45</v>
      </c>
      <c r="G18" s="270" t="s">
        <v>45</v>
      </c>
      <c r="H18" s="284"/>
      <c r="I18" s="278"/>
      <c r="J18" s="270" t="s">
        <v>45</v>
      </c>
      <c r="K18" s="270" t="s">
        <v>45</v>
      </c>
      <c r="L18" s="270" t="s">
        <v>45</v>
      </c>
      <c r="M18" s="270"/>
      <c r="N18" s="270" t="s">
        <v>45</v>
      </c>
      <c r="O18" s="270" t="s">
        <v>45</v>
      </c>
      <c r="P18" s="270" t="s">
        <v>45</v>
      </c>
      <c r="Q18" s="239"/>
      <c r="R18" s="239"/>
      <c r="S18" s="239"/>
      <c r="T18" s="239"/>
      <c r="U18" s="239"/>
      <c r="V18" s="239"/>
      <c r="W18" s="238"/>
      <c r="X18" s="238"/>
    </row>
    <row r="19" spans="2:24" ht="30" customHeight="1">
      <c r="B19" s="403"/>
      <c r="C19" s="246" t="s">
        <v>182</v>
      </c>
      <c r="D19" s="270" t="s">
        <v>45</v>
      </c>
      <c r="E19" s="270" t="s">
        <v>45</v>
      </c>
      <c r="F19" s="270" t="s">
        <v>45</v>
      </c>
      <c r="G19" s="270" t="s">
        <v>45</v>
      </c>
      <c r="H19" s="284"/>
      <c r="I19" s="278"/>
      <c r="J19" s="270" t="s">
        <v>45</v>
      </c>
      <c r="K19" s="270" t="s">
        <v>45</v>
      </c>
      <c r="L19" s="270" t="s">
        <v>45</v>
      </c>
      <c r="M19" s="270"/>
      <c r="N19" s="270" t="s">
        <v>45</v>
      </c>
      <c r="O19" s="270" t="s">
        <v>45</v>
      </c>
      <c r="P19" s="270" t="s">
        <v>45</v>
      </c>
      <c r="Q19" s="239"/>
      <c r="R19" s="239"/>
      <c r="S19" s="239"/>
      <c r="T19" s="239"/>
      <c r="U19" s="239"/>
      <c r="V19" s="239"/>
      <c r="W19" s="238"/>
      <c r="X19" s="238"/>
    </row>
    <row r="20" spans="2:24" ht="30" customHeight="1">
      <c r="B20" s="401" t="s">
        <v>15</v>
      </c>
      <c r="C20" s="401"/>
      <c r="D20" s="270" t="s">
        <v>45</v>
      </c>
      <c r="E20" s="270" t="s">
        <v>45</v>
      </c>
      <c r="F20" s="270" t="s">
        <v>45</v>
      </c>
      <c r="G20" s="270" t="s">
        <v>45</v>
      </c>
      <c r="H20" s="278"/>
      <c r="I20" s="278"/>
      <c r="J20" s="270" t="s">
        <v>45</v>
      </c>
      <c r="K20" s="270" t="s">
        <v>45</v>
      </c>
      <c r="L20" s="270" t="s">
        <v>45</v>
      </c>
      <c r="M20" s="270"/>
      <c r="N20" s="270" t="s">
        <v>45</v>
      </c>
      <c r="O20" s="270" t="s">
        <v>45</v>
      </c>
      <c r="P20" s="270" t="s">
        <v>45</v>
      </c>
      <c r="Q20" s="239"/>
      <c r="R20" s="239"/>
      <c r="S20" s="239"/>
      <c r="T20" s="239"/>
      <c r="U20" s="239"/>
      <c r="V20" s="239"/>
      <c r="W20" s="238"/>
      <c r="X20" s="238"/>
    </row>
    <row r="21" spans="2:24" ht="30" customHeight="1">
      <c r="B21" s="401" t="s">
        <v>39</v>
      </c>
      <c r="C21" s="401"/>
      <c r="D21" s="270" t="s">
        <v>45</v>
      </c>
      <c r="E21" s="270" t="s">
        <v>45</v>
      </c>
      <c r="F21" s="270" t="s">
        <v>45</v>
      </c>
      <c r="G21" s="270" t="s">
        <v>45</v>
      </c>
      <c r="H21" s="278"/>
      <c r="I21" s="278"/>
      <c r="J21" s="270" t="s">
        <v>45</v>
      </c>
      <c r="K21" s="270" t="s">
        <v>45</v>
      </c>
      <c r="L21" s="270" t="s">
        <v>45</v>
      </c>
      <c r="M21" s="270"/>
      <c r="N21" s="270" t="s">
        <v>45</v>
      </c>
      <c r="O21" s="270" t="s">
        <v>45</v>
      </c>
      <c r="P21" s="270" t="s">
        <v>45</v>
      </c>
      <c r="Q21" s="239"/>
      <c r="R21" s="239"/>
      <c r="S21" s="239"/>
      <c r="T21" s="239"/>
      <c r="U21" s="239"/>
      <c r="V21" s="239"/>
      <c r="W21" s="238"/>
      <c r="X21" s="238"/>
    </row>
    <row r="22" spans="2:24" ht="30" customHeight="1">
      <c r="B22" s="401" t="s">
        <v>16</v>
      </c>
      <c r="C22" s="401"/>
      <c r="D22" s="270" t="s">
        <v>45</v>
      </c>
      <c r="E22" s="270" t="s">
        <v>45</v>
      </c>
      <c r="F22" s="270" t="s">
        <v>45</v>
      </c>
      <c r="G22" s="270" t="s">
        <v>45</v>
      </c>
      <c r="H22" s="278"/>
      <c r="I22" s="278"/>
      <c r="J22" s="270" t="s">
        <v>45</v>
      </c>
      <c r="K22" s="270" t="s">
        <v>45</v>
      </c>
      <c r="L22" s="270" t="s">
        <v>45</v>
      </c>
      <c r="M22" s="270"/>
      <c r="N22" s="270" t="s">
        <v>45</v>
      </c>
      <c r="O22" s="270" t="s">
        <v>45</v>
      </c>
      <c r="P22" s="270" t="s">
        <v>45</v>
      </c>
      <c r="Q22" s="239"/>
      <c r="R22" s="239"/>
      <c r="S22" s="239"/>
      <c r="T22" s="239"/>
      <c r="U22" s="239"/>
      <c r="V22" s="239"/>
      <c r="W22" s="238"/>
      <c r="X22" s="238"/>
    </row>
    <row r="23" spans="2:24" ht="66.75" customHeight="1">
      <c r="B23" s="401" t="s">
        <v>17</v>
      </c>
      <c r="C23" s="401"/>
      <c r="D23" s="270" t="s">
        <v>45</v>
      </c>
      <c r="E23" s="270" t="s">
        <v>45</v>
      </c>
      <c r="F23" s="272" t="s">
        <v>61</v>
      </c>
      <c r="G23" s="270" t="s">
        <v>45</v>
      </c>
      <c r="H23" s="285"/>
      <c r="I23" s="278"/>
      <c r="J23" s="272" t="s">
        <v>45</v>
      </c>
      <c r="K23" s="272" t="s">
        <v>45</v>
      </c>
      <c r="L23" s="270" t="s">
        <v>45</v>
      </c>
      <c r="M23" s="270"/>
      <c r="N23" s="270" t="s">
        <v>45</v>
      </c>
      <c r="O23" s="270" t="s">
        <v>45</v>
      </c>
      <c r="P23" s="270" t="s">
        <v>45</v>
      </c>
      <c r="Q23" s="239"/>
      <c r="R23" s="239"/>
      <c r="S23" s="239"/>
      <c r="T23" s="239"/>
      <c r="U23" s="239"/>
      <c r="V23" s="239"/>
      <c r="W23" s="238"/>
      <c r="X23" s="238"/>
    </row>
    <row r="24" spans="2:24" ht="30" customHeight="1">
      <c r="B24" s="401" t="s">
        <v>13</v>
      </c>
      <c r="C24" s="401"/>
      <c r="D24" s="270">
        <v>1</v>
      </c>
      <c r="E24" s="366">
        <v>1</v>
      </c>
      <c r="F24" s="270">
        <v>1</v>
      </c>
      <c r="G24" s="270"/>
      <c r="H24" s="278"/>
      <c r="I24" s="278"/>
      <c r="J24" s="270"/>
      <c r="K24" s="270"/>
      <c r="L24" s="274"/>
      <c r="M24" s="270"/>
      <c r="N24" s="270"/>
      <c r="O24" s="270"/>
      <c r="P24" s="270"/>
      <c r="Q24" s="389">
        <f>COUNTA(D24:P24)</f>
        <v>3</v>
      </c>
      <c r="R24" s="239"/>
      <c r="S24" s="239"/>
      <c r="T24" s="239"/>
      <c r="U24" s="239"/>
      <c r="V24" s="239"/>
      <c r="W24" s="238"/>
      <c r="X24" s="238"/>
    </row>
    <row r="25" spans="2:24" ht="30" customHeight="1">
      <c r="B25" s="401" t="s">
        <v>14</v>
      </c>
      <c r="C25" s="401"/>
      <c r="D25" s="270" t="s">
        <v>45</v>
      </c>
      <c r="E25" s="270" t="s">
        <v>45</v>
      </c>
      <c r="F25" s="270" t="s">
        <v>45</v>
      </c>
      <c r="G25" s="270" t="s">
        <v>45</v>
      </c>
      <c r="H25" s="286"/>
      <c r="I25" s="281"/>
      <c r="J25" s="270" t="s">
        <v>45</v>
      </c>
      <c r="K25" s="270" t="s">
        <v>45</v>
      </c>
      <c r="L25" s="270" t="s">
        <v>45</v>
      </c>
      <c r="M25" s="270"/>
      <c r="N25" s="270" t="s">
        <v>45</v>
      </c>
      <c r="O25" s="270" t="s">
        <v>45</v>
      </c>
      <c r="P25" s="270" t="s">
        <v>45</v>
      </c>
      <c r="Q25" s="239"/>
      <c r="R25" s="239"/>
      <c r="S25" s="239"/>
      <c r="T25" s="239"/>
      <c r="U25" s="239"/>
      <c r="V25" s="239"/>
      <c r="W25" s="238"/>
      <c r="X25" s="238"/>
    </row>
    <row r="26" spans="2:24" ht="30" customHeight="1">
      <c r="B26" s="401" t="s">
        <v>18</v>
      </c>
      <c r="C26" s="401"/>
      <c r="D26" s="270">
        <v>3</v>
      </c>
      <c r="E26" s="270">
        <v>0</v>
      </c>
      <c r="F26" s="270">
        <v>2</v>
      </c>
      <c r="G26" s="270">
        <v>0</v>
      </c>
      <c r="H26" s="278"/>
      <c r="I26" s="278"/>
      <c r="J26" s="270">
        <v>0</v>
      </c>
      <c r="K26" s="270">
        <v>0</v>
      </c>
      <c r="L26" s="270">
        <v>0</v>
      </c>
      <c r="M26" s="270"/>
      <c r="N26" s="270">
        <v>0</v>
      </c>
      <c r="O26" s="270">
        <v>0</v>
      </c>
      <c r="P26" s="270">
        <v>0</v>
      </c>
      <c r="Q26" s="239"/>
      <c r="R26" s="239"/>
      <c r="S26" s="239"/>
      <c r="T26" s="239"/>
      <c r="U26" s="239"/>
      <c r="V26" s="239"/>
      <c r="W26" s="238"/>
      <c r="X26" s="238"/>
    </row>
    <row r="27" spans="2:24" ht="30" customHeight="1">
      <c r="B27" s="401" t="s">
        <v>19</v>
      </c>
      <c r="C27" s="401"/>
      <c r="D27" s="270">
        <v>0</v>
      </c>
      <c r="E27" s="270">
        <v>0</v>
      </c>
      <c r="F27" s="270">
        <v>0</v>
      </c>
      <c r="G27" s="270">
        <v>0</v>
      </c>
      <c r="H27" s="270"/>
      <c r="I27" s="270"/>
      <c r="J27" s="270">
        <v>0</v>
      </c>
      <c r="K27" s="270">
        <v>0</v>
      </c>
      <c r="L27" s="270">
        <v>0</v>
      </c>
      <c r="M27" s="270"/>
      <c r="N27" s="270">
        <v>0</v>
      </c>
      <c r="O27" s="270">
        <v>0</v>
      </c>
      <c r="P27" s="270">
        <v>0</v>
      </c>
      <c r="Q27" s="239"/>
      <c r="R27" s="239"/>
      <c r="S27" s="239"/>
      <c r="T27" s="239"/>
      <c r="U27" s="239"/>
      <c r="V27" s="239"/>
      <c r="W27" s="238"/>
      <c r="X27" s="238"/>
    </row>
    <row r="28" spans="2:24" ht="30" customHeight="1">
      <c r="B28" s="401" t="s">
        <v>20</v>
      </c>
      <c r="C28" s="401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39"/>
      <c r="R28" s="239"/>
      <c r="S28" s="239"/>
      <c r="T28" s="239"/>
      <c r="U28" s="239"/>
      <c r="V28" s="239"/>
      <c r="W28" s="238"/>
      <c r="X28" s="238"/>
    </row>
    <row r="29" spans="2:24" ht="30" customHeight="1">
      <c r="B29" s="401" t="s">
        <v>21</v>
      </c>
      <c r="C29" s="401"/>
      <c r="D29" s="270">
        <v>1</v>
      </c>
      <c r="E29" s="270">
        <v>0</v>
      </c>
      <c r="F29" s="270">
        <v>1</v>
      </c>
      <c r="G29" s="270">
        <v>0</v>
      </c>
      <c r="H29" s="270">
        <v>0</v>
      </c>
      <c r="I29" s="270">
        <v>1</v>
      </c>
      <c r="J29" s="270">
        <v>0</v>
      </c>
      <c r="K29" s="270">
        <v>0</v>
      </c>
      <c r="L29" s="270">
        <v>0</v>
      </c>
      <c r="M29" s="270">
        <v>0</v>
      </c>
      <c r="N29" s="270">
        <v>1</v>
      </c>
      <c r="O29" s="270">
        <v>0</v>
      </c>
      <c r="P29" s="270">
        <v>0</v>
      </c>
      <c r="Q29" s="239"/>
      <c r="R29" s="239"/>
      <c r="S29" s="239"/>
      <c r="T29" s="239"/>
      <c r="U29" s="239"/>
      <c r="V29" s="239"/>
      <c r="W29" s="238"/>
      <c r="X29" s="238"/>
    </row>
    <row r="30" spans="2:24" ht="30" customHeight="1">
      <c r="B30" s="401" t="s">
        <v>100</v>
      </c>
      <c r="C30" s="401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389">
        <f>SUM(D30:P30)</f>
        <v>0</v>
      </c>
      <c r="R30" s="239"/>
      <c r="S30" s="239"/>
      <c r="T30" s="239"/>
      <c r="U30" s="239"/>
      <c r="V30" s="239"/>
      <c r="W30" s="238"/>
      <c r="X30" s="238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239"/>
      <c r="S31" s="239"/>
      <c r="T31" s="239"/>
      <c r="U31" s="239"/>
      <c r="V31" s="239"/>
      <c r="W31" s="238"/>
      <c r="X31" s="238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48" t="s">
        <v>26</v>
      </c>
      <c r="D41" s="248" t="s">
        <v>24</v>
      </c>
      <c r="E41" s="248" t="s">
        <v>25</v>
      </c>
      <c r="F41" s="248" t="s">
        <v>30</v>
      </c>
      <c r="H41" s="249" t="s">
        <v>41</v>
      </c>
      <c r="I41" s="248" t="s">
        <v>27</v>
      </c>
      <c r="J41" s="248" t="s">
        <v>28</v>
      </c>
      <c r="L41" s="249" t="s">
        <v>29</v>
      </c>
      <c r="M41" s="248" t="s">
        <v>40</v>
      </c>
      <c r="N41" s="248" t="s">
        <v>42</v>
      </c>
      <c r="O41" s="248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49" t="s">
        <v>83</v>
      </c>
      <c r="X41" s="249" t="s">
        <v>85</v>
      </c>
      <c r="Y41" s="249" t="s">
        <v>84</v>
      </c>
      <c r="Z41" s="381" t="s">
        <v>220</v>
      </c>
    </row>
    <row r="42" spans="3:26" ht="24.95" customHeight="1">
      <c r="C42" s="235"/>
      <c r="D42" s="235"/>
      <c r="E42" s="255"/>
      <c r="F42" s="235"/>
      <c r="H42" s="235"/>
      <c r="I42" s="235"/>
      <c r="J42" s="235"/>
      <c r="L42" s="235"/>
      <c r="M42" s="235"/>
      <c r="N42" s="235"/>
      <c r="O42" s="235"/>
      <c r="Q42" s="380" t="s">
        <v>74</v>
      </c>
      <c r="R42" s="380">
        <v>8</v>
      </c>
      <c r="S42" s="380">
        <v>30</v>
      </c>
      <c r="T42" s="380" t="s">
        <v>117</v>
      </c>
      <c r="U42" s="380">
        <f>IF(R42="","",R42*VLOOKUP(T42,'cout opérateur machines'!A1:B8,2,0))</f>
        <v>56</v>
      </c>
      <c r="W42" s="235"/>
      <c r="X42" s="235"/>
      <c r="Y42" s="235"/>
      <c r="Z42" s="391">
        <f>X42*8</f>
        <v>0</v>
      </c>
    </row>
    <row r="43" spans="3:26" ht="24.95" customHeight="1">
      <c r="C43" s="235"/>
      <c r="D43" s="235"/>
      <c r="E43" s="235"/>
      <c r="F43" s="235"/>
      <c r="H43" s="235"/>
      <c r="I43" s="235"/>
      <c r="J43" s="235"/>
      <c r="L43" s="235"/>
      <c r="M43" s="235"/>
      <c r="N43" s="235"/>
      <c r="O43" s="235"/>
      <c r="Q43" s="380"/>
      <c r="R43" s="380"/>
      <c r="S43" s="380"/>
      <c r="T43" s="380"/>
      <c r="U43" s="380" t="str">
        <f>IF(R43="","",R43*VLOOKUP(T43,'cout opérateur machines'!A2:B9,2,0))</f>
        <v/>
      </c>
      <c r="W43" s="235"/>
      <c r="X43" s="235"/>
      <c r="Y43" s="235"/>
      <c r="Z43" s="391">
        <f t="shared" ref="Z43:Z48" si="1">X43*8</f>
        <v>0</v>
      </c>
    </row>
    <row r="44" spans="3:26" ht="24.95" customHeight="1">
      <c r="C44" s="235"/>
      <c r="D44" s="235"/>
      <c r="E44" s="235"/>
      <c r="F44" s="235"/>
      <c r="H44" s="235"/>
      <c r="I44" s="235"/>
      <c r="J44" s="235"/>
      <c r="L44" s="235"/>
      <c r="M44" s="235"/>
      <c r="N44" s="235"/>
      <c r="O44" s="235"/>
      <c r="Q44" s="380"/>
      <c r="R44" s="380"/>
      <c r="S44" s="380"/>
      <c r="T44" s="380"/>
      <c r="U44" s="380" t="str">
        <f>IF(R44="","",R44*VLOOKUP(T44,'cout opérateur machines'!A3:B10,2,0))</f>
        <v/>
      </c>
      <c r="W44" s="235"/>
      <c r="X44" s="235"/>
      <c r="Y44" s="235"/>
      <c r="Z44" s="391">
        <f t="shared" si="1"/>
        <v>0</v>
      </c>
    </row>
    <row r="45" spans="3:26" ht="24.95" customHeight="1">
      <c r="C45" s="235"/>
      <c r="D45" s="235"/>
      <c r="E45" s="235"/>
      <c r="F45" s="235"/>
      <c r="H45" s="235"/>
      <c r="I45" s="235"/>
      <c r="J45" s="235"/>
      <c r="L45" s="235"/>
      <c r="M45" s="235"/>
      <c r="N45" s="235"/>
      <c r="O45" s="235"/>
      <c r="Q45" s="380"/>
      <c r="R45" s="380"/>
      <c r="S45" s="380"/>
      <c r="T45" s="380"/>
      <c r="U45" s="380" t="str">
        <f>IF(R45="","",R45*VLOOKUP(T45,'cout opérateur machines'!A4:B11,2,0))</f>
        <v/>
      </c>
      <c r="W45" s="235"/>
      <c r="X45" s="235"/>
      <c r="Y45" s="235"/>
      <c r="Z45" s="391">
        <f t="shared" si="1"/>
        <v>0</v>
      </c>
    </row>
    <row r="46" spans="3:26" ht="24.95" customHeight="1">
      <c r="C46" s="235"/>
      <c r="D46" s="235"/>
      <c r="E46" s="235"/>
      <c r="F46" s="235"/>
      <c r="H46" s="235"/>
      <c r="I46" s="235"/>
      <c r="J46" s="235"/>
      <c r="L46" s="235"/>
      <c r="M46" s="235"/>
      <c r="N46" s="235"/>
      <c r="O46" s="235"/>
      <c r="Q46" s="380"/>
      <c r="R46" s="380"/>
      <c r="S46" s="380"/>
      <c r="T46" s="380"/>
      <c r="U46" s="380" t="str">
        <f>IF(R46="","",R46*VLOOKUP(T46,'cout opérateur machines'!A5:B12,2,0))</f>
        <v/>
      </c>
      <c r="W46" s="235"/>
      <c r="X46" s="235"/>
      <c r="Y46" s="235"/>
      <c r="Z46" s="391">
        <f t="shared" si="1"/>
        <v>0</v>
      </c>
    </row>
    <row r="47" spans="3:26" ht="24.95" customHeight="1">
      <c r="C47" s="235"/>
      <c r="D47" s="235"/>
      <c r="E47" s="235"/>
      <c r="F47" s="235"/>
      <c r="H47" s="235"/>
      <c r="I47" s="235"/>
      <c r="J47" s="235"/>
      <c r="L47" s="235"/>
      <c r="M47" s="235"/>
      <c r="N47" s="235"/>
      <c r="O47" s="235"/>
      <c r="Q47" s="380"/>
      <c r="R47" s="380"/>
      <c r="S47" s="380"/>
      <c r="T47" s="380"/>
      <c r="U47" s="380" t="str">
        <f>IF(R47="","",R47*VLOOKUP(T47,'cout opérateur machines'!A6:B13,2,0))</f>
        <v/>
      </c>
      <c r="W47" s="235"/>
      <c r="X47" s="235"/>
      <c r="Y47" s="235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256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235"/>
      <c r="X48" s="235"/>
      <c r="Y48" s="235"/>
      <c r="Z48" s="391">
        <f t="shared" si="1"/>
        <v>0</v>
      </c>
    </row>
    <row r="49" spans="5:26">
      <c r="M49" s="69"/>
      <c r="N49" s="235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235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235"/>
    </row>
    <row r="52" spans="5:26">
      <c r="M52" s="69"/>
      <c r="N52" s="235"/>
    </row>
    <row r="53" spans="5:26">
      <c r="M53" s="69"/>
      <c r="N53" s="235"/>
    </row>
    <row r="54" spans="5:26">
      <c r="M54" s="69"/>
      <c r="N54" s="235"/>
    </row>
    <row r="55" spans="5:26">
      <c r="M55" s="69"/>
      <c r="N55" s="235"/>
    </row>
    <row r="61" spans="5:26">
      <c r="E61" s="238"/>
    </row>
    <row r="62" spans="5:26">
      <c r="E62" s="238"/>
    </row>
    <row r="63" spans="5:26">
      <c r="E63" s="238"/>
    </row>
    <row r="64" spans="5:26">
      <c r="E64" s="238"/>
    </row>
    <row r="65" spans="5:5">
      <c r="E65" s="238"/>
    </row>
    <row r="66" spans="5:5">
      <c r="E66" s="238"/>
    </row>
    <row r="67" spans="5:5">
      <c r="E67" s="238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disablePrompts="1"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7"/>
  <dimension ref="B1:Z67"/>
  <sheetViews>
    <sheetView topLeftCell="O26" zoomScale="68" zoomScaleNormal="68" workbookViewId="0">
      <selection activeCell="B31" sqref="B31:Q32"/>
    </sheetView>
  </sheetViews>
  <sheetFormatPr baseColWidth="10" defaultRowHeight="15"/>
  <cols>
    <col min="1" max="1" width="3.85546875" style="207" customWidth="1"/>
    <col min="2" max="17" width="32.7109375" style="207" customWidth="1"/>
    <col min="18" max="18" width="11.42578125" style="207"/>
    <col min="19" max="19" width="18.85546875" style="207" customWidth="1"/>
    <col min="20" max="22" width="11.42578125" style="207"/>
    <col min="23" max="23" width="21.28515625" style="207" customWidth="1"/>
    <col min="24" max="24" width="20.28515625" style="207" customWidth="1"/>
    <col min="25" max="25" width="21.140625" style="207" customWidth="1"/>
    <col min="26" max="16384" width="11.42578125" style="207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214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214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214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214"/>
      <c r="V5" s="400"/>
      <c r="W5" s="400"/>
      <c r="X5" s="400"/>
    </row>
    <row r="6" spans="2:24" ht="15" customHeight="1">
      <c r="C6" s="210"/>
      <c r="D6" s="210"/>
      <c r="E6" s="210"/>
      <c r="F6" s="210"/>
    </row>
    <row r="7" spans="2:24" ht="15" customHeight="1">
      <c r="C7" s="210"/>
      <c r="D7" s="210"/>
      <c r="E7" s="210"/>
      <c r="F7" s="210"/>
    </row>
    <row r="8" spans="2:24" ht="15" customHeight="1">
      <c r="C8" s="210"/>
      <c r="D8" s="210"/>
      <c r="E8" s="210"/>
      <c r="F8" s="210"/>
    </row>
    <row r="9" spans="2:24" ht="15" customHeight="1">
      <c r="C9" s="210"/>
      <c r="D9" s="210"/>
      <c r="F9" s="210"/>
    </row>
    <row r="10" spans="2:24" ht="15" customHeight="1">
      <c r="C10" s="210"/>
      <c r="D10" s="210"/>
      <c r="E10" s="210"/>
      <c r="F10" s="210"/>
    </row>
    <row r="11" spans="2:24">
      <c r="C11" s="208"/>
      <c r="D11" s="208"/>
      <c r="E11" s="208"/>
      <c r="F11" s="208"/>
    </row>
    <row r="12" spans="2:24" ht="36.75" customHeight="1">
      <c r="C12" s="208"/>
      <c r="D12" s="208"/>
      <c r="E12" s="208"/>
      <c r="F12" s="208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15"/>
      <c r="R13" s="211"/>
      <c r="S13" s="212"/>
      <c r="T13" s="212"/>
      <c r="U13" s="212"/>
      <c r="V13" s="212"/>
      <c r="W13" s="212"/>
      <c r="X13" s="212"/>
    </row>
    <row r="14" spans="2:24" ht="30" customHeight="1">
      <c r="B14" s="403" t="s">
        <v>11</v>
      </c>
      <c r="C14" s="403"/>
      <c r="D14" s="250">
        <v>511110</v>
      </c>
      <c r="E14" s="244" t="s">
        <v>77</v>
      </c>
      <c r="F14" s="243" t="s">
        <v>171</v>
      </c>
      <c r="G14" s="245" t="s">
        <v>167</v>
      </c>
      <c r="H14" s="257"/>
      <c r="I14" s="251"/>
      <c r="J14" s="244" t="s">
        <v>114</v>
      </c>
      <c r="K14" s="244" t="s">
        <v>58</v>
      </c>
      <c r="L14" s="252" t="s">
        <v>58</v>
      </c>
      <c r="M14" s="243"/>
      <c r="N14" s="243" t="s">
        <v>75</v>
      </c>
      <c r="O14" s="244" t="s">
        <v>122</v>
      </c>
      <c r="P14" s="244" t="s">
        <v>169</v>
      </c>
      <c r="Q14" s="213"/>
      <c r="R14" s="213"/>
      <c r="S14" s="213"/>
      <c r="T14" s="213"/>
      <c r="U14" s="213"/>
      <c r="V14" s="213"/>
      <c r="W14" s="212"/>
      <c r="X14" s="212"/>
    </row>
    <row r="15" spans="2:24" ht="57.75" customHeight="1">
      <c r="B15" s="403" t="s">
        <v>12</v>
      </c>
      <c r="C15" s="403"/>
      <c r="D15" s="245" t="s">
        <v>173</v>
      </c>
      <c r="E15" s="250" t="s">
        <v>76</v>
      </c>
      <c r="F15" s="245" t="s">
        <v>172</v>
      </c>
      <c r="G15" s="245" t="s">
        <v>168</v>
      </c>
      <c r="H15" s="251"/>
      <c r="I15" s="251"/>
      <c r="J15" s="244" t="s">
        <v>115</v>
      </c>
      <c r="K15" s="245" t="s">
        <v>59</v>
      </c>
      <c r="L15" s="245" t="s">
        <v>110</v>
      </c>
      <c r="M15" s="243"/>
      <c r="N15" s="243" t="s">
        <v>74</v>
      </c>
      <c r="O15" s="243" t="s">
        <v>121</v>
      </c>
      <c r="P15" s="243" t="s">
        <v>174</v>
      </c>
      <c r="Q15" s="216"/>
      <c r="R15" s="213"/>
      <c r="S15" s="213"/>
      <c r="T15" s="213"/>
      <c r="U15" s="213"/>
      <c r="V15" s="213"/>
      <c r="W15" s="212"/>
      <c r="X15" s="212"/>
    </row>
    <row r="16" spans="2:24" ht="30" customHeight="1">
      <c r="B16" s="403" t="s">
        <v>60</v>
      </c>
      <c r="C16" s="403"/>
      <c r="D16" s="243">
        <v>1922</v>
      </c>
      <c r="E16" s="243">
        <v>432</v>
      </c>
      <c r="F16" s="243">
        <v>2876</v>
      </c>
      <c r="G16" s="243">
        <v>1282</v>
      </c>
      <c r="H16" s="253"/>
      <c r="I16" s="253"/>
      <c r="J16" s="243"/>
      <c r="K16" s="243">
        <v>192</v>
      </c>
      <c r="L16" s="243">
        <v>158</v>
      </c>
      <c r="M16" s="243"/>
      <c r="N16" s="243">
        <v>39511</v>
      </c>
      <c r="O16" s="243">
        <v>3855</v>
      </c>
      <c r="P16" s="243">
        <v>0</v>
      </c>
      <c r="Q16" s="213"/>
      <c r="R16" s="213"/>
      <c r="S16" s="213"/>
      <c r="T16" s="213"/>
      <c r="U16" s="213"/>
      <c r="V16" s="213"/>
      <c r="W16" s="212"/>
      <c r="X16" s="212"/>
    </row>
    <row r="17" spans="2:24" ht="30" customHeight="1">
      <c r="B17" s="403" t="s">
        <v>181</v>
      </c>
      <c r="C17" s="403"/>
      <c r="D17" s="243">
        <v>3530</v>
      </c>
      <c r="E17" s="243">
        <v>910</v>
      </c>
      <c r="F17" s="243">
        <v>4012</v>
      </c>
      <c r="G17" s="243">
        <v>1563</v>
      </c>
      <c r="H17" s="251"/>
      <c r="I17" s="251"/>
      <c r="J17" s="243"/>
      <c r="K17" s="243">
        <v>192</v>
      </c>
      <c r="L17" s="243">
        <v>165</v>
      </c>
      <c r="M17" s="243"/>
      <c r="N17" s="243">
        <v>39511</v>
      </c>
      <c r="O17" s="243">
        <v>4229</v>
      </c>
      <c r="P17" s="243">
        <v>170</v>
      </c>
      <c r="Q17" s="213"/>
      <c r="R17" s="213"/>
      <c r="S17" s="213"/>
      <c r="T17" s="213"/>
      <c r="U17" s="213"/>
      <c r="V17" s="213"/>
      <c r="W17" s="212"/>
      <c r="X17" s="212"/>
    </row>
    <row r="18" spans="2:24" ht="30" customHeight="1">
      <c r="B18" s="403" t="s">
        <v>36</v>
      </c>
      <c r="C18" s="220" t="s">
        <v>37</v>
      </c>
      <c r="D18" s="243" t="s">
        <v>45</v>
      </c>
      <c r="E18" s="243" t="s">
        <v>45</v>
      </c>
      <c r="F18" s="243" t="s">
        <v>45</v>
      </c>
      <c r="G18" s="243" t="s">
        <v>45</v>
      </c>
      <c r="H18" s="257"/>
      <c r="I18" s="251"/>
      <c r="J18" s="243" t="s">
        <v>45</v>
      </c>
      <c r="K18" s="243" t="s">
        <v>45</v>
      </c>
      <c r="L18" s="243" t="s">
        <v>45</v>
      </c>
      <c r="M18" s="243"/>
      <c r="N18" s="243" t="s">
        <v>45</v>
      </c>
      <c r="O18" s="243" t="s">
        <v>45</v>
      </c>
      <c r="P18" s="243" t="s">
        <v>45</v>
      </c>
      <c r="Q18" s="213"/>
      <c r="R18" s="213"/>
      <c r="S18" s="213"/>
      <c r="T18" s="213"/>
      <c r="U18" s="213"/>
      <c r="V18" s="213"/>
      <c r="W18" s="212"/>
      <c r="X18" s="212"/>
    </row>
    <row r="19" spans="2:24" ht="30" customHeight="1">
      <c r="B19" s="403"/>
      <c r="C19" s="220" t="s">
        <v>38</v>
      </c>
      <c r="D19" s="243" t="s">
        <v>45</v>
      </c>
      <c r="E19" s="243" t="s">
        <v>45</v>
      </c>
      <c r="F19" s="243" t="s">
        <v>45</v>
      </c>
      <c r="G19" s="243" t="s">
        <v>45</v>
      </c>
      <c r="H19" s="257"/>
      <c r="I19" s="251"/>
      <c r="J19" s="243" t="s">
        <v>45</v>
      </c>
      <c r="K19" s="243" t="s">
        <v>45</v>
      </c>
      <c r="L19" s="243" t="s">
        <v>45</v>
      </c>
      <c r="M19" s="243"/>
      <c r="N19" s="243" t="s">
        <v>45</v>
      </c>
      <c r="O19" s="243" t="s">
        <v>45</v>
      </c>
      <c r="P19" s="243" t="s">
        <v>45</v>
      </c>
      <c r="Q19" s="213"/>
      <c r="R19" s="213"/>
      <c r="S19" s="213"/>
      <c r="T19" s="213"/>
      <c r="U19" s="213"/>
      <c r="V19" s="213"/>
      <c r="W19" s="212"/>
      <c r="X19" s="212"/>
    </row>
    <row r="20" spans="2:24" ht="30" customHeight="1">
      <c r="B20" s="401" t="s">
        <v>15</v>
      </c>
      <c r="C20" s="401"/>
      <c r="D20" s="243" t="s">
        <v>45</v>
      </c>
      <c r="E20" s="243" t="s">
        <v>45</v>
      </c>
      <c r="F20" s="243" t="s">
        <v>45</v>
      </c>
      <c r="G20" s="243" t="s">
        <v>45</v>
      </c>
      <c r="H20" s="251"/>
      <c r="I20" s="251"/>
      <c r="J20" s="243" t="s">
        <v>45</v>
      </c>
      <c r="K20" s="243" t="s">
        <v>45</v>
      </c>
      <c r="L20" s="243" t="s">
        <v>45</v>
      </c>
      <c r="M20" s="243"/>
      <c r="N20" s="243" t="s">
        <v>45</v>
      </c>
      <c r="O20" s="243" t="s">
        <v>45</v>
      </c>
      <c r="P20" s="243" t="s">
        <v>45</v>
      </c>
      <c r="Q20" s="213"/>
      <c r="R20" s="213"/>
      <c r="S20" s="213"/>
      <c r="T20" s="213"/>
      <c r="U20" s="213"/>
      <c r="V20" s="213"/>
      <c r="W20" s="212"/>
      <c r="X20" s="212"/>
    </row>
    <row r="21" spans="2:24" ht="30" customHeight="1">
      <c r="B21" s="401" t="s">
        <v>39</v>
      </c>
      <c r="C21" s="401"/>
      <c r="D21" s="243" t="s">
        <v>45</v>
      </c>
      <c r="E21" s="243" t="s">
        <v>45</v>
      </c>
      <c r="F21" s="243" t="s">
        <v>45</v>
      </c>
      <c r="G21" s="243" t="s">
        <v>45</v>
      </c>
      <c r="H21" s="251"/>
      <c r="I21" s="251"/>
      <c r="J21" s="243" t="s">
        <v>45</v>
      </c>
      <c r="K21" s="243" t="s">
        <v>45</v>
      </c>
      <c r="L21" s="243" t="s">
        <v>45</v>
      </c>
      <c r="M21" s="243"/>
      <c r="N21" s="243" t="s">
        <v>45</v>
      </c>
      <c r="O21" s="243" t="s">
        <v>45</v>
      </c>
      <c r="P21" s="243" t="s">
        <v>45</v>
      </c>
      <c r="Q21" s="213"/>
      <c r="R21" s="213"/>
      <c r="S21" s="213"/>
      <c r="T21" s="213"/>
      <c r="U21" s="213"/>
      <c r="V21" s="213"/>
      <c r="W21" s="212"/>
      <c r="X21" s="212"/>
    </row>
    <row r="22" spans="2:24" ht="30" customHeight="1">
      <c r="B22" s="401" t="s">
        <v>16</v>
      </c>
      <c r="C22" s="401"/>
      <c r="D22" s="243" t="s">
        <v>45</v>
      </c>
      <c r="E22" s="243" t="s">
        <v>45</v>
      </c>
      <c r="F22" s="243" t="s">
        <v>45</v>
      </c>
      <c r="G22" s="243" t="s">
        <v>45</v>
      </c>
      <c r="H22" s="251"/>
      <c r="I22" s="251"/>
      <c r="J22" s="243" t="s">
        <v>45</v>
      </c>
      <c r="K22" s="243" t="s">
        <v>45</v>
      </c>
      <c r="L22" s="243" t="s">
        <v>45</v>
      </c>
      <c r="M22" s="243"/>
      <c r="N22" s="243" t="s">
        <v>45</v>
      </c>
      <c r="O22" s="243" t="s">
        <v>45</v>
      </c>
      <c r="P22" s="243" t="s">
        <v>45</v>
      </c>
      <c r="Q22" s="213"/>
      <c r="R22" s="213"/>
      <c r="S22" s="213"/>
      <c r="T22" s="213"/>
      <c r="U22" s="213"/>
      <c r="V22" s="213"/>
      <c r="W22" s="212"/>
      <c r="X22" s="212"/>
    </row>
    <row r="23" spans="2:24" ht="66.75" customHeight="1">
      <c r="B23" s="401" t="s">
        <v>17</v>
      </c>
      <c r="C23" s="401"/>
      <c r="D23" s="243" t="s">
        <v>45</v>
      </c>
      <c r="E23" s="243" t="s">
        <v>45</v>
      </c>
      <c r="F23" s="245" t="s">
        <v>61</v>
      </c>
      <c r="G23" s="243" t="s">
        <v>45</v>
      </c>
      <c r="H23" s="258"/>
      <c r="I23" s="251"/>
      <c r="J23" s="245" t="s">
        <v>45</v>
      </c>
      <c r="K23" s="245" t="s">
        <v>45</v>
      </c>
      <c r="L23" s="243" t="s">
        <v>45</v>
      </c>
      <c r="M23" s="243"/>
      <c r="N23" s="243" t="s">
        <v>45</v>
      </c>
      <c r="O23" s="243" t="s">
        <v>45</v>
      </c>
      <c r="P23" s="243" t="s">
        <v>45</v>
      </c>
      <c r="Q23" s="213"/>
      <c r="R23" s="213"/>
      <c r="S23" s="213"/>
      <c r="T23" s="213"/>
      <c r="U23" s="213"/>
      <c r="V23" s="213"/>
      <c r="W23" s="212"/>
      <c r="X23" s="212"/>
    </row>
    <row r="24" spans="2:24" ht="30" customHeight="1">
      <c r="B24" s="401" t="s">
        <v>13</v>
      </c>
      <c r="C24" s="401"/>
      <c r="D24" s="243"/>
      <c r="E24" s="251"/>
      <c r="F24" s="243"/>
      <c r="G24" s="243">
        <v>1</v>
      </c>
      <c r="H24" s="251"/>
      <c r="I24" s="251"/>
      <c r="J24" s="243"/>
      <c r="K24" s="243"/>
      <c r="L24" s="247"/>
      <c r="M24" s="243"/>
      <c r="N24" s="243"/>
      <c r="O24" s="243"/>
      <c r="P24" s="243"/>
      <c r="Q24" s="389">
        <f>COUNTA(D24:P24)</f>
        <v>1</v>
      </c>
      <c r="R24" s="213"/>
      <c r="S24" s="213"/>
      <c r="T24" s="213"/>
      <c r="U24" s="213"/>
      <c r="V24" s="213"/>
      <c r="W24" s="212"/>
      <c r="X24" s="212"/>
    </row>
    <row r="25" spans="2:24" ht="30" customHeight="1">
      <c r="B25" s="401" t="s">
        <v>14</v>
      </c>
      <c r="C25" s="401"/>
      <c r="D25" s="243" t="s">
        <v>45</v>
      </c>
      <c r="E25" s="243" t="s">
        <v>45</v>
      </c>
      <c r="F25" s="243" t="s">
        <v>45</v>
      </c>
      <c r="G25" s="243" t="s">
        <v>45</v>
      </c>
      <c r="H25" s="259"/>
      <c r="I25" s="254"/>
      <c r="J25" s="243" t="s">
        <v>45</v>
      </c>
      <c r="K25" s="243" t="s">
        <v>45</v>
      </c>
      <c r="L25" s="243" t="s">
        <v>45</v>
      </c>
      <c r="M25" s="243"/>
      <c r="N25" s="243" t="s">
        <v>45</v>
      </c>
      <c r="O25" s="243" t="s">
        <v>45</v>
      </c>
      <c r="P25" s="243" t="s">
        <v>45</v>
      </c>
      <c r="Q25" s="213"/>
      <c r="R25" s="213"/>
      <c r="S25" s="213"/>
      <c r="T25" s="213"/>
      <c r="U25" s="213"/>
      <c r="V25" s="213"/>
      <c r="W25" s="212"/>
      <c r="X25" s="212"/>
    </row>
    <row r="26" spans="2:24" ht="30" customHeight="1">
      <c r="B26" s="401" t="s">
        <v>18</v>
      </c>
      <c r="C26" s="401"/>
      <c r="D26" s="243">
        <v>0</v>
      </c>
      <c r="E26" s="243">
        <v>1</v>
      </c>
      <c r="F26" s="243">
        <v>0</v>
      </c>
      <c r="G26" s="243">
        <v>4</v>
      </c>
      <c r="H26" s="251"/>
      <c r="I26" s="251"/>
      <c r="J26" s="243">
        <v>0</v>
      </c>
      <c r="K26" s="243">
        <v>0</v>
      </c>
      <c r="L26" s="243">
        <v>0</v>
      </c>
      <c r="M26" s="243"/>
      <c r="N26" s="243">
        <v>0</v>
      </c>
      <c r="O26" s="243">
        <v>0</v>
      </c>
      <c r="P26" s="243">
        <v>0</v>
      </c>
      <c r="Q26" s="213"/>
      <c r="R26" s="213"/>
      <c r="S26" s="213"/>
      <c r="T26" s="213"/>
      <c r="U26" s="213"/>
      <c r="V26" s="213"/>
      <c r="W26" s="212"/>
      <c r="X26" s="212"/>
    </row>
    <row r="27" spans="2:24" ht="30" customHeight="1">
      <c r="B27" s="401" t="s">
        <v>19</v>
      </c>
      <c r="C27" s="401"/>
      <c r="D27" s="243">
        <v>0</v>
      </c>
      <c r="E27" s="243">
        <v>0</v>
      </c>
      <c r="F27" s="243">
        <v>0</v>
      </c>
      <c r="G27" s="243">
        <v>0</v>
      </c>
      <c r="H27" s="243"/>
      <c r="I27" s="243"/>
      <c r="J27" s="243">
        <v>0</v>
      </c>
      <c r="K27" s="243">
        <v>0</v>
      </c>
      <c r="L27" s="243">
        <v>0</v>
      </c>
      <c r="M27" s="243"/>
      <c r="N27" s="243">
        <v>0</v>
      </c>
      <c r="O27" s="243">
        <v>0</v>
      </c>
      <c r="P27" s="243">
        <v>0</v>
      </c>
      <c r="Q27" s="213"/>
      <c r="R27" s="213"/>
      <c r="S27" s="213"/>
      <c r="T27" s="213"/>
      <c r="U27" s="213"/>
      <c r="V27" s="213"/>
      <c r="W27" s="212"/>
      <c r="X27" s="212"/>
    </row>
    <row r="28" spans="2:24" ht="30" customHeight="1">
      <c r="B28" s="401" t="s">
        <v>20</v>
      </c>
      <c r="C28" s="401"/>
      <c r="D28" s="243"/>
      <c r="E28" s="243"/>
      <c r="F28" s="243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13"/>
      <c r="R28" s="213"/>
      <c r="S28" s="213"/>
      <c r="T28" s="213"/>
      <c r="U28" s="213"/>
      <c r="V28" s="213"/>
      <c r="W28" s="212"/>
      <c r="X28" s="212"/>
    </row>
    <row r="29" spans="2:24" ht="30" customHeight="1">
      <c r="B29" s="401" t="s">
        <v>21</v>
      </c>
      <c r="C29" s="401"/>
      <c r="D29" s="243">
        <v>0</v>
      </c>
      <c r="E29" s="243">
        <v>0</v>
      </c>
      <c r="F29" s="243">
        <v>0</v>
      </c>
      <c r="G29" s="243">
        <v>0</v>
      </c>
      <c r="H29" s="243">
        <v>0</v>
      </c>
      <c r="I29" s="243">
        <v>1</v>
      </c>
      <c r="J29" s="243">
        <v>0</v>
      </c>
      <c r="K29" s="243">
        <v>0</v>
      </c>
      <c r="L29" s="243">
        <v>0</v>
      </c>
      <c r="M29" s="243">
        <v>0</v>
      </c>
      <c r="N29" s="243">
        <v>1</v>
      </c>
      <c r="O29" s="243">
        <v>0</v>
      </c>
      <c r="P29" s="243">
        <v>0</v>
      </c>
      <c r="Q29" s="213"/>
      <c r="R29" s="213"/>
      <c r="S29" s="213"/>
      <c r="T29" s="213"/>
      <c r="U29" s="213"/>
      <c r="V29" s="213"/>
      <c r="W29" s="212"/>
      <c r="X29" s="212"/>
    </row>
    <row r="30" spans="2:24" ht="30" customHeight="1">
      <c r="B30" s="401" t="s">
        <v>100</v>
      </c>
      <c r="C30" s="401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389">
        <f>SUM(D30:P30)</f>
        <v>0</v>
      </c>
      <c r="R30" s="213"/>
      <c r="S30" s="213"/>
      <c r="T30" s="213"/>
      <c r="U30" s="213"/>
      <c r="V30" s="213"/>
      <c r="W30" s="212"/>
      <c r="X30" s="212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213"/>
      <c r="S31" s="213"/>
      <c r="T31" s="213"/>
      <c r="U31" s="213"/>
      <c r="V31" s="213"/>
      <c r="W31" s="212"/>
      <c r="X31" s="212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22" t="s">
        <v>26</v>
      </c>
      <c r="D41" s="222" t="s">
        <v>24</v>
      </c>
      <c r="E41" s="222" t="s">
        <v>25</v>
      </c>
      <c r="F41" s="222" t="s">
        <v>30</v>
      </c>
      <c r="H41" s="223" t="s">
        <v>41</v>
      </c>
      <c r="I41" s="222" t="s">
        <v>27</v>
      </c>
      <c r="J41" s="222" t="s">
        <v>28</v>
      </c>
      <c r="L41" s="223" t="s">
        <v>29</v>
      </c>
      <c r="M41" s="222" t="s">
        <v>40</v>
      </c>
      <c r="N41" s="222" t="s">
        <v>42</v>
      </c>
      <c r="O41" s="222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23" t="s">
        <v>83</v>
      </c>
      <c r="X41" s="223" t="s">
        <v>85</v>
      </c>
      <c r="Y41" s="223" t="s">
        <v>84</v>
      </c>
      <c r="Z41" s="381" t="s">
        <v>220</v>
      </c>
    </row>
    <row r="42" spans="3:26" ht="24.95" customHeight="1">
      <c r="C42" s="209"/>
      <c r="D42" s="209"/>
      <c r="E42" s="228"/>
      <c r="F42" s="209"/>
      <c r="H42" s="209"/>
      <c r="I42" s="209"/>
      <c r="J42" s="209"/>
      <c r="L42" s="209"/>
      <c r="M42" s="209"/>
      <c r="N42" s="209"/>
      <c r="O42" s="209"/>
      <c r="Q42" s="380" t="s">
        <v>74</v>
      </c>
      <c r="R42" s="380">
        <v>8</v>
      </c>
      <c r="S42" s="380">
        <v>65</v>
      </c>
      <c r="T42" s="380" t="s">
        <v>117</v>
      </c>
      <c r="U42" s="380">
        <f>IF(R42="","",R42*VLOOKUP(T42,'cout opérateur machines'!A1:B8,2,0))</f>
        <v>56</v>
      </c>
      <c r="W42" s="209"/>
      <c r="X42" s="209"/>
      <c r="Y42" s="209"/>
      <c r="Z42" s="391">
        <f>X42*8</f>
        <v>0</v>
      </c>
    </row>
    <row r="43" spans="3:26" ht="24.95" customHeight="1">
      <c r="C43" s="209"/>
      <c r="D43" s="209"/>
      <c r="E43" s="209"/>
      <c r="F43" s="209"/>
      <c r="H43" s="209"/>
      <c r="I43" s="209"/>
      <c r="J43" s="209"/>
      <c r="L43" s="209"/>
      <c r="M43" s="209"/>
      <c r="N43" s="209"/>
      <c r="O43" s="209"/>
      <c r="Q43" s="380"/>
      <c r="R43" s="380"/>
      <c r="S43" s="380"/>
      <c r="T43" s="380"/>
      <c r="U43" s="380" t="str">
        <f>IF(R43="","",R43*VLOOKUP(T43,'cout opérateur machines'!A2:B9,2,0))</f>
        <v/>
      </c>
      <c r="W43" s="209"/>
      <c r="X43" s="209"/>
      <c r="Y43" s="209"/>
      <c r="Z43" s="391">
        <f t="shared" ref="Z43:Z48" si="1">X43*8</f>
        <v>0</v>
      </c>
    </row>
    <row r="44" spans="3:26" ht="24.95" customHeight="1">
      <c r="C44" s="209"/>
      <c r="D44" s="209"/>
      <c r="E44" s="209"/>
      <c r="F44" s="209"/>
      <c r="H44" s="209"/>
      <c r="I44" s="209"/>
      <c r="J44" s="209"/>
      <c r="L44" s="209"/>
      <c r="M44" s="209"/>
      <c r="N44" s="209"/>
      <c r="O44" s="209"/>
      <c r="Q44" s="380"/>
      <c r="R44" s="380"/>
      <c r="S44" s="380"/>
      <c r="T44" s="380"/>
      <c r="U44" s="380" t="str">
        <f>IF(R44="","",R44*VLOOKUP(T44,'cout opérateur machines'!A3:B10,2,0))</f>
        <v/>
      </c>
      <c r="W44" s="209"/>
      <c r="X44" s="209"/>
      <c r="Y44" s="209"/>
      <c r="Z44" s="391">
        <f t="shared" si="1"/>
        <v>0</v>
      </c>
    </row>
    <row r="45" spans="3:26" ht="24.95" customHeight="1">
      <c r="C45" s="209"/>
      <c r="D45" s="209"/>
      <c r="E45" s="209"/>
      <c r="F45" s="209"/>
      <c r="H45" s="209"/>
      <c r="I45" s="209"/>
      <c r="J45" s="209"/>
      <c r="L45" s="209"/>
      <c r="M45" s="209"/>
      <c r="N45" s="209"/>
      <c r="O45" s="209"/>
      <c r="Q45" s="380"/>
      <c r="R45" s="380"/>
      <c r="S45" s="380"/>
      <c r="T45" s="380"/>
      <c r="U45" s="380" t="str">
        <f>IF(R45="","",R45*VLOOKUP(T45,'cout opérateur machines'!A4:B11,2,0))</f>
        <v/>
      </c>
      <c r="W45" s="209"/>
      <c r="X45" s="209"/>
      <c r="Y45" s="209"/>
      <c r="Z45" s="391">
        <f t="shared" si="1"/>
        <v>0</v>
      </c>
    </row>
    <row r="46" spans="3:26" ht="24.95" customHeight="1">
      <c r="C46" s="209"/>
      <c r="D46" s="209"/>
      <c r="E46" s="209"/>
      <c r="F46" s="209"/>
      <c r="H46" s="209"/>
      <c r="I46" s="209"/>
      <c r="J46" s="209"/>
      <c r="L46" s="209"/>
      <c r="M46" s="209"/>
      <c r="N46" s="209"/>
      <c r="O46" s="209"/>
      <c r="Q46" s="380"/>
      <c r="R46" s="380"/>
      <c r="S46" s="380"/>
      <c r="T46" s="380"/>
      <c r="U46" s="380" t="str">
        <f>IF(R46="","",R46*VLOOKUP(T46,'cout opérateur machines'!A5:B12,2,0))</f>
        <v/>
      </c>
      <c r="W46" s="209"/>
      <c r="X46" s="209"/>
      <c r="Y46" s="209"/>
      <c r="Z46" s="391">
        <f t="shared" si="1"/>
        <v>0</v>
      </c>
    </row>
    <row r="47" spans="3:26" ht="24.95" customHeight="1">
      <c r="C47" s="209"/>
      <c r="D47" s="209"/>
      <c r="E47" s="209"/>
      <c r="F47" s="209"/>
      <c r="H47" s="209"/>
      <c r="I47" s="209"/>
      <c r="J47" s="209"/>
      <c r="L47" s="209"/>
      <c r="M47" s="209"/>
      <c r="N47" s="209"/>
      <c r="O47" s="209"/>
      <c r="Q47" s="380"/>
      <c r="R47" s="380"/>
      <c r="S47" s="380"/>
      <c r="T47" s="380"/>
      <c r="U47" s="380" t="str">
        <f>IF(R47="","",R47*VLOOKUP(T47,'cout opérateur machines'!A6:B13,2,0))</f>
        <v/>
      </c>
      <c r="W47" s="209"/>
      <c r="X47" s="209"/>
      <c r="Y47" s="209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229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209"/>
      <c r="X48" s="209"/>
      <c r="Y48" s="209"/>
      <c r="Z48" s="391">
        <f t="shared" si="1"/>
        <v>0</v>
      </c>
    </row>
    <row r="49" spans="5:26">
      <c r="M49" s="69"/>
      <c r="N49" s="209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209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209"/>
    </row>
    <row r="52" spans="5:26">
      <c r="M52" s="69"/>
      <c r="N52" s="209"/>
    </row>
    <row r="53" spans="5:26">
      <c r="M53" s="69"/>
      <c r="N53" s="209"/>
    </row>
    <row r="54" spans="5:26">
      <c r="M54" s="69"/>
      <c r="N54" s="209"/>
    </row>
    <row r="55" spans="5:26">
      <c r="M55" s="69"/>
      <c r="N55" s="209"/>
    </row>
    <row r="61" spans="5:26">
      <c r="E61" s="212"/>
    </row>
    <row r="62" spans="5:26">
      <c r="E62" s="212"/>
    </row>
    <row r="63" spans="5:26">
      <c r="E63" s="212"/>
    </row>
    <row r="64" spans="5:26">
      <c r="E64" s="212"/>
    </row>
    <row r="65" spans="5:5">
      <c r="E65" s="212"/>
    </row>
    <row r="66" spans="5:5">
      <c r="E66" s="212"/>
    </row>
    <row r="67" spans="5:5">
      <c r="E67" s="212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6"/>
  <dimension ref="B1:Z67"/>
  <sheetViews>
    <sheetView topLeftCell="O27" zoomScale="68" zoomScaleNormal="68" workbookViewId="0">
      <selection activeCell="B31" sqref="B31:Q32"/>
    </sheetView>
  </sheetViews>
  <sheetFormatPr baseColWidth="10" defaultRowHeight="15"/>
  <cols>
    <col min="1" max="1" width="3.85546875" style="181" customWidth="1"/>
    <col min="2" max="17" width="32.7109375" style="181" customWidth="1"/>
    <col min="18" max="18" width="11.42578125" style="181"/>
    <col min="19" max="19" width="18.85546875" style="181" customWidth="1"/>
    <col min="20" max="22" width="11.42578125" style="181"/>
    <col min="23" max="23" width="21.28515625" style="181" customWidth="1"/>
    <col min="24" max="24" width="20.28515625" style="181" customWidth="1"/>
    <col min="25" max="25" width="21.140625" style="181" customWidth="1"/>
    <col min="26" max="16384" width="11.42578125" style="18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88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88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88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88"/>
      <c r="V5" s="400"/>
      <c r="W5" s="400"/>
      <c r="X5" s="400"/>
    </row>
    <row r="6" spans="2:24" ht="15" customHeight="1">
      <c r="C6" s="184"/>
      <c r="D6" s="184"/>
      <c r="E6" s="184"/>
      <c r="F6" s="184"/>
    </row>
    <row r="7" spans="2:24" ht="15" customHeight="1">
      <c r="C7" s="184"/>
      <c r="D7" s="184"/>
      <c r="E7" s="184"/>
      <c r="F7" s="184"/>
    </row>
    <row r="8" spans="2:24" ht="15" customHeight="1">
      <c r="C8" s="184"/>
      <c r="D8" s="184"/>
      <c r="E8" s="184"/>
      <c r="F8" s="184"/>
    </row>
    <row r="9" spans="2:24" ht="15" customHeight="1">
      <c r="C9" s="184"/>
      <c r="D9" s="184"/>
      <c r="F9" s="184"/>
    </row>
    <row r="10" spans="2:24" ht="15" customHeight="1">
      <c r="C10" s="184"/>
      <c r="D10" s="184"/>
      <c r="E10" s="184"/>
      <c r="F10" s="184"/>
    </row>
    <row r="11" spans="2:24">
      <c r="C11" s="182"/>
      <c r="D11" s="182"/>
      <c r="E11" s="182"/>
      <c r="F11" s="182"/>
    </row>
    <row r="12" spans="2:24" ht="36.75" customHeight="1">
      <c r="C12" s="182"/>
      <c r="D12" s="182"/>
      <c r="E12" s="182"/>
      <c r="F12" s="182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89"/>
      <c r="R13" s="185"/>
      <c r="S13" s="186"/>
      <c r="T13" s="186"/>
      <c r="U13" s="186"/>
      <c r="V13" s="186"/>
      <c r="W13" s="186"/>
      <c r="X13" s="186"/>
    </row>
    <row r="14" spans="2:24" ht="30" customHeight="1">
      <c r="B14" s="403" t="s">
        <v>11</v>
      </c>
      <c r="C14" s="403"/>
      <c r="D14" s="224">
        <v>511110</v>
      </c>
      <c r="E14" s="218" t="s">
        <v>77</v>
      </c>
      <c r="F14" s="217" t="s">
        <v>171</v>
      </c>
      <c r="G14" s="219" t="s">
        <v>167</v>
      </c>
      <c r="H14" s="230"/>
      <c r="I14" s="225"/>
      <c r="J14" s="218" t="s">
        <v>114</v>
      </c>
      <c r="K14" s="218" t="s">
        <v>58</v>
      </c>
      <c r="L14" s="226" t="s">
        <v>58</v>
      </c>
      <c r="M14" s="217"/>
      <c r="N14" s="217" t="s">
        <v>75</v>
      </c>
      <c r="O14" s="218" t="s">
        <v>122</v>
      </c>
      <c r="P14" s="218" t="s">
        <v>169</v>
      </c>
      <c r="Q14" s="187"/>
      <c r="R14" s="187"/>
      <c r="S14" s="187"/>
      <c r="T14" s="187"/>
      <c r="U14" s="187"/>
      <c r="V14" s="187"/>
      <c r="W14" s="186"/>
      <c r="X14" s="186"/>
    </row>
    <row r="15" spans="2:24" ht="57.75" customHeight="1">
      <c r="B15" s="403" t="s">
        <v>12</v>
      </c>
      <c r="C15" s="403"/>
      <c r="D15" s="219" t="s">
        <v>173</v>
      </c>
      <c r="E15" s="224" t="s">
        <v>76</v>
      </c>
      <c r="F15" s="219" t="s">
        <v>172</v>
      </c>
      <c r="G15" s="219" t="s">
        <v>168</v>
      </c>
      <c r="H15" s="225"/>
      <c r="I15" s="225"/>
      <c r="J15" s="218" t="s">
        <v>115</v>
      </c>
      <c r="K15" s="219" t="s">
        <v>59</v>
      </c>
      <c r="L15" s="219" t="s">
        <v>110</v>
      </c>
      <c r="M15" s="217"/>
      <c r="N15" s="217" t="s">
        <v>74</v>
      </c>
      <c r="O15" s="217" t="s">
        <v>121</v>
      </c>
      <c r="P15" s="217" t="s">
        <v>170</v>
      </c>
      <c r="Q15" s="190"/>
      <c r="R15" s="187"/>
      <c r="S15" s="187"/>
      <c r="T15" s="187"/>
      <c r="U15" s="187"/>
      <c r="V15" s="187"/>
      <c r="W15" s="186"/>
      <c r="X15" s="186"/>
    </row>
    <row r="16" spans="2:24" ht="30" customHeight="1">
      <c r="B16" s="403" t="s">
        <v>60</v>
      </c>
      <c r="C16" s="403"/>
      <c r="D16" s="217">
        <v>0</v>
      </c>
      <c r="E16" s="217">
        <v>0</v>
      </c>
      <c r="F16" s="217">
        <v>1390</v>
      </c>
      <c r="G16" s="217">
        <v>950</v>
      </c>
      <c r="H16" s="225"/>
      <c r="I16" s="225"/>
      <c r="J16" s="217"/>
      <c r="K16" s="217">
        <v>192</v>
      </c>
      <c r="L16" s="217">
        <v>149</v>
      </c>
      <c r="M16" s="217"/>
      <c r="N16" s="217">
        <v>39511</v>
      </c>
      <c r="O16" s="217">
        <v>3590</v>
      </c>
      <c r="P16" s="217">
        <v>800</v>
      </c>
      <c r="Q16" s="187"/>
      <c r="R16" s="187"/>
      <c r="S16" s="187"/>
      <c r="T16" s="187"/>
      <c r="U16" s="187"/>
      <c r="V16" s="187"/>
      <c r="W16" s="186"/>
      <c r="X16" s="186"/>
    </row>
    <row r="17" spans="2:24" ht="30" customHeight="1">
      <c r="B17" s="403" t="s">
        <v>181</v>
      </c>
      <c r="C17" s="403"/>
      <c r="D17" s="217">
        <v>1436</v>
      </c>
      <c r="E17" s="217">
        <v>305</v>
      </c>
      <c r="F17" s="217">
        <v>2860</v>
      </c>
      <c r="G17" s="217">
        <v>1250</v>
      </c>
      <c r="H17" s="217"/>
      <c r="I17" s="217"/>
      <c r="J17" s="217"/>
      <c r="K17" s="217">
        <v>192</v>
      </c>
      <c r="L17" s="217">
        <v>153</v>
      </c>
      <c r="M17" s="217"/>
      <c r="N17" s="217">
        <v>39511</v>
      </c>
      <c r="O17" s="217">
        <v>3855</v>
      </c>
      <c r="P17" s="217">
        <v>1280</v>
      </c>
      <c r="Q17" s="187"/>
      <c r="R17" s="187"/>
      <c r="S17" s="187"/>
      <c r="T17" s="187"/>
      <c r="U17" s="187"/>
      <c r="V17" s="187"/>
      <c r="W17" s="186"/>
      <c r="X17" s="186"/>
    </row>
    <row r="18" spans="2:24" ht="30" customHeight="1">
      <c r="B18" s="403" t="s">
        <v>36</v>
      </c>
      <c r="C18" s="194" t="s">
        <v>37</v>
      </c>
      <c r="D18" s="217" t="s">
        <v>45</v>
      </c>
      <c r="E18" s="217" t="s">
        <v>45</v>
      </c>
      <c r="F18" s="217" t="s">
        <v>45</v>
      </c>
      <c r="G18" s="217" t="s">
        <v>45</v>
      </c>
      <c r="H18" s="230"/>
      <c r="I18" s="225"/>
      <c r="J18" s="217" t="s">
        <v>45</v>
      </c>
      <c r="K18" s="217" t="s">
        <v>45</v>
      </c>
      <c r="L18" s="217" t="s">
        <v>45</v>
      </c>
      <c r="M18" s="217"/>
      <c r="N18" s="217" t="s">
        <v>45</v>
      </c>
      <c r="O18" s="217" t="s">
        <v>45</v>
      </c>
      <c r="P18" s="217" t="s">
        <v>45</v>
      </c>
      <c r="Q18" s="187"/>
      <c r="R18" s="187"/>
      <c r="S18" s="187"/>
      <c r="T18" s="187"/>
      <c r="U18" s="187"/>
      <c r="V18" s="187"/>
      <c r="W18" s="186"/>
      <c r="X18" s="186"/>
    </row>
    <row r="19" spans="2:24" ht="30" customHeight="1">
      <c r="B19" s="403"/>
      <c r="C19" s="194" t="s">
        <v>38</v>
      </c>
      <c r="D19" s="217" t="s">
        <v>45</v>
      </c>
      <c r="E19" s="217" t="s">
        <v>45</v>
      </c>
      <c r="F19" s="217" t="s">
        <v>45</v>
      </c>
      <c r="G19" s="217" t="s">
        <v>45</v>
      </c>
      <c r="H19" s="230"/>
      <c r="I19" s="225"/>
      <c r="J19" s="217" t="s">
        <v>45</v>
      </c>
      <c r="K19" s="217" t="s">
        <v>45</v>
      </c>
      <c r="L19" s="217" t="s">
        <v>45</v>
      </c>
      <c r="M19" s="217"/>
      <c r="N19" s="217" t="s">
        <v>45</v>
      </c>
      <c r="O19" s="217" t="s">
        <v>45</v>
      </c>
      <c r="P19" s="217" t="s">
        <v>45</v>
      </c>
      <c r="Q19" s="187"/>
      <c r="R19" s="187"/>
      <c r="S19" s="187"/>
      <c r="T19" s="187"/>
      <c r="U19" s="187"/>
      <c r="V19" s="187"/>
      <c r="W19" s="186"/>
      <c r="X19" s="186"/>
    </row>
    <row r="20" spans="2:24" ht="30" customHeight="1">
      <c r="B20" s="401" t="s">
        <v>15</v>
      </c>
      <c r="C20" s="401"/>
      <c r="D20" s="217" t="s">
        <v>45</v>
      </c>
      <c r="E20" s="217" t="s">
        <v>45</v>
      </c>
      <c r="F20" s="217" t="s">
        <v>45</v>
      </c>
      <c r="G20" s="217" t="s">
        <v>45</v>
      </c>
      <c r="H20" s="225"/>
      <c r="I20" s="225"/>
      <c r="J20" s="217" t="s">
        <v>45</v>
      </c>
      <c r="K20" s="217" t="s">
        <v>45</v>
      </c>
      <c r="L20" s="217" t="s">
        <v>45</v>
      </c>
      <c r="M20" s="217"/>
      <c r="N20" s="217" t="s">
        <v>45</v>
      </c>
      <c r="O20" s="217" t="s">
        <v>45</v>
      </c>
      <c r="P20" s="217" t="s">
        <v>45</v>
      </c>
      <c r="Q20" s="187"/>
      <c r="R20" s="187"/>
      <c r="S20" s="187"/>
      <c r="T20" s="187"/>
      <c r="U20" s="187"/>
      <c r="V20" s="187"/>
      <c r="W20" s="186"/>
      <c r="X20" s="186"/>
    </row>
    <row r="21" spans="2:24" ht="30" customHeight="1">
      <c r="B21" s="401" t="s">
        <v>39</v>
      </c>
      <c r="C21" s="401"/>
      <c r="D21" s="217" t="s">
        <v>45</v>
      </c>
      <c r="E21" s="217" t="s">
        <v>45</v>
      </c>
      <c r="F21" s="217" t="s">
        <v>45</v>
      </c>
      <c r="G21" s="217" t="s">
        <v>45</v>
      </c>
      <c r="H21" s="225"/>
      <c r="I21" s="225"/>
      <c r="J21" s="217" t="s">
        <v>45</v>
      </c>
      <c r="K21" s="217" t="s">
        <v>45</v>
      </c>
      <c r="L21" s="217" t="s">
        <v>45</v>
      </c>
      <c r="M21" s="217"/>
      <c r="N21" s="217" t="s">
        <v>45</v>
      </c>
      <c r="O21" s="217" t="s">
        <v>45</v>
      </c>
      <c r="P21" s="217" t="s">
        <v>45</v>
      </c>
      <c r="Q21" s="187"/>
      <c r="R21" s="187"/>
      <c r="S21" s="187"/>
      <c r="T21" s="187"/>
      <c r="U21" s="187"/>
      <c r="V21" s="187"/>
      <c r="W21" s="186"/>
      <c r="X21" s="186"/>
    </row>
    <row r="22" spans="2:24" ht="30" customHeight="1">
      <c r="B22" s="401" t="s">
        <v>16</v>
      </c>
      <c r="C22" s="401"/>
      <c r="D22" s="217" t="s">
        <v>45</v>
      </c>
      <c r="E22" s="217" t="s">
        <v>45</v>
      </c>
      <c r="F22" s="217" t="s">
        <v>45</v>
      </c>
      <c r="G22" s="217" t="s">
        <v>45</v>
      </c>
      <c r="H22" s="225"/>
      <c r="I22" s="225"/>
      <c r="J22" s="217" t="s">
        <v>45</v>
      </c>
      <c r="K22" s="217" t="s">
        <v>45</v>
      </c>
      <c r="L22" s="217" t="s">
        <v>45</v>
      </c>
      <c r="M22" s="217"/>
      <c r="N22" s="217" t="s">
        <v>45</v>
      </c>
      <c r="O22" s="217" t="s">
        <v>45</v>
      </c>
      <c r="P22" s="217" t="s">
        <v>45</v>
      </c>
      <c r="Q22" s="187"/>
      <c r="R22" s="187"/>
      <c r="S22" s="187"/>
      <c r="T22" s="187"/>
      <c r="U22" s="187"/>
      <c r="V22" s="187"/>
      <c r="W22" s="186"/>
      <c r="X22" s="186"/>
    </row>
    <row r="23" spans="2:24" ht="66.75" customHeight="1">
      <c r="B23" s="401" t="s">
        <v>17</v>
      </c>
      <c r="C23" s="401"/>
      <c r="D23" s="217" t="s">
        <v>45</v>
      </c>
      <c r="E23" s="217" t="s">
        <v>45</v>
      </c>
      <c r="F23" s="219" t="s">
        <v>61</v>
      </c>
      <c r="G23" s="217" t="s">
        <v>45</v>
      </c>
      <c r="H23" s="231"/>
      <c r="I23" s="225"/>
      <c r="J23" s="219" t="s">
        <v>45</v>
      </c>
      <c r="K23" s="219" t="s">
        <v>45</v>
      </c>
      <c r="L23" s="217" t="s">
        <v>45</v>
      </c>
      <c r="M23" s="217"/>
      <c r="N23" s="217" t="s">
        <v>45</v>
      </c>
      <c r="O23" s="217" t="s">
        <v>45</v>
      </c>
      <c r="P23" s="217" t="s">
        <v>45</v>
      </c>
      <c r="Q23" s="187"/>
      <c r="R23" s="187"/>
      <c r="S23" s="187"/>
      <c r="T23" s="187"/>
      <c r="U23" s="187"/>
      <c r="V23" s="187"/>
      <c r="W23" s="186"/>
      <c r="X23" s="186"/>
    </row>
    <row r="24" spans="2:24" ht="30" customHeight="1">
      <c r="B24" s="401" t="s">
        <v>13</v>
      </c>
      <c r="C24" s="401"/>
      <c r="D24" s="217"/>
      <c r="E24" s="225"/>
      <c r="F24" s="217"/>
      <c r="G24" s="217">
        <v>1</v>
      </c>
      <c r="H24" s="225"/>
      <c r="I24" s="225"/>
      <c r="J24" s="217"/>
      <c r="K24" s="217"/>
      <c r="L24" s="221"/>
      <c r="M24" s="217"/>
      <c r="N24" s="217"/>
      <c r="O24" s="217"/>
      <c r="P24" s="217"/>
      <c r="Q24" s="389">
        <f>COUNTA(D24:P24)</f>
        <v>1</v>
      </c>
      <c r="R24" s="187"/>
      <c r="S24" s="187"/>
      <c r="T24" s="187"/>
      <c r="U24" s="187"/>
      <c r="V24" s="187"/>
      <c r="W24" s="186"/>
      <c r="X24" s="186"/>
    </row>
    <row r="25" spans="2:24" ht="30" customHeight="1">
      <c r="B25" s="401" t="s">
        <v>14</v>
      </c>
      <c r="C25" s="401"/>
      <c r="D25" s="217" t="s">
        <v>45</v>
      </c>
      <c r="E25" s="217" t="s">
        <v>45</v>
      </c>
      <c r="F25" s="217" t="s">
        <v>45</v>
      </c>
      <c r="G25" s="217" t="s">
        <v>45</v>
      </c>
      <c r="H25" s="232"/>
      <c r="I25" s="227"/>
      <c r="J25" s="217" t="s">
        <v>45</v>
      </c>
      <c r="K25" s="217" t="s">
        <v>45</v>
      </c>
      <c r="L25" s="217" t="s">
        <v>45</v>
      </c>
      <c r="M25" s="217"/>
      <c r="N25" s="217" t="s">
        <v>45</v>
      </c>
      <c r="O25" s="217" t="s">
        <v>45</v>
      </c>
      <c r="P25" s="217" t="s">
        <v>45</v>
      </c>
      <c r="Q25" s="187"/>
      <c r="R25" s="187"/>
      <c r="S25" s="187"/>
      <c r="T25" s="187"/>
      <c r="U25" s="187"/>
      <c r="V25" s="187"/>
      <c r="W25" s="186"/>
      <c r="X25" s="186"/>
    </row>
    <row r="26" spans="2:24" ht="30" customHeight="1">
      <c r="B26" s="401" t="s">
        <v>18</v>
      </c>
      <c r="C26" s="401"/>
      <c r="D26" s="217"/>
      <c r="E26" s="217"/>
      <c r="F26" s="217"/>
      <c r="G26" s="217"/>
      <c r="H26" s="225"/>
      <c r="I26" s="225"/>
      <c r="J26" s="217"/>
      <c r="K26" s="217"/>
      <c r="L26" s="217"/>
      <c r="M26" s="217"/>
      <c r="N26" s="217"/>
      <c r="O26" s="217"/>
      <c r="P26" s="217"/>
      <c r="Q26" s="187"/>
      <c r="R26" s="187"/>
      <c r="S26" s="187"/>
      <c r="T26" s="187"/>
      <c r="U26" s="187"/>
      <c r="V26" s="187"/>
      <c r="W26" s="186"/>
      <c r="X26" s="186"/>
    </row>
    <row r="27" spans="2:24" ht="30" customHeight="1">
      <c r="B27" s="401" t="s">
        <v>19</v>
      </c>
      <c r="C27" s="401"/>
      <c r="D27" s="217"/>
      <c r="E27" s="217"/>
      <c r="F27" s="217"/>
      <c r="G27" s="217"/>
      <c r="H27" s="217"/>
      <c r="I27" s="217"/>
      <c r="J27" s="217"/>
      <c r="K27" s="217"/>
      <c r="L27" s="217"/>
      <c r="M27" s="217"/>
      <c r="N27" s="217"/>
      <c r="O27" s="217"/>
      <c r="P27" s="217"/>
      <c r="Q27" s="187"/>
      <c r="R27" s="187"/>
      <c r="S27" s="187"/>
      <c r="T27" s="187"/>
      <c r="U27" s="187"/>
      <c r="V27" s="187"/>
      <c r="W27" s="186"/>
      <c r="X27" s="186"/>
    </row>
    <row r="28" spans="2:24" ht="30" customHeight="1">
      <c r="B28" s="401" t="s">
        <v>20</v>
      </c>
      <c r="C28" s="401"/>
      <c r="D28" s="217"/>
      <c r="E28" s="217"/>
      <c r="F28" s="217"/>
      <c r="G28" s="217"/>
      <c r="H28" s="217"/>
      <c r="I28" s="217"/>
      <c r="J28" s="217"/>
      <c r="K28" s="217"/>
      <c r="L28" s="217"/>
      <c r="M28" s="217"/>
      <c r="N28" s="217"/>
      <c r="O28" s="217"/>
      <c r="P28" s="217"/>
      <c r="Q28" s="187"/>
      <c r="R28" s="187"/>
      <c r="S28" s="187"/>
      <c r="T28" s="187"/>
      <c r="U28" s="187"/>
      <c r="V28" s="187"/>
      <c r="W28" s="186"/>
      <c r="X28" s="186"/>
    </row>
    <row r="29" spans="2:24" ht="30" customHeight="1">
      <c r="B29" s="401" t="s">
        <v>21</v>
      </c>
      <c r="C29" s="401"/>
      <c r="D29" s="217">
        <v>0</v>
      </c>
      <c r="E29" s="217">
        <v>0</v>
      </c>
      <c r="F29" s="217">
        <v>0</v>
      </c>
      <c r="G29" s="217">
        <v>1</v>
      </c>
      <c r="H29" s="217">
        <v>0</v>
      </c>
      <c r="I29" s="217">
        <v>1</v>
      </c>
      <c r="J29" s="217">
        <v>0</v>
      </c>
      <c r="K29" s="217">
        <v>0</v>
      </c>
      <c r="L29" s="217">
        <v>0</v>
      </c>
      <c r="M29" s="217">
        <v>0</v>
      </c>
      <c r="N29" s="217">
        <v>1</v>
      </c>
      <c r="O29" s="217">
        <v>0</v>
      </c>
      <c r="P29" s="217">
        <v>0</v>
      </c>
      <c r="Q29" s="187"/>
      <c r="R29" s="187"/>
      <c r="S29" s="187"/>
      <c r="T29" s="187"/>
      <c r="U29" s="187"/>
      <c r="V29" s="187"/>
      <c r="W29" s="186"/>
      <c r="X29" s="186"/>
    </row>
    <row r="30" spans="2:24" ht="30" customHeight="1">
      <c r="B30" s="401" t="s">
        <v>100</v>
      </c>
      <c r="C30" s="401"/>
      <c r="D30" s="217"/>
      <c r="E30" s="217"/>
      <c r="F30" s="217"/>
      <c r="G30" s="217"/>
      <c r="H30" s="217"/>
      <c r="I30" s="217"/>
      <c r="J30" s="217"/>
      <c r="K30" s="217"/>
      <c r="L30" s="217"/>
      <c r="M30" s="217"/>
      <c r="N30" s="217"/>
      <c r="O30" s="217"/>
      <c r="P30" s="217"/>
      <c r="Q30" s="389">
        <f>SUM(D30:P30)</f>
        <v>0</v>
      </c>
      <c r="R30" s="187"/>
      <c r="S30" s="187"/>
      <c r="T30" s="187"/>
      <c r="U30" s="187"/>
      <c r="V30" s="187"/>
      <c r="W30" s="186"/>
      <c r="X30" s="186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87"/>
      <c r="S31" s="187"/>
      <c r="T31" s="187"/>
      <c r="U31" s="187"/>
      <c r="V31" s="187"/>
      <c r="W31" s="186"/>
      <c r="X31" s="186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196" t="s">
        <v>26</v>
      </c>
      <c r="D41" s="196" t="s">
        <v>24</v>
      </c>
      <c r="E41" s="196" t="s">
        <v>25</v>
      </c>
      <c r="F41" s="196" t="s">
        <v>30</v>
      </c>
      <c r="H41" s="197" t="s">
        <v>41</v>
      </c>
      <c r="I41" s="196" t="s">
        <v>27</v>
      </c>
      <c r="J41" s="196" t="s">
        <v>28</v>
      </c>
      <c r="L41" s="197" t="s">
        <v>29</v>
      </c>
      <c r="M41" s="196" t="s">
        <v>40</v>
      </c>
      <c r="N41" s="196" t="s">
        <v>42</v>
      </c>
      <c r="O41" s="196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97" t="s">
        <v>83</v>
      </c>
      <c r="X41" s="197" t="s">
        <v>85</v>
      </c>
      <c r="Y41" s="197" t="s">
        <v>84</v>
      </c>
      <c r="Z41" s="381" t="s">
        <v>220</v>
      </c>
    </row>
    <row r="42" spans="3:26" ht="24.95" customHeight="1">
      <c r="C42" s="183"/>
      <c r="D42" s="183"/>
      <c r="E42" s="202"/>
      <c r="F42" s="183"/>
      <c r="H42" s="183"/>
      <c r="I42" s="183"/>
      <c r="J42" s="183"/>
      <c r="L42" s="183"/>
      <c r="M42" s="183"/>
      <c r="N42" s="183"/>
      <c r="O42" s="183"/>
      <c r="Q42" s="380" t="s">
        <v>74</v>
      </c>
      <c r="R42" s="380">
        <v>8</v>
      </c>
      <c r="S42" s="380">
        <v>55</v>
      </c>
      <c r="T42" s="380" t="s">
        <v>117</v>
      </c>
      <c r="U42" s="380">
        <f>IF(R42="","",R42*VLOOKUP(T42,'cout opérateur machines'!A1:B8,2,0))</f>
        <v>56</v>
      </c>
      <c r="W42" s="183"/>
      <c r="X42" s="183"/>
      <c r="Y42" s="183"/>
      <c r="Z42" s="391">
        <f>X42*8</f>
        <v>0</v>
      </c>
    </row>
    <row r="43" spans="3:26" ht="24.95" customHeight="1">
      <c r="C43" s="183"/>
      <c r="D43" s="183"/>
      <c r="E43" s="183"/>
      <c r="F43" s="183"/>
      <c r="H43" s="183"/>
      <c r="I43" s="183"/>
      <c r="J43" s="183"/>
      <c r="L43" s="183"/>
      <c r="M43" s="183"/>
      <c r="N43" s="183"/>
      <c r="O43" s="183"/>
      <c r="Q43" s="380"/>
      <c r="R43" s="380"/>
      <c r="S43" s="380"/>
      <c r="T43" s="380"/>
      <c r="U43" s="380" t="str">
        <f>IF(R43="","",R43*VLOOKUP(T43,'cout opérateur machines'!A2:B9,2,0))</f>
        <v/>
      </c>
      <c r="W43" s="183"/>
      <c r="X43" s="183"/>
      <c r="Y43" s="183"/>
      <c r="Z43" s="391">
        <f t="shared" ref="Z43:Z48" si="1">X43*8</f>
        <v>0</v>
      </c>
    </row>
    <row r="44" spans="3:26" ht="24.95" customHeight="1">
      <c r="C44" s="183"/>
      <c r="D44" s="183"/>
      <c r="E44" s="183"/>
      <c r="F44" s="183"/>
      <c r="H44" s="183"/>
      <c r="I44" s="183"/>
      <c r="J44" s="183"/>
      <c r="L44" s="183"/>
      <c r="M44" s="183"/>
      <c r="N44" s="183"/>
      <c r="O44" s="183"/>
      <c r="Q44" s="380"/>
      <c r="R44" s="380"/>
      <c r="S44" s="380"/>
      <c r="T44" s="380"/>
      <c r="U44" s="380" t="str">
        <f>IF(R44="","",R44*VLOOKUP(T44,'cout opérateur machines'!A3:B10,2,0))</f>
        <v/>
      </c>
      <c r="W44" s="183"/>
      <c r="X44" s="183"/>
      <c r="Y44" s="183"/>
      <c r="Z44" s="391">
        <f t="shared" si="1"/>
        <v>0</v>
      </c>
    </row>
    <row r="45" spans="3:26" ht="24.95" customHeight="1">
      <c r="C45" s="183"/>
      <c r="D45" s="183"/>
      <c r="E45" s="183"/>
      <c r="F45" s="183"/>
      <c r="H45" s="183"/>
      <c r="I45" s="183"/>
      <c r="J45" s="183"/>
      <c r="L45" s="183"/>
      <c r="M45" s="183"/>
      <c r="N45" s="183"/>
      <c r="O45" s="183"/>
      <c r="Q45" s="380"/>
      <c r="R45" s="380"/>
      <c r="S45" s="380"/>
      <c r="T45" s="380"/>
      <c r="U45" s="380" t="str">
        <f>IF(R45="","",R45*VLOOKUP(T45,'cout opérateur machines'!A4:B11,2,0))</f>
        <v/>
      </c>
      <c r="W45" s="183"/>
      <c r="X45" s="183"/>
      <c r="Y45" s="183"/>
      <c r="Z45" s="391">
        <f t="shared" si="1"/>
        <v>0</v>
      </c>
    </row>
    <row r="46" spans="3:26" ht="24.95" customHeight="1">
      <c r="C46" s="183"/>
      <c r="D46" s="183"/>
      <c r="E46" s="183"/>
      <c r="F46" s="183"/>
      <c r="H46" s="183"/>
      <c r="I46" s="183"/>
      <c r="J46" s="183"/>
      <c r="L46" s="183"/>
      <c r="M46" s="183"/>
      <c r="N46" s="183"/>
      <c r="O46" s="183"/>
      <c r="Q46" s="380"/>
      <c r="R46" s="380"/>
      <c r="S46" s="380"/>
      <c r="T46" s="380"/>
      <c r="U46" s="380" t="str">
        <f>IF(R46="","",R46*VLOOKUP(T46,'cout opérateur machines'!A5:B12,2,0))</f>
        <v/>
      </c>
      <c r="W46" s="183"/>
      <c r="X46" s="183"/>
      <c r="Y46" s="183"/>
      <c r="Z46" s="391">
        <f t="shared" si="1"/>
        <v>0</v>
      </c>
    </row>
    <row r="47" spans="3:26" ht="24.95" customHeight="1">
      <c r="C47" s="183"/>
      <c r="D47" s="183"/>
      <c r="E47" s="183"/>
      <c r="F47" s="183"/>
      <c r="H47" s="183"/>
      <c r="I47" s="183"/>
      <c r="J47" s="183"/>
      <c r="L47" s="183"/>
      <c r="M47" s="183"/>
      <c r="N47" s="183"/>
      <c r="O47" s="183"/>
      <c r="Q47" s="380"/>
      <c r="R47" s="380"/>
      <c r="S47" s="380"/>
      <c r="T47" s="380"/>
      <c r="U47" s="380" t="str">
        <f>IF(R47="","",R47*VLOOKUP(T47,'cout opérateur machines'!A6:B13,2,0))</f>
        <v/>
      </c>
      <c r="W47" s="183"/>
      <c r="X47" s="183"/>
      <c r="Y47" s="183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203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183"/>
      <c r="X48" s="183"/>
      <c r="Y48" s="183"/>
      <c r="Z48" s="391">
        <f t="shared" si="1"/>
        <v>0</v>
      </c>
    </row>
    <row r="49" spans="5:26">
      <c r="M49" s="69"/>
      <c r="N49" s="183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183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183"/>
    </row>
    <row r="52" spans="5:26">
      <c r="M52" s="69"/>
      <c r="N52" s="183"/>
    </row>
    <row r="53" spans="5:26">
      <c r="M53" s="69"/>
      <c r="N53" s="183"/>
    </row>
    <row r="54" spans="5:26">
      <c r="M54" s="69"/>
      <c r="N54" s="183"/>
    </row>
    <row r="55" spans="5:26">
      <c r="M55" s="69"/>
      <c r="N55" s="183"/>
    </row>
    <row r="61" spans="5:26">
      <c r="E61" s="186"/>
    </row>
    <row r="62" spans="5:26">
      <c r="E62" s="186"/>
    </row>
    <row r="63" spans="5:26">
      <c r="E63" s="186"/>
    </row>
    <row r="64" spans="5:26">
      <c r="E64" s="186"/>
    </row>
    <row r="65" spans="5:5">
      <c r="E65" s="186"/>
    </row>
    <row r="66" spans="5:5">
      <c r="E66" s="186"/>
    </row>
    <row r="67" spans="5:5">
      <c r="E67" s="186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45"/>
  <dimension ref="B1:Z67"/>
  <sheetViews>
    <sheetView topLeftCell="O27" zoomScale="68" zoomScaleNormal="68" workbookViewId="0">
      <selection activeCell="B31" sqref="B31:Q32"/>
    </sheetView>
  </sheetViews>
  <sheetFormatPr baseColWidth="10" defaultRowHeight="15"/>
  <cols>
    <col min="1" max="1" width="3.85546875" style="155" customWidth="1"/>
    <col min="2" max="17" width="32.7109375" style="155" customWidth="1"/>
    <col min="18" max="18" width="11.42578125" style="155"/>
    <col min="19" max="19" width="18.85546875" style="155" customWidth="1"/>
    <col min="20" max="22" width="11.42578125" style="155"/>
    <col min="23" max="23" width="21.28515625" style="155" customWidth="1"/>
    <col min="24" max="24" width="20.28515625" style="155" customWidth="1"/>
    <col min="25" max="25" width="21.140625" style="155" customWidth="1"/>
    <col min="26" max="16384" width="11.42578125" style="155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62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62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62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62"/>
      <c r="V5" s="400"/>
      <c r="W5" s="400"/>
      <c r="X5" s="400"/>
    </row>
    <row r="6" spans="2:24" ht="15" customHeight="1">
      <c r="C6" s="158"/>
      <c r="D6" s="158"/>
      <c r="E6" s="158"/>
      <c r="F6" s="158"/>
    </row>
    <row r="7" spans="2:24" ht="15" customHeight="1">
      <c r="C7" s="158"/>
      <c r="D7" s="158"/>
      <c r="E7" s="158"/>
      <c r="F7" s="158"/>
    </row>
    <row r="8" spans="2:24" ht="15" customHeight="1">
      <c r="C8" s="158"/>
      <c r="D8" s="158"/>
      <c r="E8" s="158"/>
      <c r="F8" s="158"/>
    </row>
    <row r="9" spans="2:24" ht="15" customHeight="1">
      <c r="C9" s="158"/>
      <c r="D9" s="158"/>
      <c r="F9" s="158"/>
    </row>
    <row r="10" spans="2:24" ht="15" customHeight="1">
      <c r="C10" s="158"/>
      <c r="D10" s="158"/>
      <c r="E10" s="158"/>
      <c r="F10" s="158"/>
    </row>
    <row r="11" spans="2:24">
      <c r="C11" s="156"/>
      <c r="D11" s="156"/>
      <c r="E11" s="156"/>
      <c r="F11" s="156"/>
    </row>
    <row r="12" spans="2:24" ht="36.75" customHeight="1">
      <c r="C12" s="156"/>
      <c r="D12" s="156"/>
      <c r="E12" s="156"/>
      <c r="F12" s="156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63"/>
      <c r="R13" s="159"/>
      <c r="S13" s="160"/>
      <c r="T13" s="160"/>
      <c r="U13" s="160"/>
      <c r="V13" s="160"/>
      <c r="W13" s="160"/>
      <c r="X13" s="160"/>
    </row>
    <row r="14" spans="2:24" ht="30" customHeight="1">
      <c r="B14" s="403" t="s">
        <v>11</v>
      </c>
      <c r="C14" s="403"/>
      <c r="D14" s="191" t="s">
        <v>43</v>
      </c>
      <c r="E14" s="193" t="s">
        <v>160</v>
      </c>
      <c r="F14" s="191" t="s">
        <v>171</v>
      </c>
      <c r="G14" s="193" t="s">
        <v>167</v>
      </c>
      <c r="H14" s="204"/>
      <c r="I14" s="198"/>
      <c r="J14" s="192" t="s">
        <v>114</v>
      </c>
      <c r="K14" s="192" t="s">
        <v>58</v>
      </c>
      <c r="L14" s="199" t="s">
        <v>58</v>
      </c>
      <c r="M14" s="191"/>
      <c r="N14" s="191" t="s">
        <v>75</v>
      </c>
      <c r="O14" s="192" t="s">
        <v>122</v>
      </c>
      <c r="P14" s="192" t="s">
        <v>169</v>
      </c>
      <c r="Q14" s="161"/>
      <c r="R14" s="161"/>
      <c r="S14" s="161"/>
      <c r="T14" s="161"/>
      <c r="U14" s="161"/>
      <c r="V14" s="161"/>
      <c r="W14" s="160"/>
      <c r="X14" s="160"/>
    </row>
    <row r="15" spans="2:24" ht="57.75" customHeight="1">
      <c r="B15" s="403" t="s">
        <v>12</v>
      </c>
      <c r="C15" s="403"/>
      <c r="D15" s="191" t="s">
        <v>44</v>
      </c>
      <c r="E15" s="193" t="s">
        <v>163</v>
      </c>
      <c r="F15" s="193" t="s">
        <v>172</v>
      </c>
      <c r="G15" s="193" t="s">
        <v>168</v>
      </c>
      <c r="H15" s="198"/>
      <c r="I15" s="198"/>
      <c r="J15" s="192" t="s">
        <v>115</v>
      </c>
      <c r="K15" s="193" t="s">
        <v>59</v>
      </c>
      <c r="L15" s="193" t="s">
        <v>110</v>
      </c>
      <c r="M15" s="191"/>
      <c r="N15" s="191" t="s">
        <v>74</v>
      </c>
      <c r="O15" s="191" t="s">
        <v>121</v>
      </c>
      <c r="P15" s="191" t="s">
        <v>170</v>
      </c>
      <c r="Q15" s="164"/>
      <c r="R15" s="161"/>
      <c r="S15" s="161"/>
      <c r="T15" s="161"/>
      <c r="U15" s="161"/>
      <c r="V15" s="161"/>
      <c r="W15" s="160"/>
      <c r="X15" s="160"/>
    </row>
    <row r="16" spans="2:24" ht="30" customHeight="1">
      <c r="B16" s="403" t="s">
        <v>60</v>
      </c>
      <c r="C16" s="403"/>
      <c r="D16" s="191">
        <v>57850</v>
      </c>
      <c r="E16" s="191">
        <v>1920</v>
      </c>
      <c r="F16" s="191">
        <v>0</v>
      </c>
      <c r="G16" s="191">
        <v>608</v>
      </c>
      <c r="H16" s="200"/>
      <c r="I16" s="200"/>
      <c r="J16" s="191"/>
      <c r="K16" s="191">
        <v>192</v>
      </c>
      <c r="L16" s="191">
        <v>144</v>
      </c>
      <c r="M16" s="191"/>
      <c r="N16" s="191">
        <v>38533</v>
      </c>
      <c r="O16" s="191">
        <v>3278</v>
      </c>
      <c r="P16" s="191">
        <v>395</v>
      </c>
      <c r="Q16" s="161"/>
      <c r="R16" s="161"/>
      <c r="S16" s="161"/>
      <c r="T16" s="161"/>
      <c r="U16" s="161"/>
      <c r="V16" s="161"/>
      <c r="W16" s="160"/>
      <c r="X16" s="160"/>
    </row>
    <row r="17" spans="2:24" ht="30" customHeight="1">
      <c r="B17" s="403" t="s">
        <v>23</v>
      </c>
      <c r="C17" s="403"/>
      <c r="D17" s="191">
        <v>58247</v>
      </c>
      <c r="E17" s="191">
        <v>2102</v>
      </c>
      <c r="F17" s="191">
        <v>1390</v>
      </c>
      <c r="G17" s="191">
        <v>950</v>
      </c>
      <c r="H17" s="198"/>
      <c r="I17" s="198"/>
      <c r="J17" s="191"/>
      <c r="K17" s="191">
        <v>192</v>
      </c>
      <c r="L17" s="191">
        <v>149</v>
      </c>
      <c r="M17" s="191"/>
      <c r="N17" s="191">
        <v>39511</v>
      </c>
      <c r="O17" s="191">
        <v>3590</v>
      </c>
      <c r="P17" s="191">
        <v>800</v>
      </c>
      <c r="Q17" s="161"/>
      <c r="R17" s="161"/>
      <c r="S17" s="161"/>
      <c r="T17" s="161"/>
      <c r="U17" s="161"/>
      <c r="V17" s="161"/>
      <c r="W17" s="160"/>
      <c r="X17" s="160"/>
    </row>
    <row r="18" spans="2:24" ht="30" customHeight="1">
      <c r="B18" s="403" t="s">
        <v>36</v>
      </c>
      <c r="C18" s="168" t="s">
        <v>37</v>
      </c>
      <c r="D18" s="191" t="s">
        <v>45</v>
      </c>
      <c r="E18" s="191" t="s">
        <v>45</v>
      </c>
      <c r="F18" s="191" t="s">
        <v>45</v>
      </c>
      <c r="G18" s="191" t="s">
        <v>45</v>
      </c>
      <c r="H18" s="204"/>
      <c r="I18" s="198"/>
      <c r="J18" s="191" t="s">
        <v>45</v>
      </c>
      <c r="K18" s="191" t="s">
        <v>45</v>
      </c>
      <c r="L18" s="191" t="s">
        <v>45</v>
      </c>
      <c r="M18" s="191"/>
      <c r="N18" s="191" t="s">
        <v>45</v>
      </c>
      <c r="O18" s="191" t="s">
        <v>45</v>
      </c>
      <c r="P18" s="191" t="s">
        <v>45</v>
      </c>
      <c r="Q18" s="161"/>
      <c r="R18" s="161"/>
      <c r="S18" s="161"/>
      <c r="T18" s="161"/>
      <c r="U18" s="161"/>
      <c r="V18" s="161"/>
      <c r="W18" s="160"/>
      <c r="X18" s="160"/>
    </row>
    <row r="19" spans="2:24" ht="30" customHeight="1">
      <c r="B19" s="403"/>
      <c r="C19" s="168" t="s">
        <v>38</v>
      </c>
      <c r="D19" s="191" t="s">
        <v>45</v>
      </c>
      <c r="E19" s="191" t="s">
        <v>45</v>
      </c>
      <c r="F19" s="191" t="s">
        <v>45</v>
      </c>
      <c r="G19" s="191" t="s">
        <v>45</v>
      </c>
      <c r="H19" s="204"/>
      <c r="I19" s="198"/>
      <c r="J19" s="191" t="s">
        <v>45</v>
      </c>
      <c r="K19" s="191" t="s">
        <v>45</v>
      </c>
      <c r="L19" s="191" t="s">
        <v>45</v>
      </c>
      <c r="M19" s="191"/>
      <c r="N19" s="191" t="s">
        <v>45</v>
      </c>
      <c r="O19" s="191" t="s">
        <v>45</v>
      </c>
      <c r="P19" s="191" t="s">
        <v>45</v>
      </c>
      <c r="Q19" s="161"/>
      <c r="R19" s="161"/>
      <c r="S19" s="161"/>
      <c r="T19" s="161"/>
      <c r="U19" s="161"/>
      <c r="V19" s="161"/>
      <c r="W19" s="160"/>
      <c r="X19" s="160"/>
    </row>
    <row r="20" spans="2:24" ht="30" customHeight="1">
      <c r="B20" s="401" t="s">
        <v>15</v>
      </c>
      <c r="C20" s="401"/>
      <c r="D20" s="191" t="s">
        <v>45</v>
      </c>
      <c r="E20" s="191" t="s">
        <v>45</v>
      </c>
      <c r="F20" s="191" t="s">
        <v>45</v>
      </c>
      <c r="G20" s="191" t="s">
        <v>45</v>
      </c>
      <c r="H20" s="198"/>
      <c r="I20" s="198"/>
      <c r="J20" s="191" t="s">
        <v>45</v>
      </c>
      <c r="K20" s="191" t="s">
        <v>45</v>
      </c>
      <c r="L20" s="191" t="s">
        <v>45</v>
      </c>
      <c r="M20" s="191"/>
      <c r="N20" s="191" t="s">
        <v>45</v>
      </c>
      <c r="O20" s="191" t="s">
        <v>45</v>
      </c>
      <c r="P20" s="191" t="s">
        <v>45</v>
      </c>
      <c r="Q20" s="161"/>
      <c r="R20" s="161"/>
      <c r="S20" s="161"/>
      <c r="T20" s="161"/>
      <c r="U20" s="161"/>
      <c r="V20" s="161"/>
      <c r="W20" s="160"/>
      <c r="X20" s="160"/>
    </row>
    <row r="21" spans="2:24" ht="30" customHeight="1">
      <c r="B21" s="401" t="s">
        <v>39</v>
      </c>
      <c r="C21" s="401"/>
      <c r="D21" s="191" t="s">
        <v>45</v>
      </c>
      <c r="E21" s="191" t="s">
        <v>45</v>
      </c>
      <c r="F21" s="191" t="s">
        <v>45</v>
      </c>
      <c r="G21" s="191" t="s">
        <v>45</v>
      </c>
      <c r="H21" s="198"/>
      <c r="I21" s="198"/>
      <c r="J21" s="191" t="s">
        <v>45</v>
      </c>
      <c r="K21" s="191" t="s">
        <v>45</v>
      </c>
      <c r="L21" s="191" t="s">
        <v>45</v>
      </c>
      <c r="M21" s="191"/>
      <c r="N21" s="191" t="s">
        <v>45</v>
      </c>
      <c r="O21" s="191" t="s">
        <v>45</v>
      </c>
      <c r="P21" s="191" t="s">
        <v>45</v>
      </c>
      <c r="Q21" s="161"/>
      <c r="R21" s="161"/>
      <c r="S21" s="161"/>
      <c r="T21" s="161"/>
      <c r="U21" s="161"/>
      <c r="V21" s="161"/>
      <c r="W21" s="160"/>
      <c r="X21" s="160"/>
    </row>
    <row r="22" spans="2:24" ht="30" customHeight="1">
      <c r="B22" s="401" t="s">
        <v>16</v>
      </c>
      <c r="C22" s="401"/>
      <c r="D22" s="191" t="s">
        <v>45</v>
      </c>
      <c r="E22" s="191" t="s">
        <v>45</v>
      </c>
      <c r="F22" s="191" t="s">
        <v>45</v>
      </c>
      <c r="G22" s="191" t="s">
        <v>45</v>
      </c>
      <c r="H22" s="198"/>
      <c r="I22" s="198"/>
      <c r="J22" s="191" t="s">
        <v>45</v>
      </c>
      <c r="K22" s="191" t="s">
        <v>45</v>
      </c>
      <c r="L22" s="191" t="s">
        <v>45</v>
      </c>
      <c r="M22" s="191"/>
      <c r="N22" s="191" t="s">
        <v>45</v>
      </c>
      <c r="O22" s="191" t="s">
        <v>45</v>
      </c>
      <c r="P22" s="191" t="s">
        <v>45</v>
      </c>
      <c r="Q22" s="161"/>
      <c r="R22" s="161"/>
      <c r="S22" s="161"/>
      <c r="T22" s="161"/>
      <c r="U22" s="161"/>
      <c r="V22" s="161"/>
      <c r="W22" s="160"/>
      <c r="X22" s="160"/>
    </row>
    <row r="23" spans="2:24" ht="66.75" customHeight="1">
      <c r="B23" s="401" t="s">
        <v>17</v>
      </c>
      <c r="C23" s="401"/>
      <c r="D23" s="191" t="s">
        <v>45</v>
      </c>
      <c r="E23" s="191" t="s">
        <v>45</v>
      </c>
      <c r="F23" s="193" t="s">
        <v>61</v>
      </c>
      <c r="G23" s="191" t="s">
        <v>45</v>
      </c>
      <c r="H23" s="205"/>
      <c r="I23" s="198"/>
      <c r="J23" s="193" t="s">
        <v>45</v>
      </c>
      <c r="K23" s="193" t="s">
        <v>45</v>
      </c>
      <c r="L23" s="191" t="s">
        <v>45</v>
      </c>
      <c r="M23" s="191"/>
      <c r="N23" s="191" t="s">
        <v>45</v>
      </c>
      <c r="O23" s="191" t="s">
        <v>45</v>
      </c>
      <c r="P23" s="191" t="s">
        <v>45</v>
      </c>
      <c r="Q23" s="161"/>
      <c r="R23" s="161"/>
      <c r="S23" s="161"/>
      <c r="T23" s="161"/>
      <c r="U23" s="161"/>
      <c r="V23" s="161"/>
      <c r="W23" s="160"/>
      <c r="X23" s="160"/>
    </row>
    <row r="24" spans="2:24" ht="30" customHeight="1">
      <c r="B24" s="401" t="s">
        <v>13</v>
      </c>
      <c r="C24" s="401"/>
      <c r="D24" s="191"/>
      <c r="E24" s="198"/>
      <c r="F24" s="191"/>
      <c r="G24" s="191"/>
      <c r="H24" s="198"/>
      <c r="I24" s="198"/>
      <c r="J24" s="191"/>
      <c r="K24" s="191"/>
      <c r="L24" s="195"/>
      <c r="M24" s="191"/>
      <c r="N24" s="191"/>
      <c r="O24" s="191"/>
      <c r="P24" s="191"/>
      <c r="Q24" s="389">
        <f>COUNTA(D24:P24)</f>
        <v>0</v>
      </c>
      <c r="R24" s="161"/>
      <c r="S24" s="161"/>
      <c r="T24" s="161"/>
      <c r="U24" s="161"/>
      <c r="V24" s="161"/>
      <c r="W24" s="160"/>
      <c r="X24" s="160"/>
    </row>
    <row r="25" spans="2:24" ht="30" customHeight="1">
      <c r="B25" s="401" t="s">
        <v>14</v>
      </c>
      <c r="C25" s="401"/>
      <c r="D25" s="191" t="s">
        <v>45</v>
      </c>
      <c r="E25" s="191" t="s">
        <v>45</v>
      </c>
      <c r="F25" s="191" t="s">
        <v>45</v>
      </c>
      <c r="G25" s="191" t="s">
        <v>45</v>
      </c>
      <c r="H25" s="206"/>
      <c r="I25" s="201"/>
      <c r="J25" s="191" t="s">
        <v>45</v>
      </c>
      <c r="K25" s="191" t="s">
        <v>45</v>
      </c>
      <c r="L25" s="191" t="s">
        <v>45</v>
      </c>
      <c r="M25" s="191"/>
      <c r="N25" s="191" t="s">
        <v>45</v>
      </c>
      <c r="O25" s="191" t="s">
        <v>45</v>
      </c>
      <c r="P25" s="191" t="s">
        <v>45</v>
      </c>
      <c r="Q25" s="161"/>
      <c r="R25" s="161"/>
      <c r="S25" s="161"/>
      <c r="T25" s="161"/>
      <c r="U25" s="161"/>
      <c r="V25" s="161"/>
      <c r="W25" s="160"/>
      <c r="X25" s="160"/>
    </row>
    <row r="26" spans="2:24" ht="30" customHeight="1">
      <c r="B26" s="401" t="s">
        <v>18</v>
      </c>
      <c r="C26" s="401"/>
      <c r="D26" s="191"/>
      <c r="E26" s="191"/>
      <c r="F26" s="191"/>
      <c r="G26" s="191"/>
      <c r="H26" s="198"/>
      <c r="I26" s="198"/>
      <c r="J26" s="191"/>
      <c r="K26" s="191"/>
      <c r="L26" s="191"/>
      <c r="M26" s="191"/>
      <c r="N26" s="191"/>
      <c r="O26" s="191"/>
      <c r="P26" s="191"/>
      <c r="Q26" s="161"/>
      <c r="R26" s="161"/>
      <c r="S26" s="161"/>
      <c r="T26" s="161"/>
      <c r="U26" s="161"/>
      <c r="V26" s="161"/>
      <c r="W26" s="160"/>
      <c r="X26" s="160"/>
    </row>
    <row r="27" spans="2:24" ht="30" customHeight="1">
      <c r="B27" s="401" t="s">
        <v>19</v>
      </c>
      <c r="C27" s="40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61"/>
      <c r="R27" s="161"/>
      <c r="S27" s="161"/>
      <c r="T27" s="161"/>
      <c r="U27" s="161"/>
      <c r="V27" s="161"/>
      <c r="W27" s="160"/>
      <c r="X27" s="160"/>
    </row>
    <row r="28" spans="2:24" ht="30" customHeight="1">
      <c r="B28" s="401" t="s">
        <v>20</v>
      </c>
      <c r="C28" s="40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61"/>
      <c r="R28" s="161"/>
      <c r="S28" s="161"/>
      <c r="T28" s="161"/>
      <c r="U28" s="161"/>
      <c r="V28" s="161"/>
      <c r="W28" s="160"/>
      <c r="X28" s="160"/>
    </row>
    <row r="29" spans="2:24" ht="30" customHeight="1">
      <c r="B29" s="401" t="s">
        <v>21</v>
      </c>
      <c r="C29" s="401"/>
      <c r="D29" s="191">
        <v>0</v>
      </c>
      <c r="E29" s="191">
        <v>0</v>
      </c>
      <c r="F29" s="191">
        <v>0</v>
      </c>
      <c r="G29" s="191">
        <v>0</v>
      </c>
      <c r="H29" s="191">
        <v>0</v>
      </c>
      <c r="I29" s="191">
        <v>1</v>
      </c>
      <c r="J29" s="191">
        <v>0</v>
      </c>
      <c r="K29" s="191">
        <v>0</v>
      </c>
      <c r="L29" s="191">
        <v>0</v>
      </c>
      <c r="M29" s="191">
        <v>0</v>
      </c>
      <c r="N29" s="191">
        <v>1</v>
      </c>
      <c r="O29" s="191">
        <v>0</v>
      </c>
      <c r="P29" s="191">
        <v>0</v>
      </c>
      <c r="Q29" s="161"/>
      <c r="R29" s="161"/>
      <c r="S29" s="161"/>
      <c r="T29" s="161"/>
      <c r="U29" s="161"/>
      <c r="V29" s="161"/>
      <c r="W29" s="160"/>
      <c r="X29" s="160"/>
    </row>
    <row r="30" spans="2:24" ht="30" customHeight="1">
      <c r="B30" s="401" t="s">
        <v>100</v>
      </c>
      <c r="C30" s="40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389">
        <f>SUM(D30:P30)</f>
        <v>0</v>
      </c>
      <c r="R30" s="161"/>
      <c r="S30" s="161"/>
      <c r="T30" s="161"/>
      <c r="U30" s="161"/>
      <c r="V30" s="161"/>
      <c r="W30" s="160"/>
      <c r="X30" s="16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61"/>
      <c r="S31" s="161"/>
      <c r="T31" s="161"/>
      <c r="U31" s="161"/>
      <c r="V31" s="161"/>
      <c r="W31" s="160"/>
      <c r="X31" s="16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170" t="s">
        <v>26</v>
      </c>
      <c r="D41" s="170" t="s">
        <v>24</v>
      </c>
      <c r="E41" s="170" t="s">
        <v>25</v>
      </c>
      <c r="F41" s="170" t="s">
        <v>30</v>
      </c>
      <c r="H41" s="171" t="s">
        <v>41</v>
      </c>
      <c r="I41" s="170" t="s">
        <v>27</v>
      </c>
      <c r="J41" s="170" t="s">
        <v>28</v>
      </c>
      <c r="L41" s="171" t="s">
        <v>29</v>
      </c>
      <c r="M41" s="170" t="s">
        <v>40</v>
      </c>
      <c r="N41" s="170" t="s">
        <v>42</v>
      </c>
      <c r="O41" s="170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71" t="s">
        <v>83</v>
      </c>
      <c r="X41" s="171" t="s">
        <v>85</v>
      </c>
      <c r="Y41" s="171" t="s">
        <v>84</v>
      </c>
      <c r="Z41" s="381" t="s">
        <v>220</v>
      </c>
    </row>
    <row r="42" spans="3:26" ht="24.95" customHeight="1">
      <c r="C42" s="157"/>
      <c r="D42" s="157"/>
      <c r="E42" s="176"/>
      <c r="F42" s="157"/>
      <c r="H42" s="157"/>
      <c r="I42" s="157"/>
      <c r="J42" s="157"/>
      <c r="L42" s="157"/>
      <c r="M42" s="157"/>
      <c r="N42" s="157"/>
      <c r="O42" s="157"/>
      <c r="Q42" s="380" t="s">
        <v>74</v>
      </c>
      <c r="R42" s="380">
        <v>8</v>
      </c>
      <c r="S42" s="380">
        <v>40</v>
      </c>
      <c r="T42" s="380" t="s">
        <v>117</v>
      </c>
      <c r="U42" s="380">
        <f>IF(R42="","",R42*VLOOKUP(T42,'cout opérateur machines'!A1:B8,2,0))</f>
        <v>56</v>
      </c>
      <c r="W42" s="157"/>
      <c r="X42" s="157"/>
      <c r="Y42" s="157"/>
      <c r="Z42" s="391">
        <f>X42*8</f>
        <v>0</v>
      </c>
    </row>
    <row r="43" spans="3:26" ht="24.95" customHeight="1">
      <c r="C43" s="157"/>
      <c r="D43" s="157"/>
      <c r="E43" s="157"/>
      <c r="F43" s="157"/>
      <c r="H43" s="157"/>
      <c r="I43" s="157"/>
      <c r="J43" s="157"/>
      <c r="L43" s="157"/>
      <c r="M43" s="157"/>
      <c r="N43" s="157"/>
      <c r="O43" s="157"/>
      <c r="Q43" s="380"/>
      <c r="R43" s="380"/>
      <c r="S43" s="380"/>
      <c r="T43" s="380"/>
      <c r="U43" s="380" t="str">
        <f>IF(R43="","",R43*VLOOKUP(T43,'cout opérateur machines'!A2:B9,2,0))</f>
        <v/>
      </c>
      <c r="W43" s="157"/>
      <c r="X43" s="157"/>
      <c r="Y43" s="157"/>
      <c r="Z43" s="391">
        <f t="shared" ref="Z43:Z48" si="1">X43*8</f>
        <v>0</v>
      </c>
    </row>
    <row r="44" spans="3:26" ht="24.95" customHeight="1">
      <c r="C44" s="157"/>
      <c r="D44" s="157"/>
      <c r="E44" s="157"/>
      <c r="F44" s="157"/>
      <c r="H44" s="157"/>
      <c r="I44" s="157"/>
      <c r="J44" s="157"/>
      <c r="L44" s="157"/>
      <c r="M44" s="157"/>
      <c r="N44" s="157"/>
      <c r="O44" s="157"/>
      <c r="Q44" s="380"/>
      <c r="R44" s="380"/>
      <c r="S44" s="380"/>
      <c r="T44" s="380"/>
      <c r="U44" s="380" t="str">
        <f>IF(R44="","",R44*VLOOKUP(T44,'cout opérateur machines'!A3:B10,2,0))</f>
        <v/>
      </c>
      <c r="W44" s="157"/>
      <c r="X44" s="157"/>
      <c r="Y44" s="157"/>
      <c r="Z44" s="391">
        <f t="shared" si="1"/>
        <v>0</v>
      </c>
    </row>
    <row r="45" spans="3:26" ht="24.95" customHeight="1">
      <c r="C45" s="157"/>
      <c r="D45" s="157"/>
      <c r="E45" s="157"/>
      <c r="F45" s="157"/>
      <c r="H45" s="157"/>
      <c r="I45" s="157"/>
      <c r="J45" s="157"/>
      <c r="L45" s="157"/>
      <c r="M45" s="157"/>
      <c r="N45" s="157"/>
      <c r="O45" s="157"/>
      <c r="Q45" s="380"/>
      <c r="R45" s="380"/>
      <c r="S45" s="380"/>
      <c r="T45" s="380"/>
      <c r="U45" s="380" t="str">
        <f>IF(R45="","",R45*VLOOKUP(T45,'cout opérateur machines'!A4:B11,2,0))</f>
        <v/>
      </c>
      <c r="W45" s="157"/>
      <c r="X45" s="157"/>
      <c r="Y45" s="157"/>
      <c r="Z45" s="391">
        <f t="shared" si="1"/>
        <v>0</v>
      </c>
    </row>
    <row r="46" spans="3:26" ht="24.95" customHeight="1">
      <c r="C46" s="157"/>
      <c r="D46" s="157"/>
      <c r="E46" s="157"/>
      <c r="F46" s="157"/>
      <c r="H46" s="157"/>
      <c r="I46" s="157"/>
      <c r="J46" s="157"/>
      <c r="L46" s="157"/>
      <c r="M46" s="157"/>
      <c r="N46" s="157"/>
      <c r="O46" s="157"/>
      <c r="Q46" s="380"/>
      <c r="R46" s="380"/>
      <c r="S46" s="380"/>
      <c r="T46" s="380"/>
      <c r="U46" s="380" t="str">
        <f>IF(R46="","",R46*VLOOKUP(T46,'cout opérateur machines'!A5:B12,2,0))</f>
        <v/>
      </c>
      <c r="W46" s="157"/>
      <c r="X46" s="157"/>
      <c r="Y46" s="157"/>
      <c r="Z46" s="391">
        <f t="shared" si="1"/>
        <v>0</v>
      </c>
    </row>
    <row r="47" spans="3:26" ht="24.95" customHeight="1">
      <c r="C47" s="157"/>
      <c r="D47" s="157"/>
      <c r="E47" s="157"/>
      <c r="F47" s="157"/>
      <c r="H47" s="157"/>
      <c r="I47" s="157"/>
      <c r="J47" s="157"/>
      <c r="L47" s="157"/>
      <c r="M47" s="157"/>
      <c r="N47" s="157"/>
      <c r="O47" s="157"/>
      <c r="Q47" s="380"/>
      <c r="R47" s="380"/>
      <c r="S47" s="380"/>
      <c r="T47" s="380"/>
      <c r="U47" s="380" t="str">
        <f>IF(R47="","",R47*VLOOKUP(T47,'cout opérateur machines'!A6:B13,2,0))</f>
        <v/>
      </c>
      <c r="W47" s="157"/>
      <c r="X47" s="157"/>
      <c r="Y47" s="157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177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157"/>
      <c r="X48" s="157"/>
      <c r="Y48" s="157"/>
      <c r="Z48" s="391">
        <f t="shared" si="1"/>
        <v>0</v>
      </c>
    </row>
    <row r="49" spans="5:26">
      <c r="M49" s="69"/>
      <c r="N49" s="157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157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157"/>
    </row>
    <row r="52" spans="5:26">
      <c r="M52" s="69"/>
      <c r="N52" s="157"/>
    </row>
    <row r="53" spans="5:26">
      <c r="M53" s="69"/>
      <c r="N53" s="157"/>
    </row>
    <row r="54" spans="5:26">
      <c r="M54" s="69"/>
      <c r="N54" s="157"/>
    </row>
    <row r="55" spans="5:26">
      <c r="M55" s="69"/>
      <c r="N55" s="157"/>
    </row>
    <row r="61" spans="5:26">
      <c r="E61" s="160"/>
    </row>
    <row r="62" spans="5:26">
      <c r="E62" s="160"/>
    </row>
    <row r="63" spans="5:26">
      <c r="E63" s="160"/>
    </row>
    <row r="64" spans="5:26">
      <c r="E64" s="160"/>
    </row>
    <row r="65" spans="5:5">
      <c r="E65" s="160"/>
    </row>
    <row r="66" spans="5:5">
      <c r="E66" s="160"/>
    </row>
    <row r="67" spans="5:5">
      <c r="E67" s="16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44"/>
  <dimension ref="B1:Z67"/>
  <sheetViews>
    <sheetView topLeftCell="O27" zoomScale="68" zoomScaleNormal="68" workbookViewId="0">
      <selection activeCell="B31" sqref="B31:Q32"/>
    </sheetView>
  </sheetViews>
  <sheetFormatPr baseColWidth="10" defaultRowHeight="15"/>
  <cols>
    <col min="1" max="1" width="3.85546875" style="129" customWidth="1"/>
    <col min="2" max="17" width="32.7109375" style="129" customWidth="1"/>
    <col min="18" max="18" width="11.42578125" style="129"/>
    <col min="19" max="19" width="18.85546875" style="129" customWidth="1"/>
    <col min="20" max="22" width="11.42578125" style="129"/>
    <col min="23" max="23" width="21.28515625" style="129" customWidth="1"/>
    <col min="24" max="24" width="20.28515625" style="129" customWidth="1"/>
    <col min="25" max="25" width="21.140625" style="129" customWidth="1"/>
    <col min="26" max="16384" width="11.42578125" style="129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36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36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36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36"/>
      <c r="V5" s="400"/>
      <c r="W5" s="400"/>
      <c r="X5" s="400"/>
    </row>
    <row r="6" spans="2:24" ht="15" customHeight="1">
      <c r="C6" s="132"/>
      <c r="D6" s="132"/>
      <c r="E6" s="132"/>
      <c r="F6" s="132"/>
    </row>
    <row r="7" spans="2:24" ht="15" customHeight="1">
      <c r="C7" s="132"/>
      <c r="D7" s="132"/>
      <c r="E7" s="132"/>
      <c r="F7" s="132"/>
    </row>
    <row r="8" spans="2:24" ht="15" customHeight="1">
      <c r="C8" s="132"/>
      <c r="D8" s="132"/>
      <c r="E8" s="132"/>
      <c r="F8" s="132"/>
    </row>
    <row r="9" spans="2:24" ht="15" customHeight="1">
      <c r="C9" s="132"/>
      <c r="D9" s="132"/>
      <c r="F9" s="132"/>
    </row>
    <row r="10" spans="2:24" ht="15" customHeight="1">
      <c r="C10" s="132"/>
      <c r="D10" s="132"/>
      <c r="E10" s="132"/>
      <c r="F10" s="132"/>
    </row>
    <row r="11" spans="2:24">
      <c r="C11" s="130"/>
      <c r="D11" s="130"/>
      <c r="E11" s="130"/>
      <c r="F11" s="130"/>
    </row>
    <row r="12" spans="2:24" ht="36.75" customHeight="1">
      <c r="C12" s="130"/>
      <c r="D12" s="130"/>
      <c r="E12" s="130"/>
      <c r="F12" s="130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37"/>
      <c r="R13" s="133"/>
      <c r="S13" s="134"/>
      <c r="T13" s="134"/>
      <c r="U13" s="134"/>
      <c r="V13" s="134"/>
      <c r="W13" s="134"/>
      <c r="X13" s="134"/>
    </row>
    <row r="14" spans="2:24" ht="30" customHeight="1">
      <c r="B14" s="403" t="s">
        <v>11</v>
      </c>
      <c r="C14" s="403"/>
      <c r="D14" s="165" t="s">
        <v>43</v>
      </c>
      <c r="E14" s="167" t="s">
        <v>160</v>
      </c>
      <c r="F14" s="165">
        <v>551275</v>
      </c>
      <c r="G14" s="167" t="s">
        <v>167</v>
      </c>
      <c r="H14" s="178"/>
      <c r="I14" s="172"/>
      <c r="J14" s="166" t="s">
        <v>114</v>
      </c>
      <c r="K14" s="166" t="s">
        <v>58</v>
      </c>
      <c r="L14" s="173" t="s">
        <v>58</v>
      </c>
      <c r="M14" s="165"/>
      <c r="N14" s="165" t="s">
        <v>75</v>
      </c>
      <c r="O14" s="166" t="s">
        <v>122</v>
      </c>
      <c r="P14" s="166" t="s">
        <v>169</v>
      </c>
      <c r="Q14" s="135"/>
      <c r="R14" s="135"/>
      <c r="S14" s="135"/>
      <c r="T14" s="135"/>
      <c r="U14" s="135"/>
      <c r="V14" s="135"/>
      <c r="W14" s="134"/>
      <c r="X14" s="134"/>
    </row>
    <row r="15" spans="2:24" ht="57.75" customHeight="1">
      <c r="B15" s="403" t="s">
        <v>12</v>
      </c>
      <c r="C15" s="403"/>
      <c r="D15" s="165" t="s">
        <v>44</v>
      </c>
      <c r="E15" s="167" t="s">
        <v>163</v>
      </c>
      <c r="F15" s="167" t="s">
        <v>164</v>
      </c>
      <c r="G15" s="167" t="s">
        <v>168</v>
      </c>
      <c r="H15" s="172"/>
      <c r="I15" s="172"/>
      <c r="J15" s="166" t="s">
        <v>115</v>
      </c>
      <c r="K15" s="167" t="s">
        <v>59</v>
      </c>
      <c r="L15" s="167" t="s">
        <v>110</v>
      </c>
      <c r="M15" s="165"/>
      <c r="N15" s="165" t="s">
        <v>74</v>
      </c>
      <c r="O15" s="165" t="s">
        <v>121</v>
      </c>
      <c r="P15" s="165" t="s">
        <v>170</v>
      </c>
      <c r="Q15" s="138"/>
      <c r="R15" s="135"/>
      <c r="S15" s="135"/>
      <c r="T15" s="135"/>
      <c r="U15" s="135"/>
      <c r="V15" s="135"/>
      <c r="W15" s="134"/>
      <c r="X15" s="134"/>
    </row>
    <row r="16" spans="2:24" ht="30" customHeight="1">
      <c r="B16" s="403" t="s">
        <v>60</v>
      </c>
      <c r="C16" s="403"/>
      <c r="D16" s="165">
        <v>56890</v>
      </c>
      <c r="E16" s="165">
        <v>1436</v>
      </c>
      <c r="F16" s="165">
        <v>935</v>
      </c>
      <c r="G16" s="165">
        <v>284</v>
      </c>
      <c r="H16" s="174"/>
      <c r="I16" s="174"/>
      <c r="J16" s="165"/>
      <c r="K16" s="165">
        <v>191</v>
      </c>
      <c r="L16" s="165">
        <v>137</v>
      </c>
      <c r="M16" s="165"/>
      <c r="N16" s="165">
        <v>36764</v>
      </c>
      <c r="O16" s="165">
        <v>2940</v>
      </c>
      <c r="P16" s="165">
        <v>30</v>
      </c>
      <c r="Q16" s="135"/>
      <c r="R16" s="135"/>
      <c r="S16" s="135"/>
      <c r="T16" s="135"/>
      <c r="U16" s="135"/>
      <c r="V16" s="135"/>
      <c r="W16" s="134"/>
      <c r="X16" s="134"/>
    </row>
    <row r="17" spans="2:24" ht="30" customHeight="1">
      <c r="B17" s="403" t="s">
        <v>23</v>
      </c>
      <c r="C17" s="403"/>
      <c r="D17" s="165">
        <v>57750</v>
      </c>
      <c r="E17" s="165">
        <v>1860</v>
      </c>
      <c r="F17" s="165">
        <v>1102</v>
      </c>
      <c r="G17" s="165">
        <v>608</v>
      </c>
      <c r="H17" s="172"/>
      <c r="I17" s="172"/>
      <c r="J17" s="165"/>
      <c r="K17" s="165">
        <v>191</v>
      </c>
      <c r="L17" s="165">
        <v>143</v>
      </c>
      <c r="M17" s="165"/>
      <c r="N17" s="165">
        <v>38533</v>
      </c>
      <c r="O17" s="165">
        <v>3278</v>
      </c>
      <c r="P17" s="165">
        <v>395</v>
      </c>
      <c r="Q17" s="135"/>
      <c r="R17" s="135"/>
      <c r="S17" s="135"/>
      <c r="T17" s="135"/>
      <c r="U17" s="135"/>
      <c r="V17" s="135"/>
      <c r="W17" s="134"/>
      <c r="X17" s="134"/>
    </row>
    <row r="18" spans="2:24" ht="30" customHeight="1">
      <c r="B18" s="403" t="s">
        <v>36</v>
      </c>
      <c r="C18" s="142" t="s">
        <v>37</v>
      </c>
      <c r="D18" s="165" t="s">
        <v>45</v>
      </c>
      <c r="E18" s="165" t="s">
        <v>45</v>
      </c>
      <c r="F18" s="165" t="s">
        <v>45</v>
      </c>
      <c r="G18" s="165" t="s">
        <v>45</v>
      </c>
      <c r="H18" s="178"/>
      <c r="I18" s="172"/>
      <c r="J18" s="165" t="s">
        <v>45</v>
      </c>
      <c r="K18" s="165" t="s">
        <v>45</v>
      </c>
      <c r="L18" s="165" t="s">
        <v>45</v>
      </c>
      <c r="M18" s="165"/>
      <c r="N18" s="165" t="s">
        <v>45</v>
      </c>
      <c r="O18" s="165" t="s">
        <v>45</v>
      </c>
      <c r="P18" s="165" t="s">
        <v>45</v>
      </c>
      <c r="Q18" s="135"/>
      <c r="R18" s="135"/>
      <c r="S18" s="135"/>
      <c r="T18" s="135"/>
      <c r="U18" s="135"/>
      <c r="V18" s="135"/>
      <c r="W18" s="134"/>
      <c r="X18" s="134"/>
    </row>
    <row r="19" spans="2:24" ht="30" customHeight="1">
      <c r="B19" s="403"/>
      <c r="C19" s="142" t="s">
        <v>38</v>
      </c>
      <c r="D19" s="165" t="s">
        <v>45</v>
      </c>
      <c r="E19" s="165" t="s">
        <v>45</v>
      </c>
      <c r="F19" s="165" t="s">
        <v>45</v>
      </c>
      <c r="G19" s="165" t="s">
        <v>45</v>
      </c>
      <c r="H19" s="178"/>
      <c r="I19" s="172"/>
      <c r="J19" s="165" t="s">
        <v>45</v>
      </c>
      <c r="K19" s="165" t="s">
        <v>45</v>
      </c>
      <c r="L19" s="165" t="s">
        <v>45</v>
      </c>
      <c r="M19" s="165"/>
      <c r="N19" s="165" t="s">
        <v>45</v>
      </c>
      <c r="O19" s="165" t="s">
        <v>45</v>
      </c>
      <c r="P19" s="165" t="s">
        <v>45</v>
      </c>
      <c r="Q19" s="135"/>
      <c r="R19" s="135"/>
      <c r="S19" s="135"/>
      <c r="T19" s="135"/>
      <c r="U19" s="135"/>
      <c r="V19" s="135"/>
      <c r="W19" s="134"/>
      <c r="X19" s="134"/>
    </row>
    <row r="20" spans="2:24" ht="30" customHeight="1">
      <c r="B20" s="401" t="s">
        <v>15</v>
      </c>
      <c r="C20" s="401"/>
      <c r="D20" s="165" t="s">
        <v>45</v>
      </c>
      <c r="E20" s="165" t="s">
        <v>45</v>
      </c>
      <c r="F20" s="165" t="s">
        <v>45</v>
      </c>
      <c r="G20" s="165" t="s">
        <v>45</v>
      </c>
      <c r="H20" s="172"/>
      <c r="I20" s="172"/>
      <c r="J20" s="165" t="s">
        <v>45</v>
      </c>
      <c r="K20" s="165" t="s">
        <v>45</v>
      </c>
      <c r="L20" s="165" t="s">
        <v>45</v>
      </c>
      <c r="M20" s="165"/>
      <c r="N20" s="165" t="s">
        <v>45</v>
      </c>
      <c r="O20" s="165" t="s">
        <v>45</v>
      </c>
      <c r="P20" s="165" t="s">
        <v>45</v>
      </c>
      <c r="Q20" s="135"/>
      <c r="R20" s="135"/>
      <c r="S20" s="135"/>
      <c r="T20" s="135"/>
      <c r="U20" s="135"/>
      <c r="V20" s="135"/>
      <c r="W20" s="134"/>
      <c r="X20" s="134"/>
    </row>
    <row r="21" spans="2:24" ht="30" customHeight="1">
      <c r="B21" s="401" t="s">
        <v>39</v>
      </c>
      <c r="C21" s="401"/>
      <c r="D21" s="165" t="s">
        <v>45</v>
      </c>
      <c r="E21" s="165" t="s">
        <v>45</v>
      </c>
      <c r="F21" s="165" t="s">
        <v>45</v>
      </c>
      <c r="G21" s="165" t="s">
        <v>45</v>
      </c>
      <c r="H21" s="172"/>
      <c r="I21" s="172"/>
      <c r="J21" s="165" t="s">
        <v>45</v>
      </c>
      <c r="K21" s="165" t="s">
        <v>45</v>
      </c>
      <c r="L21" s="165" t="s">
        <v>45</v>
      </c>
      <c r="M21" s="165"/>
      <c r="N21" s="165" t="s">
        <v>45</v>
      </c>
      <c r="O21" s="165" t="s">
        <v>45</v>
      </c>
      <c r="P21" s="165" t="s">
        <v>45</v>
      </c>
      <c r="Q21" s="135"/>
      <c r="R21" s="135"/>
      <c r="S21" s="135"/>
      <c r="T21" s="135"/>
      <c r="U21" s="135"/>
      <c r="V21" s="135"/>
      <c r="W21" s="134"/>
      <c r="X21" s="134"/>
    </row>
    <row r="22" spans="2:24" ht="30" customHeight="1">
      <c r="B22" s="401" t="s">
        <v>16</v>
      </c>
      <c r="C22" s="401"/>
      <c r="D22" s="165" t="s">
        <v>45</v>
      </c>
      <c r="E22" s="165" t="s">
        <v>45</v>
      </c>
      <c r="F22" s="165" t="s">
        <v>45</v>
      </c>
      <c r="G22" s="165" t="s">
        <v>45</v>
      </c>
      <c r="H22" s="172"/>
      <c r="I22" s="172"/>
      <c r="J22" s="165" t="s">
        <v>45</v>
      </c>
      <c r="K22" s="165" t="s">
        <v>45</v>
      </c>
      <c r="L22" s="165" t="s">
        <v>45</v>
      </c>
      <c r="M22" s="165"/>
      <c r="N22" s="165" t="s">
        <v>45</v>
      </c>
      <c r="O22" s="165" t="s">
        <v>45</v>
      </c>
      <c r="P22" s="165" t="s">
        <v>45</v>
      </c>
      <c r="Q22" s="135"/>
      <c r="R22" s="135"/>
      <c r="S22" s="135"/>
      <c r="T22" s="135"/>
      <c r="U22" s="135"/>
      <c r="V22" s="135"/>
      <c r="W22" s="134"/>
      <c r="X22" s="134"/>
    </row>
    <row r="23" spans="2:24" ht="66.75" customHeight="1">
      <c r="B23" s="401" t="s">
        <v>17</v>
      </c>
      <c r="C23" s="401"/>
      <c r="D23" s="165" t="s">
        <v>45</v>
      </c>
      <c r="E23" s="165" t="s">
        <v>45</v>
      </c>
      <c r="F23" s="167" t="s">
        <v>61</v>
      </c>
      <c r="G23" s="165" t="s">
        <v>45</v>
      </c>
      <c r="H23" s="179"/>
      <c r="I23" s="172"/>
      <c r="J23" s="167" t="s">
        <v>45</v>
      </c>
      <c r="K23" s="167" t="s">
        <v>45</v>
      </c>
      <c r="L23" s="165" t="s">
        <v>45</v>
      </c>
      <c r="M23" s="165"/>
      <c r="N23" s="165" t="s">
        <v>45</v>
      </c>
      <c r="O23" s="165" t="s">
        <v>45</v>
      </c>
      <c r="P23" s="165" t="s">
        <v>45</v>
      </c>
      <c r="Q23" s="135"/>
      <c r="R23" s="135"/>
      <c r="S23" s="135"/>
      <c r="T23" s="135"/>
      <c r="U23" s="135"/>
      <c r="V23" s="135"/>
      <c r="W23" s="134"/>
      <c r="X23" s="134"/>
    </row>
    <row r="24" spans="2:24" ht="30" customHeight="1">
      <c r="B24" s="401" t="s">
        <v>13</v>
      </c>
      <c r="C24" s="401"/>
      <c r="D24" s="165"/>
      <c r="E24" s="172"/>
      <c r="F24" s="165"/>
      <c r="G24" s="165">
        <v>1</v>
      </c>
      <c r="H24" s="172"/>
      <c r="I24" s="172"/>
      <c r="J24" s="165"/>
      <c r="K24" s="165"/>
      <c r="L24" s="169"/>
      <c r="M24" s="165"/>
      <c r="N24" s="165"/>
      <c r="O24" s="165"/>
      <c r="P24" s="165"/>
      <c r="Q24" s="389">
        <f>COUNTA(D24:P24)</f>
        <v>1</v>
      </c>
      <c r="R24" s="135"/>
      <c r="S24" s="135"/>
      <c r="T24" s="135"/>
      <c r="U24" s="135"/>
      <c r="V24" s="135"/>
      <c r="W24" s="134"/>
      <c r="X24" s="134"/>
    </row>
    <row r="25" spans="2:24" ht="30" customHeight="1">
      <c r="B25" s="401" t="s">
        <v>14</v>
      </c>
      <c r="C25" s="401"/>
      <c r="D25" s="165" t="s">
        <v>45</v>
      </c>
      <c r="E25" s="165" t="s">
        <v>45</v>
      </c>
      <c r="F25" s="165" t="s">
        <v>45</v>
      </c>
      <c r="G25" s="165" t="s">
        <v>45</v>
      </c>
      <c r="H25" s="180"/>
      <c r="I25" s="175"/>
      <c r="J25" s="165" t="s">
        <v>45</v>
      </c>
      <c r="K25" s="165" t="s">
        <v>45</v>
      </c>
      <c r="L25" s="165" t="s">
        <v>45</v>
      </c>
      <c r="M25" s="165"/>
      <c r="N25" s="165" t="s">
        <v>45</v>
      </c>
      <c r="O25" s="165" t="s">
        <v>45</v>
      </c>
      <c r="P25" s="165" t="s">
        <v>45</v>
      </c>
      <c r="Q25" s="135"/>
      <c r="R25" s="135"/>
      <c r="S25" s="135"/>
      <c r="T25" s="135"/>
      <c r="U25" s="135"/>
      <c r="V25" s="135"/>
      <c r="W25" s="134"/>
      <c r="X25" s="134"/>
    </row>
    <row r="26" spans="2:24" ht="30" customHeight="1">
      <c r="B26" s="401" t="s">
        <v>18</v>
      </c>
      <c r="C26" s="401"/>
      <c r="D26" s="165"/>
      <c r="E26" s="165"/>
      <c r="F26" s="165"/>
      <c r="G26" s="165"/>
      <c r="H26" s="172"/>
      <c r="I26" s="172"/>
      <c r="J26" s="165"/>
      <c r="K26" s="165"/>
      <c r="L26" s="165"/>
      <c r="M26" s="165"/>
      <c r="N26" s="165"/>
      <c r="O26" s="165"/>
      <c r="P26" s="165"/>
      <c r="Q26" s="135"/>
      <c r="R26" s="135"/>
      <c r="S26" s="135"/>
      <c r="T26" s="135"/>
      <c r="U26" s="135"/>
      <c r="V26" s="135"/>
      <c r="W26" s="134"/>
      <c r="X26" s="134"/>
    </row>
    <row r="27" spans="2:24" ht="30" customHeight="1">
      <c r="B27" s="401" t="s">
        <v>19</v>
      </c>
      <c r="C27" s="401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35"/>
      <c r="R27" s="135"/>
      <c r="S27" s="135"/>
      <c r="T27" s="135"/>
      <c r="U27" s="135"/>
      <c r="V27" s="135"/>
      <c r="W27" s="134"/>
      <c r="X27" s="134"/>
    </row>
    <row r="28" spans="2:24" ht="30" customHeight="1">
      <c r="B28" s="401" t="s">
        <v>20</v>
      </c>
      <c r="C28" s="401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35"/>
      <c r="R28" s="135"/>
      <c r="S28" s="135"/>
      <c r="T28" s="135"/>
      <c r="U28" s="135"/>
      <c r="V28" s="135"/>
      <c r="W28" s="134"/>
      <c r="X28" s="134"/>
    </row>
    <row r="29" spans="2:24" ht="30" customHeight="1">
      <c r="B29" s="401" t="s">
        <v>21</v>
      </c>
      <c r="C29" s="401"/>
      <c r="D29" s="165">
        <v>0</v>
      </c>
      <c r="E29" s="165">
        <v>0</v>
      </c>
      <c r="F29" s="165">
        <v>1</v>
      </c>
      <c r="G29" s="165">
        <v>1</v>
      </c>
      <c r="H29" s="165">
        <v>0</v>
      </c>
      <c r="I29" s="165">
        <v>1</v>
      </c>
      <c r="J29" s="165">
        <v>0</v>
      </c>
      <c r="K29" s="165">
        <v>0</v>
      </c>
      <c r="L29" s="165">
        <v>0</v>
      </c>
      <c r="M29" s="165">
        <v>0</v>
      </c>
      <c r="N29" s="165">
        <v>0</v>
      </c>
      <c r="O29" s="165">
        <v>0</v>
      </c>
      <c r="P29" s="165">
        <v>0</v>
      </c>
      <c r="Q29" s="135"/>
      <c r="R29" s="135"/>
      <c r="S29" s="135"/>
      <c r="T29" s="135"/>
      <c r="U29" s="135"/>
      <c r="V29" s="135"/>
      <c r="W29" s="134"/>
      <c r="X29" s="134"/>
    </row>
    <row r="30" spans="2:24" ht="30" customHeight="1">
      <c r="B30" s="401" t="s">
        <v>100</v>
      </c>
      <c r="C30" s="401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389">
        <f>SUM(D30:P30)</f>
        <v>0</v>
      </c>
      <c r="R30" s="135"/>
      <c r="S30" s="135"/>
      <c r="T30" s="135"/>
      <c r="U30" s="135"/>
      <c r="V30" s="135"/>
      <c r="W30" s="134"/>
      <c r="X30" s="134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35"/>
      <c r="S31" s="135"/>
      <c r="T31" s="135"/>
      <c r="U31" s="135"/>
      <c r="V31" s="135"/>
      <c r="W31" s="134"/>
      <c r="X31" s="134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144" t="s">
        <v>26</v>
      </c>
      <c r="D41" s="144" t="s">
        <v>24</v>
      </c>
      <c r="E41" s="144" t="s">
        <v>25</v>
      </c>
      <c r="F41" s="144" t="s">
        <v>30</v>
      </c>
      <c r="H41" s="145" t="s">
        <v>41</v>
      </c>
      <c r="I41" s="144" t="s">
        <v>27</v>
      </c>
      <c r="J41" s="144" t="s">
        <v>28</v>
      </c>
      <c r="L41" s="145" t="s">
        <v>29</v>
      </c>
      <c r="M41" s="144" t="s">
        <v>40</v>
      </c>
      <c r="N41" s="144" t="s">
        <v>42</v>
      </c>
      <c r="O41" s="144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45" t="s">
        <v>83</v>
      </c>
      <c r="X41" s="145" t="s">
        <v>85</v>
      </c>
      <c r="Y41" s="145" t="s">
        <v>84</v>
      </c>
      <c r="Z41" s="381" t="s">
        <v>220</v>
      </c>
    </row>
    <row r="42" spans="3:26" ht="24.95" customHeight="1">
      <c r="C42" s="131"/>
      <c r="D42" s="131"/>
      <c r="E42" s="150"/>
      <c r="F42" s="131"/>
      <c r="H42" s="131"/>
      <c r="I42" s="131"/>
      <c r="J42" s="131"/>
      <c r="L42" s="131"/>
      <c r="M42" s="131"/>
      <c r="N42" s="131"/>
      <c r="O42" s="131"/>
      <c r="Q42" s="380" t="s">
        <v>74</v>
      </c>
      <c r="R42" s="380">
        <v>8</v>
      </c>
      <c r="S42" s="380">
        <v>65</v>
      </c>
      <c r="T42" s="380" t="s">
        <v>117</v>
      </c>
      <c r="U42" s="380">
        <f>IF(R42="","",R42*VLOOKUP(T42,'cout opérateur machines'!A1:B8,2,0))</f>
        <v>56</v>
      </c>
      <c r="W42" s="131"/>
      <c r="X42" s="131"/>
      <c r="Y42" s="131"/>
      <c r="Z42" s="391">
        <f>X42*8</f>
        <v>0</v>
      </c>
    </row>
    <row r="43" spans="3:26" ht="24.95" customHeight="1">
      <c r="C43" s="131"/>
      <c r="D43" s="131"/>
      <c r="E43" s="131"/>
      <c r="F43" s="131"/>
      <c r="H43" s="131"/>
      <c r="I43" s="131"/>
      <c r="J43" s="131"/>
      <c r="L43" s="131"/>
      <c r="M43" s="131"/>
      <c r="N43" s="131"/>
      <c r="O43" s="131"/>
      <c r="Q43" s="380"/>
      <c r="R43" s="380"/>
      <c r="S43" s="380"/>
      <c r="T43" s="380"/>
      <c r="U43" s="380" t="str">
        <f>IF(R43="","",R43*VLOOKUP(T43,'cout opérateur machines'!A2:B9,2,0))</f>
        <v/>
      </c>
      <c r="W43" s="131"/>
      <c r="X43" s="131"/>
      <c r="Y43" s="131"/>
      <c r="Z43" s="391">
        <f t="shared" ref="Z43:Z48" si="1">X43*8</f>
        <v>0</v>
      </c>
    </row>
    <row r="44" spans="3:26" ht="24.95" customHeight="1">
      <c r="C44" s="131"/>
      <c r="D44" s="131"/>
      <c r="E44" s="131"/>
      <c r="F44" s="131"/>
      <c r="H44" s="131"/>
      <c r="I44" s="131"/>
      <c r="J44" s="131"/>
      <c r="L44" s="131"/>
      <c r="M44" s="131"/>
      <c r="N44" s="131"/>
      <c r="O44" s="131"/>
      <c r="Q44" s="380"/>
      <c r="R44" s="380"/>
      <c r="S44" s="380"/>
      <c r="T44" s="380"/>
      <c r="U44" s="380" t="str">
        <f>IF(R44="","",R44*VLOOKUP(T44,'cout opérateur machines'!A3:B10,2,0))</f>
        <v/>
      </c>
      <c r="W44" s="131"/>
      <c r="X44" s="131"/>
      <c r="Y44" s="131"/>
      <c r="Z44" s="391">
        <f t="shared" si="1"/>
        <v>0</v>
      </c>
    </row>
    <row r="45" spans="3:26" ht="24.95" customHeight="1">
      <c r="C45" s="131"/>
      <c r="D45" s="131"/>
      <c r="E45" s="131"/>
      <c r="F45" s="131"/>
      <c r="H45" s="131"/>
      <c r="I45" s="131"/>
      <c r="J45" s="131"/>
      <c r="L45" s="131"/>
      <c r="M45" s="131"/>
      <c r="N45" s="131"/>
      <c r="O45" s="131"/>
      <c r="Q45" s="380"/>
      <c r="R45" s="380"/>
      <c r="S45" s="380"/>
      <c r="T45" s="380"/>
      <c r="U45" s="380" t="str">
        <f>IF(R45="","",R45*VLOOKUP(T45,'cout opérateur machines'!A4:B11,2,0))</f>
        <v/>
      </c>
      <c r="W45" s="131"/>
      <c r="X45" s="131"/>
      <c r="Y45" s="131"/>
      <c r="Z45" s="391">
        <f t="shared" si="1"/>
        <v>0</v>
      </c>
    </row>
    <row r="46" spans="3:26" ht="24.95" customHeight="1">
      <c r="C46" s="131"/>
      <c r="D46" s="131"/>
      <c r="E46" s="131"/>
      <c r="F46" s="131"/>
      <c r="H46" s="131"/>
      <c r="I46" s="131"/>
      <c r="J46" s="131"/>
      <c r="L46" s="131"/>
      <c r="M46" s="131"/>
      <c r="N46" s="131"/>
      <c r="O46" s="131"/>
      <c r="Q46" s="380"/>
      <c r="R46" s="380"/>
      <c r="S46" s="380"/>
      <c r="T46" s="380"/>
      <c r="U46" s="380" t="str">
        <f>IF(R46="","",R46*VLOOKUP(T46,'cout opérateur machines'!A5:B12,2,0))</f>
        <v/>
      </c>
      <c r="W46" s="131"/>
      <c r="X46" s="131"/>
      <c r="Y46" s="131"/>
      <c r="Z46" s="391">
        <f t="shared" si="1"/>
        <v>0</v>
      </c>
    </row>
    <row r="47" spans="3:26" ht="24.95" customHeight="1">
      <c r="C47" s="131"/>
      <c r="D47" s="131"/>
      <c r="E47" s="131"/>
      <c r="F47" s="131"/>
      <c r="H47" s="131"/>
      <c r="I47" s="131"/>
      <c r="J47" s="131"/>
      <c r="L47" s="131"/>
      <c r="M47" s="131"/>
      <c r="N47" s="131"/>
      <c r="O47" s="131"/>
      <c r="Q47" s="380"/>
      <c r="R47" s="380"/>
      <c r="S47" s="380"/>
      <c r="T47" s="380"/>
      <c r="U47" s="380" t="str">
        <f>IF(R47="","",R47*VLOOKUP(T47,'cout opérateur machines'!A6:B13,2,0))</f>
        <v/>
      </c>
      <c r="W47" s="131"/>
      <c r="X47" s="131"/>
      <c r="Y47" s="131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151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131"/>
      <c r="X48" s="131"/>
      <c r="Y48" s="131"/>
      <c r="Z48" s="391">
        <f t="shared" si="1"/>
        <v>0</v>
      </c>
    </row>
    <row r="49" spans="5:26">
      <c r="M49" s="69"/>
      <c r="N49" s="131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131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131"/>
    </row>
    <row r="52" spans="5:26">
      <c r="M52" s="69"/>
      <c r="N52" s="131"/>
    </row>
    <row r="53" spans="5:26">
      <c r="M53" s="69"/>
      <c r="N53" s="131"/>
    </row>
    <row r="54" spans="5:26">
      <c r="M54" s="69"/>
      <c r="N54" s="131"/>
    </row>
    <row r="55" spans="5:26">
      <c r="M55" s="69"/>
      <c r="N55" s="131"/>
    </row>
    <row r="61" spans="5:26">
      <c r="E61" s="134"/>
    </row>
    <row r="62" spans="5:26">
      <c r="E62" s="134"/>
    </row>
    <row r="63" spans="5:26">
      <c r="E63" s="134"/>
    </row>
    <row r="64" spans="5:26">
      <c r="E64" s="134"/>
    </row>
    <row r="65" spans="5:5">
      <c r="E65" s="134"/>
    </row>
    <row r="66" spans="5:5">
      <c r="E66" s="134"/>
    </row>
    <row r="67" spans="5:5">
      <c r="E67" s="134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43"/>
  <dimension ref="B1:Z67"/>
  <sheetViews>
    <sheetView topLeftCell="O27" zoomScale="68" zoomScaleNormal="68" workbookViewId="0">
      <selection activeCell="E36" sqref="E36"/>
    </sheetView>
  </sheetViews>
  <sheetFormatPr baseColWidth="10" defaultRowHeight="15"/>
  <cols>
    <col min="1" max="1" width="3.85546875" style="103" customWidth="1"/>
    <col min="2" max="17" width="32.7109375" style="103" customWidth="1"/>
    <col min="18" max="18" width="11.42578125" style="103"/>
    <col min="19" max="19" width="18.85546875" style="103" customWidth="1"/>
    <col min="20" max="22" width="11.42578125" style="103"/>
    <col min="23" max="23" width="21.28515625" style="103" customWidth="1"/>
    <col min="24" max="24" width="20.28515625" style="103" customWidth="1"/>
    <col min="25" max="25" width="21.140625" style="103" customWidth="1"/>
    <col min="26" max="16384" width="11.42578125" style="103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10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10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10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10"/>
      <c r="V5" s="400"/>
      <c r="W5" s="400"/>
      <c r="X5" s="400"/>
    </row>
    <row r="6" spans="2:24" ht="15" customHeight="1">
      <c r="C6" s="106"/>
      <c r="D6" s="106"/>
      <c r="E6" s="106"/>
      <c r="F6" s="106"/>
    </row>
    <row r="7" spans="2:24" ht="15" customHeight="1">
      <c r="C7" s="106"/>
      <c r="D7" s="106"/>
      <c r="E7" s="106"/>
      <c r="F7" s="106"/>
    </row>
    <row r="8" spans="2:24" ht="15" customHeight="1">
      <c r="C8" s="106"/>
      <c r="D8" s="106"/>
      <c r="E8" s="106"/>
      <c r="F8" s="106"/>
    </row>
    <row r="9" spans="2:24" ht="15" customHeight="1">
      <c r="C9" s="106"/>
      <c r="D9" s="106"/>
      <c r="F9" s="106"/>
    </row>
    <row r="10" spans="2:24" ht="15" customHeight="1">
      <c r="C10" s="106"/>
      <c r="D10" s="106"/>
      <c r="E10" s="106"/>
      <c r="F10" s="106"/>
    </row>
    <row r="11" spans="2:24">
      <c r="C11" s="104"/>
      <c r="D11" s="104"/>
      <c r="E11" s="104"/>
      <c r="F11" s="104"/>
    </row>
    <row r="12" spans="2:24" ht="36.75" customHeight="1">
      <c r="C12" s="104"/>
      <c r="D12" s="104"/>
      <c r="E12" s="104"/>
      <c r="F12" s="104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111"/>
      <c r="R13" s="107"/>
      <c r="S13" s="108"/>
      <c r="T13" s="108"/>
      <c r="U13" s="108"/>
      <c r="V13" s="108"/>
      <c r="W13" s="108"/>
      <c r="X13" s="108"/>
    </row>
    <row r="14" spans="2:24" ht="30" customHeight="1">
      <c r="B14" s="403" t="s">
        <v>11</v>
      </c>
      <c r="C14" s="403"/>
      <c r="D14" s="139" t="s">
        <v>43</v>
      </c>
      <c r="E14" s="141" t="s">
        <v>160</v>
      </c>
      <c r="F14" s="139">
        <v>551275</v>
      </c>
      <c r="G14" s="141" t="s">
        <v>167</v>
      </c>
      <c r="H14" s="152"/>
      <c r="I14" s="146"/>
      <c r="J14" s="140" t="s">
        <v>114</v>
      </c>
      <c r="K14" s="140" t="s">
        <v>58</v>
      </c>
      <c r="L14" s="147" t="s">
        <v>58</v>
      </c>
      <c r="M14" s="139"/>
      <c r="N14" s="139" t="s">
        <v>75</v>
      </c>
      <c r="O14" s="140" t="s">
        <v>122</v>
      </c>
      <c r="P14" s="140" t="s">
        <v>169</v>
      </c>
      <c r="Q14" s="109"/>
      <c r="R14" s="109"/>
      <c r="S14" s="109"/>
      <c r="T14" s="109"/>
      <c r="U14" s="109"/>
      <c r="V14" s="109"/>
      <c r="W14" s="108"/>
      <c r="X14" s="108"/>
    </row>
    <row r="15" spans="2:24" ht="57.75" customHeight="1">
      <c r="B15" s="403" t="s">
        <v>12</v>
      </c>
      <c r="C15" s="403"/>
      <c r="D15" s="139" t="s">
        <v>44</v>
      </c>
      <c r="E15" s="141" t="s">
        <v>163</v>
      </c>
      <c r="F15" s="141" t="s">
        <v>164</v>
      </c>
      <c r="G15" s="141" t="s">
        <v>168</v>
      </c>
      <c r="H15" s="146"/>
      <c r="I15" s="146"/>
      <c r="J15" s="140" t="s">
        <v>115</v>
      </c>
      <c r="K15" s="141" t="s">
        <v>59</v>
      </c>
      <c r="L15" s="141" t="s">
        <v>110</v>
      </c>
      <c r="M15" s="139"/>
      <c r="N15" s="139" t="s">
        <v>74</v>
      </c>
      <c r="O15" s="139" t="s">
        <v>121</v>
      </c>
      <c r="P15" s="139" t="s">
        <v>170</v>
      </c>
      <c r="Q15" s="112"/>
      <c r="R15" s="109"/>
      <c r="S15" s="109"/>
      <c r="T15" s="109"/>
      <c r="U15" s="109"/>
      <c r="V15" s="109"/>
      <c r="W15" s="108"/>
      <c r="X15" s="108"/>
    </row>
    <row r="16" spans="2:24" ht="30" customHeight="1">
      <c r="B16" s="403" t="s">
        <v>60</v>
      </c>
      <c r="C16" s="403"/>
      <c r="D16" s="139">
        <v>56483</v>
      </c>
      <c r="E16" s="139">
        <v>1151</v>
      </c>
      <c r="F16" s="139">
        <v>760</v>
      </c>
      <c r="G16" s="139">
        <v>148</v>
      </c>
      <c r="H16" s="148"/>
      <c r="I16" s="148"/>
      <c r="J16" s="139"/>
      <c r="K16" s="139">
        <v>191</v>
      </c>
      <c r="L16" s="139">
        <v>133</v>
      </c>
      <c r="M16" s="139"/>
      <c r="N16" s="139">
        <v>36764</v>
      </c>
      <c r="O16" s="139">
        <v>2990</v>
      </c>
      <c r="P16" s="139">
        <v>0</v>
      </c>
      <c r="Q16" s="109"/>
      <c r="R16" s="109"/>
      <c r="S16" s="109"/>
      <c r="T16" s="109"/>
      <c r="U16" s="109"/>
      <c r="V16" s="109"/>
      <c r="W16" s="108"/>
      <c r="X16" s="108"/>
    </row>
    <row r="17" spans="2:24" ht="30" customHeight="1">
      <c r="B17" s="403" t="s">
        <v>23</v>
      </c>
      <c r="C17" s="403"/>
      <c r="D17" s="139">
        <v>56860</v>
      </c>
      <c r="E17" s="139">
        <v>1343</v>
      </c>
      <c r="F17" s="139">
        <v>890</v>
      </c>
      <c r="G17" s="139">
        <v>282</v>
      </c>
      <c r="H17" s="146"/>
      <c r="I17" s="146"/>
      <c r="J17" s="139"/>
      <c r="K17" s="139">
        <v>191</v>
      </c>
      <c r="L17" s="139">
        <v>136</v>
      </c>
      <c r="M17" s="139"/>
      <c r="N17" s="139">
        <v>36764</v>
      </c>
      <c r="O17" s="139">
        <v>2940</v>
      </c>
      <c r="P17" s="139">
        <v>30</v>
      </c>
      <c r="Q17" s="109"/>
      <c r="R17" s="109"/>
      <c r="S17" s="109"/>
      <c r="T17" s="109"/>
      <c r="U17" s="109"/>
      <c r="V17" s="109"/>
      <c r="W17" s="108"/>
      <c r="X17" s="108"/>
    </row>
    <row r="18" spans="2:24" ht="30" customHeight="1">
      <c r="B18" s="403" t="s">
        <v>36</v>
      </c>
      <c r="C18" s="116" t="s">
        <v>37</v>
      </c>
      <c r="D18" s="139" t="s">
        <v>45</v>
      </c>
      <c r="E18" s="139" t="s">
        <v>45</v>
      </c>
      <c r="F18" s="139" t="s">
        <v>45</v>
      </c>
      <c r="G18" s="139" t="s">
        <v>45</v>
      </c>
      <c r="H18" s="152"/>
      <c r="I18" s="146"/>
      <c r="J18" s="139" t="s">
        <v>45</v>
      </c>
      <c r="K18" s="139" t="s">
        <v>45</v>
      </c>
      <c r="L18" s="139" t="s">
        <v>45</v>
      </c>
      <c r="M18" s="139"/>
      <c r="N18" s="139" t="s">
        <v>45</v>
      </c>
      <c r="O18" s="139" t="s">
        <v>45</v>
      </c>
      <c r="P18" s="139" t="s">
        <v>45</v>
      </c>
      <c r="Q18" s="109"/>
      <c r="R18" s="109"/>
      <c r="S18" s="109"/>
      <c r="T18" s="109"/>
      <c r="U18" s="109"/>
      <c r="V18" s="109"/>
      <c r="W18" s="108"/>
      <c r="X18" s="108"/>
    </row>
    <row r="19" spans="2:24" ht="30" customHeight="1">
      <c r="B19" s="403"/>
      <c r="C19" s="116" t="s">
        <v>38</v>
      </c>
      <c r="D19" s="139" t="s">
        <v>45</v>
      </c>
      <c r="E19" s="139" t="s">
        <v>45</v>
      </c>
      <c r="F19" s="139" t="s">
        <v>45</v>
      </c>
      <c r="G19" s="139" t="s">
        <v>45</v>
      </c>
      <c r="H19" s="152"/>
      <c r="I19" s="146"/>
      <c r="J19" s="139" t="s">
        <v>45</v>
      </c>
      <c r="K19" s="139" t="s">
        <v>45</v>
      </c>
      <c r="L19" s="139" t="s">
        <v>45</v>
      </c>
      <c r="M19" s="139"/>
      <c r="N19" s="139" t="s">
        <v>45</v>
      </c>
      <c r="O19" s="139" t="s">
        <v>45</v>
      </c>
      <c r="P19" s="139" t="s">
        <v>45</v>
      </c>
      <c r="Q19" s="109"/>
      <c r="R19" s="109"/>
      <c r="S19" s="109"/>
      <c r="T19" s="109"/>
      <c r="U19" s="109"/>
      <c r="V19" s="109"/>
      <c r="W19" s="108"/>
      <c r="X19" s="108"/>
    </row>
    <row r="20" spans="2:24" ht="30" customHeight="1">
      <c r="B20" s="401" t="s">
        <v>15</v>
      </c>
      <c r="C20" s="401"/>
      <c r="D20" s="139" t="s">
        <v>45</v>
      </c>
      <c r="E20" s="139" t="s">
        <v>45</v>
      </c>
      <c r="F20" s="139" t="s">
        <v>45</v>
      </c>
      <c r="G20" s="139" t="s">
        <v>45</v>
      </c>
      <c r="H20" s="146"/>
      <c r="I20" s="146"/>
      <c r="J20" s="139" t="s">
        <v>45</v>
      </c>
      <c r="K20" s="139" t="s">
        <v>45</v>
      </c>
      <c r="L20" s="139" t="s">
        <v>45</v>
      </c>
      <c r="M20" s="139"/>
      <c r="N20" s="139" t="s">
        <v>45</v>
      </c>
      <c r="O20" s="139" t="s">
        <v>45</v>
      </c>
      <c r="P20" s="139" t="s">
        <v>45</v>
      </c>
      <c r="Q20" s="109"/>
      <c r="R20" s="109"/>
      <c r="S20" s="109"/>
      <c r="T20" s="109"/>
      <c r="U20" s="109"/>
      <c r="V20" s="109"/>
      <c r="W20" s="108"/>
      <c r="X20" s="108"/>
    </row>
    <row r="21" spans="2:24" ht="30" customHeight="1">
      <c r="B21" s="401" t="s">
        <v>39</v>
      </c>
      <c r="C21" s="401"/>
      <c r="D21" s="139" t="s">
        <v>45</v>
      </c>
      <c r="E21" s="139" t="s">
        <v>45</v>
      </c>
      <c r="F21" s="139" t="s">
        <v>45</v>
      </c>
      <c r="G21" s="139" t="s">
        <v>45</v>
      </c>
      <c r="H21" s="146"/>
      <c r="I21" s="146"/>
      <c r="J21" s="139" t="s">
        <v>45</v>
      </c>
      <c r="K21" s="139" t="s">
        <v>45</v>
      </c>
      <c r="L21" s="139" t="s">
        <v>45</v>
      </c>
      <c r="M21" s="139"/>
      <c r="N21" s="139" t="s">
        <v>45</v>
      </c>
      <c r="O21" s="139" t="s">
        <v>45</v>
      </c>
      <c r="P21" s="139" t="s">
        <v>45</v>
      </c>
      <c r="Q21" s="109"/>
      <c r="R21" s="109"/>
      <c r="S21" s="109"/>
      <c r="T21" s="109"/>
      <c r="U21" s="109"/>
      <c r="V21" s="109"/>
      <c r="W21" s="108"/>
      <c r="X21" s="108"/>
    </row>
    <row r="22" spans="2:24" ht="30" customHeight="1">
      <c r="B22" s="401" t="s">
        <v>16</v>
      </c>
      <c r="C22" s="401"/>
      <c r="D22" s="139" t="s">
        <v>45</v>
      </c>
      <c r="E22" s="139" t="s">
        <v>45</v>
      </c>
      <c r="F22" s="139" t="s">
        <v>45</v>
      </c>
      <c r="G22" s="139" t="s">
        <v>45</v>
      </c>
      <c r="H22" s="146"/>
      <c r="I22" s="146"/>
      <c r="J22" s="139" t="s">
        <v>45</v>
      </c>
      <c r="K22" s="139" t="s">
        <v>45</v>
      </c>
      <c r="L22" s="139" t="s">
        <v>45</v>
      </c>
      <c r="M22" s="139"/>
      <c r="N22" s="139" t="s">
        <v>45</v>
      </c>
      <c r="O22" s="139" t="s">
        <v>45</v>
      </c>
      <c r="P22" s="139" t="s">
        <v>45</v>
      </c>
      <c r="Q22" s="109"/>
      <c r="R22" s="109"/>
      <c r="S22" s="109"/>
      <c r="T22" s="109"/>
      <c r="U22" s="109"/>
      <c r="V22" s="109"/>
      <c r="W22" s="108"/>
      <c r="X22" s="108"/>
    </row>
    <row r="23" spans="2:24" ht="66.75" customHeight="1">
      <c r="B23" s="401" t="s">
        <v>17</v>
      </c>
      <c r="C23" s="401"/>
      <c r="D23" s="139" t="s">
        <v>45</v>
      </c>
      <c r="E23" s="139" t="s">
        <v>45</v>
      </c>
      <c r="F23" s="141" t="s">
        <v>61</v>
      </c>
      <c r="G23" s="139" t="s">
        <v>45</v>
      </c>
      <c r="H23" s="153"/>
      <c r="I23" s="146"/>
      <c r="J23" s="141" t="s">
        <v>45</v>
      </c>
      <c r="K23" s="141" t="s">
        <v>45</v>
      </c>
      <c r="L23" s="139" t="s">
        <v>45</v>
      </c>
      <c r="M23" s="139"/>
      <c r="N23" s="139" t="s">
        <v>45</v>
      </c>
      <c r="O23" s="139" t="s">
        <v>45</v>
      </c>
      <c r="P23" s="139" t="s">
        <v>45</v>
      </c>
      <c r="Q23" s="109"/>
      <c r="R23" s="109"/>
      <c r="S23" s="109"/>
      <c r="T23" s="109"/>
      <c r="U23" s="109"/>
      <c r="V23" s="109"/>
      <c r="W23" s="108"/>
      <c r="X23" s="108"/>
    </row>
    <row r="24" spans="2:24" ht="30" customHeight="1">
      <c r="B24" s="401" t="s">
        <v>13</v>
      </c>
      <c r="C24" s="401"/>
      <c r="D24" s="139"/>
      <c r="E24" s="146"/>
      <c r="F24" s="139"/>
      <c r="G24" s="139"/>
      <c r="H24" s="146"/>
      <c r="I24" s="146"/>
      <c r="J24" s="139"/>
      <c r="K24" s="139"/>
      <c r="L24" s="143"/>
      <c r="M24" s="139"/>
      <c r="N24" s="139"/>
      <c r="O24" s="139"/>
      <c r="P24" s="139"/>
      <c r="Q24" s="389">
        <f>COUNTA(D24:P24)</f>
        <v>0</v>
      </c>
      <c r="R24" s="109"/>
      <c r="S24" s="109"/>
      <c r="T24" s="109"/>
      <c r="U24" s="109"/>
      <c r="V24" s="109"/>
      <c r="W24" s="108"/>
      <c r="X24" s="108"/>
    </row>
    <row r="25" spans="2:24" ht="30" customHeight="1">
      <c r="B25" s="401" t="s">
        <v>14</v>
      </c>
      <c r="C25" s="401"/>
      <c r="D25" s="139" t="s">
        <v>45</v>
      </c>
      <c r="E25" s="139" t="s">
        <v>45</v>
      </c>
      <c r="F25" s="139" t="s">
        <v>45</v>
      </c>
      <c r="G25" s="139" t="s">
        <v>45</v>
      </c>
      <c r="H25" s="154"/>
      <c r="I25" s="149"/>
      <c r="J25" s="139" t="s">
        <v>45</v>
      </c>
      <c r="K25" s="139" t="s">
        <v>45</v>
      </c>
      <c r="L25" s="139" t="s">
        <v>45</v>
      </c>
      <c r="M25" s="139"/>
      <c r="N25" s="139" t="s">
        <v>45</v>
      </c>
      <c r="O25" s="139" t="s">
        <v>45</v>
      </c>
      <c r="P25" s="139" t="s">
        <v>45</v>
      </c>
      <c r="Q25" s="109"/>
      <c r="R25" s="109"/>
      <c r="S25" s="109"/>
      <c r="T25" s="109"/>
      <c r="U25" s="109"/>
      <c r="V25" s="109"/>
      <c r="W25" s="108"/>
      <c r="X25" s="108"/>
    </row>
    <row r="26" spans="2:24" ht="30" customHeight="1">
      <c r="B26" s="401" t="s">
        <v>18</v>
      </c>
      <c r="C26" s="401"/>
      <c r="D26" s="139"/>
      <c r="E26" s="139"/>
      <c r="F26" s="139"/>
      <c r="G26" s="139"/>
      <c r="H26" s="146"/>
      <c r="I26" s="146"/>
      <c r="J26" s="139"/>
      <c r="K26" s="139"/>
      <c r="L26" s="139"/>
      <c r="M26" s="139"/>
      <c r="N26" s="139"/>
      <c r="O26" s="139"/>
      <c r="P26" s="139"/>
      <c r="Q26" s="109"/>
      <c r="R26" s="109"/>
      <c r="S26" s="109"/>
      <c r="T26" s="109"/>
      <c r="U26" s="109"/>
      <c r="V26" s="109"/>
      <c r="W26" s="108"/>
      <c r="X26" s="108"/>
    </row>
    <row r="27" spans="2:24" ht="30" customHeight="1">
      <c r="B27" s="401" t="s">
        <v>19</v>
      </c>
      <c r="C27" s="401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09"/>
      <c r="R27" s="109"/>
      <c r="S27" s="109"/>
      <c r="T27" s="109"/>
      <c r="U27" s="109"/>
      <c r="V27" s="109"/>
      <c r="W27" s="108"/>
      <c r="X27" s="108"/>
    </row>
    <row r="28" spans="2:24" ht="30" customHeight="1">
      <c r="B28" s="401" t="s">
        <v>20</v>
      </c>
      <c r="C28" s="401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09"/>
      <c r="R28" s="109"/>
      <c r="S28" s="109"/>
      <c r="T28" s="109"/>
      <c r="U28" s="109"/>
      <c r="V28" s="109"/>
      <c r="W28" s="108"/>
      <c r="X28" s="108"/>
    </row>
    <row r="29" spans="2:24" ht="30" customHeight="1">
      <c r="B29" s="401" t="s">
        <v>21</v>
      </c>
      <c r="C29" s="401"/>
      <c r="D29" s="139">
        <v>0</v>
      </c>
      <c r="E29" s="139">
        <v>0</v>
      </c>
      <c r="F29" s="139">
        <v>0</v>
      </c>
      <c r="G29" s="139">
        <v>0</v>
      </c>
      <c r="H29" s="139">
        <v>0</v>
      </c>
      <c r="I29" s="139">
        <v>1</v>
      </c>
      <c r="J29" s="139">
        <v>0</v>
      </c>
      <c r="K29" s="139">
        <v>0</v>
      </c>
      <c r="L29" s="139">
        <v>0</v>
      </c>
      <c r="M29" s="139">
        <v>0</v>
      </c>
      <c r="N29" s="139">
        <v>1</v>
      </c>
      <c r="O29" s="139">
        <v>0</v>
      </c>
      <c r="P29" s="139">
        <v>0</v>
      </c>
      <c r="Q29" s="109"/>
      <c r="R29" s="109"/>
      <c r="S29" s="109"/>
      <c r="T29" s="109"/>
      <c r="U29" s="109"/>
      <c r="V29" s="109"/>
      <c r="W29" s="108"/>
      <c r="X29" s="108"/>
    </row>
    <row r="30" spans="2:24" ht="30" customHeight="1">
      <c r="B30" s="401" t="s">
        <v>100</v>
      </c>
      <c r="C30" s="401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389">
        <f>SUM(D30:P30)</f>
        <v>0</v>
      </c>
      <c r="R30" s="109"/>
      <c r="S30" s="109"/>
      <c r="T30" s="109"/>
      <c r="U30" s="109"/>
      <c r="V30" s="109"/>
      <c r="W30" s="108"/>
      <c r="X30" s="108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09"/>
      <c r="S31" s="109"/>
      <c r="T31" s="109"/>
      <c r="U31" s="109"/>
      <c r="V31" s="109"/>
      <c r="W31" s="108"/>
      <c r="X31" s="108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118" t="s">
        <v>26</v>
      </c>
      <c r="D41" s="118" t="s">
        <v>24</v>
      </c>
      <c r="E41" s="118" t="s">
        <v>25</v>
      </c>
      <c r="F41" s="118" t="s">
        <v>30</v>
      </c>
      <c r="H41" s="119" t="s">
        <v>41</v>
      </c>
      <c r="I41" s="118" t="s">
        <v>27</v>
      </c>
      <c r="J41" s="118" t="s">
        <v>28</v>
      </c>
      <c r="L41" s="119" t="s">
        <v>29</v>
      </c>
      <c r="M41" s="118" t="s">
        <v>40</v>
      </c>
      <c r="N41" s="118" t="s">
        <v>42</v>
      </c>
      <c r="O41" s="118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119" t="s">
        <v>83</v>
      </c>
      <c r="X41" s="119" t="s">
        <v>85</v>
      </c>
      <c r="Y41" s="119" t="s">
        <v>84</v>
      </c>
      <c r="Z41" s="381" t="s">
        <v>220</v>
      </c>
    </row>
    <row r="42" spans="3:26" ht="24.95" customHeight="1">
      <c r="C42" s="105"/>
      <c r="D42" s="105"/>
      <c r="E42" s="124"/>
      <c r="F42" s="105"/>
      <c r="H42" s="105"/>
      <c r="I42" s="105"/>
      <c r="J42" s="105"/>
      <c r="L42" s="105"/>
      <c r="M42" s="105"/>
      <c r="N42" s="105"/>
      <c r="O42" s="105"/>
      <c r="Q42" s="380" t="s">
        <v>74</v>
      </c>
      <c r="R42" s="380">
        <v>8</v>
      </c>
      <c r="S42" s="380">
        <v>50</v>
      </c>
      <c r="T42" s="380" t="s">
        <v>117</v>
      </c>
      <c r="U42" s="380">
        <f>IF(R42="","",R42*VLOOKUP(T42,'cout opérateur machines'!A1:B8,2,0))</f>
        <v>56</v>
      </c>
      <c r="W42" s="105"/>
      <c r="X42" s="105"/>
      <c r="Y42" s="105"/>
      <c r="Z42" s="391">
        <f>X42*8</f>
        <v>0</v>
      </c>
    </row>
    <row r="43" spans="3:26" ht="24.95" customHeight="1">
      <c r="C43" s="105"/>
      <c r="D43" s="105"/>
      <c r="E43" s="105"/>
      <c r="F43" s="105"/>
      <c r="H43" s="105"/>
      <c r="I43" s="105"/>
      <c r="J43" s="105"/>
      <c r="L43" s="105"/>
      <c r="M43" s="105"/>
      <c r="N43" s="105"/>
      <c r="O43" s="105"/>
      <c r="Q43" s="380"/>
      <c r="R43" s="380"/>
      <c r="S43" s="380"/>
      <c r="T43" s="380"/>
      <c r="U43" s="380" t="str">
        <f>IF(R43="","",R43*VLOOKUP(T43,'cout opérateur machines'!A2:B9,2,0))</f>
        <v/>
      </c>
      <c r="W43" s="105"/>
      <c r="X43" s="105"/>
      <c r="Y43" s="105"/>
      <c r="Z43" s="391">
        <f t="shared" ref="Z43:Z48" si="1">X43*8</f>
        <v>0</v>
      </c>
    </row>
    <row r="44" spans="3:26" ht="24.95" customHeight="1">
      <c r="C44" s="105"/>
      <c r="D44" s="105"/>
      <c r="E44" s="105"/>
      <c r="F44" s="105"/>
      <c r="H44" s="105"/>
      <c r="I44" s="105"/>
      <c r="J44" s="105"/>
      <c r="L44" s="105"/>
      <c r="M44" s="105"/>
      <c r="N44" s="105"/>
      <c r="O44" s="105"/>
      <c r="Q44" s="380"/>
      <c r="R44" s="380"/>
      <c r="S44" s="380"/>
      <c r="T44" s="380"/>
      <c r="U44" s="380" t="str">
        <f>IF(R44="","",R44*VLOOKUP(T44,'cout opérateur machines'!A3:B10,2,0))</f>
        <v/>
      </c>
      <c r="W44" s="105"/>
      <c r="X44" s="105"/>
      <c r="Y44" s="105"/>
      <c r="Z44" s="391">
        <f t="shared" si="1"/>
        <v>0</v>
      </c>
    </row>
    <row r="45" spans="3:26" ht="24.95" customHeight="1">
      <c r="C45" s="105"/>
      <c r="D45" s="105"/>
      <c r="E45" s="105"/>
      <c r="F45" s="105"/>
      <c r="H45" s="105"/>
      <c r="I45" s="105"/>
      <c r="J45" s="105"/>
      <c r="L45" s="105"/>
      <c r="M45" s="105"/>
      <c r="N45" s="105"/>
      <c r="O45" s="105"/>
      <c r="Q45" s="380"/>
      <c r="R45" s="380"/>
      <c r="S45" s="380"/>
      <c r="T45" s="380"/>
      <c r="U45" s="380" t="str">
        <f>IF(R45="","",R45*VLOOKUP(T45,'cout opérateur machines'!A4:B11,2,0))</f>
        <v/>
      </c>
      <c r="W45" s="105"/>
      <c r="X45" s="105"/>
      <c r="Y45" s="105"/>
      <c r="Z45" s="391">
        <f t="shared" si="1"/>
        <v>0</v>
      </c>
    </row>
    <row r="46" spans="3:26" ht="24.95" customHeight="1">
      <c r="C46" s="105"/>
      <c r="D46" s="105"/>
      <c r="E46" s="105"/>
      <c r="F46" s="105"/>
      <c r="H46" s="105"/>
      <c r="I46" s="105"/>
      <c r="J46" s="105"/>
      <c r="L46" s="105"/>
      <c r="M46" s="105"/>
      <c r="N46" s="105"/>
      <c r="O46" s="105"/>
      <c r="Q46" s="380"/>
      <c r="R46" s="380"/>
      <c r="S46" s="380"/>
      <c r="T46" s="380"/>
      <c r="U46" s="380" t="str">
        <f>IF(R46="","",R46*VLOOKUP(T46,'cout opérateur machines'!A5:B12,2,0))</f>
        <v/>
      </c>
      <c r="W46" s="105"/>
      <c r="X46" s="105"/>
      <c r="Y46" s="105"/>
      <c r="Z46" s="391">
        <f t="shared" si="1"/>
        <v>0</v>
      </c>
    </row>
    <row r="47" spans="3:26" ht="24.95" customHeight="1">
      <c r="C47" s="105"/>
      <c r="D47" s="105"/>
      <c r="E47" s="105"/>
      <c r="F47" s="105"/>
      <c r="H47" s="105"/>
      <c r="I47" s="105"/>
      <c r="J47" s="105"/>
      <c r="L47" s="105"/>
      <c r="M47" s="105"/>
      <c r="N47" s="105"/>
      <c r="O47" s="105"/>
      <c r="Q47" s="380"/>
      <c r="R47" s="380"/>
      <c r="S47" s="380"/>
      <c r="T47" s="380"/>
      <c r="U47" s="380" t="str">
        <f>IF(R47="","",R47*VLOOKUP(T47,'cout opérateur machines'!A6:B13,2,0))</f>
        <v/>
      </c>
      <c r="W47" s="105"/>
      <c r="X47" s="105"/>
      <c r="Y47" s="105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125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105"/>
      <c r="X48" s="105"/>
      <c r="Y48" s="105"/>
      <c r="Z48" s="391">
        <f t="shared" si="1"/>
        <v>0</v>
      </c>
    </row>
    <row r="49" spans="5:26">
      <c r="M49" s="69"/>
      <c r="N49" s="105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105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105"/>
    </row>
    <row r="52" spans="5:26">
      <c r="M52" s="69"/>
      <c r="N52" s="105"/>
    </row>
    <row r="53" spans="5:26">
      <c r="M53" s="69"/>
      <c r="N53" s="105"/>
    </row>
    <row r="54" spans="5:26">
      <c r="M54" s="69"/>
      <c r="N54" s="105"/>
    </row>
    <row r="55" spans="5:26">
      <c r="M55" s="69"/>
      <c r="N55" s="105"/>
    </row>
    <row r="61" spans="5:26">
      <c r="E61" s="108"/>
    </row>
    <row r="62" spans="5:26">
      <c r="E62" s="108"/>
    </row>
    <row r="63" spans="5:26">
      <c r="E63" s="108"/>
    </row>
    <row r="64" spans="5:26">
      <c r="E64" s="108"/>
    </row>
    <row r="65" spans="5:5">
      <c r="E65" s="108"/>
    </row>
    <row r="66" spans="5:5">
      <c r="E66" s="108"/>
    </row>
    <row r="67" spans="5:5">
      <c r="E67" s="108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42"/>
  <dimension ref="B1:Z67"/>
  <sheetViews>
    <sheetView topLeftCell="O29" zoomScale="68" zoomScaleNormal="68" workbookViewId="0">
      <selection activeCell="H50" sqref="H50"/>
    </sheetView>
  </sheetViews>
  <sheetFormatPr baseColWidth="10" defaultRowHeight="15"/>
  <cols>
    <col min="1" max="1" width="3.85546875" style="79" customWidth="1"/>
    <col min="2" max="17" width="32.7109375" style="79" customWidth="1"/>
    <col min="18" max="18" width="11.42578125" style="79"/>
    <col min="19" max="19" width="18.85546875" style="79" customWidth="1"/>
    <col min="20" max="22" width="11.42578125" style="79"/>
    <col min="23" max="23" width="21.28515625" style="79" customWidth="1"/>
    <col min="24" max="24" width="20.28515625" style="79" customWidth="1"/>
    <col min="25" max="25" width="21.140625" style="79" customWidth="1"/>
    <col min="26" max="16384" width="11.42578125" style="79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86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86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86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86"/>
      <c r="V5" s="400"/>
      <c r="W5" s="400"/>
      <c r="X5" s="400"/>
    </row>
    <row r="6" spans="2:24" ht="15" customHeight="1">
      <c r="C6" s="82"/>
      <c r="D6" s="82"/>
      <c r="E6" s="82"/>
      <c r="F6" s="82"/>
    </row>
    <row r="7" spans="2:24" ht="15" customHeight="1">
      <c r="C7" s="82"/>
      <c r="D7" s="82"/>
      <c r="E7" s="82"/>
      <c r="F7" s="82"/>
    </row>
    <row r="8" spans="2:24" ht="15" customHeight="1">
      <c r="C8" s="82"/>
      <c r="D8" s="82"/>
      <c r="E8" s="82"/>
      <c r="F8" s="82"/>
    </row>
    <row r="9" spans="2:24" ht="15" customHeight="1">
      <c r="C9" s="82"/>
      <c r="D9" s="82"/>
      <c r="F9" s="82"/>
    </row>
    <row r="10" spans="2:24" ht="15" customHeight="1">
      <c r="C10" s="82"/>
      <c r="D10" s="82"/>
      <c r="E10" s="82"/>
      <c r="F10" s="82"/>
    </row>
    <row r="11" spans="2:24">
      <c r="C11" s="80"/>
      <c r="D11" s="80"/>
      <c r="E11" s="80"/>
      <c r="F11" s="80"/>
    </row>
    <row r="12" spans="2:24" ht="36.75" customHeight="1">
      <c r="C12" s="80"/>
      <c r="D12" s="80"/>
      <c r="E12" s="80"/>
      <c r="F12" s="80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87"/>
      <c r="R13" s="83"/>
      <c r="S13" s="84"/>
      <c r="T13" s="84"/>
      <c r="U13" s="84"/>
      <c r="V13" s="84"/>
      <c r="W13" s="84"/>
      <c r="X13" s="84"/>
    </row>
    <row r="14" spans="2:24" ht="30" customHeight="1">
      <c r="B14" s="403" t="s">
        <v>11</v>
      </c>
      <c r="C14" s="403"/>
      <c r="D14" s="113" t="s">
        <v>43</v>
      </c>
      <c r="E14" s="115" t="s">
        <v>160</v>
      </c>
      <c r="F14" s="113">
        <v>551275</v>
      </c>
      <c r="G14" s="115" t="s">
        <v>167</v>
      </c>
      <c r="H14" s="126"/>
      <c r="I14" s="120"/>
      <c r="J14" s="114" t="s">
        <v>114</v>
      </c>
      <c r="K14" s="114" t="s">
        <v>58</v>
      </c>
      <c r="L14" s="121" t="s">
        <v>58</v>
      </c>
      <c r="M14" s="113"/>
      <c r="N14" s="113" t="s">
        <v>75</v>
      </c>
      <c r="O14" s="114" t="s">
        <v>122</v>
      </c>
      <c r="P14" s="114" t="s">
        <v>162</v>
      </c>
      <c r="Q14" s="85"/>
      <c r="R14" s="85"/>
      <c r="S14" s="85"/>
      <c r="T14" s="85"/>
      <c r="U14" s="85"/>
      <c r="V14" s="85"/>
      <c r="W14" s="84"/>
      <c r="X14" s="84"/>
    </row>
    <row r="15" spans="2:24" ht="57.75" customHeight="1">
      <c r="B15" s="403" t="s">
        <v>12</v>
      </c>
      <c r="C15" s="403"/>
      <c r="D15" s="113" t="s">
        <v>44</v>
      </c>
      <c r="E15" s="115" t="s">
        <v>163</v>
      </c>
      <c r="F15" s="115" t="s">
        <v>164</v>
      </c>
      <c r="G15" s="115" t="s">
        <v>168</v>
      </c>
      <c r="H15" s="120"/>
      <c r="I15" s="120"/>
      <c r="J15" s="114" t="s">
        <v>115</v>
      </c>
      <c r="K15" s="115" t="s">
        <v>59</v>
      </c>
      <c r="L15" s="115" t="s">
        <v>110</v>
      </c>
      <c r="M15" s="113"/>
      <c r="N15" s="113" t="s">
        <v>74</v>
      </c>
      <c r="O15" s="113" t="s">
        <v>121</v>
      </c>
      <c r="P15" s="113" t="s">
        <v>166</v>
      </c>
      <c r="Q15" s="88"/>
      <c r="R15" s="85"/>
      <c r="S15" s="85"/>
      <c r="T15" s="85"/>
      <c r="U15" s="85"/>
      <c r="V15" s="85"/>
      <c r="W15" s="84"/>
      <c r="X15" s="84"/>
    </row>
    <row r="16" spans="2:24" ht="30" customHeight="1">
      <c r="B16" s="403" t="s">
        <v>60</v>
      </c>
      <c r="C16" s="403"/>
      <c r="D16" s="113">
        <v>55683</v>
      </c>
      <c r="E16" s="113">
        <v>693</v>
      </c>
      <c r="F16" s="113">
        <v>442</v>
      </c>
      <c r="G16" s="113">
        <v>0</v>
      </c>
      <c r="H16" s="122"/>
      <c r="I16" s="122"/>
      <c r="J16" s="113"/>
      <c r="K16" s="113">
        <v>191</v>
      </c>
      <c r="L16" s="113">
        <v>125</v>
      </c>
      <c r="M16" s="113"/>
      <c r="N16" s="113">
        <v>36764</v>
      </c>
      <c r="O16" s="113">
        <v>2360</v>
      </c>
      <c r="P16" s="113">
        <v>338</v>
      </c>
      <c r="Q16" s="85"/>
      <c r="R16" s="85"/>
      <c r="S16" s="85"/>
      <c r="T16" s="85"/>
      <c r="U16" s="85"/>
      <c r="V16" s="85"/>
      <c r="W16" s="84"/>
      <c r="X16" s="84"/>
    </row>
    <row r="17" spans="2:24" ht="30" customHeight="1">
      <c r="B17" s="403" t="s">
        <v>23</v>
      </c>
      <c r="C17" s="403"/>
      <c r="D17" s="113">
        <v>56350</v>
      </c>
      <c r="E17" s="113">
        <v>1090</v>
      </c>
      <c r="F17" s="113">
        <v>700</v>
      </c>
      <c r="G17" s="113">
        <v>126</v>
      </c>
      <c r="H17" s="120"/>
      <c r="I17" s="120"/>
      <c r="J17" s="113"/>
      <c r="K17" s="113">
        <v>191</v>
      </c>
      <c r="L17" s="113">
        <v>132</v>
      </c>
      <c r="M17" s="113"/>
      <c r="N17" s="113">
        <v>36764</v>
      </c>
      <c r="O17" s="113">
        <v>2990</v>
      </c>
      <c r="P17" s="113">
        <v>450</v>
      </c>
      <c r="Q17" s="85"/>
      <c r="R17" s="85"/>
      <c r="S17" s="85"/>
      <c r="T17" s="85"/>
      <c r="U17" s="85"/>
      <c r="V17" s="85"/>
      <c r="W17" s="84"/>
      <c r="X17" s="84"/>
    </row>
    <row r="18" spans="2:24" ht="30" customHeight="1">
      <c r="B18" s="403" t="s">
        <v>36</v>
      </c>
      <c r="C18" s="92" t="s">
        <v>37</v>
      </c>
      <c r="D18" s="113" t="s">
        <v>45</v>
      </c>
      <c r="E18" s="113" t="s">
        <v>45</v>
      </c>
      <c r="F18" s="113" t="s">
        <v>45</v>
      </c>
      <c r="G18" s="113" t="s">
        <v>45</v>
      </c>
      <c r="H18" s="126"/>
      <c r="I18" s="120"/>
      <c r="J18" s="113" t="s">
        <v>45</v>
      </c>
      <c r="K18" s="113" t="s">
        <v>45</v>
      </c>
      <c r="L18" s="113" t="s">
        <v>45</v>
      </c>
      <c r="M18" s="113"/>
      <c r="N18" s="113" t="s">
        <v>45</v>
      </c>
      <c r="O18" s="113" t="s">
        <v>45</v>
      </c>
      <c r="P18" s="113" t="s">
        <v>45</v>
      </c>
      <c r="Q18" s="85"/>
      <c r="R18" s="85"/>
      <c r="S18" s="85"/>
      <c r="T18" s="85"/>
      <c r="U18" s="85"/>
      <c r="V18" s="85"/>
      <c r="W18" s="84"/>
      <c r="X18" s="84"/>
    </row>
    <row r="19" spans="2:24" ht="30" customHeight="1">
      <c r="B19" s="403"/>
      <c r="C19" s="92" t="s">
        <v>38</v>
      </c>
      <c r="D19" s="113" t="s">
        <v>45</v>
      </c>
      <c r="E19" s="113" t="s">
        <v>45</v>
      </c>
      <c r="F19" s="113" t="s">
        <v>45</v>
      </c>
      <c r="G19" s="113" t="s">
        <v>45</v>
      </c>
      <c r="H19" s="126"/>
      <c r="I19" s="120"/>
      <c r="J19" s="113" t="s">
        <v>45</v>
      </c>
      <c r="K19" s="113" t="s">
        <v>45</v>
      </c>
      <c r="L19" s="113" t="s">
        <v>45</v>
      </c>
      <c r="M19" s="113"/>
      <c r="N19" s="113" t="s">
        <v>45</v>
      </c>
      <c r="O19" s="113" t="s">
        <v>45</v>
      </c>
      <c r="P19" s="113" t="s">
        <v>45</v>
      </c>
      <c r="Q19" s="85"/>
      <c r="R19" s="85"/>
      <c r="S19" s="85"/>
      <c r="T19" s="85"/>
      <c r="U19" s="85"/>
      <c r="V19" s="85"/>
      <c r="W19" s="84"/>
      <c r="X19" s="84"/>
    </row>
    <row r="20" spans="2:24" ht="30" customHeight="1">
      <c r="B20" s="401" t="s">
        <v>15</v>
      </c>
      <c r="C20" s="401"/>
      <c r="D20" s="113" t="s">
        <v>45</v>
      </c>
      <c r="E20" s="113" t="s">
        <v>45</v>
      </c>
      <c r="F20" s="113" t="s">
        <v>45</v>
      </c>
      <c r="G20" s="113" t="s">
        <v>45</v>
      </c>
      <c r="H20" s="120"/>
      <c r="I20" s="120"/>
      <c r="J20" s="113" t="s">
        <v>45</v>
      </c>
      <c r="K20" s="113" t="s">
        <v>45</v>
      </c>
      <c r="L20" s="113" t="s">
        <v>45</v>
      </c>
      <c r="M20" s="113"/>
      <c r="N20" s="113" t="s">
        <v>45</v>
      </c>
      <c r="O20" s="113" t="s">
        <v>45</v>
      </c>
      <c r="P20" s="113" t="s">
        <v>45</v>
      </c>
      <c r="Q20" s="85"/>
      <c r="R20" s="85"/>
      <c r="S20" s="85"/>
      <c r="T20" s="85"/>
      <c r="U20" s="85"/>
      <c r="V20" s="85"/>
      <c r="W20" s="84"/>
      <c r="X20" s="84"/>
    </row>
    <row r="21" spans="2:24" ht="30" customHeight="1">
      <c r="B21" s="401" t="s">
        <v>39</v>
      </c>
      <c r="C21" s="401"/>
      <c r="D21" s="113" t="s">
        <v>45</v>
      </c>
      <c r="E21" s="113" t="s">
        <v>45</v>
      </c>
      <c r="F21" s="113" t="s">
        <v>45</v>
      </c>
      <c r="G21" s="113" t="s">
        <v>45</v>
      </c>
      <c r="H21" s="120"/>
      <c r="I21" s="120"/>
      <c r="J21" s="113" t="s">
        <v>45</v>
      </c>
      <c r="K21" s="113" t="s">
        <v>45</v>
      </c>
      <c r="L21" s="113" t="s">
        <v>45</v>
      </c>
      <c r="M21" s="113"/>
      <c r="N21" s="113" t="s">
        <v>45</v>
      </c>
      <c r="O21" s="113" t="s">
        <v>45</v>
      </c>
      <c r="P21" s="113" t="s">
        <v>45</v>
      </c>
      <c r="Q21" s="85"/>
      <c r="R21" s="85"/>
      <c r="S21" s="85"/>
      <c r="T21" s="85"/>
      <c r="U21" s="85"/>
      <c r="V21" s="85"/>
      <c r="W21" s="84"/>
      <c r="X21" s="84"/>
    </row>
    <row r="22" spans="2:24" ht="30" customHeight="1">
      <c r="B22" s="401" t="s">
        <v>16</v>
      </c>
      <c r="C22" s="401"/>
      <c r="D22" s="113" t="s">
        <v>45</v>
      </c>
      <c r="E22" s="113" t="s">
        <v>45</v>
      </c>
      <c r="F22" s="113" t="s">
        <v>45</v>
      </c>
      <c r="G22" s="113" t="s">
        <v>45</v>
      </c>
      <c r="H22" s="120"/>
      <c r="I22" s="120"/>
      <c r="J22" s="113" t="s">
        <v>45</v>
      </c>
      <c r="K22" s="113" t="s">
        <v>45</v>
      </c>
      <c r="L22" s="113" t="s">
        <v>45</v>
      </c>
      <c r="M22" s="113"/>
      <c r="N22" s="113" t="s">
        <v>45</v>
      </c>
      <c r="O22" s="113" t="s">
        <v>45</v>
      </c>
      <c r="P22" s="113" t="s">
        <v>45</v>
      </c>
      <c r="Q22" s="85"/>
      <c r="R22" s="85"/>
      <c r="S22" s="85"/>
      <c r="T22" s="85"/>
      <c r="U22" s="85"/>
      <c r="V22" s="85"/>
      <c r="W22" s="84"/>
      <c r="X22" s="84"/>
    </row>
    <row r="23" spans="2:24" ht="66.75" customHeight="1">
      <c r="B23" s="401" t="s">
        <v>17</v>
      </c>
      <c r="C23" s="401"/>
      <c r="D23" s="113" t="s">
        <v>45</v>
      </c>
      <c r="E23" s="113" t="s">
        <v>45</v>
      </c>
      <c r="F23" s="115" t="s">
        <v>61</v>
      </c>
      <c r="G23" s="113" t="s">
        <v>45</v>
      </c>
      <c r="H23" s="127"/>
      <c r="I23" s="120"/>
      <c r="J23" s="115" t="s">
        <v>45</v>
      </c>
      <c r="K23" s="115" t="s">
        <v>45</v>
      </c>
      <c r="L23" s="113" t="s">
        <v>45</v>
      </c>
      <c r="M23" s="113"/>
      <c r="N23" s="113" t="s">
        <v>45</v>
      </c>
      <c r="O23" s="113" t="s">
        <v>45</v>
      </c>
      <c r="P23" s="113" t="s">
        <v>45</v>
      </c>
      <c r="Q23" s="85"/>
      <c r="R23" s="85"/>
      <c r="S23" s="85"/>
      <c r="T23" s="85"/>
      <c r="U23" s="85"/>
      <c r="V23" s="85"/>
      <c r="W23" s="84"/>
      <c r="X23" s="84"/>
    </row>
    <row r="24" spans="2:24" ht="30" customHeight="1">
      <c r="B24" s="401" t="s">
        <v>13</v>
      </c>
      <c r="C24" s="401"/>
      <c r="D24" s="113"/>
      <c r="E24" s="120"/>
      <c r="F24" s="113"/>
      <c r="G24" s="113"/>
      <c r="H24" s="120"/>
      <c r="I24" s="120"/>
      <c r="J24" s="113"/>
      <c r="K24" s="113"/>
      <c r="L24" s="117"/>
      <c r="M24" s="113"/>
      <c r="N24" s="113"/>
      <c r="O24" s="113">
        <v>1</v>
      </c>
      <c r="P24" s="113"/>
      <c r="Q24" s="389">
        <f>COUNTA(D24:P24)</f>
        <v>1</v>
      </c>
      <c r="R24" s="85"/>
      <c r="S24" s="85"/>
      <c r="T24" s="85"/>
      <c r="U24" s="85"/>
      <c r="V24" s="85"/>
      <c r="W24" s="84"/>
      <c r="X24" s="84"/>
    </row>
    <row r="25" spans="2:24" ht="30" customHeight="1">
      <c r="B25" s="401" t="s">
        <v>14</v>
      </c>
      <c r="C25" s="401"/>
      <c r="D25" s="113" t="s">
        <v>45</v>
      </c>
      <c r="E25" s="113" t="s">
        <v>45</v>
      </c>
      <c r="F25" s="113" t="s">
        <v>45</v>
      </c>
      <c r="G25" s="113" t="s">
        <v>45</v>
      </c>
      <c r="H25" s="128"/>
      <c r="I25" s="123"/>
      <c r="J25" s="113" t="s">
        <v>45</v>
      </c>
      <c r="K25" s="113" t="s">
        <v>45</v>
      </c>
      <c r="L25" s="113" t="s">
        <v>45</v>
      </c>
      <c r="M25" s="113"/>
      <c r="N25" s="113" t="s">
        <v>45</v>
      </c>
      <c r="O25" s="113" t="s">
        <v>45</v>
      </c>
      <c r="P25" s="113" t="s">
        <v>45</v>
      </c>
      <c r="Q25" s="85"/>
      <c r="R25" s="85"/>
      <c r="S25" s="85"/>
      <c r="T25" s="85"/>
      <c r="U25" s="85"/>
      <c r="V25" s="85"/>
      <c r="W25" s="84"/>
      <c r="X25" s="84"/>
    </row>
    <row r="26" spans="2:24" ht="30" customHeight="1">
      <c r="B26" s="401" t="s">
        <v>18</v>
      </c>
      <c r="C26" s="401"/>
      <c r="D26" s="113"/>
      <c r="E26" s="113"/>
      <c r="F26" s="113"/>
      <c r="G26" s="113"/>
      <c r="H26" s="120"/>
      <c r="I26" s="120"/>
      <c r="J26" s="113"/>
      <c r="K26" s="113"/>
      <c r="L26" s="113"/>
      <c r="M26" s="113"/>
      <c r="N26" s="113"/>
      <c r="O26" s="113"/>
      <c r="P26" s="113"/>
      <c r="Q26" s="85"/>
      <c r="R26" s="85"/>
      <c r="S26" s="85"/>
      <c r="T26" s="85"/>
      <c r="U26" s="85"/>
      <c r="V26" s="85"/>
      <c r="W26" s="84"/>
      <c r="X26" s="84"/>
    </row>
    <row r="27" spans="2:24" ht="30" customHeight="1">
      <c r="B27" s="401" t="s">
        <v>19</v>
      </c>
      <c r="C27" s="401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85"/>
      <c r="R27" s="85"/>
      <c r="S27" s="85"/>
      <c r="T27" s="85"/>
      <c r="U27" s="85"/>
      <c r="V27" s="85"/>
      <c r="W27" s="84"/>
      <c r="X27" s="84"/>
    </row>
    <row r="28" spans="2:24" ht="30" customHeight="1">
      <c r="B28" s="401" t="s">
        <v>20</v>
      </c>
      <c r="C28" s="401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85"/>
      <c r="R28" s="85"/>
      <c r="S28" s="85"/>
      <c r="T28" s="85"/>
      <c r="U28" s="85"/>
      <c r="V28" s="85"/>
      <c r="W28" s="84"/>
      <c r="X28" s="84"/>
    </row>
    <row r="29" spans="2:24" ht="30" customHeight="1">
      <c r="B29" s="401" t="s">
        <v>21</v>
      </c>
      <c r="C29" s="401"/>
      <c r="D29" s="113">
        <v>0</v>
      </c>
      <c r="E29" s="113">
        <v>1</v>
      </c>
      <c r="F29" s="113">
        <v>0</v>
      </c>
      <c r="G29" s="113">
        <v>0</v>
      </c>
      <c r="H29" s="113">
        <v>0</v>
      </c>
      <c r="I29" s="113">
        <v>1</v>
      </c>
      <c r="J29" s="113">
        <v>0</v>
      </c>
      <c r="K29" s="113">
        <v>0</v>
      </c>
      <c r="L29" s="113">
        <v>0</v>
      </c>
      <c r="M29" s="113">
        <v>0</v>
      </c>
      <c r="N29" s="113">
        <v>1</v>
      </c>
      <c r="O29" s="113">
        <v>0</v>
      </c>
      <c r="P29" s="113">
        <v>0</v>
      </c>
      <c r="Q29" s="85"/>
      <c r="R29" s="85"/>
      <c r="S29" s="85"/>
      <c r="T29" s="85"/>
      <c r="U29" s="85"/>
      <c r="V29" s="85"/>
      <c r="W29" s="84"/>
      <c r="X29" s="84"/>
    </row>
    <row r="30" spans="2:24" ht="30" customHeight="1">
      <c r="B30" s="401" t="s">
        <v>100</v>
      </c>
      <c r="C30" s="401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389">
        <f>SUM(D30:P30)</f>
        <v>0</v>
      </c>
      <c r="R30" s="85"/>
      <c r="S30" s="85"/>
      <c r="T30" s="85"/>
      <c r="U30" s="85"/>
      <c r="V30" s="85"/>
      <c r="W30" s="84"/>
      <c r="X30" s="84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85"/>
      <c r="S31" s="85"/>
      <c r="T31" s="85"/>
      <c r="U31" s="85"/>
      <c r="V31" s="85"/>
      <c r="W31" s="84"/>
      <c r="X31" s="84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94" t="s">
        <v>26</v>
      </c>
      <c r="D41" s="94" t="s">
        <v>24</v>
      </c>
      <c r="E41" s="94" t="s">
        <v>25</v>
      </c>
      <c r="F41" s="94" t="s">
        <v>30</v>
      </c>
      <c r="H41" s="95" t="s">
        <v>41</v>
      </c>
      <c r="I41" s="94" t="s">
        <v>27</v>
      </c>
      <c r="J41" s="94" t="s">
        <v>28</v>
      </c>
      <c r="L41" s="95" t="s">
        <v>29</v>
      </c>
      <c r="M41" s="94" t="s">
        <v>40</v>
      </c>
      <c r="N41" s="94" t="s">
        <v>42</v>
      </c>
      <c r="O41" s="94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95" t="s">
        <v>83</v>
      </c>
      <c r="X41" s="95" t="s">
        <v>85</v>
      </c>
      <c r="Y41" s="95" t="s">
        <v>84</v>
      </c>
      <c r="Z41" s="381" t="s">
        <v>220</v>
      </c>
    </row>
    <row r="42" spans="3:26" ht="24.95" customHeight="1">
      <c r="C42" s="81"/>
      <c r="D42" s="81"/>
      <c r="E42" s="101"/>
      <c r="F42" s="81"/>
      <c r="H42" s="81"/>
      <c r="I42" s="81"/>
      <c r="J42" s="81"/>
      <c r="L42" s="81"/>
      <c r="M42" s="81"/>
      <c r="N42" s="81"/>
      <c r="O42" s="81"/>
      <c r="Q42" s="380"/>
      <c r="R42" s="380"/>
      <c r="S42" s="380"/>
      <c r="T42" s="380"/>
      <c r="U42" s="380" t="str">
        <f>IF(R42="","",R42*VLOOKUP(T42,'cout opérateur machines'!A1:B8,2,0))</f>
        <v/>
      </c>
      <c r="W42" s="81"/>
      <c r="X42" s="81"/>
      <c r="Y42" s="81"/>
      <c r="Z42" s="391">
        <f>X42*8</f>
        <v>0</v>
      </c>
    </row>
    <row r="43" spans="3:26" ht="24.95" customHeight="1">
      <c r="C43" s="81"/>
      <c r="D43" s="81"/>
      <c r="E43" s="81"/>
      <c r="F43" s="81"/>
      <c r="H43" s="81"/>
      <c r="I43" s="81"/>
      <c r="J43" s="81"/>
      <c r="L43" s="81"/>
      <c r="M43" s="81"/>
      <c r="N43" s="81"/>
      <c r="O43" s="81"/>
      <c r="Q43" s="380"/>
      <c r="R43" s="380"/>
      <c r="S43" s="380"/>
      <c r="T43" s="380"/>
      <c r="U43" s="380" t="str">
        <f>IF(R43="","",R43*VLOOKUP(T43,'cout opérateur machines'!A2:B9,2,0))</f>
        <v/>
      </c>
      <c r="W43" s="81"/>
      <c r="X43" s="81"/>
      <c r="Y43" s="81"/>
      <c r="Z43" s="391">
        <f t="shared" ref="Z43:Z48" si="1">X43*8</f>
        <v>0</v>
      </c>
    </row>
    <row r="44" spans="3:26" ht="24.95" customHeight="1">
      <c r="C44" s="81"/>
      <c r="D44" s="81"/>
      <c r="E44" s="81"/>
      <c r="F44" s="81"/>
      <c r="H44" s="81"/>
      <c r="I44" s="81"/>
      <c r="J44" s="81"/>
      <c r="L44" s="81"/>
      <c r="M44" s="81"/>
      <c r="N44" s="81"/>
      <c r="O44" s="81"/>
      <c r="Q44" s="380"/>
      <c r="R44" s="380"/>
      <c r="S44" s="380"/>
      <c r="T44" s="380"/>
      <c r="U44" s="380" t="str">
        <f>IF(R44="","",R44*VLOOKUP(T44,'cout opérateur machines'!A3:B10,2,0))</f>
        <v/>
      </c>
      <c r="W44" s="81"/>
      <c r="X44" s="81"/>
      <c r="Y44" s="81"/>
      <c r="Z44" s="391">
        <f t="shared" si="1"/>
        <v>0</v>
      </c>
    </row>
    <row r="45" spans="3:26" ht="24.95" customHeight="1">
      <c r="C45" s="81"/>
      <c r="D45" s="81"/>
      <c r="E45" s="81"/>
      <c r="F45" s="81"/>
      <c r="H45" s="81"/>
      <c r="I45" s="81"/>
      <c r="J45" s="81"/>
      <c r="L45" s="81"/>
      <c r="M45" s="81"/>
      <c r="N45" s="81"/>
      <c r="O45" s="81"/>
      <c r="Q45" s="380"/>
      <c r="R45" s="380"/>
      <c r="S45" s="380"/>
      <c r="T45" s="380"/>
      <c r="U45" s="380" t="str">
        <f>IF(R45="","",R45*VLOOKUP(T45,'cout opérateur machines'!A4:B11,2,0))</f>
        <v/>
      </c>
      <c r="W45" s="81"/>
      <c r="X45" s="81"/>
      <c r="Y45" s="81"/>
      <c r="Z45" s="391">
        <f t="shared" si="1"/>
        <v>0</v>
      </c>
    </row>
    <row r="46" spans="3:26" ht="24.95" customHeight="1">
      <c r="C46" s="81"/>
      <c r="D46" s="81"/>
      <c r="E46" s="81"/>
      <c r="F46" s="81"/>
      <c r="H46" s="81"/>
      <c r="I46" s="81"/>
      <c r="J46" s="81"/>
      <c r="L46" s="81"/>
      <c r="M46" s="81"/>
      <c r="N46" s="81"/>
      <c r="O46" s="81"/>
      <c r="Q46" s="380"/>
      <c r="R46" s="380"/>
      <c r="S46" s="380"/>
      <c r="T46" s="380"/>
      <c r="U46" s="380" t="str">
        <f>IF(R46="","",R46*VLOOKUP(T46,'cout opérateur machines'!A5:B12,2,0))</f>
        <v/>
      </c>
      <c r="W46" s="81"/>
      <c r="X46" s="81"/>
      <c r="Y46" s="81"/>
      <c r="Z46" s="391">
        <f t="shared" si="1"/>
        <v>0</v>
      </c>
    </row>
    <row r="47" spans="3:26" ht="24.95" customHeight="1">
      <c r="C47" s="81"/>
      <c r="D47" s="81"/>
      <c r="E47" s="81"/>
      <c r="F47" s="81"/>
      <c r="H47" s="81"/>
      <c r="I47" s="81"/>
      <c r="J47" s="81"/>
      <c r="L47" s="81"/>
      <c r="M47" s="81"/>
      <c r="N47" s="81"/>
      <c r="O47" s="81"/>
      <c r="Q47" s="380"/>
      <c r="R47" s="380"/>
      <c r="S47" s="380"/>
      <c r="T47" s="380"/>
      <c r="U47" s="380" t="str">
        <f>IF(R47="","",R47*VLOOKUP(T47,'cout opérateur machines'!A6:B13,2,0))</f>
        <v/>
      </c>
      <c r="W47" s="81"/>
      <c r="X47" s="81"/>
      <c r="Y47" s="81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102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81"/>
      <c r="X48" s="81"/>
      <c r="Y48" s="81"/>
      <c r="Z48" s="391">
        <f t="shared" si="1"/>
        <v>0</v>
      </c>
    </row>
    <row r="49" spans="5:26">
      <c r="M49" s="69"/>
      <c r="N49" s="81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81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81"/>
    </row>
    <row r="52" spans="5:26">
      <c r="M52" s="69"/>
      <c r="N52" s="81"/>
    </row>
    <row r="53" spans="5:26">
      <c r="M53" s="69"/>
      <c r="N53" s="81"/>
    </row>
    <row r="54" spans="5:26">
      <c r="M54" s="69"/>
      <c r="N54" s="81"/>
    </row>
    <row r="55" spans="5:26">
      <c r="M55" s="69"/>
      <c r="N55" s="81"/>
    </row>
    <row r="61" spans="5:26">
      <c r="E61" s="84"/>
    </row>
    <row r="62" spans="5:26">
      <c r="E62" s="84"/>
    </row>
    <row r="63" spans="5:26">
      <c r="E63" s="84"/>
    </row>
    <row r="64" spans="5:26">
      <c r="E64" s="84"/>
    </row>
    <row r="65" spans="5:5">
      <c r="E65" s="84"/>
    </row>
    <row r="66" spans="5:5">
      <c r="E66" s="84"/>
    </row>
    <row r="67" spans="5:5">
      <c r="E67" s="84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41"/>
  <dimension ref="B1:Z67"/>
  <sheetViews>
    <sheetView topLeftCell="O28" zoomScale="68" zoomScaleNormal="68" workbookViewId="0">
      <selection activeCell="B36" sqref="B36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89" t="s">
        <v>43</v>
      </c>
      <c r="E14" s="91" t="s">
        <v>160</v>
      </c>
      <c r="F14" s="89">
        <v>551275</v>
      </c>
      <c r="G14" s="91" t="s">
        <v>161</v>
      </c>
      <c r="H14" s="96"/>
      <c r="I14" s="97"/>
      <c r="J14" s="90" t="s">
        <v>114</v>
      </c>
      <c r="K14" s="90" t="s">
        <v>58</v>
      </c>
      <c r="L14" s="98" t="s">
        <v>58</v>
      </c>
      <c r="M14" s="89"/>
      <c r="N14" s="89" t="s">
        <v>75</v>
      </c>
      <c r="O14" s="90" t="s">
        <v>122</v>
      </c>
      <c r="P14" s="90" t="s">
        <v>162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89" t="s">
        <v>44</v>
      </c>
      <c r="E15" s="91" t="s">
        <v>163</v>
      </c>
      <c r="F15" s="91" t="s">
        <v>164</v>
      </c>
      <c r="G15" s="91" t="s">
        <v>165</v>
      </c>
      <c r="H15" s="90"/>
      <c r="I15" s="97"/>
      <c r="J15" s="90" t="s">
        <v>115</v>
      </c>
      <c r="K15" s="91" t="s">
        <v>59</v>
      </c>
      <c r="L15" s="91" t="s">
        <v>110</v>
      </c>
      <c r="M15" s="89"/>
      <c r="N15" s="89" t="s">
        <v>74</v>
      </c>
      <c r="O15" s="89" t="s">
        <v>121</v>
      </c>
      <c r="P15" s="89" t="s">
        <v>166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89">
        <v>54757</v>
      </c>
      <c r="E16" s="89">
        <v>345</v>
      </c>
      <c r="F16" s="89">
        <v>0</v>
      </c>
      <c r="G16" s="89">
        <v>202</v>
      </c>
      <c r="H16" s="89"/>
      <c r="I16" s="99"/>
      <c r="J16" s="89"/>
      <c r="K16" s="89">
        <v>191</v>
      </c>
      <c r="L16" s="89">
        <v>119</v>
      </c>
      <c r="M16" s="89"/>
      <c r="N16" s="89">
        <v>34600</v>
      </c>
      <c r="O16" s="89">
        <v>1983</v>
      </c>
      <c r="P16" s="89">
        <v>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89">
        <v>55500</v>
      </c>
      <c r="E17" s="89">
        <v>693</v>
      </c>
      <c r="F17" s="89">
        <v>415</v>
      </c>
      <c r="G17" s="89">
        <v>334</v>
      </c>
      <c r="H17" s="89"/>
      <c r="I17" s="97"/>
      <c r="J17" s="89"/>
      <c r="K17" s="89">
        <v>191</v>
      </c>
      <c r="L17" s="89">
        <v>124</v>
      </c>
      <c r="M17" s="89"/>
      <c r="N17" s="89">
        <v>36764</v>
      </c>
      <c r="O17" s="89">
        <v>2360</v>
      </c>
      <c r="P17" s="89">
        <v>338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78" t="s">
        <v>37</v>
      </c>
      <c r="D18" s="89" t="s">
        <v>45</v>
      </c>
      <c r="E18" s="89" t="s">
        <v>45</v>
      </c>
      <c r="F18" s="89" t="s">
        <v>45</v>
      </c>
      <c r="G18" s="89" t="s">
        <v>45</v>
      </c>
      <c r="H18" s="89"/>
      <c r="I18" s="97"/>
      <c r="J18" s="89" t="s">
        <v>45</v>
      </c>
      <c r="K18" s="89" t="s">
        <v>45</v>
      </c>
      <c r="L18" s="89" t="s">
        <v>45</v>
      </c>
      <c r="M18" s="89"/>
      <c r="N18" s="89" t="s">
        <v>45</v>
      </c>
      <c r="O18" s="89" t="s">
        <v>45</v>
      </c>
      <c r="P18" s="89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78" t="s">
        <v>38</v>
      </c>
      <c r="D19" s="89" t="s">
        <v>45</v>
      </c>
      <c r="E19" s="89" t="s">
        <v>45</v>
      </c>
      <c r="F19" s="89" t="s">
        <v>45</v>
      </c>
      <c r="G19" s="89" t="s">
        <v>45</v>
      </c>
      <c r="H19" s="89"/>
      <c r="I19" s="97"/>
      <c r="J19" s="89" t="s">
        <v>45</v>
      </c>
      <c r="K19" s="89" t="s">
        <v>45</v>
      </c>
      <c r="L19" s="89" t="s">
        <v>45</v>
      </c>
      <c r="M19" s="89"/>
      <c r="N19" s="89" t="s">
        <v>45</v>
      </c>
      <c r="O19" s="89" t="s">
        <v>45</v>
      </c>
      <c r="P19" s="89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89" t="s">
        <v>45</v>
      </c>
      <c r="E20" s="89" t="s">
        <v>45</v>
      </c>
      <c r="F20" s="89" t="s">
        <v>45</v>
      </c>
      <c r="G20" s="89" t="s">
        <v>45</v>
      </c>
      <c r="H20" s="89"/>
      <c r="I20" s="97"/>
      <c r="J20" s="89" t="s">
        <v>45</v>
      </c>
      <c r="K20" s="89" t="s">
        <v>45</v>
      </c>
      <c r="L20" s="89" t="s">
        <v>45</v>
      </c>
      <c r="M20" s="89"/>
      <c r="N20" s="89" t="s">
        <v>45</v>
      </c>
      <c r="O20" s="89" t="s">
        <v>45</v>
      </c>
      <c r="P20" s="89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89" t="s">
        <v>45</v>
      </c>
      <c r="E21" s="89" t="s">
        <v>45</v>
      </c>
      <c r="F21" s="89" t="s">
        <v>45</v>
      </c>
      <c r="G21" s="89" t="s">
        <v>45</v>
      </c>
      <c r="H21" s="89"/>
      <c r="I21" s="97"/>
      <c r="J21" s="89" t="s">
        <v>45</v>
      </c>
      <c r="K21" s="89" t="s">
        <v>45</v>
      </c>
      <c r="L21" s="89" t="s">
        <v>45</v>
      </c>
      <c r="M21" s="89"/>
      <c r="N21" s="89" t="s">
        <v>45</v>
      </c>
      <c r="O21" s="89" t="s">
        <v>45</v>
      </c>
      <c r="P21" s="89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89" t="s">
        <v>45</v>
      </c>
      <c r="E22" s="89" t="s">
        <v>45</v>
      </c>
      <c r="F22" s="89" t="s">
        <v>45</v>
      </c>
      <c r="G22" s="89" t="s">
        <v>45</v>
      </c>
      <c r="H22" s="89"/>
      <c r="I22" s="97"/>
      <c r="J22" s="89" t="s">
        <v>45</v>
      </c>
      <c r="K22" s="89" t="s">
        <v>45</v>
      </c>
      <c r="L22" s="89" t="s">
        <v>45</v>
      </c>
      <c r="M22" s="89"/>
      <c r="N22" s="89" t="s">
        <v>45</v>
      </c>
      <c r="O22" s="89" t="s">
        <v>45</v>
      </c>
      <c r="P22" s="89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89" t="s">
        <v>45</v>
      </c>
      <c r="E23" s="89" t="s">
        <v>45</v>
      </c>
      <c r="F23" s="91" t="s">
        <v>61</v>
      </c>
      <c r="G23" s="89" t="s">
        <v>45</v>
      </c>
      <c r="H23" s="89"/>
      <c r="I23" s="97"/>
      <c r="J23" s="91" t="s">
        <v>45</v>
      </c>
      <c r="K23" s="91" t="s">
        <v>45</v>
      </c>
      <c r="L23" s="89" t="s">
        <v>45</v>
      </c>
      <c r="M23" s="89"/>
      <c r="N23" s="89" t="s">
        <v>45</v>
      </c>
      <c r="O23" s="89" t="s">
        <v>45</v>
      </c>
      <c r="P23" s="89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89"/>
      <c r="E24" s="97"/>
      <c r="F24" s="89">
        <v>1</v>
      </c>
      <c r="G24" s="89"/>
      <c r="H24" s="89"/>
      <c r="I24" s="97"/>
      <c r="J24" s="89"/>
      <c r="K24" s="89"/>
      <c r="L24" s="93"/>
      <c r="M24" s="89"/>
      <c r="N24" s="89"/>
      <c r="O24" s="89"/>
      <c r="P24" s="89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89" t="s">
        <v>45</v>
      </c>
      <c r="E25" s="89" t="s">
        <v>45</v>
      </c>
      <c r="F25" s="89" t="s">
        <v>45</v>
      </c>
      <c r="G25" s="89" t="s">
        <v>45</v>
      </c>
      <c r="H25" s="89"/>
      <c r="I25" s="100"/>
      <c r="J25" s="89" t="s">
        <v>45</v>
      </c>
      <c r="K25" s="89" t="s">
        <v>45</v>
      </c>
      <c r="L25" s="89" t="s">
        <v>45</v>
      </c>
      <c r="M25" s="89"/>
      <c r="N25" s="89" t="s">
        <v>45</v>
      </c>
      <c r="O25" s="89" t="s">
        <v>45</v>
      </c>
      <c r="P25" s="89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89">
        <v>2</v>
      </c>
      <c r="E26" s="89">
        <v>36</v>
      </c>
      <c r="F26" s="89">
        <v>21</v>
      </c>
      <c r="G26" s="89">
        <v>0</v>
      </c>
      <c r="H26" s="89"/>
      <c r="I26" s="97"/>
      <c r="J26" s="89">
        <v>0</v>
      </c>
      <c r="K26" s="89">
        <v>0</v>
      </c>
      <c r="L26" s="89">
        <v>0</v>
      </c>
      <c r="M26" s="89"/>
      <c r="N26" s="89">
        <v>45</v>
      </c>
      <c r="O26" s="89">
        <v>0</v>
      </c>
      <c r="P26" s="89">
        <v>6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89">
        <v>0</v>
      </c>
      <c r="E27" s="89">
        <v>0</v>
      </c>
      <c r="F27" s="89">
        <v>0</v>
      </c>
      <c r="G27" s="89">
        <v>0</v>
      </c>
      <c r="H27" s="89"/>
      <c r="I27" s="89"/>
      <c r="J27" s="89">
        <v>0</v>
      </c>
      <c r="K27" s="89">
        <v>0</v>
      </c>
      <c r="L27" s="89">
        <v>0</v>
      </c>
      <c r="M27" s="89"/>
      <c r="N27" s="89">
        <v>23</v>
      </c>
      <c r="O27" s="89">
        <v>0</v>
      </c>
      <c r="P27" s="89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 t="s">
        <v>116</v>
      </c>
      <c r="O28" s="89"/>
      <c r="P28" s="89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89">
        <v>0</v>
      </c>
      <c r="E29" s="89">
        <v>1</v>
      </c>
      <c r="F29" s="89">
        <v>0</v>
      </c>
      <c r="G29" s="89">
        <v>0</v>
      </c>
      <c r="H29" s="89">
        <v>0</v>
      </c>
      <c r="I29" s="89">
        <v>1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0</v>
      </c>
      <c r="P29" s="89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2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2"/>
    </row>
    <row r="52" spans="5:26">
      <c r="M52" s="69"/>
      <c r="N52" s="2"/>
    </row>
    <row r="53" spans="5:26">
      <c r="M53" s="69"/>
      <c r="N53" s="2"/>
    </row>
    <row r="54" spans="5:26">
      <c r="M54" s="69"/>
      <c r="N54" s="2"/>
    </row>
    <row r="55" spans="5:26">
      <c r="M55" s="69"/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40"/>
  <dimension ref="B1:Z67"/>
  <sheetViews>
    <sheetView topLeftCell="O28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7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/>
      <c r="E16" s="22"/>
      <c r="F16" s="22"/>
      <c r="G16" s="22"/>
      <c r="H16" s="22"/>
      <c r="I16" s="47"/>
      <c r="J16" s="22"/>
      <c r="K16" s="22"/>
      <c r="L16" s="22"/>
      <c r="M16" s="22"/>
      <c r="N16" s="22"/>
      <c r="O16" s="22"/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/>
      <c r="E17" s="22"/>
      <c r="F17" s="22"/>
      <c r="G17" s="22"/>
      <c r="H17" s="22"/>
      <c r="I17" s="38"/>
      <c r="J17" s="22"/>
      <c r="K17" s="22"/>
      <c r="L17" s="22"/>
      <c r="M17" s="22"/>
      <c r="N17" s="22"/>
      <c r="O17" s="22"/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77" t="s">
        <v>37</v>
      </c>
      <c r="D18" s="22"/>
      <c r="E18" s="22"/>
      <c r="F18" s="22"/>
      <c r="G18" s="22"/>
      <c r="H18" s="22"/>
      <c r="I18" s="57"/>
      <c r="J18" s="22"/>
      <c r="K18" s="22"/>
      <c r="L18" s="22"/>
      <c r="M18" s="22"/>
      <c r="N18" s="22"/>
      <c r="O18" s="22"/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77" t="s">
        <v>38</v>
      </c>
      <c r="D19" s="22"/>
      <c r="E19" s="22"/>
      <c r="F19" s="22"/>
      <c r="G19" s="22"/>
      <c r="H19" s="22"/>
      <c r="I19" s="57"/>
      <c r="J19" s="22"/>
      <c r="K19" s="22"/>
      <c r="L19" s="22"/>
      <c r="M19" s="22"/>
      <c r="N19" s="22"/>
      <c r="O19" s="22"/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/>
      <c r="E20" s="22"/>
      <c r="F20" s="22"/>
      <c r="G20" s="22"/>
      <c r="H20" s="22"/>
      <c r="I20" s="38"/>
      <c r="J20" s="22"/>
      <c r="K20" s="22"/>
      <c r="L20" s="22"/>
      <c r="M20" s="22"/>
      <c r="N20" s="22"/>
      <c r="O20" s="22"/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/>
      <c r="E21" s="22"/>
      <c r="F21" s="22"/>
      <c r="G21" s="22"/>
      <c r="H21" s="22"/>
      <c r="I21" s="38"/>
      <c r="J21" s="22"/>
      <c r="K21" s="22"/>
      <c r="L21" s="22"/>
      <c r="M21" s="22"/>
      <c r="N21" s="22"/>
      <c r="O21" s="22"/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/>
      <c r="E22" s="22"/>
      <c r="F22" s="22"/>
      <c r="G22" s="22"/>
      <c r="H22" s="22"/>
      <c r="I22" s="38"/>
      <c r="J22" s="22"/>
      <c r="K22" s="22"/>
      <c r="L22" s="22"/>
      <c r="M22" s="22"/>
      <c r="N22" s="22"/>
      <c r="O22" s="22"/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/>
      <c r="E23" s="22"/>
      <c r="F23" s="24"/>
      <c r="G23" s="22"/>
      <c r="H23" s="22"/>
      <c r="I23" s="58"/>
      <c r="J23" s="24"/>
      <c r="K23" s="24"/>
      <c r="L23" s="22"/>
      <c r="M23" s="22"/>
      <c r="N23" s="22"/>
      <c r="O23" s="22"/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/>
      <c r="E25" s="22"/>
      <c r="F25" s="22"/>
      <c r="G25" s="22"/>
      <c r="H25" s="22"/>
      <c r="I25" s="53"/>
      <c r="J25" s="22"/>
      <c r="K25" s="22"/>
      <c r="L25" s="22"/>
      <c r="M25" s="22"/>
      <c r="N25" s="22"/>
      <c r="O25" s="22"/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2" t="s">
        <v>46</v>
      </c>
      <c r="R42" s="382">
        <v>8</v>
      </c>
      <c r="S42" s="382">
        <v>148</v>
      </c>
      <c r="T42" s="382" t="s">
        <v>117</v>
      </c>
      <c r="U42" s="380">
        <f>IF(R42="","",R42*VLOOKUP(T42,'cout opérateur machines'!A1:B8,2,0))</f>
        <v>56</v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56</v>
      </c>
      <c r="W48" s="2"/>
      <c r="X48" s="2"/>
      <c r="Y48" s="2"/>
      <c r="Z48" s="391">
        <f t="shared" si="1"/>
        <v>0</v>
      </c>
    </row>
    <row r="49" spans="5:26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2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2"/>
    </row>
    <row r="52" spans="5:26">
      <c r="M52" s="69"/>
      <c r="N52" s="2"/>
    </row>
    <row r="53" spans="5:26">
      <c r="M53" s="69"/>
      <c r="N53" s="2"/>
      <c r="Q53" s="386"/>
      <c r="R53" s="386"/>
      <c r="S53" s="386"/>
      <c r="T53" s="386"/>
    </row>
    <row r="54" spans="5:26">
      <c r="M54" s="69"/>
      <c r="N54" s="2"/>
    </row>
    <row r="55" spans="5:26">
      <c r="M55" s="69"/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37"/>
  <dimension ref="B1:Z67"/>
  <sheetViews>
    <sheetView topLeftCell="A27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7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52870</v>
      </c>
      <c r="E16" s="22">
        <v>3400</v>
      </c>
      <c r="F16" s="22">
        <v>12951</v>
      </c>
      <c r="G16" s="22">
        <v>1385</v>
      </c>
      <c r="H16" s="22">
        <v>5620</v>
      </c>
      <c r="I16" s="47"/>
      <c r="J16" s="22"/>
      <c r="K16" s="22">
        <v>191</v>
      </c>
      <c r="L16" s="22">
        <v>104</v>
      </c>
      <c r="M16" s="22"/>
      <c r="N16" s="22">
        <v>32150</v>
      </c>
      <c r="O16" s="22">
        <v>1329</v>
      </c>
      <c r="P16" s="22">
        <v>2180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/>
      <c r="E17" s="22"/>
      <c r="F17" s="22"/>
      <c r="G17" s="22"/>
      <c r="H17" s="22"/>
      <c r="I17" s="38"/>
      <c r="J17" s="22"/>
      <c r="K17" s="22"/>
      <c r="L17" s="22"/>
      <c r="M17" s="22"/>
      <c r="N17" s="22"/>
      <c r="O17" s="22"/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52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57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52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57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5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53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M49" s="69"/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M50" s="69"/>
      <c r="N50" s="2"/>
      <c r="Q50" s="379"/>
      <c r="R50" s="379"/>
      <c r="S50" s="409" t="s">
        <v>190</v>
      </c>
      <c r="T50" s="409"/>
      <c r="U50" s="384">
        <v>2</v>
      </c>
    </row>
    <row r="51" spans="5:26">
      <c r="M51" s="69"/>
      <c r="N51" s="2"/>
    </row>
    <row r="52" spans="5:26">
      <c r="M52" s="69"/>
      <c r="N52" s="2"/>
    </row>
    <row r="53" spans="5:26">
      <c r="M53" s="69"/>
      <c r="N53" s="2"/>
    </row>
    <row r="54" spans="5:26">
      <c r="M54" s="69"/>
      <c r="N54" s="2"/>
    </row>
    <row r="55" spans="5:26">
      <c r="M55" s="69"/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36"/>
  <dimension ref="B1:Z67"/>
  <sheetViews>
    <sheetView topLeftCell="A28" zoomScale="68" zoomScaleNormal="68" workbookViewId="0">
      <selection activeCell="AB49" sqref="AB49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50" t="s">
        <v>0</v>
      </c>
      <c r="E13" s="50" t="s">
        <v>1</v>
      </c>
      <c r="F13" s="50" t="s">
        <v>2</v>
      </c>
      <c r="G13" s="31" t="s">
        <v>107</v>
      </c>
      <c r="H13" s="50" t="s">
        <v>3</v>
      </c>
      <c r="I13" s="50" t="s">
        <v>4</v>
      </c>
      <c r="J13" s="50" t="s">
        <v>5</v>
      </c>
      <c r="K13" s="50" t="s">
        <v>6</v>
      </c>
      <c r="L13" s="50" t="s">
        <v>7</v>
      </c>
      <c r="M13" s="50" t="s">
        <v>8</v>
      </c>
      <c r="N13" s="50" t="s">
        <v>180</v>
      </c>
      <c r="O13" s="50" t="s">
        <v>9</v>
      </c>
      <c r="P13" s="50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52110</v>
      </c>
      <c r="E16" s="22">
        <v>2745</v>
      </c>
      <c r="F16" s="22">
        <v>12522</v>
      </c>
      <c r="G16" s="22">
        <v>1222</v>
      </c>
      <c r="H16" s="22">
        <v>5110</v>
      </c>
      <c r="I16" s="47"/>
      <c r="J16" s="22"/>
      <c r="K16" s="22">
        <v>191</v>
      </c>
      <c r="L16" s="22">
        <v>95</v>
      </c>
      <c r="M16" s="22"/>
      <c r="N16" s="22">
        <v>31170</v>
      </c>
      <c r="O16" s="22">
        <v>1016</v>
      </c>
      <c r="P16" s="22">
        <v>1987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52612</v>
      </c>
      <c r="E17" s="22">
        <v>3250</v>
      </c>
      <c r="F17" s="22">
        <v>12864</v>
      </c>
      <c r="G17" s="22">
        <v>1360</v>
      </c>
      <c r="H17" s="22">
        <v>5474</v>
      </c>
      <c r="I17" s="38"/>
      <c r="J17" s="22"/>
      <c r="K17" s="22">
        <v>191</v>
      </c>
      <c r="L17" s="22">
        <v>102</v>
      </c>
      <c r="M17" s="22"/>
      <c r="N17" s="22">
        <v>32150</v>
      </c>
      <c r="O17" s="22">
        <v>1329</v>
      </c>
      <c r="P17" s="22">
        <v>2180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8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/>
      <c r="E26" s="22"/>
      <c r="F26" s="22"/>
      <c r="G26" s="22"/>
      <c r="H26" s="22"/>
      <c r="I26" s="38"/>
      <c r="J26" s="22"/>
      <c r="K26" s="22"/>
      <c r="L26" s="22"/>
      <c r="M26" s="22"/>
      <c r="N26" s="22"/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56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35"/>
  <dimension ref="B1:Z67"/>
  <sheetViews>
    <sheetView topLeftCell="O28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2" t="s">
        <v>121</v>
      </c>
      <c r="P15" s="24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51754</v>
      </c>
      <c r="E16" s="47">
        <v>2332</v>
      </c>
      <c r="F16" s="22">
        <v>12270</v>
      </c>
      <c r="G16" s="22">
        <v>1120</v>
      </c>
      <c r="H16" s="22">
        <v>4835</v>
      </c>
      <c r="I16" s="47"/>
      <c r="J16" s="22"/>
      <c r="K16" s="22">
        <v>191</v>
      </c>
      <c r="L16" s="22">
        <v>92</v>
      </c>
      <c r="M16" s="22"/>
      <c r="N16" s="22">
        <v>29400</v>
      </c>
      <c r="O16" s="22">
        <v>827</v>
      </c>
      <c r="P16" s="22">
        <v>1847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52040</v>
      </c>
      <c r="E17" s="22">
        <v>2650</v>
      </c>
      <c r="F17" s="22">
        <v>12473</v>
      </c>
      <c r="G17" s="22">
        <v>1217</v>
      </c>
      <c r="H17" s="22">
        <v>5040</v>
      </c>
      <c r="I17" s="38"/>
      <c r="J17" s="22"/>
      <c r="K17" s="22">
        <v>191</v>
      </c>
      <c r="L17" s="22">
        <v>95</v>
      </c>
      <c r="M17" s="22"/>
      <c r="N17" s="22">
        <v>31170</v>
      </c>
      <c r="O17" s="22">
        <v>1015</v>
      </c>
      <c r="P17" s="22">
        <v>1987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8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38"/>
      <c r="J26" s="22">
        <v>0</v>
      </c>
      <c r="K26" s="22">
        <v>0</v>
      </c>
      <c r="L26" s="22">
        <v>0</v>
      </c>
      <c r="M26" s="22"/>
      <c r="N26" s="22">
        <v>150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22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 t="s">
        <v>125</v>
      </c>
      <c r="D42" s="2"/>
      <c r="E42" s="56" t="s">
        <v>126</v>
      </c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1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34"/>
  <dimension ref="B1:AB67"/>
  <sheetViews>
    <sheetView topLeftCell="P27" zoomScale="68" zoomScaleNormal="68" workbookViewId="0">
      <selection activeCell="Z35" sqref="Z35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38" t="s">
        <v>121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50880</v>
      </c>
      <c r="E16" s="47">
        <v>1566</v>
      </c>
      <c r="F16" s="22">
        <v>11828</v>
      </c>
      <c r="G16" s="22">
        <v>951</v>
      </c>
      <c r="H16" s="22">
        <v>4319</v>
      </c>
      <c r="I16" s="47"/>
      <c r="J16" s="22"/>
      <c r="K16" s="22">
        <v>191</v>
      </c>
      <c r="L16" s="22">
        <v>84</v>
      </c>
      <c r="M16" s="22"/>
      <c r="N16" s="22">
        <v>26680</v>
      </c>
      <c r="O16" s="22">
        <v>457</v>
      </c>
      <c r="P16" s="22">
        <v>1600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51509</v>
      </c>
      <c r="E17" s="38">
        <v>2135</v>
      </c>
      <c r="F17" s="22">
        <v>12150</v>
      </c>
      <c r="G17" s="22">
        <v>1103</v>
      </c>
      <c r="H17" s="22">
        <v>4680</v>
      </c>
      <c r="I17" s="38"/>
      <c r="J17" s="22"/>
      <c r="K17" s="22">
        <v>191</v>
      </c>
      <c r="L17" s="22">
        <v>90</v>
      </c>
      <c r="M17" s="22"/>
      <c r="N17" s="22">
        <v>29400</v>
      </c>
      <c r="O17" s="22">
        <v>827</v>
      </c>
      <c r="P17" s="22">
        <v>1847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8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38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31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1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8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28" t="s">
        <v>51</v>
      </c>
      <c r="R41" s="28" t="s">
        <v>49</v>
      </c>
      <c r="S41" s="28" t="s">
        <v>50</v>
      </c>
      <c r="T41" s="28" t="s">
        <v>82</v>
      </c>
      <c r="W41" s="381" t="s">
        <v>51</v>
      </c>
      <c r="X41" s="381" t="s">
        <v>49</v>
      </c>
      <c r="Y41" s="381" t="s">
        <v>50</v>
      </c>
      <c r="Z41" s="381" t="s">
        <v>82</v>
      </c>
      <c r="AA41" s="381" t="s">
        <v>188</v>
      </c>
      <c r="AB41" s="381" t="s">
        <v>220</v>
      </c>
    </row>
    <row r="42" spans="3:28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2"/>
      <c r="R42" s="2"/>
      <c r="S42" s="2"/>
      <c r="T42" s="2"/>
      <c r="W42" s="380"/>
      <c r="X42" s="380"/>
      <c r="Y42" s="380"/>
      <c r="Z42" s="380"/>
      <c r="AA42" s="380" t="str">
        <f>IF(X42="","",X42*VLOOKUP(Z42,'cout opérateur machines'!G1:H8,2,0))</f>
        <v/>
      </c>
      <c r="AB42" s="391">
        <f>Z42*8</f>
        <v>0</v>
      </c>
    </row>
    <row r="43" spans="3:28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2"/>
      <c r="R43" s="2"/>
      <c r="S43" s="2"/>
      <c r="T43" s="2"/>
      <c r="W43" s="380"/>
      <c r="X43" s="380"/>
      <c r="Y43" s="380"/>
      <c r="Z43" s="380"/>
      <c r="AA43" s="380" t="str">
        <f>IF(X43="","",X43*VLOOKUP(Z43,'cout opérateur machines'!G2:H9,2,0))</f>
        <v/>
      </c>
      <c r="AB43" s="391">
        <f t="shared" ref="AB43:AB48" si="1">Z43*8</f>
        <v>0</v>
      </c>
    </row>
    <row r="44" spans="3:28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2"/>
      <c r="R44" s="2"/>
      <c r="S44" s="2"/>
      <c r="T44" s="2"/>
      <c r="W44" s="380"/>
      <c r="X44" s="380"/>
      <c r="Y44" s="380"/>
      <c r="Z44" s="380"/>
      <c r="AA44" s="380" t="str">
        <f>IF(X44="","",X44*VLOOKUP(Z44,'cout opérateur machines'!G3:H10,2,0))</f>
        <v/>
      </c>
      <c r="AB44" s="391">
        <f t="shared" si="1"/>
        <v>0</v>
      </c>
    </row>
    <row r="45" spans="3:28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2"/>
      <c r="R45" s="2"/>
      <c r="S45" s="2"/>
      <c r="T45" s="2"/>
      <c r="W45" s="380"/>
      <c r="X45" s="380"/>
      <c r="Y45" s="380"/>
      <c r="Z45" s="380"/>
      <c r="AA45" s="380" t="str">
        <f>IF(X45="","",X45*VLOOKUP(Z45,'cout opérateur machines'!G4:H11,2,0))</f>
        <v/>
      </c>
      <c r="AB45" s="391">
        <f t="shared" si="1"/>
        <v>0</v>
      </c>
    </row>
    <row r="46" spans="3:28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2"/>
      <c r="R46" s="2"/>
      <c r="S46" s="2"/>
      <c r="T46" s="2"/>
      <c r="W46" s="380"/>
      <c r="X46" s="380"/>
      <c r="Y46" s="380"/>
      <c r="Z46" s="380"/>
      <c r="AA46" s="380" t="str">
        <f>IF(X46="","",X46*VLOOKUP(Z46,'cout opérateur machines'!G5:H12,2,0))</f>
        <v/>
      </c>
      <c r="AB46" s="391">
        <f t="shared" si="1"/>
        <v>0</v>
      </c>
    </row>
    <row r="47" spans="3:28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2"/>
      <c r="R47" s="2"/>
      <c r="S47" s="2"/>
      <c r="T47" s="2"/>
      <c r="W47" s="380"/>
      <c r="X47" s="380"/>
      <c r="Y47" s="380"/>
      <c r="Z47" s="380"/>
      <c r="AA47" s="380" t="str">
        <f>IF(X47="","",X47*VLOOKUP(Z47,'cout opérateur machines'!G6:H13,2,0))</f>
        <v/>
      </c>
      <c r="AB47" s="391">
        <f t="shared" si="1"/>
        <v>0</v>
      </c>
    </row>
    <row r="48" spans="3:28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W48" s="379"/>
      <c r="X48" s="379"/>
      <c r="Y48" s="407" t="s">
        <v>189</v>
      </c>
      <c r="Z48" s="408"/>
      <c r="AA48" s="383">
        <f>SUM(AA42:AA47)</f>
        <v>0</v>
      </c>
      <c r="AB48" s="391">
        <f t="shared" si="1"/>
        <v>0</v>
      </c>
    </row>
    <row r="49" spans="5:28">
      <c r="N49" s="2"/>
      <c r="W49" s="379"/>
      <c r="X49" s="379"/>
      <c r="Y49" s="379"/>
      <c r="Z49" s="379"/>
      <c r="AA49" s="379"/>
      <c r="AB49" s="393">
        <f>SUM(AB42:AB48)</f>
        <v>0</v>
      </c>
    </row>
    <row r="50" spans="5:28">
      <c r="N50" s="2"/>
      <c r="W50" s="379"/>
      <c r="X50" s="379"/>
      <c r="Y50" s="409" t="s">
        <v>190</v>
      </c>
      <c r="Z50" s="409"/>
      <c r="AA50" s="384">
        <v>2</v>
      </c>
    </row>
    <row r="51" spans="5:28">
      <c r="N51" s="2"/>
    </row>
    <row r="52" spans="5:28">
      <c r="N52" s="2"/>
    </row>
    <row r="53" spans="5:28">
      <c r="N53" s="2"/>
    </row>
    <row r="54" spans="5:28">
      <c r="N54" s="2"/>
    </row>
    <row r="55" spans="5:28">
      <c r="N55" s="2"/>
    </row>
    <row r="61" spans="5:28">
      <c r="E61" s="10"/>
    </row>
    <row r="62" spans="5:28">
      <c r="E62" s="10"/>
    </row>
    <row r="63" spans="5:28">
      <c r="E63" s="10"/>
    </row>
    <row r="64" spans="5:28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Y48:Z48"/>
    <mergeCell ref="Y50:Z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33"/>
  <dimension ref="B1:Z67"/>
  <sheetViews>
    <sheetView topLeftCell="P28" zoomScale="68" zoomScaleNormal="68" workbookViewId="0">
      <selection activeCell="Q35" sqref="Q35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38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38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38" t="s">
        <v>121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50120</v>
      </c>
      <c r="E16" s="47">
        <v>791</v>
      </c>
      <c r="F16" s="22">
        <v>11340</v>
      </c>
      <c r="G16" s="22">
        <v>858</v>
      </c>
      <c r="H16" s="22">
        <v>3795</v>
      </c>
      <c r="I16" s="47"/>
      <c r="J16" s="22"/>
      <c r="K16" s="22">
        <v>191</v>
      </c>
      <c r="L16" s="22">
        <v>77</v>
      </c>
      <c r="M16" s="22"/>
      <c r="N16" s="22">
        <v>24900</v>
      </c>
      <c r="O16" s="22">
        <v>29</v>
      </c>
      <c r="P16" s="22">
        <v>1349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50635</v>
      </c>
      <c r="E17" s="38">
        <v>1354</v>
      </c>
      <c r="F17" s="22">
        <v>11710</v>
      </c>
      <c r="G17" s="22">
        <v>940</v>
      </c>
      <c r="H17" s="22">
        <v>4173</v>
      </c>
      <c r="I17" s="38"/>
      <c r="J17" s="22"/>
      <c r="K17" s="22">
        <v>191</v>
      </c>
      <c r="L17" s="22">
        <v>82</v>
      </c>
      <c r="M17" s="22"/>
      <c r="N17" s="22">
        <v>26680</v>
      </c>
      <c r="O17" s="22">
        <v>450</v>
      </c>
      <c r="P17" s="22">
        <v>1600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51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38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51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38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38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38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38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38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38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4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38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19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32"/>
  <dimension ref="B1:Z67"/>
  <sheetViews>
    <sheetView topLeftCell="O27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4" t="s">
        <v>124</v>
      </c>
      <c r="F14" s="22">
        <v>512520</v>
      </c>
      <c r="G14" s="24" t="s">
        <v>112</v>
      </c>
      <c r="H14" s="34">
        <v>200200</v>
      </c>
      <c r="I14" s="54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122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123</v>
      </c>
      <c r="F15" s="22" t="s">
        <v>101</v>
      </c>
      <c r="G15" s="24" t="s">
        <v>113</v>
      </c>
      <c r="H15" s="23" t="s">
        <v>63</v>
      </c>
      <c r="I15" s="54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38" t="s">
        <v>121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49196</v>
      </c>
      <c r="E16" s="47">
        <v>243</v>
      </c>
      <c r="F16" s="22">
        <v>10852</v>
      </c>
      <c r="G16" s="22">
        <v>669</v>
      </c>
      <c r="H16" s="22">
        <v>3567</v>
      </c>
      <c r="I16" s="54"/>
      <c r="J16" s="22"/>
      <c r="K16" s="22">
        <v>191</v>
      </c>
      <c r="L16" s="22">
        <v>71</v>
      </c>
      <c r="M16" s="22"/>
      <c r="N16" s="22">
        <v>23550</v>
      </c>
      <c r="O16" s="22">
        <v>0</v>
      </c>
      <c r="P16" s="22">
        <v>1129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49840</v>
      </c>
      <c r="E17" s="38">
        <v>570</v>
      </c>
      <c r="F17" s="22">
        <v>11210</v>
      </c>
      <c r="G17" s="22">
        <v>850</v>
      </c>
      <c r="H17" s="22">
        <v>3660</v>
      </c>
      <c r="I17" s="54"/>
      <c r="J17" s="22"/>
      <c r="K17" s="22">
        <v>191</v>
      </c>
      <c r="L17" s="22">
        <v>75</v>
      </c>
      <c r="M17" s="22"/>
      <c r="N17" s="22">
        <v>24900</v>
      </c>
      <c r="O17" s="22">
        <v>29</v>
      </c>
      <c r="P17" s="22">
        <v>1349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49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54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49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54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54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54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54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2" t="s">
        <v>45</v>
      </c>
      <c r="F23" s="24" t="s">
        <v>61</v>
      </c>
      <c r="G23" s="22" t="s">
        <v>45</v>
      </c>
      <c r="H23" s="22"/>
      <c r="I23" s="54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54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54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38">
        <v>0</v>
      </c>
      <c r="F26" s="22">
        <v>2</v>
      </c>
      <c r="G26" s="22">
        <v>5</v>
      </c>
      <c r="H26" s="22">
        <v>4</v>
      </c>
      <c r="I26" s="54"/>
      <c r="J26" s="22">
        <v>0</v>
      </c>
      <c r="K26" s="22">
        <v>0</v>
      </c>
      <c r="L26" s="22">
        <v>0</v>
      </c>
      <c r="M26" s="22"/>
      <c r="N26" s="22">
        <v>81</v>
      </c>
      <c r="O26" s="22">
        <v>6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54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54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55"/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P15 G15 E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31"/>
  <dimension ref="B1:Z67"/>
  <sheetViews>
    <sheetView topLeftCell="O30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48286</v>
      </c>
      <c r="E16" s="47"/>
      <c r="F16" s="22">
        <v>10322</v>
      </c>
      <c r="G16" s="22"/>
      <c r="H16" s="22">
        <v>3091</v>
      </c>
      <c r="I16" s="22"/>
      <c r="J16" s="22">
        <v>32</v>
      </c>
      <c r="K16" s="22">
        <v>155</v>
      </c>
      <c r="L16" s="22">
        <v>63</v>
      </c>
      <c r="M16" s="22"/>
      <c r="N16" s="22">
        <v>20940</v>
      </c>
      <c r="O16" s="22">
        <v>3570</v>
      </c>
      <c r="P16" s="22">
        <v>900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48935</v>
      </c>
      <c r="E17" s="38"/>
      <c r="F17" s="22">
        <v>10689</v>
      </c>
      <c r="G17" s="22"/>
      <c r="H17" s="22">
        <v>3423</v>
      </c>
      <c r="I17" s="22"/>
      <c r="J17" s="22">
        <v>52</v>
      </c>
      <c r="K17" s="22">
        <v>191</v>
      </c>
      <c r="L17" s="22">
        <v>68</v>
      </c>
      <c r="M17" s="22"/>
      <c r="N17" s="22">
        <v>23550</v>
      </c>
      <c r="O17" s="22">
        <v>3679</v>
      </c>
      <c r="P17" s="22">
        <v>1129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49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49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38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38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4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38"/>
      <c r="F26" s="22">
        <v>0</v>
      </c>
      <c r="G26" s="22">
        <v>0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16</v>
      </c>
      <c r="O26" s="22">
        <v>0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7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30"/>
  <dimension ref="B1:Z67"/>
  <sheetViews>
    <sheetView topLeftCell="O30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47400</v>
      </c>
      <c r="E16" s="47"/>
      <c r="F16" s="22">
        <v>9830</v>
      </c>
      <c r="G16" s="22"/>
      <c r="H16" s="22">
        <v>2603</v>
      </c>
      <c r="I16" s="22"/>
      <c r="J16" s="22">
        <v>24</v>
      </c>
      <c r="K16" s="22">
        <v>155</v>
      </c>
      <c r="L16" s="22">
        <v>54</v>
      </c>
      <c r="M16" s="22"/>
      <c r="N16" s="22">
        <v>18420</v>
      </c>
      <c r="O16" s="22">
        <v>3390</v>
      </c>
      <c r="P16" s="22">
        <v>690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48000</v>
      </c>
      <c r="E17" s="38"/>
      <c r="F17" s="22">
        <v>10160</v>
      </c>
      <c r="G17" s="22"/>
      <c r="H17" s="22">
        <v>2927</v>
      </c>
      <c r="I17" s="22"/>
      <c r="J17" s="22">
        <v>32</v>
      </c>
      <c r="K17" s="22">
        <v>155</v>
      </c>
      <c r="L17" s="22">
        <v>62</v>
      </c>
      <c r="M17" s="22"/>
      <c r="N17" s="22">
        <v>20940</v>
      </c>
      <c r="O17" s="22">
        <v>3570</v>
      </c>
      <c r="P17" s="22">
        <v>900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45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45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38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38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4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38"/>
      <c r="F26" s="22">
        <v>0</v>
      </c>
      <c r="G26" s="22">
        <v>11</v>
      </c>
      <c r="H26" s="22">
        <v>7</v>
      </c>
      <c r="I26" s="22"/>
      <c r="J26" s="22">
        <v>0</v>
      </c>
      <c r="K26" s="22">
        <v>0</v>
      </c>
      <c r="L26" s="22">
        <v>0</v>
      </c>
      <c r="M26" s="22"/>
      <c r="N26" s="22">
        <v>56</v>
      </c>
      <c r="O26" s="22">
        <v>4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4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9"/>
  <dimension ref="B1:Z67"/>
  <sheetViews>
    <sheetView topLeftCell="O28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46900</v>
      </c>
      <c r="E16" s="47"/>
      <c r="F16" s="22">
        <v>9540</v>
      </c>
      <c r="G16" s="22">
        <v>645</v>
      </c>
      <c r="H16" s="22">
        <v>2300</v>
      </c>
      <c r="I16" s="22"/>
      <c r="J16" s="22">
        <v>16</v>
      </c>
      <c r="K16" s="22">
        <v>155</v>
      </c>
      <c r="L16" s="22">
        <v>49</v>
      </c>
      <c r="M16" s="22"/>
      <c r="N16" s="22">
        <v>16830</v>
      </c>
      <c r="O16" s="22">
        <v>3271</v>
      </c>
      <c r="P16" s="22">
        <v>545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47250</v>
      </c>
      <c r="E17" s="38"/>
      <c r="F17" s="22">
        <v>9730</v>
      </c>
      <c r="G17" s="22">
        <v>945</v>
      </c>
      <c r="H17" s="22">
        <v>2500</v>
      </c>
      <c r="I17" s="22"/>
      <c r="J17" s="22">
        <v>24</v>
      </c>
      <c r="K17" s="22">
        <v>155</v>
      </c>
      <c r="L17" s="22">
        <v>54</v>
      </c>
      <c r="M17" s="22"/>
      <c r="N17" s="22">
        <v>18420</v>
      </c>
      <c r="O17" s="22">
        <v>3390</v>
      </c>
      <c r="P17" s="22">
        <v>690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45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45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38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38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4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38"/>
      <c r="F26" s="22">
        <v>14</v>
      </c>
      <c r="G26" s="22">
        <v>0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5</v>
      </c>
      <c r="O26" s="22">
        <v>6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1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B1:Z67"/>
  <sheetViews>
    <sheetView topLeftCell="A27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114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115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46350</v>
      </c>
      <c r="E16" s="38"/>
      <c r="F16" s="22">
        <v>9040</v>
      </c>
      <c r="G16" s="22">
        <v>645</v>
      </c>
      <c r="H16" s="22">
        <v>1790</v>
      </c>
      <c r="I16" s="22"/>
      <c r="J16" s="22">
        <v>0</v>
      </c>
      <c r="K16" s="22">
        <v>155</v>
      </c>
      <c r="L16" s="22">
        <v>43</v>
      </c>
      <c r="M16" s="22"/>
      <c r="N16" s="22">
        <v>14001</v>
      </c>
      <c r="O16" s="22">
        <v>3095</v>
      </c>
      <c r="P16" s="22">
        <v>326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46669</v>
      </c>
      <c r="E17" s="22"/>
      <c r="F17" s="22">
        <v>9410</v>
      </c>
      <c r="G17" s="22">
        <v>645</v>
      </c>
      <c r="H17" s="22">
        <v>2170</v>
      </c>
      <c r="I17" s="22"/>
      <c r="J17" s="22">
        <v>11</v>
      </c>
      <c r="K17" s="22">
        <v>155</v>
      </c>
      <c r="L17" s="22">
        <v>49</v>
      </c>
      <c r="M17" s="22"/>
      <c r="N17" s="22">
        <v>16830</v>
      </c>
      <c r="O17" s="22">
        <v>3270</v>
      </c>
      <c r="P17" s="22">
        <v>545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44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44" t="s">
        <v>38</v>
      </c>
      <c r="D19" s="22" t="s">
        <v>45</v>
      </c>
      <c r="E19" s="4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4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43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42"/>
      <c r="F26" s="22">
        <v>1</v>
      </c>
      <c r="G26" s="22">
        <v>1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15</v>
      </c>
      <c r="O26" s="22">
        <v>7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13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116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7"/>
  <dimension ref="B1:Z67"/>
  <sheetViews>
    <sheetView topLeftCell="M25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 t="s">
        <v>113</v>
      </c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44960</v>
      </c>
      <c r="E16" s="38"/>
      <c r="F16" s="22">
        <v>8400</v>
      </c>
      <c r="G16" s="22">
        <v>0</v>
      </c>
      <c r="H16" s="22">
        <v>1152</v>
      </c>
      <c r="I16" s="22"/>
      <c r="J16" s="22">
        <v>147</v>
      </c>
      <c r="K16" s="22">
        <v>130</v>
      </c>
      <c r="L16" s="22">
        <v>33</v>
      </c>
      <c r="M16" s="22"/>
      <c r="N16" s="22">
        <v>11220</v>
      </c>
      <c r="O16" s="22">
        <v>2900</v>
      </c>
      <c r="P16" s="22">
        <v>94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46350</v>
      </c>
      <c r="E17" s="38"/>
      <c r="F17" s="22">
        <v>9040</v>
      </c>
      <c r="G17" s="22">
        <v>645</v>
      </c>
      <c r="H17" s="22">
        <v>1790</v>
      </c>
      <c r="I17" s="22"/>
      <c r="J17" s="22">
        <v>147</v>
      </c>
      <c r="K17" s="22">
        <v>155</v>
      </c>
      <c r="L17" s="22">
        <v>43</v>
      </c>
      <c r="M17" s="22"/>
      <c r="N17" s="22">
        <v>14001</v>
      </c>
      <c r="O17" s="22">
        <v>3095</v>
      </c>
      <c r="P17" s="22">
        <v>326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41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41" t="s">
        <v>38</v>
      </c>
      <c r="D19" s="22" t="s">
        <v>45</v>
      </c>
      <c r="E19" s="4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4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43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46"/>
      <c r="F26" s="22">
        <v>0</v>
      </c>
      <c r="G26" s="22">
        <v>3</v>
      </c>
      <c r="H26" s="22">
        <v>1</v>
      </c>
      <c r="I26" s="22"/>
      <c r="J26" s="22">
        <v>0</v>
      </c>
      <c r="K26" s="22">
        <v>1</v>
      </c>
      <c r="L26" s="22">
        <v>0</v>
      </c>
      <c r="M26" s="22"/>
      <c r="N26" s="22">
        <v>4</v>
      </c>
      <c r="O26" s="22"/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32</v>
      </c>
      <c r="O27" s="22"/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>
        <v>2</v>
      </c>
      <c r="P28" s="22">
        <v>0</v>
      </c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P15 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26"/>
  <dimension ref="B1:Z67"/>
  <sheetViews>
    <sheetView topLeftCell="O25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38"/>
      <c r="F14" s="22">
        <v>512520</v>
      </c>
      <c r="G14" s="24"/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3" t="s">
        <v>96</v>
      </c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/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38" t="s">
        <v>97</v>
      </c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44140</v>
      </c>
      <c r="E16" s="38"/>
      <c r="F16" s="22">
        <v>7840</v>
      </c>
      <c r="G16" s="22"/>
      <c r="H16" s="22">
        <v>644</v>
      </c>
      <c r="I16" s="22"/>
      <c r="J16" s="22">
        <v>147</v>
      </c>
      <c r="K16" s="22">
        <v>102</v>
      </c>
      <c r="L16" s="22">
        <v>25</v>
      </c>
      <c r="M16" s="22"/>
      <c r="N16" s="22">
        <v>10312</v>
      </c>
      <c r="O16" s="22">
        <v>2704</v>
      </c>
      <c r="P16" s="22">
        <v>0</v>
      </c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44960</v>
      </c>
      <c r="E17" s="38"/>
      <c r="F17" s="22">
        <v>8400</v>
      </c>
      <c r="G17" s="22"/>
      <c r="H17" s="22">
        <v>1152</v>
      </c>
      <c r="I17" s="22"/>
      <c r="J17" s="22">
        <v>147</v>
      </c>
      <c r="K17" s="22">
        <v>130</v>
      </c>
      <c r="L17" s="22">
        <v>33</v>
      </c>
      <c r="M17" s="22"/>
      <c r="N17" s="22">
        <v>11220</v>
      </c>
      <c r="O17" s="22">
        <v>2900</v>
      </c>
      <c r="P17" s="22">
        <v>94</v>
      </c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41" t="s">
        <v>37</v>
      </c>
      <c r="D18" s="22" t="s">
        <v>45</v>
      </c>
      <c r="E18" s="38"/>
      <c r="F18" s="22" t="s">
        <v>45</v>
      </c>
      <c r="G18" s="22"/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 t="s">
        <v>45</v>
      </c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41" t="s">
        <v>38</v>
      </c>
      <c r="D19" s="22" t="s">
        <v>45</v>
      </c>
      <c r="E19" s="42"/>
      <c r="F19" s="22" t="s">
        <v>45</v>
      </c>
      <c r="G19" s="22"/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 t="s">
        <v>45</v>
      </c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38"/>
      <c r="F20" s="22" t="s">
        <v>45</v>
      </c>
      <c r="G20" s="22"/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 t="s">
        <v>45</v>
      </c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42"/>
      <c r="F21" s="22" t="s">
        <v>45</v>
      </c>
      <c r="G21" s="22"/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 t="s">
        <v>45</v>
      </c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42"/>
      <c r="F22" s="22" t="s">
        <v>45</v>
      </c>
      <c r="G22" s="22"/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 t="s">
        <v>45</v>
      </c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42"/>
      <c r="F23" s="24" t="s">
        <v>61</v>
      </c>
      <c r="G23" s="22"/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 t="s">
        <v>45</v>
      </c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>
        <v>1</v>
      </c>
      <c r="E24" s="38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43"/>
      <c r="F25" s="22" t="s">
        <v>45</v>
      </c>
      <c r="G25" s="22"/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4</v>
      </c>
      <c r="E26" s="42"/>
      <c r="F26" s="22">
        <v>0</v>
      </c>
      <c r="G26" s="22"/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5</v>
      </c>
      <c r="O26" s="22">
        <v>3</v>
      </c>
      <c r="P26" s="22">
        <v>0</v>
      </c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/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32</v>
      </c>
      <c r="O27" s="22">
        <v>0</v>
      </c>
      <c r="P27" s="22">
        <v>0</v>
      </c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G15 P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25"/>
  <dimension ref="B1:Z67"/>
  <sheetViews>
    <sheetView topLeftCell="O25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38"/>
      <c r="F14" s="22">
        <v>512520</v>
      </c>
      <c r="G14" s="24" t="s">
        <v>112</v>
      </c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 t="s">
        <v>111</v>
      </c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43240</v>
      </c>
      <c r="E16" s="38"/>
      <c r="F16" s="22">
        <v>7340</v>
      </c>
      <c r="G16" s="22">
        <v>241</v>
      </c>
      <c r="H16" s="22">
        <v>114</v>
      </c>
      <c r="I16" s="22"/>
      <c r="J16" s="22">
        <v>147</v>
      </c>
      <c r="K16" s="22">
        <v>77</v>
      </c>
      <c r="L16" s="22">
        <v>18</v>
      </c>
      <c r="M16" s="22"/>
      <c r="N16" s="22">
        <v>10312</v>
      </c>
      <c r="O16" s="22">
        <v>2504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44140</v>
      </c>
      <c r="E17" s="38"/>
      <c r="F17" s="22">
        <v>7840</v>
      </c>
      <c r="G17" s="22">
        <v>375</v>
      </c>
      <c r="H17" s="22">
        <v>644</v>
      </c>
      <c r="I17" s="22"/>
      <c r="J17" s="22">
        <v>147</v>
      </c>
      <c r="K17" s="22">
        <v>102</v>
      </c>
      <c r="L17" s="22">
        <v>25</v>
      </c>
      <c r="M17" s="22"/>
      <c r="N17" s="22">
        <v>10312</v>
      </c>
      <c r="O17" s="22">
        <v>2704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39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39" t="s">
        <v>38</v>
      </c>
      <c r="D19" s="22" t="s">
        <v>45</v>
      </c>
      <c r="E19" s="4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38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4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38"/>
      <c r="F24" s="22">
        <v>3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43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42"/>
      <c r="F26" s="22">
        <v>1</v>
      </c>
      <c r="G26" s="22">
        <v>0</v>
      </c>
      <c r="H26" s="22">
        <v>1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3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24"/>
  <dimension ref="B1:Z67"/>
  <sheetViews>
    <sheetView topLeftCell="A23" zoomScale="68" zoomScaleNormal="68" workbookViewId="0">
      <selection activeCell="X33" sqref="X3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4" t="s">
        <v>112</v>
      </c>
      <c r="H14" s="34">
        <v>200200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38"/>
      <c r="F15" s="22" t="s">
        <v>101</v>
      </c>
      <c r="G15" s="24" t="s">
        <v>111</v>
      </c>
      <c r="H15" s="23" t="s">
        <v>63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42510</v>
      </c>
      <c r="E16" s="38"/>
      <c r="F16" s="22">
        <v>6900</v>
      </c>
      <c r="G16" s="22">
        <v>90</v>
      </c>
      <c r="H16" s="22">
        <v>0</v>
      </c>
      <c r="I16" s="22"/>
      <c r="J16" s="22">
        <v>147</v>
      </c>
      <c r="K16" s="22">
        <v>59</v>
      </c>
      <c r="L16" s="22">
        <v>12</v>
      </c>
      <c r="M16" s="22"/>
      <c r="N16" s="22">
        <v>10312</v>
      </c>
      <c r="O16" s="22">
        <v>2310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43240</v>
      </c>
      <c r="E17" s="38"/>
      <c r="F17" s="22">
        <v>7340</v>
      </c>
      <c r="G17" s="22">
        <v>241</v>
      </c>
      <c r="H17" s="22">
        <v>114</v>
      </c>
      <c r="I17" s="22"/>
      <c r="J17" s="22">
        <v>147</v>
      </c>
      <c r="K17" s="22">
        <v>77</v>
      </c>
      <c r="L17" s="22">
        <v>18</v>
      </c>
      <c r="M17" s="22"/>
      <c r="N17" s="22">
        <v>10312</v>
      </c>
      <c r="O17" s="22">
        <v>2504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39" t="s">
        <v>37</v>
      </c>
      <c r="D18" s="22" t="s">
        <v>45</v>
      </c>
      <c r="E18" s="38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39" t="s">
        <v>38</v>
      </c>
      <c r="D19" s="22" t="s">
        <v>45</v>
      </c>
      <c r="E19" s="38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4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38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4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42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42"/>
      <c r="F24" s="22">
        <v>2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38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43"/>
      <c r="F26" s="22">
        <v>1</v>
      </c>
      <c r="G26" s="22">
        <v>0</v>
      </c>
      <c r="H26" s="22">
        <v>4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5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4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 t="s">
        <v>119</v>
      </c>
      <c r="R42" s="380">
        <v>5</v>
      </c>
      <c r="S42" s="380">
        <v>383</v>
      </c>
      <c r="T42" s="380" t="s">
        <v>117</v>
      </c>
      <c r="U42" s="380">
        <f>IF(R42="","",R42*VLOOKUP(T42,'cout opérateur machines'!A1:B8,2,0))</f>
        <v>35</v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35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57" spans="5:26">
      <c r="Q57" s="385"/>
      <c r="R57" s="385"/>
      <c r="S57" s="385"/>
      <c r="T57" s="385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23"/>
  <dimension ref="B1:Z67"/>
  <sheetViews>
    <sheetView topLeftCell="O27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4" t="s">
        <v>112</v>
      </c>
      <c r="H14" s="34" t="s">
        <v>109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24" t="s">
        <v>111</v>
      </c>
      <c r="H15" s="23" t="s">
        <v>108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42150</v>
      </c>
      <c r="E16" s="22"/>
      <c r="F16" s="22">
        <v>6666</v>
      </c>
      <c r="G16" s="22">
        <v>0</v>
      </c>
      <c r="H16" s="22">
        <v>845</v>
      </c>
      <c r="I16" s="22"/>
      <c r="J16" s="22">
        <v>147</v>
      </c>
      <c r="K16" s="22">
        <v>46</v>
      </c>
      <c r="L16" s="22">
        <v>8</v>
      </c>
      <c r="M16" s="22"/>
      <c r="N16" s="22">
        <v>9848</v>
      </c>
      <c r="O16" s="22">
        <v>2200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42510</v>
      </c>
      <c r="E17" s="22"/>
      <c r="F17" s="22">
        <v>6900</v>
      </c>
      <c r="G17" s="22">
        <v>90</v>
      </c>
      <c r="H17" s="22">
        <v>1051</v>
      </c>
      <c r="I17" s="22"/>
      <c r="J17" s="22">
        <v>147</v>
      </c>
      <c r="K17" s="22">
        <v>59</v>
      </c>
      <c r="L17" s="22">
        <v>12</v>
      </c>
      <c r="M17" s="22"/>
      <c r="N17" s="22">
        <v>10312</v>
      </c>
      <c r="O17" s="22">
        <v>2310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39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39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>
        <v>1</v>
      </c>
      <c r="E24" s="22"/>
      <c r="F24" s="22">
        <v>2</v>
      </c>
      <c r="G24" s="22"/>
      <c r="H24" s="22">
        <v>1</v>
      </c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4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/>
      <c r="F26" s="22">
        <v>0</v>
      </c>
      <c r="G26" s="22">
        <v>0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2</v>
      </c>
    </row>
    <row r="51" spans="5:26">
      <c r="N51" s="2"/>
      <c r="U51" s="379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22"/>
  <dimension ref="B1:Z67"/>
  <sheetViews>
    <sheetView topLeftCell="O28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103</v>
      </c>
      <c r="H14" s="34" t="s">
        <v>109</v>
      </c>
      <c r="I14" s="2"/>
      <c r="J14" s="23" t="s">
        <v>77</v>
      </c>
      <c r="K14" s="23" t="s">
        <v>58</v>
      </c>
      <c r="L14" s="40" t="s">
        <v>58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38" t="s">
        <v>104</v>
      </c>
      <c r="H15" s="23" t="s">
        <v>108</v>
      </c>
      <c r="I15" s="22"/>
      <c r="J15" s="23" t="s">
        <v>76</v>
      </c>
      <c r="K15" s="24" t="s">
        <v>59</v>
      </c>
      <c r="L15" s="24" t="s">
        <v>110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41500</v>
      </c>
      <c r="E16" s="22"/>
      <c r="F16" s="22">
        <v>6270</v>
      </c>
      <c r="G16" s="22">
        <v>125</v>
      </c>
      <c r="H16" s="22">
        <v>645</v>
      </c>
      <c r="I16" s="22"/>
      <c r="J16" s="22">
        <v>147</v>
      </c>
      <c r="K16" s="22">
        <v>26</v>
      </c>
      <c r="L16" s="22">
        <v>0</v>
      </c>
      <c r="M16" s="22"/>
      <c r="N16" s="22">
        <v>9848</v>
      </c>
      <c r="O16" s="22">
        <v>1982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42150</v>
      </c>
      <c r="E17" s="22"/>
      <c r="F17" s="22">
        <v>6666</v>
      </c>
      <c r="G17" s="22">
        <v>300</v>
      </c>
      <c r="H17" s="22">
        <v>845</v>
      </c>
      <c r="I17" s="22"/>
      <c r="J17" s="22">
        <v>147</v>
      </c>
      <c r="K17" s="22">
        <v>46</v>
      </c>
      <c r="L17" s="22">
        <v>8</v>
      </c>
      <c r="M17" s="22"/>
      <c r="N17" s="22">
        <v>9848</v>
      </c>
      <c r="O17" s="22">
        <v>2200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33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2" t="s">
        <v>45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33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2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2" t="s">
        <v>45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2" t="s">
        <v>45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2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45</v>
      </c>
      <c r="H23" s="22"/>
      <c r="I23" s="22"/>
      <c r="J23" s="24" t="s">
        <v>45</v>
      </c>
      <c r="K23" s="24" t="s">
        <v>45</v>
      </c>
      <c r="L23" s="22" t="s">
        <v>45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/>
      <c r="G24" s="22"/>
      <c r="H24" s="22">
        <v>3</v>
      </c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/>
      <c r="F26" s="22">
        <v>0</v>
      </c>
      <c r="G26" s="22">
        <v>2</v>
      </c>
      <c r="H26" s="22">
        <v>10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5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  <c r="U51" s="379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2">
    <dataValidation type="list" allowBlank="1" showInputMessage="1" showErrorMessage="1" sqref="G15">
      <formula1>pieces</formula1>
    </dataValidation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21"/>
  <dimension ref="B1:Z67"/>
  <sheetViews>
    <sheetView topLeftCell="O28" zoomScale="68" zoomScaleNormal="68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103</v>
      </c>
      <c r="H14" s="34" t="s">
        <v>109</v>
      </c>
      <c r="I14" s="2"/>
      <c r="J14" s="23" t="s">
        <v>77</v>
      </c>
      <c r="K14" s="23" t="s">
        <v>58</v>
      </c>
      <c r="L14" s="22" t="s">
        <v>89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35" t="s">
        <v>104</v>
      </c>
      <c r="H15" s="23" t="s">
        <v>108</v>
      </c>
      <c r="I15" s="36"/>
      <c r="J15" s="23" t="s">
        <v>76</v>
      </c>
      <c r="K15" s="24" t="s">
        <v>59</v>
      </c>
      <c r="L15" s="23" t="s">
        <v>93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40870</v>
      </c>
      <c r="E16" s="22"/>
      <c r="F16" s="22">
        <v>5860</v>
      </c>
      <c r="G16" s="22">
        <v>653</v>
      </c>
      <c r="H16" s="37">
        <v>245</v>
      </c>
      <c r="I16" s="22"/>
      <c r="J16" s="22">
        <v>147</v>
      </c>
      <c r="K16" s="22">
        <v>26</v>
      </c>
      <c r="L16" s="22">
        <v>153</v>
      </c>
      <c r="M16" s="22"/>
      <c r="N16" s="22">
        <v>9848</v>
      </c>
      <c r="O16" s="22">
        <v>1785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41500</v>
      </c>
      <c r="E17" s="22"/>
      <c r="F17" s="22">
        <v>6270</v>
      </c>
      <c r="G17" s="22">
        <v>125</v>
      </c>
      <c r="H17" s="22">
        <v>645</v>
      </c>
      <c r="I17" s="22"/>
      <c r="J17" s="22">
        <v>147</v>
      </c>
      <c r="K17" s="22">
        <v>26</v>
      </c>
      <c r="L17" s="22">
        <v>153</v>
      </c>
      <c r="M17" s="22"/>
      <c r="N17" s="22">
        <v>9848</v>
      </c>
      <c r="O17" s="22">
        <v>1982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32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32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0</v>
      </c>
      <c r="G24" s="22"/>
      <c r="H24" s="22"/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2</v>
      </c>
      <c r="E26" s="22"/>
      <c r="F26" s="22">
        <v>3</v>
      </c>
      <c r="G26" s="22">
        <v>2</v>
      </c>
      <c r="H26" s="22">
        <v>21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0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20"/>
  <dimension ref="B1:Z67"/>
  <sheetViews>
    <sheetView topLeftCell="M18" zoomScale="57" zoomScaleNormal="57" workbookViewId="0">
      <selection activeCell="M33" sqref="M3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103</v>
      </c>
      <c r="H14" s="34" t="s">
        <v>109</v>
      </c>
      <c r="I14" s="2"/>
      <c r="J14" s="23" t="s">
        <v>77</v>
      </c>
      <c r="K14" s="23" t="s">
        <v>58</v>
      </c>
      <c r="L14" s="22" t="s">
        <v>89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23" t="s">
        <v>104</v>
      </c>
      <c r="H15" s="23" t="s">
        <v>108</v>
      </c>
      <c r="I15" s="22"/>
      <c r="J15" s="23" t="s">
        <v>76</v>
      </c>
      <c r="K15" s="24" t="s">
        <v>59</v>
      </c>
      <c r="L15" s="23" t="s">
        <v>93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40455</v>
      </c>
      <c r="E16" s="22"/>
      <c r="F16" s="22">
        <v>5500</v>
      </c>
      <c r="G16" s="22">
        <v>375</v>
      </c>
      <c r="H16" s="22">
        <v>0</v>
      </c>
      <c r="I16" s="22"/>
      <c r="J16" s="22">
        <v>147</v>
      </c>
      <c r="K16" s="22">
        <v>2</v>
      </c>
      <c r="L16" s="22">
        <v>126</v>
      </c>
      <c r="M16" s="22"/>
      <c r="N16" s="22">
        <v>9848</v>
      </c>
      <c r="O16" s="22">
        <v>1590</v>
      </c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40870</v>
      </c>
      <c r="E17" s="22"/>
      <c r="F17" s="22">
        <v>5860</v>
      </c>
      <c r="G17" s="22">
        <v>653</v>
      </c>
      <c r="H17" s="22">
        <v>245</v>
      </c>
      <c r="I17" s="22"/>
      <c r="J17" s="22">
        <v>147</v>
      </c>
      <c r="K17" s="22">
        <v>26</v>
      </c>
      <c r="L17" s="22">
        <v>153</v>
      </c>
      <c r="M17" s="22"/>
      <c r="N17" s="22">
        <v>9848</v>
      </c>
      <c r="O17" s="22">
        <v>1785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48</v>
      </c>
      <c r="H23" s="22"/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2</v>
      </c>
      <c r="G24" s="22"/>
      <c r="H24" s="22"/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/>
      <c r="F26" s="22">
        <v>2</v>
      </c>
      <c r="G26" s="22">
        <v>0</v>
      </c>
      <c r="H26" s="22">
        <v>23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3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 t="s">
        <v>118</v>
      </c>
      <c r="R42" s="380">
        <v>4</v>
      </c>
      <c r="S42" s="380">
        <v>12</v>
      </c>
      <c r="T42" s="380" t="s">
        <v>117</v>
      </c>
      <c r="U42" s="380">
        <f>IF(R42="","",R42*VLOOKUP(T42,'cout opérateur machines'!A1:B8,2,0))</f>
        <v>28</v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28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  <c r="Q53" s="385"/>
      <c r="R53" s="385"/>
      <c r="S53" s="385"/>
      <c r="T53" s="385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19"/>
  <dimension ref="B1:Z67"/>
  <sheetViews>
    <sheetView topLeftCell="O22" zoomScale="69" zoomScaleNormal="69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2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104</v>
      </c>
      <c r="H14" s="22"/>
      <c r="I14" s="2"/>
      <c r="J14" s="23" t="s">
        <v>77</v>
      </c>
      <c r="K14" s="23" t="s">
        <v>58</v>
      </c>
      <c r="L14" s="22" t="s">
        <v>89</v>
      </c>
      <c r="M14" s="22"/>
      <c r="N14" s="22" t="s">
        <v>75</v>
      </c>
      <c r="O14" s="23" t="s">
        <v>90</v>
      </c>
      <c r="P14" s="22"/>
      <c r="Q14" s="11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23" t="s">
        <v>103</v>
      </c>
      <c r="H15" s="24"/>
      <c r="I15" s="22"/>
      <c r="J15" s="23" t="s">
        <v>76</v>
      </c>
      <c r="K15" s="24" t="s">
        <v>59</v>
      </c>
      <c r="L15" s="23" t="s">
        <v>93</v>
      </c>
      <c r="M15" s="22"/>
      <c r="N15" s="22" t="s">
        <v>74</v>
      </c>
      <c r="O15" s="23" t="s">
        <v>94</v>
      </c>
      <c r="P15" s="24"/>
      <c r="Q15" s="21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/>
      <c r="E16" s="22"/>
      <c r="F16" s="22"/>
      <c r="G16" s="22"/>
      <c r="H16" s="22"/>
      <c r="I16" s="22"/>
      <c r="J16" s="22">
        <v>147</v>
      </c>
      <c r="K16" s="22"/>
      <c r="L16" s="22"/>
      <c r="M16" s="22"/>
      <c r="N16" s="22"/>
      <c r="O16" s="22"/>
      <c r="P16" s="22"/>
      <c r="Q16" s="11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39670</v>
      </c>
      <c r="E17" s="22"/>
      <c r="F17" s="22">
        <v>5110</v>
      </c>
      <c r="G17" s="22">
        <v>119</v>
      </c>
      <c r="H17" s="22"/>
      <c r="I17" s="22"/>
      <c r="J17" s="22">
        <v>147</v>
      </c>
      <c r="K17" s="22">
        <v>2</v>
      </c>
      <c r="L17" s="22">
        <v>100</v>
      </c>
      <c r="M17" s="22"/>
      <c r="N17" s="22">
        <v>8360</v>
      </c>
      <c r="O17" s="22">
        <v>1377</v>
      </c>
      <c r="P17" s="22"/>
      <c r="Q17" s="11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/>
      <c r="I18" s="22"/>
      <c r="J18" s="22" t="s">
        <v>45</v>
      </c>
      <c r="K18" s="22"/>
      <c r="L18" s="26" t="s">
        <v>79</v>
      </c>
      <c r="M18" s="22"/>
      <c r="N18" s="22" t="s">
        <v>45</v>
      </c>
      <c r="O18" s="22" t="s">
        <v>45</v>
      </c>
      <c r="P18" s="22"/>
      <c r="Q18" s="11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/>
      <c r="I19" s="22"/>
      <c r="J19" s="22" t="s">
        <v>45</v>
      </c>
      <c r="K19" s="22"/>
      <c r="L19" s="26" t="s">
        <v>45</v>
      </c>
      <c r="M19" s="22"/>
      <c r="N19" s="22" t="s">
        <v>45</v>
      </c>
      <c r="O19" s="22" t="s">
        <v>45</v>
      </c>
      <c r="P19" s="22"/>
      <c r="Q19" s="11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/>
      <c r="I20" s="22"/>
      <c r="J20" s="22" t="s">
        <v>45</v>
      </c>
      <c r="K20" s="22"/>
      <c r="L20" s="26" t="s">
        <v>79</v>
      </c>
      <c r="M20" s="22"/>
      <c r="N20" s="22" t="s">
        <v>45</v>
      </c>
      <c r="O20" s="22" t="s">
        <v>45</v>
      </c>
      <c r="P20" s="22"/>
      <c r="Q20" s="11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/>
      <c r="I21" s="22"/>
      <c r="J21" s="22" t="s">
        <v>45</v>
      </c>
      <c r="K21" s="22"/>
      <c r="L21" s="26" t="s">
        <v>79</v>
      </c>
      <c r="M21" s="22"/>
      <c r="N21" s="22" t="s">
        <v>45</v>
      </c>
      <c r="O21" s="22" t="s">
        <v>45</v>
      </c>
      <c r="P21" s="22"/>
      <c r="Q21" s="11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/>
      <c r="I22" s="22"/>
      <c r="J22" s="22" t="s">
        <v>45</v>
      </c>
      <c r="K22" s="22"/>
      <c r="L22" s="23" t="s">
        <v>45</v>
      </c>
      <c r="M22" s="22"/>
      <c r="N22" s="22" t="s">
        <v>45</v>
      </c>
      <c r="O22" s="22" t="s">
        <v>45</v>
      </c>
      <c r="P22" s="22"/>
      <c r="Q22" s="11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48</v>
      </c>
      <c r="H23" s="22"/>
      <c r="I23" s="22"/>
      <c r="J23" s="24" t="s">
        <v>45</v>
      </c>
      <c r="K23" s="24"/>
      <c r="L23" s="26" t="s">
        <v>79</v>
      </c>
      <c r="M23" s="22"/>
      <c r="N23" s="22" t="s">
        <v>45</v>
      </c>
      <c r="O23" s="22" t="s">
        <v>45</v>
      </c>
      <c r="P23" s="22"/>
      <c r="Q23" s="11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>
        <v>1</v>
      </c>
      <c r="E24" s="22"/>
      <c r="F24" s="22">
        <v>3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/>
      <c r="I25" s="22"/>
      <c r="J25" s="22" t="s">
        <v>45</v>
      </c>
      <c r="K25" s="22"/>
      <c r="L25" s="22" t="s">
        <v>45</v>
      </c>
      <c r="M25" s="22"/>
      <c r="N25" s="22" t="s">
        <v>45</v>
      </c>
      <c r="O25" s="22" t="s">
        <v>45</v>
      </c>
      <c r="P25" s="22"/>
      <c r="Q25" s="11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/>
      <c r="F26" s="22">
        <v>1</v>
      </c>
      <c r="G26" s="22">
        <v>0</v>
      </c>
      <c r="H26" s="22"/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2</v>
      </c>
      <c r="P26" s="22"/>
      <c r="Q26" s="11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/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Q27" s="11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11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/>
      <c r="H29" s="22"/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11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0" spans="3:26" ht="15.75" thickBot="1"/>
    <row r="41" spans="3:26" ht="54.75" customHeight="1" thickBo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4" t="s">
        <v>83</v>
      </c>
      <c r="X41" s="18" t="s">
        <v>85</v>
      </c>
      <c r="Y41" s="19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5"/>
      <c r="X42" s="12"/>
      <c r="Y42" s="15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6"/>
      <c r="X43" s="13"/>
      <c r="Y43" s="15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6"/>
      <c r="X44" s="13"/>
      <c r="Y44" s="15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6"/>
      <c r="X45" s="13"/>
      <c r="Y45" s="15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6"/>
      <c r="X46" s="13"/>
      <c r="Y46" s="15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6"/>
      <c r="X47" s="13"/>
      <c r="Y47" s="15"/>
      <c r="Z47" s="391">
        <f t="shared" si="1"/>
        <v>0</v>
      </c>
    </row>
    <row r="48" spans="3:26" ht="15.75" thickBot="1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7"/>
      <c r="X48" s="14"/>
      <c r="Y48" s="16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18"/>
  <dimension ref="B1:Z67"/>
  <sheetViews>
    <sheetView topLeftCell="A29" zoomScale="69" zoomScaleNormal="69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Q13" s="30"/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Q14" s="8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Q15" s="29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8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40455</v>
      </c>
      <c r="E17" s="22"/>
      <c r="F17" s="22">
        <v>5500</v>
      </c>
      <c r="G17" s="22">
        <v>375</v>
      </c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Q17" s="8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Q18" s="8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Q19" s="8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Q20" s="8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Q21" s="8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Q22" s="8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Q23" s="8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>
        <v>1</v>
      </c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Q25" s="8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1</v>
      </c>
      <c r="H26" s="22">
        <v>0</v>
      </c>
      <c r="I26" s="22"/>
      <c r="J26" s="22">
        <v>0</v>
      </c>
      <c r="K26" s="22">
        <v>0</v>
      </c>
      <c r="L26" s="22">
        <v>0</v>
      </c>
      <c r="M26" s="22"/>
      <c r="N26" s="22">
        <v>77</v>
      </c>
      <c r="O26" s="22">
        <v>8</v>
      </c>
      <c r="P26" s="22"/>
      <c r="Q26" s="8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2</v>
      </c>
      <c r="O27" s="22">
        <v>0</v>
      </c>
      <c r="P27" s="22"/>
      <c r="Q27" s="8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99</v>
      </c>
      <c r="O28" s="22"/>
      <c r="P28" s="22"/>
      <c r="Q28" s="8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8"/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17"/>
  <dimension ref="B1:Z67"/>
  <sheetViews>
    <sheetView topLeftCell="P27" zoomScale="69" zoomScaleNormal="69" workbookViewId="0">
      <selection activeCell="AC38" sqref="AC3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36940</v>
      </c>
      <c r="E16" s="22"/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38190</v>
      </c>
      <c r="E17" s="22"/>
      <c r="F17" s="22">
        <v>4150</v>
      </c>
      <c r="G17" s="22"/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0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/>
      <c r="F26" s="22">
        <v>0</v>
      </c>
      <c r="G26" s="22">
        <v>0</v>
      </c>
      <c r="H26" s="22">
        <v>0</v>
      </c>
      <c r="I26" s="22"/>
      <c r="J26" s="22">
        <v>0</v>
      </c>
      <c r="K26" s="22">
        <v>0</v>
      </c>
      <c r="L26" s="22"/>
      <c r="M26" s="22"/>
      <c r="N26" s="22">
        <v>0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/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16"/>
  <dimension ref="B1:Z67"/>
  <sheetViews>
    <sheetView topLeftCell="A26" zoomScale="69" zoomScaleNormal="69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36940</v>
      </c>
      <c r="E16" s="22"/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38190</v>
      </c>
      <c r="E17" s="22"/>
      <c r="F17" s="22">
        <v>4150</v>
      </c>
      <c r="G17" s="22"/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>
        <v>1</v>
      </c>
      <c r="E24" s="22"/>
      <c r="F24" s="22">
        <v>1</v>
      </c>
      <c r="G24" s="22"/>
      <c r="H24" s="22">
        <v>1</v>
      </c>
      <c r="I24" s="22"/>
      <c r="J24" s="22"/>
      <c r="K24" s="22"/>
      <c r="L24" s="26"/>
      <c r="M24" s="22"/>
      <c r="N24" s="22"/>
      <c r="O24" s="22"/>
      <c r="P24" s="22"/>
      <c r="Q24" s="389">
        <f>COUNTA(D24:P24)</f>
        <v>3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/>
      <c r="F26" s="22">
        <v>0</v>
      </c>
      <c r="G26" s="22">
        <v>0</v>
      </c>
      <c r="H26" s="22">
        <v>2</v>
      </c>
      <c r="I26" s="22"/>
      <c r="J26" s="22">
        <v>0</v>
      </c>
      <c r="K26" s="22">
        <v>0</v>
      </c>
      <c r="L26" s="22"/>
      <c r="M26" s="22"/>
      <c r="N26" s="22">
        <v>12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/>
      <c r="M27" s="22"/>
      <c r="N27" s="22">
        <v>31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15"/>
  <dimension ref="B1:Z67"/>
  <sheetViews>
    <sheetView topLeftCell="O26" zoomScale="69" zoomScaleNormal="69" workbookViewId="0">
      <selection activeCell="W41" sqref="W41:Y4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 t="s">
        <v>87</v>
      </c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 t="s">
        <v>91</v>
      </c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36940</v>
      </c>
      <c r="E16" s="22">
        <v>700</v>
      </c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38190</v>
      </c>
      <c r="E17" s="22"/>
      <c r="F17" s="22">
        <v>4150</v>
      </c>
      <c r="G17" s="22"/>
      <c r="H17" s="22">
        <v>4220</v>
      </c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>
        <v>1</v>
      </c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1</v>
      </c>
      <c r="E26" s="22"/>
      <c r="F26" s="22">
        <v>1</v>
      </c>
      <c r="G26" s="22">
        <v>1</v>
      </c>
      <c r="H26" s="22">
        <v>3</v>
      </c>
      <c r="I26" s="22"/>
      <c r="J26" s="22">
        <v>0</v>
      </c>
      <c r="K26" s="22">
        <v>0</v>
      </c>
      <c r="L26" s="22">
        <v>0</v>
      </c>
      <c r="M26" s="22"/>
      <c r="N26" s="22">
        <v>0</v>
      </c>
      <c r="O26" s="22">
        <v>4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C2:D5"/>
    <mergeCell ref="E2:Q5"/>
    <mergeCell ref="R2:T2"/>
    <mergeCell ref="R5:T5"/>
    <mergeCell ref="B26:C26"/>
    <mergeCell ref="B27:C27"/>
    <mergeCell ref="B28:C28"/>
    <mergeCell ref="B29:C29"/>
    <mergeCell ref="B30:C30"/>
    <mergeCell ref="B31:C31"/>
    <mergeCell ref="B32:C32"/>
    <mergeCell ref="V2:X2"/>
    <mergeCell ref="R3:T3"/>
    <mergeCell ref="V3:X3"/>
    <mergeCell ref="R4:T4"/>
    <mergeCell ref="V4:X4"/>
    <mergeCell ref="V5:X5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14"/>
  <dimension ref="B1:Z67"/>
  <sheetViews>
    <sheetView topLeftCell="A27" zoomScale="69" zoomScaleNormal="69" workbookViewId="0">
      <selection activeCell="W41" sqref="W41:Y4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/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/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36940</v>
      </c>
      <c r="E16" s="22"/>
      <c r="F16" s="22">
        <v>3580</v>
      </c>
      <c r="G16" s="22">
        <v>45</v>
      </c>
      <c r="H16" s="22">
        <v>1890</v>
      </c>
      <c r="I16" s="22"/>
      <c r="J16" s="22">
        <v>96</v>
      </c>
      <c r="K16" s="22">
        <v>163</v>
      </c>
      <c r="L16" s="22">
        <v>31</v>
      </c>
      <c r="M16" s="22"/>
      <c r="N16" s="22">
        <v>4580</v>
      </c>
      <c r="O16" s="22">
        <v>430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36</v>
      </c>
      <c r="E17" s="22"/>
      <c r="F17" s="22"/>
      <c r="G17" s="22"/>
      <c r="H17" s="22"/>
      <c r="I17" s="22"/>
      <c r="J17" s="22">
        <v>96</v>
      </c>
      <c r="K17" s="22"/>
      <c r="L17" s="22"/>
      <c r="M17" s="22"/>
      <c r="N17" s="22"/>
      <c r="O17" s="22"/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/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/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/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/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/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/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/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/>
      <c r="F26" s="22">
        <v>1</v>
      </c>
      <c r="G26" s="22">
        <v>1</v>
      </c>
      <c r="H26" s="22">
        <v>2</v>
      </c>
      <c r="I26" s="22"/>
      <c r="J26" s="22">
        <v>0</v>
      </c>
      <c r="K26" s="22">
        <v>0</v>
      </c>
      <c r="L26" s="22">
        <v>0</v>
      </c>
      <c r="M26" s="22"/>
      <c r="N26" s="22">
        <v>7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/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59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102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/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100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 t="s">
        <v>120</v>
      </c>
      <c r="R42" s="380">
        <v>32</v>
      </c>
      <c r="S42" s="380">
        <v>223</v>
      </c>
      <c r="T42" s="380" t="s">
        <v>117</v>
      </c>
      <c r="U42" s="380">
        <f>IF(R42="","",R42*VLOOKUP(T42,'cout opérateur machines'!A1:B8,2,0))</f>
        <v>224</v>
      </c>
      <c r="W42" s="380"/>
      <c r="X42" s="380"/>
      <c r="Y42" s="380"/>
      <c r="Z42" s="397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224</v>
      </c>
      <c r="W48" s="380"/>
      <c r="X48" s="380"/>
      <c r="Y48" s="380"/>
      <c r="Z48" s="397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  <c r="Q52" s="385"/>
      <c r="R52" s="385"/>
      <c r="S52" s="385"/>
      <c r="T52" s="385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13"/>
  <dimension ref="B1:Z67"/>
  <sheetViews>
    <sheetView topLeftCell="O26" zoomScale="69" zoomScaleNormal="69" workbookViewId="0">
      <selection activeCell="X43" sqref="X43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3" t="s">
        <v>87</v>
      </c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89</v>
      </c>
      <c r="M14" s="22"/>
      <c r="N14" s="22" t="s">
        <v>75</v>
      </c>
      <c r="O14" s="23" t="s">
        <v>90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3" t="s">
        <v>91</v>
      </c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93</v>
      </c>
      <c r="M15" s="22"/>
      <c r="N15" s="22" t="s">
        <v>74</v>
      </c>
      <c r="O15" s="23" t="s">
        <v>94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36340</v>
      </c>
      <c r="E16" s="22">
        <v>0</v>
      </c>
      <c r="F16" s="22">
        <v>3250</v>
      </c>
      <c r="G16" s="22">
        <v>0</v>
      </c>
      <c r="H16" s="22">
        <v>1530</v>
      </c>
      <c r="I16" s="22"/>
      <c r="J16" s="22">
        <v>96</v>
      </c>
      <c r="K16" s="22">
        <v>151</v>
      </c>
      <c r="L16" s="22">
        <v>0</v>
      </c>
      <c r="M16" s="22"/>
      <c r="N16" s="22">
        <v>1950</v>
      </c>
      <c r="O16" s="22">
        <v>220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36940</v>
      </c>
      <c r="E17" s="22">
        <v>700</v>
      </c>
      <c r="F17" s="22">
        <v>3580</v>
      </c>
      <c r="G17" s="22">
        <v>45</v>
      </c>
      <c r="H17" s="22">
        <v>1890</v>
      </c>
      <c r="I17" s="22"/>
      <c r="J17" s="22">
        <v>96</v>
      </c>
      <c r="K17" s="22">
        <v>163</v>
      </c>
      <c r="L17" s="22">
        <v>31</v>
      </c>
      <c r="M17" s="22"/>
      <c r="N17" s="22">
        <v>4580</v>
      </c>
      <c r="O17" s="22">
        <v>430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45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3" t="s">
        <v>45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0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1</v>
      </c>
      <c r="G26" s="22">
        <v>0</v>
      </c>
      <c r="H26" s="22">
        <v>4</v>
      </c>
      <c r="I26" s="22"/>
      <c r="J26" s="22">
        <v>0</v>
      </c>
      <c r="K26" s="22">
        <v>0</v>
      </c>
      <c r="L26" s="22">
        <v>0</v>
      </c>
      <c r="M26" s="22"/>
      <c r="N26" s="22">
        <v>3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74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95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/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  <legacyDrawing r:id="rId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7"/>
  <dimension ref="B1:Z67"/>
  <sheetViews>
    <sheetView topLeftCell="O29" zoomScale="69" zoomScaleNormal="69" workbookViewId="0">
      <selection activeCell="W41" sqref="W41:Y4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 t="s">
        <v>72</v>
      </c>
      <c r="F14" s="22">
        <v>512520</v>
      </c>
      <c r="G14" s="23" t="s">
        <v>88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73</v>
      </c>
      <c r="F15" s="22" t="s">
        <v>101</v>
      </c>
      <c r="G15" s="23" t="s">
        <v>92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35750</v>
      </c>
      <c r="E16" s="22">
        <v>880</v>
      </c>
      <c r="F16" s="22">
        <v>2890</v>
      </c>
      <c r="G16" s="22">
        <v>479</v>
      </c>
      <c r="H16" s="22">
        <v>1140</v>
      </c>
      <c r="I16" s="22"/>
      <c r="J16" s="22">
        <v>96</v>
      </c>
      <c r="K16" s="22">
        <v>136</v>
      </c>
      <c r="L16" s="22">
        <v>172</v>
      </c>
      <c r="M16" s="22"/>
      <c r="N16" s="22">
        <v>0</v>
      </c>
      <c r="O16" s="22">
        <v>40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36340</v>
      </c>
      <c r="E17" s="22">
        <v>880</v>
      </c>
      <c r="F17" s="22">
        <v>3250</v>
      </c>
      <c r="G17" s="22">
        <v>310</v>
      </c>
      <c r="H17" s="22">
        <v>1530</v>
      </c>
      <c r="I17" s="22"/>
      <c r="J17" s="22">
        <v>96</v>
      </c>
      <c r="K17" s="22">
        <v>151</v>
      </c>
      <c r="L17" s="22">
        <v>172</v>
      </c>
      <c r="M17" s="22"/>
      <c r="N17" s="22">
        <v>1950</v>
      </c>
      <c r="O17" s="22">
        <v>220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 t="s">
        <v>45</v>
      </c>
      <c r="L19" s="26" t="s">
        <v>98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80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48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>
        <v>2</v>
      </c>
      <c r="E24" s="22"/>
      <c r="F24" s="22">
        <v>2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2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9</v>
      </c>
      <c r="E26" s="22">
        <v>0</v>
      </c>
      <c r="F26" s="22">
        <v>2</v>
      </c>
      <c r="G26" s="22">
        <v>0</v>
      </c>
      <c r="H26" s="22">
        <v>0</v>
      </c>
      <c r="I26" s="22"/>
      <c r="J26" s="22">
        <v>14</v>
      </c>
      <c r="K26" s="22">
        <v>0</v>
      </c>
      <c r="L26" s="22">
        <v>0</v>
      </c>
      <c r="M26" s="22"/>
      <c r="N26" s="22">
        <v>0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30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 t="s">
        <v>99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355" t="s">
        <v>26</v>
      </c>
      <c r="D41" s="355" t="s">
        <v>24</v>
      </c>
      <c r="E41" s="355" t="s">
        <v>25</v>
      </c>
      <c r="F41" s="355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4.95" customHeight="1">
      <c r="C42" s="380"/>
      <c r="D42" s="380"/>
      <c r="E42" s="380"/>
      <c r="F42" s="380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4.95" customHeight="1">
      <c r="C43" s="380"/>
      <c r="D43" s="380"/>
      <c r="E43" s="380"/>
      <c r="F43" s="380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4.95" customHeight="1">
      <c r="C44" s="380"/>
      <c r="D44" s="380"/>
      <c r="E44" s="380"/>
      <c r="F44" s="380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4.95" customHeight="1">
      <c r="C45" s="380"/>
      <c r="D45" s="380"/>
      <c r="E45" s="380"/>
      <c r="F45" s="380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4.95" customHeight="1">
      <c r="C46" s="380"/>
      <c r="D46" s="380"/>
      <c r="E46" s="380"/>
      <c r="F46" s="380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4.95" customHeight="1">
      <c r="C47" s="380"/>
      <c r="D47" s="380"/>
      <c r="E47" s="380"/>
      <c r="F47" s="380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8"/>
  <dimension ref="B1:Z67"/>
  <sheetViews>
    <sheetView topLeftCell="P26" zoomScale="69" zoomScaleNormal="69" workbookViewId="0">
      <selection activeCell="AA34" sqref="AA34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 t="s">
        <v>72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73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35390</v>
      </c>
      <c r="E16" s="22">
        <v>443</v>
      </c>
      <c r="F16" s="22">
        <v>2725</v>
      </c>
      <c r="G16" s="22">
        <v>396</v>
      </c>
      <c r="H16" s="22">
        <v>942</v>
      </c>
      <c r="I16" s="22"/>
      <c r="J16" s="22">
        <v>76</v>
      </c>
      <c r="K16" s="22">
        <v>128</v>
      </c>
      <c r="L16" s="22">
        <v>155</v>
      </c>
      <c r="M16" s="22"/>
      <c r="N16" s="22">
        <v>180840</v>
      </c>
      <c r="O16" s="22">
        <v>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35750</v>
      </c>
      <c r="E17" s="22">
        <v>880</v>
      </c>
      <c r="F17" s="22">
        <v>2890</v>
      </c>
      <c r="G17" s="22">
        <v>479</v>
      </c>
      <c r="H17" s="22">
        <v>1140</v>
      </c>
      <c r="I17" s="22"/>
      <c r="J17" s="22">
        <v>96</v>
      </c>
      <c r="K17" s="22">
        <v>136</v>
      </c>
      <c r="L17" s="22">
        <v>172</v>
      </c>
      <c r="M17" s="22"/>
      <c r="N17" s="22">
        <v>180840</v>
      </c>
      <c r="O17" s="22">
        <v>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 t="s">
        <v>45</v>
      </c>
      <c r="K18" s="22" t="s">
        <v>45</v>
      </c>
      <c r="L18" s="26" t="s">
        <v>79</v>
      </c>
      <c r="M18" s="22"/>
      <c r="N18" s="22" t="s">
        <v>45</v>
      </c>
      <c r="O18" s="22"/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79</v>
      </c>
      <c r="M19" s="22"/>
      <c r="N19" s="22" t="s">
        <v>45</v>
      </c>
      <c r="O19" s="22"/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79</v>
      </c>
      <c r="M20" s="22"/>
      <c r="N20" s="22" t="s">
        <v>45</v>
      </c>
      <c r="O20" s="22"/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79</v>
      </c>
      <c r="M21" s="22"/>
      <c r="N21" s="22" t="s">
        <v>45</v>
      </c>
      <c r="O21" s="22"/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80</v>
      </c>
      <c r="M22" s="22"/>
      <c r="N22" s="22" t="s">
        <v>45</v>
      </c>
      <c r="O22" s="22"/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79</v>
      </c>
      <c r="M23" s="22"/>
      <c r="N23" s="22" t="s">
        <v>45</v>
      </c>
      <c r="O23" s="22"/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/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/>
      <c r="J26" s="22">
        <v>2</v>
      </c>
      <c r="K26" s="22">
        <v>0</v>
      </c>
      <c r="L26" s="22">
        <v>0</v>
      </c>
      <c r="M26" s="22"/>
      <c r="N26" s="22">
        <v>0</v>
      </c>
      <c r="O26" s="22">
        <v>10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0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1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9"/>
  <dimension ref="B1:Z67"/>
  <sheetViews>
    <sheetView topLeftCell="O28" zoomScale="69" zoomScaleNormal="69" workbookViewId="0">
      <selection activeCell="I35" sqref="I35:I36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 t="s">
        <v>72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/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4" t="s">
        <v>73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/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34740</v>
      </c>
      <c r="E16" s="22">
        <v>11430</v>
      </c>
      <c r="F16" s="22">
        <v>2416</v>
      </c>
      <c r="G16" s="22">
        <v>176</v>
      </c>
      <c r="H16" s="22">
        <v>610</v>
      </c>
      <c r="I16" s="22"/>
      <c r="J16" s="22">
        <v>47</v>
      </c>
      <c r="K16" s="22"/>
      <c r="L16" s="22">
        <v>129</v>
      </c>
      <c r="M16" s="22"/>
      <c r="N16" s="22">
        <v>180777</v>
      </c>
      <c r="O16" s="22">
        <v>0</v>
      </c>
      <c r="P16" s="22"/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35390</v>
      </c>
      <c r="E17" s="22">
        <v>443</v>
      </c>
      <c r="F17" s="22">
        <v>2725</v>
      </c>
      <c r="G17" s="22">
        <v>396</v>
      </c>
      <c r="H17" s="22">
        <v>942</v>
      </c>
      <c r="I17" s="22"/>
      <c r="J17" s="22">
        <v>76</v>
      </c>
      <c r="K17" s="22">
        <v>128</v>
      </c>
      <c r="L17" s="22">
        <v>155</v>
      </c>
      <c r="M17" s="22"/>
      <c r="N17" s="22">
        <v>180840</v>
      </c>
      <c r="O17" s="22">
        <v>0</v>
      </c>
      <c r="P17" s="22"/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/>
      <c r="N18" s="22" t="s">
        <v>45</v>
      </c>
      <c r="O18" s="22" t="s">
        <v>45</v>
      </c>
      <c r="P18" s="22"/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68</v>
      </c>
      <c r="M19" s="22"/>
      <c r="N19" s="22" t="s">
        <v>45</v>
      </c>
      <c r="O19" s="22" t="s">
        <v>45</v>
      </c>
      <c r="P19" s="22"/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68</v>
      </c>
      <c r="M20" s="22"/>
      <c r="N20" s="22" t="s">
        <v>45</v>
      </c>
      <c r="O20" s="22" t="s">
        <v>45</v>
      </c>
      <c r="P20" s="22"/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68</v>
      </c>
      <c r="M21" s="22"/>
      <c r="N21" s="22" t="s">
        <v>45</v>
      </c>
      <c r="O21" s="22" t="s">
        <v>45</v>
      </c>
      <c r="P21" s="22"/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69</v>
      </c>
      <c r="M22" s="22"/>
      <c r="N22" s="22" t="s">
        <v>45</v>
      </c>
      <c r="O22" s="22" t="s">
        <v>45</v>
      </c>
      <c r="P22" s="22"/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68</v>
      </c>
      <c r="M23" s="22"/>
      <c r="N23" s="22" t="s">
        <v>45</v>
      </c>
      <c r="O23" s="22" t="s">
        <v>45</v>
      </c>
      <c r="P23" s="22"/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/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1</v>
      </c>
      <c r="F26" s="22">
        <v>0</v>
      </c>
      <c r="G26" s="22">
        <v>1</v>
      </c>
      <c r="H26" s="22">
        <v>2</v>
      </c>
      <c r="I26" s="22"/>
      <c r="J26" s="22">
        <v>0</v>
      </c>
      <c r="K26" s="22">
        <v>0</v>
      </c>
      <c r="L26" s="22">
        <v>0</v>
      </c>
      <c r="M26" s="22"/>
      <c r="N26" s="22">
        <v>5</v>
      </c>
      <c r="O26" s="22">
        <v>4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1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355" t="s">
        <v>26</v>
      </c>
      <c r="D41" s="355" t="s">
        <v>24</v>
      </c>
      <c r="E41" s="355" t="s">
        <v>25</v>
      </c>
      <c r="F41" s="355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380"/>
      <c r="D42" s="380"/>
      <c r="E42" s="380"/>
      <c r="F42" s="380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380"/>
      <c r="D43" s="380"/>
      <c r="E43" s="380"/>
      <c r="F43" s="380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380"/>
      <c r="D44" s="380"/>
      <c r="E44" s="380"/>
      <c r="F44" s="380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380"/>
      <c r="D45" s="380"/>
      <c r="E45" s="380"/>
      <c r="F45" s="380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380"/>
      <c r="D46" s="380"/>
      <c r="E46" s="380"/>
      <c r="F46" s="380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380"/>
      <c r="D47" s="380"/>
      <c r="E47" s="380"/>
      <c r="F47" s="380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10"/>
  <dimension ref="B1:Z67"/>
  <sheetViews>
    <sheetView topLeftCell="O27" zoomScale="69" zoomScaleNormal="69" workbookViewId="0">
      <selection activeCell="P44" sqref="P44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/>
      <c r="N14" s="22" t="s">
        <v>75</v>
      </c>
      <c r="O14" s="23" t="s">
        <v>96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/>
      <c r="N15" s="22" t="s">
        <v>74</v>
      </c>
      <c r="O15" s="23" t="s">
        <v>97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34052</v>
      </c>
      <c r="E16" s="22">
        <v>11430</v>
      </c>
      <c r="F16" s="22">
        <v>2095</v>
      </c>
      <c r="G16" s="22">
        <v>0</v>
      </c>
      <c r="H16" s="22">
        <v>303</v>
      </c>
      <c r="I16" s="22"/>
      <c r="J16" s="22">
        <v>17</v>
      </c>
      <c r="K16" s="22"/>
      <c r="L16" s="22">
        <v>129</v>
      </c>
      <c r="M16" s="22"/>
      <c r="N16" s="22">
        <v>180777</v>
      </c>
      <c r="O16" s="22">
        <v>0</v>
      </c>
      <c r="P16" s="22">
        <v>1661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34740</v>
      </c>
      <c r="E17" s="22">
        <v>11430</v>
      </c>
      <c r="F17" s="22">
        <v>2416</v>
      </c>
      <c r="G17" s="22">
        <v>176</v>
      </c>
      <c r="H17" s="22">
        <v>610</v>
      </c>
      <c r="I17" s="22"/>
      <c r="J17" s="22">
        <v>47</v>
      </c>
      <c r="K17" s="22"/>
      <c r="L17" s="22">
        <v>129</v>
      </c>
      <c r="M17" s="22"/>
      <c r="N17" s="22">
        <v>180777</v>
      </c>
      <c r="O17" s="22">
        <v>0</v>
      </c>
      <c r="P17" s="22">
        <v>1913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68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68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68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69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68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0</v>
      </c>
      <c r="H26" s="22">
        <v>8</v>
      </c>
      <c r="I26" s="22"/>
      <c r="J26" s="22">
        <v>4</v>
      </c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381" t="s">
        <v>83</v>
      </c>
      <c r="X41" s="381" t="s">
        <v>85</v>
      </c>
      <c r="Y41" s="381" t="s">
        <v>84</v>
      </c>
      <c r="Z41" s="396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380"/>
      <c r="X42" s="380"/>
      <c r="Y42" s="380"/>
      <c r="Z42" s="397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380"/>
      <c r="X43" s="380"/>
      <c r="Y43" s="380"/>
      <c r="Z43" s="397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380"/>
      <c r="X44" s="380"/>
      <c r="Y44" s="380"/>
      <c r="Z44" s="397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380"/>
      <c r="X45" s="380"/>
      <c r="Y45" s="380"/>
      <c r="Z45" s="397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380"/>
      <c r="X46" s="380"/>
      <c r="Y46" s="380"/>
      <c r="Z46" s="397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380"/>
      <c r="X47" s="380"/>
      <c r="Y47" s="380"/>
      <c r="Z47" s="397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380"/>
      <c r="X48" s="380"/>
      <c r="Y48" s="380"/>
      <c r="Z48" s="397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11"/>
  <dimension ref="B1:Z67"/>
  <sheetViews>
    <sheetView topLeftCell="A27" zoomScale="69" zoomScaleNormal="69" workbookViewId="0">
      <selection activeCell="P44" sqref="P44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71</v>
      </c>
      <c r="H14" s="22">
        <v>200200</v>
      </c>
      <c r="I14" s="2"/>
      <c r="J14" s="23" t="s">
        <v>77</v>
      </c>
      <c r="K14" s="22">
        <v>480387</v>
      </c>
      <c r="L14" s="22" t="s">
        <v>66</v>
      </c>
      <c r="M14" s="22" t="s">
        <v>75</v>
      </c>
      <c r="N14" s="22" t="s">
        <v>64</v>
      </c>
      <c r="O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63</v>
      </c>
      <c r="I15" s="22"/>
      <c r="J15" s="23" t="s">
        <v>76</v>
      </c>
      <c r="K15" s="24" t="s">
        <v>55</v>
      </c>
      <c r="L15" s="23" t="s">
        <v>67</v>
      </c>
      <c r="M15" s="22" t="s">
        <v>74</v>
      </c>
      <c r="N15" s="22" t="s">
        <v>65</v>
      </c>
      <c r="O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33600</v>
      </c>
      <c r="E16" s="22">
        <v>10200</v>
      </c>
      <c r="F16" s="22">
        <v>1800</v>
      </c>
      <c r="G16" s="22">
        <v>300</v>
      </c>
      <c r="H16" s="22">
        <v>96</v>
      </c>
      <c r="I16" s="22"/>
      <c r="J16" s="22">
        <v>0</v>
      </c>
      <c r="K16" s="22"/>
      <c r="L16" s="22">
        <v>75</v>
      </c>
      <c r="M16" s="22">
        <v>180777</v>
      </c>
      <c r="N16" s="22">
        <v>384</v>
      </c>
      <c r="O16" s="22">
        <v>1441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34052</v>
      </c>
      <c r="E17" s="22">
        <v>11430</v>
      </c>
      <c r="F17" s="22">
        <v>2095</v>
      </c>
      <c r="G17" s="22">
        <v>415</v>
      </c>
      <c r="H17" s="22">
        <v>303</v>
      </c>
      <c r="I17" s="22"/>
      <c r="J17" s="22">
        <v>17</v>
      </c>
      <c r="K17" s="22"/>
      <c r="L17" s="22">
        <v>129</v>
      </c>
      <c r="M17" s="22">
        <v>180777</v>
      </c>
      <c r="N17" s="22">
        <v>384</v>
      </c>
      <c r="O17" s="22">
        <v>1661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 t="s">
        <v>45</v>
      </c>
      <c r="N18" s="22" t="s">
        <v>45</v>
      </c>
      <c r="O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 t="s">
        <v>45</v>
      </c>
      <c r="K19" s="22"/>
      <c r="L19" s="26" t="s">
        <v>68</v>
      </c>
      <c r="M19" s="22" t="s">
        <v>45</v>
      </c>
      <c r="N19" s="22" t="s">
        <v>45</v>
      </c>
      <c r="O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 t="s">
        <v>45</v>
      </c>
      <c r="K20" s="22" t="s">
        <v>45</v>
      </c>
      <c r="L20" s="26" t="s">
        <v>68</v>
      </c>
      <c r="M20" s="22" t="s">
        <v>45</v>
      </c>
      <c r="N20" s="22" t="s">
        <v>45</v>
      </c>
      <c r="O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 t="s">
        <v>45</v>
      </c>
      <c r="K21" s="22" t="s">
        <v>45</v>
      </c>
      <c r="L21" s="26" t="s">
        <v>68</v>
      </c>
      <c r="M21" s="22" t="s">
        <v>45</v>
      </c>
      <c r="N21" s="22" t="s">
        <v>45</v>
      </c>
      <c r="O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 t="s">
        <v>45</v>
      </c>
      <c r="K22" s="22" t="s">
        <v>45</v>
      </c>
      <c r="L22" s="26" t="s">
        <v>69</v>
      </c>
      <c r="M22" s="22" t="s">
        <v>45</v>
      </c>
      <c r="N22" s="22" t="s">
        <v>45</v>
      </c>
      <c r="O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 t="s">
        <v>45</v>
      </c>
      <c r="K23" s="24" t="s">
        <v>47</v>
      </c>
      <c r="L23" s="26" t="s">
        <v>68</v>
      </c>
      <c r="M23" s="22" t="s">
        <v>45</v>
      </c>
      <c r="N23" s="22" t="s">
        <v>45</v>
      </c>
      <c r="O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/>
      <c r="G24" s="22"/>
      <c r="H24" s="22"/>
      <c r="I24" s="22"/>
      <c r="J24" s="22"/>
      <c r="K24" s="22"/>
      <c r="L24" s="26"/>
      <c r="M24" s="22"/>
      <c r="N24" s="22"/>
      <c r="O24" s="22"/>
      <c r="P24" s="389">
        <f>COUNTA(C24:O24)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 t="s">
        <v>45</v>
      </c>
      <c r="K25" s="22" t="s">
        <v>45</v>
      </c>
      <c r="L25" s="22" t="s">
        <v>45</v>
      </c>
      <c r="M25" s="22" t="s">
        <v>45</v>
      </c>
      <c r="N25" s="22" t="s">
        <v>45</v>
      </c>
      <c r="O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2</v>
      </c>
      <c r="F26" s="22">
        <v>1</v>
      </c>
      <c r="G26" s="22">
        <v>1</v>
      </c>
      <c r="H26" s="22">
        <v>6</v>
      </c>
      <c r="I26" s="22"/>
      <c r="J26" s="22">
        <v>1</v>
      </c>
      <c r="K26" s="22">
        <v>0</v>
      </c>
      <c r="L26" s="22">
        <v>0</v>
      </c>
      <c r="M26" s="22">
        <v>5</v>
      </c>
      <c r="N26" s="22">
        <v>0</v>
      </c>
      <c r="O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>
        <v>0</v>
      </c>
      <c r="K27" s="22">
        <v>0</v>
      </c>
      <c r="L27" s="22">
        <v>0</v>
      </c>
      <c r="M27" s="22">
        <v>55</v>
      </c>
      <c r="N27" s="22">
        <v>0</v>
      </c>
      <c r="O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 t="s">
        <v>78</v>
      </c>
      <c r="N28" s="22"/>
      <c r="O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1</v>
      </c>
      <c r="E29" s="22">
        <v>1</v>
      </c>
      <c r="F29" s="22">
        <v>0</v>
      </c>
      <c r="G29" s="22">
        <v>0</v>
      </c>
      <c r="H29" s="22">
        <v>1</v>
      </c>
      <c r="I29" s="22">
        <v>1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389">
        <f>SUM(C30:O30)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12"/>
  <dimension ref="B1:Z67"/>
  <sheetViews>
    <sheetView topLeftCell="P25" zoomScale="69" zoomScaleNormal="69" workbookViewId="0">
      <selection activeCell="Q42" sqref="Q42:U48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71</v>
      </c>
      <c r="H14" s="22">
        <v>200200</v>
      </c>
      <c r="I14" s="2"/>
      <c r="J14" s="22"/>
      <c r="K14" s="22">
        <v>480387</v>
      </c>
      <c r="L14" s="22" t="s">
        <v>66</v>
      </c>
      <c r="M14" s="22" t="s">
        <v>75</v>
      </c>
      <c r="N14" s="22" t="s">
        <v>64</v>
      </c>
      <c r="O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63</v>
      </c>
      <c r="I15" s="22"/>
      <c r="J15" s="24"/>
      <c r="K15" s="24" t="s">
        <v>55</v>
      </c>
      <c r="L15" s="23" t="s">
        <v>67</v>
      </c>
      <c r="M15" s="22" t="s">
        <v>74</v>
      </c>
      <c r="N15" s="22" t="s">
        <v>65</v>
      </c>
      <c r="O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33000</v>
      </c>
      <c r="E16" s="22">
        <v>8700</v>
      </c>
      <c r="F16" s="22">
        <v>1480</v>
      </c>
      <c r="G16" s="22">
        <v>123</v>
      </c>
      <c r="H16" s="22">
        <v>0</v>
      </c>
      <c r="I16" s="22"/>
      <c r="J16" s="22"/>
      <c r="K16" s="22"/>
      <c r="L16" s="22">
        <v>54</v>
      </c>
      <c r="M16" s="22">
        <v>180777</v>
      </c>
      <c r="N16" s="22">
        <v>0</v>
      </c>
      <c r="O16" s="22">
        <v>1212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33600</v>
      </c>
      <c r="E17" s="22">
        <v>10200</v>
      </c>
      <c r="F17" s="22">
        <v>1800</v>
      </c>
      <c r="G17" s="22">
        <v>300</v>
      </c>
      <c r="H17" s="22">
        <v>96</v>
      </c>
      <c r="I17" s="22"/>
      <c r="J17" s="22"/>
      <c r="K17" s="22"/>
      <c r="L17" s="22">
        <v>75</v>
      </c>
      <c r="M17" s="22">
        <v>180777</v>
      </c>
      <c r="N17" s="22">
        <v>384</v>
      </c>
      <c r="O17" s="22">
        <v>1441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45</v>
      </c>
      <c r="L18" s="26" t="s">
        <v>68</v>
      </c>
      <c r="M18" s="22" t="s">
        <v>45</v>
      </c>
      <c r="N18" s="22" t="s">
        <v>45</v>
      </c>
      <c r="O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/>
      <c r="L19" s="26" t="s">
        <v>68</v>
      </c>
      <c r="M19" s="22" t="s">
        <v>45</v>
      </c>
      <c r="N19" s="22" t="s">
        <v>45</v>
      </c>
      <c r="O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6" t="s">
        <v>68</v>
      </c>
      <c r="M20" s="22" t="s">
        <v>45</v>
      </c>
      <c r="N20" s="22" t="s">
        <v>45</v>
      </c>
      <c r="O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45</v>
      </c>
      <c r="L21" s="26" t="s">
        <v>68</v>
      </c>
      <c r="M21" s="22" t="s">
        <v>45</v>
      </c>
      <c r="N21" s="22" t="s">
        <v>45</v>
      </c>
      <c r="O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45</v>
      </c>
      <c r="L22" s="26" t="s">
        <v>69</v>
      </c>
      <c r="M22" s="22" t="s">
        <v>45</v>
      </c>
      <c r="N22" s="22" t="s">
        <v>45</v>
      </c>
      <c r="O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6" t="s">
        <v>68</v>
      </c>
      <c r="M23" s="22" t="s">
        <v>45</v>
      </c>
      <c r="N23" s="22" t="s">
        <v>45</v>
      </c>
      <c r="O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1</v>
      </c>
      <c r="G24" s="22"/>
      <c r="H24" s="22"/>
      <c r="I24" s="22"/>
      <c r="J24" s="22"/>
      <c r="K24" s="22"/>
      <c r="L24" s="26"/>
      <c r="M24" s="22"/>
      <c r="N24" s="22"/>
      <c r="O24" s="22"/>
      <c r="P24" s="389">
        <f>COUNTA(C24:O24)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 t="s">
        <v>45</v>
      </c>
      <c r="N25" s="22" t="s">
        <v>45</v>
      </c>
      <c r="O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1</v>
      </c>
      <c r="H26" s="22">
        <v>7</v>
      </c>
      <c r="I26" s="22"/>
      <c r="J26" s="22"/>
      <c r="K26" s="22">
        <v>0</v>
      </c>
      <c r="L26" s="22">
        <v>0</v>
      </c>
      <c r="M26" s="22">
        <v>5</v>
      </c>
      <c r="N26" s="22">
        <v>0</v>
      </c>
      <c r="O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>
        <v>55</v>
      </c>
      <c r="N27" s="22">
        <v>0</v>
      </c>
      <c r="O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 t="s">
        <v>78</v>
      </c>
      <c r="N28" s="22"/>
      <c r="O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389">
        <f>SUM(C30:O30)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355" t="s">
        <v>26</v>
      </c>
      <c r="D41" s="355" t="s">
        <v>24</v>
      </c>
      <c r="E41" s="355" t="s">
        <v>25</v>
      </c>
      <c r="F41" s="355" t="s">
        <v>30</v>
      </c>
      <c r="H41" s="381" t="s">
        <v>41</v>
      </c>
      <c r="I41" s="355" t="s">
        <v>27</v>
      </c>
      <c r="J41" s="355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380"/>
      <c r="D42" s="380"/>
      <c r="E42" s="380"/>
      <c r="F42" s="380"/>
      <c r="H42" s="380"/>
      <c r="I42" s="380"/>
      <c r="J42" s="380"/>
      <c r="L42" s="2"/>
      <c r="M42" s="2"/>
      <c r="N42" s="2"/>
      <c r="O42" s="2"/>
      <c r="Q42" s="380" t="s">
        <v>75</v>
      </c>
      <c r="R42" s="380">
        <v>24</v>
      </c>
      <c r="S42" s="380">
        <v>581</v>
      </c>
      <c r="T42" s="380" t="s">
        <v>117</v>
      </c>
      <c r="U42" s="380">
        <f>IF(R42="","",R42*VLOOKUP(T42,'cout opérateur machines'!A1:B8,2,0))</f>
        <v>168</v>
      </c>
      <c r="W42" s="2"/>
      <c r="X42" s="2"/>
      <c r="Y42" s="2"/>
      <c r="Z42" s="391">
        <f>X42*8</f>
        <v>0</v>
      </c>
    </row>
    <row r="43" spans="3:26" ht="24.95" customHeight="1">
      <c r="C43" s="380"/>
      <c r="D43" s="380"/>
      <c r="E43" s="380"/>
      <c r="F43" s="380"/>
      <c r="H43" s="380"/>
      <c r="I43" s="380"/>
      <c r="J43" s="380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380"/>
      <c r="D44" s="380"/>
      <c r="E44" s="380"/>
      <c r="F44" s="380"/>
      <c r="H44" s="380"/>
      <c r="I44" s="380"/>
      <c r="J44" s="380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380"/>
      <c r="D45" s="380"/>
      <c r="E45" s="380"/>
      <c r="F45" s="380"/>
      <c r="H45" s="380"/>
      <c r="I45" s="380"/>
      <c r="J45" s="380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380"/>
      <c r="D46" s="380"/>
      <c r="E46" s="380"/>
      <c r="F46" s="380"/>
      <c r="H46" s="380"/>
      <c r="I46" s="380"/>
      <c r="J46" s="380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380"/>
      <c r="D47" s="380"/>
      <c r="E47" s="380"/>
      <c r="F47" s="380"/>
      <c r="H47" s="380"/>
      <c r="I47" s="380"/>
      <c r="J47" s="380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168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  <c r="Q52" s="385"/>
      <c r="R52" s="385"/>
      <c r="S52" s="385"/>
      <c r="T52" s="385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1"/>
  <dimension ref="B1:Z67"/>
  <sheetViews>
    <sheetView topLeftCell="O27" zoomScale="69" zoomScaleNormal="69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71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4" t="s">
        <v>70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31927</v>
      </c>
      <c r="E16" s="22">
        <v>6250</v>
      </c>
      <c r="F16" s="22">
        <v>1026</v>
      </c>
      <c r="G16" s="22">
        <v>898</v>
      </c>
      <c r="H16" s="22"/>
      <c r="I16" s="22"/>
      <c r="J16" s="22"/>
      <c r="K16" s="22"/>
      <c r="L16" s="22"/>
      <c r="M16" s="22"/>
      <c r="N16" s="22">
        <v>180777</v>
      </c>
      <c r="O16" s="22">
        <v>960</v>
      </c>
      <c r="P16" s="22">
        <v>851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33000</v>
      </c>
      <c r="E17" s="22">
        <v>8700</v>
      </c>
      <c r="F17" s="22">
        <v>1480</v>
      </c>
      <c r="G17" s="22">
        <v>123</v>
      </c>
      <c r="H17" s="22"/>
      <c r="I17" s="22"/>
      <c r="J17" s="22"/>
      <c r="K17" s="22"/>
      <c r="L17" s="22">
        <v>54</v>
      </c>
      <c r="M17" s="22"/>
      <c r="N17" s="22">
        <v>180777</v>
      </c>
      <c r="O17" s="22">
        <v>1424</v>
      </c>
      <c r="P17" s="22">
        <v>1212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>
        <v>1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1</v>
      </c>
      <c r="H26" s="22">
        <v>2</v>
      </c>
      <c r="I26" s="22"/>
      <c r="J26" s="22"/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1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30:C30"/>
    <mergeCell ref="B26:C26"/>
    <mergeCell ref="B27:C27"/>
    <mergeCell ref="B28:C28"/>
    <mergeCell ref="B29:C29"/>
    <mergeCell ref="B31:C31"/>
    <mergeCell ref="B32:C32"/>
    <mergeCell ref="B25:C25"/>
    <mergeCell ref="B18:B19"/>
    <mergeCell ref="C2:D5"/>
    <mergeCell ref="E2:Q5"/>
    <mergeCell ref="R2:T2"/>
    <mergeCell ref="R5:T5"/>
    <mergeCell ref="B17:C17"/>
    <mergeCell ref="B20:C20"/>
    <mergeCell ref="B21:C21"/>
    <mergeCell ref="B22:C22"/>
    <mergeCell ref="B23:C23"/>
    <mergeCell ref="B24:C24"/>
    <mergeCell ref="V2:X2"/>
    <mergeCell ref="R3:T3"/>
    <mergeCell ref="V3:X3"/>
    <mergeCell ref="R4:T4"/>
    <mergeCell ref="V4:X4"/>
    <mergeCell ref="V5:X5"/>
    <mergeCell ref="B13:C13"/>
    <mergeCell ref="B14:C14"/>
    <mergeCell ref="B15:C15"/>
    <mergeCell ref="B16:C16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>
  <sheetPr codeName="Feuil2"/>
  <dimension ref="B1:Z67"/>
  <sheetViews>
    <sheetView topLeftCell="A26" zoomScale="69" zoomScaleNormal="69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/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/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31325</v>
      </c>
      <c r="E16" s="22">
        <v>4751</v>
      </c>
      <c r="F16" s="22">
        <v>955</v>
      </c>
      <c r="G16" s="22">
        <v>820</v>
      </c>
      <c r="H16" s="22"/>
      <c r="I16" s="22"/>
      <c r="J16" s="22"/>
      <c r="K16" s="22"/>
      <c r="L16" s="22">
        <v>31</v>
      </c>
      <c r="M16" s="22"/>
      <c r="N16" s="22">
        <v>180777</v>
      </c>
      <c r="O16" s="22">
        <v>671</v>
      </c>
      <c r="P16" s="22">
        <v>656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31927</v>
      </c>
      <c r="E17" s="22">
        <v>6250</v>
      </c>
      <c r="F17" s="22">
        <v>1026</v>
      </c>
      <c r="G17" s="22">
        <v>898</v>
      </c>
      <c r="H17" s="22"/>
      <c r="I17" s="22"/>
      <c r="J17" s="22"/>
      <c r="K17" s="22"/>
      <c r="L17" s="22"/>
      <c r="M17" s="22"/>
      <c r="N17" s="22">
        <v>180777</v>
      </c>
      <c r="O17" s="22">
        <v>960</v>
      </c>
      <c r="P17" s="22">
        <v>851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/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/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/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/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/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/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/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0</v>
      </c>
      <c r="H26" s="22">
        <v>1</v>
      </c>
      <c r="I26" s="22"/>
      <c r="J26" s="22"/>
      <c r="K26" s="22"/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/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 t="s">
        <v>62</v>
      </c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>
  <sheetPr codeName="Feuil3"/>
  <dimension ref="B1:Z67"/>
  <sheetViews>
    <sheetView topLeftCell="K26" zoomScale="69" zoomScaleNormal="69" workbookViewId="0">
      <selection activeCell="B31" sqref="B31:Q32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31325</v>
      </c>
      <c r="E16" s="22">
        <v>4751</v>
      </c>
      <c r="F16" s="22">
        <v>955</v>
      </c>
      <c r="G16" s="22">
        <v>820</v>
      </c>
      <c r="H16" s="22"/>
      <c r="I16" s="22"/>
      <c r="J16" s="22"/>
      <c r="K16" s="22"/>
      <c r="L16" s="22">
        <v>31</v>
      </c>
      <c r="M16" s="22"/>
      <c r="N16" s="22">
        <v>180777</v>
      </c>
      <c r="O16" s="22">
        <v>370</v>
      </c>
      <c r="P16" s="22">
        <v>454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>
        <v>180777</v>
      </c>
      <c r="O17" s="22">
        <v>671</v>
      </c>
      <c r="P17" s="22">
        <v>656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1</v>
      </c>
      <c r="G26" s="22">
        <v>1</v>
      </c>
      <c r="H26" s="22">
        <v>0</v>
      </c>
      <c r="I26" s="22"/>
      <c r="J26" s="22"/>
      <c r="K26" s="22"/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/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1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>
  <sheetPr codeName="Feuil4"/>
  <dimension ref="B1:Z67"/>
  <sheetViews>
    <sheetView topLeftCell="P26" zoomScale="69" zoomScaleNormal="69" workbookViewId="0">
      <selection activeCell="AB41" sqref="AB41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30685</v>
      </c>
      <c r="E16" s="22">
        <v>3290</v>
      </c>
      <c r="F16" s="22">
        <v>732</v>
      </c>
      <c r="G16" s="22">
        <v>708</v>
      </c>
      <c r="H16" s="22"/>
      <c r="I16" s="22"/>
      <c r="J16" s="22"/>
      <c r="K16" s="22"/>
      <c r="L16" s="22">
        <v>31</v>
      </c>
      <c r="M16" s="22"/>
      <c r="N16" s="22">
        <v>180777</v>
      </c>
      <c r="O16" s="22">
        <v>370</v>
      </c>
      <c r="P16" s="22">
        <v>454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31325</v>
      </c>
      <c r="E17" s="22">
        <v>4751</v>
      </c>
      <c r="F17" s="22">
        <v>955</v>
      </c>
      <c r="G17" s="22">
        <v>820</v>
      </c>
      <c r="H17" s="22"/>
      <c r="I17" s="22"/>
      <c r="J17" s="22"/>
      <c r="K17" s="22"/>
      <c r="L17" s="22">
        <v>31</v>
      </c>
      <c r="M17" s="22"/>
      <c r="N17" s="22">
        <v>180777</v>
      </c>
      <c r="O17" s="22">
        <v>370</v>
      </c>
      <c r="P17" s="22">
        <v>454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61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2</v>
      </c>
      <c r="E26" s="22">
        <v>0</v>
      </c>
      <c r="F26" s="22">
        <v>15</v>
      </c>
      <c r="G26" s="22">
        <v>0</v>
      </c>
      <c r="H26" s="22">
        <v>1</v>
      </c>
      <c r="I26" s="22"/>
      <c r="J26" s="22"/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>
  <sheetPr codeName="Feuil5"/>
  <dimension ref="B1:Z67"/>
  <sheetViews>
    <sheetView topLeftCell="O28" zoomScale="69" zoomScaleNormal="69" workbookViewId="0">
      <selection activeCell="P44" sqref="P44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30041</v>
      </c>
      <c r="E16" s="22">
        <v>1730</v>
      </c>
      <c r="F16" s="22">
        <v>455</v>
      </c>
      <c r="G16" s="22">
        <v>582</v>
      </c>
      <c r="H16" s="22"/>
      <c r="I16" s="22"/>
      <c r="J16" s="22"/>
      <c r="K16" s="22"/>
      <c r="L16" s="22">
        <v>24</v>
      </c>
      <c r="M16" s="22"/>
      <c r="N16" s="22">
        <v>180777</v>
      </c>
      <c r="O16" s="22">
        <v>122</v>
      </c>
      <c r="P16" s="22">
        <v>272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30685</v>
      </c>
      <c r="E17" s="22">
        <v>2960</v>
      </c>
      <c r="F17" s="22">
        <v>732</v>
      </c>
      <c r="G17" s="22">
        <v>708</v>
      </c>
      <c r="H17" s="22"/>
      <c r="I17" s="22"/>
      <c r="J17" s="22"/>
      <c r="K17" s="22"/>
      <c r="L17" s="22">
        <v>31</v>
      </c>
      <c r="M17" s="22"/>
      <c r="N17" s="22">
        <v>180777</v>
      </c>
      <c r="O17" s="22">
        <v>370</v>
      </c>
      <c r="P17" s="22">
        <v>454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47</v>
      </c>
      <c r="F23" s="24" t="s">
        <v>61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0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2</v>
      </c>
      <c r="E26" s="22">
        <v>2</v>
      </c>
      <c r="F26" s="22">
        <v>8</v>
      </c>
      <c r="G26" s="22">
        <v>1</v>
      </c>
      <c r="H26" s="22">
        <v>2</v>
      </c>
      <c r="I26" s="22"/>
      <c r="J26" s="22"/>
      <c r="K26" s="22">
        <v>0</v>
      </c>
      <c r="L26" s="22">
        <v>2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355" t="s">
        <v>26</v>
      </c>
      <c r="D41" s="355" t="s">
        <v>24</v>
      </c>
      <c r="E41" s="355" t="s">
        <v>25</v>
      </c>
      <c r="F41" s="355" t="s">
        <v>30</v>
      </c>
      <c r="H41" s="381" t="s">
        <v>41</v>
      </c>
      <c r="I41" s="355" t="s">
        <v>27</v>
      </c>
      <c r="J41" s="355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380"/>
      <c r="D42" s="380"/>
      <c r="E42" s="380"/>
      <c r="F42" s="380"/>
      <c r="H42" s="380"/>
      <c r="I42" s="380"/>
      <c r="J42" s="380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380"/>
      <c r="D43" s="380"/>
      <c r="E43" s="380"/>
      <c r="F43" s="380"/>
      <c r="H43" s="380"/>
      <c r="I43" s="380"/>
      <c r="J43" s="380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380"/>
      <c r="D44" s="380"/>
      <c r="E44" s="380"/>
      <c r="F44" s="380"/>
      <c r="H44" s="380"/>
      <c r="I44" s="380"/>
      <c r="J44" s="380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380"/>
      <c r="D45" s="380"/>
      <c r="E45" s="380"/>
      <c r="F45" s="380"/>
      <c r="H45" s="380"/>
      <c r="I45" s="380"/>
      <c r="J45" s="380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380"/>
      <c r="D46" s="380"/>
      <c r="E46" s="380"/>
      <c r="F46" s="380"/>
      <c r="H46" s="380"/>
      <c r="I46" s="380"/>
      <c r="J46" s="380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380"/>
      <c r="D47" s="380"/>
      <c r="E47" s="380"/>
      <c r="F47" s="380"/>
      <c r="H47" s="380"/>
      <c r="I47" s="380"/>
      <c r="J47" s="380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8">
        <f>COUNTA(E42:E47)</f>
        <v>0</v>
      </c>
      <c r="F48" s="398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>
  <sheetPr codeName="Feuil6"/>
  <dimension ref="B1:Z67"/>
  <sheetViews>
    <sheetView topLeftCell="O23" zoomScale="69" zoomScaleNormal="69" workbookViewId="0">
      <selection activeCell="Y31" sqref="Y31"/>
    </sheetView>
  </sheetViews>
  <sheetFormatPr baseColWidth="10" defaultRowHeight="15"/>
  <cols>
    <col min="1" max="1" width="3.85546875" customWidth="1"/>
    <col min="2" max="17" width="32.7109375" customWidth="1"/>
    <col min="19" max="19" width="18.85546875" customWidth="1"/>
    <col min="23" max="23" width="21.28515625" customWidth="1"/>
    <col min="24" max="24" width="20.28515625" customWidth="1"/>
    <col min="25" max="25" width="21.140625" customWidth="1"/>
  </cols>
  <sheetData>
    <row r="1" spans="2:24" ht="15.75" thickBot="1"/>
    <row r="2" spans="2:24" ht="15" customHeight="1">
      <c r="C2" s="410"/>
      <c r="D2" s="411"/>
      <c r="E2" s="416" t="s">
        <v>31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8"/>
      <c r="R2" s="425" t="s">
        <v>32</v>
      </c>
      <c r="S2" s="426"/>
      <c r="T2" s="427"/>
      <c r="U2" s="17"/>
      <c r="V2" s="400"/>
      <c r="W2" s="400"/>
      <c r="X2" s="400"/>
    </row>
    <row r="3" spans="2:24" ht="15" customHeight="1">
      <c r="C3" s="412"/>
      <c r="D3" s="413"/>
      <c r="E3" s="419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1"/>
      <c r="R3" s="404" t="s">
        <v>33</v>
      </c>
      <c r="S3" s="405"/>
      <c r="T3" s="406"/>
      <c r="U3" s="17"/>
      <c r="V3" s="400"/>
      <c r="W3" s="400"/>
      <c r="X3" s="400"/>
    </row>
    <row r="4" spans="2:24" ht="15" customHeight="1">
      <c r="C4" s="412"/>
      <c r="D4" s="413"/>
      <c r="E4" s="419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  <c r="Q4" s="421"/>
      <c r="R4" s="404" t="s">
        <v>34</v>
      </c>
      <c r="S4" s="405"/>
      <c r="T4" s="406"/>
      <c r="U4" s="17"/>
      <c r="V4" s="400"/>
      <c r="W4" s="400"/>
      <c r="X4" s="400"/>
    </row>
    <row r="5" spans="2:24" ht="15.75" customHeight="1" thickBot="1">
      <c r="C5" s="414"/>
      <c r="D5" s="415"/>
      <c r="E5" s="422"/>
      <c r="F5" s="423"/>
      <c r="G5" s="423"/>
      <c r="H5" s="423"/>
      <c r="I5" s="423"/>
      <c r="J5" s="423"/>
      <c r="K5" s="423"/>
      <c r="L5" s="423"/>
      <c r="M5" s="423"/>
      <c r="N5" s="423"/>
      <c r="O5" s="423"/>
      <c r="P5" s="423"/>
      <c r="Q5" s="424"/>
      <c r="R5" s="428" t="s">
        <v>35</v>
      </c>
      <c r="S5" s="429"/>
      <c r="T5" s="430"/>
      <c r="U5" s="17"/>
      <c r="V5" s="400"/>
      <c r="W5" s="400"/>
      <c r="X5" s="400"/>
    </row>
    <row r="6" spans="2:24" ht="15" customHeight="1">
      <c r="C6" s="3"/>
      <c r="D6" s="3"/>
      <c r="E6" s="3"/>
      <c r="F6" s="3"/>
    </row>
    <row r="7" spans="2:24" ht="15" customHeight="1">
      <c r="C7" s="3"/>
      <c r="D7" s="3"/>
      <c r="E7" s="3"/>
      <c r="F7" s="3"/>
    </row>
    <row r="8" spans="2:24" ht="15" customHeight="1">
      <c r="C8" s="3"/>
      <c r="D8" s="3"/>
      <c r="E8" s="3"/>
      <c r="F8" s="3"/>
    </row>
    <row r="9" spans="2:24" ht="15" customHeight="1">
      <c r="C9" s="3"/>
      <c r="D9" s="3"/>
      <c r="F9" s="3"/>
    </row>
    <row r="10" spans="2:24" ht="15" customHeight="1">
      <c r="C10" s="3"/>
      <c r="D10" s="3"/>
      <c r="E10" s="3"/>
      <c r="F10" s="3"/>
    </row>
    <row r="11" spans="2:24">
      <c r="C11" s="1"/>
      <c r="D11" s="1"/>
      <c r="E11" s="1"/>
      <c r="F11" s="1"/>
    </row>
    <row r="12" spans="2:24" ht="36.75" customHeight="1">
      <c r="C12" s="1"/>
      <c r="D12" s="1"/>
      <c r="E12" s="1"/>
      <c r="F12" s="1"/>
    </row>
    <row r="13" spans="2:24" ht="60" customHeight="1">
      <c r="B13" s="402" t="s">
        <v>22</v>
      </c>
      <c r="C13" s="402"/>
      <c r="D13" s="376" t="s">
        <v>0</v>
      </c>
      <c r="E13" s="376" t="s">
        <v>1</v>
      </c>
      <c r="F13" s="376" t="s">
        <v>2</v>
      </c>
      <c r="G13" s="357" t="s">
        <v>107</v>
      </c>
      <c r="H13" s="376" t="s">
        <v>3</v>
      </c>
      <c r="I13" s="376" t="s">
        <v>4</v>
      </c>
      <c r="J13" s="376" t="s">
        <v>5</v>
      </c>
      <c r="K13" s="376" t="s">
        <v>6</v>
      </c>
      <c r="L13" s="376" t="s">
        <v>7</v>
      </c>
      <c r="M13" s="376" t="s">
        <v>8</v>
      </c>
      <c r="N13" s="376" t="s">
        <v>180</v>
      </c>
      <c r="O13" s="376" t="s">
        <v>9</v>
      </c>
      <c r="P13" s="376" t="s">
        <v>10</v>
      </c>
      <c r="R13" s="9"/>
      <c r="S13" s="10"/>
      <c r="T13" s="10"/>
      <c r="U13" s="10"/>
      <c r="V13" s="10"/>
      <c r="W13" s="10"/>
      <c r="X13" s="10"/>
    </row>
    <row r="14" spans="2:24" ht="30" customHeight="1">
      <c r="B14" s="403" t="s">
        <v>11</v>
      </c>
      <c r="C14" s="403"/>
      <c r="D14" s="22" t="s">
        <v>43</v>
      </c>
      <c r="E14" s="22">
        <v>199400</v>
      </c>
      <c r="F14" s="22">
        <v>512520</v>
      </c>
      <c r="G14" s="22" t="s">
        <v>52</v>
      </c>
      <c r="H14" s="22">
        <v>480387</v>
      </c>
      <c r="I14" s="2"/>
      <c r="J14" s="22"/>
      <c r="K14" s="22">
        <v>480387</v>
      </c>
      <c r="L14" s="22" t="s">
        <v>58</v>
      </c>
      <c r="M14" s="22"/>
      <c r="N14" s="22" t="s">
        <v>75</v>
      </c>
      <c r="O14" s="22" t="s">
        <v>106</v>
      </c>
      <c r="P14" s="22" t="s">
        <v>56</v>
      </c>
      <c r="R14" s="11"/>
      <c r="S14" s="11"/>
      <c r="T14" s="11"/>
      <c r="U14" s="11"/>
      <c r="V14" s="11"/>
      <c r="W14" s="10"/>
      <c r="X14" s="10"/>
    </row>
    <row r="15" spans="2:24" ht="57.75" customHeight="1">
      <c r="B15" s="403" t="s">
        <v>12</v>
      </c>
      <c r="C15" s="403"/>
      <c r="D15" s="22" t="s">
        <v>44</v>
      </c>
      <c r="E15" s="22" t="s">
        <v>46</v>
      </c>
      <c r="F15" s="22" t="s">
        <v>101</v>
      </c>
      <c r="G15" s="22" t="s">
        <v>53</v>
      </c>
      <c r="H15" s="24" t="s">
        <v>54</v>
      </c>
      <c r="I15" s="22"/>
      <c r="J15" s="24"/>
      <c r="K15" s="24" t="s">
        <v>55</v>
      </c>
      <c r="L15" s="23" t="s">
        <v>59</v>
      </c>
      <c r="M15" s="22"/>
      <c r="N15" s="22" t="s">
        <v>74</v>
      </c>
      <c r="O15" s="22" t="s">
        <v>105</v>
      </c>
      <c r="P15" s="24" t="s">
        <v>57</v>
      </c>
      <c r="R15" s="11"/>
      <c r="S15" s="11"/>
      <c r="T15" s="11"/>
      <c r="U15" s="11"/>
      <c r="V15" s="11"/>
      <c r="W15" s="10"/>
      <c r="X15" s="10"/>
    </row>
    <row r="16" spans="2:24" ht="30" customHeight="1">
      <c r="B16" s="403" t="s">
        <v>60</v>
      </c>
      <c r="C16" s="403"/>
      <c r="D16" s="22">
        <v>29297</v>
      </c>
      <c r="E16" s="22"/>
      <c r="F16" s="22"/>
      <c r="G16" s="22">
        <v>471</v>
      </c>
      <c r="H16" s="22"/>
      <c r="I16" s="22"/>
      <c r="J16" s="22"/>
      <c r="K16" s="22"/>
      <c r="L16" s="22">
        <v>15</v>
      </c>
      <c r="M16" s="22"/>
      <c r="N16" s="22">
        <v>180777</v>
      </c>
      <c r="O16" s="22">
        <v>0</v>
      </c>
      <c r="P16" s="22">
        <v>64</v>
      </c>
      <c r="R16" s="11"/>
      <c r="S16" s="11"/>
      <c r="T16" s="11"/>
      <c r="U16" s="11"/>
      <c r="V16" s="11"/>
      <c r="W16" s="10"/>
      <c r="X16" s="10"/>
    </row>
    <row r="17" spans="2:24" ht="30" customHeight="1">
      <c r="B17" s="403" t="s">
        <v>23</v>
      </c>
      <c r="C17" s="403"/>
      <c r="D17" s="22">
        <v>29990</v>
      </c>
      <c r="E17" s="22">
        <v>1373</v>
      </c>
      <c r="F17" s="22">
        <v>406</v>
      </c>
      <c r="G17" s="22">
        <v>582</v>
      </c>
      <c r="H17" s="22"/>
      <c r="I17" s="22"/>
      <c r="J17" s="22"/>
      <c r="K17" s="22"/>
      <c r="L17" s="22">
        <v>24</v>
      </c>
      <c r="M17" s="22"/>
      <c r="N17" s="22">
        <v>180777</v>
      </c>
      <c r="O17" s="22">
        <v>0</v>
      </c>
      <c r="P17" s="22">
        <v>272</v>
      </c>
      <c r="R17" s="11"/>
      <c r="S17" s="11"/>
      <c r="T17" s="11"/>
      <c r="U17" s="11"/>
      <c r="V17" s="11"/>
      <c r="W17" s="10"/>
      <c r="X17" s="10"/>
    </row>
    <row r="18" spans="2:24" ht="30" customHeight="1">
      <c r="B18" s="403" t="s">
        <v>36</v>
      </c>
      <c r="C18" s="25" t="s">
        <v>37</v>
      </c>
      <c r="D18" s="22" t="s">
        <v>45</v>
      </c>
      <c r="E18" s="22" t="s">
        <v>45</v>
      </c>
      <c r="F18" s="22" t="s">
        <v>45</v>
      </c>
      <c r="G18" s="22" t="s">
        <v>45</v>
      </c>
      <c r="H18" s="22" t="s">
        <v>45</v>
      </c>
      <c r="I18" s="22"/>
      <c r="J18" s="22"/>
      <c r="K18" s="22" t="s">
        <v>48</v>
      </c>
      <c r="L18" s="22" t="s">
        <v>48</v>
      </c>
      <c r="M18" s="22"/>
      <c r="N18" s="22" t="s">
        <v>45</v>
      </c>
      <c r="O18" s="22" t="s">
        <v>45</v>
      </c>
      <c r="P18" s="22" t="s">
        <v>45</v>
      </c>
      <c r="R18" s="11"/>
      <c r="S18" s="11"/>
      <c r="T18" s="11"/>
      <c r="U18" s="11"/>
      <c r="V18" s="11"/>
      <c r="W18" s="10"/>
      <c r="X18" s="10"/>
    </row>
    <row r="19" spans="2:24" ht="30" customHeight="1">
      <c r="B19" s="403"/>
      <c r="C19" s="25" t="s">
        <v>38</v>
      </c>
      <c r="D19" s="22" t="s">
        <v>45</v>
      </c>
      <c r="E19" s="22" t="s">
        <v>45</v>
      </c>
      <c r="F19" s="22" t="s">
        <v>45</v>
      </c>
      <c r="G19" s="22" t="s">
        <v>45</v>
      </c>
      <c r="H19" s="22" t="s">
        <v>45</v>
      </c>
      <c r="I19" s="22"/>
      <c r="J19" s="22"/>
      <c r="K19" s="22" t="s">
        <v>48</v>
      </c>
      <c r="L19" s="22" t="s">
        <v>48</v>
      </c>
      <c r="M19" s="22"/>
      <c r="N19" s="22" t="s">
        <v>45</v>
      </c>
      <c r="O19" s="22" t="s">
        <v>45</v>
      </c>
      <c r="P19" s="22" t="s">
        <v>45</v>
      </c>
      <c r="R19" s="11"/>
      <c r="S19" s="11"/>
      <c r="T19" s="11"/>
      <c r="U19" s="11"/>
      <c r="V19" s="11"/>
      <c r="W19" s="10"/>
      <c r="X19" s="10"/>
    </row>
    <row r="20" spans="2:24" ht="30" customHeight="1">
      <c r="B20" s="401" t="s">
        <v>15</v>
      </c>
      <c r="C20" s="401"/>
      <c r="D20" s="22" t="s">
        <v>45</v>
      </c>
      <c r="E20" s="22" t="s">
        <v>45</v>
      </c>
      <c r="F20" s="22" t="s">
        <v>45</v>
      </c>
      <c r="G20" s="22" t="s">
        <v>45</v>
      </c>
      <c r="H20" s="22" t="s">
        <v>45</v>
      </c>
      <c r="I20" s="22"/>
      <c r="J20" s="22"/>
      <c r="K20" s="22" t="s">
        <v>45</v>
      </c>
      <c r="L20" s="22" t="s">
        <v>48</v>
      </c>
      <c r="M20" s="22"/>
      <c r="N20" s="22" t="s">
        <v>45</v>
      </c>
      <c r="O20" s="22" t="s">
        <v>45</v>
      </c>
      <c r="P20" s="22" t="s">
        <v>45</v>
      </c>
      <c r="R20" s="11"/>
      <c r="S20" s="11"/>
      <c r="T20" s="11"/>
      <c r="U20" s="11"/>
      <c r="V20" s="11"/>
      <c r="W20" s="10"/>
      <c r="X20" s="10"/>
    </row>
    <row r="21" spans="2:24" ht="30" customHeight="1">
      <c r="B21" s="401" t="s">
        <v>39</v>
      </c>
      <c r="C21" s="401"/>
      <c r="D21" s="22" t="s">
        <v>45</v>
      </c>
      <c r="E21" s="22" t="s">
        <v>45</v>
      </c>
      <c r="F21" s="22" t="s">
        <v>45</v>
      </c>
      <c r="G21" s="22" t="s">
        <v>45</v>
      </c>
      <c r="H21" s="22" t="s">
        <v>45</v>
      </c>
      <c r="I21" s="22"/>
      <c r="J21" s="22"/>
      <c r="K21" s="22" t="s">
        <v>48</v>
      </c>
      <c r="L21" s="22" t="s">
        <v>48</v>
      </c>
      <c r="M21" s="22"/>
      <c r="N21" s="22" t="s">
        <v>45</v>
      </c>
      <c r="O21" s="22" t="s">
        <v>45</v>
      </c>
      <c r="P21" s="22" t="s">
        <v>45</v>
      </c>
      <c r="R21" s="11"/>
      <c r="S21" s="11"/>
      <c r="T21" s="11"/>
      <c r="U21" s="11"/>
      <c r="V21" s="11"/>
      <c r="W21" s="10"/>
      <c r="X21" s="10"/>
    </row>
    <row r="22" spans="2:24" ht="30" customHeight="1">
      <c r="B22" s="401" t="s">
        <v>16</v>
      </c>
      <c r="C22" s="401"/>
      <c r="D22" s="22" t="s">
        <v>45</v>
      </c>
      <c r="E22" s="22" t="s">
        <v>45</v>
      </c>
      <c r="F22" s="22" t="s">
        <v>45</v>
      </c>
      <c r="G22" s="22" t="s">
        <v>45</v>
      </c>
      <c r="H22" s="22" t="s">
        <v>45</v>
      </c>
      <c r="I22" s="22"/>
      <c r="J22" s="22"/>
      <c r="K22" s="22" t="s">
        <v>48</v>
      </c>
      <c r="L22" s="22" t="s">
        <v>48</v>
      </c>
      <c r="M22" s="22"/>
      <c r="N22" s="22" t="s">
        <v>45</v>
      </c>
      <c r="O22" s="22" t="s">
        <v>45</v>
      </c>
      <c r="P22" s="22" t="s">
        <v>45</v>
      </c>
      <c r="R22" s="11"/>
      <c r="S22" s="11"/>
      <c r="T22" s="11"/>
      <c r="U22" s="11"/>
      <c r="V22" s="11"/>
      <c r="W22" s="10"/>
      <c r="X22" s="10"/>
    </row>
    <row r="23" spans="2:24" ht="66.75" customHeight="1">
      <c r="B23" s="401" t="s">
        <v>17</v>
      </c>
      <c r="C23" s="401"/>
      <c r="D23" s="22" t="s">
        <v>45</v>
      </c>
      <c r="E23" s="24" t="s">
        <v>47</v>
      </c>
      <c r="F23" s="24" t="s">
        <v>47</v>
      </c>
      <c r="G23" s="22" t="s">
        <v>45</v>
      </c>
      <c r="H23" s="22" t="s">
        <v>45</v>
      </c>
      <c r="I23" s="22"/>
      <c r="J23" s="24"/>
      <c r="K23" s="24" t="s">
        <v>47</v>
      </c>
      <c r="L23" s="22" t="s">
        <v>48</v>
      </c>
      <c r="M23" s="22"/>
      <c r="N23" s="22" t="s">
        <v>45</v>
      </c>
      <c r="O23" s="22" t="s">
        <v>45</v>
      </c>
      <c r="P23" s="22" t="s">
        <v>45</v>
      </c>
      <c r="R23" s="11"/>
      <c r="S23" s="11"/>
      <c r="T23" s="11"/>
      <c r="U23" s="11"/>
      <c r="V23" s="11"/>
      <c r="W23" s="10"/>
      <c r="X23" s="10"/>
    </row>
    <row r="24" spans="2:24" ht="30" customHeight="1">
      <c r="B24" s="401" t="s">
        <v>13</v>
      </c>
      <c r="C24" s="401"/>
      <c r="D24" s="22">
        <v>2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389">
        <f>COUNTA(D24:P24)</f>
        <v>1</v>
      </c>
      <c r="R24" s="11"/>
      <c r="S24" s="11"/>
      <c r="T24" s="11"/>
      <c r="U24" s="11"/>
      <c r="V24" s="11"/>
      <c r="W24" s="10"/>
      <c r="X24" s="10"/>
    </row>
    <row r="25" spans="2:24" ht="30" customHeight="1">
      <c r="B25" s="401" t="s">
        <v>14</v>
      </c>
      <c r="C25" s="401"/>
      <c r="D25" s="22" t="s">
        <v>45</v>
      </c>
      <c r="E25" s="22" t="s">
        <v>45</v>
      </c>
      <c r="F25" s="22" t="s">
        <v>45</v>
      </c>
      <c r="G25" s="22" t="s">
        <v>45</v>
      </c>
      <c r="H25" s="22" t="s">
        <v>45</v>
      </c>
      <c r="I25" s="22"/>
      <c r="J25" s="22"/>
      <c r="K25" s="22" t="s">
        <v>45</v>
      </c>
      <c r="L25" s="22" t="s">
        <v>45</v>
      </c>
      <c r="M25" s="22"/>
      <c r="N25" s="22" t="s">
        <v>45</v>
      </c>
      <c r="O25" s="22" t="s">
        <v>45</v>
      </c>
      <c r="P25" s="22" t="s">
        <v>45</v>
      </c>
      <c r="R25" s="11"/>
      <c r="S25" s="11"/>
      <c r="T25" s="11"/>
      <c r="U25" s="11"/>
      <c r="V25" s="11"/>
      <c r="W25" s="10"/>
      <c r="X25" s="10"/>
    </row>
    <row r="26" spans="2:24" ht="30" customHeight="1">
      <c r="B26" s="401" t="s">
        <v>18</v>
      </c>
      <c r="C26" s="401"/>
      <c r="D26" s="22">
        <v>0</v>
      </c>
      <c r="E26" s="22">
        <v>0</v>
      </c>
      <c r="F26" s="22">
        <v>0</v>
      </c>
      <c r="G26" s="22">
        <v>9</v>
      </c>
      <c r="H26" s="22">
        <v>0</v>
      </c>
      <c r="I26" s="22"/>
      <c r="J26" s="22"/>
      <c r="K26" s="22">
        <v>0</v>
      </c>
      <c r="L26" s="22">
        <v>0</v>
      </c>
      <c r="M26" s="22"/>
      <c r="N26" s="22">
        <v>5</v>
      </c>
      <c r="O26" s="22">
        <v>0</v>
      </c>
      <c r="P26" s="22"/>
      <c r="R26" s="11"/>
      <c r="S26" s="11"/>
      <c r="T26" s="11"/>
      <c r="U26" s="11"/>
      <c r="V26" s="11"/>
      <c r="W26" s="10"/>
      <c r="X26" s="10"/>
    </row>
    <row r="27" spans="2:24" ht="30" customHeight="1">
      <c r="B27" s="401" t="s">
        <v>19</v>
      </c>
      <c r="C27" s="401"/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/>
      <c r="J27" s="22"/>
      <c r="K27" s="22">
        <v>0</v>
      </c>
      <c r="L27" s="22">
        <v>0</v>
      </c>
      <c r="M27" s="22"/>
      <c r="N27" s="22">
        <v>55</v>
      </c>
      <c r="O27" s="22">
        <v>0</v>
      </c>
      <c r="P27" s="22"/>
      <c r="R27" s="11"/>
      <c r="S27" s="11"/>
      <c r="T27" s="11"/>
      <c r="U27" s="11"/>
      <c r="V27" s="11"/>
      <c r="W27" s="10"/>
      <c r="X27" s="10"/>
    </row>
    <row r="28" spans="2:24" ht="30" customHeight="1">
      <c r="B28" s="401" t="s">
        <v>20</v>
      </c>
      <c r="C28" s="401"/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/>
      <c r="J28" s="22"/>
      <c r="K28" s="22">
        <v>0</v>
      </c>
      <c r="L28" s="22">
        <v>0</v>
      </c>
      <c r="M28" s="22"/>
      <c r="N28" s="22" t="s">
        <v>78</v>
      </c>
      <c r="O28" s="22"/>
      <c r="P28" s="22"/>
      <c r="R28" s="11"/>
      <c r="S28" s="11"/>
      <c r="T28" s="11"/>
      <c r="U28" s="11"/>
      <c r="V28" s="11"/>
      <c r="W28" s="10"/>
      <c r="X28" s="10"/>
    </row>
    <row r="29" spans="2:24" ht="30" customHeight="1">
      <c r="B29" s="401" t="s">
        <v>21</v>
      </c>
      <c r="C29" s="401"/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1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R29" s="11"/>
      <c r="S29" s="11"/>
      <c r="T29" s="11"/>
      <c r="U29" s="11"/>
      <c r="V29" s="11"/>
      <c r="W29" s="10"/>
      <c r="X29" s="10"/>
    </row>
    <row r="30" spans="2:24" ht="30" customHeight="1">
      <c r="B30" s="401" t="s">
        <v>86</v>
      </c>
      <c r="C30" s="40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389">
        <f>SUM(D30:P30)</f>
        <v>0</v>
      </c>
      <c r="R30" s="11"/>
      <c r="S30" s="11"/>
      <c r="T30" s="11"/>
      <c r="U30" s="11"/>
      <c r="V30" s="11"/>
      <c r="W30" s="10"/>
      <c r="X30" s="10"/>
    </row>
    <row r="31" spans="2:24" ht="30" customHeight="1">
      <c r="B31" s="401" t="s">
        <v>223</v>
      </c>
      <c r="C31" s="401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42"/>
      <c r="R31" s="11"/>
      <c r="S31" s="11"/>
      <c r="T31" s="11"/>
      <c r="U31" s="11"/>
      <c r="V31" s="11"/>
      <c r="W31" s="10"/>
      <c r="X31" s="10"/>
    </row>
    <row r="32" spans="2:24" ht="23.25">
      <c r="B32" s="401" t="s">
        <v>224</v>
      </c>
      <c r="C32" s="401"/>
      <c r="D32" s="395">
        <f>D26*D31</f>
        <v>0</v>
      </c>
      <c r="E32" s="395">
        <f t="shared" ref="E32:P32" si="0">E26*E31</f>
        <v>0</v>
      </c>
      <c r="F32" s="395">
        <f t="shared" si="0"/>
        <v>0</v>
      </c>
      <c r="G32" s="395">
        <f t="shared" si="0"/>
        <v>0</v>
      </c>
      <c r="H32" s="395">
        <f t="shared" si="0"/>
        <v>0</v>
      </c>
      <c r="I32" s="395">
        <f t="shared" si="0"/>
        <v>0</v>
      </c>
      <c r="J32" s="395">
        <f t="shared" si="0"/>
        <v>0</v>
      </c>
      <c r="K32" s="395">
        <f t="shared" si="0"/>
        <v>0</v>
      </c>
      <c r="L32" s="395">
        <f t="shared" si="0"/>
        <v>0</v>
      </c>
      <c r="M32" s="395">
        <f t="shared" si="0"/>
        <v>0</v>
      </c>
      <c r="N32" s="395">
        <f t="shared" si="0"/>
        <v>0</v>
      </c>
      <c r="O32" s="395">
        <f t="shared" si="0"/>
        <v>0</v>
      </c>
      <c r="P32" s="395">
        <f t="shared" si="0"/>
        <v>0</v>
      </c>
      <c r="Q32" s="393">
        <f>SUM(D32:P32)</f>
        <v>0</v>
      </c>
    </row>
    <row r="41" spans="3:26" ht="54.75" customHeight="1">
      <c r="C41" s="27" t="s">
        <v>26</v>
      </c>
      <c r="D41" s="27" t="s">
        <v>24</v>
      </c>
      <c r="E41" s="27" t="s">
        <v>25</v>
      </c>
      <c r="F41" s="27" t="s">
        <v>30</v>
      </c>
      <c r="H41" s="28" t="s">
        <v>41</v>
      </c>
      <c r="I41" s="27" t="s">
        <v>27</v>
      </c>
      <c r="J41" s="27" t="s">
        <v>28</v>
      </c>
      <c r="L41" s="28" t="s">
        <v>29</v>
      </c>
      <c r="M41" s="27" t="s">
        <v>40</v>
      </c>
      <c r="N41" s="27" t="s">
        <v>42</v>
      </c>
      <c r="O41" s="27" t="s">
        <v>81</v>
      </c>
      <c r="Q41" s="381" t="s">
        <v>51</v>
      </c>
      <c r="R41" s="381" t="s">
        <v>49</v>
      </c>
      <c r="S41" s="381" t="s">
        <v>50</v>
      </c>
      <c r="T41" s="381" t="s">
        <v>82</v>
      </c>
      <c r="U41" s="381" t="s">
        <v>188</v>
      </c>
      <c r="W41" s="28" t="s">
        <v>83</v>
      </c>
      <c r="X41" s="28" t="s">
        <v>85</v>
      </c>
      <c r="Y41" s="28" t="s">
        <v>84</v>
      </c>
      <c r="Z41" s="381" t="s">
        <v>220</v>
      </c>
    </row>
    <row r="42" spans="3:26" ht="24.95" customHeight="1">
      <c r="C42" s="2"/>
      <c r="D42" s="2"/>
      <c r="E42" s="2"/>
      <c r="F42" s="2"/>
      <c r="H42" s="2"/>
      <c r="I42" s="2"/>
      <c r="J42" s="2"/>
      <c r="L42" s="2"/>
      <c r="M42" s="2"/>
      <c r="N42" s="2"/>
      <c r="O42" s="2"/>
      <c r="Q42" s="380"/>
      <c r="R42" s="380"/>
      <c r="S42" s="380"/>
      <c r="T42" s="380"/>
      <c r="U42" s="380" t="str">
        <f>IF(R42="","",R42*VLOOKUP(T42,'cout opérateur machines'!A1:B8,2,0))</f>
        <v/>
      </c>
      <c r="W42" s="2"/>
      <c r="X42" s="2"/>
      <c r="Y42" s="2"/>
      <c r="Z42" s="391">
        <f>X42*8</f>
        <v>0</v>
      </c>
    </row>
    <row r="43" spans="3:26" ht="24.95" customHeight="1">
      <c r="C43" s="2"/>
      <c r="D43" s="2"/>
      <c r="E43" s="2"/>
      <c r="F43" s="2"/>
      <c r="H43" s="2"/>
      <c r="I43" s="2"/>
      <c r="J43" s="2"/>
      <c r="L43" s="2"/>
      <c r="M43" s="2"/>
      <c r="N43" s="2"/>
      <c r="O43" s="2"/>
      <c r="Q43" s="380"/>
      <c r="R43" s="380"/>
      <c r="S43" s="380"/>
      <c r="T43" s="380"/>
      <c r="U43" s="380" t="str">
        <f>IF(R43="","",R43*VLOOKUP(T43,'cout opérateur machines'!A2:B9,2,0))</f>
        <v/>
      </c>
      <c r="W43" s="2"/>
      <c r="X43" s="2"/>
      <c r="Y43" s="2"/>
      <c r="Z43" s="391">
        <f t="shared" ref="Z43:Z48" si="1">X43*8</f>
        <v>0</v>
      </c>
    </row>
    <row r="44" spans="3:26" ht="24.95" customHeight="1">
      <c r="C44" s="2"/>
      <c r="D44" s="2"/>
      <c r="E44" s="2"/>
      <c r="F44" s="2"/>
      <c r="H44" s="2"/>
      <c r="I44" s="2"/>
      <c r="J44" s="2"/>
      <c r="L44" s="2"/>
      <c r="M44" s="2"/>
      <c r="N44" s="2"/>
      <c r="O44" s="2"/>
      <c r="Q44" s="380"/>
      <c r="R44" s="380"/>
      <c r="S44" s="380"/>
      <c r="T44" s="380"/>
      <c r="U44" s="380" t="str">
        <f>IF(R44="","",R44*VLOOKUP(T44,'cout opérateur machines'!A3:B10,2,0))</f>
        <v/>
      </c>
      <c r="W44" s="2"/>
      <c r="X44" s="2"/>
      <c r="Y44" s="2"/>
      <c r="Z44" s="391">
        <f t="shared" si="1"/>
        <v>0</v>
      </c>
    </row>
    <row r="45" spans="3:26" ht="24.95" customHeight="1">
      <c r="C45" s="2"/>
      <c r="D45" s="2"/>
      <c r="E45" s="2"/>
      <c r="F45" s="2"/>
      <c r="H45" s="2"/>
      <c r="I45" s="2"/>
      <c r="J45" s="2"/>
      <c r="L45" s="2"/>
      <c r="M45" s="2"/>
      <c r="N45" s="2"/>
      <c r="O45" s="2"/>
      <c r="Q45" s="380"/>
      <c r="R45" s="380"/>
      <c r="S45" s="380"/>
      <c r="T45" s="380"/>
      <c r="U45" s="380" t="str">
        <f>IF(R45="","",R45*VLOOKUP(T45,'cout opérateur machines'!A4:B11,2,0))</f>
        <v/>
      </c>
      <c r="W45" s="2"/>
      <c r="X45" s="2"/>
      <c r="Y45" s="2"/>
      <c r="Z45" s="391">
        <f t="shared" si="1"/>
        <v>0</v>
      </c>
    </row>
    <row r="46" spans="3:26" ht="24.95" customHeight="1">
      <c r="C46" s="2"/>
      <c r="D46" s="2"/>
      <c r="E46" s="2"/>
      <c r="F46" s="2"/>
      <c r="H46" s="2"/>
      <c r="I46" s="2"/>
      <c r="J46" s="2"/>
      <c r="L46" s="2"/>
      <c r="M46" s="2"/>
      <c r="N46" s="2"/>
      <c r="O46" s="2"/>
      <c r="Q46" s="380"/>
      <c r="R46" s="380"/>
      <c r="S46" s="380"/>
      <c r="T46" s="380"/>
      <c r="U46" s="380" t="str">
        <f>IF(R46="","",R46*VLOOKUP(T46,'cout opérateur machines'!A5:B12,2,0))</f>
        <v/>
      </c>
      <c r="W46" s="2"/>
      <c r="X46" s="2"/>
      <c r="Y46" s="2"/>
      <c r="Z46" s="391">
        <f t="shared" si="1"/>
        <v>0</v>
      </c>
    </row>
    <row r="47" spans="3:26" ht="24.95" customHeight="1">
      <c r="C47" s="2"/>
      <c r="D47" s="2"/>
      <c r="E47" s="2"/>
      <c r="F47" s="2"/>
      <c r="H47" s="2"/>
      <c r="I47" s="2"/>
      <c r="J47" s="2"/>
      <c r="L47" s="2"/>
      <c r="M47" s="2"/>
      <c r="N47" s="2"/>
      <c r="O47" s="2"/>
      <c r="Q47" s="380"/>
      <c r="R47" s="380"/>
      <c r="S47" s="380"/>
      <c r="T47" s="380"/>
      <c r="U47" s="380" t="str">
        <f>IF(R47="","",R47*VLOOKUP(T47,'cout opérateur machines'!A6:B13,2,0))</f>
        <v/>
      </c>
      <c r="W47" s="2"/>
      <c r="X47" s="2"/>
      <c r="Y47" s="2"/>
      <c r="Z47" s="391">
        <f t="shared" si="1"/>
        <v>0</v>
      </c>
    </row>
    <row r="48" spans="3:26">
      <c r="E48" s="390">
        <f>COUNTA(E42:E47)</f>
        <v>0</v>
      </c>
      <c r="F48" s="390">
        <f>SUM(F42:F47)</f>
        <v>0</v>
      </c>
      <c r="M48" s="387">
        <f>SUM(M42:M47)</f>
        <v>0</v>
      </c>
      <c r="N48" s="59" t="s">
        <v>127</v>
      </c>
      <c r="Q48" s="379"/>
      <c r="R48" s="379"/>
      <c r="S48" s="407" t="s">
        <v>189</v>
      </c>
      <c r="T48" s="408"/>
      <c r="U48" s="383">
        <f>SUM(U42:U47)</f>
        <v>0</v>
      </c>
      <c r="W48" s="2"/>
      <c r="X48" s="2"/>
      <c r="Y48" s="2"/>
      <c r="Z48" s="391">
        <f t="shared" si="1"/>
        <v>0</v>
      </c>
    </row>
    <row r="49" spans="5:26">
      <c r="N49" s="2"/>
      <c r="Q49" s="379"/>
      <c r="R49" s="379"/>
      <c r="S49" s="379"/>
      <c r="T49" s="379"/>
      <c r="U49" s="379"/>
      <c r="Z49" s="393">
        <f>SUM(Z42:Z48)</f>
        <v>0</v>
      </c>
    </row>
    <row r="50" spans="5:26">
      <c r="N50" s="2"/>
      <c r="Q50" s="379"/>
      <c r="R50" s="379"/>
      <c r="S50" s="409" t="s">
        <v>190</v>
      </c>
      <c r="T50" s="409"/>
      <c r="U50" s="384">
        <v>1</v>
      </c>
    </row>
    <row r="51" spans="5:26">
      <c r="N51" s="2"/>
    </row>
    <row r="52" spans="5:26">
      <c r="N52" s="2"/>
    </row>
    <row r="53" spans="5:26">
      <c r="N53" s="2"/>
    </row>
    <row r="54" spans="5:26">
      <c r="N54" s="2"/>
    </row>
    <row r="55" spans="5:26">
      <c r="N55" s="2"/>
    </row>
    <row r="61" spans="5:26">
      <c r="E61" s="10"/>
    </row>
    <row r="62" spans="5:26">
      <c r="E62" s="10"/>
    </row>
    <row r="63" spans="5:26">
      <c r="E63" s="10"/>
    </row>
    <row r="64" spans="5:26">
      <c r="E64" s="10"/>
    </row>
    <row r="65" spans="5:5">
      <c r="E65" s="10"/>
    </row>
    <row r="66" spans="5:5">
      <c r="E66" s="10"/>
    </row>
    <row r="67" spans="5:5">
      <c r="E67" s="10"/>
    </row>
  </sheetData>
  <mergeCells count="31">
    <mergeCell ref="S48:T48"/>
    <mergeCell ref="S50:T50"/>
    <mergeCell ref="B26:C26"/>
    <mergeCell ref="B27:C27"/>
    <mergeCell ref="B28:C28"/>
    <mergeCell ref="B29:C29"/>
    <mergeCell ref="B30:C30"/>
    <mergeCell ref="B31:C31"/>
    <mergeCell ref="B32:C32"/>
    <mergeCell ref="B25:C25"/>
    <mergeCell ref="B13:C13"/>
    <mergeCell ref="B14:C14"/>
    <mergeCell ref="B15:C15"/>
    <mergeCell ref="B16:C16"/>
    <mergeCell ref="B17:C17"/>
    <mergeCell ref="B18:B19"/>
    <mergeCell ref="B20:C20"/>
    <mergeCell ref="B21:C21"/>
    <mergeCell ref="B22:C22"/>
    <mergeCell ref="B23:C23"/>
    <mergeCell ref="B24:C24"/>
    <mergeCell ref="C2:D5"/>
    <mergeCell ref="E2:Q5"/>
    <mergeCell ref="R2:T2"/>
    <mergeCell ref="V2:X2"/>
    <mergeCell ref="R3:T3"/>
    <mergeCell ref="V3:X3"/>
    <mergeCell ref="R4:T4"/>
    <mergeCell ref="V4:X4"/>
    <mergeCell ref="R5:T5"/>
    <mergeCell ref="V5:X5"/>
  </mergeCells>
  <dataValidations count="1">
    <dataValidation type="list" allowBlank="1" showInputMessage="1" showErrorMessage="1" sqref="N49:N55">
      <formula1>Cause_Refus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Height="6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55</vt:i4>
      </vt:variant>
      <vt:variant>
        <vt:lpstr>Plages nommées</vt:lpstr>
      </vt:variant>
      <vt:variant>
        <vt:i4>1</vt:i4>
      </vt:variant>
    </vt:vector>
  </HeadingPairs>
  <TitlesOfParts>
    <vt:vector size="56" baseType="lpstr">
      <vt:lpstr>Récap</vt:lpstr>
      <vt:lpstr>Modèle</vt:lpstr>
      <vt:lpstr>cout opérateur machines</vt:lpstr>
      <vt:lpstr>récap des coûts</vt:lpstr>
      <vt:lpstr>05-03-2020</vt:lpstr>
      <vt:lpstr>04-03-2020</vt:lpstr>
      <vt:lpstr>03-03-2020</vt:lpstr>
      <vt:lpstr>02-03-2020</vt:lpstr>
      <vt:lpstr>29-02-2020</vt:lpstr>
      <vt:lpstr>28-02-2020</vt:lpstr>
      <vt:lpstr>27-02-2020</vt:lpstr>
      <vt:lpstr>26-02-2020</vt:lpstr>
      <vt:lpstr>25-02-2020</vt:lpstr>
      <vt:lpstr>24-02-2020</vt:lpstr>
      <vt:lpstr>22-02-2020</vt:lpstr>
      <vt:lpstr>21-02-2020</vt:lpstr>
      <vt:lpstr>20-02-2020</vt:lpstr>
      <vt:lpstr>19-02-2020</vt:lpstr>
      <vt:lpstr>18-02-2020</vt:lpstr>
      <vt:lpstr>17-02-2020</vt:lpstr>
      <vt:lpstr>15-02-2020</vt:lpstr>
      <vt:lpstr>14-02-2020</vt:lpstr>
      <vt:lpstr>13-02-2020</vt:lpstr>
      <vt:lpstr>12-02-2020</vt:lpstr>
      <vt:lpstr>11-02-2020</vt:lpstr>
      <vt:lpstr>10-02-2020</vt:lpstr>
      <vt:lpstr>08-02-2020</vt:lpstr>
      <vt:lpstr>07-02-2020</vt:lpstr>
      <vt:lpstr>06-02-2020</vt:lpstr>
      <vt:lpstr>05-02-2020</vt:lpstr>
      <vt:lpstr>04-02-2020</vt:lpstr>
      <vt:lpstr>03-02-2020</vt:lpstr>
      <vt:lpstr>01-02-2020</vt:lpstr>
      <vt:lpstr>31-01-2020</vt:lpstr>
      <vt:lpstr>30-01-2020</vt:lpstr>
      <vt:lpstr>29-01-2020</vt:lpstr>
      <vt:lpstr>28-01-2020</vt:lpstr>
      <vt:lpstr>27-01-2020</vt:lpstr>
      <vt:lpstr>25-01-2020</vt:lpstr>
      <vt:lpstr>24-01-2020</vt:lpstr>
      <vt:lpstr>23-01-2020</vt:lpstr>
      <vt:lpstr>22-01-2020</vt:lpstr>
      <vt:lpstr>21-01-2020</vt:lpstr>
      <vt:lpstr>20-01-2020</vt:lpstr>
      <vt:lpstr>18-01-2020</vt:lpstr>
      <vt:lpstr>17-01-2020</vt:lpstr>
      <vt:lpstr>16-01-2020</vt:lpstr>
      <vt:lpstr>15-01-2020</vt:lpstr>
      <vt:lpstr>13-01-2020</vt:lpstr>
      <vt:lpstr>11-01-2020</vt:lpstr>
      <vt:lpstr>10-01-2020</vt:lpstr>
      <vt:lpstr>09-01-2020</vt:lpstr>
      <vt:lpstr>08-01-2020</vt:lpstr>
      <vt:lpstr>07-01-2020</vt:lpstr>
      <vt:lpstr>06-01-2020</vt:lpstr>
      <vt:lpstr>Récap!Extraire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TOSHIBA</cp:lastModifiedBy>
  <cp:lastPrinted>2020-01-15T08:39:45Z</cp:lastPrinted>
  <dcterms:created xsi:type="dcterms:W3CDTF">2019-12-27T10:12:30Z</dcterms:created>
  <dcterms:modified xsi:type="dcterms:W3CDTF">2020-04-01T09:20:29Z</dcterms:modified>
</cp:coreProperties>
</file>