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oshiba\Desktop\dev\"/>
    </mc:Choice>
  </mc:AlternateContent>
  <xr:revisionPtr revIDLastSave="0" documentId="13_ncr:1_{5F9BABC9-FCB7-4D01-9195-D188AACB33C1}" xr6:coauthVersionLast="45" xr6:coauthVersionMax="45" xr10:uidLastSave="{00000000-0000-0000-0000-000000000000}"/>
  <bookViews>
    <workbookView xWindow="-120" yWindow="-120" windowWidth="19440" windowHeight="11640" xr2:uid="{0A03E5E4-2A9A-4B4D-8F0A-2818B374565D}"/>
  </bookViews>
  <sheets>
    <sheet name="Feuil1" sheetId="3" r:id="rId1"/>
    <sheet name="achat laiton rond 22" sheetId="1" r:id="rId2"/>
    <sheet name="vente laiton rond 22" sheetId="2" r:id="rId3"/>
  </sheets>
  <definedNames>
    <definedName name="_xlnm._FilterDatabase" localSheetId="0" hidden="1">Feuil1!$A$3:$AL$115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22" i="1" l="1"/>
  <c r="I10" i="1"/>
  <c r="I3" i="1"/>
  <c r="K3" i="1" l="1"/>
  <c r="I2" i="2" l="1"/>
  <c r="D13" i="2" l="1"/>
  <c r="D14" i="2"/>
  <c r="D15" i="2"/>
  <c r="D16" i="2"/>
  <c r="D17" i="2"/>
  <c r="D18" i="2"/>
  <c r="D19" i="2"/>
  <c r="D20" i="2"/>
  <c r="D12" i="2"/>
  <c r="D11" i="2"/>
  <c r="D10" i="2"/>
  <c r="D9" i="2"/>
  <c r="D8" i="2"/>
  <c r="D7" i="2"/>
  <c r="D6" i="2"/>
  <c r="D5" i="2"/>
  <c r="D4" i="2"/>
  <c r="D3" i="2"/>
  <c r="D2" i="2"/>
  <c r="D21" i="2"/>
  <c r="K21" i="2"/>
  <c r="K20" i="2"/>
  <c r="K19" i="2"/>
  <c r="K18" i="2"/>
  <c r="K17" i="2"/>
  <c r="K16" i="2"/>
  <c r="K15" i="2"/>
  <c r="K14" i="2"/>
  <c r="K13" i="2"/>
  <c r="K12" i="2"/>
  <c r="K11" i="2"/>
  <c r="K10" i="2"/>
  <c r="K9" i="2"/>
  <c r="K8" i="2"/>
  <c r="K7" i="2"/>
  <c r="K6" i="2"/>
  <c r="K5" i="2"/>
  <c r="K4" i="2"/>
  <c r="K3" i="2"/>
  <c r="K2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" i="2"/>
  <c r="F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E5" i="2"/>
  <c r="E4" i="2"/>
  <c r="E3" i="2"/>
  <c r="E2" i="2"/>
  <c r="C5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4" i="2"/>
  <c r="C3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B3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2" i="2"/>
  <c r="H2" i="2"/>
  <c r="G2" i="2"/>
  <c r="C2" i="2"/>
  <c r="B2" i="2"/>
  <c r="A22" i="1"/>
  <c r="A10" i="1"/>
  <c r="A3" i="1"/>
  <c r="H3" i="1"/>
  <c r="G3" i="1"/>
  <c r="F3" i="1"/>
  <c r="T114" i="3"/>
  <c r="S114" i="3"/>
  <c r="AA114" i="3" s="1"/>
  <c r="AB114" i="3" s="1"/>
  <c r="R114" i="3"/>
  <c r="T113" i="3"/>
  <c r="S113" i="3"/>
  <c r="AA113" i="3" s="1"/>
  <c r="AB113" i="3" s="1"/>
  <c r="R113" i="3"/>
  <c r="T111" i="3"/>
  <c r="S111" i="3"/>
  <c r="AA111" i="3" s="1"/>
  <c r="AB111" i="3" s="1"/>
  <c r="R111" i="3"/>
  <c r="T110" i="3"/>
  <c r="S110" i="3"/>
  <c r="AA110" i="3" s="1"/>
  <c r="AB110" i="3" s="1"/>
  <c r="R110" i="3"/>
  <c r="T107" i="3"/>
  <c r="S107" i="3"/>
  <c r="AA107" i="3" s="1"/>
  <c r="AB107" i="3" s="1"/>
  <c r="R107" i="3"/>
  <c r="T106" i="3"/>
  <c r="S106" i="3"/>
  <c r="AA106" i="3" s="1"/>
  <c r="R106" i="3"/>
  <c r="T105" i="3"/>
  <c r="S105" i="3"/>
  <c r="AA105" i="3" s="1"/>
  <c r="AB105" i="3" s="1"/>
  <c r="R105" i="3"/>
  <c r="T99" i="3"/>
  <c r="S99" i="3"/>
  <c r="AA99" i="3" s="1"/>
  <c r="AB99" i="3" s="1"/>
  <c r="R99" i="3"/>
  <c r="T98" i="3"/>
  <c r="S98" i="3"/>
  <c r="AA98" i="3" s="1"/>
  <c r="AB98" i="3" s="1"/>
  <c r="R98" i="3"/>
  <c r="T97" i="3"/>
  <c r="S97" i="3"/>
  <c r="AA97" i="3" s="1"/>
  <c r="AB97" i="3" s="1"/>
  <c r="R97" i="3"/>
  <c r="T96" i="3"/>
  <c r="S96" i="3"/>
  <c r="AA96" i="3" s="1"/>
  <c r="AB96" i="3" s="1"/>
  <c r="R96" i="3"/>
  <c r="T95" i="3"/>
  <c r="S95" i="3"/>
  <c r="AA95" i="3" s="1"/>
  <c r="AB95" i="3" s="1"/>
  <c r="R95" i="3"/>
  <c r="AK94" i="3"/>
  <c r="AI94" i="3"/>
  <c r="AH94" i="3"/>
  <c r="T94" i="3"/>
  <c r="S94" i="3"/>
  <c r="R94" i="3"/>
  <c r="T93" i="3"/>
  <c r="S93" i="3"/>
  <c r="R93" i="3"/>
  <c r="AK92" i="3"/>
  <c r="AI92" i="3"/>
  <c r="AL92" i="3" s="1"/>
  <c r="AH92" i="3"/>
  <c r="T92" i="3"/>
  <c r="S92" i="3"/>
  <c r="AA92" i="3" s="1"/>
  <c r="R92" i="3"/>
  <c r="T91" i="3"/>
  <c r="S91" i="3"/>
  <c r="AA91" i="3" s="1"/>
  <c r="AB91" i="3" s="1"/>
  <c r="R91" i="3"/>
  <c r="AK90" i="3"/>
  <c r="AI90" i="3"/>
  <c r="AH90" i="3"/>
  <c r="T90" i="3"/>
  <c r="S90" i="3"/>
  <c r="R90" i="3"/>
  <c r="T88" i="3"/>
  <c r="S88" i="3"/>
  <c r="AA88" i="3" s="1"/>
  <c r="AB88" i="3" s="1"/>
  <c r="R88" i="3"/>
  <c r="AK87" i="3"/>
  <c r="AI87" i="3"/>
  <c r="AH87" i="3"/>
  <c r="T87" i="3"/>
  <c r="S87" i="3"/>
  <c r="Y87" i="3" s="1"/>
  <c r="R87" i="3"/>
  <c r="T86" i="3"/>
  <c r="S86" i="3"/>
  <c r="R86" i="3"/>
  <c r="T85" i="3"/>
  <c r="S85" i="3"/>
  <c r="Y85" i="3" s="1"/>
  <c r="Z85" i="3" s="1"/>
  <c r="R85" i="3"/>
  <c r="AL84" i="3"/>
  <c r="AK84" i="3"/>
  <c r="AJ84" i="3"/>
  <c r="AI84" i="3"/>
  <c r="AH84" i="3"/>
  <c r="T84" i="3"/>
  <c r="S84" i="3"/>
  <c r="AA84" i="3" s="1"/>
  <c r="R84" i="3"/>
  <c r="AK81" i="3"/>
  <c r="AI81" i="3"/>
  <c r="AH81" i="3"/>
  <c r="T81" i="3"/>
  <c r="S81" i="3"/>
  <c r="AA81" i="3" s="1"/>
  <c r="R81" i="3"/>
  <c r="T80" i="3"/>
  <c r="S80" i="3"/>
  <c r="AA80" i="3" s="1"/>
  <c r="AB80" i="3" s="1"/>
  <c r="R80" i="3"/>
  <c r="T79" i="3"/>
  <c r="S79" i="3"/>
  <c r="AA79" i="3" s="1"/>
  <c r="AB79" i="3" s="1"/>
  <c r="R79" i="3"/>
  <c r="T78" i="3"/>
  <c r="S78" i="3"/>
  <c r="AA78" i="3" s="1"/>
  <c r="AB78" i="3" s="1"/>
  <c r="R78" i="3"/>
  <c r="T77" i="3"/>
  <c r="S77" i="3"/>
  <c r="AA77" i="3" s="1"/>
  <c r="AB77" i="3" s="1"/>
  <c r="R77" i="3"/>
  <c r="T76" i="3"/>
  <c r="S76" i="3"/>
  <c r="AA76" i="3" s="1"/>
  <c r="AB76" i="3" s="1"/>
  <c r="R76" i="3"/>
  <c r="AK75" i="3"/>
  <c r="AI75" i="3"/>
  <c r="AL75" i="3" s="1"/>
  <c r="AH75" i="3"/>
  <c r="T75" i="3"/>
  <c r="S75" i="3"/>
  <c r="AA75" i="3" s="1"/>
  <c r="R75" i="3"/>
  <c r="T74" i="3"/>
  <c r="S74" i="3"/>
  <c r="AA74" i="3" s="1"/>
  <c r="AB74" i="3" s="1"/>
  <c r="R74" i="3"/>
  <c r="T73" i="3"/>
  <c r="S73" i="3"/>
  <c r="AA73" i="3" s="1"/>
  <c r="R73" i="3"/>
  <c r="AK72" i="3"/>
  <c r="AI72" i="3"/>
  <c r="AH72" i="3"/>
  <c r="T72" i="3"/>
  <c r="S72" i="3"/>
  <c r="R72" i="3"/>
  <c r="T71" i="3"/>
  <c r="S71" i="3"/>
  <c r="Y71" i="3" s="1"/>
  <c r="Z71" i="3" s="1"/>
  <c r="R71" i="3"/>
  <c r="T70" i="3"/>
  <c r="S70" i="3"/>
  <c r="R70" i="3"/>
  <c r="T69" i="3"/>
  <c r="S69" i="3"/>
  <c r="Y69" i="3" s="1"/>
  <c r="Z69" i="3" s="1"/>
  <c r="R69" i="3"/>
  <c r="T68" i="3"/>
  <c r="S68" i="3"/>
  <c r="R68" i="3"/>
  <c r="AK67" i="3"/>
  <c r="AI67" i="3"/>
  <c r="AL67" i="3" s="1"/>
  <c r="AH67" i="3"/>
  <c r="T67" i="3"/>
  <c r="S67" i="3"/>
  <c r="AA67" i="3" s="1"/>
  <c r="R67" i="3"/>
  <c r="T66" i="3"/>
  <c r="S66" i="3"/>
  <c r="AA66" i="3" s="1"/>
  <c r="AB66" i="3" s="1"/>
  <c r="R66" i="3"/>
  <c r="AK65" i="3"/>
  <c r="AI65" i="3"/>
  <c r="AH65" i="3"/>
  <c r="T65" i="3"/>
  <c r="S65" i="3"/>
  <c r="Y65" i="3" s="1"/>
  <c r="R65" i="3"/>
  <c r="T64" i="3"/>
  <c r="S64" i="3"/>
  <c r="R64" i="3"/>
  <c r="T63" i="3"/>
  <c r="S63" i="3"/>
  <c r="Y63" i="3" s="1"/>
  <c r="Z63" i="3" s="1"/>
  <c r="R63" i="3"/>
  <c r="T62" i="3"/>
  <c r="S62" i="3"/>
  <c r="R62" i="3"/>
  <c r="T56" i="3"/>
  <c r="S56" i="3"/>
  <c r="Y56" i="3" s="1"/>
  <c r="Z56" i="3" s="1"/>
  <c r="R56" i="3"/>
  <c r="T55" i="3"/>
  <c r="S55" i="3"/>
  <c r="R55" i="3"/>
  <c r="T54" i="3"/>
  <c r="S54" i="3"/>
  <c r="Y54" i="3" s="1"/>
  <c r="R54" i="3"/>
  <c r="T53" i="3"/>
  <c r="S53" i="3"/>
  <c r="R53" i="3"/>
  <c r="T52" i="3"/>
  <c r="S52" i="3"/>
  <c r="Y52" i="3" s="1"/>
  <c r="R52" i="3"/>
  <c r="T51" i="3"/>
  <c r="S51" i="3"/>
  <c r="AA51" i="3" s="1"/>
  <c r="R51" i="3"/>
  <c r="T50" i="3"/>
  <c r="S50" i="3"/>
  <c r="AA50" i="3" s="1"/>
  <c r="AB50" i="3" s="1"/>
  <c r="R50" i="3"/>
  <c r="T49" i="3"/>
  <c r="S49" i="3"/>
  <c r="AA49" i="3" s="1"/>
  <c r="AB49" i="3" s="1"/>
  <c r="R49" i="3"/>
  <c r="T47" i="3"/>
  <c r="S47" i="3"/>
  <c r="AA47" i="3" s="1"/>
  <c r="AB47" i="3" s="1"/>
  <c r="R47" i="3"/>
  <c r="T46" i="3"/>
  <c r="S46" i="3"/>
  <c r="AA46" i="3" s="1"/>
  <c r="AB46" i="3" s="1"/>
  <c r="R46" i="3"/>
  <c r="T45" i="3"/>
  <c r="S45" i="3"/>
  <c r="AA45" i="3" s="1"/>
  <c r="AB45" i="3" s="1"/>
  <c r="R45" i="3"/>
  <c r="T44" i="3"/>
  <c r="S44" i="3"/>
  <c r="AA44" i="3" s="1"/>
  <c r="R44" i="3"/>
  <c r="T43" i="3"/>
  <c r="S43" i="3"/>
  <c r="AA43" i="3" s="1"/>
  <c r="AB43" i="3" s="1"/>
  <c r="R43" i="3"/>
  <c r="T42" i="3"/>
  <c r="S42" i="3"/>
  <c r="AA42" i="3" s="1"/>
  <c r="AB42" i="3" s="1"/>
  <c r="R42" i="3"/>
  <c r="T39" i="3"/>
  <c r="S39" i="3"/>
  <c r="AA39" i="3" s="1"/>
  <c r="R39" i="3"/>
  <c r="T38" i="3"/>
  <c r="S38" i="3"/>
  <c r="AA38" i="3" s="1"/>
  <c r="AB38" i="3" s="1"/>
  <c r="R38" i="3"/>
  <c r="T37" i="3"/>
  <c r="S37" i="3"/>
  <c r="AA37" i="3" s="1"/>
  <c r="AB37" i="3" s="1"/>
  <c r="R37" i="3"/>
  <c r="T36" i="3"/>
  <c r="S36" i="3"/>
  <c r="AA36" i="3" s="1"/>
  <c r="AB36" i="3" s="1"/>
  <c r="R36" i="3"/>
  <c r="T34" i="3"/>
  <c r="S34" i="3"/>
  <c r="AA34" i="3" s="1"/>
  <c r="R34" i="3"/>
  <c r="T33" i="3"/>
  <c r="S33" i="3"/>
  <c r="AA33" i="3" s="1"/>
  <c r="AB33" i="3" s="1"/>
  <c r="R33" i="3"/>
  <c r="T32" i="3"/>
  <c r="S32" i="3"/>
  <c r="AA32" i="3" s="1"/>
  <c r="AB32" i="3" s="1"/>
  <c r="R32" i="3"/>
  <c r="T31" i="3"/>
  <c r="S31" i="3"/>
  <c r="AA31" i="3" s="1"/>
  <c r="R31" i="3"/>
  <c r="T29" i="3"/>
  <c r="S29" i="3"/>
  <c r="AA29" i="3" s="1"/>
  <c r="AB29" i="3" s="1"/>
  <c r="R29" i="3"/>
  <c r="AC27" i="3"/>
  <c r="Y94" i="3" l="1"/>
  <c r="Z94" i="3" s="1"/>
  <c r="M21" i="1" s="1"/>
  <c r="AB106" i="3"/>
  <c r="O22" i="1" s="1"/>
  <c r="L21" i="2"/>
  <c r="Q21" i="2" s="1"/>
  <c r="AB31" i="3"/>
  <c r="O3" i="1" s="1"/>
  <c r="L2" i="2"/>
  <c r="Q2" i="2" s="1"/>
  <c r="AB44" i="3"/>
  <c r="O6" i="1" s="1"/>
  <c r="L5" i="2"/>
  <c r="Q5" i="2" s="1"/>
  <c r="AB51" i="3"/>
  <c r="O7" i="1" s="1"/>
  <c r="L6" i="2"/>
  <c r="Q6" i="2" s="1"/>
  <c r="Y53" i="3"/>
  <c r="Z53" i="3" s="1"/>
  <c r="Y55" i="3"/>
  <c r="Z55" i="3" s="1"/>
  <c r="Y62" i="3"/>
  <c r="Z62" i="3" s="1"/>
  <c r="Y64" i="3"/>
  <c r="Z64" i="3" s="1"/>
  <c r="AB67" i="3"/>
  <c r="O11" i="1" s="1"/>
  <c r="L10" i="2"/>
  <c r="AJ67" i="3"/>
  <c r="Y68" i="3"/>
  <c r="Z68" i="3" s="1"/>
  <c r="Y70" i="3"/>
  <c r="Y72" i="3"/>
  <c r="AB73" i="3"/>
  <c r="O14" i="1" s="1"/>
  <c r="L13" i="2"/>
  <c r="Q13" i="2" s="1"/>
  <c r="AB75" i="3"/>
  <c r="O15" i="1" s="1"/>
  <c r="L14" i="2"/>
  <c r="Q14" i="2" s="1"/>
  <c r="AJ75" i="3"/>
  <c r="Y76" i="3"/>
  <c r="Z76" i="3" s="1"/>
  <c r="AD76" i="3" s="1"/>
  <c r="Y77" i="3"/>
  <c r="Z77" i="3" s="1"/>
  <c r="AD77" i="3" s="1"/>
  <c r="Y78" i="3"/>
  <c r="Z78" i="3" s="1"/>
  <c r="AD78" i="3" s="1"/>
  <c r="Y79" i="3"/>
  <c r="Z79" i="3" s="1"/>
  <c r="AD79" i="3" s="1"/>
  <c r="Y80" i="3"/>
  <c r="Z80" i="3" s="1"/>
  <c r="AD80" i="3" s="1"/>
  <c r="AB81" i="3"/>
  <c r="L15" i="2"/>
  <c r="Q15" i="2" s="1"/>
  <c r="Y81" i="3"/>
  <c r="Y86" i="3"/>
  <c r="Z86" i="3" s="1"/>
  <c r="Y90" i="3"/>
  <c r="AA90" i="3"/>
  <c r="AB92" i="3"/>
  <c r="O20" i="1" s="1"/>
  <c r="L19" i="2"/>
  <c r="Q19" i="2" s="1"/>
  <c r="AJ92" i="3"/>
  <c r="Y93" i="3"/>
  <c r="Z93" i="3" s="1"/>
  <c r="AB34" i="3"/>
  <c r="O4" i="1" s="1"/>
  <c r="L3" i="2"/>
  <c r="Q3" i="2" s="1"/>
  <c r="AB39" i="3"/>
  <c r="O5" i="1" s="1"/>
  <c r="L4" i="2"/>
  <c r="Z52" i="3"/>
  <c r="M8" i="1" s="1"/>
  <c r="O7" i="2"/>
  <c r="Z54" i="3"/>
  <c r="M9" i="1" s="1"/>
  <c r="O8" i="2"/>
  <c r="Z65" i="3"/>
  <c r="M10" i="1" s="1"/>
  <c r="O9" i="2"/>
  <c r="P9" i="2" s="1"/>
  <c r="AB84" i="3"/>
  <c r="O17" i="1" s="1"/>
  <c r="L16" i="2"/>
  <c r="Z87" i="3"/>
  <c r="M18" i="1" s="1"/>
  <c r="O17" i="2"/>
  <c r="P17" i="2" s="1"/>
  <c r="O20" i="2"/>
  <c r="P20" i="2" s="1"/>
  <c r="P8" i="2"/>
  <c r="Q16" i="2"/>
  <c r="Q10" i="2"/>
  <c r="Q4" i="2"/>
  <c r="U29" i="3"/>
  <c r="V29" i="3" s="1"/>
  <c r="AC29" i="3" s="1"/>
  <c r="Y29" i="3"/>
  <c r="Z29" i="3" s="1"/>
  <c r="AD29" i="3" s="1"/>
  <c r="U31" i="3"/>
  <c r="Y31" i="3"/>
  <c r="U32" i="3"/>
  <c r="V32" i="3" s="1"/>
  <c r="AC32" i="3" s="1"/>
  <c r="Y32" i="3"/>
  <c r="Z32" i="3" s="1"/>
  <c r="AD32" i="3" s="1"/>
  <c r="U33" i="3"/>
  <c r="V33" i="3" s="1"/>
  <c r="AC33" i="3" s="1"/>
  <c r="Y33" i="3"/>
  <c r="Z33" i="3" s="1"/>
  <c r="AD33" i="3" s="1"/>
  <c r="U34" i="3"/>
  <c r="Y34" i="3"/>
  <c r="U36" i="3"/>
  <c r="V36" i="3" s="1"/>
  <c r="AC36" i="3" s="1"/>
  <c r="Y36" i="3"/>
  <c r="Z36" i="3" s="1"/>
  <c r="AD36" i="3" s="1"/>
  <c r="AE36" i="3" s="1"/>
  <c r="U37" i="3"/>
  <c r="V37" i="3" s="1"/>
  <c r="AC37" i="3" s="1"/>
  <c r="Y37" i="3"/>
  <c r="Z37" i="3" s="1"/>
  <c r="AD37" i="3" s="1"/>
  <c r="AE37" i="3" s="1"/>
  <c r="U38" i="3"/>
  <c r="V38" i="3" s="1"/>
  <c r="AC38" i="3" s="1"/>
  <c r="Y38" i="3"/>
  <c r="Z38" i="3" s="1"/>
  <c r="AD38" i="3" s="1"/>
  <c r="AE38" i="3" s="1"/>
  <c r="U39" i="3"/>
  <c r="Y39" i="3"/>
  <c r="U42" i="3"/>
  <c r="V42" i="3" s="1"/>
  <c r="AC42" i="3" s="1"/>
  <c r="Y42" i="3"/>
  <c r="Z42" i="3" s="1"/>
  <c r="AD42" i="3" s="1"/>
  <c r="AE42" i="3" s="1"/>
  <c r="U43" i="3"/>
  <c r="V43" i="3" s="1"/>
  <c r="AC43" i="3" s="1"/>
  <c r="Y43" i="3"/>
  <c r="Z43" i="3" s="1"/>
  <c r="AD43" i="3" s="1"/>
  <c r="AE43" i="3" s="1"/>
  <c r="U44" i="3"/>
  <c r="Y44" i="3"/>
  <c r="U45" i="3"/>
  <c r="V45" i="3" s="1"/>
  <c r="AC45" i="3" s="1"/>
  <c r="Y45" i="3"/>
  <c r="Z45" i="3" s="1"/>
  <c r="AD45" i="3" s="1"/>
  <c r="AE45" i="3" s="1"/>
  <c r="U46" i="3"/>
  <c r="V46" i="3" s="1"/>
  <c r="AC46" i="3" s="1"/>
  <c r="Y46" i="3"/>
  <c r="Z46" i="3" s="1"/>
  <c r="AD46" i="3" s="1"/>
  <c r="AE46" i="3" s="1"/>
  <c r="U47" i="3"/>
  <c r="V47" i="3" s="1"/>
  <c r="AC47" i="3" s="1"/>
  <c r="Y47" i="3"/>
  <c r="Z47" i="3" s="1"/>
  <c r="AD47" i="3" s="1"/>
  <c r="AE47" i="3" s="1"/>
  <c r="U49" i="3"/>
  <c r="V49" i="3" s="1"/>
  <c r="AC49" i="3" s="1"/>
  <c r="Y49" i="3"/>
  <c r="Z49" i="3" s="1"/>
  <c r="AD49" i="3" s="1"/>
  <c r="AE49" i="3" s="1"/>
  <c r="U50" i="3"/>
  <c r="V50" i="3" s="1"/>
  <c r="AC50" i="3" s="1"/>
  <c r="Y50" i="3"/>
  <c r="Z50" i="3" s="1"/>
  <c r="AD50" i="3" s="1"/>
  <c r="AE50" i="3" s="1"/>
  <c r="U51" i="3"/>
  <c r="Y51" i="3"/>
  <c r="U52" i="3"/>
  <c r="AA52" i="3"/>
  <c r="U53" i="3"/>
  <c r="V53" i="3" s="1"/>
  <c r="AC53" i="3" s="1"/>
  <c r="AA53" i="3"/>
  <c r="AB53" i="3" s="1"/>
  <c r="AD53" i="3" s="1"/>
  <c r="AE53" i="3" s="1"/>
  <c r="U54" i="3"/>
  <c r="AA54" i="3"/>
  <c r="U55" i="3"/>
  <c r="V55" i="3" s="1"/>
  <c r="AC55" i="3" s="1"/>
  <c r="AA55" i="3"/>
  <c r="AB55" i="3" s="1"/>
  <c r="AD55" i="3" s="1"/>
  <c r="AE55" i="3" s="1"/>
  <c r="U56" i="3"/>
  <c r="V56" i="3" s="1"/>
  <c r="AC56" i="3" s="1"/>
  <c r="AA56" i="3"/>
  <c r="AB56" i="3" s="1"/>
  <c r="AD56" i="3" s="1"/>
  <c r="AE56" i="3" s="1"/>
  <c r="U62" i="3"/>
  <c r="V62" i="3" s="1"/>
  <c r="AC62" i="3" s="1"/>
  <c r="AA62" i="3"/>
  <c r="AB62" i="3" s="1"/>
  <c r="AD62" i="3" s="1"/>
  <c r="AE62" i="3" s="1"/>
  <c r="U63" i="3"/>
  <c r="V63" i="3" s="1"/>
  <c r="AC63" i="3" s="1"/>
  <c r="AA63" i="3"/>
  <c r="AB63" i="3" s="1"/>
  <c r="AD63" i="3" s="1"/>
  <c r="AE63" i="3" s="1"/>
  <c r="U64" i="3"/>
  <c r="V64" i="3" s="1"/>
  <c r="AC64" i="3" s="1"/>
  <c r="AA64" i="3"/>
  <c r="AB64" i="3" s="1"/>
  <c r="AD64" i="3" s="1"/>
  <c r="AE64" i="3" s="1"/>
  <c r="U65" i="3"/>
  <c r="AA65" i="3"/>
  <c r="AL65" i="3"/>
  <c r="AJ65" i="3"/>
  <c r="U68" i="3"/>
  <c r="V68" i="3" s="1"/>
  <c r="AC68" i="3" s="1"/>
  <c r="AA68" i="3"/>
  <c r="AB68" i="3" s="1"/>
  <c r="AD68" i="3" s="1"/>
  <c r="AE68" i="3" s="1"/>
  <c r="U69" i="3"/>
  <c r="V69" i="3" s="1"/>
  <c r="AC69" i="3" s="1"/>
  <c r="AA69" i="3"/>
  <c r="AB69" i="3" s="1"/>
  <c r="AD69" i="3" s="1"/>
  <c r="AE69" i="3" s="1"/>
  <c r="U70" i="3"/>
  <c r="AA70" i="3"/>
  <c r="U71" i="3"/>
  <c r="V71" i="3" s="1"/>
  <c r="AC71" i="3" s="1"/>
  <c r="AA71" i="3"/>
  <c r="AB71" i="3" s="1"/>
  <c r="AD71" i="3" s="1"/>
  <c r="AE71" i="3" s="1"/>
  <c r="U72" i="3"/>
  <c r="AA72" i="3"/>
  <c r="AL72" i="3"/>
  <c r="AJ72" i="3"/>
  <c r="U85" i="3"/>
  <c r="V85" i="3" s="1"/>
  <c r="AC85" i="3" s="1"/>
  <c r="AA85" i="3"/>
  <c r="AB85" i="3" s="1"/>
  <c r="AD85" i="3" s="1"/>
  <c r="AE85" i="3" s="1"/>
  <c r="U86" i="3"/>
  <c r="V86" i="3" s="1"/>
  <c r="AC86" i="3" s="1"/>
  <c r="AA86" i="3"/>
  <c r="AB86" i="3" s="1"/>
  <c r="AD86" i="3" s="1"/>
  <c r="AE86" i="3" s="1"/>
  <c r="U87" i="3"/>
  <c r="AA87" i="3"/>
  <c r="AL87" i="3"/>
  <c r="AJ87" i="3"/>
  <c r="AL90" i="3"/>
  <c r="AJ90" i="3"/>
  <c r="U93" i="3"/>
  <c r="V93" i="3" s="1"/>
  <c r="AC93" i="3" s="1"/>
  <c r="U94" i="3"/>
  <c r="AL94" i="3"/>
  <c r="AJ94" i="3"/>
  <c r="U76" i="3"/>
  <c r="V76" i="3" s="1"/>
  <c r="AC76" i="3" s="1"/>
  <c r="U77" i="3"/>
  <c r="V77" i="3" s="1"/>
  <c r="AC77" i="3" s="1"/>
  <c r="U78" i="3"/>
  <c r="V78" i="3" s="1"/>
  <c r="AC78" i="3" s="1"/>
  <c r="U79" i="3"/>
  <c r="V79" i="3" s="1"/>
  <c r="AC79" i="3" s="1"/>
  <c r="U80" i="3"/>
  <c r="V80" i="3" s="1"/>
  <c r="AC80" i="3" s="1"/>
  <c r="U81" i="3"/>
  <c r="AL81" i="3"/>
  <c r="AJ81" i="3"/>
  <c r="AA93" i="3"/>
  <c r="AB93" i="3" s="1"/>
  <c r="AA94" i="3"/>
  <c r="U66" i="3"/>
  <c r="V66" i="3" s="1"/>
  <c r="AC66" i="3" s="1"/>
  <c r="Y66" i="3"/>
  <c r="Z66" i="3" s="1"/>
  <c r="AD66" i="3" s="1"/>
  <c r="U67" i="3"/>
  <c r="Y67" i="3"/>
  <c r="U73" i="3"/>
  <c r="Y73" i="3"/>
  <c r="U74" i="3"/>
  <c r="V74" i="3" s="1"/>
  <c r="AC74" i="3" s="1"/>
  <c r="Y74" i="3"/>
  <c r="Z74" i="3" s="1"/>
  <c r="AD74" i="3" s="1"/>
  <c r="U75" i="3"/>
  <c r="Y75" i="3"/>
  <c r="U84" i="3"/>
  <c r="Y84" i="3"/>
  <c r="U88" i="3"/>
  <c r="V88" i="3" s="1"/>
  <c r="AC88" i="3" s="1"/>
  <c r="Y88" i="3"/>
  <c r="Z88" i="3" s="1"/>
  <c r="AD88" i="3" s="1"/>
  <c r="U90" i="3"/>
  <c r="U91" i="3"/>
  <c r="V91" i="3" s="1"/>
  <c r="AC91" i="3" s="1"/>
  <c r="Y91" i="3"/>
  <c r="Z91" i="3" s="1"/>
  <c r="AD91" i="3" s="1"/>
  <c r="U92" i="3"/>
  <c r="Y92" i="3"/>
  <c r="U95" i="3"/>
  <c r="V95" i="3" s="1"/>
  <c r="AC95" i="3" s="1"/>
  <c r="Y95" i="3"/>
  <c r="Z95" i="3" s="1"/>
  <c r="AD95" i="3" s="1"/>
  <c r="U96" i="3"/>
  <c r="V96" i="3" s="1"/>
  <c r="AC96" i="3" s="1"/>
  <c r="Y96" i="3"/>
  <c r="Z96" i="3" s="1"/>
  <c r="AD96" i="3" s="1"/>
  <c r="U97" i="3"/>
  <c r="V97" i="3" s="1"/>
  <c r="AC97" i="3" s="1"/>
  <c r="Y97" i="3"/>
  <c r="Z97" i="3" s="1"/>
  <c r="AD97" i="3" s="1"/>
  <c r="U98" i="3"/>
  <c r="V98" i="3" s="1"/>
  <c r="AC98" i="3" s="1"/>
  <c r="Y98" i="3"/>
  <c r="Z98" i="3" s="1"/>
  <c r="AD98" i="3" s="1"/>
  <c r="U99" i="3"/>
  <c r="V99" i="3" s="1"/>
  <c r="AC99" i="3" s="1"/>
  <c r="Y99" i="3"/>
  <c r="Z99" i="3" s="1"/>
  <c r="AD99" i="3" s="1"/>
  <c r="U105" i="3"/>
  <c r="V105" i="3" s="1"/>
  <c r="AC105" i="3" s="1"/>
  <c r="Y105" i="3"/>
  <c r="Z105" i="3" s="1"/>
  <c r="AD105" i="3" s="1"/>
  <c r="U106" i="3"/>
  <c r="Y106" i="3"/>
  <c r="U107" i="3"/>
  <c r="V107" i="3" s="1"/>
  <c r="AC107" i="3" s="1"/>
  <c r="Y107" i="3"/>
  <c r="Z107" i="3" s="1"/>
  <c r="AD107" i="3" s="1"/>
  <c r="U110" i="3"/>
  <c r="V110" i="3" s="1"/>
  <c r="AC110" i="3" s="1"/>
  <c r="Y110" i="3"/>
  <c r="Z110" i="3" s="1"/>
  <c r="AD110" i="3" s="1"/>
  <c r="U111" i="3"/>
  <c r="V111" i="3" s="1"/>
  <c r="AC111" i="3" s="1"/>
  <c r="Y111" i="3"/>
  <c r="Z111" i="3" s="1"/>
  <c r="AD111" i="3" s="1"/>
  <c r="U113" i="3"/>
  <c r="V113" i="3" s="1"/>
  <c r="AC113" i="3" s="1"/>
  <c r="Y113" i="3"/>
  <c r="Z113" i="3" s="1"/>
  <c r="AD113" i="3" s="1"/>
  <c r="U114" i="3"/>
  <c r="V114" i="3" s="1"/>
  <c r="AC114" i="3" s="1"/>
  <c r="Y114" i="3"/>
  <c r="Z114" i="3" s="1"/>
  <c r="AD114" i="3" s="1"/>
  <c r="AE114" i="3" l="1"/>
  <c r="AE113" i="3"/>
  <c r="AE111" i="3"/>
  <c r="AE110" i="3"/>
  <c r="AE107" i="3"/>
  <c r="AE105" i="3"/>
  <c r="AE99" i="3"/>
  <c r="AE98" i="3"/>
  <c r="AE97" i="3"/>
  <c r="AE96" i="3"/>
  <c r="AE95" i="3"/>
  <c r="AE91" i="3"/>
  <c r="AD93" i="3"/>
  <c r="AE93" i="3" s="1"/>
  <c r="Z106" i="3"/>
  <c r="O21" i="2"/>
  <c r="Z92" i="3"/>
  <c r="O19" i="2"/>
  <c r="V90" i="3"/>
  <c r="M18" i="2"/>
  <c r="N18" i="2" s="1"/>
  <c r="V84" i="3"/>
  <c r="M16" i="2"/>
  <c r="N16" i="2" s="1"/>
  <c r="V75" i="3"/>
  <c r="M14" i="2"/>
  <c r="N14" i="2" s="1"/>
  <c r="V73" i="3"/>
  <c r="M13" i="2"/>
  <c r="N13" i="2" s="1"/>
  <c r="V67" i="3"/>
  <c r="M10" i="2"/>
  <c r="N10" i="2" s="1"/>
  <c r="V81" i="3"/>
  <c r="M15" i="2"/>
  <c r="N15" i="2" s="1"/>
  <c r="AE79" i="3"/>
  <c r="AE77" i="3"/>
  <c r="V94" i="3"/>
  <c r="M20" i="2"/>
  <c r="N20" i="2" s="1"/>
  <c r="AB87" i="3"/>
  <c r="L17" i="2"/>
  <c r="AB72" i="3"/>
  <c r="L12" i="2"/>
  <c r="Q12" i="2" s="1"/>
  <c r="AB70" i="3"/>
  <c r="L11" i="2"/>
  <c r="Q11" i="2" s="1"/>
  <c r="AB65" i="3"/>
  <c r="L9" i="2"/>
  <c r="AB54" i="3"/>
  <c r="L8" i="2"/>
  <c r="Q8" i="2" s="1"/>
  <c r="AB52" i="3"/>
  <c r="L7" i="2"/>
  <c r="Q7" i="2" s="1"/>
  <c r="Z51" i="3"/>
  <c r="O6" i="2"/>
  <c r="Z44" i="3"/>
  <c r="O5" i="2"/>
  <c r="Z39" i="3"/>
  <c r="O4" i="2"/>
  <c r="Z34" i="3"/>
  <c r="O3" i="2"/>
  <c r="AE33" i="3"/>
  <c r="AE32" i="3"/>
  <c r="Z31" i="3"/>
  <c r="O2" i="2"/>
  <c r="AE29" i="3"/>
  <c r="Z90" i="3"/>
  <c r="M19" i="1" s="1"/>
  <c r="O18" i="2"/>
  <c r="Z81" i="3"/>
  <c r="M16" i="1" s="1"/>
  <c r="O15" i="2"/>
  <c r="AD81" i="3"/>
  <c r="O16" i="1"/>
  <c r="Z72" i="3"/>
  <c r="M13" i="1" s="1"/>
  <c r="O12" i="2"/>
  <c r="V106" i="3"/>
  <c r="M21" i="2"/>
  <c r="N21" i="2" s="1"/>
  <c r="V92" i="3"/>
  <c r="M19" i="2"/>
  <c r="N19" i="2" s="1"/>
  <c r="Z84" i="3"/>
  <c r="O16" i="2"/>
  <c r="Z75" i="3"/>
  <c r="O14" i="2"/>
  <c r="Z73" i="3"/>
  <c r="O13" i="2"/>
  <c r="Z67" i="3"/>
  <c r="O10" i="2"/>
  <c r="AE66" i="3"/>
  <c r="AB94" i="3"/>
  <c r="L20" i="2"/>
  <c r="AE80" i="3"/>
  <c r="AE78" i="3"/>
  <c r="AE76" i="3"/>
  <c r="V87" i="3"/>
  <c r="M17" i="2"/>
  <c r="N17" i="2" s="1"/>
  <c r="V72" i="3"/>
  <c r="M12" i="2"/>
  <c r="N12" i="2" s="1"/>
  <c r="V70" i="3"/>
  <c r="M11" i="2"/>
  <c r="N11" i="2" s="1"/>
  <c r="V65" i="3"/>
  <c r="M9" i="2"/>
  <c r="N9" i="2" s="1"/>
  <c r="V54" i="3"/>
  <c r="M8" i="2"/>
  <c r="N8" i="2" s="1"/>
  <c r="V52" i="3"/>
  <c r="M7" i="2"/>
  <c r="N7" i="2" s="1"/>
  <c r="V51" i="3"/>
  <c r="M6" i="2"/>
  <c r="N6" i="2" s="1"/>
  <c r="V44" i="3"/>
  <c r="M5" i="2"/>
  <c r="N5" i="2" s="1"/>
  <c r="V39" i="3"/>
  <c r="M4" i="2"/>
  <c r="N4" i="2" s="1"/>
  <c r="V34" i="3"/>
  <c r="M3" i="2"/>
  <c r="N3" i="2" s="1"/>
  <c r="V31" i="3"/>
  <c r="M2" i="2"/>
  <c r="N2" i="2" s="1"/>
  <c r="P7" i="2"/>
  <c r="AB90" i="3"/>
  <c r="L18" i="2"/>
  <c r="Q18" i="2" s="1"/>
  <c r="Z70" i="3"/>
  <c r="M12" i="1" s="1"/>
  <c r="O11" i="2"/>
  <c r="AE88" i="3"/>
  <c r="AE74" i="3"/>
  <c r="R7" i="2" l="1"/>
  <c r="R8" i="2"/>
  <c r="P11" i="2"/>
  <c r="R11" i="2"/>
  <c r="O19" i="1"/>
  <c r="AD90" i="3"/>
  <c r="AD94" i="3"/>
  <c r="O21" i="1"/>
  <c r="P10" i="2"/>
  <c r="R10" i="2"/>
  <c r="R13" i="2"/>
  <c r="P13" i="2"/>
  <c r="P14" i="2"/>
  <c r="R14" i="2"/>
  <c r="R16" i="2"/>
  <c r="P16" i="2"/>
  <c r="R12" i="2"/>
  <c r="P12" i="2"/>
  <c r="P15" i="2"/>
  <c r="R15" i="2"/>
  <c r="R18" i="2"/>
  <c r="P18" i="2"/>
  <c r="P2" i="2"/>
  <c r="R2" i="2"/>
  <c r="P3" i="2"/>
  <c r="R3" i="2"/>
  <c r="R4" i="2"/>
  <c r="P4" i="2"/>
  <c r="R5" i="2"/>
  <c r="P5" i="2"/>
  <c r="P6" i="2"/>
  <c r="R6" i="2"/>
  <c r="Q9" i="2"/>
  <c r="R9" i="2"/>
  <c r="Q17" i="2"/>
  <c r="R17" i="2"/>
  <c r="R19" i="2"/>
  <c r="P19" i="2"/>
  <c r="R21" i="2"/>
  <c r="P21" i="2"/>
  <c r="AC31" i="3"/>
  <c r="J3" i="1"/>
  <c r="AC34" i="3"/>
  <c r="J4" i="1"/>
  <c r="N4" i="1" s="1"/>
  <c r="AC39" i="3"/>
  <c r="J5" i="1"/>
  <c r="N5" i="1" s="1"/>
  <c r="AC44" i="3"/>
  <c r="J6" i="1"/>
  <c r="N6" i="1" s="1"/>
  <c r="AC51" i="3"/>
  <c r="J7" i="1"/>
  <c r="N7" i="1" s="1"/>
  <c r="AC52" i="3"/>
  <c r="J8" i="1"/>
  <c r="L8" i="1" s="1"/>
  <c r="AC54" i="3"/>
  <c r="J9" i="1"/>
  <c r="L9" i="1" s="1"/>
  <c r="AC65" i="3"/>
  <c r="J10" i="1"/>
  <c r="L10" i="1" s="1"/>
  <c r="AC70" i="3"/>
  <c r="J12" i="1"/>
  <c r="L12" i="1" s="1"/>
  <c r="AC72" i="3"/>
  <c r="J13" i="1"/>
  <c r="L13" i="1" s="1"/>
  <c r="AC87" i="3"/>
  <c r="J18" i="1"/>
  <c r="L18" i="1" s="1"/>
  <c r="R20" i="2"/>
  <c r="Q20" i="2"/>
  <c r="M11" i="1"/>
  <c r="AD67" i="3"/>
  <c r="AD73" i="3"/>
  <c r="M14" i="1"/>
  <c r="M15" i="1"/>
  <c r="AD75" i="3"/>
  <c r="AD84" i="3"/>
  <c r="M17" i="1"/>
  <c r="AC92" i="3"/>
  <c r="J20" i="1"/>
  <c r="N20" i="1" s="1"/>
  <c r="AC106" i="3"/>
  <c r="J22" i="1"/>
  <c r="N22" i="1" s="1"/>
  <c r="AD31" i="3"/>
  <c r="AE31" i="3" s="1"/>
  <c r="M3" i="1"/>
  <c r="AD34" i="3"/>
  <c r="AE34" i="3" s="1"/>
  <c r="M4" i="1"/>
  <c r="AD39" i="3"/>
  <c r="AE39" i="3" s="1"/>
  <c r="M5" i="1"/>
  <c r="AD44" i="3"/>
  <c r="AE44" i="3" s="1"/>
  <c r="M6" i="1"/>
  <c r="AD51" i="3"/>
  <c r="AE51" i="3" s="1"/>
  <c r="M7" i="1"/>
  <c r="AD52" i="3"/>
  <c r="AE52" i="3" s="1"/>
  <c r="O8" i="1"/>
  <c r="AD54" i="3"/>
  <c r="AE54" i="3" s="1"/>
  <c r="O9" i="1"/>
  <c r="AD65" i="3"/>
  <c r="AE65" i="3" s="1"/>
  <c r="O10" i="1"/>
  <c r="AD70" i="3"/>
  <c r="AE70" i="3" s="1"/>
  <c r="O12" i="1"/>
  <c r="AD72" i="3"/>
  <c r="AE72" i="3" s="1"/>
  <c r="O13" i="1"/>
  <c r="AD87" i="3"/>
  <c r="AE87" i="3" s="1"/>
  <c r="O18" i="1"/>
  <c r="AC94" i="3"/>
  <c r="J21" i="1"/>
  <c r="L21" i="1" s="1"/>
  <c r="AC81" i="3"/>
  <c r="AE81" i="3" s="1"/>
  <c r="J16" i="1"/>
  <c r="P16" i="1" s="1"/>
  <c r="AC67" i="3"/>
  <c r="J11" i="1"/>
  <c r="N11" i="1" s="1"/>
  <c r="AC73" i="3"/>
  <c r="J14" i="1"/>
  <c r="N14" i="1" s="1"/>
  <c r="AC75" i="3"/>
  <c r="J15" i="1"/>
  <c r="N15" i="1" s="1"/>
  <c r="AC84" i="3"/>
  <c r="J17" i="1"/>
  <c r="N17" i="1" s="1"/>
  <c r="AC90" i="3"/>
  <c r="J19" i="1"/>
  <c r="L19" i="1" s="1"/>
  <c r="AD92" i="3"/>
  <c r="AE92" i="3" s="1"/>
  <c r="M20" i="1"/>
  <c r="AD106" i="3"/>
  <c r="AE106" i="3" s="1"/>
  <c r="M22" i="1"/>
  <c r="L16" i="1" l="1"/>
  <c r="AE75" i="3"/>
  <c r="L22" i="1"/>
  <c r="P22" i="1"/>
  <c r="L20" i="1"/>
  <c r="P20" i="1"/>
  <c r="N18" i="1"/>
  <c r="P18" i="1"/>
  <c r="P13" i="1"/>
  <c r="N13" i="1"/>
  <c r="N12" i="1"/>
  <c r="P12" i="1"/>
  <c r="P10" i="1"/>
  <c r="N10" i="1"/>
  <c r="N9" i="1"/>
  <c r="P9" i="1"/>
  <c r="P8" i="1"/>
  <c r="N8" i="1"/>
  <c r="L7" i="1"/>
  <c r="P7" i="1"/>
  <c r="L6" i="1"/>
  <c r="P6" i="1"/>
  <c r="L5" i="1"/>
  <c r="P5" i="1"/>
  <c r="L4" i="1"/>
  <c r="P4" i="1"/>
  <c r="L3" i="1"/>
  <c r="P3" i="1"/>
  <c r="AE84" i="3"/>
  <c r="L15" i="1"/>
  <c r="P15" i="1"/>
  <c r="AE73" i="3"/>
  <c r="L11" i="1"/>
  <c r="P11" i="1"/>
  <c r="N16" i="1"/>
  <c r="AE94" i="3"/>
  <c r="P19" i="1"/>
  <c r="N19" i="1"/>
  <c r="P17" i="1"/>
  <c r="L17" i="1"/>
  <c r="L14" i="1"/>
  <c r="P14" i="1"/>
  <c r="AE67" i="3"/>
  <c r="N3" i="1"/>
  <c r="P21" i="1"/>
  <c r="N21" i="1"/>
  <c r="AE90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tc={6EB3FEBC-8278-416A-9F7B-CCBB69517D7D}</author>
  </authors>
  <commentList>
    <comment ref="A1" authorId="0" shapeId="0" xr:uid="{6EB3FEBC-8278-416A-9F7B-CCBB69517D7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date de l'achat</t>
      </text>
    </comment>
  </commentList>
</comments>
</file>

<file path=xl/sharedStrings.xml><?xml version="1.0" encoding="utf-8"?>
<sst xmlns="http://schemas.openxmlformats.org/spreadsheetml/2006/main" count="639" uniqueCount="73">
  <si>
    <t>Date Facture</t>
  </si>
  <si>
    <t>N° facture</t>
  </si>
  <si>
    <t>Type</t>
  </si>
  <si>
    <t>N° Déclaration</t>
  </si>
  <si>
    <t>Date 
Déclaration</t>
  </si>
  <si>
    <t>Désignation</t>
  </si>
  <si>
    <t xml:space="preserve">Qté importée
</t>
  </si>
  <si>
    <t xml:space="preserve">Qté utilisée
</t>
  </si>
  <si>
    <t>N°
fiche</t>
  </si>
  <si>
    <t>Déchet copeaux</t>
  </si>
  <si>
    <t>Déchet fin de barre</t>
  </si>
  <si>
    <t>Taux Déchet total</t>
  </si>
  <si>
    <t>Matière</t>
  </si>
  <si>
    <t>Forme</t>
  </si>
  <si>
    <t>Taille</t>
  </si>
  <si>
    <t>Taux</t>
  </si>
  <si>
    <t xml:space="preserve">masse </t>
  </si>
  <si>
    <t>Facture N°</t>
  </si>
  <si>
    <t>N° déclarat° export</t>
  </si>
  <si>
    <t>Date déclarat° export</t>
  </si>
  <si>
    <t>Réf article</t>
  </si>
  <si>
    <t>N° fiche Tech</t>
  </si>
  <si>
    <t>Mp article</t>
  </si>
  <si>
    <t>Qté livrée</t>
  </si>
  <si>
    <t>Poids net/ pièce</t>
  </si>
  <si>
    <t>Participat° dans la FB</t>
  </si>
  <si>
    <t>Poids brut/pièce</t>
  </si>
  <si>
    <t>Poids brut total</t>
  </si>
  <si>
    <t xml:space="preserve">Poids copeaux/
pièce
</t>
  </si>
  <si>
    <t>Poids déchet  copeaux total</t>
  </si>
  <si>
    <t>Poids déchet  fin de barre total</t>
  </si>
  <si>
    <t>% Déchet</t>
  </si>
  <si>
    <t>masse dechet fin de barre</t>
  </si>
  <si>
    <t>lg</t>
  </si>
  <si>
    <t>larg</t>
  </si>
  <si>
    <t>N° déclarat° import</t>
  </si>
  <si>
    <t>LG PCE</t>
  </si>
  <si>
    <t>NBRE PCE/BAR</t>
  </si>
  <si>
    <t xml:space="preserve"> POIDS/ BAR</t>
  </si>
  <si>
    <t>POIDS NET TOTAL</t>
  </si>
  <si>
    <t>POIDS BRUT UTILISE</t>
  </si>
  <si>
    <t>QTE ACHETEE</t>
  </si>
  <si>
    <t>QTE STOCK INIT</t>
  </si>
  <si>
    <t>POIDS COPEAUX/PCE</t>
  </si>
  <si>
    <t>POIDS COPEAUX TOTAL</t>
  </si>
  <si>
    <t xml:space="preserve">POIDS DECHET total </t>
  </si>
  <si>
    <t>STOCK INITIAL</t>
  </si>
  <si>
    <t>LAITON</t>
  </si>
  <si>
    <t>Carrée</t>
  </si>
  <si>
    <t>HEX</t>
  </si>
  <si>
    <t>ROND</t>
  </si>
  <si>
    <t>achat</t>
  </si>
  <si>
    <t>vente</t>
  </si>
  <si>
    <t>PERNO DISINNESTO RULLO G16922290</t>
  </si>
  <si>
    <t>200200</t>
  </si>
  <si>
    <t>EMBOUT DE TIGE</t>
  </si>
  <si>
    <t>22</t>
  </si>
  <si>
    <t>INSERTO ESAG,M6 8*6</t>
  </si>
  <si>
    <t>INSERTI M8 12*12 laiton hex12</t>
  </si>
  <si>
    <t>12</t>
  </si>
  <si>
    <t>BRONZINA 16/18X10.3</t>
  </si>
  <si>
    <t>18</t>
  </si>
  <si>
    <t>510090</t>
  </si>
  <si>
    <t xml:space="preserve">TUBE </t>
  </si>
  <si>
    <t>30*22</t>
  </si>
  <si>
    <t>8</t>
  </si>
  <si>
    <t>7</t>
  </si>
  <si>
    <t>INSERT D8</t>
  </si>
  <si>
    <t>INSERT LAITON D8</t>
  </si>
  <si>
    <t>masse déchets copeaux</t>
  </si>
  <si>
    <t>poids brut/ pièce</t>
  </si>
  <si>
    <t>quantité utilisée</t>
  </si>
  <si>
    <t>quantité importée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</si>
</sst>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#,##0.000"/>
    <numFmt numFmtId="165" formatCode="dd/mm/yy;@"/>
    <numFmt numFmtId="166" formatCode="0.000&quot; kg&quot;"/>
    <numFmt numFmtId="167" formatCode="0.000"/>
    <numFmt numFmtId="168" formatCode="#,##0.00&quot;kg&quot;"/>
    <numFmt numFmtId="169" formatCode="#,##0.000000&quot; Kg&quot;"/>
    <numFmt numFmtId="170" formatCode="#,##0.000&quot; Kg&quot;"/>
    <numFmt numFmtId="171" formatCode="#,##0.00000&quot; Kg&quot;"/>
    <numFmt numFmtId="172" formatCode="0.0000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name val="Times New Roman"/>
      <family val="1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name val="Calibri Light"/>
      <family val="1"/>
      <scheme val="major"/>
    </font>
    <font>
      <sz val="10"/>
      <color theme="1"/>
      <name val="Calibri Light"/>
      <family val="1"/>
      <scheme val="major"/>
    </font>
    <font>
      <sz val="10"/>
      <color rgb="FFFF0000"/>
      <name val="Calibri Light"/>
      <family val="1"/>
      <scheme val="major"/>
    </font>
    <font>
      <sz val="9"/>
      <color theme="1"/>
      <name val="Calibri Light"/>
      <family val="1"/>
      <scheme val="major"/>
    </font>
    <font>
      <u/>
      <sz val="11"/>
      <color theme="10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Calibri Light"/>
      <family val="1"/>
      <scheme val="major"/>
    </font>
    <font>
      <sz val="11"/>
      <color rgb="FF000000"/>
      <name val="Times New Roman"/>
      <family val="1"/>
    </font>
    <font>
      <sz val="11"/>
      <color theme="1"/>
      <name val="Times New Roman"/>
      <family val="1"/>
    </font>
    <font>
      <sz val="11"/>
      <name val="Times New Roman"/>
      <family val="1"/>
    </font>
    <font>
      <sz val="10"/>
      <name val="Calibri Light"/>
      <family val="2"/>
      <scheme val="major"/>
    </font>
  </fonts>
  <fills count="22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lightTrellis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theme="2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2" fillId="0" borderId="0">
      <alignment vertical="top"/>
    </xf>
    <xf numFmtId="0" fontId="10" fillId="0" borderId="0" applyNumberFormat="0" applyFill="0" applyBorder="0" applyAlignment="0" applyProtection="0">
      <alignment vertical="top"/>
      <protection locked="0"/>
    </xf>
    <xf numFmtId="0" fontId="13" fillId="0" borderId="0"/>
  </cellStyleXfs>
  <cellXfs count="307">
    <xf numFmtId="0" fontId="0" fillId="0" borderId="0" xfId="0"/>
    <xf numFmtId="10" fontId="3" fillId="0" borderId="6" xfId="2" applyNumberFormat="1" applyFont="1" applyBorder="1" applyAlignment="1">
      <alignment horizontal="center" vertical="center" wrapText="1"/>
    </xf>
    <xf numFmtId="0" fontId="3" fillId="0" borderId="6" xfId="2" applyFont="1" applyBorder="1" applyAlignment="1">
      <alignment horizontal="center" vertical="center" wrapText="1"/>
    </xf>
    <xf numFmtId="3" fontId="6" fillId="0" borderId="6" xfId="0" applyNumberFormat="1" applyFont="1" applyBorder="1" applyAlignment="1">
      <alignment horizontal="center" vertical="center" wrapText="1"/>
    </xf>
    <xf numFmtId="165" fontId="6" fillId="0" borderId="6" xfId="0" applyNumberFormat="1" applyFont="1" applyBorder="1" applyAlignment="1">
      <alignment horizontal="center" vertical="center" wrapText="1"/>
    </xf>
    <xf numFmtId="0" fontId="0" fillId="0" borderId="6" xfId="0" applyBorder="1"/>
    <xf numFmtId="0" fontId="0" fillId="0" borderId="6" xfId="0" applyBorder="1" applyAlignment="1">
      <alignment horizontal="center" vertical="center"/>
    </xf>
    <xf numFmtId="14" fontId="0" fillId="0" borderId="6" xfId="0" applyNumberFormat="1" applyBorder="1" applyAlignment="1">
      <alignment horizontal="center"/>
    </xf>
    <xf numFmtId="0" fontId="7" fillId="0" borderId="0" xfId="0" applyFont="1" applyAlignment="1">
      <alignment horizontal="center" vertical="center"/>
    </xf>
    <xf numFmtId="49" fontId="7" fillId="0" borderId="0" xfId="0" applyNumberFormat="1" applyFont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6" fillId="0" borderId="8" xfId="0" applyFont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vertical="center" wrapText="1"/>
    </xf>
    <xf numFmtId="49" fontId="6" fillId="4" borderId="8" xfId="0" applyNumberFormat="1" applyFont="1" applyFill="1" applyBorder="1" applyAlignment="1">
      <alignment horizontal="center" vertical="center" wrapText="1"/>
    </xf>
    <xf numFmtId="0" fontId="8" fillId="4" borderId="8" xfId="0" applyFont="1" applyFill="1" applyBorder="1" applyAlignment="1">
      <alignment horizontal="center" vertical="center" wrapText="1"/>
    </xf>
    <xf numFmtId="0" fontId="6" fillId="5" borderId="8" xfId="0" applyFont="1" applyFill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10" fontId="6" fillId="0" borderId="9" xfId="1" applyNumberFormat="1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1" fontId="6" fillId="0" borderId="10" xfId="0" applyNumberFormat="1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6" fillId="6" borderId="10" xfId="0" applyFont="1" applyFill="1" applyBorder="1" applyAlignment="1">
      <alignment horizontal="center" vertical="center" wrapText="1"/>
    </xf>
    <xf numFmtId="0" fontId="7" fillId="6" borderId="10" xfId="0" applyFont="1" applyFill="1" applyBorder="1" applyAlignment="1">
      <alignment horizontal="center" vertical="center" wrapText="1"/>
    </xf>
    <xf numFmtId="10" fontId="6" fillId="6" borderId="11" xfId="1" applyNumberFormat="1" applyFont="1" applyFill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/>
    </xf>
    <xf numFmtId="165" fontId="7" fillId="0" borderId="6" xfId="0" applyNumberFormat="1" applyFont="1" applyBorder="1" applyAlignment="1">
      <alignment horizontal="center" vertical="center"/>
    </xf>
    <xf numFmtId="49" fontId="7" fillId="0" borderId="6" xfId="0" applyNumberFormat="1" applyFont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11" fillId="0" borderId="6" xfId="3" applyFont="1" applyFill="1" applyBorder="1" applyAlignment="1" applyProtection="1">
      <alignment horizontal="center" vertical="center"/>
      <protection locked="0"/>
    </xf>
    <xf numFmtId="0" fontId="8" fillId="0" borderId="6" xfId="0" applyFont="1" applyBorder="1" applyAlignment="1">
      <alignment horizontal="center" vertical="center"/>
    </xf>
    <xf numFmtId="166" fontId="0" fillId="0" borderId="6" xfId="0" applyNumberFormat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/>
    </xf>
    <xf numFmtId="3" fontId="0" fillId="0" borderId="6" xfId="0" applyNumberFormat="1" applyBorder="1" applyAlignment="1">
      <alignment horizontal="center" vertical="center" wrapText="1"/>
    </xf>
    <xf numFmtId="0" fontId="12" fillId="0" borderId="6" xfId="0" applyFont="1" applyBorder="1" applyAlignment="1" applyProtection="1">
      <alignment horizontal="center" vertical="center"/>
      <protection locked="0"/>
    </xf>
    <xf numFmtId="0" fontId="7" fillId="0" borderId="14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/>
    </xf>
    <xf numFmtId="49" fontId="7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2" fillId="0" borderId="1" xfId="0" applyFont="1" applyBorder="1" applyAlignment="1" applyProtection="1">
      <alignment horizontal="center" vertical="center"/>
      <protection locked="0"/>
    </xf>
    <xf numFmtId="0" fontId="11" fillId="0" borderId="1" xfId="3" applyFont="1" applyFill="1" applyBorder="1" applyAlignment="1" applyProtection="1">
      <alignment horizontal="center" vertical="center"/>
      <protection locked="0"/>
    </xf>
    <xf numFmtId="0" fontId="8" fillId="0" borderId="1" xfId="0" applyFon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/>
    </xf>
    <xf numFmtId="165" fontId="7" fillId="0" borderId="18" xfId="0" applyNumberFormat="1" applyFont="1" applyBorder="1" applyAlignment="1">
      <alignment horizontal="center" vertical="center"/>
    </xf>
    <xf numFmtId="49" fontId="7" fillId="0" borderId="18" xfId="0" applyNumberFormat="1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8" xfId="0" applyBorder="1" applyAlignment="1">
      <alignment horizontal="center" vertical="center" wrapText="1"/>
    </xf>
    <xf numFmtId="0" fontId="11" fillId="0" borderId="18" xfId="3" applyFont="1" applyFill="1" applyBorder="1" applyAlignment="1" applyProtection="1">
      <alignment horizontal="center" vertical="center"/>
      <protection locked="0"/>
    </xf>
    <xf numFmtId="0" fontId="8" fillId="0" borderId="18" xfId="0" applyFont="1" applyBorder="1" applyAlignment="1">
      <alignment horizontal="center" vertical="center"/>
    </xf>
    <xf numFmtId="166" fontId="0" fillId="0" borderId="18" xfId="0" applyNumberFormat="1" applyBorder="1" applyAlignment="1">
      <alignment horizontal="center" vertical="center" wrapText="1"/>
    </xf>
    <xf numFmtId="0" fontId="7" fillId="0" borderId="19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9" fillId="0" borderId="21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/>
    </xf>
    <xf numFmtId="165" fontId="7" fillId="0" borderId="5" xfId="0" applyNumberFormat="1" applyFont="1" applyBorder="1" applyAlignment="1">
      <alignment horizontal="center" vertical="center"/>
    </xf>
    <xf numFmtId="49" fontId="7" fillId="0" borderId="5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11" fillId="0" borderId="5" xfId="3" applyFont="1" applyFill="1" applyBorder="1" applyAlignment="1" applyProtection="1">
      <alignment horizontal="center" vertical="center"/>
      <protection locked="0"/>
    </xf>
    <xf numFmtId="0" fontId="8" fillId="0" borderId="5" xfId="0" applyFont="1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 wrapText="1"/>
    </xf>
    <xf numFmtId="0" fontId="7" fillId="0" borderId="22" xfId="0" applyFont="1" applyBorder="1" applyAlignment="1">
      <alignment horizontal="center" vertical="center"/>
    </xf>
    <xf numFmtId="167" fontId="7" fillId="0" borderId="6" xfId="0" applyNumberFormat="1" applyFont="1" applyBorder="1" applyAlignment="1">
      <alignment horizontal="center" vertical="center"/>
    </xf>
    <xf numFmtId="167" fontId="0" fillId="0" borderId="6" xfId="0" applyNumberFormat="1" applyBorder="1" applyAlignment="1">
      <alignment horizontal="center" vertical="center" wrapText="1"/>
    </xf>
    <xf numFmtId="14" fontId="13" fillId="0" borderId="4" xfId="0" applyNumberFormat="1" applyFont="1" applyBorder="1" applyAlignment="1">
      <alignment horizontal="center" vertical="center"/>
    </xf>
    <xf numFmtId="0" fontId="13" fillId="0" borderId="6" xfId="4" applyBorder="1" applyAlignment="1">
      <alignment horizontal="center" vertical="center" wrapText="1"/>
    </xf>
    <xf numFmtId="14" fontId="13" fillId="0" borderId="6" xfId="0" applyNumberFormat="1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168" fontId="13" fillId="0" borderId="6" xfId="2" applyNumberFormat="1" applyFont="1" applyBorder="1" applyAlignment="1">
      <alignment horizontal="center" vertical="center"/>
    </xf>
    <xf numFmtId="167" fontId="13" fillId="0" borderId="6" xfId="2" applyNumberFormat="1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165" fontId="7" fillId="0" borderId="6" xfId="0" applyNumberFormat="1" applyFont="1" applyBorder="1" applyAlignment="1">
      <alignment horizontal="center" vertical="center" wrapText="1"/>
    </xf>
    <xf numFmtId="49" fontId="14" fillId="0" borderId="6" xfId="0" applyNumberFormat="1" applyFont="1" applyBorder="1" applyAlignment="1">
      <alignment horizontal="center" vertical="center" wrapText="1"/>
    </xf>
    <xf numFmtId="0" fontId="14" fillId="0" borderId="6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3" fontId="7" fillId="0" borderId="6" xfId="0" applyNumberFormat="1" applyFont="1" applyBorder="1" applyAlignment="1">
      <alignment horizontal="center" vertical="center" wrapText="1"/>
    </xf>
    <xf numFmtId="169" fontId="6" fillId="0" borderId="6" xfId="0" applyNumberFormat="1" applyFont="1" applyBorder="1" applyAlignment="1">
      <alignment horizontal="center" vertical="center" wrapText="1"/>
    </xf>
    <xf numFmtId="170" fontId="6" fillId="0" borderId="6" xfId="0" applyNumberFormat="1" applyFont="1" applyBorder="1" applyAlignment="1">
      <alignment horizontal="center" vertical="center" wrapText="1"/>
    </xf>
    <xf numFmtId="169" fontId="14" fillId="0" borderId="6" xfId="0" applyNumberFormat="1" applyFont="1" applyBorder="1" applyAlignment="1">
      <alignment horizontal="center" vertical="center" wrapText="1"/>
    </xf>
    <xf numFmtId="170" fontId="14" fillId="0" borderId="6" xfId="0" applyNumberFormat="1" applyFont="1" applyBorder="1" applyAlignment="1">
      <alignment horizontal="center" vertical="center" wrapText="1"/>
    </xf>
    <xf numFmtId="10" fontId="7" fillId="0" borderId="13" xfId="1" applyNumberFormat="1" applyFont="1" applyFill="1" applyBorder="1" applyAlignment="1">
      <alignment horizontal="center" vertical="center" wrapText="1"/>
    </xf>
    <xf numFmtId="49" fontId="7" fillId="2" borderId="6" xfId="0" applyNumberFormat="1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 wrapText="1"/>
    </xf>
    <xf numFmtId="167" fontId="7" fillId="0" borderId="6" xfId="0" applyNumberFormat="1" applyFont="1" applyBorder="1" applyAlignment="1">
      <alignment horizontal="center" vertical="center" wrapText="1"/>
    </xf>
    <xf numFmtId="4" fontId="14" fillId="0" borderId="6" xfId="0" applyNumberFormat="1" applyFont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3" fontId="6" fillId="0" borderId="1" xfId="0" applyNumberFormat="1" applyFont="1" applyBorder="1" applyAlignment="1">
      <alignment horizontal="center" vertical="center" wrapText="1"/>
    </xf>
    <xf numFmtId="165" fontId="6" fillId="0" borderId="1" xfId="0" applyNumberFormat="1" applyFont="1" applyBorder="1" applyAlignment="1">
      <alignment horizontal="center" vertical="center" wrapText="1"/>
    </xf>
    <xf numFmtId="49" fontId="14" fillId="0" borderId="1" xfId="0" applyNumberFormat="1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3" fontId="7" fillId="0" borderId="1" xfId="0" applyNumberFormat="1" applyFont="1" applyBorder="1" applyAlignment="1">
      <alignment horizontal="center" vertical="center" wrapText="1"/>
    </xf>
    <xf numFmtId="169" fontId="6" fillId="0" borderId="1" xfId="0" applyNumberFormat="1" applyFont="1" applyBorder="1" applyAlignment="1">
      <alignment horizontal="center" vertical="center" wrapText="1"/>
    </xf>
    <xf numFmtId="170" fontId="6" fillId="0" borderId="1" xfId="0" applyNumberFormat="1" applyFont="1" applyBorder="1" applyAlignment="1">
      <alignment horizontal="center" vertical="center" wrapText="1"/>
    </xf>
    <xf numFmtId="169" fontId="14" fillId="0" borderId="1" xfId="0" applyNumberFormat="1" applyFont="1" applyBorder="1" applyAlignment="1">
      <alignment horizontal="center" vertical="center" wrapText="1"/>
    </xf>
    <xf numFmtId="170" fontId="14" fillId="0" borderId="1" xfId="0" applyNumberFormat="1" applyFont="1" applyBorder="1" applyAlignment="1">
      <alignment horizontal="center" vertical="center" wrapText="1"/>
    </xf>
    <xf numFmtId="10" fontId="7" fillId="0" borderId="16" xfId="1" applyNumberFormat="1" applyFont="1" applyFill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49" fontId="14" fillId="0" borderId="18" xfId="0" applyNumberFormat="1" applyFont="1" applyBorder="1" applyAlignment="1">
      <alignment horizontal="center" vertical="center" wrapText="1"/>
    </xf>
    <xf numFmtId="0" fontId="14" fillId="0" borderId="18" xfId="0" applyFont="1" applyBorder="1" applyAlignment="1">
      <alignment horizontal="center" vertical="center" wrapText="1"/>
    </xf>
    <xf numFmtId="0" fontId="6" fillId="7" borderId="18" xfId="0" applyFont="1" applyFill="1" applyBorder="1" applyAlignment="1">
      <alignment horizontal="center" vertical="center" wrapText="1"/>
    </xf>
    <xf numFmtId="169" fontId="6" fillId="0" borderId="18" xfId="0" applyNumberFormat="1" applyFont="1" applyBorder="1" applyAlignment="1">
      <alignment horizontal="center" vertical="center" wrapText="1"/>
    </xf>
    <xf numFmtId="4" fontId="14" fillId="0" borderId="18" xfId="0" applyNumberFormat="1" applyFont="1" applyBorder="1" applyAlignment="1">
      <alignment horizontal="center" vertical="center" wrapText="1"/>
    </xf>
    <xf numFmtId="170" fontId="6" fillId="0" borderId="18" xfId="0" applyNumberFormat="1" applyFont="1" applyBorder="1" applyAlignment="1">
      <alignment horizontal="center" vertical="center" wrapText="1"/>
    </xf>
    <xf numFmtId="169" fontId="14" fillId="0" borderId="18" xfId="0" applyNumberFormat="1" applyFont="1" applyBorder="1" applyAlignment="1">
      <alignment horizontal="center" vertical="center" wrapText="1"/>
    </xf>
    <xf numFmtId="170" fontId="14" fillId="0" borderId="18" xfId="0" applyNumberFormat="1" applyFont="1" applyBorder="1" applyAlignment="1">
      <alignment horizontal="center" vertical="center" wrapText="1"/>
    </xf>
    <xf numFmtId="10" fontId="7" fillId="0" borderId="19" xfId="1" applyNumberFormat="1" applyFont="1" applyFill="1" applyBorder="1" applyAlignment="1">
      <alignment horizontal="center" vertical="center" wrapText="1"/>
    </xf>
    <xf numFmtId="14" fontId="13" fillId="0" borderId="21" xfId="0" applyNumberFormat="1" applyFont="1" applyBorder="1" applyAlignment="1">
      <alignment horizontal="center" vertical="center"/>
    </xf>
    <xf numFmtId="0" fontId="13" fillId="0" borderId="5" xfId="4" applyBorder="1" applyAlignment="1">
      <alignment horizontal="center" vertical="center" wrapText="1"/>
    </xf>
    <xf numFmtId="14" fontId="13" fillId="0" borderId="5" xfId="0" applyNumberFormat="1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168" fontId="13" fillId="0" borderId="5" xfId="2" applyNumberFormat="1" applyFont="1" applyBorder="1" applyAlignment="1">
      <alignment horizontal="center" vertical="center"/>
    </xf>
    <xf numFmtId="49" fontId="7" fillId="0" borderId="6" xfId="0" applyNumberFormat="1" applyFont="1" applyBorder="1" applyAlignment="1">
      <alignment horizontal="center" vertical="center" wrapText="1"/>
    </xf>
    <xf numFmtId="49" fontId="7" fillId="2" borderId="6" xfId="0" applyNumberFormat="1" applyFont="1" applyFill="1" applyBorder="1" applyAlignment="1">
      <alignment horizontal="center" vertical="center" wrapText="1"/>
    </xf>
    <xf numFmtId="4" fontId="6" fillId="0" borderId="6" xfId="0" applyNumberFormat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165" fontId="7" fillId="0" borderId="1" xfId="0" applyNumberFormat="1" applyFont="1" applyBorder="1" applyAlignment="1">
      <alignment horizontal="center" vertical="center" wrapText="1"/>
    </xf>
    <xf numFmtId="14" fontId="13" fillId="0" borderId="18" xfId="0" applyNumberFormat="1" applyFont="1" applyBorder="1" applyAlignment="1">
      <alignment horizontal="center" vertical="center"/>
    </xf>
    <xf numFmtId="0" fontId="13" fillId="0" borderId="18" xfId="4" applyBorder="1" applyAlignment="1">
      <alignment horizontal="center" vertical="center" wrapText="1"/>
    </xf>
    <xf numFmtId="0" fontId="13" fillId="0" borderId="18" xfId="0" applyFont="1" applyBorder="1" applyAlignment="1">
      <alignment horizontal="center" vertical="center"/>
    </xf>
    <xf numFmtId="168" fontId="13" fillId="0" borderId="18" xfId="2" applyNumberFormat="1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 wrapText="1"/>
    </xf>
    <xf numFmtId="0" fontId="6" fillId="0" borderId="21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165" fontId="7" fillId="0" borderId="5" xfId="0" applyNumberFormat="1" applyFont="1" applyBorder="1" applyAlignment="1">
      <alignment horizontal="center" vertical="center" wrapText="1"/>
    </xf>
    <xf numFmtId="49" fontId="7" fillId="0" borderId="5" xfId="0" applyNumberFormat="1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49" fontId="7" fillId="2" borderId="5" xfId="0" applyNumberFormat="1" applyFont="1" applyFill="1" applyBorder="1" applyAlignment="1">
      <alignment horizontal="center" vertical="center" wrapText="1"/>
    </xf>
    <xf numFmtId="0" fontId="6" fillId="7" borderId="5" xfId="0" applyFont="1" applyFill="1" applyBorder="1" applyAlignment="1">
      <alignment horizontal="center" vertical="center" wrapText="1"/>
    </xf>
    <xf numFmtId="3" fontId="7" fillId="0" borderId="5" xfId="0" applyNumberFormat="1" applyFont="1" applyBorder="1" applyAlignment="1">
      <alignment horizontal="center" vertical="center" wrapText="1"/>
    </xf>
    <xf numFmtId="169" fontId="6" fillId="0" borderId="5" xfId="0" applyNumberFormat="1" applyFont="1" applyBorder="1" applyAlignment="1">
      <alignment horizontal="center" vertical="center" wrapText="1"/>
    </xf>
    <xf numFmtId="4" fontId="6" fillId="0" borderId="5" xfId="0" applyNumberFormat="1" applyFont="1" applyBorder="1" applyAlignment="1">
      <alignment horizontal="center" vertical="center" wrapText="1"/>
    </xf>
    <xf numFmtId="170" fontId="6" fillId="0" borderId="5" xfId="0" applyNumberFormat="1" applyFont="1" applyBorder="1" applyAlignment="1">
      <alignment horizontal="center" vertical="center" wrapText="1"/>
    </xf>
    <xf numFmtId="169" fontId="14" fillId="0" borderId="5" xfId="0" applyNumberFormat="1" applyFont="1" applyBorder="1" applyAlignment="1">
      <alignment horizontal="center" vertical="center" wrapText="1"/>
    </xf>
    <xf numFmtId="170" fontId="14" fillId="0" borderId="5" xfId="0" applyNumberFormat="1" applyFont="1" applyBorder="1" applyAlignment="1">
      <alignment horizontal="center" vertical="center" wrapText="1"/>
    </xf>
    <xf numFmtId="10" fontId="7" fillId="0" borderId="22" xfId="1" applyNumberFormat="1" applyFont="1" applyFill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165" fontId="7" fillId="0" borderId="18" xfId="0" applyNumberFormat="1" applyFont="1" applyBorder="1" applyAlignment="1">
      <alignment horizontal="center" vertical="center" wrapText="1"/>
    </xf>
    <xf numFmtId="3" fontId="7" fillId="0" borderId="18" xfId="0" applyNumberFormat="1" applyFont="1" applyBorder="1" applyAlignment="1">
      <alignment horizontal="center" vertical="center" wrapText="1"/>
    </xf>
    <xf numFmtId="171" fontId="14" fillId="0" borderId="6" xfId="0" applyNumberFormat="1" applyFont="1" applyBorder="1" applyAlignment="1">
      <alignment horizontal="center" vertical="center" wrapText="1"/>
    </xf>
    <xf numFmtId="49" fontId="6" fillId="0" borderId="6" xfId="0" applyNumberFormat="1" applyFont="1" applyBorder="1" applyAlignment="1">
      <alignment horizontal="center" vertical="center" wrapText="1"/>
    </xf>
    <xf numFmtId="170" fontId="6" fillId="8" borderId="6" xfId="0" applyNumberFormat="1" applyFont="1" applyFill="1" applyBorder="1" applyAlignment="1">
      <alignment horizontal="center"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49" fontId="7" fillId="2" borderId="18" xfId="0" applyNumberFormat="1" applyFont="1" applyFill="1" applyBorder="1" applyAlignment="1">
      <alignment horizontal="center" vertical="center" wrapText="1"/>
    </xf>
    <xf numFmtId="3" fontId="6" fillId="0" borderId="5" xfId="0" applyNumberFormat="1" applyFont="1" applyBorder="1" applyAlignment="1">
      <alignment horizontal="center" vertical="center" wrapText="1"/>
    </xf>
    <xf numFmtId="165" fontId="6" fillId="0" borderId="5" xfId="0" applyNumberFormat="1" applyFont="1" applyBorder="1" applyAlignment="1">
      <alignment horizontal="center" vertical="center" wrapText="1"/>
    </xf>
    <xf numFmtId="49" fontId="14" fillId="0" borderId="5" xfId="0" applyNumberFormat="1" applyFont="1" applyBorder="1" applyAlignment="1">
      <alignment horizontal="center" vertical="center" wrapText="1"/>
    </xf>
    <xf numFmtId="0" fontId="14" fillId="0" borderId="5" xfId="0" applyFont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49" fontId="6" fillId="0" borderId="5" xfId="0" applyNumberFormat="1" applyFont="1" applyBorder="1" applyAlignment="1">
      <alignment horizontal="center" vertical="center" wrapText="1"/>
    </xf>
    <xf numFmtId="3" fontId="7" fillId="0" borderId="6" xfId="0" applyNumberFormat="1" applyFont="1" applyBorder="1" applyAlignment="1">
      <alignment horizontal="center" vertical="center"/>
    </xf>
    <xf numFmtId="171" fontId="14" fillId="0" borderId="5" xfId="0" applyNumberFormat="1" applyFont="1" applyBorder="1" applyAlignment="1">
      <alignment horizontal="center" vertical="center" wrapText="1"/>
    </xf>
    <xf numFmtId="169" fontId="6" fillId="9" borderId="6" xfId="0" applyNumberFormat="1" applyFont="1" applyFill="1" applyBorder="1" applyAlignment="1">
      <alignment horizontal="center" vertical="center" wrapText="1"/>
    </xf>
    <xf numFmtId="167" fontId="6" fillId="0" borderId="6" xfId="0" applyNumberFormat="1" applyFont="1" applyBorder="1" applyAlignment="1">
      <alignment horizontal="center" vertical="center" wrapText="1"/>
    </xf>
    <xf numFmtId="49" fontId="0" fillId="0" borderId="6" xfId="0" applyNumberForma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7" fillId="9" borderId="6" xfId="0" applyFont="1" applyFill="1" applyBorder="1" applyAlignment="1">
      <alignment horizontal="center" vertical="center"/>
    </xf>
    <xf numFmtId="3" fontId="0" fillId="0" borderId="6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Fill="1" applyBorder="1" applyAlignment="1">
      <alignment horizontal="center" vertical="center"/>
    </xf>
    <xf numFmtId="165" fontId="12" fillId="0" borderId="6" xfId="0" applyNumberFormat="1" applyFont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0" fontId="4" fillId="0" borderId="1" xfId="1" applyNumberFormat="1" applyFont="1" applyFill="1" applyBorder="1" applyAlignment="1">
      <alignment horizontal="center" vertical="center" wrapText="1"/>
    </xf>
    <xf numFmtId="170" fontId="15" fillId="0" borderId="6" xfId="0" applyNumberFormat="1" applyFont="1" applyBorder="1" applyAlignment="1">
      <alignment horizontal="center" vertical="center" wrapText="1"/>
    </xf>
    <xf numFmtId="10" fontId="16" fillId="0" borderId="6" xfId="1" applyNumberFormat="1" applyFont="1" applyFill="1" applyBorder="1" applyAlignment="1">
      <alignment horizontal="center" vertical="center" wrapText="1"/>
    </xf>
    <xf numFmtId="170" fontId="15" fillId="0" borderId="4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70" fontId="17" fillId="0" borderId="6" xfId="0" applyNumberFormat="1" applyFont="1" applyBorder="1" applyAlignment="1">
      <alignment horizontal="center" vertical="center" wrapText="1"/>
    </xf>
    <xf numFmtId="0" fontId="0" fillId="0" borderId="6" xfId="0" applyNumberForma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172" fontId="0" fillId="0" borderId="6" xfId="0" applyNumberFormat="1" applyBorder="1" applyAlignment="1">
      <alignment horizontal="center" vertical="center"/>
    </xf>
    <xf numFmtId="14" fontId="0" fillId="5" borderId="6" xfId="0" applyNumberFormat="1" applyFill="1" applyBorder="1" applyAlignment="1">
      <alignment horizontal="center"/>
    </xf>
    <xf numFmtId="165" fontId="7" fillId="5" borderId="6" xfId="0" applyNumberFormat="1" applyFont="1" applyFill="1" applyBorder="1" applyAlignment="1">
      <alignment horizontal="center" vertical="center"/>
    </xf>
    <xf numFmtId="0" fontId="6" fillId="8" borderId="7" xfId="0" applyFont="1" applyFill="1" applyBorder="1" applyAlignment="1">
      <alignment horizontal="center" vertical="center" wrapText="1"/>
    </xf>
    <xf numFmtId="0" fontId="6" fillId="10" borderId="8" xfId="0" applyFont="1" applyFill="1" applyBorder="1" applyAlignment="1">
      <alignment horizontal="center" vertical="center" wrapText="1"/>
    </xf>
    <xf numFmtId="165" fontId="6" fillId="10" borderId="6" xfId="0" applyNumberFormat="1" applyFont="1" applyFill="1" applyBorder="1" applyAlignment="1">
      <alignment horizontal="center" vertical="center" wrapText="1"/>
    </xf>
    <xf numFmtId="165" fontId="7" fillId="10" borderId="6" xfId="0" applyNumberFormat="1" applyFont="1" applyFill="1" applyBorder="1" applyAlignment="1">
      <alignment horizontal="center" vertical="center" wrapText="1"/>
    </xf>
    <xf numFmtId="0" fontId="6" fillId="11" borderId="8" xfId="0" applyFont="1" applyFill="1" applyBorder="1" applyAlignment="1">
      <alignment horizontal="center" vertical="center" wrapText="1"/>
    </xf>
    <xf numFmtId="0" fontId="3" fillId="12" borderId="4" xfId="2" applyFont="1" applyFill="1" applyBorder="1" applyAlignment="1">
      <alignment horizontal="center" vertical="center"/>
    </xf>
    <xf numFmtId="0" fontId="0" fillId="12" borderId="6" xfId="0" applyFill="1" applyBorder="1" applyAlignment="1">
      <alignment horizontal="center"/>
    </xf>
    <xf numFmtId="49" fontId="0" fillId="12" borderId="6" xfId="0" applyNumberFormat="1" applyFill="1" applyBorder="1" applyAlignment="1">
      <alignment horizontal="center"/>
    </xf>
    <xf numFmtId="164" fontId="3" fillId="13" borderId="6" xfId="2" applyNumberFormat="1" applyFont="1" applyFill="1" applyBorder="1" applyAlignment="1">
      <alignment horizontal="center" vertical="center" wrapText="1"/>
    </xf>
    <xf numFmtId="0" fontId="6" fillId="0" borderId="8" xfId="0" applyFont="1" applyFill="1" applyBorder="1" applyAlignment="1">
      <alignment horizontal="center" vertical="center" wrapText="1"/>
    </xf>
    <xf numFmtId="164" fontId="3" fillId="14" borderId="6" xfId="2" applyNumberFormat="1" applyFont="1" applyFill="1" applyBorder="1" applyAlignment="1">
      <alignment horizontal="center" vertical="center" wrapText="1"/>
    </xf>
    <xf numFmtId="0" fontId="6" fillId="14" borderId="8" xfId="0" applyFont="1" applyFill="1" applyBorder="1" applyAlignment="1">
      <alignment horizontal="center" vertical="center" wrapText="1"/>
    </xf>
    <xf numFmtId="0" fontId="18" fillId="9" borderId="8" xfId="0" applyFont="1" applyFill="1" applyBorder="1" applyAlignment="1">
      <alignment horizontal="center" vertical="center" wrapText="1"/>
    </xf>
    <xf numFmtId="0" fontId="4" fillId="15" borderId="6" xfId="0" applyFont="1" applyFill="1" applyBorder="1" applyAlignment="1">
      <alignment horizontal="center" vertical="center" wrapText="1"/>
    </xf>
    <xf numFmtId="0" fontId="4" fillId="16" borderId="6" xfId="0" applyFont="1" applyFill="1" applyBorder="1" applyAlignment="1">
      <alignment horizontal="center" vertical="center" wrapText="1"/>
    </xf>
    <xf numFmtId="0" fontId="4" fillId="17" borderId="6" xfId="0" applyFont="1" applyFill="1" applyBorder="1" applyAlignment="1">
      <alignment horizontal="center" vertical="center" wrapText="1"/>
    </xf>
    <xf numFmtId="0" fontId="4" fillId="18" borderId="6" xfId="0" applyFont="1" applyFill="1" applyBorder="1" applyAlignment="1">
      <alignment horizontal="center" vertical="center" wrapText="1"/>
    </xf>
    <xf numFmtId="0" fontId="4" fillId="19" borderId="6" xfId="0" applyFont="1" applyFill="1" applyBorder="1" applyAlignment="1">
      <alignment horizontal="center" vertical="center" wrapText="1"/>
    </xf>
    <xf numFmtId="0" fontId="6" fillId="3" borderId="23" xfId="0" applyFont="1" applyFill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/>
    </xf>
    <xf numFmtId="0" fontId="6" fillId="7" borderId="2" xfId="0" applyFont="1" applyFill="1" applyBorder="1" applyAlignment="1">
      <alignment horizontal="center" vertical="center" wrapText="1"/>
    </xf>
    <xf numFmtId="0" fontId="6" fillId="7" borderId="25" xfId="0" applyFont="1" applyFill="1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0" fontId="6" fillId="7" borderId="26" xfId="0" applyFont="1" applyFill="1" applyBorder="1" applyAlignment="1">
      <alignment horizontal="center" vertical="center" wrapText="1"/>
    </xf>
    <xf numFmtId="14" fontId="13" fillId="0" borderId="15" xfId="0" applyNumberFormat="1" applyFont="1" applyBorder="1" applyAlignment="1">
      <alignment horizontal="center" vertical="center"/>
    </xf>
    <xf numFmtId="0" fontId="13" fillId="0" borderId="1" xfId="4" applyBorder="1" applyAlignment="1">
      <alignment horizontal="center" vertical="center" wrapText="1"/>
    </xf>
    <xf numFmtId="14" fontId="13" fillId="0" borderId="1" xfId="0" applyNumberFormat="1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168" fontId="13" fillId="0" borderId="1" xfId="2" applyNumberFormat="1" applyFont="1" applyBorder="1" applyAlignment="1">
      <alignment horizontal="center" vertical="center"/>
    </xf>
    <xf numFmtId="49" fontId="7" fillId="2" borderId="1" xfId="0" applyNumberFormat="1" applyFont="1" applyFill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0" borderId="28" xfId="0" applyFont="1" applyBorder="1" applyAlignment="1">
      <alignment horizontal="center" vertical="center" wrapText="1"/>
    </xf>
    <xf numFmtId="0" fontId="7" fillId="0" borderId="28" xfId="0" applyFont="1" applyBorder="1" applyAlignment="1">
      <alignment horizontal="center" vertical="center" wrapText="1"/>
    </xf>
    <xf numFmtId="165" fontId="7" fillId="0" borderId="28" xfId="0" applyNumberFormat="1" applyFont="1" applyBorder="1" applyAlignment="1">
      <alignment horizontal="center" vertical="center" wrapText="1"/>
    </xf>
    <xf numFmtId="49" fontId="14" fillId="0" borderId="28" xfId="0" applyNumberFormat="1" applyFont="1" applyBorder="1" applyAlignment="1">
      <alignment horizontal="center" vertical="center" wrapText="1"/>
    </xf>
    <xf numFmtId="0" fontId="14" fillId="0" borderId="28" xfId="0" applyFont="1" applyBorder="1" applyAlignment="1">
      <alignment horizontal="center" vertical="center" wrapText="1"/>
    </xf>
    <xf numFmtId="0" fontId="7" fillId="0" borderId="28" xfId="0" applyFont="1" applyBorder="1" applyAlignment="1">
      <alignment horizontal="center" vertical="center"/>
    </xf>
    <xf numFmtId="0" fontId="6" fillId="2" borderId="28" xfId="0" applyFont="1" applyFill="1" applyBorder="1" applyAlignment="1">
      <alignment horizontal="center" vertical="center" wrapText="1"/>
    </xf>
    <xf numFmtId="3" fontId="7" fillId="0" borderId="28" xfId="0" applyNumberFormat="1" applyFont="1" applyBorder="1" applyAlignment="1">
      <alignment horizontal="center" vertical="center" wrapText="1"/>
    </xf>
    <xf numFmtId="169" fontId="6" fillId="0" borderId="28" xfId="0" applyNumberFormat="1" applyFont="1" applyBorder="1" applyAlignment="1">
      <alignment horizontal="center" vertical="center" wrapText="1"/>
    </xf>
    <xf numFmtId="49" fontId="7" fillId="0" borderId="1" xfId="0" applyNumberFormat="1" applyFont="1" applyBorder="1" applyAlignment="1">
      <alignment horizontal="center" vertical="center" wrapText="1"/>
    </xf>
    <xf numFmtId="14" fontId="13" fillId="0" borderId="1" xfId="0" applyNumberFormat="1" applyFont="1" applyBorder="1" applyAlignment="1">
      <alignment horizontal="center" vertical="center" wrapText="1"/>
    </xf>
    <xf numFmtId="3" fontId="6" fillId="0" borderId="28" xfId="0" applyNumberFormat="1" applyFont="1" applyBorder="1" applyAlignment="1">
      <alignment horizontal="center" vertical="center" wrapText="1"/>
    </xf>
    <xf numFmtId="165" fontId="6" fillId="0" borderId="28" xfId="0" applyNumberFormat="1" applyFont="1" applyBorder="1" applyAlignment="1">
      <alignment horizontal="center" vertical="center" wrapText="1"/>
    </xf>
    <xf numFmtId="49" fontId="6" fillId="0" borderId="28" xfId="0" applyNumberFormat="1" applyFont="1" applyBorder="1" applyAlignment="1">
      <alignment horizontal="center" vertical="center" wrapText="1"/>
    </xf>
    <xf numFmtId="0" fontId="7" fillId="0" borderId="27" xfId="0" applyFont="1" applyBorder="1" applyAlignment="1">
      <alignment horizontal="center" vertical="center"/>
    </xf>
    <xf numFmtId="14" fontId="13" fillId="0" borderId="28" xfId="0" applyNumberFormat="1" applyFont="1" applyBorder="1" applyAlignment="1">
      <alignment horizontal="center" vertical="center"/>
    </xf>
    <xf numFmtId="165" fontId="7" fillId="0" borderId="28" xfId="0" applyNumberFormat="1" applyFont="1" applyBorder="1" applyAlignment="1">
      <alignment horizontal="center" vertical="center"/>
    </xf>
    <xf numFmtId="49" fontId="7" fillId="0" borderId="28" xfId="0" applyNumberFormat="1" applyFont="1" applyBorder="1" applyAlignment="1">
      <alignment horizontal="center" vertical="center"/>
    </xf>
    <xf numFmtId="0" fontId="13" fillId="0" borderId="28" xfId="4" applyBorder="1" applyAlignment="1">
      <alignment horizontal="center" vertical="center" wrapText="1"/>
    </xf>
    <xf numFmtId="14" fontId="13" fillId="0" borderId="28" xfId="0" applyNumberFormat="1" applyFont="1" applyBorder="1" applyAlignment="1">
      <alignment horizontal="center" vertical="center" wrapText="1"/>
    </xf>
    <xf numFmtId="0" fontId="13" fillId="0" borderId="28" xfId="0" applyFont="1" applyBorder="1" applyAlignment="1">
      <alignment horizontal="center" vertical="center"/>
    </xf>
    <xf numFmtId="168" fontId="13" fillId="0" borderId="28" xfId="2" applyNumberFormat="1" applyFont="1" applyBorder="1" applyAlignment="1">
      <alignment horizontal="center" vertical="center"/>
    </xf>
    <xf numFmtId="169" fontId="6" fillId="9" borderId="1" xfId="0" applyNumberFormat="1" applyFont="1" applyFill="1" applyBorder="1" applyAlignment="1">
      <alignment horizontal="center" vertical="center" wrapText="1"/>
    </xf>
    <xf numFmtId="0" fontId="6" fillId="0" borderId="29" xfId="0" applyFont="1" applyBorder="1" applyAlignment="1">
      <alignment horizontal="center" vertical="center" wrapText="1"/>
    </xf>
    <xf numFmtId="0" fontId="6" fillId="0" borderId="30" xfId="0" applyFont="1" applyBorder="1" applyAlignment="1">
      <alignment horizontal="center" vertical="center" wrapText="1"/>
    </xf>
    <xf numFmtId="0" fontId="7" fillId="0" borderId="31" xfId="0" applyFont="1" applyBorder="1" applyAlignment="1">
      <alignment horizontal="center" vertical="center" wrapText="1"/>
    </xf>
    <xf numFmtId="165" fontId="7" fillId="0" borderId="31" xfId="0" applyNumberFormat="1" applyFont="1" applyBorder="1" applyAlignment="1">
      <alignment horizontal="center" vertical="center" wrapText="1"/>
    </xf>
    <xf numFmtId="49" fontId="14" fillId="0" borderId="31" xfId="0" applyNumberFormat="1" applyFont="1" applyBorder="1" applyAlignment="1">
      <alignment horizontal="center" vertical="center" wrapText="1"/>
    </xf>
    <xf numFmtId="0" fontId="14" fillId="0" borderId="31" xfId="0" applyFont="1" applyBorder="1" applyAlignment="1">
      <alignment horizontal="center" vertical="center" wrapText="1"/>
    </xf>
    <xf numFmtId="0" fontId="6" fillId="0" borderId="31" xfId="0" applyFont="1" applyBorder="1" applyAlignment="1">
      <alignment horizontal="center" vertical="center" wrapText="1"/>
    </xf>
    <xf numFmtId="0" fontId="7" fillId="0" borderId="31" xfId="0" applyFont="1" applyBorder="1" applyAlignment="1">
      <alignment horizontal="center" vertical="center"/>
    </xf>
    <xf numFmtId="49" fontId="7" fillId="2" borderId="31" xfId="0" applyNumberFormat="1" applyFont="1" applyFill="1" applyBorder="1" applyAlignment="1">
      <alignment horizontal="center" vertical="center" wrapText="1"/>
    </xf>
    <xf numFmtId="3" fontId="7" fillId="0" borderId="31" xfId="0" applyNumberFormat="1" applyFont="1" applyBorder="1" applyAlignment="1">
      <alignment horizontal="center" vertical="center" wrapText="1"/>
    </xf>
    <xf numFmtId="169" fontId="6" fillId="0" borderId="31" xfId="0" applyNumberFormat="1" applyFont="1" applyBorder="1" applyAlignment="1">
      <alignment horizontal="center" vertical="center" wrapText="1"/>
    </xf>
    <xf numFmtId="0" fontId="6" fillId="2" borderId="31" xfId="0" applyFont="1" applyFill="1" applyBorder="1" applyAlignment="1">
      <alignment horizontal="center" vertical="center" wrapText="1"/>
    </xf>
    <xf numFmtId="3" fontId="6" fillId="0" borderId="31" xfId="0" applyNumberFormat="1" applyFont="1" applyBorder="1" applyAlignment="1">
      <alignment horizontal="center" vertical="center" wrapText="1"/>
    </xf>
    <xf numFmtId="165" fontId="6" fillId="0" borderId="31" xfId="0" applyNumberFormat="1" applyFont="1" applyBorder="1" applyAlignment="1">
      <alignment horizontal="center" vertical="center" wrapText="1"/>
    </xf>
    <xf numFmtId="49" fontId="6" fillId="0" borderId="31" xfId="0" applyNumberFormat="1" applyFont="1" applyBorder="1" applyAlignment="1">
      <alignment horizontal="center" vertical="center" wrapText="1"/>
    </xf>
    <xf numFmtId="14" fontId="13" fillId="0" borderId="5" xfId="0" applyNumberFormat="1" applyFont="1" applyBorder="1" applyAlignment="1">
      <alignment horizontal="center" vertical="center" wrapText="1"/>
    </xf>
    <xf numFmtId="169" fontId="6" fillId="9" borderId="5" xfId="0" applyNumberFormat="1" applyFont="1" applyFill="1" applyBorder="1" applyAlignment="1">
      <alignment horizontal="center" vertical="center" wrapText="1"/>
    </xf>
    <xf numFmtId="0" fontId="6" fillId="8" borderId="6" xfId="0" applyFont="1" applyFill="1" applyBorder="1" applyAlignment="1">
      <alignment horizontal="center" vertical="center" wrapText="1"/>
    </xf>
    <xf numFmtId="0" fontId="6" fillId="9" borderId="6" xfId="0" applyFont="1" applyFill="1" applyBorder="1" applyAlignment="1">
      <alignment horizontal="center" vertical="center" wrapText="1"/>
    </xf>
    <xf numFmtId="0" fontId="6" fillId="10" borderId="6" xfId="0" applyFont="1" applyFill="1" applyBorder="1" applyAlignment="1">
      <alignment horizontal="center" vertical="center" wrapText="1"/>
    </xf>
    <xf numFmtId="49" fontId="6" fillId="15" borderId="6" xfId="0" applyNumberFormat="1" applyFont="1" applyFill="1" applyBorder="1" applyAlignment="1">
      <alignment horizontal="center" vertical="center" wrapText="1"/>
    </xf>
    <xf numFmtId="0" fontId="6" fillId="15" borderId="6" xfId="0" applyFont="1" applyFill="1" applyBorder="1" applyAlignment="1">
      <alignment horizontal="center" vertical="center" wrapText="1"/>
    </xf>
    <xf numFmtId="0" fontId="6" fillId="11" borderId="6" xfId="0" applyFont="1" applyFill="1" applyBorder="1" applyAlignment="1">
      <alignment horizontal="center" vertical="center" wrapText="1"/>
    </xf>
    <xf numFmtId="0" fontId="6" fillId="14" borderId="6" xfId="0" applyFont="1" applyFill="1" applyBorder="1" applyAlignment="1">
      <alignment horizontal="center" vertical="center" wrapText="1"/>
    </xf>
    <xf numFmtId="0" fontId="6" fillId="19" borderId="6" xfId="0" applyFont="1" applyFill="1" applyBorder="1" applyAlignment="1">
      <alignment horizontal="center" vertical="center" wrapText="1"/>
    </xf>
    <xf numFmtId="0" fontId="6" fillId="0" borderId="6" xfId="0" applyFont="1" applyFill="1" applyBorder="1" applyAlignment="1">
      <alignment horizontal="center" vertical="center" wrapText="1"/>
    </xf>
    <xf numFmtId="0" fontId="6" fillId="17" borderId="6" xfId="0" applyFont="1" applyFill="1" applyBorder="1" applyAlignment="1">
      <alignment horizontal="center" vertical="center" wrapText="1"/>
    </xf>
    <xf numFmtId="0" fontId="6" fillId="20" borderId="6" xfId="0" applyFont="1" applyFill="1" applyBorder="1" applyAlignment="1">
      <alignment horizontal="center" vertical="center" wrapText="1"/>
    </xf>
    <xf numFmtId="0" fontId="6" fillId="16" borderId="6" xfId="0" applyFont="1" applyFill="1" applyBorder="1" applyAlignment="1">
      <alignment horizontal="center" vertical="center" wrapText="1"/>
    </xf>
    <xf numFmtId="0" fontId="6" fillId="13" borderId="6" xfId="0" applyFont="1" applyFill="1" applyBorder="1" applyAlignment="1">
      <alignment horizontal="center" vertical="center" wrapText="1"/>
    </xf>
    <xf numFmtId="0" fontId="6" fillId="18" borderId="6" xfId="0" applyFont="1" applyFill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14" fontId="13" fillId="5" borderId="6" xfId="0" applyNumberFormat="1" applyFont="1" applyFill="1" applyBorder="1" applyAlignment="1">
      <alignment horizontal="center" vertical="center"/>
    </xf>
    <xf numFmtId="10" fontId="0" fillId="0" borderId="6" xfId="0" applyNumberFormat="1" applyBorder="1" applyAlignment="1">
      <alignment horizontal="center"/>
    </xf>
    <xf numFmtId="0" fontId="6" fillId="12" borderId="6" xfId="0" applyFont="1" applyFill="1" applyBorder="1" applyAlignment="1">
      <alignment horizontal="center" vertical="center" wrapText="1"/>
    </xf>
    <xf numFmtId="0" fontId="3" fillId="0" borderId="1" xfId="2" applyFont="1" applyBorder="1" applyAlignment="1">
      <alignment horizontal="center" vertical="center" wrapText="1"/>
    </xf>
    <xf numFmtId="0" fontId="3" fillId="0" borderId="5" xfId="2" applyFont="1" applyBorder="1" applyAlignment="1">
      <alignment horizontal="center" vertical="center" wrapText="1"/>
    </xf>
    <xf numFmtId="14" fontId="3" fillId="0" borderId="1" xfId="2" applyNumberFormat="1" applyFont="1" applyBorder="1" applyAlignment="1">
      <alignment horizontal="center" vertical="center" wrapText="1"/>
    </xf>
    <xf numFmtId="14" fontId="3" fillId="0" borderId="5" xfId="2" applyNumberFormat="1" applyFont="1" applyBorder="1" applyAlignment="1">
      <alignment horizontal="center" vertical="center" wrapText="1"/>
    </xf>
    <xf numFmtId="14" fontId="3" fillId="0" borderId="1" xfId="2" applyNumberFormat="1" applyFont="1" applyFill="1" applyBorder="1" applyAlignment="1">
      <alignment horizontal="center" vertical="center" wrapText="1"/>
    </xf>
    <xf numFmtId="14" fontId="3" fillId="0" borderId="5" xfId="2" applyNumberFormat="1" applyFont="1" applyFill="1" applyBorder="1" applyAlignment="1">
      <alignment horizontal="center" vertical="center" wrapText="1"/>
    </xf>
    <xf numFmtId="0" fontId="3" fillId="12" borderId="2" xfId="2" applyFont="1" applyFill="1" applyBorder="1" applyAlignment="1">
      <alignment horizontal="center" vertical="center"/>
    </xf>
    <xf numFmtId="0" fontId="3" fillId="12" borderId="3" xfId="2" applyFont="1" applyFill="1" applyBorder="1" applyAlignment="1">
      <alignment horizontal="center" vertical="center"/>
    </xf>
    <xf numFmtId="0" fontId="3" fillId="12" borderId="4" xfId="2" applyFont="1" applyFill="1" applyBorder="1" applyAlignment="1">
      <alignment horizontal="center" vertical="center"/>
    </xf>
    <xf numFmtId="164" fontId="3" fillId="20" borderId="1" xfId="2" applyNumberFormat="1" applyFont="1" applyFill="1" applyBorder="1" applyAlignment="1">
      <alignment horizontal="center" vertical="center"/>
    </xf>
    <xf numFmtId="164" fontId="3" fillId="20" borderId="5" xfId="2" applyNumberFormat="1" applyFont="1" applyFill="1" applyBorder="1" applyAlignment="1">
      <alignment horizontal="center" vertical="center"/>
    </xf>
    <xf numFmtId="0" fontId="3" fillId="11" borderId="1" xfId="2" applyFont="1" applyFill="1" applyBorder="1" applyAlignment="1">
      <alignment horizontal="center" vertical="center" wrapText="1"/>
    </xf>
    <xf numFmtId="0" fontId="3" fillId="11" borderId="5" xfId="2" applyFont="1" applyFill="1" applyBorder="1" applyAlignment="1">
      <alignment horizontal="center" vertical="center" wrapText="1"/>
    </xf>
    <xf numFmtId="0" fontId="3" fillId="0" borderId="2" xfId="2" applyFont="1" applyBorder="1" applyAlignment="1">
      <alignment horizontal="center" vertical="center" wrapText="1"/>
    </xf>
    <xf numFmtId="0" fontId="3" fillId="0" borderId="4" xfId="2" applyFont="1" applyBorder="1" applyAlignment="1">
      <alignment horizontal="center" vertical="center" wrapText="1"/>
    </xf>
    <xf numFmtId="0" fontId="6" fillId="12" borderId="8" xfId="0" applyFont="1" applyFill="1" applyBorder="1" applyAlignment="1">
      <alignment horizontal="center" vertical="center" wrapText="1"/>
    </xf>
    <xf numFmtId="3" fontId="3" fillId="21" borderId="1" xfId="2" applyNumberFormat="1" applyFont="1" applyFill="1" applyBorder="1" applyAlignment="1">
      <alignment horizontal="center" vertical="center"/>
    </xf>
    <xf numFmtId="3" fontId="3" fillId="21" borderId="5" xfId="2" applyNumberFormat="1" applyFont="1" applyFill="1" applyBorder="1" applyAlignment="1">
      <alignment horizontal="center" vertical="center"/>
    </xf>
    <xf numFmtId="0" fontId="6" fillId="21" borderId="6" xfId="0" applyFont="1" applyFill="1" applyBorder="1" applyAlignment="1">
      <alignment horizontal="center" vertical="center" wrapText="1"/>
    </xf>
  </cellXfs>
  <cellStyles count="5">
    <cellStyle name="Lien hypertexte" xfId="3" builtinId="8"/>
    <cellStyle name="Normal" xfId="0" builtinId="0"/>
    <cellStyle name="Normal 2" xfId="2" xr:uid="{3DF00D46-F6CC-4CDB-BEBF-1BAAFC556FD2}"/>
    <cellStyle name="Normal 3" xfId="4" xr:uid="{CA9A2565-9843-4105-86E6-3D88D156A2BB}"/>
    <cellStyle name="Pourcentage" xfId="1" builtinId="5"/>
  </cellStyles>
  <dxfs count="0"/>
  <tableStyles count="0" defaultTableStyle="TableStyleMedium2" defaultPivotStyle="PivotStyleLight16"/>
  <colors>
    <mruColors>
      <color rgb="FF008080"/>
      <color rgb="FF99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TOSHIBA" id="{B7584C13-3084-44EC-88BA-50405F5C84F8}" userId="TOSHIBA" providerId="None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1" dT="2020-02-22T08:56:23.40" personId="{B7584C13-3084-44EC-88BA-50405F5C84F8}" id="{6EB3FEBC-8278-416A-9F7B-CCBB69517D7D}">
    <text>date de l'achat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C13DC0-6C8D-4627-BA75-FC9618B8C6E1}">
  <sheetPr filterMode="1"/>
  <dimension ref="A1:AL115"/>
  <sheetViews>
    <sheetView tabSelected="1" topLeftCell="E1" workbookViewId="0">
      <pane ySplit="2" topLeftCell="A72" activePane="bottomLeft" state="frozen"/>
      <selection pane="bottomLeft" activeCell="W72" sqref="W72"/>
    </sheetView>
  </sheetViews>
  <sheetFormatPr baseColWidth="10" defaultColWidth="11.5703125" defaultRowHeight="12.75" x14ac:dyDescent="0.25"/>
  <cols>
    <col min="1" max="2" width="10.5703125" style="8" customWidth="1"/>
    <col min="3" max="3" width="8.85546875" style="8" customWidth="1"/>
    <col min="4" max="4" width="11.140625" style="8" customWidth="1"/>
    <col min="5" max="5" width="10.140625" style="9" customWidth="1"/>
    <col min="6" max="6" width="24.28515625" style="8" customWidth="1"/>
    <col min="7" max="7" width="11.5703125" style="8" customWidth="1"/>
    <col min="8" max="8" width="7.5703125" style="8" customWidth="1"/>
    <col min="9" max="9" width="7.7109375" style="8" customWidth="1"/>
    <col min="10" max="10" width="6.28515625" style="8" customWidth="1"/>
    <col min="11" max="11" width="5.7109375" style="10" customWidth="1"/>
    <col min="12" max="12" width="0.140625" style="8" hidden="1" customWidth="1"/>
    <col min="13" max="13" width="9.140625" style="8" hidden="1" customWidth="1"/>
    <col min="14" max="14" width="11.5703125" style="8" customWidth="1"/>
    <col min="15" max="15" width="10" style="8" customWidth="1"/>
    <col min="16" max="16" width="11.140625" style="8" customWidth="1"/>
    <col min="17" max="17" width="0.140625" style="8" hidden="1" customWidth="1"/>
    <col min="18" max="18" width="5" style="11" hidden="1" customWidth="1"/>
    <col min="19" max="19" width="6" style="8" hidden="1" customWidth="1"/>
    <col min="20" max="20" width="0.140625" style="8" hidden="1" customWidth="1"/>
    <col min="21" max="21" width="7.5703125" style="8" customWidth="1"/>
    <col min="22" max="25" width="13.42578125" style="8" customWidth="1"/>
    <col min="26" max="26" width="17.140625" style="8" customWidth="1"/>
    <col min="27" max="27" width="13.42578125" style="8" customWidth="1"/>
    <col min="28" max="28" width="17.42578125" style="8" customWidth="1"/>
    <col min="29" max="29" width="0.28515625" style="8" hidden="1" customWidth="1"/>
    <col min="30" max="30" width="1" style="8" hidden="1" customWidth="1"/>
    <col min="31" max="31" width="1.140625" style="8" hidden="1" customWidth="1"/>
    <col min="32" max="32" width="0.7109375" style="8" hidden="1" customWidth="1"/>
    <col min="33" max="33" width="0.5703125" style="8" hidden="1" customWidth="1"/>
    <col min="34" max="35" width="0.7109375" style="8" hidden="1" customWidth="1"/>
    <col min="36" max="36" width="0.5703125" style="8" hidden="1" customWidth="1"/>
    <col min="37" max="37" width="0.42578125" style="8" hidden="1" customWidth="1"/>
    <col min="38" max="38" width="1.140625" style="8" hidden="1" customWidth="1"/>
    <col min="39" max="16384" width="11.5703125" style="8"/>
  </cols>
  <sheetData>
    <row r="1" spans="1:38" ht="13.5" thickBot="1" x14ac:dyDescent="0.3">
      <c r="V1" s="8" t="s">
        <v>71</v>
      </c>
      <c r="W1" s="8" t="s">
        <v>72</v>
      </c>
      <c r="Z1" s="8" t="s">
        <v>69</v>
      </c>
      <c r="AB1" s="8" t="s">
        <v>32</v>
      </c>
    </row>
    <row r="2" spans="1:38" ht="49.5" customHeight="1" thickTop="1" x14ac:dyDescent="0.25">
      <c r="A2" s="270" t="s">
        <v>17</v>
      </c>
      <c r="B2" s="86"/>
      <c r="C2" s="271" t="s">
        <v>18</v>
      </c>
      <c r="D2" s="272" t="s">
        <v>19</v>
      </c>
      <c r="E2" s="273" t="s">
        <v>20</v>
      </c>
      <c r="F2" s="274" t="s">
        <v>5</v>
      </c>
      <c r="G2" s="275" t="s">
        <v>21</v>
      </c>
      <c r="H2" s="287" t="s">
        <v>22</v>
      </c>
      <c r="I2" s="287"/>
      <c r="J2" s="287"/>
      <c r="K2" s="287"/>
      <c r="L2" s="13" t="s">
        <v>33</v>
      </c>
      <c r="M2" s="214" t="s">
        <v>34</v>
      </c>
      <c r="N2" s="86" t="s">
        <v>35</v>
      </c>
      <c r="O2" s="276" t="s">
        <v>23</v>
      </c>
      <c r="P2" s="277" t="s">
        <v>24</v>
      </c>
      <c r="Q2" s="15" t="s">
        <v>36</v>
      </c>
      <c r="R2" s="16" t="s">
        <v>37</v>
      </c>
      <c r="S2" s="216" t="s">
        <v>38</v>
      </c>
      <c r="T2" s="278" t="s">
        <v>39</v>
      </c>
      <c r="U2" s="279" t="s">
        <v>70</v>
      </c>
      <c r="V2" s="280" t="s">
        <v>40</v>
      </c>
      <c r="W2" s="306" t="s">
        <v>41</v>
      </c>
      <c r="X2" s="278" t="s">
        <v>42</v>
      </c>
      <c r="Y2" s="281" t="s">
        <v>43</v>
      </c>
      <c r="Z2" s="282" t="s">
        <v>44</v>
      </c>
      <c r="AA2" s="283" t="s">
        <v>25</v>
      </c>
      <c r="AB2" s="276" t="s">
        <v>30</v>
      </c>
      <c r="AC2" s="205" t="s">
        <v>45</v>
      </c>
      <c r="AD2" s="14"/>
      <c r="AE2" s="14"/>
      <c r="AF2" s="17" t="s">
        <v>25</v>
      </c>
      <c r="AG2" s="17" t="s">
        <v>26</v>
      </c>
      <c r="AH2" s="12" t="s">
        <v>27</v>
      </c>
      <c r="AI2" s="12" t="s">
        <v>28</v>
      </c>
      <c r="AJ2" s="18" t="s">
        <v>29</v>
      </c>
      <c r="AK2" s="18" t="s">
        <v>30</v>
      </c>
      <c r="AL2" s="19" t="s">
        <v>31</v>
      </c>
    </row>
    <row r="3" spans="1:38" ht="13.5" thickBot="1" x14ac:dyDescent="0.3">
      <c r="A3" s="86"/>
      <c r="B3" s="86"/>
      <c r="C3" s="86"/>
      <c r="D3" s="86"/>
      <c r="E3" s="157"/>
      <c r="F3" s="86"/>
      <c r="G3" s="86"/>
      <c r="H3" s="86"/>
      <c r="I3" s="86"/>
      <c r="J3" s="86"/>
      <c r="K3" s="97"/>
      <c r="L3" s="20"/>
      <c r="M3" s="215"/>
      <c r="N3" s="86"/>
      <c r="O3" s="86"/>
      <c r="P3" s="86"/>
      <c r="Q3" s="21"/>
      <c r="R3" s="22"/>
      <c r="S3" s="215"/>
      <c r="T3" s="86"/>
      <c r="U3" s="86"/>
      <c r="V3" s="86"/>
      <c r="W3" s="86"/>
      <c r="X3" s="86"/>
      <c r="Y3" s="86"/>
      <c r="Z3" s="86"/>
      <c r="AA3" s="86"/>
      <c r="AB3" s="86"/>
      <c r="AC3" s="20"/>
      <c r="AD3" s="20"/>
      <c r="AE3" s="20"/>
      <c r="AF3" s="20"/>
      <c r="AG3" s="20"/>
      <c r="AH3" s="23"/>
      <c r="AI3" s="182"/>
      <c r="AJ3" s="24"/>
      <c r="AK3" s="24"/>
      <c r="AL3" s="25"/>
    </row>
    <row r="4" spans="1:38" ht="26.45" hidden="1" customHeight="1" thickTop="1" x14ac:dyDescent="0.25">
      <c r="A4" s="61"/>
      <c r="B4" s="62" t="s">
        <v>46</v>
      </c>
      <c r="C4" s="63"/>
      <c r="D4" s="64">
        <v>42735</v>
      </c>
      <c r="E4" s="65"/>
      <c r="F4" s="63"/>
      <c r="G4" s="63"/>
      <c r="H4" s="66" t="s">
        <v>47</v>
      </c>
      <c r="I4" s="67" t="s">
        <v>47</v>
      </c>
      <c r="J4" s="68" t="s">
        <v>48</v>
      </c>
      <c r="K4" s="68">
        <v>6</v>
      </c>
      <c r="L4" s="28"/>
      <c r="M4" s="28"/>
      <c r="N4" s="63"/>
      <c r="O4" s="63"/>
      <c r="P4" s="63"/>
      <c r="Q4" s="28"/>
      <c r="R4" s="33"/>
      <c r="S4" s="28"/>
      <c r="T4" s="63"/>
      <c r="U4" s="63"/>
      <c r="V4" s="63"/>
      <c r="W4" s="63"/>
      <c r="X4" s="70">
        <v>123.69000000000001</v>
      </c>
      <c r="Y4" s="63"/>
      <c r="Z4" s="63"/>
      <c r="AA4" s="63"/>
      <c r="AB4" s="63"/>
      <c r="AC4" s="28"/>
      <c r="AD4" s="28"/>
      <c r="AE4" s="28"/>
      <c r="AF4" s="28"/>
      <c r="AG4" s="28"/>
      <c r="AH4" s="28"/>
      <c r="AI4" s="28"/>
      <c r="AJ4" s="28"/>
      <c r="AK4" s="28"/>
      <c r="AL4" s="35"/>
    </row>
    <row r="5" spans="1:38" ht="13.15" hidden="1" customHeight="1" x14ac:dyDescent="0.25">
      <c r="A5" s="26"/>
      <c r="B5" s="27" t="s">
        <v>46</v>
      </c>
      <c r="C5" s="28"/>
      <c r="D5" s="29">
        <v>42735</v>
      </c>
      <c r="E5" s="30"/>
      <c r="F5" s="28"/>
      <c r="G5" s="28"/>
      <c r="H5" s="6" t="s">
        <v>47</v>
      </c>
      <c r="I5" s="31" t="s">
        <v>47</v>
      </c>
      <c r="J5" s="32" t="s">
        <v>49</v>
      </c>
      <c r="K5" s="36">
        <v>8</v>
      </c>
      <c r="L5" s="28"/>
      <c r="M5" s="28"/>
      <c r="N5" s="28"/>
      <c r="O5" s="28"/>
      <c r="P5" s="28"/>
      <c r="Q5" s="28"/>
      <c r="R5" s="33"/>
      <c r="S5" s="28"/>
      <c r="T5" s="28"/>
      <c r="U5" s="28"/>
      <c r="V5" s="28"/>
      <c r="W5" s="28"/>
      <c r="X5" s="34">
        <v>40.067999999999998</v>
      </c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35"/>
    </row>
    <row r="6" spans="1:38" ht="26.45" hidden="1" customHeight="1" x14ac:dyDescent="0.25">
      <c r="A6" s="26"/>
      <c r="B6" s="27" t="s">
        <v>46</v>
      </c>
      <c r="C6" s="28"/>
      <c r="D6" s="29">
        <v>42735</v>
      </c>
      <c r="E6" s="30"/>
      <c r="F6" s="28"/>
      <c r="G6" s="28"/>
      <c r="H6" s="6" t="s">
        <v>47</v>
      </c>
      <c r="I6" s="31" t="s">
        <v>47</v>
      </c>
      <c r="J6" s="32" t="s">
        <v>49</v>
      </c>
      <c r="K6" s="32">
        <v>10</v>
      </c>
      <c r="L6" s="28"/>
      <c r="M6" s="28"/>
      <c r="N6" s="28"/>
      <c r="O6" s="28"/>
      <c r="P6" s="28"/>
      <c r="Q6" s="28"/>
      <c r="R6" s="33"/>
      <c r="S6" s="28"/>
      <c r="T6" s="28"/>
      <c r="U6" s="28"/>
      <c r="V6" s="28"/>
      <c r="W6" s="28"/>
      <c r="X6" s="34">
        <v>346.42499999999995</v>
      </c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35"/>
    </row>
    <row r="7" spans="1:38" ht="26.45" hidden="1" customHeight="1" x14ac:dyDescent="0.25">
      <c r="A7" s="26"/>
      <c r="B7" s="27" t="s">
        <v>46</v>
      </c>
      <c r="C7" s="28"/>
      <c r="D7" s="29">
        <v>42735</v>
      </c>
      <c r="E7" s="30"/>
      <c r="F7" s="28"/>
      <c r="G7" s="28"/>
      <c r="H7" s="6" t="s">
        <v>47</v>
      </c>
      <c r="I7" s="31" t="s">
        <v>47</v>
      </c>
      <c r="J7" s="32" t="s">
        <v>49</v>
      </c>
      <c r="K7" s="32">
        <v>12</v>
      </c>
      <c r="L7" s="28"/>
      <c r="M7" s="28"/>
      <c r="N7" s="28"/>
      <c r="O7" s="28"/>
      <c r="P7" s="28"/>
      <c r="Q7" s="28"/>
      <c r="R7" s="33"/>
      <c r="S7" s="28"/>
      <c r="T7" s="28"/>
      <c r="U7" s="28"/>
      <c r="V7" s="28"/>
      <c r="W7" s="28"/>
      <c r="X7" s="34">
        <v>77.183999999999997</v>
      </c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35"/>
    </row>
    <row r="8" spans="1:38" ht="26.45" hidden="1" customHeight="1" x14ac:dyDescent="0.25">
      <c r="A8" s="26"/>
      <c r="B8" s="27" t="s">
        <v>46</v>
      </c>
      <c r="C8" s="28"/>
      <c r="D8" s="29">
        <v>42735</v>
      </c>
      <c r="E8" s="30"/>
      <c r="F8" s="28"/>
      <c r="G8" s="28"/>
      <c r="H8" s="6" t="s">
        <v>47</v>
      </c>
      <c r="I8" s="31" t="s">
        <v>47</v>
      </c>
      <c r="J8" s="32" t="s">
        <v>49</v>
      </c>
      <c r="K8" s="32">
        <v>14</v>
      </c>
      <c r="L8" s="28"/>
      <c r="M8" s="28"/>
      <c r="N8" s="28"/>
      <c r="O8" s="28"/>
      <c r="P8" s="28"/>
      <c r="Q8" s="28"/>
      <c r="R8" s="33"/>
      <c r="S8" s="28"/>
      <c r="T8" s="28"/>
      <c r="U8" s="28"/>
      <c r="V8" s="28"/>
      <c r="W8" s="28"/>
      <c r="X8" s="34">
        <v>293.25899999999996</v>
      </c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35"/>
    </row>
    <row r="9" spans="1:38" ht="26.45" hidden="1" customHeight="1" x14ac:dyDescent="0.25">
      <c r="A9" s="26"/>
      <c r="B9" s="27" t="s">
        <v>46</v>
      </c>
      <c r="C9" s="28"/>
      <c r="D9" s="29">
        <v>42735</v>
      </c>
      <c r="E9" s="30"/>
      <c r="F9" s="28"/>
      <c r="G9" s="28"/>
      <c r="H9" s="6" t="s">
        <v>47</v>
      </c>
      <c r="I9" s="31" t="s">
        <v>47</v>
      </c>
      <c r="J9" s="32" t="s">
        <v>49</v>
      </c>
      <c r="K9" s="32">
        <v>17</v>
      </c>
      <c r="L9" s="28"/>
      <c r="M9" s="28"/>
      <c r="N9" s="28"/>
      <c r="O9" s="28"/>
      <c r="P9" s="28"/>
      <c r="Q9" s="28"/>
      <c r="R9" s="33"/>
      <c r="S9" s="28"/>
      <c r="T9" s="28"/>
      <c r="U9" s="28"/>
      <c r="V9" s="28"/>
      <c r="W9" s="28"/>
      <c r="X9" s="34">
        <v>238.87200000000001</v>
      </c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35"/>
    </row>
    <row r="10" spans="1:38" ht="26.45" hidden="1" customHeight="1" x14ac:dyDescent="0.25">
      <c r="A10" s="26"/>
      <c r="B10" s="27" t="s">
        <v>46</v>
      </c>
      <c r="C10" s="28"/>
      <c r="D10" s="29">
        <v>42735</v>
      </c>
      <c r="E10" s="30"/>
      <c r="F10" s="28"/>
      <c r="G10" s="28"/>
      <c r="H10" s="6" t="s">
        <v>47</v>
      </c>
      <c r="I10" s="31" t="s">
        <v>47</v>
      </c>
      <c r="J10" s="32" t="s">
        <v>49</v>
      </c>
      <c r="K10" s="32">
        <v>19</v>
      </c>
      <c r="L10" s="28"/>
      <c r="M10" s="28"/>
      <c r="N10" s="28"/>
      <c r="O10" s="28"/>
      <c r="P10" s="28"/>
      <c r="Q10" s="28"/>
      <c r="R10" s="33"/>
      <c r="S10" s="28"/>
      <c r="T10" s="28"/>
      <c r="U10" s="28"/>
      <c r="V10" s="28"/>
      <c r="W10" s="28"/>
      <c r="X10" s="34">
        <v>24.21</v>
      </c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35"/>
    </row>
    <row r="11" spans="1:38" ht="6" hidden="1" customHeight="1" x14ac:dyDescent="0.25">
      <c r="A11" s="26"/>
      <c r="B11" s="27" t="s">
        <v>46</v>
      </c>
      <c r="C11" s="28"/>
      <c r="D11" s="29">
        <v>42735</v>
      </c>
      <c r="E11" s="30"/>
      <c r="F11" s="28"/>
      <c r="G11" s="28"/>
      <c r="H11" s="6" t="s">
        <v>47</v>
      </c>
      <c r="I11" s="31" t="s">
        <v>47</v>
      </c>
      <c r="J11" s="32" t="s">
        <v>49</v>
      </c>
      <c r="K11" s="32">
        <v>27</v>
      </c>
      <c r="L11" s="28"/>
      <c r="M11" s="28"/>
      <c r="N11" s="28"/>
      <c r="O11" s="28"/>
      <c r="P11" s="28"/>
      <c r="Q11" s="28"/>
      <c r="R11" s="33"/>
      <c r="S11" s="28"/>
      <c r="T11" s="28"/>
      <c r="U11" s="28"/>
      <c r="V11" s="28"/>
      <c r="W11" s="28"/>
      <c r="X11" s="34">
        <v>48.87</v>
      </c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35"/>
    </row>
    <row r="12" spans="1:38" ht="26.45" hidden="1" customHeight="1" thickTop="1" x14ac:dyDescent="0.25">
      <c r="A12" s="26"/>
      <c r="B12" s="27" t="s">
        <v>46</v>
      </c>
      <c r="C12" s="28"/>
      <c r="D12" s="29">
        <v>42735</v>
      </c>
      <c r="E12" s="30"/>
      <c r="F12" s="28"/>
      <c r="G12" s="28"/>
      <c r="H12" s="6" t="s">
        <v>47</v>
      </c>
      <c r="I12" s="31" t="s">
        <v>47</v>
      </c>
      <c r="J12" s="32" t="s">
        <v>50</v>
      </c>
      <c r="K12" s="32">
        <v>4</v>
      </c>
      <c r="L12" s="28"/>
      <c r="M12" s="28"/>
      <c r="N12" s="28"/>
      <c r="O12" s="28"/>
      <c r="P12" s="28"/>
      <c r="Q12" s="28"/>
      <c r="R12" s="33"/>
      <c r="S12" s="28"/>
      <c r="T12" s="28"/>
      <c r="U12" s="28"/>
      <c r="V12" s="28"/>
      <c r="W12" s="28"/>
      <c r="X12" s="34">
        <v>47.628</v>
      </c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35"/>
    </row>
    <row r="13" spans="1:38" ht="13.15" hidden="1" customHeight="1" x14ac:dyDescent="0.25">
      <c r="A13" s="26"/>
      <c r="B13" s="27" t="s">
        <v>46</v>
      </c>
      <c r="C13" s="28"/>
      <c r="D13" s="29">
        <v>42735</v>
      </c>
      <c r="E13" s="30"/>
      <c r="F13" s="28"/>
      <c r="G13" s="28"/>
      <c r="H13" s="6" t="s">
        <v>47</v>
      </c>
      <c r="I13" s="31" t="s">
        <v>47</v>
      </c>
      <c r="J13" s="37" t="s">
        <v>50</v>
      </c>
      <c r="K13" s="32">
        <v>5</v>
      </c>
      <c r="L13" s="28"/>
      <c r="M13" s="28"/>
      <c r="N13" s="28"/>
      <c r="O13" s="28"/>
      <c r="P13" s="28"/>
      <c r="Q13" s="28"/>
      <c r="R13" s="33"/>
      <c r="S13" s="28"/>
      <c r="T13" s="28"/>
      <c r="U13" s="28"/>
      <c r="V13" s="28"/>
      <c r="W13" s="28"/>
      <c r="X13" s="34">
        <v>82.641000000000005</v>
      </c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35"/>
    </row>
    <row r="14" spans="1:38" ht="13.15" hidden="1" customHeight="1" x14ac:dyDescent="0.25">
      <c r="A14" s="26"/>
      <c r="B14" s="27" t="s">
        <v>46</v>
      </c>
      <c r="C14" s="28"/>
      <c r="D14" s="29">
        <v>42735</v>
      </c>
      <c r="E14" s="30"/>
      <c r="F14" s="28"/>
      <c r="G14" s="28"/>
      <c r="H14" s="6" t="s">
        <v>47</v>
      </c>
      <c r="I14" s="31" t="s">
        <v>47</v>
      </c>
      <c r="J14" s="37" t="s">
        <v>50</v>
      </c>
      <c r="K14" s="32">
        <v>6</v>
      </c>
      <c r="L14" s="28"/>
      <c r="M14" s="28"/>
      <c r="N14" s="28"/>
      <c r="O14" s="28"/>
      <c r="P14" s="28"/>
      <c r="Q14" s="28"/>
      <c r="R14" s="33"/>
      <c r="S14" s="28"/>
      <c r="T14" s="28"/>
      <c r="U14" s="28"/>
      <c r="V14" s="28"/>
      <c r="W14" s="28"/>
      <c r="X14" s="34">
        <v>48.113999999999997</v>
      </c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35"/>
    </row>
    <row r="15" spans="1:38" ht="13.15" hidden="1" customHeight="1" thickBot="1" x14ac:dyDescent="0.25">
      <c r="A15" s="38"/>
      <c r="B15" s="39" t="s">
        <v>46</v>
      </c>
      <c r="C15" s="40"/>
      <c r="D15" s="41">
        <v>42735</v>
      </c>
      <c r="E15" s="42"/>
      <c r="F15" s="40"/>
      <c r="G15" s="40"/>
      <c r="H15" s="43" t="s">
        <v>47</v>
      </c>
      <c r="I15" s="44" t="s">
        <v>47</v>
      </c>
      <c r="J15" s="45" t="s">
        <v>50</v>
      </c>
      <c r="K15" s="46">
        <v>7</v>
      </c>
      <c r="L15" s="40"/>
      <c r="M15" s="40"/>
      <c r="N15" s="40"/>
      <c r="O15" s="40"/>
      <c r="P15" s="40"/>
      <c r="Q15" s="40"/>
      <c r="R15" s="47"/>
      <c r="S15" s="40"/>
      <c r="T15" s="40"/>
      <c r="U15" s="40"/>
      <c r="V15" s="40"/>
      <c r="W15" s="40"/>
      <c r="X15" s="48">
        <v>100.29300000000001</v>
      </c>
      <c r="Y15" s="40"/>
      <c r="Z15" s="40"/>
      <c r="AA15" s="40"/>
      <c r="AB15" s="40"/>
      <c r="AC15" s="40"/>
      <c r="AD15" s="40"/>
      <c r="AE15" s="40"/>
      <c r="AF15" s="40"/>
      <c r="AG15" s="40"/>
      <c r="AH15" s="40"/>
      <c r="AI15" s="40"/>
      <c r="AJ15" s="40"/>
      <c r="AK15" s="40"/>
      <c r="AL15" s="49"/>
    </row>
    <row r="16" spans="1:38" ht="26.45" hidden="1" customHeight="1" thickTop="1" thickBot="1" x14ac:dyDescent="0.3">
      <c r="A16" s="50"/>
      <c r="B16" s="51" t="s">
        <v>46</v>
      </c>
      <c r="C16" s="52"/>
      <c r="D16" s="53">
        <v>42735</v>
      </c>
      <c r="E16" s="54"/>
      <c r="F16" s="52"/>
      <c r="G16" s="52"/>
      <c r="H16" s="55" t="s">
        <v>47</v>
      </c>
      <c r="I16" s="56" t="s">
        <v>47</v>
      </c>
      <c r="J16" s="57" t="s">
        <v>50</v>
      </c>
      <c r="K16" s="57">
        <v>9</v>
      </c>
      <c r="L16" s="52"/>
      <c r="M16" s="52"/>
      <c r="N16" s="52"/>
      <c r="O16" s="52"/>
      <c r="P16" s="52"/>
      <c r="Q16" s="52"/>
      <c r="R16" s="58"/>
      <c r="S16" s="52"/>
      <c r="T16" s="52"/>
      <c r="U16" s="52"/>
      <c r="V16" s="52"/>
      <c r="W16" s="52"/>
      <c r="X16" s="59">
        <v>116.511</v>
      </c>
      <c r="Y16" s="52"/>
      <c r="Z16" s="52"/>
      <c r="AA16" s="52"/>
      <c r="AB16" s="52"/>
      <c r="AC16" s="52"/>
      <c r="AD16" s="52"/>
      <c r="AE16" s="52"/>
      <c r="AF16" s="52"/>
      <c r="AG16" s="52"/>
      <c r="AH16" s="52"/>
      <c r="AI16" s="52"/>
      <c r="AJ16" s="52"/>
      <c r="AK16" s="52"/>
      <c r="AL16" s="60"/>
    </row>
    <row r="17" spans="1:38" ht="13.15" hidden="1" customHeight="1" thickTop="1" x14ac:dyDescent="0.25">
      <c r="A17" s="61"/>
      <c r="B17" s="62" t="s">
        <v>46</v>
      </c>
      <c r="C17" s="63"/>
      <c r="D17" s="64">
        <v>42735</v>
      </c>
      <c r="E17" s="65"/>
      <c r="F17" s="63"/>
      <c r="G17" s="63"/>
      <c r="H17" s="66" t="s">
        <v>47</v>
      </c>
      <c r="I17" s="67" t="s">
        <v>47</v>
      </c>
      <c r="J17" s="68" t="s">
        <v>50</v>
      </c>
      <c r="K17" s="68">
        <v>10.5</v>
      </c>
      <c r="L17" s="63"/>
      <c r="M17" s="63"/>
      <c r="N17" s="63"/>
      <c r="O17" s="63"/>
      <c r="P17" s="63"/>
      <c r="Q17" s="63"/>
      <c r="R17" s="69"/>
      <c r="S17" s="63"/>
      <c r="T17" s="63"/>
      <c r="U17" s="63"/>
      <c r="V17" s="63"/>
      <c r="W17" s="63"/>
      <c r="X17" s="70">
        <v>182.25</v>
      </c>
      <c r="Y17" s="63"/>
      <c r="Z17" s="63"/>
      <c r="AA17" s="63"/>
      <c r="AB17" s="63"/>
      <c r="AC17" s="63"/>
      <c r="AD17" s="63"/>
      <c r="AE17" s="63"/>
      <c r="AF17" s="63"/>
      <c r="AG17" s="63"/>
      <c r="AH17" s="63"/>
      <c r="AI17" s="63"/>
      <c r="AJ17" s="63"/>
      <c r="AK17" s="63"/>
      <c r="AL17" s="71"/>
    </row>
    <row r="18" spans="1:38" ht="13.15" hidden="1" customHeight="1" x14ac:dyDescent="0.25">
      <c r="A18" s="26"/>
      <c r="B18" s="27" t="s">
        <v>46</v>
      </c>
      <c r="C18" s="28"/>
      <c r="D18" s="29">
        <v>42735</v>
      </c>
      <c r="E18" s="30"/>
      <c r="F18" s="28"/>
      <c r="G18" s="28"/>
      <c r="H18" s="6" t="s">
        <v>47</v>
      </c>
      <c r="I18" s="31" t="s">
        <v>47</v>
      </c>
      <c r="J18" s="32" t="s">
        <v>50</v>
      </c>
      <c r="K18" s="32">
        <v>11</v>
      </c>
      <c r="L18" s="28"/>
      <c r="M18" s="28"/>
      <c r="N18" s="28"/>
      <c r="O18" s="28"/>
      <c r="P18" s="28"/>
      <c r="Q18" s="28"/>
      <c r="R18" s="33"/>
      <c r="S18" s="28"/>
      <c r="T18" s="28"/>
      <c r="U18" s="28"/>
      <c r="V18" s="28"/>
      <c r="W18" s="28"/>
      <c r="X18" s="34">
        <v>61.274999999999999</v>
      </c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35"/>
    </row>
    <row r="19" spans="1:38" ht="13.15" hidden="1" customHeight="1" x14ac:dyDescent="0.25">
      <c r="A19" s="26"/>
      <c r="B19" s="27" t="s">
        <v>46</v>
      </c>
      <c r="C19" s="28"/>
      <c r="D19" s="29">
        <v>42735</v>
      </c>
      <c r="E19" s="30"/>
      <c r="F19" s="28"/>
      <c r="G19" s="28"/>
      <c r="H19" s="6" t="s">
        <v>47</v>
      </c>
      <c r="I19" s="31" t="s">
        <v>47</v>
      </c>
      <c r="J19" s="32" t="s">
        <v>50</v>
      </c>
      <c r="K19" s="32">
        <v>12</v>
      </c>
      <c r="L19" s="28"/>
      <c r="M19" s="28"/>
      <c r="N19" s="28"/>
      <c r="O19" s="28"/>
      <c r="P19" s="28"/>
      <c r="Q19" s="28"/>
      <c r="R19" s="33"/>
      <c r="S19" s="28"/>
      <c r="T19" s="28"/>
      <c r="U19" s="28"/>
      <c r="V19" s="28"/>
      <c r="W19" s="28"/>
      <c r="X19" s="34">
        <v>23.352</v>
      </c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35"/>
    </row>
    <row r="20" spans="1:38" ht="26.45" hidden="1" customHeight="1" x14ac:dyDescent="0.25">
      <c r="A20" s="26"/>
      <c r="B20" s="27" t="s">
        <v>46</v>
      </c>
      <c r="C20" s="28"/>
      <c r="D20" s="29">
        <v>42735</v>
      </c>
      <c r="E20" s="30"/>
      <c r="F20" s="28"/>
      <c r="G20" s="28"/>
      <c r="H20" s="6" t="s">
        <v>47</v>
      </c>
      <c r="I20" s="31" t="s">
        <v>47</v>
      </c>
      <c r="J20" s="32" t="s">
        <v>50</v>
      </c>
      <c r="K20" s="32">
        <v>13</v>
      </c>
      <c r="L20" s="28"/>
      <c r="M20" s="28"/>
      <c r="N20" s="28"/>
      <c r="O20" s="28"/>
      <c r="P20" s="28"/>
      <c r="Q20" s="28"/>
      <c r="R20" s="33"/>
      <c r="S20" s="28"/>
      <c r="T20" s="28"/>
      <c r="U20" s="28"/>
      <c r="V20" s="28"/>
      <c r="W20" s="28"/>
      <c r="X20" s="34">
        <v>140.34299999999999</v>
      </c>
      <c r="Y20" s="28"/>
      <c r="Z20" s="28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35"/>
    </row>
    <row r="21" spans="1:38" ht="26.45" hidden="1" customHeight="1" x14ac:dyDescent="0.25">
      <c r="A21" s="26"/>
      <c r="B21" s="27" t="s">
        <v>46</v>
      </c>
      <c r="C21" s="28"/>
      <c r="D21" s="29">
        <v>42735</v>
      </c>
      <c r="E21" s="30"/>
      <c r="F21" s="28"/>
      <c r="G21" s="28"/>
      <c r="H21" s="6" t="s">
        <v>47</v>
      </c>
      <c r="I21" s="31" t="s">
        <v>47</v>
      </c>
      <c r="J21" s="32" t="s">
        <v>50</v>
      </c>
      <c r="K21" s="32">
        <v>14</v>
      </c>
      <c r="L21" s="28"/>
      <c r="M21" s="28"/>
      <c r="N21" s="28"/>
      <c r="O21" s="28"/>
      <c r="P21" s="28"/>
      <c r="Q21" s="28"/>
      <c r="R21" s="33"/>
      <c r="S21" s="28"/>
      <c r="T21" s="28"/>
      <c r="U21" s="28"/>
      <c r="V21" s="28"/>
      <c r="W21" s="28"/>
      <c r="X21" s="34">
        <v>460.75200000000001</v>
      </c>
      <c r="Y21" s="28"/>
      <c r="Z21" s="28"/>
      <c r="AA21" s="28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35"/>
    </row>
    <row r="22" spans="1:38" ht="26.45" hidden="1" customHeight="1" x14ac:dyDescent="0.25">
      <c r="A22" s="26"/>
      <c r="B22" s="27" t="s">
        <v>46</v>
      </c>
      <c r="C22" s="28"/>
      <c r="D22" s="29">
        <v>42735</v>
      </c>
      <c r="E22" s="30"/>
      <c r="F22" s="28"/>
      <c r="G22" s="28"/>
      <c r="H22" s="6" t="s">
        <v>47</v>
      </c>
      <c r="I22" s="31" t="s">
        <v>47</v>
      </c>
      <c r="J22" s="32" t="s">
        <v>50</v>
      </c>
      <c r="K22" s="32">
        <v>15</v>
      </c>
      <c r="L22" s="28"/>
      <c r="M22" s="28"/>
      <c r="N22" s="28"/>
      <c r="O22" s="28"/>
      <c r="P22" s="28"/>
      <c r="Q22" s="28"/>
      <c r="R22" s="33"/>
      <c r="S22" s="28"/>
      <c r="T22" s="28"/>
      <c r="U22" s="28"/>
      <c r="V22" s="28"/>
      <c r="W22" s="28"/>
      <c r="X22" s="34">
        <v>68.399999999999991</v>
      </c>
      <c r="Y22" s="28"/>
      <c r="Z22" s="28"/>
      <c r="AA22" s="28"/>
      <c r="AB22" s="28"/>
      <c r="AC22" s="28"/>
      <c r="AD22" s="28"/>
      <c r="AE22" s="28"/>
      <c r="AF22" s="28"/>
      <c r="AG22" s="28"/>
      <c r="AH22" s="28"/>
      <c r="AI22" s="28"/>
      <c r="AJ22" s="28"/>
      <c r="AK22" s="28"/>
      <c r="AL22" s="35"/>
    </row>
    <row r="23" spans="1:38" ht="26.45" hidden="1" customHeight="1" x14ac:dyDescent="0.25">
      <c r="A23" s="38"/>
      <c r="B23" s="39" t="s">
        <v>46</v>
      </c>
      <c r="C23" s="40"/>
      <c r="D23" s="41">
        <v>42735</v>
      </c>
      <c r="E23" s="42"/>
      <c r="F23" s="40"/>
      <c r="G23" s="40"/>
      <c r="H23" s="43" t="s">
        <v>47</v>
      </c>
      <c r="I23" s="44" t="s">
        <v>47</v>
      </c>
      <c r="J23" s="46" t="s">
        <v>50</v>
      </c>
      <c r="K23" s="46">
        <v>17</v>
      </c>
      <c r="L23" s="28"/>
      <c r="M23" s="28"/>
      <c r="N23" s="40"/>
      <c r="O23" s="40"/>
      <c r="P23" s="40"/>
      <c r="Q23" s="28"/>
      <c r="R23" s="33"/>
      <c r="S23" s="28"/>
      <c r="T23" s="40"/>
      <c r="U23" s="40"/>
      <c r="V23" s="40"/>
      <c r="W23" s="40"/>
      <c r="X23" s="48">
        <v>122.976</v>
      </c>
      <c r="Y23" s="40"/>
      <c r="Z23" s="40"/>
      <c r="AA23" s="40"/>
      <c r="AB23" s="40"/>
      <c r="AC23" s="28"/>
      <c r="AD23" s="28"/>
      <c r="AE23" s="28"/>
      <c r="AF23" s="28"/>
      <c r="AG23" s="28"/>
      <c r="AH23" s="28"/>
      <c r="AI23" s="28"/>
      <c r="AJ23" s="28"/>
      <c r="AK23" s="28"/>
      <c r="AL23" s="35"/>
    </row>
    <row r="24" spans="1:38" ht="26.45" customHeight="1" thickTop="1" x14ac:dyDescent="0.25">
      <c r="A24" s="28"/>
      <c r="B24" s="284" t="s">
        <v>46</v>
      </c>
      <c r="C24" s="28"/>
      <c r="D24" s="29">
        <v>42735</v>
      </c>
      <c r="E24" s="30"/>
      <c r="F24" s="28"/>
      <c r="G24" s="28"/>
      <c r="H24" s="6" t="s">
        <v>47</v>
      </c>
      <c r="I24" s="31" t="s">
        <v>47</v>
      </c>
      <c r="J24" s="32" t="s">
        <v>50</v>
      </c>
      <c r="K24" s="32">
        <v>22</v>
      </c>
      <c r="L24" s="28"/>
      <c r="M24" s="217"/>
      <c r="N24" s="28"/>
      <c r="O24" s="72"/>
      <c r="P24" s="28"/>
      <c r="Q24" s="28"/>
      <c r="R24" s="33"/>
      <c r="S24" s="217"/>
      <c r="T24" s="28"/>
      <c r="U24" s="28"/>
      <c r="V24" s="72"/>
      <c r="W24" s="72"/>
      <c r="X24" s="73">
        <v>206.01000000000002</v>
      </c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35"/>
    </row>
    <row r="25" spans="1:38" ht="26.45" hidden="1" customHeight="1" x14ac:dyDescent="0.25">
      <c r="A25" s="61"/>
      <c r="B25" s="62" t="s">
        <v>46</v>
      </c>
      <c r="C25" s="63"/>
      <c r="D25" s="64">
        <v>42735</v>
      </c>
      <c r="E25" s="65"/>
      <c r="F25" s="63"/>
      <c r="G25" s="63"/>
      <c r="H25" s="66" t="s">
        <v>47</v>
      </c>
      <c r="I25" s="67" t="s">
        <v>47</v>
      </c>
      <c r="J25" s="68" t="s">
        <v>50</v>
      </c>
      <c r="K25" s="68">
        <v>23</v>
      </c>
      <c r="L25" s="28"/>
      <c r="M25" s="28"/>
      <c r="N25" s="63"/>
      <c r="O25" s="63"/>
      <c r="P25" s="63"/>
      <c r="Q25" s="28"/>
      <c r="R25" s="33"/>
      <c r="S25" s="28"/>
      <c r="T25" s="63"/>
      <c r="U25" s="63"/>
      <c r="V25" s="63"/>
      <c r="W25" s="63"/>
      <c r="X25" s="70">
        <v>299.88</v>
      </c>
      <c r="Y25" s="63"/>
      <c r="Z25" s="63"/>
      <c r="AA25" s="63"/>
      <c r="AB25" s="63"/>
      <c r="AC25" s="28"/>
      <c r="AD25" s="28"/>
      <c r="AE25" s="28"/>
      <c r="AF25" s="28"/>
      <c r="AG25" s="28"/>
      <c r="AH25" s="28"/>
      <c r="AI25" s="28"/>
      <c r="AJ25" s="28"/>
      <c r="AK25" s="28"/>
      <c r="AL25" s="35"/>
    </row>
    <row r="26" spans="1:38" ht="39.6" hidden="1" customHeight="1" x14ac:dyDescent="0.25">
      <c r="A26" s="26"/>
      <c r="B26" s="27" t="s">
        <v>46</v>
      </c>
      <c r="C26" s="28"/>
      <c r="D26" s="29">
        <v>42735</v>
      </c>
      <c r="E26" s="30"/>
      <c r="F26" s="28"/>
      <c r="G26" s="28"/>
      <c r="H26" s="6" t="s">
        <v>47</v>
      </c>
      <c r="I26" s="31" t="s">
        <v>47</v>
      </c>
      <c r="J26" s="32" t="s">
        <v>50</v>
      </c>
      <c r="K26" s="32">
        <v>24</v>
      </c>
      <c r="L26" s="28"/>
      <c r="M26" s="28"/>
      <c r="N26" s="28"/>
      <c r="O26" s="28"/>
      <c r="P26" s="28"/>
      <c r="Q26" s="28"/>
      <c r="R26" s="33"/>
      <c r="S26" s="28"/>
      <c r="T26" s="28"/>
      <c r="U26" s="28"/>
      <c r="V26" s="28"/>
      <c r="W26" s="28"/>
      <c r="X26" s="34">
        <v>46.68</v>
      </c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35"/>
    </row>
    <row r="27" spans="1:38" ht="26.45" hidden="1" customHeight="1" x14ac:dyDescent="0.25">
      <c r="A27" s="38"/>
      <c r="B27" s="223" t="s">
        <v>51</v>
      </c>
      <c r="C27" s="40"/>
      <c r="D27" s="41">
        <v>42754</v>
      </c>
      <c r="E27" s="42"/>
      <c r="F27" s="40"/>
      <c r="G27" s="40"/>
      <c r="H27" s="224" t="s">
        <v>47</v>
      </c>
      <c r="I27" s="225" t="s">
        <v>47</v>
      </c>
      <c r="J27" s="225" t="s">
        <v>50</v>
      </c>
      <c r="K27" s="226">
        <v>18</v>
      </c>
      <c r="L27" s="28"/>
      <c r="M27" s="28"/>
      <c r="N27" s="40"/>
      <c r="O27" s="40"/>
      <c r="P27" s="40"/>
      <c r="Q27" s="28"/>
      <c r="R27" s="33"/>
      <c r="S27" s="28"/>
      <c r="T27" s="40"/>
      <c r="U27" s="40"/>
      <c r="V27" s="40"/>
      <c r="W27" s="227">
        <v>211</v>
      </c>
      <c r="X27" s="227"/>
      <c r="Y27" s="40"/>
      <c r="Z27" s="40"/>
      <c r="AA27" s="40"/>
      <c r="AB27" s="40"/>
      <c r="AC27" s="28">
        <f>SUBTOTAL(9,AC4:AC26)</f>
        <v>0</v>
      </c>
      <c r="AD27" s="28"/>
      <c r="AE27" s="28"/>
      <c r="AF27" s="28"/>
      <c r="AG27" s="28"/>
      <c r="AH27" s="28"/>
      <c r="AI27" s="28"/>
      <c r="AJ27" s="28"/>
      <c r="AK27" s="28"/>
      <c r="AL27" s="35"/>
    </row>
    <row r="28" spans="1:38" ht="13.15" customHeight="1" x14ac:dyDescent="0.25">
      <c r="A28" s="28"/>
      <c r="B28" s="285" t="s">
        <v>51</v>
      </c>
      <c r="C28" s="28"/>
      <c r="D28" s="195">
        <v>42754</v>
      </c>
      <c r="E28" s="30"/>
      <c r="F28" s="28"/>
      <c r="G28" s="28"/>
      <c r="H28" s="75" t="s">
        <v>47</v>
      </c>
      <c r="I28" s="76" t="s">
        <v>47</v>
      </c>
      <c r="J28" s="76" t="s">
        <v>50</v>
      </c>
      <c r="K28" s="77">
        <v>22</v>
      </c>
      <c r="L28" s="28"/>
      <c r="M28" s="217"/>
      <c r="N28" s="28"/>
      <c r="O28" s="72"/>
      <c r="P28" s="28"/>
      <c r="Q28" s="28"/>
      <c r="R28" s="33"/>
      <c r="S28" s="217"/>
      <c r="T28" s="28"/>
      <c r="U28" s="28"/>
      <c r="V28" s="72"/>
      <c r="W28" s="79">
        <v>1964</v>
      </c>
      <c r="X28" s="79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28"/>
      <c r="AJ28" s="28"/>
      <c r="AK28" s="28"/>
      <c r="AL28" s="35"/>
    </row>
    <row r="29" spans="1:38" ht="39.6" hidden="1" customHeight="1" x14ac:dyDescent="0.25">
      <c r="A29" s="138">
        <v>201700019</v>
      </c>
      <c r="B29" s="139" t="s">
        <v>52</v>
      </c>
      <c r="C29" s="140">
        <v>546390</v>
      </c>
      <c r="D29" s="141">
        <v>42801</v>
      </c>
      <c r="E29" s="163">
        <v>512800</v>
      </c>
      <c r="F29" s="164" t="s">
        <v>53</v>
      </c>
      <c r="G29" s="143"/>
      <c r="H29" s="143" t="s">
        <v>47</v>
      </c>
      <c r="I29" s="143" t="s">
        <v>47</v>
      </c>
      <c r="J29" s="63" t="s">
        <v>50</v>
      </c>
      <c r="K29" s="143">
        <v>7</v>
      </c>
      <c r="L29" s="86"/>
      <c r="M29" s="86"/>
      <c r="N29" s="63"/>
      <c r="O29" s="146">
        <v>1000</v>
      </c>
      <c r="P29" s="147">
        <v>3.421E-3</v>
      </c>
      <c r="Q29" s="28">
        <v>24.5</v>
      </c>
      <c r="R29" s="28">
        <f>INT(2800/(Q29+3))</f>
        <v>101</v>
      </c>
      <c r="S29" s="28">
        <f>((K29/2)*(K29/2)*3.14*9*3)/1000</f>
        <v>1.0385550000000003</v>
      </c>
      <c r="T29" s="143">
        <f>+P29*O29</f>
        <v>3.4209999999999998</v>
      </c>
      <c r="U29" s="63">
        <f>S29/R29</f>
        <v>1.0282722772277231E-2</v>
      </c>
      <c r="V29" s="63">
        <f>U29*O29</f>
        <v>10.28272277227723</v>
      </c>
      <c r="W29" s="63"/>
      <c r="X29" s="63"/>
      <c r="Y29" s="63">
        <f>(((S29/3000)*2880)-(P29*R29))/R29</f>
        <v>6.4504138613861416E-3</v>
      </c>
      <c r="Z29" s="63">
        <f>+Y29*O29</f>
        <v>6.4504138613861413</v>
      </c>
      <c r="AA29" s="63">
        <f>+((S29/3000)*120)/101</f>
        <v>4.1130891089108927E-4</v>
      </c>
      <c r="AB29" s="63">
        <f>AA29*O29</f>
        <v>0.41130891089108929</v>
      </c>
      <c r="AC29" s="28">
        <f>V29-T29</f>
        <v>6.8617227722772309</v>
      </c>
      <c r="AD29" s="28">
        <f>AB29+Z29</f>
        <v>6.8617227722772309</v>
      </c>
      <c r="AE29" s="28">
        <f>AD29-AC29</f>
        <v>0</v>
      </c>
      <c r="AF29" s="88">
        <v>6.0400000000000004E-4</v>
      </c>
      <c r="AG29" s="88">
        <v>9.7350000000000006E-3</v>
      </c>
      <c r="AH29" s="89">
        <v>9.7350000000000012</v>
      </c>
      <c r="AI29" s="90">
        <v>3.6510000000000006E-3</v>
      </c>
      <c r="AJ29" s="91">
        <v>3.6510000000000007</v>
      </c>
      <c r="AK29" s="91">
        <v>0.60400000000000009</v>
      </c>
      <c r="AL29" s="92">
        <v>0.43708269131997951</v>
      </c>
    </row>
    <row r="30" spans="1:38" ht="26.45" hidden="1" customHeight="1" x14ac:dyDescent="0.25">
      <c r="A30" s="38"/>
      <c r="B30" s="223" t="s">
        <v>51</v>
      </c>
      <c r="C30" s="40"/>
      <c r="D30" s="41">
        <v>42816</v>
      </c>
      <c r="E30" s="42"/>
      <c r="F30" s="40"/>
      <c r="G30" s="40"/>
      <c r="H30" s="224" t="s">
        <v>47</v>
      </c>
      <c r="I30" s="225" t="s">
        <v>47</v>
      </c>
      <c r="J30" s="225" t="s">
        <v>50</v>
      </c>
      <c r="K30" s="226">
        <v>7</v>
      </c>
      <c r="L30" s="28"/>
      <c r="M30" s="28"/>
      <c r="N30" s="40"/>
      <c r="O30" s="40"/>
      <c r="P30" s="40"/>
      <c r="Q30" s="28"/>
      <c r="R30" s="33"/>
      <c r="S30" s="28"/>
      <c r="T30" s="40"/>
      <c r="U30" s="40"/>
      <c r="V30" s="40"/>
      <c r="W30" s="227">
        <v>250</v>
      </c>
      <c r="X30" s="227"/>
      <c r="Y30" s="40"/>
      <c r="Z30" s="40"/>
      <c r="AA30" s="40"/>
      <c r="AB30" s="40"/>
      <c r="AC30" s="28"/>
      <c r="AD30" s="28"/>
      <c r="AE30" s="28"/>
      <c r="AF30" s="28"/>
      <c r="AG30" s="28"/>
      <c r="AH30" s="28"/>
      <c r="AI30" s="28"/>
      <c r="AJ30" s="28"/>
      <c r="AK30" s="28"/>
      <c r="AL30" s="35"/>
    </row>
    <row r="31" spans="1:38" ht="26.45" customHeight="1" thickBot="1" x14ac:dyDescent="0.3">
      <c r="A31" s="86">
        <v>201700021</v>
      </c>
      <c r="B31" s="272" t="s">
        <v>52</v>
      </c>
      <c r="C31" s="3">
        <v>546763</v>
      </c>
      <c r="D31" s="198">
        <v>42818</v>
      </c>
      <c r="E31" s="84" t="s">
        <v>54</v>
      </c>
      <c r="F31" s="85" t="s">
        <v>55</v>
      </c>
      <c r="G31" s="85">
        <v>146</v>
      </c>
      <c r="H31" s="86" t="s">
        <v>47</v>
      </c>
      <c r="I31" s="86" t="s">
        <v>47</v>
      </c>
      <c r="J31" s="28" t="s">
        <v>50</v>
      </c>
      <c r="K31" s="93" t="s">
        <v>56</v>
      </c>
      <c r="L31" s="94"/>
      <c r="M31" s="218"/>
      <c r="N31" s="28"/>
      <c r="O31" s="95">
        <v>2000</v>
      </c>
      <c r="P31" s="88">
        <v>7.4759999999999993E-2</v>
      </c>
      <c r="Q31" s="96">
        <v>39.5</v>
      </c>
      <c r="R31" s="28">
        <f>INT(2800/(Q31+3))</f>
        <v>65</v>
      </c>
      <c r="S31" s="217">
        <f>((K31/2)*(K31/2)*3.14*9*3)/1000</f>
        <v>10.258380000000001</v>
      </c>
      <c r="T31" s="86">
        <f>+P31*O31</f>
        <v>149.51999999999998</v>
      </c>
      <c r="U31" s="28">
        <f>S31/R31</f>
        <v>0.15782123076923077</v>
      </c>
      <c r="V31" s="72">
        <f>U31*O31</f>
        <v>315.64246153846153</v>
      </c>
      <c r="W31" s="72"/>
      <c r="X31" s="79"/>
      <c r="Y31" s="28">
        <f>(((S31/3000)*2880)-(P31*R31))/R31</f>
        <v>7.6748381538461544E-2</v>
      </c>
      <c r="Z31" s="28">
        <f>+Y31*O31</f>
        <v>153.49676307692309</v>
      </c>
      <c r="AA31" s="28">
        <f>+((S31/3000)*120)/101</f>
        <v>4.0627247524752472E-3</v>
      </c>
      <c r="AB31" s="28">
        <f>AA31*O31</f>
        <v>8.1254495049504953</v>
      </c>
      <c r="AC31" s="28">
        <f>V31-T31</f>
        <v>166.12246153846155</v>
      </c>
      <c r="AD31" s="28">
        <f>AB31+Z31</f>
        <v>161.62221258187358</v>
      </c>
      <c r="AE31" s="28">
        <f>AD31-AC31</f>
        <v>-4.5002489565879671</v>
      </c>
      <c r="AF31" s="88"/>
      <c r="AG31" s="88">
        <v>0.14954500000000001</v>
      </c>
      <c r="AH31" s="89"/>
      <c r="AI31" s="90"/>
      <c r="AJ31" s="91"/>
      <c r="AK31" s="91"/>
      <c r="AL31" s="92"/>
    </row>
    <row r="32" spans="1:38" ht="13.15" hidden="1" customHeight="1" x14ac:dyDescent="0.3">
      <c r="A32" s="138">
        <v>201700027</v>
      </c>
      <c r="B32" s="139" t="s">
        <v>52</v>
      </c>
      <c r="C32" s="161">
        <v>547184</v>
      </c>
      <c r="D32" s="162">
        <v>42832</v>
      </c>
      <c r="E32" s="163">
        <v>510020</v>
      </c>
      <c r="F32" s="164" t="s">
        <v>57</v>
      </c>
      <c r="G32" s="140">
        <v>139</v>
      </c>
      <c r="H32" s="143" t="s">
        <v>47</v>
      </c>
      <c r="I32" s="143" t="s">
        <v>47</v>
      </c>
      <c r="J32" s="143" t="s">
        <v>49</v>
      </c>
      <c r="K32" s="165">
        <v>8</v>
      </c>
      <c r="L32" s="94"/>
      <c r="M32" s="94"/>
      <c r="N32" s="63"/>
      <c r="O32" s="146">
        <v>20000</v>
      </c>
      <c r="P32" s="147">
        <v>1.446E-3</v>
      </c>
      <c r="Q32" s="28">
        <v>6</v>
      </c>
      <c r="R32" s="28">
        <f>INT(2800/(Q32+3))</f>
        <v>311</v>
      </c>
      <c r="S32" s="28">
        <f>((K32*K32)*0.866*9*3)/1000</f>
        <v>1.4964479999999998</v>
      </c>
      <c r="T32" s="143">
        <f>+O32*P32</f>
        <v>28.92</v>
      </c>
      <c r="U32" s="63">
        <f>S32/R32</f>
        <v>4.8117299035369768E-3</v>
      </c>
      <c r="V32" s="63">
        <f>O32*U32</f>
        <v>96.234598070739537</v>
      </c>
      <c r="W32" s="63"/>
      <c r="X32" s="63"/>
      <c r="Y32" s="63">
        <f>(((S32/3000)*2880)-(P32*R32))/R32</f>
        <v>3.1732607073954979E-3</v>
      </c>
      <c r="Z32" s="63">
        <f>+Y32*O32</f>
        <v>63.465214147909954</v>
      </c>
      <c r="AA32" s="63">
        <f>+((S32/3000)*120)/101</f>
        <v>5.9265267326732659E-4</v>
      </c>
      <c r="AB32" s="63">
        <f>AA32*O32</f>
        <v>11.853053465346532</v>
      </c>
      <c r="AC32" s="28">
        <f>V32-T32</f>
        <v>67.314598070739535</v>
      </c>
      <c r="AD32" s="28">
        <f>AB32+Z32</f>
        <v>75.318267613256481</v>
      </c>
      <c r="AE32" s="28">
        <f>AD32-AC32</f>
        <v>8.0036695425169455</v>
      </c>
      <c r="AF32" s="88">
        <v>2.8400000000000002E-4</v>
      </c>
      <c r="AG32" s="88">
        <v>4.5869999999999999E-3</v>
      </c>
      <c r="AH32" s="89">
        <v>91.74</v>
      </c>
      <c r="AI32" s="90">
        <v>2.9429999999999994E-3</v>
      </c>
      <c r="AJ32" s="91">
        <v>58.859999999999985</v>
      </c>
      <c r="AK32" s="91">
        <v>5.6800000000000006</v>
      </c>
      <c r="AL32" s="92">
        <v>0.70350991933725737</v>
      </c>
    </row>
    <row r="33" spans="1:38" ht="13.15" hidden="1" customHeight="1" thickBot="1" x14ac:dyDescent="0.3">
      <c r="A33" s="98">
        <v>201700027</v>
      </c>
      <c r="B33" s="99" t="s">
        <v>52</v>
      </c>
      <c r="C33" s="100">
        <v>547184</v>
      </c>
      <c r="D33" s="101">
        <v>42832</v>
      </c>
      <c r="E33" s="102">
        <v>512800</v>
      </c>
      <c r="F33" s="103" t="s">
        <v>53</v>
      </c>
      <c r="G33" s="104"/>
      <c r="H33" s="104" t="s">
        <v>47</v>
      </c>
      <c r="I33" s="104" t="s">
        <v>47</v>
      </c>
      <c r="J33" s="40" t="s">
        <v>50</v>
      </c>
      <c r="K33" s="105">
        <v>7</v>
      </c>
      <c r="L33" s="106"/>
      <c r="M33" s="106"/>
      <c r="N33" s="40"/>
      <c r="O33" s="107">
        <v>10000</v>
      </c>
      <c r="P33" s="108">
        <v>3.421E-3</v>
      </c>
      <c r="Q33" s="40">
        <v>24.5</v>
      </c>
      <c r="R33" s="40">
        <f>INT(2800/(Q33+3))</f>
        <v>101</v>
      </c>
      <c r="S33" s="40">
        <f>((K33/2)*(K33/2)*3.14*9*3)/1000</f>
        <v>1.0385550000000003</v>
      </c>
      <c r="T33" s="104">
        <f>+P33*O33</f>
        <v>34.21</v>
      </c>
      <c r="U33" s="40">
        <f>S33/R33</f>
        <v>1.0282722772277231E-2</v>
      </c>
      <c r="V33" s="40">
        <f>U33*O33</f>
        <v>102.82722772277231</v>
      </c>
      <c r="W33" s="40"/>
      <c r="X33" s="40"/>
      <c r="Y33" s="40">
        <f>(((S33/3000)*2880)-(P33*R33))/R33</f>
        <v>6.4504138613861416E-3</v>
      </c>
      <c r="Z33" s="40">
        <f>+Y33*O33</f>
        <v>64.504138613861414</v>
      </c>
      <c r="AA33" s="40">
        <f>+((S33/3000)*120)/101</f>
        <v>4.1130891089108927E-4</v>
      </c>
      <c r="AB33" s="40">
        <f>AA33*O33</f>
        <v>4.1130891089108923</v>
      </c>
      <c r="AC33" s="40">
        <f>V33-T33</f>
        <v>68.617227722772299</v>
      </c>
      <c r="AD33" s="40">
        <f>AB33+Z33</f>
        <v>68.617227722772313</v>
      </c>
      <c r="AE33" s="40">
        <f>AD33-AC33</f>
        <v>0</v>
      </c>
      <c r="AF33" s="108">
        <v>6.0400000000000004E-4</v>
      </c>
      <c r="AG33" s="108">
        <v>9.7350000000000006E-3</v>
      </c>
      <c r="AH33" s="109">
        <v>97.350000000000009</v>
      </c>
      <c r="AI33" s="110">
        <v>3.6510000000000006E-3</v>
      </c>
      <c r="AJ33" s="111">
        <v>0</v>
      </c>
      <c r="AK33" s="111">
        <v>0</v>
      </c>
      <c r="AL33" s="112">
        <v>0.43708269131997951</v>
      </c>
    </row>
    <row r="34" spans="1:38" ht="26.45" customHeight="1" thickTop="1" thickBot="1" x14ac:dyDescent="0.3">
      <c r="A34" s="86">
        <v>201700034</v>
      </c>
      <c r="B34" s="272" t="s">
        <v>52</v>
      </c>
      <c r="C34" s="3">
        <v>547321</v>
      </c>
      <c r="D34" s="198">
        <v>42839</v>
      </c>
      <c r="E34" s="84" t="s">
        <v>54</v>
      </c>
      <c r="F34" s="85" t="s">
        <v>55</v>
      </c>
      <c r="G34" s="85"/>
      <c r="H34" s="86" t="s">
        <v>47</v>
      </c>
      <c r="I34" s="86" t="s">
        <v>47</v>
      </c>
      <c r="J34" s="28" t="s">
        <v>50</v>
      </c>
      <c r="K34" s="93" t="s">
        <v>56</v>
      </c>
      <c r="L34" s="117"/>
      <c r="M34" s="219"/>
      <c r="N34" s="157"/>
      <c r="O34" s="170">
        <v>2500</v>
      </c>
      <c r="P34" s="88">
        <v>7.4759999999999993E-2</v>
      </c>
      <c r="Q34" s="119">
        <v>39.5</v>
      </c>
      <c r="R34" s="52">
        <f>INT(2800/(Q34+3))</f>
        <v>65</v>
      </c>
      <c r="S34" s="220">
        <f>((K34/2)*(K34/2)*3.14*9*3)/1000</f>
        <v>10.258380000000001</v>
      </c>
      <c r="T34" s="86">
        <f>+P34*O34</f>
        <v>186.89999999999998</v>
      </c>
      <c r="U34" s="28">
        <f>S34/R34</f>
        <v>0.15782123076923077</v>
      </c>
      <c r="V34" s="72">
        <f>U34*O34</f>
        <v>394.5530769230769</v>
      </c>
      <c r="W34" s="72"/>
      <c r="X34" s="72"/>
      <c r="Y34" s="28">
        <f>(((S34/3000)*2880)-(P34*R34))/R34</f>
        <v>7.6748381538461544E-2</v>
      </c>
      <c r="Z34" s="28">
        <f>+Y34*O34</f>
        <v>191.87095384615387</v>
      </c>
      <c r="AA34" s="28">
        <f>+((S34/3000)*120)/101</f>
        <v>4.0627247524752472E-3</v>
      </c>
      <c r="AB34" s="28">
        <f>AA34*O34</f>
        <v>10.156811881188117</v>
      </c>
      <c r="AC34" s="52">
        <f>V34-T34</f>
        <v>207.65307692307692</v>
      </c>
      <c r="AD34" s="52">
        <f>AB34+Z34</f>
        <v>202.02776572734197</v>
      </c>
      <c r="AE34" s="52">
        <f>AD34-AC34</f>
        <v>-5.6253111957349518</v>
      </c>
      <c r="AF34" s="118"/>
      <c r="AG34" s="88">
        <v>0.14954500000000001</v>
      </c>
      <c r="AH34" s="120"/>
      <c r="AI34" s="121"/>
      <c r="AJ34" s="122"/>
      <c r="AK34" s="122"/>
      <c r="AL34" s="123"/>
    </row>
    <row r="35" spans="1:38" ht="26.45" hidden="1" customHeight="1" thickTop="1" x14ac:dyDescent="0.25">
      <c r="A35" s="61"/>
      <c r="B35" s="124" t="s">
        <v>51</v>
      </c>
      <c r="C35" s="63"/>
      <c r="D35" s="64">
        <v>42857</v>
      </c>
      <c r="E35" s="65"/>
      <c r="F35" s="63"/>
      <c r="G35" s="63"/>
      <c r="H35" s="125" t="s">
        <v>47</v>
      </c>
      <c r="I35" s="126" t="s">
        <v>47</v>
      </c>
      <c r="J35" s="126" t="s">
        <v>49</v>
      </c>
      <c r="K35" s="127">
        <v>8</v>
      </c>
      <c r="L35" s="63"/>
      <c r="M35" s="63"/>
      <c r="N35" s="63"/>
      <c r="O35" s="63"/>
      <c r="P35" s="63"/>
      <c r="Q35" s="63"/>
      <c r="R35" s="69"/>
      <c r="S35" s="63"/>
      <c r="T35" s="63"/>
      <c r="U35" s="63"/>
      <c r="V35" s="63"/>
      <c r="W35" s="128">
        <v>150.4</v>
      </c>
      <c r="X35" s="128"/>
      <c r="Y35" s="63"/>
      <c r="Z35" s="63"/>
      <c r="AA35" s="63"/>
      <c r="AB35" s="63"/>
      <c r="AC35" s="63"/>
      <c r="AD35" s="63"/>
      <c r="AE35" s="63"/>
      <c r="AF35" s="63"/>
      <c r="AG35" s="63"/>
      <c r="AH35" s="63"/>
      <c r="AI35" s="63"/>
      <c r="AJ35" s="63"/>
      <c r="AK35" s="63"/>
      <c r="AL35" s="71"/>
    </row>
    <row r="36" spans="1:38" ht="26.45" hidden="1" customHeight="1" x14ac:dyDescent="0.25">
      <c r="A36" s="80">
        <v>201700044</v>
      </c>
      <c r="B36" s="81" t="s">
        <v>52</v>
      </c>
      <c r="C36" s="3">
        <v>547817</v>
      </c>
      <c r="D36" s="4">
        <v>42861</v>
      </c>
      <c r="E36" s="84">
        <v>510020</v>
      </c>
      <c r="F36" s="85" t="s">
        <v>57</v>
      </c>
      <c r="G36" s="82">
        <v>139</v>
      </c>
      <c r="H36" s="86" t="s">
        <v>47</v>
      </c>
      <c r="I36" s="86" t="s">
        <v>47</v>
      </c>
      <c r="J36" s="86" t="s">
        <v>49</v>
      </c>
      <c r="K36" s="97">
        <v>8</v>
      </c>
      <c r="L36" s="94"/>
      <c r="M36" s="94"/>
      <c r="N36" s="28"/>
      <c r="O36" s="87">
        <v>3540</v>
      </c>
      <c r="P36" s="88">
        <v>1.446E-3</v>
      </c>
      <c r="Q36" s="28">
        <v>6</v>
      </c>
      <c r="R36" s="28">
        <f>INT(2800/(Q36+3))</f>
        <v>311</v>
      </c>
      <c r="S36" s="28">
        <f>((K36*K36)*0.866*9*3)/1000</f>
        <v>1.4964479999999998</v>
      </c>
      <c r="T36" s="86">
        <f>+O36*P36</f>
        <v>5.1188400000000005</v>
      </c>
      <c r="U36" s="28">
        <f>S36/R36</f>
        <v>4.8117299035369768E-3</v>
      </c>
      <c r="V36" s="28">
        <f>O36*U36</f>
        <v>17.033523858520898</v>
      </c>
      <c r="W36" s="28"/>
      <c r="X36" s="28"/>
      <c r="Y36" s="28">
        <f>(((S36/3000)*2880)-(P36*R36))/R36</f>
        <v>3.1732607073954979E-3</v>
      </c>
      <c r="Z36" s="28">
        <f>+Y36*O36</f>
        <v>11.233342904180063</v>
      </c>
      <c r="AA36" s="28">
        <f>+((S36/3000)*120)/101</f>
        <v>5.9265267326732659E-4</v>
      </c>
      <c r="AB36" s="28">
        <f>AA36*O36</f>
        <v>2.0979904633663362</v>
      </c>
      <c r="AC36" s="28">
        <f>V36-T36</f>
        <v>11.914683858520897</v>
      </c>
      <c r="AD36" s="28">
        <f>AB36+Z36</f>
        <v>13.331333367546399</v>
      </c>
      <c r="AE36" s="28">
        <f>AD36-AC36</f>
        <v>1.4166495090255022</v>
      </c>
      <c r="AF36" s="88">
        <v>2.8400000000000002E-4</v>
      </c>
      <c r="AG36" s="88">
        <v>4.5869999999999999E-3</v>
      </c>
      <c r="AH36" s="89">
        <v>16.23798</v>
      </c>
      <c r="AI36" s="90">
        <v>3.3179999999999998E-3</v>
      </c>
      <c r="AJ36" s="91">
        <v>11.745719999999999</v>
      </c>
      <c r="AK36" s="91">
        <v>1.00536</v>
      </c>
      <c r="AL36" s="92">
        <v>0.78526269893176359</v>
      </c>
    </row>
    <row r="37" spans="1:38" ht="26.45" hidden="1" customHeight="1" x14ac:dyDescent="0.25">
      <c r="A37" s="80">
        <v>201700044</v>
      </c>
      <c r="B37" s="81" t="s">
        <v>52</v>
      </c>
      <c r="C37" s="3">
        <v>547817</v>
      </c>
      <c r="D37" s="4">
        <v>42861</v>
      </c>
      <c r="E37" s="129">
        <v>510090</v>
      </c>
      <c r="F37" s="82" t="s">
        <v>58</v>
      </c>
      <c r="G37" s="82">
        <v>141</v>
      </c>
      <c r="H37" s="86" t="s">
        <v>47</v>
      </c>
      <c r="I37" s="86" t="s">
        <v>47</v>
      </c>
      <c r="J37" s="86" t="s">
        <v>49</v>
      </c>
      <c r="K37" s="130" t="s">
        <v>59</v>
      </c>
      <c r="L37" s="94"/>
      <c r="M37" s="94"/>
      <c r="N37" s="28"/>
      <c r="O37" s="87">
        <v>5100</v>
      </c>
      <c r="P37" s="88">
        <v>3.2499999999999999E-3</v>
      </c>
      <c r="Q37" s="131">
        <v>12</v>
      </c>
      <c r="R37" s="28">
        <f>INT(2800/(Q37+3))</f>
        <v>186</v>
      </c>
      <c r="S37" s="28">
        <f>((K37*K37)*0.866*9*3)/1000</f>
        <v>3.3670079999999998</v>
      </c>
      <c r="T37" s="86">
        <f>+O37*P37</f>
        <v>16.574999999999999</v>
      </c>
      <c r="U37" s="28">
        <f>S37/R37</f>
        <v>1.8102193548387095E-2</v>
      </c>
      <c r="V37" s="28">
        <f>O37*U37</f>
        <v>92.321187096774182</v>
      </c>
      <c r="W37" s="28"/>
      <c r="X37" s="28"/>
      <c r="Y37" s="28">
        <f>(((S37/3000)*2880)-(P37*R37))/R37</f>
        <v>1.4128105806451612E-2</v>
      </c>
      <c r="Z37" s="28">
        <f>+Y37*O37</f>
        <v>72.053339612903216</v>
      </c>
      <c r="AA37" s="28">
        <f>+((S37/3000)*120)/101</f>
        <v>1.3334685148514848E-3</v>
      </c>
      <c r="AB37" s="28">
        <f>AA37*O37</f>
        <v>6.8006894257425721</v>
      </c>
      <c r="AC37" s="28">
        <f>V37-T37</f>
        <v>75.746187096774179</v>
      </c>
      <c r="AD37" s="28">
        <f>AB37+Z37</f>
        <v>78.854029038645791</v>
      </c>
      <c r="AE37" s="28">
        <f>AD37-AC37</f>
        <v>3.1078419418716123</v>
      </c>
      <c r="AF37" s="88">
        <v>6.3900000000000003E-4</v>
      </c>
      <c r="AG37" s="88">
        <v>1.0307999999999999E-2</v>
      </c>
      <c r="AH37" s="89">
        <v>52.570799999999998</v>
      </c>
      <c r="AI37" s="90">
        <v>6.4189999999999994E-3</v>
      </c>
      <c r="AJ37" s="91">
        <v>32.736899999999999</v>
      </c>
      <c r="AK37" s="91">
        <v>3.2589000000000001</v>
      </c>
      <c r="AL37" s="92">
        <v>0.68471090415211477</v>
      </c>
    </row>
    <row r="38" spans="1:38" ht="26.45" hidden="1" customHeight="1" thickTop="1" x14ac:dyDescent="0.25">
      <c r="A38" s="98">
        <v>201700044</v>
      </c>
      <c r="B38" s="99" t="s">
        <v>52</v>
      </c>
      <c r="C38" s="100">
        <v>547817</v>
      </c>
      <c r="D38" s="101">
        <v>42861</v>
      </c>
      <c r="E38" s="102">
        <v>512800</v>
      </c>
      <c r="F38" s="103" t="s">
        <v>53</v>
      </c>
      <c r="G38" s="132"/>
      <c r="H38" s="104" t="s">
        <v>47</v>
      </c>
      <c r="I38" s="104" t="s">
        <v>47</v>
      </c>
      <c r="J38" s="40" t="s">
        <v>50</v>
      </c>
      <c r="K38" s="105">
        <v>7</v>
      </c>
      <c r="L38" s="94"/>
      <c r="M38" s="94"/>
      <c r="N38" s="40"/>
      <c r="O38" s="107">
        <v>17400</v>
      </c>
      <c r="P38" s="108">
        <v>3.421E-3</v>
      </c>
      <c r="Q38" s="28">
        <v>24.5</v>
      </c>
      <c r="R38" s="28">
        <f>INT(2800/(Q38+3))</f>
        <v>101</v>
      </c>
      <c r="S38" s="28">
        <f>((K38/2)*(K38/2)*3.14*9*3)/1000</f>
        <v>1.0385550000000003</v>
      </c>
      <c r="T38" s="104">
        <f>+P38*O38</f>
        <v>59.525399999999998</v>
      </c>
      <c r="U38" s="40">
        <f>S38/R38</f>
        <v>1.0282722772277231E-2</v>
      </c>
      <c r="V38" s="40">
        <f>U38*O38</f>
        <v>178.91937623762382</v>
      </c>
      <c r="W38" s="40"/>
      <c r="X38" s="40"/>
      <c r="Y38" s="40">
        <f>(((S38/3000)*2880)-(P38*R38))/R38</f>
        <v>6.4504138613861416E-3</v>
      </c>
      <c r="Z38" s="40">
        <f>+Y38*O38</f>
        <v>112.23720118811886</v>
      </c>
      <c r="AA38" s="40">
        <f>+((S38/3000)*120)/101</f>
        <v>4.1130891089108927E-4</v>
      </c>
      <c r="AB38" s="40">
        <f>AA38*O38</f>
        <v>7.1567750495049536</v>
      </c>
      <c r="AC38" s="28">
        <f>V38-T38</f>
        <v>119.39397623762383</v>
      </c>
      <c r="AD38" s="28">
        <f>AB38+Z38</f>
        <v>119.39397623762382</v>
      </c>
      <c r="AE38" s="28">
        <f>AD38-AC38</f>
        <v>0</v>
      </c>
      <c r="AF38" s="88">
        <v>6.0400000000000004E-4</v>
      </c>
      <c r="AG38" s="88">
        <v>9.7350000000000006E-3</v>
      </c>
      <c r="AH38" s="89">
        <v>169.38900000000001</v>
      </c>
      <c r="AI38" s="90">
        <v>5.6780000000000008E-3</v>
      </c>
      <c r="AJ38" s="91">
        <v>98.797200000000018</v>
      </c>
      <c r="AK38" s="91">
        <v>10.509600000000001</v>
      </c>
      <c r="AL38" s="92">
        <v>0.6453004622496149</v>
      </c>
    </row>
    <row r="39" spans="1:38" ht="13.15" customHeight="1" thickTop="1" x14ac:dyDescent="0.25">
      <c r="A39" s="86">
        <v>201700038</v>
      </c>
      <c r="B39" s="272" t="s">
        <v>52</v>
      </c>
      <c r="C39" s="82">
        <v>547903</v>
      </c>
      <c r="D39" s="199">
        <v>42866</v>
      </c>
      <c r="E39" s="84" t="s">
        <v>54</v>
      </c>
      <c r="F39" s="85" t="s">
        <v>55</v>
      </c>
      <c r="G39" s="85"/>
      <c r="H39" s="86" t="s">
        <v>47</v>
      </c>
      <c r="I39" s="86" t="s">
        <v>47</v>
      </c>
      <c r="J39" s="28" t="s">
        <v>50</v>
      </c>
      <c r="K39" s="93" t="s">
        <v>56</v>
      </c>
      <c r="L39" s="94"/>
      <c r="M39" s="218"/>
      <c r="N39" s="28"/>
      <c r="O39" s="95">
        <v>1500</v>
      </c>
      <c r="P39" s="88">
        <v>7.4759999999999993E-2</v>
      </c>
      <c r="Q39" s="96">
        <v>39.5</v>
      </c>
      <c r="R39" s="28">
        <f>INT(2800/(Q39+3))</f>
        <v>65</v>
      </c>
      <c r="S39" s="217">
        <f>((K39/2)*(K39/2)*3.14*9*3)/1000</f>
        <v>10.258380000000001</v>
      </c>
      <c r="T39" s="86">
        <f>+P39*O39</f>
        <v>112.13999999999999</v>
      </c>
      <c r="U39" s="28">
        <f>S39/R39</f>
        <v>0.15782123076923077</v>
      </c>
      <c r="V39" s="72">
        <f>U39*O39</f>
        <v>236.73184615384616</v>
      </c>
      <c r="W39" s="72"/>
      <c r="X39" s="72"/>
      <c r="Y39" s="28">
        <f>(((S39/3000)*2880)-(P39*R39))/R39</f>
        <v>7.6748381538461544E-2</v>
      </c>
      <c r="Z39" s="28">
        <f>+Y39*O39</f>
        <v>115.12257230769231</v>
      </c>
      <c r="AA39" s="28">
        <f>+((S39/3000)*120)/101</f>
        <v>4.0627247524752472E-3</v>
      </c>
      <c r="AB39" s="28">
        <f>AA39*O39</f>
        <v>6.0940871287128706</v>
      </c>
      <c r="AC39" s="28">
        <f>V39-T39</f>
        <v>124.59184615384618</v>
      </c>
      <c r="AD39" s="28">
        <f>AB39+Z39</f>
        <v>121.21665943640518</v>
      </c>
      <c r="AE39" s="28">
        <f>AD39-AC39</f>
        <v>-3.3751867174409966</v>
      </c>
      <c r="AF39" s="88"/>
      <c r="AG39" s="88">
        <v>0.14954500000000001</v>
      </c>
      <c r="AH39" s="89"/>
      <c r="AI39" s="90"/>
      <c r="AJ39" s="91"/>
      <c r="AK39" s="91"/>
      <c r="AL39" s="92"/>
    </row>
    <row r="40" spans="1:38" ht="26.45" hidden="1" customHeight="1" x14ac:dyDescent="0.25">
      <c r="A40" s="61"/>
      <c r="B40" s="124" t="s">
        <v>51</v>
      </c>
      <c r="C40" s="63"/>
      <c r="D40" s="64">
        <v>42885</v>
      </c>
      <c r="E40" s="65"/>
      <c r="F40" s="63"/>
      <c r="G40" s="63"/>
      <c r="H40" s="125" t="s">
        <v>47</v>
      </c>
      <c r="I40" s="126" t="s">
        <v>47</v>
      </c>
      <c r="J40" s="126" t="s">
        <v>50</v>
      </c>
      <c r="K40" s="127">
        <v>7</v>
      </c>
      <c r="L40" s="28"/>
      <c r="M40" s="28"/>
      <c r="N40" s="63"/>
      <c r="O40" s="63"/>
      <c r="P40" s="63"/>
      <c r="Q40" s="28"/>
      <c r="R40" s="33"/>
      <c r="S40" s="28"/>
      <c r="T40" s="63"/>
      <c r="U40" s="63"/>
      <c r="V40" s="63"/>
      <c r="W40" s="128">
        <v>250</v>
      </c>
      <c r="X40" s="128"/>
      <c r="Y40" s="63"/>
      <c r="Z40" s="63"/>
      <c r="AA40" s="63"/>
      <c r="AB40" s="63"/>
      <c r="AC40" s="28"/>
      <c r="AD40" s="28"/>
      <c r="AE40" s="28"/>
      <c r="AF40" s="28"/>
      <c r="AG40" s="28"/>
      <c r="AH40" s="28"/>
      <c r="AI40" s="28"/>
      <c r="AJ40" s="28"/>
      <c r="AK40" s="28"/>
      <c r="AL40" s="35"/>
    </row>
    <row r="41" spans="1:38" ht="26.45" hidden="1" customHeight="1" x14ac:dyDescent="0.25">
      <c r="A41" s="26"/>
      <c r="B41" s="74" t="s">
        <v>51</v>
      </c>
      <c r="C41" s="28"/>
      <c r="D41" s="29">
        <v>42885</v>
      </c>
      <c r="E41" s="30"/>
      <c r="F41" s="28"/>
      <c r="G41" s="28"/>
      <c r="H41" s="75" t="s">
        <v>47</v>
      </c>
      <c r="I41" s="76" t="s">
        <v>47</v>
      </c>
      <c r="J41" s="76" t="s">
        <v>49</v>
      </c>
      <c r="K41" s="77">
        <v>12</v>
      </c>
      <c r="L41" s="28"/>
      <c r="M41" s="28"/>
      <c r="N41" s="28"/>
      <c r="O41" s="28"/>
      <c r="P41" s="28"/>
      <c r="Q41" s="28"/>
      <c r="R41" s="33"/>
      <c r="S41" s="28"/>
      <c r="T41" s="28"/>
      <c r="U41" s="28"/>
      <c r="V41" s="28"/>
      <c r="W41" s="78">
        <v>250</v>
      </c>
      <c r="X41" s="78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28"/>
      <c r="AJ41" s="28"/>
      <c r="AK41" s="28"/>
      <c r="AL41" s="35"/>
    </row>
    <row r="42" spans="1:38" ht="26.45" hidden="1" customHeight="1" x14ac:dyDescent="0.25">
      <c r="A42" s="80">
        <v>201700054</v>
      </c>
      <c r="B42" s="81" t="s">
        <v>52</v>
      </c>
      <c r="C42" s="82">
        <v>548450</v>
      </c>
      <c r="D42" s="83">
        <v>42893</v>
      </c>
      <c r="E42" s="84">
        <v>510020</v>
      </c>
      <c r="F42" s="85" t="s">
        <v>57</v>
      </c>
      <c r="G42" s="82">
        <v>139</v>
      </c>
      <c r="H42" s="86" t="s">
        <v>47</v>
      </c>
      <c r="I42" s="86" t="s">
        <v>47</v>
      </c>
      <c r="J42" s="86" t="s">
        <v>49</v>
      </c>
      <c r="K42" s="97">
        <v>8</v>
      </c>
      <c r="L42" s="94"/>
      <c r="M42" s="94"/>
      <c r="N42" s="28"/>
      <c r="O42" s="87">
        <v>26460</v>
      </c>
      <c r="P42" s="88">
        <v>1.446E-3</v>
      </c>
      <c r="Q42" s="28">
        <v>6</v>
      </c>
      <c r="R42" s="28">
        <f t="shared" ref="R42:R47" si="0">INT(2800/(Q42+3))</f>
        <v>311</v>
      </c>
      <c r="S42" s="28">
        <f>((K42*K42)*0.866*9*3)/1000</f>
        <v>1.4964479999999998</v>
      </c>
      <c r="T42" s="86">
        <f>+O42*P42</f>
        <v>38.261160000000004</v>
      </c>
      <c r="U42" s="28">
        <f t="shared" ref="U42:U47" si="1">S42/R42</f>
        <v>4.8117299035369768E-3</v>
      </c>
      <c r="V42" s="28">
        <f>O42*U42</f>
        <v>127.31837324758841</v>
      </c>
      <c r="W42" s="28"/>
      <c r="X42" s="28"/>
      <c r="Y42" s="28">
        <f t="shared" ref="Y42:Y47" si="2">(((S42/3000)*2880)-(P42*R42))/R42</f>
        <v>3.1732607073954979E-3</v>
      </c>
      <c r="Z42" s="28">
        <f t="shared" ref="Z42:Z47" si="3">+Y42*O42</f>
        <v>83.964478317684879</v>
      </c>
      <c r="AA42" s="28">
        <f t="shared" ref="AA42:AA47" si="4">+((S42/3000)*120)/101</f>
        <v>5.9265267326732659E-4</v>
      </c>
      <c r="AB42" s="28">
        <f t="shared" ref="AB42:AB47" si="5">AA42*O42</f>
        <v>15.681589734653462</v>
      </c>
      <c r="AC42" s="28">
        <f t="shared" ref="AC42:AC47" si="6">V42-T42</f>
        <v>89.057213247588408</v>
      </c>
      <c r="AD42" s="28">
        <f t="shared" ref="AD42:AD47" si="7">AB42+Z42</f>
        <v>99.646068052338336</v>
      </c>
      <c r="AE42" s="28">
        <f t="shared" ref="AE42:AE47" si="8">AD42-AC42</f>
        <v>10.588854804749928</v>
      </c>
      <c r="AF42" s="88">
        <v>2.8400000000000002E-4</v>
      </c>
      <c r="AG42" s="88">
        <v>4.5869999999999999E-3</v>
      </c>
      <c r="AH42" s="89">
        <v>121.37201999999999</v>
      </c>
      <c r="AI42" s="90">
        <v>3.3179999999999998E-3</v>
      </c>
      <c r="AJ42" s="91">
        <v>87.794280000000001</v>
      </c>
      <c r="AK42" s="91">
        <v>7.5146400000000009</v>
      </c>
      <c r="AL42" s="92">
        <v>0.78526269893176359</v>
      </c>
    </row>
    <row r="43" spans="1:38" ht="26.45" hidden="1" customHeight="1" x14ac:dyDescent="0.25">
      <c r="A43" s="98">
        <v>201700054</v>
      </c>
      <c r="B43" s="99" t="s">
        <v>52</v>
      </c>
      <c r="C43" s="132">
        <v>548450</v>
      </c>
      <c r="D43" s="133">
        <v>42893</v>
      </c>
      <c r="E43" s="102">
        <v>512800</v>
      </c>
      <c r="F43" s="103" t="s">
        <v>53</v>
      </c>
      <c r="G43" s="132"/>
      <c r="H43" s="104" t="s">
        <v>47</v>
      </c>
      <c r="I43" s="104" t="s">
        <v>47</v>
      </c>
      <c r="J43" s="40" t="s">
        <v>50</v>
      </c>
      <c r="K43" s="105">
        <v>7</v>
      </c>
      <c r="L43" s="94"/>
      <c r="M43" s="94"/>
      <c r="N43" s="40"/>
      <c r="O43" s="107">
        <v>9100</v>
      </c>
      <c r="P43" s="108">
        <v>3.421E-3</v>
      </c>
      <c r="Q43" s="28">
        <v>24.5</v>
      </c>
      <c r="R43" s="28">
        <f t="shared" si="0"/>
        <v>101</v>
      </c>
      <c r="S43" s="28">
        <f>((K43/2)*(K43/2)*3.14*9*3)/1000</f>
        <v>1.0385550000000003</v>
      </c>
      <c r="T43" s="104">
        <f>+P43*O43</f>
        <v>31.1311</v>
      </c>
      <c r="U43" s="40">
        <f t="shared" si="1"/>
        <v>1.0282722772277231E-2</v>
      </c>
      <c r="V43" s="40">
        <f>U43*O43</f>
        <v>93.57277722772281</v>
      </c>
      <c r="W43" s="40"/>
      <c r="X43" s="40"/>
      <c r="Y43" s="40">
        <f t="shared" si="2"/>
        <v>6.4504138613861416E-3</v>
      </c>
      <c r="Z43" s="40">
        <f t="shared" si="3"/>
        <v>58.698766138613891</v>
      </c>
      <c r="AA43" s="40">
        <f t="shared" si="4"/>
        <v>4.1130891089108927E-4</v>
      </c>
      <c r="AB43" s="40">
        <f t="shared" si="5"/>
        <v>3.7429110891089121</v>
      </c>
      <c r="AC43" s="28">
        <f t="shared" si="6"/>
        <v>62.441677227722806</v>
      </c>
      <c r="AD43" s="28">
        <f t="shared" si="7"/>
        <v>62.441677227722806</v>
      </c>
      <c r="AE43" s="28">
        <f t="shared" si="8"/>
        <v>0</v>
      </c>
      <c r="AF43" s="88">
        <v>6.0400000000000004E-4</v>
      </c>
      <c r="AG43" s="88">
        <v>9.7350000000000006E-3</v>
      </c>
      <c r="AH43" s="89">
        <v>88.58850000000001</v>
      </c>
      <c r="AI43" s="90">
        <v>5.6780000000000008E-3</v>
      </c>
      <c r="AJ43" s="91">
        <v>51.669800000000009</v>
      </c>
      <c r="AK43" s="91">
        <v>5.4964000000000004</v>
      </c>
      <c r="AL43" s="92">
        <v>0.6453004622496149</v>
      </c>
    </row>
    <row r="44" spans="1:38" ht="26.45" customHeight="1" x14ac:dyDescent="0.25">
      <c r="A44" s="86">
        <v>201700061</v>
      </c>
      <c r="B44" s="272" t="s">
        <v>52</v>
      </c>
      <c r="C44" s="82">
        <v>549084</v>
      </c>
      <c r="D44" s="199">
        <v>42923</v>
      </c>
      <c r="E44" s="84" t="s">
        <v>54</v>
      </c>
      <c r="F44" s="85" t="s">
        <v>55</v>
      </c>
      <c r="G44" s="82"/>
      <c r="H44" s="86" t="s">
        <v>47</v>
      </c>
      <c r="I44" s="86" t="s">
        <v>47</v>
      </c>
      <c r="J44" s="28" t="s">
        <v>50</v>
      </c>
      <c r="K44" s="93" t="s">
        <v>56</v>
      </c>
      <c r="L44" s="94"/>
      <c r="M44" s="218"/>
      <c r="N44" s="28"/>
      <c r="O44" s="95">
        <v>1500</v>
      </c>
      <c r="P44" s="88">
        <v>7.4759999999999993E-2</v>
      </c>
      <c r="Q44" s="96">
        <v>39.5</v>
      </c>
      <c r="R44" s="28">
        <f t="shared" si="0"/>
        <v>65</v>
      </c>
      <c r="S44" s="217">
        <f>((K44/2)*(K44/2)*3.14*9*3)/1000</f>
        <v>10.258380000000001</v>
      </c>
      <c r="T44" s="86">
        <f>+P44*O44</f>
        <v>112.13999999999999</v>
      </c>
      <c r="U44" s="28">
        <f t="shared" si="1"/>
        <v>0.15782123076923077</v>
      </c>
      <c r="V44" s="72">
        <f>U44*O44</f>
        <v>236.73184615384616</v>
      </c>
      <c r="W44" s="72"/>
      <c r="X44" s="72"/>
      <c r="Y44" s="28">
        <f t="shared" si="2"/>
        <v>7.6748381538461544E-2</v>
      </c>
      <c r="Z44" s="28">
        <f t="shared" si="3"/>
        <v>115.12257230769231</v>
      </c>
      <c r="AA44" s="28">
        <f t="shared" si="4"/>
        <v>4.0627247524752472E-3</v>
      </c>
      <c r="AB44" s="28">
        <f t="shared" si="5"/>
        <v>6.0940871287128706</v>
      </c>
      <c r="AC44" s="28">
        <f t="shared" si="6"/>
        <v>124.59184615384618</v>
      </c>
      <c r="AD44" s="28">
        <f t="shared" si="7"/>
        <v>121.21665943640518</v>
      </c>
      <c r="AE44" s="28">
        <f t="shared" si="8"/>
        <v>-3.3751867174409966</v>
      </c>
      <c r="AF44" s="88">
        <v>9.2720000000000007E-3</v>
      </c>
      <c r="AG44" s="88">
        <v>0.14954500000000001</v>
      </c>
      <c r="AH44" s="89">
        <v>224.31750000000002</v>
      </c>
      <c r="AI44" s="90">
        <v>8.2273000000000013E-2</v>
      </c>
      <c r="AJ44" s="91">
        <v>123.40950000000002</v>
      </c>
      <c r="AK44" s="91">
        <v>13.908000000000001</v>
      </c>
      <c r="AL44" s="92">
        <v>0.61215687585676559</v>
      </c>
    </row>
    <row r="45" spans="1:38" ht="13.15" hidden="1" customHeight="1" x14ac:dyDescent="0.25">
      <c r="A45" s="138">
        <v>201700065</v>
      </c>
      <c r="B45" s="139" t="s">
        <v>52</v>
      </c>
      <c r="C45" s="140">
        <v>549089</v>
      </c>
      <c r="D45" s="141">
        <v>42923</v>
      </c>
      <c r="E45" s="163">
        <v>510020</v>
      </c>
      <c r="F45" s="164" t="s">
        <v>57</v>
      </c>
      <c r="G45" s="140">
        <v>139</v>
      </c>
      <c r="H45" s="143" t="s">
        <v>47</v>
      </c>
      <c r="I45" s="143" t="s">
        <v>47</v>
      </c>
      <c r="J45" s="143" t="s">
        <v>49</v>
      </c>
      <c r="K45" s="165">
        <v>8</v>
      </c>
      <c r="L45" s="94"/>
      <c r="M45" s="94"/>
      <c r="N45" s="63"/>
      <c r="O45" s="146">
        <v>15517</v>
      </c>
      <c r="P45" s="147">
        <v>1.446E-3</v>
      </c>
      <c r="Q45" s="28">
        <v>6</v>
      </c>
      <c r="R45" s="28">
        <f t="shared" si="0"/>
        <v>311</v>
      </c>
      <c r="S45" s="28">
        <f>((K45*K45)*0.866*9*3)/1000</f>
        <v>1.4964479999999998</v>
      </c>
      <c r="T45" s="143">
        <f>+O45*P45</f>
        <v>22.437581999999999</v>
      </c>
      <c r="U45" s="63">
        <f t="shared" si="1"/>
        <v>4.8117299035369768E-3</v>
      </c>
      <c r="V45" s="63">
        <f>O45*U45</f>
        <v>74.663612913183272</v>
      </c>
      <c r="W45" s="63"/>
      <c r="X45" s="63"/>
      <c r="Y45" s="63">
        <f t="shared" si="2"/>
        <v>3.1732607073954979E-3</v>
      </c>
      <c r="Z45" s="63">
        <f t="shared" si="3"/>
        <v>49.239486396655941</v>
      </c>
      <c r="AA45" s="63">
        <f t="shared" si="4"/>
        <v>5.9265267326732659E-4</v>
      </c>
      <c r="AB45" s="63">
        <f t="shared" si="5"/>
        <v>9.1961915310891076</v>
      </c>
      <c r="AC45" s="28">
        <f t="shared" si="6"/>
        <v>52.226030913183273</v>
      </c>
      <c r="AD45" s="28">
        <f t="shared" si="7"/>
        <v>58.435677927745047</v>
      </c>
      <c r="AE45" s="28">
        <f t="shared" si="8"/>
        <v>6.2096470145617744</v>
      </c>
      <c r="AF45" s="88">
        <v>2.8400000000000002E-4</v>
      </c>
      <c r="AG45" s="88">
        <v>4.5869999999999999E-3</v>
      </c>
      <c r="AH45" s="89">
        <v>71.176479</v>
      </c>
      <c r="AI45" s="90">
        <v>3.3179999999999998E-3</v>
      </c>
      <c r="AJ45" s="91">
        <v>51.485405999999998</v>
      </c>
      <c r="AK45" s="91">
        <v>4.406828</v>
      </c>
      <c r="AL45" s="92">
        <v>0.78526269893176359</v>
      </c>
    </row>
    <row r="46" spans="1:38" ht="13.15" hidden="1" customHeight="1" x14ac:dyDescent="0.25">
      <c r="A46" s="80">
        <v>201700065</v>
      </c>
      <c r="B46" s="81" t="s">
        <v>52</v>
      </c>
      <c r="C46" s="82">
        <v>549089</v>
      </c>
      <c r="D46" s="83">
        <v>42923</v>
      </c>
      <c r="E46" s="84">
        <v>511040</v>
      </c>
      <c r="F46" s="85" t="s">
        <v>60</v>
      </c>
      <c r="G46" s="82">
        <v>138</v>
      </c>
      <c r="H46" s="86" t="s">
        <v>47</v>
      </c>
      <c r="I46" s="86" t="s">
        <v>47</v>
      </c>
      <c r="J46" s="28" t="s">
        <v>50</v>
      </c>
      <c r="K46" s="130" t="s">
        <v>61</v>
      </c>
      <c r="L46" s="94"/>
      <c r="M46" s="94"/>
      <c r="N46" s="28"/>
      <c r="O46" s="87">
        <v>865</v>
      </c>
      <c r="P46" s="88">
        <v>3.676E-3</v>
      </c>
      <c r="Q46" s="28">
        <v>10.3</v>
      </c>
      <c r="R46" s="28">
        <f t="shared" si="0"/>
        <v>210</v>
      </c>
      <c r="S46" s="28">
        <f>((K46/2)*(K46/2)*3.14*9*3)/1000</f>
        <v>6.8671800000000003</v>
      </c>
      <c r="T46" s="86">
        <f>+P46*O46</f>
        <v>3.1797400000000002</v>
      </c>
      <c r="U46" s="28">
        <f t="shared" si="1"/>
        <v>3.2700857142857143E-2</v>
      </c>
      <c r="V46" s="28">
        <f>U46*O46</f>
        <v>28.286241428571429</v>
      </c>
      <c r="W46" s="28"/>
      <c r="X46" s="28"/>
      <c r="Y46" s="28">
        <f t="shared" si="2"/>
        <v>2.7716822857142855E-2</v>
      </c>
      <c r="Z46" s="28">
        <f t="shared" si="3"/>
        <v>23.975051771428571</v>
      </c>
      <c r="AA46" s="28">
        <f t="shared" si="4"/>
        <v>2.719675247524752E-3</v>
      </c>
      <c r="AB46" s="28">
        <f t="shared" si="5"/>
        <v>2.3525190891089105</v>
      </c>
      <c r="AC46" s="28">
        <f t="shared" si="6"/>
        <v>25.106501428571431</v>
      </c>
      <c r="AD46" s="28">
        <f t="shared" si="7"/>
        <v>26.327570860537481</v>
      </c>
      <c r="AE46" s="28">
        <f t="shared" si="8"/>
        <v>1.2210694319660504</v>
      </c>
      <c r="AF46" s="88">
        <v>1.9103773584905662E-3</v>
      </c>
      <c r="AG46" s="88">
        <v>3.0991000000000001E-2</v>
      </c>
      <c r="AH46" s="89">
        <v>26.807214999999999</v>
      </c>
      <c r="AI46" s="90">
        <v>2.6970622641509436E-2</v>
      </c>
      <c r="AJ46" s="91">
        <v>23.329588584905661</v>
      </c>
      <c r="AK46" s="91">
        <v>1.6524764150943398</v>
      </c>
      <c r="AL46" s="92">
        <v>0.93191571746636115</v>
      </c>
    </row>
    <row r="47" spans="1:38" ht="13.15" hidden="1" customHeight="1" x14ac:dyDescent="0.25">
      <c r="A47" s="98">
        <v>201700065</v>
      </c>
      <c r="B47" s="99" t="s">
        <v>52</v>
      </c>
      <c r="C47" s="132">
        <v>549089</v>
      </c>
      <c r="D47" s="133">
        <v>42923</v>
      </c>
      <c r="E47" s="102">
        <v>512800</v>
      </c>
      <c r="F47" s="103" t="s">
        <v>53</v>
      </c>
      <c r="G47" s="132"/>
      <c r="H47" s="104" t="s">
        <v>47</v>
      </c>
      <c r="I47" s="104" t="s">
        <v>47</v>
      </c>
      <c r="J47" s="40" t="s">
        <v>50</v>
      </c>
      <c r="K47" s="105">
        <v>7</v>
      </c>
      <c r="L47" s="106"/>
      <c r="M47" s="106"/>
      <c r="N47" s="40"/>
      <c r="O47" s="107">
        <v>6000</v>
      </c>
      <c r="P47" s="108">
        <v>3.421E-3</v>
      </c>
      <c r="Q47" s="40">
        <v>24.5</v>
      </c>
      <c r="R47" s="40">
        <f t="shared" si="0"/>
        <v>101</v>
      </c>
      <c r="S47" s="40">
        <f>((K47/2)*(K47/2)*3.14*9*3)/1000</f>
        <v>1.0385550000000003</v>
      </c>
      <c r="T47" s="104">
        <f>+P47*O47</f>
        <v>20.526</v>
      </c>
      <c r="U47" s="40">
        <f t="shared" si="1"/>
        <v>1.0282722772277231E-2</v>
      </c>
      <c r="V47" s="40">
        <f>U47*O47</f>
        <v>61.696336633663385</v>
      </c>
      <c r="W47" s="40"/>
      <c r="X47" s="40"/>
      <c r="Y47" s="40">
        <f t="shared" si="2"/>
        <v>6.4504138613861416E-3</v>
      </c>
      <c r="Z47" s="40">
        <f t="shared" si="3"/>
        <v>38.702483168316853</v>
      </c>
      <c r="AA47" s="40">
        <f t="shared" si="4"/>
        <v>4.1130891089108927E-4</v>
      </c>
      <c r="AB47" s="40">
        <f t="shared" si="5"/>
        <v>2.4678534653465358</v>
      </c>
      <c r="AC47" s="40">
        <f t="shared" si="6"/>
        <v>41.170336633663382</v>
      </c>
      <c r="AD47" s="40">
        <f t="shared" si="7"/>
        <v>41.170336633663389</v>
      </c>
      <c r="AE47" s="40">
        <f t="shared" si="8"/>
        <v>0</v>
      </c>
      <c r="AF47" s="108">
        <v>6.0400000000000004E-4</v>
      </c>
      <c r="AG47" s="108">
        <v>9.7350000000000006E-3</v>
      </c>
      <c r="AH47" s="109">
        <v>58.410000000000004</v>
      </c>
      <c r="AI47" s="110">
        <v>5.6780000000000008E-3</v>
      </c>
      <c r="AJ47" s="111">
        <v>34.068000000000005</v>
      </c>
      <c r="AK47" s="111">
        <v>3.6240000000000001</v>
      </c>
      <c r="AL47" s="112">
        <v>0.6453004622496149</v>
      </c>
    </row>
    <row r="48" spans="1:38" ht="26.45" hidden="1" customHeight="1" thickTop="1" thickBot="1" x14ac:dyDescent="0.3">
      <c r="A48" s="50"/>
      <c r="B48" s="134" t="s">
        <v>51</v>
      </c>
      <c r="C48" s="52"/>
      <c r="D48" s="53">
        <v>42923</v>
      </c>
      <c r="E48" s="54"/>
      <c r="F48" s="52"/>
      <c r="G48" s="52"/>
      <c r="H48" s="135" t="s">
        <v>47</v>
      </c>
      <c r="I48" s="134" t="s">
        <v>47</v>
      </c>
      <c r="J48" s="134" t="s">
        <v>49</v>
      </c>
      <c r="K48" s="136">
        <v>8</v>
      </c>
      <c r="L48" s="52"/>
      <c r="M48" s="52"/>
      <c r="N48" s="52"/>
      <c r="O48" s="52"/>
      <c r="P48" s="52"/>
      <c r="Q48" s="52"/>
      <c r="R48" s="58"/>
      <c r="S48" s="52"/>
      <c r="T48" s="52"/>
      <c r="U48" s="52"/>
      <c r="V48" s="52"/>
      <c r="W48" s="137">
        <v>150.4</v>
      </c>
      <c r="X48" s="137"/>
      <c r="Y48" s="52"/>
      <c r="Z48" s="52"/>
      <c r="AA48" s="52"/>
      <c r="AB48" s="52"/>
      <c r="AC48" s="52"/>
      <c r="AD48" s="52"/>
      <c r="AE48" s="52"/>
      <c r="AF48" s="52"/>
      <c r="AG48" s="52"/>
      <c r="AH48" s="52"/>
      <c r="AI48" s="52"/>
      <c r="AJ48" s="52"/>
      <c r="AK48" s="52"/>
      <c r="AL48" s="60"/>
    </row>
    <row r="49" spans="1:38" ht="26.45" hidden="1" customHeight="1" thickTop="1" x14ac:dyDescent="0.25">
      <c r="A49" s="138">
        <v>201700072</v>
      </c>
      <c r="B49" s="139" t="s">
        <v>52</v>
      </c>
      <c r="C49" s="140">
        <v>549600</v>
      </c>
      <c r="D49" s="141">
        <v>42950</v>
      </c>
      <c r="E49" s="142">
        <v>510090</v>
      </c>
      <c r="F49" s="140" t="s">
        <v>58</v>
      </c>
      <c r="G49" s="140">
        <v>141</v>
      </c>
      <c r="H49" s="143" t="s">
        <v>47</v>
      </c>
      <c r="I49" s="143" t="s">
        <v>47</v>
      </c>
      <c r="J49" s="143" t="s">
        <v>49</v>
      </c>
      <c r="K49" s="144" t="s">
        <v>59</v>
      </c>
      <c r="L49" s="145"/>
      <c r="M49" s="145"/>
      <c r="N49" s="63"/>
      <c r="O49" s="146">
        <v>3000</v>
      </c>
      <c r="P49" s="147">
        <v>3.2499999999999999E-3</v>
      </c>
      <c r="Q49" s="148">
        <v>12</v>
      </c>
      <c r="R49" s="63">
        <f t="shared" ref="R49:R56" si="9">INT(2800/(Q49+3))</f>
        <v>186</v>
      </c>
      <c r="S49" s="63">
        <f>((K49*K49)*0.866*9*3)/1000</f>
        <v>3.3670079999999998</v>
      </c>
      <c r="T49" s="143">
        <f>+O49*P49</f>
        <v>9.75</v>
      </c>
      <c r="U49" s="63">
        <f t="shared" ref="U49:U56" si="10">S49/R49</f>
        <v>1.8102193548387095E-2</v>
      </c>
      <c r="V49" s="63">
        <f>O49*U49</f>
        <v>54.306580645161283</v>
      </c>
      <c r="W49" s="63"/>
      <c r="X49" s="63"/>
      <c r="Y49" s="63">
        <f t="shared" ref="Y49:Y56" si="11">(((S49/3000)*2880)-(P49*R49))/R49</f>
        <v>1.4128105806451612E-2</v>
      </c>
      <c r="Z49" s="63">
        <f t="shared" ref="Z49:Z56" si="12">+Y49*O49</f>
        <v>42.384317419354836</v>
      </c>
      <c r="AA49" s="63">
        <f t="shared" ref="AA49:AA56" si="13">+((S49/3000)*120)/101</f>
        <v>1.3334685148514848E-3</v>
      </c>
      <c r="AB49" s="63">
        <f t="shared" ref="AB49:AB56" si="14">AA49*O49</f>
        <v>4.0004055445544546</v>
      </c>
      <c r="AC49" s="63">
        <f t="shared" ref="AC49:AC56" si="15">V49-T49</f>
        <v>44.556580645161283</v>
      </c>
      <c r="AD49" s="63">
        <f t="shared" ref="AD49:AD56" si="16">AB49+Z49</f>
        <v>46.38472296390929</v>
      </c>
      <c r="AE49" s="63">
        <f t="shared" ref="AE49:AE56" si="17">AD49-AC49</f>
        <v>1.8281423187480073</v>
      </c>
      <c r="AF49" s="147">
        <v>6.3900000000000003E-4</v>
      </c>
      <c r="AG49" s="147">
        <v>1.0307999999999999E-2</v>
      </c>
      <c r="AH49" s="149">
        <v>30.923999999999999</v>
      </c>
      <c r="AI49" s="150">
        <v>6.4189999999999994E-3</v>
      </c>
      <c r="AJ49" s="151">
        <v>19.256999999999998</v>
      </c>
      <c r="AK49" s="151">
        <v>1.917</v>
      </c>
      <c r="AL49" s="152">
        <v>0.68471090415211477</v>
      </c>
    </row>
    <row r="50" spans="1:38" ht="26.45" hidden="1" customHeight="1" x14ac:dyDescent="0.25">
      <c r="A50" s="98">
        <v>201700072</v>
      </c>
      <c r="B50" s="99" t="s">
        <v>52</v>
      </c>
      <c r="C50" s="132">
        <v>549600</v>
      </c>
      <c r="D50" s="133">
        <v>42950</v>
      </c>
      <c r="E50" s="102">
        <v>512800</v>
      </c>
      <c r="F50" s="103" t="s">
        <v>53</v>
      </c>
      <c r="G50" s="132"/>
      <c r="H50" s="104" t="s">
        <v>47</v>
      </c>
      <c r="I50" s="104" t="s">
        <v>47</v>
      </c>
      <c r="J50" s="40" t="s">
        <v>50</v>
      </c>
      <c r="K50" s="105">
        <v>7</v>
      </c>
      <c r="L50" s="94"/>
      <c r="M50" s="94"/>
      <c r="N50" s="40"/>
      <c r="O50" s="107">
        <v>3000</v>
      </c>
      <c r="P50" s="108">
        <v>3.421E-3</v>
      </c>
      <c r="Q50" s="28">
        <v>24.5</v>
      </c>
      <c r="R50" s="28">
        <f t="shared" si="9"/>
        <v>101</v>
      </c>
      <c r="S50" s="28">
        <f>((K50/2)*(K50/2)*3.14*9*3)/1000</f>
        <v>1.0385550000000003</v>
      </c>
      <c r="T50" s="104">
        <f>+P50*O50</f>
        <v>10.263</v>
      </c>
      <c r="U50" s="40">
        <f t="shared" si="10"/>
        <v>1.0282722772277231E-2</v>
      </c>
      <c r="V50" s="40">
        <f>U50*O50</f>
        <v>30.848168316831693</v>
      </c>
      <c r="W50" s="40"/>
      <c r="X50" s="40"/>
      <c r="Y50" s="40">
        <f t="shared" si="11"/>
        <v>6.4504138613861416E-3</v>
      </c>
      <c r="Z50" s="40">
        <f t="shared" si="12"/>
        <v>19.351241584158426</v>
      </c>
      <c r="AA50" s="40">
        <f t="shared" si="13"/>
        <v>4.1130891089108927E-4</v>
      </c>
      <c r="AB50" s="40">
        <f t="shared" si="14"/>
        <v>1.2339267326732679</v>
      </c>
      <c r="AC50" s="28">
        <f t="shared" si="15"/>
        <v>20.585168316831691</v>
      </c>
      <c r="AD50" s="28">
        <f t="shared" si="16"/>
        <v>20.585168316831695</v>
      </c>
      <c r="AE50" s="28">
        <f t="shared" si="17"/>
        <v>0</v>
      </c>
      <c r="AF50" s="88"/>
      <c r="AG50" s="88"/>
      <c r="AH50" s="89"/>
      <c r="AI50" s="90"/>
      <c r="AJ50" s="91"/>
      <c r="AK50" s="91"/>
      <c r="AL50" s="92"/>
    </row>
    <row r="51" spans="1:38" ht="26.45" customHeight="1" x14ac:dyDescent="0.25">
      <c r="A51" s="86">
        <v>201700076</v>
      </c>
      <c r="B51" s="272" t="s">
        <v>52</v>
      </c>
      <c r="C51" s="82">
        <v>530052</v>
      </c>
      <c r="D51" s="199">
        <v>42984</v>
      </c>
      <c r="E51" s="84" t="s">
        <v>54</v>
      </c>
      <c r="F51" s="85" t="s">
        <v>55</v>
      </c>
      <c r="G51" s="82"/>
      <c r="H51" s="86" t="s">
        <v>47</v>
      </c>
      <c r="I51" s="86" t="s">
        <v>47</v>
      </c>
      <c r="J51" s="28" t="s">
        <v>50</v>
      </c>
      <c r="K51" s="93" t="s">
        <v>56</v>
      </c>
      <c r="L51" s="94"/>
      <c r="M51" s="218"/>
      <c r="N51" s="28"/>
      <c r="O51" s="95">
        <v>1500</v>
      </c>
      <c r="P51" s="88">
        <v>7.4759999999999993E-2</v>
      </c>
      <c r="Q51" s="96">
        <v>39.5</v>
      </c>
      <c r="R51" s="28">
        <f t="shared" si="9"/>
        <v>65</v>
      </c>
      <c r="S51" s="217">
        <f>((K51/2)*(K51/2)*3.14*9*3)/1000</f>
        <v>10.258380000000001</v>
      </c>
      <c r="T51" s="86">
        <f>+P51*O51</f>
        <v>112.13999999999999</v>
      </c>
      <c r="U51" s="28">
        <f t="shared" si="10"/>
        <v>0.15782123076923077</v>
      </c>
      <c r="V51" s="72">
        <f>U51*O51</f>
        <v>236.73184615384616</v>
      </c>
      <c r="W51" s="72"/>
      <c r="X51" s="72"/>
      <c r="Y51" s="28">
        <f t="shared" si="11"/>
        <v>7.6748381538461544E-2</v>
      </c>
      <c r="Z51" s="28">
        <f t="shared" si="12"/>
        <v>115.12257230769231</v>
      </c>
      <c r="AA51" s="28">
        <f t="shared" si="13"/>
        <v>4.0627247524752472E-3</v>
      </c>
      <c r="AB51" s="28">
        <f t="shared" si="14"/>
        <v>6.0940871287128706</v>
      </c>
      <c r="AC51" s="28">
        <f t="shared" si="15"/>
        <v>124.59184615384618</v>
      </c>
      <c r="AD51" s="28">
        <f t="shared" si="16"/>
        <v>121.21665943640518</v>
      </c>
      <c r="AE51" s="28">
        <f t="shared" si="17"/>
        <v>-3.3751867174409966</v>
      </c>
      <c r="AF51" s="88"/>
      <c r="AG51" s="88"/>
      <c r="AH51" s="89"/>
      <c r="AI51" s="90"/>
      <c r="AJ51" s="91"/>
      <c r="AK51" s="91"/>
      <c r="AL51" s="92"/>
    </row>
    <row r="52" spans="1:38" ht="26.45" customHeight="1" x14ac:dyDescent="0.25">
      <c r="A52" s="86">
        <v>201700081</v>
      </c>
      <c r="B52" s="272" t="s">
        <v>52</v>
      </c>
      <c r="C52" s="82">
        <v>530407</v>
      </c>
      <c r="D52" s="199">
        <v>43003</v>
      </c>
      <c r="E52" s="84" t="s">
        <v>54</v>
      </c>
      <c r="F52" s="85" t="s">
        <v>55</v>
      </c>
      <c r="G52" s="82"/>
      <c r="H52" s="86" t="s">
        <v>47</v>
      </c>
      <c r="I52" s="86" t="s">
        <v>47</v>
      </c>
      <c r="J52" s="28" t="s">
        <v>50</v>
      </c>
      <c r="K52" s="93" t="s">
        <v>56</v>
      </c>
      <c r="L52" s="94"/>
      <c r="M52" s="218"/>
      <c r="N52" s="28"/>
      <c r="O52" s="95">
        <v>1100</v>
      </c>
      <c r="P52" s="88">
        <v>7.4759999999999993E-2</v>
      </c>
      <c r="Q52" s="96">
        <v>39.5</v>
      </c>
      <c r="R52" s="28">
        <f t="shared" si="9"/>
        <v>65</v>
      </c>
      <c r="S52" s="217">
        <f>((K52/2)*(K52/2)*3.14*9*3)/1000</f>
        <v>10.258380000000001</v>
      </c>
      <c r="T52" s="86">
        <f>+P52*O52</f>
        <v>82.23599999999999</v>
      </c>
      <c r="U52" s="28">
        <f t="shared" si="10"/>
        <v>0.15782123076923077</v>
      </c>
      <c r="V52" s="72">
        <f>U52*O52</f>
        <v>173.60335384615385</v>
      </c>
      <c r="W52" s="72"/>
      <c r="X52" s="72"/>
      <c r="Y52" s="28">
        <f t="shared" si="11"/>
        <v>7.6748381538461544E-2</v>
      </c>
      <c r="Z52" s="28">
        <f t="shared" si="12"/>
        <v>84.423219692307697</v>
      </c>
      <c r="AA52" s="28">
        <f t="shared" si="13"/>
        <v>4.0627247524752472E-3</v>
      </c>
      <c r="AB52" s="28">
        <f t="shared" si="14"/>
        <v>4.4689972277227721</v>
      </c>
      <c r="AC52" s="28">
        <f t="shared" si="15"/>
        <v>91.367353846153861</v>
      </c>
      <c r="AD52" s="28">
        <f t="shared" si="16"/>
        <v>88.892216920030464</v>
      </c>
      <c r="AE52" s="28">
        <f t="shared" si="17"/>
        <v>-2.4751369261233975</v>
      </c>
      <c r="AF52" s="88"/>
      <c r="AG52" s="88"/>
      <c r="AH52" s="89"/>
      <c r="AI52" s="90"/>
      <c r="AJ52" s="91"/>
      <c r="AK52" s="91"/>
      <c r="AL52" s="92"/>
    </row>
    <row r="53" spans="1:38" ht="13.15" hidden="1" customHeight="1" x14ac:dyDescent="0.25">
      <c r="A53" s="253">
        <v>201700085</v>
      </c>
      <c r="B53" s="254" t="s">
        <v>52</v>
      </c>
      <c r="C53" s="255">
        <v>530684</v>
      </c>
      <c r="D53" s="256">
        <v>43017</v>
      </c>
      <c r="E53" s="257">
        <v>511040</v>
      </c>
      <c r="F53" s="258" t="s">
        <v>60</v>
      </c>
      <c r="G53" s="255">
        <v>138</v>
      </c>
      <c r="H53" s="259" t="s">
        <v>47</v>
      </c>
      <c r="I53" s="259" t="s">
        <v>47</v>
      </c>
      <c r="J53" s="260" t="s">
        <v>50</v>
      </c>
      <c r="K53" s="261" t="s">
        <v>61</v>
      </c>
      <c r="L53" s="94"/>
      <c r="M53" s="94"/>
      <c r="N53" s="260"/>
      <c r="O53" s="262">
        <v>4200</v>
      </c>
      <c r="P53" s="263">
        <v>3.676E-3</v>
      </c>
      <c r="Q53" s="28">
        <v>10.3</v>
      </c>
      <c r="R53" s="28">
        <f t="shared" si="9"/>
        <v>210</v>
      </c>
      <c r="S53" s="28">
        <f>((K53/2)*(K53/2)*3.14*9*3)/1000</f>
        <v>6.8671800000000003</v>
      </c>
      <c r="T53" s="259">
        <f>+P53*O53</f>
        <v>15.4392</v>
      </c>
      <c r="U53" s="260">
        <f t="shared" si="10"/>
        <v>3.2700857142857143E-2</v>
      </c>
      <c r="V53" s="260">
        <f>U53*O53</f>
        <v>137.34360000000001</v>
      </c>
      <c r="W53" s="260"/>
      <c r="X53" s="260"/>
      <c r="Y53" s="260">
        <f t="shared" si="11"/>
        <v>2.7716822857142855E-2</v>
      </c>
      <c r="Z53" s="260">
        <f t="shared" si="12"/>
        <v>116.41065599999999</v>
      </c>
      <c r="AA53" s="260">
        <f t="shared" si="13"/>
        <v>2.719675247524752E-3</v>
      </c>
      <c r="AB53" s="260">
        <f t="shared" si="14"/>
        <v>11.422636039603958</v>
      </c>
      <c r="AC53" s="28">
        <f t="shared" si="15"/>
        <v>121.90440000000001</v>
      </c>
      <c r="AD53" s="28">
        <f t="shared" si="16"/>
        <v>127.83329203960395</v>
      </c>
      <c r="AE53" s="28">
        <f t="shared" si="17"/>
        <v>5.9288920396039373</v>
      </c>
      <c r="AF53" s="88">
        <v>1.9103773584905662E-3</v>
      </c>
      <c r="AG53" s="88">
        <v>3.0991000000000001E-2</v>
      </c>
      <c r="AH53" s="89">
        <v>130.16220000000001</v>
      </c>
      <c r="AI53" s="90">
        <v>2.6970622641509436E-2</v>
      </c>
      <c r="AJ53" s="91">
        <v>113.27661509433963</v>
      </c>
      <c r="AK53" s="91">
        <v>8.0235849056603783</v>
      </c>
      <c r="AL53" s="92">
        <v>0.93191571746636115</v>
      </c>
    </row>
    <row r="54" spans="1:38" ht="26.45" customHeight="1" x14ac:dyDescent="0.25">
      <c r="A54" s="86">
        <v>201700095</v>
      </c>
      <c r="B54" s="272" t="s">
        <v>52</v>
      </c>
      <c r="C54" s="82">
        <v>531288</v>
      </c>
      <c r="D54" s="199">
        <v>43043</v>
      </c>
      <c r="E54" s="84" t="s">
        <v>54</v>
      </c>
      <c r="F54" s="85" t="s">
        <v>55</v>
      </c>
      <c r="G54" s="82"/>
      <c r="H54" s="86" t="s">
        <v>47</v>
      </c>
      <c r="I54" s="86" t="s">
        <v>47</v>
      </c>
      <c r="J54" s="28" t="s">
        <v>50</v>
      </c>
      <c r="K54" s="93" t="s">
        <v>56</v>
      </c>
      <c r="L54" s="94"/>
      <c r="M54" s="218"/>
      <c r="N54" s="28"/>
      <c r="O54" s="95">
        <v>1300</v>
      </c>
      <c r="P54" s="88">
        <v>7.4759999999999993E-2</v>
      </c>
      <c r="Q54" s="96">
        <v>39.5</v>
      </c>
      <c r="R54" s="28">
        <f t="shared" si="9"/>
        <v>65</v>
      </c>
      <c r="S54" s="217">
        <f>((K54/2)*(K54/2)*3.14*9*3)/1000</f>
        <v>10.258380000000001</v>
      </c>
      <c r="T54" s="86">
        <f>+P54*O54</f>
        <v>97.187999999999988</v>
      </c>
      <c r="U54" s="28">
        <f t="shared" si="10"/>
        <v>0.15782123076923077</v>
      </c>
      <c r="V54" s="72">
        <f>U54*O54</f>
        <v>205.16759999999999</v>
      </c>
      <c r="W54" s="72"/>
      <c r="X54" s="72"/>
      <c r="Y54" s="28">
        <f t="shared" si="11"/>
        <v>7.6748381538461544E-2</v>
      </c>
      <c r="Z54" s="28">
        <f t="shared" si="12"/>
        <v>99.772896000000003</v>
      </c>
      <c r="AA54" s="28">
        <f t="shared" si="13"/>
        <v>4.0627247524752472E-3</v>
      </c>
      <c r="AB54" s="28">
        <f t="shared" si="14"/>
        <v>5.2815421782178218</v>
      </c>
      <c r="AC54" s="28">
        <f t="shared" si="15"/>
        <v>107.9796</v>
      </c>
      <c r="AD54" s="28">
        <f t="shared" si="16"/>
        <v>105.05443817821782</v>
      </c>
      <c r="AE54" s="28">
        <f t="shared" si="17"/>
        <v>-2.9251618217821829</v>
      </c>
      <c r="AF54" s="88"/>
      <c r="AG54" s="88"/>
      <c r="AH54" s="89"/>
      <c r="AI54" s="90"/>
      <c r="AJ54" s="91"/>
      <c r="AK54" s="91"/>
      <c r="AL54" s="92"/>
    </row>
    <row r="55" spans="1:38" ht="26.45" hidden="1" customHeight="1" thickBot="1" x14ac:dyDescent="0.25">
      <c r="A55" s="253">
        <v>201700098</v>
      </c>
      <c r="B55" s="254" t="s">
        <v>52</v>
      </c>
      <c r="C55" s="255">
        <v>531306</v>
      </c>
      <c r="D55" s="256">
        <v>43045</v>
      </c>
      <c r="E55" s="257">
        <v>510020</v>
      </c>
      <c r="F55" s="258" t="s">
        <v>57</v>
      </c>
      <c r="G55" s="255">
        <v>139</v>
      </c>
      <c r="H55" s="259" t="s">
        <v>47</v>
      </c>
      <c r="I55" s="259" t="s">
        <v>47</v>
      </c>
      <c r="J55" s="259" t="s">
        <v>49</v>
      </c>
      <c r="K55" s="264">
        <v>8</v>
      </c>
      <c r="L55" s="106"/>
      <c r="M55" s="106"/>
      <c r="N55" s="260"/>
      <c r="O55" s="262">
        <v>25000</v>
      </c>
      <c r="P55" s="263">
        <v>1.446E-3</v>
      </c>
      <c r="Q55" s="40">
        <v>6</v>
      </c>
      <c r="R55" s="40">
        <f t="shared" si="9"/>
        <v>311</v>
      </c>
      <c r="S55" s="40">
        <f>((K55*K55)*0.866*9*3)/1000</f>
        <v>1.4964479999999998</v>
      </c>
      <c r="T55" s="259">
        <f>+O55*P55</f>
        <v>36.15</v>
      </c>
      <c r="U55" s="260">
        <f t="shared" si="10"/>
        <v>4.8117299035369768E-3</v>
      </c>
      <c r="V55" s="260">
        <f>O55*U55</f>
        <v>120.29324758842442</v>
      </c>
      <c r="W55" s="260"/>
      <c r="X55" s="260"/>
      <c r="Y55" s="260">
        <f t="shared" si="11"/>
        <v>3.1732607073954979E-3</v>
      </c>
      <c r="Z55" s="260">
        <f t="shared" si="12"/>
        <v>79.331517684887444</v>
      </c>
      <c r="AA55" s="260">
        <f t="shared" si="13"/>
        <v>5.9265267326732659E-4</v>
      </c>
      <c r="AB55" s="260">
        <f t="shared" si="14"/>
        <v>14.816316831683165</v>
      </c>
      <c r="AC55" s="40">
        <f t="shared" si="15"/>
        <v>84.14324758842443</v>
      </c>
      <c r="AD55" s="40">
        <f t="shared" si="16"/>
        <v>94.147834516570612</v>
      </c>
      <c r="AE55" s="40">
        <f t="shared" si="17"/>
        <v>10.004586928146182</v>
      </c>
      <c r="AF55" s="108">
        <v>2.8400000000000002E-4</v>
      </c>
      <c r="AG55" s="108">
        <v>4.5869999999999999E-3</v>
      </c>
      <c r="AH55" s="109">
        <v>114.675</v>
      </c>
      <c r="AI55" s="110">
        <v>3.3179999999999998E-3</v>
      </c>
      <c r="AJ55" s="111">
        <v>82.949999999999989</v>
      </c>
      <c r="AK55" s="111">
        <v>7.1000000000000005</v>
      </c>
      <c r="AL55" s="112">
        <v>0.78526269893176359</v>
      </c>
    </row>
    <row r="56" spans="1:38" ht="26.45" hidden="1" customHeight="1" thickTop="1" thickBot="1" x14ac:dyDescent="0.3">
      <c r="A56" s="229">
        <v>201700098</v>
      </c>
      <c r="B56" s="230" t="s">
        <v>52</v>
      </c>
      <c r="C56" s="231">
        <v>531306</v>
      </c>
      <c r="D56" s="232">
        <v>43045</v>
      </c>
      <c r="E56" s="233">
        <v>512800</v>
      </c>
      <c r="F56" s="234" t="s">
        <v>53</v>
      </c>
      <c r="G56" s="231"/>
      <c r="H56" s="230" t="s">
        <v>47</v>
      </c>
      <c r="I56" s="230" t="s">
        <v>47</v>
      </c>
      <c r="J56" s="235" t="s">
        <v>50</v>
      </c>
      <c r="K56" s="236">
        <v>7</v>
      </c>
      <c r="L56" s="117"/>
      <c r="M56" s="117"/>
      <c r="N56" s="235"/>
      <c r="O56" s="237">
        <v>12000</v>
      </c>
      <c r="P56" s="238">
        <v>3.421E-3</v>
      </c>
      <c r="Q56" s="52">
        <v>24.5</v>
      </c>
      <c r="R56" s="52">
        <f t="shared" si="9"/>
        <v>101</v>
      </c>
      <c r="S56" s="52">
        <f>((K56/2)*(K56/2)*3.14*9*3)/1000</f>
        <v>1.0385550000000003</v>
      </c>
      <c r="T56" s="230">
        <f>+P56*O56</f>
        <v>41.052</v>
      </c>
      <c r="U56" s="235">
        <f t="shared" si="10"/>
        <v>1.0282722772277231E-2</v>
      </c>
      <c r="V56" s="235">
        <f>U56*O56</f>
        <v>123.39267326732677</v>
      </c>
      <c r="W56" s="235"/>
      <c r="X56" s="235"/>
      <c r="Y56" s="235">
        <f t="shared" si="11"/>
        <v>6.4504138613861416E-3</v>
      </c>
      <c r="Z56" s="235">
        <f t="shared" si="12"/>
        <v>77.404966336633706</v>
      </c>
      <c r="AA56" s="235">
        <f t="shared" si="13"/>
        <v>4.1130891089108927E-4</v>
      </c>
      <c r="AB56" s="235">
        <f t="shared" si="14"/>
        <v>4.9357069306930716</v>
      </c>
      <c r="AC56" s="52">
        <f t="shared" si="15"/>
        <v>82.340673267326764</v>
      </c>
      <c r="AD56" s="52">
        <f t="shared" si="16"/>
        <v>82.340673267326778</v>
      </c>
      <c r="AE56" s="52">
        <f t="shared" si="17"/>
        <v>0</v>
      </c>
      <c r="AF56" s="118">
        <v>6.0400000000000004E-4</v>
      </c>
      <c r="AG56" s="118">
        <v>9.7350000000000006E-3</v>
      </c>
      <c r="AH56" s="120">
        <v>116.82000000000001</v>
      </c>
      <c r="AI56" s="121">
        <v>5.6780000000000008E-3</v>
      </c>
      <c r="AJ56" s="122">
        <v>68.13600000000001</v>
      </c>
      <c r="AK56" s="122">
        <v>7.2480000000000002</v>
      </c>
      <c r="AL56" s="123">
        <v>0.6453004622496149</v>
      </c>
    </row>
    <row r="57" spans="1:38" ht="26.45" customHeight="1" x14ac:dyDescent="0.25">
      <c r="A57" s="28"/>
      <c r="B57" s="285" t="s">
        <v>51</v>
      </c>
      <c r="C57" s="28"/>
      <c r="D57" s="195">
        <v>43067</v>
      </c>
      <c r="E57" s="30"/>
      <c r="F57" s="28"/>
      <c r="G57" s="28"/>
      <c r="H57" s="75" t="s">
        <v>47</v>
      </c>
      <c r="I57" s="76" t="s">
        <v>47</v>
      </c>
      <c r="J57" s="76" t="s">
        <v>50</v>
      </c>
      <c r="K57" s="77">
        <v>22</v>
      </c>
      <c r="L57" s="63"/>
      <c r="M57" s="221"/>
      <c r="N57" s="28"/>
      <c r="O57" s="72"/>
      <c r="P57" s="28"/>
      <c r="Q57" s="63"/>
      <c r="R57" s="69"/>
      <c r="S57" s="221"/>
      <c r="T57" s="28"/>
      <c r="U57" s="28"/>
      <c r="V57" s="72"/>
      <c r="W57" s="79">
        <v>2548</v>
      </c>
      <c r="X57" s="79"/>
      <c r="Y57" s="28"/>
      <c r="Z57" s="28"/>
      <c r="AA57" s="28"/>
      <c r="AB57" s="28"/>
      <c r="AC57" s="63"/>
      <c r="AD57" s="63"/>
      <c r="AE57" s="63"/>
      <c r="AF57" s="63"/>
      <c r="AG57" s="63"/>
      <c r="AH57" s="63"/>
      <c r="AI57" s="63"/>
      <c r="AJ57" s="63"/>
      <c r="AK57" s="63"/>
      <c r="AL57" s="71"/>
    </row>
    <row r="58" spans="1:38" ht="26.45" hidden="1" customHeight="1" x14ac:dyDescent="0.25">
      <c r="A58" s="61"/>
      <c r="B58" s="124" t="s">
        <v>51</v>
      </c>
      <c r="C58" s="63"/>
      <c r="D58" s="64">
        <v>43067</v>
      </c>
      <c r="E58" s="65"/>
      <c r="F58" s="63"/>
      <c r="G58" s="63"/>
      <c r="H58" s="125" t="s">
        <v>47</v>
      </c>
      <c r="I58" s="126" t="s">
        <v>47</v>
      </c>
      <c r="J58" s="126" t="s">
        <v>50</v>
      </c>
      <c r="K58" s="127">
        <v>18</v>
      </c>
      <c r="L58" s="28"/>
      <c r="M58" s="28"/>
      <c r="N58" s="63"/>
      <c r="O58" s="63"/>
      <c r="P58" s="63"/>
      <c r="Q58" s="28"/>
      <c r="R58" s="33"/>
      <c r="S58" s="28"/>
      <c r="T58" s="63"/>
      <c r="U58" s="63"/>
      <c r="V58" s="63"/>
      <c r="W58" s="128">
        <v>314</v>
      </c>
      <c r="X58" s="128"/>
      <c r="Y58" s="63"/>
      <c r="Z58" s="63"/>
      <c r="AA58" s="63"/>
      <c r="AB58" s="63"/>
      <c r="AC58" s="28"/>
      <c r="AD58" s="28"/>
      <c r="AE58" s="28"/>
      <c r="AF58" s="28"/>
      <c r="AG58" s="28"/>
      <c r="AH58" s="28"/>
      <c r="AI58" s="28"/>
      <c r="AJ58" s="28"/>
      <c r="AK58" s="28"/>
      <c r="AL58" s="35"/>
    </row>
    <row r="59" spans="1:38" ht="26.45" hidden="1" customHeight="1" x14ac:dyDescent="0.25">
      <c r="A59" s="26"/>
      <c r="B59" s="74" t="s">
        <v>51</v>
      </c>
      <c r="C59" s="28"/>
      <c r="D59" s="29">
        <v>43067</v>
      </c>
      <c r="E59" s="30"/>
      <c r="F59" s="28"/>
      <c r="G59" s="28"/>
      <c r="H59" s="75" t="s">
        <v>47</v>
      </c>
      <c r="I59" s="76" t="s">
        <v>47</v>
      </c>
      <c r="J59" s="76" t="s">
        <v>50</v>
      </c>
      <c r="K59" s="77">
        <v>7</v>
      </c>
      <c r="L59" s="28"/>
      <c r="M59" s="28"/>
      <c r="N59" s="28"/>
      <c r="O59" s="28"/>
      <c r="P59" s="28"/>
      <c r="Q59" s="28"/>
      <c r="R59" s="33"/>
      <c r="S59" s="28"/>
      <c r="T59" s="28"/>
      <c r="U59" s="28"/>
      <c r="V59" s="28"/>
      <c r="W59" s="78">
        <v>306</v>
      </c>
      <c r="X59" s="78"/>
      <c r="Y59" s="28"/>
      <c r="Z59" s="28"/>
      <c r="AA59" s="28"/>
      <c r="AB59" s="28"/>
      <c r="AC59" s="28"/>
      <c r="AD59" s="28"/>
      <c r="AE59" s="28"/>
      <c r="AF59" s="28"/>
      <c r="AG59" s="28"/>
      <c r="AH59" s="28"/>
      <c r="AI59" s="28"/>
      <c r="AJ59" s="28"/>
      <c r="AK59" s="28"/>
      <c r="AL59" s="35"/>
    </row>
    <row r="60" spans="1:38" ht="26.45" hidden="1" customHeight="1" x14ac:dyDescent="0.25">
      <c r="A60" s="26"/>
      <c r="B60" s="74" t="s">
        <v>51</v>
      </c>
      <c r="C60" s="28"/>
      <c r="D60" s="29">
        <v>43067</v>
      </c>
      <c r="E60" s="30"/>
      <c r="F60" s="28"/>
      <c r="G60" s="28"/>
      <c r="H60" s="75" t="s">
        <v>47</v>
      </c>
      <c r="I60" s="76" t="s">
        <v>47</v>
      </c>
      <c r="J60" s="76" t="s">
        <v>49</v>
      </c>
      <c r="K60" s="77">
        <v>12</v>
      </c>
      <c r="L60" s="28"/>
      <c r="M60" s="28"/>
      <c r="N60" s="28"/>
      <c r="O60" s="28"/>
      <c r="P60" s="28"/>
      <c r="Q60" s="28"/>
      <c r="R60" s="33"/>
      <c r="S60" s="28"/>
      <c r="T60" s="28"/>
      <c r="U60" s="28"/>
      <c r="V60" s="28"/>
      <c r="W60" s="78">
        <v>201</v>
      </c>
      <c r="X60" s="78"/>
      <c r="Y60" s="28"/>
      <c r="Z60" s="28"/>
      <c r="AA60" s="28"/>
      <c r="AB60" s="28"/>
      <c r="AC60" s="28"/>
      <c r="AD60" s="28"/>
      <c r="AE60" s="28"/>
      <c r="AF60" s="28"/>
      <c r="AG60" s="28"/>
      <c r="AH60" s="28"/>
      <c r="AI60" s="28"/>
      <c r="AJ60" s="28"/>
      <c r="AK60" s="28"/>
      <c r="AL60" s="35"/>
    </row>
    <row r="61" spans="1:38" ht="13.15" hidden="1" customHeight="1" x14ac:dyDescent="0.25">
      <c r="A61" s="26"/>
      <c r="B61" s="74" t="s">
        <v>51</v>
      </c>
      <c r="C61" s="28"/>
      <c r="D61" s="29">
        <v>43067</v>
      </c>
      <c r="E61" s="30"/>
      <c r="F61" s="28"/>
      <c r="G61" s="28"/>
      <c r="H61" s="75" t="s">
        <v>47</v>
      </c>
      <c r="I61" s="76" t="s">
        <v>47</v>
      </c>
      <c r="J61" s="76" t="s">
        <v>49</v>
      </c>
      <c r="K61" s="77">
        <v>8</v>
      </c>
      <c r="L61" s="28"/>
      <c r="M61" s="28"/>
      <c r="N61" s="28"/>
      <c r="O61" s="28"/>
      <c r="P61" s="28"/>
      <c r="Q61" s="28"/>
      <c r="R61" s="33"/>
      <c r="S61" s="28"/>
      <c r="T61" s="28"/>
      <c r="U61" s="28"/>
      <c r="V61" s="28"/>
      <c r="W61" s="78">
        <v>447</v>
      </c>
      <c r="X61" s="78"/>
      <c r="Y61" s="28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8"/>
      <c r="AK61" s="28"/>
      <c r="AL61" s="35"/>
    </row>
    <row r="62" spans="1:38" ht="13.15" hidden="1" customHeight="1" x14ac:dyDescent="0.25">
      <c r="A62" s="80">
        <v>201700108</v>
      </c>
      <c r="B62" s="81" t="s">
        <v>52</v>
      </c>
      <c r="C62" s="82">
        <v>531987</v>
      </c>
      <c r="D62" s="83">
        <v>43076</v>
      </c>
      <c r="E62" s="84">
        <v>510020</v>
      </c>
      <c r="F62" s="85" t="s">
        <v>57</v>
      </c>
      <c r="G62" s="82">
        <v>139</v>
      </c>
      <c r="H62" s="86" t="s">
        <v>47</v>
      </c>
      <c r="I62" s="86" t="s">
        <v>47</v>
      </c>
      <c r="J62" s="86" t="s">
        <v>49</v>
      </c>
      <c r="K62" s="97">
        <v>8</v>
      </c>
      <c r="L62" s="94"/>
      <c r="M62" s="94"/>
      <c r="N62" s="28"/>
      <c r="O62" s="87">
        <v>6568</v>
      </c>
      <c r="P62" s="88">
        <v>1.446E-3</v>
      </c>
      <c r="Q62" s="28">
        <v>6</v>
      </c>
      <c r="R62" s="28">
        <f t="shared" ref="R62:R81" si="18">INT(2800/(Q62+3))</f>
        <v>311</v>
      </c>
      <c r="S62" s="28">
        <f>((K62*K62)*0.866*9*3)/1000</f>
        <v>1.4964479999999998</v>
      </c>
      <c r="T62" s="86">
        <f>+O62*P62</f>
        <v>9.4973279999999995</v>
      </c>
      <c r="U62" s="28">
        <f t="shared" ref="U62:U81" si="19">S62/R62</f>
        <v>4.8117299035369768E-3</v>
      </c>
      <c r="V62" s="28">
        <f>O62*U62</f>
        <v>31.603442006430864</v>
      </c>
      <c r="W62" s="28"/>
      <c r="X62" s="28"/>
      <c r="Y62" s="28">
        <f t="shared" ref="Y62:Y81" si="20">(((S62/3000)*2880)-(P62*R62))/R62</f>
        <v>3.1732607073954979E-3</v>
      </c>
      <c r="Z62" s="28">
        <f t="shared" ref="Z62:Z81" si="21">+Y62*O62</f>
        <v>20.841976326173629</v>
      </c>
      <c r="AA62" s="28">
        <f t="shared" ref="AA62:AA81" si="22">+((S62/3000)*120)/101</f>
        <v>5.9265267326732659E-4</v>
      </c>
      <c r="AB62" s="28">
        <f t="shared" ref="AB62:AB81" si="23">AA62*O62</f>
        <v>3.8925427580198009</v>
      </c>
      <c r="AC62" s="28">
        <f t="shared" ref="AC62:AC81" si="24">V62-T62</f>
        <v>22.106114006430865</v>
      </c>
      <c r="AD62" s="28">
        <f t="shared" ref="AD62:AD81" si="25">AB62+Z62</f>
        <v>24.73451908419343</v>
      </c>
      <c r="AE62" s="28">
        <f t="shared" ref="AE62:AE81" si="26">AD62-AC62</f>
        <v>2.6284050777625652</v>
      </c>
      <c r="AF62" s="88">
        <v>2.8400000000000002E-4</v>
      </c>
      <c r="AG62" s="88">
        <v>4.5869999999999999E-3</v>
      </c>
      <c r="AH62" s="89">
        <v>22.934999999999999</v>
      </c>
      <c r="AI62" s="90">
        <v>3.3179999999999998E-3</v>
      </c>
      <c r="AJ62" s="91">
        <v>16.59</v>
      </c>
      <c r="AK62" s="91">
        <v>1.4200000000000002</v>
      </c>
      <c r="AL62" s="92">
        <v>0.78526269893176359</v>
      </c>
    </row>
    <row r="63" spans="1:38" ht="26.45" hidden="1" customHeight="1" x14ac:dyDescent="0.25">
      <c r="A63" s="80">
        <v>201700108</v>
      </c>
      <c r="B63" s="81" t="s">
        <v>52</v>
      </c>
      <c r="C63" s="82">
        <v>531987</v>
      </c>
      <c r="D63" s="83">
        <v>43076</v>
      </c>
      <c r="E63" s="129" t="s">
        <v>62</v>
      </c>
      <c r="F63" s="82" t="s">
        <v>58</v>
      </c>
      <c r="G63" s="82">
        <v>141</v>
      </c>
      <c r="H63" s="86" t="s">
        <v>47</v>
      </c>
      <c r="I63" s="86" t="s">
        <v>47</v>
      </c>
      <c r="J63" s="86" t="s">
        <v>49</v>
      </c>
      <c r="K63" s="130" t="s">
        <v>59</v>
      </c>
      <c r="L63" s="94"/>
      <c r="M63" s="94"/>
      <c r="N63" s="28"/>
      <c r="O63" s="87">
        <v>3000</v>
      </c>
      <c r="P63" s="88">
        <v>3.2499999999999999E-3</v>
      </c>
      <c r="Q63" s="131">
        <v>12</v>
      </c>
      <c r="R63" s="28">
        <f t="shared" si="18"/>
        <v>186</v>
      </c>
      <c r="S63" s="28">
        <f>((K63*K63)*0.866*9*3)/1000</f>
        <v>3.3670079999999998</v>
      </c>
      <c r="T63" s="86">
        <f>+O63*P63</f>
        <v>9.75</v>
      </c>
      <c r="U63" s="28">
        <f t="shared" si="19"/>
        <v>1.8102193548387095E-2</v>
      </c>
      <c r="V63" s="28">
        <f>O63*U63</f>
        <v>54.306580645161283</v>
      </c>
      <c r="W63" s="28"/>
      <c r="X63" s="28"/>
      <c r="Y63" s="28">
        <f t="shared" si="20"/>
        <v>1.4128105806451612E-2</v>
      </c>
      <c r="Z63" s="28">
        <f t="shared" si="21"/>
        <v>42.384317419354836</v>
      </c>
      <c r="AA63" s="28">
        <f t="shared" si="22"/>
        <v>1.3334685148514848E-3</v>
      </c>
      <c r="AB63" s="28">
        <f t="shared" si="23"/>
        <v>4.0004055445544546</v>
      </c>
      <c r="AC63" s="28">
        <f t="shared" si="24"/>
        <v>44.556580645161283</v>
      </c>
      <c r="AD63" s="28">
        <f t="shared" si="25"/>
        <v>46.38472296390929</v>
      </c>
      <c r="AE63" s="28">
        <f t="shared" si="26"/>
        <v>1.8281423187480073</v>
      </c>
      <c r="AF63" s="88"/>
      <c r="AG63" s="88"/>
      <c r="AH63" s="89"/>
      <c r="AI63" s="90"/>
      <c r="AJ63" s="91"/>
      <c r="AK63" s="91"/>
      <c r="AL63" s="92"/>
    </row>
    <row r="64" spans="1:38" ht="26.45" hidden="1" customHeight="1" x14ac:dyDescent="0.25">
      <c r="A64" s="98">
        <v>201700114</v>
      </c>
      <c r="B64" s="99" t="s">
        <v>52</v>
      </c>
      <c r="C64" s="132">
        <v>532603</v>
      </c>
      <c r="D64" s="133">
        <v>43106</v>
      </c>
      <c r="E64" s="239" t="s">
        <v>62</v>
      </c>
      <c r="F64" s="132" t="s">
        <v>58</v>
      </c>
      <c r="G64" s="132">
        <v>141</v>
      </c>
      <c r="H64" s="104" t="s">
        <v>47</v>
      </c>
      <c r="I64" s="104" t="s">
        <v>47</v>
      </c>
      <c r="J64" s="104" t="s">
        <v>49</v>
      </c>
      <c r="K64" s="228" t="s">
        <v>59</v>
      </c>
      <c r="L64" s="94"/>
      <c r="M64" s="94"/>
      <c r="N64" s="40"/>
      <c r="O64" s="107">
        <v>6000</v>
      </c>
      <c r="P64" s="108">
        <v>3.2499999999999999E-3</v>
      </c>
      <c r="Q64" s="131">
        <v>12</v>
      </c>
      <c r="R64" s="28">
        <f t="shared" si="18"/>
        <v>186</v>
      </c>
      <c r="S64" s="28">
        <f>((K64*K64)*0.866*9*3)/1000</f>
        <v>3.3670079999999998</v>
      </c>
      <c r="T64" s="104">
        <f>+O64*P64</f>
        <v>19.5</v>
      </c>
      <c r="U64" s="40">
        <f t="shared" si="19"/>
        <v>1.8102193548387095E-2</v>
      </c>
      <c r="V64" s="40">
        <f>O64*U64</f>
        <v>108.61316129032257</v>
      </c>
      <c r="W64" s="40"/>
      <c r="X64" s="40"/>
      <c r="Y64" s="40">
        <f t="shared" si="20"/>
        <v>1.4128105806451612E-2</v>
      </c>
      <c r="Z64" s="40">
        <f t="shared" si="21"/>
        <v>84.768634838709673</v>
      </c>
      <c r="AA64" s="40">
        <f t="shared" si="22"/>
        <v>1.3334685148514848E-3</v>
      </c>
      <c r="AB64" s="40">
        <f t="shared" si="23"/>
        <v>8.0008110891089093</v>
      </c>
      <c r="AC64" s="28">
        <f t="shared" si="24"/>
        <v>89.113161290322566</v>
      </c>
      <c r="AD64" s="28">
        <f t="shared" si="25"/>
        <v>92.76944592781858</v>
      </c>
      <c r="AE64" s="28">
        <f t="shared" si="26"/>
        <v>3.6562846374960145</v>
      </c>
      <c r="AF64" s="88">
        <v>6.3900000000000003E-4</v>
      </c>
      <c r="AG64" s="88">
        <v>1.0307999999999999E-2</v>
      </c>
      <c r="AH64" s="89">
        <v>61.847999999999999</v>
      </c>
      <c r="AI64" s="90">
        <v>6.4189999999999994E-3</v>
      </c>
      <c r="AJ64" s="91">
        <v>38.513999999999996</v>
      </c>
      <c r="AK64" s="91">
        <v>3.8340000000000001</v>
      </c>
      <c r="AL64" s="92">
        <v>0.68471090415211477</v>
      </c>
    </row>
    <row r="65" spans="1:38" ht="26.45" customHeight="1" x14ac:dyDescent="0.25">
      <c r="A65" s="82">
        <v>201800002</v>
      </c>
      <c r="B65" s="272" t="s">
        <v>52</v>
      </c>
      <c r="C65" s="82">
        <v>532778</v>
      </c>
      <c r="D65" s="199">
        <v>43113</v>
      </c>
      <c r="E65" s="84" t="s">
        <v>54</v>
      </c>
      <c r="F65" s="85" t="s">
        <v>55</v>
      </c>
      <c r="G65" s="85"/>
      <c r="H65" s="86" t="s">
        <v>47</v>
      </c>
      <c r="I65" s="86" t="s">
        <v>47</v>
      </c>
      <c r="J65" s="28" t="s">
        <v>50</v>
      </c>
      <c r="K65" s="93" t="s">
        <v>56</v>
      </c>
      <c r="L65" s="94"/>
      <c r="M65" s="218"/>
      <c r="N65" s="28"/>
      <c r="O65" s="95">
        <v>1900</v>
      </c>
      <c r="P65" s="88">
        <v>7.4759999999999993E-2</v>
      </c>
      <c r="Q65" s="96">
        <v>39.5</v>
      </c>
      <c r="R65" s="28">
        <f t="shared" si="18"/>
        <v>65</v>
      </c>
      <c r="S65" s="217">
        <f>((K65/2)*(K65/2)*3.14*9*3)/1000</f>
        <v>10.258380000000001</v>
      </c>
      <c r="T65" s="86">
        <f>+P65*O65</f>
        <v>142.04399999999998</v>
      </c>
      <c r="U65" s="28">
        <f t="shared" si="19"/>
        <v>0.15782123076923077</v>
      </c>
      <c r="V65" s="72">
        <f>U65*O65</f>
        <v>299.86033846153845</v>
      </c>
      <c r="W65" s="72"/>
      <c r="X65" s="72"/>
      <c r="Y65" s="28">
        <f t="shared" si="20"/>
        <v>7.6748381538461544E-2</v>
      </c>
      <c r="Z65" s="28">
        <f t="shared" si="21"/>
        <v>145.82192492307692</v>
      </c>
      <c r="AA65" s="28">
        <f t="shared" si="22"/>
        <v>4.0627247524752472E-3</v>
      </c>
      <c r="AB65" s="28">
        <f t="shared" si="23"/>
        <v>7.71917702970297</v>
      </c>
      <c r="AC65" s="28">
        <f t="shared" si="24"/>
        <v>157.81633846153846</v>
      </c>
      <c r="AD65" s="28">
        <f t="shared" si="25"/>
        <v>153.54110195277988</v>
      </c>
      <c r="AE65" s="28">
        <f t="shared" si="26"/>
        <v>-4.2752365087585815</v>
      </c>
      <c r="AF65" s="90">
        <v>9.2720000000000007E-3</v>
      </c>
      <c r="AG65" s="90">
        <v>0.14954500000000001</v>
      </c>
      <c r="AH65" s="89">
        <f>AG65*O65</f>
        <v>284.13550000000004</v>
      </c>
      <c r="AI65" s="156">
        <f>AG65-AF65-P65</f>
        <v>6.5513000000000016E-2</v>
      </c>
      <c r="AJ65" s="91">
        <f>AI65*O65</f>
        <v>124.47470000000003</v>
      </c>
      <c r="AK65" s="91">
        <f>O65*AF65</f>
        <v>17.616800000000001</v>
      </c>
      <c r="AL65" s="92">
        <f>(AF65+AI65)/AG65</f>
        <v>0.50008358688020338</v>
      </c>
    </row>
    <row r="66" spans="1:38" ht="26.45" hidden="1" customHeight="1" x14ac:dyDescent="0.25">
      <c r="A66" s="253">
        <v>201800007</v>
      </c>
      <c r="B66" s="254" t="s">
        <v>52</v>
      </c>
      <c r="C66" s="265">
        <v>533273</v>
      </c>
      <c r="D66" s="266">
        <v>43138</v>
      </c>
      <c r="E66" s="257">
        <v>510020</v>
      </c>
      <c r="F66" s="258" t="s">
        <v>57</v>
      </c>
      <c r="G66" s="255">
        <v>139</v>
      </c>
      <c r="H66" s="259" t="s">
        <v>47</v>
      </c>
      <c r="I66" s="259" t="s">
        <v>47</v>
      </c>
      <c r="J66" s="259" t="s">
        <v>49</v>
      </c>
      <c r="K66" s="264">
        <v>8</v>
      </c>
      <c r="L66" s="94"/>
      <c r="M66" s="94"/>
      <c r="N66" s="267"/>
      <c r="O66" s="265">
        <v>19000</v>
      </c>
      <c r="P66" s="263">
        <v>1.446E-3</v>
      </c>
      <c r="Q66" s="28">
        <v>6</v>
      </c>
      <c r="R66" s="28">
        <f t="shared" si="18"/>
        <v>311</v>
      </c>
      <c r="S66" s="28">
        <f>((K66*K66)*0.866*9*3)/1000</f>
        <v>1.4964479999999998</v>
      </c>
      <c r="T66" s="259">
        <f>+O66*P66</f>
        <v>27.474</v>
      </c>
      <c r="U66" s="260">
        <f t="shared" si="19"/>
        <v>4.8117299035369768E-3</v>
      </c>
      <c r="V66" s="260">
        <f>O66*U66</f>
        <v>91.422868167202566</v>
      </c>
      <c r="W66" s="260"/>
      <c r="X66" s="260"/>
      <c r="Y66" s="260">
        <f t="shared" si="20"/>
        <v>3.1732607073954979E-3</v>
      </c>
      <c r="Z66" s="260">
        <f t="shared" si="21"/>
        <v>60.291953440514462</v>
      </c>
      <c r="AA66" s="260">
        <f t="shared" si="22"/>
        <v>5.9265267326732659E-4</v>
      </c>
      <c r="AB66" s="260">
        <f t="shared" si="23"/>
        <v>11.260400792079205</v>
      </c>
      <c r="AC66" s="28">
        <f t="shared" si="24"/>
        <v>63.948868167202562</v>
      </c>
      <c r="AD66" s="28">
        <f t="shared" si="25"/>
        <v>71.552354232593672</v>
      </c>
      <c r="AE66" s="28">
        <f t="shared" si="26"/>
        <v>7.6034860653911096</v>
      </c>
      <c r="AF66" s="88"/>
      <c r="AG66" s="88"/>
      <c r="AH66" s="89"/>
      <c r="AI66" s="90"/>
      <c r="AJ66" s="91"/>
      <c r="AK66" s="91"/>
      <c r="AL66" s="92"/>
    </row>
    <row r="67" spans="1:38" ht="26.45" customHeight="1" x14ac:dyDescent="0.25">
      <c r="A67" s="82">
        <v>201800011</v>
      </c>
      <c r="B67" s="272" t="s">
        <v>52</v>
      </c>
      <c r="C67" s="82">
        <v>533503</v>
      </c>
      <c r="D67" s="199">
        <v>43148</v>
      </c>
      <c r="E67" s="84" t="s">
        <v>54</v>
      </c>
      <c r="F67" s="85" t="s">
        <v>55</v>
      </c>
      <c r="G67" s="85"/>
      <c r="H67" s="86" t="s">
        <v>47</v>
      </c>
      <c r="I67" s="86" t="s">
        <v>47</v>
      </c>
      <c r="J67" s="28" t="s">
        <v>50</v>
      </c>
      <c r="K67" s="93" t="s">
        <v>56</v>
      </c>
      <c r="L67" s="94"/>
      <c r="M67" s="218"/>
      <c r="N67" s="28"/>
      <c r="O67" s="95">
        <v>550</v>
      </c>
      <c r="P67" s="88">
        <v>7.4759999999999993E-2</v>
      </c>
      <c r="Q67" s="96">
        <v>39.5</v>
      </c>
      <c r="R67" s="28">
        <f t="shared" si="18"/>
        <v>65</v>
      </c>
      <c r="S67" s="217">
        <f>((K67/2)*(K67/2)*3.14*9*3)/1000</f>
        <v>10.258380000000001</v>
      </c>
      <c r="T67" s="86">
        <f>+P67*O67</f>
        <v>41.117999999999995</v>
      </c>
      <c r="U67" s="28">
        <f t="shared" si="19"/>
        <v>0.15782123076923077</v>
      </c>
      <c r="V67" s="72">
        <f>U67*O67</f>
        <v>86.801676923076926</v>
      </c>
      <c r="W67" s="72"/>
      <c r="X67" s="72"/>
      <c r="Y67" s="28">
        <f t="shared" si="20"/>
        <v>7.6748381538461544E-2</v>
      </c>
      <c r="Z67" s="28">
        <f t="shared" si="21"/>
        <v>42.211609846153848</v>
      </c>
      <c r="AA67" s="28">
        <f t="shared" si="22"/>
        <v>4.0627247524752472E-3</v>
      </c>
      <c r="AB67" s="28">
        <f t="shared" si="23"/>
        <v>2.234498613861386</v>
      </c>
      <c r="AC67" s="28">
        <f t="shared" si="24"/>
        <v>45.683676923076931</v>
      </c>
      <c r="AD67" s="28">
        <f t="shared" si="25"/>
        <v>44.446108460015232</v>
      </c>
      <c r="AE67" s="28">
        <f t="shared" si="26"/>
        <v>-1.2375684630616988</v>
      </c>
      <c r="AF67" s="90">
        <v>9.2720000000000007E-3</v>
      </c>
      <c r="AG67" s="90">
        <v>0.14954500000000001</v>
      </c>
      <c r="AH67" s="89">
        <f>AG67*O67</f>
        <v>82.249750000000006</v>
      </c>
      <c r="AI67" s="156">
        <f>AG67-AF67-P67</f>
        <v>6.5513000000000016E-2</v>
      </c>
      <c r="AJ67" s="91">
        <f>AI67*O67</f>
        <v>36.032150000000009</v>
      </c>
      <c r="AK67" s="91">
        <f>O67*AF67</f>
        <v>5.0996000000000006</v>
      </c>
      <c r="AL67" s="92">
        <f>(AF67+AI67)/AG67</f>
        <v>0.50008358688020338</v>
      </c>
    </row>
    <row r="68" spans="1:38" ht="26.45" hidden="1" customHeight="1" x14ac:dyDescent="0.25">
      <c r="A68" s="138">
        <v>201800014</v>
      </c>
      <c r="B68" s="139" t="s">
        <v>52</v>
      </c>
      <c r="C68" s="161">
        <v>533899</v>
      </c>
      <c r="D68" s="162">
        <v>43166</v>
      </c>
      <c r="E68" s="163">
        <v>510020</v>
      </c>
      <c r="F68" s="164" t="s">
        <v>57</v>
      </c>
      <c r="G68" s="140">
        <v>139</v>
      </c>
      <c r="H68" s="143" t="s">
        <v>47</v>
      </c>
      <c r="I68" s="143" t="s">
        <v>47</v>
      </c>
      <c r="J68" s="143" t="s">
        <v>49</v>
      </c>
      <c r="K68" s="165">
        <v>8</v>
      </c>
      <c r="L68" s="94"/>
      <c r="M68" s="94"/>
      <c r="N68" s="166"/>
      <c r="O68" s="161">
        <v>21500</v>
      </c>
      <c r="P68" s="147">
        <v>1.446E-3</v>
      </c>
      <c r="Q68" s="28">
        <v>6</v>
      </c>
      <c r="R68" s="28">
        <f t="shared" si="18"/>
        <v>311</v>
      </c>
      <c r="S68" s="28">
        <f>((K68*K68)*0.866*9*3)/1000</f>
        <v>1.4964479999999998</v>
      </c>
      <c r="T68" s="143">
        <f>+O68*P68</f>
        <v>31.089000000000002</v>
      </c>
      <c r="U68" s="63">
        <f t="shared" si="19"/>
        <v>4.8117299035369768E-3</v>
      </c>
      <c r="V68" s="63">
        <f>O68*U68</f>
        <v>103.452192926045</v>
      </c>
      <c r="W68" s="63"/>
      <c r="X68" s="63"/>
      <c r="Y68" s="63">
        <f t="shared" si="20"/>
        <v>3.1732607073954979E-3</v>
      </c>
      <c r="Z68" s="63">
        <f t="shared" si="21"/>
        <v>68.225105209003203</v>
      </c>
      <c r="AA68" s="63">
        <f t="shared" si="22"/>
        <v>5.9265267326732659E-4</v>
      </c>
      <c r="AB68" s="63">
        <f t="shared" si="23"/>
        <v>12.742032475247521</v>
      </c>
      <c r="AC68" s="28">
        <f t="shared" si="24"/>
        <v>72.363192926045002</v>
      </c>
      <c r="AD68" s="28">
        <f t="shared" si="25"/>
        <v>80.96713768425073</v>
      </c>
      <c r="AE68" s="28">
        <f t="shared" si="26"/>
        <v>8.6039447582057278</v>
      </c>
      <c r="AF68" s="88"/>
      <c r="AG68" s="88"/>
      <c r="AH68" s="89"/>
      <c r="AI68" s="90"/>
      <c r="AJ68" s="91"/>
      <c r="AK68" s="91"/>
      <c r="AL68" s="92"/>
    </row>
    <row r="69" spans="1:38" ht="13.15" hidden="1" customHeight="1" x14ac:dyDescent="0.25">
      <c r="A69" s="98">
        <v>201800014</v>
      </c>
      <c r="B69" s="99" t="s">
        <v>52</v>
      </c>
      <c r="C69" s="100">
        <v>533899</v>
      </c>
      <c r="D69" s="101">
        <v>43166</v>
      </c>
      <c r="E69" s="102">
        <v>512800</v>
      </c>
      <c r="F69" s="103" t="s">
        <v>53</v>
      </c>
      <c r="G69" s="104"/>
      <c r="H69" s="104" t="s">
        <v>47</v>
      </c>
      <c r="I69" s="104" t="s">
        <v>47</v>
      </c>
      <c r="J69" s="40" t="s">
        <v>50</v>
      </c>
      <c r="K69" s="105">
        <v>7</v>
      </c>
      <c r="L69" s="94"/>
      <c r="M69" s="94"/>
      <c r="N69" s="159"/>
      <c r="O69" s="100">
        <v>6000</v>
      </c>
      <c r="P69" s="108">
        <v>3.421E-3</v>
      </c>
      <c r="Q69" s="28">
        <v>24.5</v>
      </c>
      <c r="R69" s="28">
        <f t="shared" si="18"/>
        <v>101</v>
      </c>
      <c r="S69" s="28">
        <f>((K69/2)*(K69/2)*3.14*9*3)/1000</f>
        <v>1.0385550000000003</v>
      </c>
      <c r="T69" s="104">
        <f>+P69*O69</f>
        <v>20.526</v>
      </c>
      <c r="U69" s="40">
        <f t="shared" si="19"/>
        <v>1.0282722772277231E-2</v>
      </c>
      <c r="V69" s="40">
        <f>U69*O69</f>
        <v>61.696336633663385</v>
      </c>
      <c r="W69" s="40"/>
      <c r="X69" s="40"/>
      <c r="Y69" s="40">
        <f t="shared" si="20"/>
        <v>6.4504138613861416E-3</v>
      </c>
      <c r="Z69" s="40">
        <f t="shared" si="21"/>
        <v>38.702483168316853</v>
      </c>
      <c r="AA69" s="40">
        <f t="shared" si="22"/>
        <v>4.1130891089108927E-4</v>
      </c>
      <c r="AB69" s="40">
        <f t="shared" si="23"/>
        <v>2.4678534653465358</v>
      </c>
      <c r="AC69" s="28">
        <f t="shared" si="24"/>
        <v>41.170336633663382</v>
      </c>
      <c r="AD69" s="28">
        <f t="shared" si="25"/>
        <v>41.170336633663389</v>
      </c>
      <c r="AE69" s="28">
        <f t="shared" si="26"/>
        <v>0</v>
      </c>
      <c r="AF69" s="88"/>
      <c r="AG69" s="88"/>
      <c r="AH69" s="89"/>
      <c r="AI69" s="90"/>
      <c r="AJ69" s="91"/>
      <c r="AK69" s="91"/>
      <c r="AL69" s="92"/>
    </row>
    <row r="70" spans="1:38" ht="13.15" customHeight="1" x14ac:dyDescent="0.25">
      <c r="A70" s="86">
        <v>201800023</v>
      </c>
      <c r="B70" s="272" t="s">
        <v>52</v>
      </c>
      <c r="C70" s="82">
        <v>534593</v>
      </c>
      <c r="D70" s="199">
        <v>43194</v>
      </c>
      <c r="E70" s="84" t="s">
        <v>54</v>
      </c>
      <c r="F70" s="85" t="s">
        <v>55</v>
      </c>
      <c r="G70" s="85"/>
      <c r="H70" s="86" t="s">
        <v>47</v>
      </c>
      <c r="I70" s="86" t="s">
        <v>47</v>
      </c>
      <c r="J70" s="28" t="s">
        <v>50</v>
      </c>
      <c r="K70" s="93" t="s">
        <v>56</v>
      </c>
      <c r="L70" s="94"/>
      <c r="M70" s="218"/>
      <c r="N70" s="28"/>
      <c r="O70" s="95">
        <v>2700</v>
      </c>
      <c r="P70" s="88">
        <v>7.4759999999999993E-2</v>
      </c>
      <c r="Q70" s="96">
        <v>39.5</v>
      </c>
      <c r="R70" s="28">
        <f t="shared" si="18"/>
        <v>65</v>
      </c>
      <c r="S70" s="217">
        <f>((K70/2)*(K70/2)*3.14*9*3)/1000</f>
        <v>10.258380000000001</v>
      </c>
      <c r="T70" s="86">
        <f>+P70*O70</f>
        <v>201.85199999999998</v>
      </c>
      <c r="U70" s="28">
        <f t="shared" si="19"/>
        <v>0.15782123076923077</v>
      </c>
      <c r="V70" s="72">
        <f>U70*O70</f>
        <v>426.11732307692307</v>
      </c>
      <c r="W70" s="72"/>
      <c r="X70" s="72"/>
      <c r="Y70" s="28">
        <f t="shared" si="20"/>
        <v>7.6748381538461544E-2</v>
      </c>
      <c r="Z70" s="28">
        <f t="shared" si="21"/>
        <v>207.22063015384617</v>
      </c>
      <c r="AA70" s="28">
        <f t="shared" si="22"/>
        <v>4.0627247524752472E-3</v>
      </c>
      <c r="AB70" s="28">
        <f t="shared" si="23"/>
        <v>10.969356831683168</v>
      </c>
      <c r="AC70" s="28">
        <f t="shared" si="24"/>
        <v>224.2653230769231</v>
      </c>
      <c r="AD70" s="28">
        <f t="shared" si="25"/>
        <v>218.18998698552934</v>
      </c>
      <c r="AE70" s="28">
        <f t="shared" si="26"/>
        <v>-6.0753360913937513</v>
      </c>
      <c r="AF70" s="88">
        <v>9.2720000000000007E-3</v>
      </c>
      <c r="AG70" s="88">
        <v>0.14954500000000001</v>
      </c>
      <c r="AH70" s="89">
        <v>403.7715</v>
      </c>
      <c r="AI70" s="90">
        <v>8.2273000000000013E-2</v>
      </c>
      <c r="AJ70" s="91">
        <v>222.13710000000003</v>
      </c>
      <c r="AK70" s="91">
        <v>25.034400000000002</v>
      </c>
      <c r="AL70" s="92">
        <v>0.61215687585676559</v>
      </c>
    </row>
    <row r="71" spans="1:38" ht="39.6" hidden="1" customHeight="1" x14ac:dyDescent="0.25">
      <c r="A71" s="253">
        <v>201800026</v>
      </c>
      <c r="B71" s="254" t="s">
        <v>52</v>
      </c>
      <c r="C71" s="265">
        <v>534802</v>
      </c>
      <c r="D71" s="266">
        <v>43200</v>
      </c>
      <c r="E71" s="257">
        <v>510020</v>
      </c>
      <c r="F71" s="258" t="s">
        <v>57</v>
      </c>
      <c r="G71" s="255">
        <v>139</v>
      </c>
      <c r="H71" s="259" t="s">
        <v>47</v>
      </c>
      <c r="I71" s="259" t="s">
        <v>47</v>
      </c>
      <c r="J71" s="259" t="s">
        <v>49</v>
      </c>
      <c r="K71" s="264">
        <v>8</v>
      </c>
      <c r="L71" s="94"/>
      <c r="M71" s="94"/>
      <c r="N71" s="267"/>
      <c r="O71" s="265">
        <v>15733</v>
      </c>
      <c r="P71" s="263">
        <v>1.446E-3</v>
      </c>
      <c r="Q71" s="28">
        <v>6</v>
      </c>
      <c r="R71" s="28">
        <f t="shared" si="18"/>
        <v>311</v>
      </c>
      <c r="S71" s="28">
        <f>((K71*K71)*0.866*9*3)/1000</f>
        <v>1.4964479999999998</v>
      </c>
      <c r="T71" s="259">
        <f>+O71*P71</f>
        <v>22.749918000000001</v>
      </c>
      <c r="U71" s="260">
        <f t="shared" si="19"/>
        <v>4.8117299035369768E-3</v>
      </c>
      <c r="V71" s="260">
        <f>O71*U71</f>
        <v>75.702946572347258</v>
      </c>
      <c r="W71" s="260"/>
      <c r="X71" s="260"/>
      <c r="Y71" s="260">
        <f t="shared" si="20"/>
        <v>3.1732607073954979E-3</v>
      </c>
      <c r="Z71" s="260">
        <f t="shared" si="21"/>
        <v>49.924910709453371</v>
      </c>
      <c r="AA71" s="260">
        <f t="shared" si="22"/>
        <v>5.9265267326732659E-4</v>
      </c>
      <c r="AB71" s="260">
        <f t="shared" si="23"/>
        <v>9.3242045085148497</v>
      </c>
      <c r="AC71" s="28">
        <f t="shared" si="24"/>
        <v>52.953028572347257</v>
      </c>
      <c r="AD71" s="28">
        <f t="shared" si="25"/>
        <v>59.249115217968225</v>
      </c>
      <c r="AE71" s="28">
        <f t="shared" si="26"/>
        <v>6.2960866456209672</v>
      </c>
      <c r="AF71" s="88"/>
      <c r="AG71" s="88"/>
      <c r="AH71" s="89"/>
      <c r="AI71" s="90"/>
      <c r="AJ71" s="91"/>
      <c r="AK71" s="91"/>
      <c r="AL71" s="92"/>
    </row>
    <row r="72" spans="1:38" ht="26.45" customHeight="1" x14ac:dyDescent="0.25">
      <c r="A72" s="82">
        <v>201800033</v>
      </c>
      <c r="B72" s="272" t="s">
        <v>52</v>
      </c>
      <c r="C72" s="82">
        <v>535277</v>
      </c>
      <c r="D72" s="199">
        <v>43217</v>
      </c>
      <c r="E72" s="84" t="s">
        <v>54</v>
      </c>
      <c r="F72" s="85" t="s">
        <v>55</v>
      </c>
      <c r="G72" s="85"/>
      <c r="H72" s="86" t="s">
        <v>47</v>
      </c>
      <c r="I72" s="86" t="s">
        <v>47</v>
      </c>
      <c r="J72" s="28" t="s">
        <v>50</v>
      </c>
      <c r="K72" s="93" t="s">
        <v>56</v>
      </c>
      <c r="L72" s="94"/>
      <c r="M72" s="218"/>
      <c r="N72" s="28"/>
      <c r="O72" s="95">
        <v>1200</v>
      </c>
      <c r="P72" s="88">
        <v>7.4759999999999993E-2</v>
      </c>
      <c r="Q72" s="96">
        <v>39.5</v>
      </c>
      <c r="R72" s="28">
        <f t="shared" si="18"/>
        <v>65</v>
      </c>
      <c r="S72" s="217">
        <f>((K72/2)*(K72/2)*3.14*9*3)/1000</f>
        <v>10.258380000000001</v>
      </c>
      <c r="T72" s="86">
        <f>+P72*O72</f>
        <v>89.711999999999989</v>
      </c>
      <c r="U72" s="28">
        <f t="shared" si="19"/>
        <v>0.15782123076923077</v>
      </c>
      <c r="V72" s="72">
        <f>U72*O72</f>
        <v>189.38547692307694</v>
      </c>
      <c r="W72" s="72"/>
      <c r="X72" s="72"/>
      <c r="Y72" s="28">
        <f t="shared" si="20"/>
        <v>7.6748381538461544E-2</v>
      </c>
      <c r="Z72" s="28">
        <f t="shared" si="21"/>
        <v>92.09805784615385</v>
      </c>
      <c r="AA72" s="28">
        <f t="shared" si="22"/>
        <v>4.0627247524752472E-3</v>
      </c>
      <c r="AB72" s="28">
        <f t="shared" si="23"/>
        <v>4.8752697029702965</v>
      </c>
      <c r="AC72" s="28">
        <f t="shared" si="24"/>
        <v>99.673476923076947</v>
      </c>
      <c r="AD72" s="28">
        <f t="shared" si="25"/>
        <v>96.97332754912415</v>
      </c>
      <c r="AE72" s="28">
        <f t="shared" si="26"/>
        <v>-2.7001493739527973</v>
      </c>
      <c r="AF72" s="90">
        <v>9.2720000000000007E-3</v>
      </c>
      <c r="AG72" s="90">
        <v>0.14954500000000001</v>
      </c>
      <c r="AH72" s="89">
        <f>AG72*O72</f>
        <v>179.45400000000001</v>
      </c>
      <c r="AI72" s="156">
        <f>AG72-AF72-P72</f>
        <v>6.5513000000000016E-2</v>
      </c>
      <c r="AJ72" s="91">
        <f>AI72*O72</f>
        <v>78.615600000000015</v>
      </c>
      <c r="AK72" s="91">
        <f>O72*AF72</f>
        <v>11.1264</v>
      </c>
      <c r="AL72" s="92">
        <f>(AF72+AI72)/AG72</f>
        <v>0.50008358688020338</v>
      </c>
    </row>
    <row r="73" spans="1:38" ht="26.45" customHeight="1" x14ac:dyDescent="0.25">
      <c r="A73" s="86">
        <v>201800048</v>
      </c>
      <c r="B73" s="272" t="s">
        <v>52</v>
      </c>
      <c r="C73" s="82">
        <v>536321</v>
      </c>
      <c r="D73" s="199">
        <v>43263</v>
      </c>
      <c r="E73" s="84" t="s">
        <v>54</v>
      </c>
      <c r="F73" s="85" t="s">
        <v>55</v>
      </c>
      <c r="G73" s="85"/>
      <c r="H73" s="86" t="s">
        <v>47</v>
      </c>
      <c r="I73" s="86" t="s">
        <v>47</v>
      </c>
      <c r="J73" s="28" t="s">
        <v>50</v>
      </c>
      <c r="K73" s="93" t="s">
        <v>56</v>
      </c>
      <c r="L73" s="94"/>
      <c r="M73" s="218"/>
      <c r="N73" s="28"/>
      <c r="O73" s="95">
        <v>1000</v>
      </c>
      <c r="P73" s="88">
        <v>7.4759999999999993E-2</v>
      </c>
      <c r="Q73" s="96">
        <v>39.5</v>
      </c>
      <c r="R73" s="28">
        <f t="shared" si="18"/>
        <v>65</v>
      </c>
      <c r="S73" s="217">
        <f>((K73/2)*(K73/2)*3.14*9*3)/1000</f>
        <v>10.258380000000001</v>
      </c>
      <c r="T73" s="86">
        <f>+P73*O73</f>
        <v>74.759999999999991</v>
      </c>
      <c r="U73" s="28">
        <f t="shared" si="19"/>
        <v>0.15782123076923077</v>
      </c>
      <c r="V73" s="72">
        <f>U73*O73</f>
        <v>157.82123076923077</v>
      </c>
      <c r="W73" s="72"/>
      <c r="X73" s="72"/>
      <c r="Y73" s="28">
        <f t="shared" si="20"/>
        <v>7.6748381538461544E-2</v>
      </c>
      <c r="Z73" s="28">
        <f t="shared" si="21"/>
        <v>76.748381538461544</v>
      </c>
      <c r="AA73" s="28">
        <f t="shared" si="22"/>
        <v>4.0627247524752472E-3</v>
      </c>
      <c r="AB73" s="28">
        <f t="shared" si="23"/>
        <v>4.0627247524752477</v>
      </c>
      <c r="AC73" s="28">
        <f t="shared" si="24"/>
        <v>83.061230769230775</v>
      </c>
      <c r="AD73" s="28">
        <f t="shared" si="25"/>
        <v>80.811106290936792</v>
      </c>
      <c r="AE73" s="28">
        <f t="shared" si="26"/>
        <v>-2.2501244782939835</v>
      </c>
      <c r="AF73" s="88">
        <v>9.2720000000000007E-3</v>
      </c>
      <c r="AG73" s="88">
        <v>0.14954500000000001</v>
      </c>
      <c r="AH73" s="89">
        <v>149.54500000000002</v>
      </c>
      <c r="AI73" s="90">
        <v>8.2273000000000013E-2</v>
      </c>
      <c r="AJ73" s="91">
        <v>82.27300000000001</v>
      </c>
      <c r="AK73" s="91">
        <v>9.2720000000000002</v>
      </c>
      <c r="AL73" s="92">
        <v>0.61215687585676559</v>
      </c>
    </row>
    <row r="74" spans="1:38" ht="13.15" hidden="1" customHeight="1" x14ac:dyDescent="0.25">
      <c r="A74" s="253">
        <v>201800052</v>
      </c>
      <c r="B74" s="254" t="s">
        <v>52</v>
      </c>
      <c r="C74" s="255">
        <v>536867</v>
      </c>
      <c r="D74" s="256">
        <v>43289</v>
      </c>
      <c r="E74" s="257">
        <v>512800</v>
      </c>
      <c r="F74" s="258" t="s">
        <v>53</v>
      </c>
      <c r="G74" s="259"/>
      <c r="H74" s="259" t="s">
        <v>47</v>
      </c>
      <c r="I74" s="259" t="s">
        <v>47</v>
      </c>
      <c r="J74" s="260" t="s">
        <v>50</v>
      </c>
      <c r="K74" s="264">
        <v>7</v>
      </c>
      <c r="L74" s="94"/>
      <c r="M74" s="94"/>
      <c r="N74" s="260"/>
      <c r="O74" s="262">
        <v>27000</v>
      </c>
      <c r="P74" s="263">
        <v>3.421E-3</v>
      </c>
      <c r="Q74" s="28">
        <v>24.5</v>
      </c>
      <c r="R74" s="28">
        <f t="shared" si="18"/>
        <v>101</v>
      </c>
      <c r="S74" s="28">
        <f>((K74/2)*(K74/2)*3.14*9*3)/1000</f>
        <v>1.0385550000000003</v>
      </c>
      <c r="T74" s="259">
        <f>+P74*O74</f>
        <v>92.367000000000004</v>
      </c>
      <c r="U74" s="260">
        <f t="shared" si="19"/>
        <v>1.0282722772277231E-2</v>
      </c>
      <c r="V74" s="260">
        <f>U74*O74</f>
        <v>277.63351485148524</v>
      </c>
      <c r="W74" s="260"/>
      <c r="X74" s="260"/>
      <c r="Y74" s="260">
        <f t="shared" si="20"/>
        <v>6.4504138613861416E-3</v>
      </c>
      <c r="Z74" s="260">
        <f t="shared" si="21"/>
        <v>174.16117425742581</v>
      </c>
      <c r="AA74" s="260">
        <f t="shared" si="22"/>
        <v>4.1130891089108927E-4</v>
      </c>
      <c r="AB74" s="260">
        <f t="shared" si="23"/>
        <v>11.10534059405941</v>
      </c>
      <c r="AC74" s="28">
        <f t="shared" si="24"/>
        <v>185.26651485148523</v>
      </c>
      <c r="AD74" s="28">
        <f t="shared" si="25"/>
        <v>185.26651485148523</v>
      </c>
      <c r="AE74" s="28">
        <f t="shared" si="26"/>
        <v>0</v>
      </c>
      <c r="AF74" s="88">
        <v>6.0400000000000004E-4</v>
      </c>
      <c r="AG74" s="88">
        <v>9.7350000000000006E-3</v>
      </c>
      <c r="AH74" s="89">
        <v>262.84500000000003</v>
      </c>
      <c r="AI74" s="90">
        <v>5.6780000000000008E-3</v>
      </c>
      <c r="AJ74" s="91">
        <v>153.30600000000001</v>
      </c>
      <c r="AK74" s="91">
        <v>16.308</v>
      </c>
      <c r="AL74" s="92">
        <v>0.6453004622496149</v>
      </c>
    </row>
    <row r="75" spans="1:38" ht="13.15" customHeight="1" x14ac:dyDescent="0.25">
      <c r="A75" s="82">
        <v>201800056</v>
      </c>
      <c r="B75" s="272" t="s">
        <v>52</v>
      </c>
      <c r="C75" s="82">
        <v>537031</v>
      </c>
      <c r="D75" s="199">
        <v>43297</v>
      </c>
      <c r="E75" s="84" t="s">
        <v>54</v>
      </c>
      <c r="F75" s="85" t="s">
        <v>55</v>
      </c>
      <c r="G75" s="85"/>
      <c r="H75" s="86" t="s">
        <v>47</v>
      </c>
      <c r="I75" s="86" t="s">
        <v>47</v>
      </c>
      <c r="J75" s="28" t="s">
        <v>50</v>
      </c>
      <c r="K75" s="93" t="s">
        <v>56</v>
      </c>
      <c r="L75" s="94"/>
      <c r="M75" s="218"/>
      <c r="N75" s="28"/>
      <c r="O75" s="95">
        <v>1550</v>
      </c>
      <c r="P75" s="88">
        <v>7.4759999999999993E-2</v>
      </c>
      <c r="Q75" s="96">
        <v>39.5</v>
      </c>
      <c r="R75" s="28">
        <f t="shared" si="18"/>
        <v>65</v>
      </c>
      <c r="S75" s="217">
        <f>((K75/2)*(K75/2)*3.14*9*3)/1000</f>
        <v>10.258380000000001</v>
      </c>
      <c r="T75" s="86">
        <f>+P75*O75</f>
        <v>115.87799999999999</v>
      </c>
      <c r="U75" s="28">
        <f t="shared" si="19"/>
        <v>0.15782123076923077</v>
      </c>
      <c r="V75" s="72">
        <f>U75*O75</f>
        <v>244.62290769230771</v>
      </c>
      <c r="W75" s="72"/>
      <c r="X75" s="72"/>
      <c r="Y75" s="28">
        <f t="shared" si="20"/>
        <v>7.6748381538461544E-2</v>
      </c>
      <c r="Z75" s="28">
        <f t="shared" si="21"/>
        <v>118.95999138461539</v>
      </c>
      <c r="AA75" s="28">
        <f t="shared" si="22"/>
        <v>4.0627247524752472E-3</v>
      </c>
      <c r="AB75" s="28">
        <f t="shared" si="23"/>
        <v>6.2972233663366328</v>
      </c>
      <c r="AC75" s="28">
        <f t="shared" si="24"/>
        <v>128.74490769230772</v>
      </c>
      <c r="AD75" s="28">
        <f t="shared" si="25"/>
        <v>125.25721475095203</v>
      </c>
      <c r="AE75" s="28">
        <f t="shared" si="26"/>
        <v>-3.4876929413556894</v>
      </c>
      <c r="AF75" s="90">
        <v>9.2720000000000007E-3</v>
      </c>
      <c r="AG75" s="90">
        <v>0.14954500000000001</v>
      </c>
      <c r="AH75" s="158">
        <f>AG75*O75</f>
        <v>231.79475000000002</v>
      </c>
      <c r="AI75" s="156">
        <f>AG75-AF75-P75</f>
        <v>6.5513000000000016E-2</v>
      </c>
      <c r="AJ75" s="91">
        <f>AI75*O75</f>
        <v>101.54515000000002</v>
      </c>
      <c r="AK75" s="91">
        <f>O75*AF75</f>
        <v>14.371600000000001</v>
      </c>
      <c r="AL75" s="92">
        <f>(AF75+AI75)/AG75</f>
        <v>0.50008358688020338</v>
      </c>
    </row>
    <row r="76" spans="1:38" ht="13.15" hidden="1" customHeight="1" thickBot="1" x14ac:dyDescent="0.25">
      <c r="A76" s="253">
        <v>201800060</v>
      </c>
      <c r="B76" s="254" t="s">
        <v>52</v>
      </c>
      <c r="C76" s="265">
        <v>537461</v>
      </c>
      <c r="D76" s="266">
        <v>43320</v>
      </c>
      <c r="E76" s="257">
        <v>510020</v>
      </c>
      <c r="F76" s="258" t="s">
        <v>57</v>
      </c>
      <c r="G76" s="255">
        <v>139</v>
      </c>
      <c r="H76" s="259" t="s">
        <v>47</v>
      </c>
      <c r="I76" s="259" t="s">
        <v>47</v>
      </c>
      <c r="J76" s="259" t="s">
        <v>49</v>
      </c>
      <c r="K76" s="264">
        <v>8</v>
      </c>
      <c r="L76" s="106"/>
      <c r="M76" s="106"/>
      <c r="N76" s="267"/>
      <c r="O76" s="265">
        <v>1000</v>
      </c>
      <c r="P76" s="263">
        <v>1.446E-3</v>
      </c>
      <c r="Q76" s="40">
        <v>6</v>
      </c>
      <c r="R76" s="40">
        <f t="shared" si="18"/>
        <v>311</v>
      </c>
      <c r="S76" s="40">
        <f>((K76*K76)*0.866*9*3)/1000</f>
        <v>1.4964479999999998</v>
      </c>
      <c r="T76" s="259">
        <f>+O76*P76</f>
        <v>1.446</v>
      </c>
      <c r="U76" s="260">
        <f t="shared" si="19"/>
        <v>4.8117299035369768E-3</v>
      </c>
      <c r="V76" s="260">
        <f>O76*U76</f>
        <v>4.8117299035369765</v>
      </c>
      <c r="W76" s="260"/>
      <c r="X76" s="260"/>
      <c r="Y76" s="260">
        <f t="shared" si="20"/>
        <v>3.1732607073954979E-3</v>
      </c>
      <c r="Z76" s="260">
        <f t="shared" si="21"/>
        <v>3.1732607073954977</v>
      </c>
      <c r="AA76" s="260">
        <f t="shared" si="22"/>
        <v>5.9265267326732659E-4</v>
      </c>
      <c r="AB76" s="260">
        <f t="shared" si="23"/>
        <v>0.59265267326732662</v>
      </c>
      <c r="AC76" s="40">
        <f t="shared" si="24"/>
        <v>3.3657299035369768</v>
      </c>
      <c r="AD76" s="40">
        <f t="shared" si="25"/>
        <v>3.7659133806628242</v>
      </c>
      <c r="AE76" s="40">
        <f t="shared" si="26"/>
        <v>0.40018347712584745</v>
      </c>
      <c r="AF76" s="108"/>
      <c r="AG76" s="108"/>
      <c r="AH76" s="109"/>
      <c r="AI76" s="110"/>
      <c r="AJ76" s="111"/>
      <c r="AK76" s="111"/>
      <c r="AL76" s="112"/>
    </row>
    <row r="77" spans="1:38" ht="26.45" hidden="1" customHeight="1" thickTop="1" thickBot="1" x14ac:dyDescent="0.3">
      <c r="A77" s="113">
        <v>201800060</v>
      </c>
      <c r="B77" s="114" t="s">
        <v>52</v>
      </c>
      <c r="C77" s="153">
        <v>537461</v>
      </c>
      <c r="D77" s="154">
        <v>43320</v>
      </c>
      <c r="E77" s="115">
        <v>511040</v>
      </c>
      <c r="F77" s="116" t="s">
        <v>60</v>
      </c>
      <c r="G77" s="153">
        <v>138</v>
      </c>
      <c r="H77" s="114" t="s">
        <v>47</v>
      </c>
      <c r="I77" s="114" t="s">
        <v>47</v>
      </c>
      <c r="J77" s="52" t="s">
        <v>50</v>
      </c>
      <c r="K77" s="160" t="s">
        <v>61</v>
      </c>
      <c r="L77" s="117"/>
      <c r="M77" s="117"/>
      <c r="N77" s="52"/>
      <c r="O77" s="155">
        <v>5000</v>
      </c>
      <c r="P77" s="118">
        <v>3.676E-3</v>
      </c>
      <c r="Q77" s="52">
        <v>10.3</v>
      </c>
      <c r="R77" s="52">
        <f t="shared" si="18"/>
        <v>210</v>
      </c>
      <c r="S77" s="52">
        <f>((K77/2)*(K77/2)*3.14*9*3)/1000</f>
        <v>6.8671800000000003</v>
      </c>
      <c r="T77" s="114">
        <f>+P77*O77</f>
        <v>18.38</v>
      </c>
      <c r="U77" s="52">
        <f t="shared" si="19"/>
        <v>3.2700857142857143E-2</v>
      </c>
      <c r="V77" s="52">
        <f>U77*O77</f>
        <v>163.50428571428571</v>
      </c>
      <c r="W77" s="52"/>
      <c r="X77" s="52"/>
      <c r="Y77" s="52">
        <f t="shared" si="20"/>
        <v>2.7716822857142855E-2</v>
      </c>
      <c r="Z77" s="52">
        <f t="shared" si="21"/>
        <v>138.58411428571426</v>
      </c>
      <c r="AA77" s="52">
        <f t="shared" si="22"/>
        <v>2.719675247524752E-3</v>
      </c>
      <c r="AB77" s="52">
        <f t="shared" si="23"/>
        <v>13.598376237623759</v>
      </c>
      <c r="AC77" s="52">
        <f t="shared" si="24"/>
        <v>145.12428571428572</v>
      </c>
      <c r="AD77" s="52">
        <f t="shared" si="25"/>
        <v>152.18249052333803</v>
      </c>
      <c r="AE77" s="52">
        <f t="shared" si="26"/>
        <v>7.0582048090523131</v>
      </c>
      <c r="AF77" s="118">
        <v>1.9103773584905662E-3</v>
      </c>
      <c r="AG77" s="118">
        <v>3.0991000000000001E-2</v>
      </c>
      <c r="AH77" s="120">
        <v>154.95500000000001</v>
      </c>
      <c r="AI77" s="121">
        <v>2.6970622641509436E-2</v>
      </c>
      <c r="AJ77" s="122">
        <v>134.85311320754718</v>
      </c>
      <c r="AK77" s="122">
        <v>9.5518867924528319</v>
      </c>
      <c r="AL77" s="123">
        <v>0.93191571746636115</v>
      </c>
    </row>
    <row r="78" spans="1:38" ht="26.45" hidden="1" customHeight="1" thickTop="1" x14ac:dyDescent="0.25">
      <c r="A78" s="138">
        <v>201800073</v>
      </c>
      <c r="B78" s="139" t="s">
        <v>52</v>
      </c>
      <c r="C78" s="161">
        <v>537851</v>
      </c>
      <c r="D78" s="162">
        <v>43350</v>
      </c>
      <c r="E78" s="163">
        <v>510020</v>
      </c>
      <c r="F78" s="164" t="s">
        <v>57</v>
      </c>
      <c r="G78" s="140">
        <v>139</v>
      </c>
      <c r="H78" s="143" t="s">
        <v>47</v>
      </c>
      <c r="I78" s="143" t="s">
        <v>47</v>
      </c>
      <c r="J78" s="143" t="s">
        <v>49</v>
      </c>
      <c r="K78" s="165">
        <v>8</v>
      </c>
      <c r="L78" s="145"/>
      <c r="M78" s="145"/>
      <c r="N78" s="166"/>
      <c r="O78" s="161">
        <v>20000</v>
      </c>
      <c r="P78" s="147">
        <v>1.446E-3</v>
      </c>
      <c r="Q78" s="63">
        <v>6</v>
      </c>
      <c r="R78" s="63">
        <f t="shared" si="18"/>
        <v>311</v>
      </c>
      <c r="S78" s="63">
        <f>((K78*K78)*0.866*9*3)/1000</f>
        <v>1.4964479999999998</v>
      </c>
      <c r="T78" s="143">
        <f>+O78*P78</f>
        <v>28.92</v>
      </c>
      <c r="U78" s="63">
        <f t="shared" si="19"/>
        <v>4.8117299035369768E-3</v>
      </c>
      <c r="V78" s="63">
        <f>O78*U78</f>
        <v>96.234598070739537</v>
      </c>
      <c r="W78" s="63"/>
      <c r="X78" s="63"/>
      <c r="Y78" s="63">
        <f t="shared" si="20"/>
        <v>3.1732607073954979E-3</v>
      </c>
      <c r="Z78" s="63">
        <f t="shared" si="21"/>
        <v>63.465214147909954</v>
      </c>
      <c r="AA78" s="63">
        <f t="shared" si="22"/>
        <v>5.9265267326732659E-4</v>
      </c>
      <c r="AB78" s="63">
        <f t="shared" si="23"/>
        <v>11.853053465346532</v>
      </c>
      <c r="AC78" s="63">
        <f t="shared" si="24"/>
        <v>67.314598070739535</v>
      </c>
      <c r="AD78" s="63">
        <f t="shared" si="25"/>
        <v>75.318267613256481</v>
      </c>
      <c r="AE78" s="63">
        <f t="shared" si="26"/>
        <v>8.0036695425169455</v>
      </c>
      <c r="AF78" s="147"/>
      <c r="AG78" s="147"/>
      <c r="AH78" s="149"/>
      <c r="AI78" s="150"/>
      <c r="AJ78" s="151"/>
      <c r="AK78" s="151"/>
      <c r="AL78" s="152"/>
    </row>
    <row r="79" spans="1:38" ht="26.45" hidden="1" customHeight="1" x14ac:dyDescent="0.25">
      <c r="A79" s="80">
        <v>201800084</v>
      </c>
      <c r="B79" s="81" t="s">
        <v>52</v>
      </c>
      <c r="C79" s="167">
        <v>539092</v>
      </c>
      <c r="D79" s="4">
        <v>43411</v>
      </c>
      <c r="E79" s="84">
        <v>510020</v>
      </c>
      <c r="F79" s="85" t="s">
        <v>57</v>
      </c>
      <c r="G79" s="82">
        <v>139</v>
      </c>
      <c r="H79" s="86" t="s">
        <v>47</v>
      </c>
      <c r="I79" s="86" t="s">
        <v>47</v>
      </c>
      <c r="J79" s="86" t="s">
        <v>49</v>
      </c>
      <c r="K79" s="97">
        <v>8</v>
      </c>
      <c r="L79" s="94"/>
      <c r="M79" s="94"/>
      <c r="N79" s="157"/>
      <c r="O79" s="3">
        <v>20000</v>
      </c>
      <c r="P79" s="88">
        <v>1.446E-3</v>
      </c>
      <c r="Q79" s="28">
        <v>6</v>
      </c>
      <c r="R79" s="28">
        <f t="shared" si="18"/>
        <v>311</v>
      </c>
      <c r="S79" s="28">
        <f>((K79*K79)*0.866*9*3)/1000</f>
        <v>1.4964479999999998</v>
      </c>
      <c r="T79" s="86">
        <f>+O79*P79</f>
        <v>28.92</v>
      </c>
      <c r="U79" s="28">
        <f t="shared" si="19"/>
        <v>4.8117299035369768E-3</v>
      </c>
      <c r="V79" s="28">
        <f>O79*U79</f>
        <v>96.234598070739537</v>
      </c>
      <c r="W79" s="28"/>
      <c r="X79" s="28"/>
      <c r="Y79" s="28">
        <f t="shared" si="20"/>
        <v>3.1732607073954979E-3</v>
      </c>
      <c r="Z79" s="28">
        <f t="shared" si="21"/>
        <v>63.465214147909954</v>
      </c>
      <c r="AA79" s="28">
        <f t="shared" si="22"/>
        <v>5.9265267326732659E-4</v>
      </c>
      <c r="AB79" s="28">
        <f t="shared" si="23"/>
        <v>11.853053465346532</v>
      </c>
      <c r="AC79" s="28">
        <f t="shared" si="24"/>
        <v>67.314598070739535</v>
      </c>
      <c r="AD79" s="28">
        <f t="shared" si="25"/>
        <v>75.318267613256481</v>
      </c>
      <c r="AE79" s="28">
        <f t="shared" si="26"/>
        <v>8.0036695425169455</v>
      </c>
      <c r="AF79" s="88"/>
      <c r="AG79" s="88"/>
      <c r="AH79" s="89"/>
      <c r="AI79" s="90"/>
      <c r="AJ79" s="91"/>
      <c r="AK79" s="91"/>
      <c r="AL79" s="92"/>
    </row>
    <row r="80" spans="1:38" ht="13.15" hidden="1" customHeight="1" thickTop="1" x14ac:dyDescent="0.25">
      <c r="A80" s="98">
        <v>201800084</v>
      </c>
      <c r="B80" s="99" t="s">
        <v>52</v>
      </c>
      <c r="C80" s="132">
        <v>539092</v>
      </c>
      <c r="D80" s="133">
        <v>43411</v>
      </c>
      <c r="E80" s="102">
        <v>512800</v>
      </c>
      <c r="F80" s="103" t="s">
        <v>53</v>
      </c>
      <c r="G80" s="104"/>
      <c r="H80" s="104" t="s">
        <v>47</v>
      </c>
      <c r="I80" s="104" t="s">
        <v>47</v>
      </c>
      <c r="J80" s="40" t="s">
        <v>50</v>
      </c>
      <c r="K80" s="105">
        <v>7</v>
      </c>
      <c r="L80" s="94"/>
      <c r="M80" s="94"/>
      <c r="N80" s="40"/>
      <c r="O80" s="107">
        <v>6109</v>
      </c>
      <c r="P80" s="108">
        <v>3.421E-3</v>
      </c>
      <c r="Q80" s="28">
        <v>24.5</v>
      </c>
      <c r="R80" s="28">
        <f t="shared" si="18"/>
        <v>101</v>
      </c>
      <c r="S80" s="28">
        <f>((K80/2)*(K80/2)*3.14*9*3)/1000</f>
        <v>1.0385550000000003</v>
      </c>
      <c r="T80" s="104">
        <f>+P80*O80</f>
        <v>20.898889</v>
      </c>
      <c r="U80" s="40">
        <f t="shared" si="19"/>
        <v>1.0282722772277231E-2</v>
      </c>
      <c r="V80" s="40">
        <f>U80*O80</f>
        <v>62.817153415841602</v>
      </c>
      <c r="W80" s="40"/>
      <c r="X80" s="40"/>
      <c r="Y80" s="40">
        <f t="shared" si="20"/>
        <v>6.4504138613861416E-3</v>
      </c>
      <c r="Z80" s="40">
        <f t="shared" si="21"/>
        <v>39.405578279207937</v>
      </c>
      <c r="AA80" s="40">
        <f t="shared" si="22"/>
        <v>4.1130891089108927E-4</v>
      </c>
      <c r="AB80" s="40">
        <f t="shared" si="23"/>
        <v>2.5126861366336644</v>
      </c>
      <c r="AC80" s="28">
        <f t="shared" si="24"/>
        <v>41.918264415841605</v>
      </c>
      <c r="AD80" s="28">
        <f t="shared" si="25"/>
        <v>41.918264415841598</v>
      </c>
      <c r="AE80" s="28">
        <f t="shared" si="26"/>
        <v>0</v>
      </c>
      <c r="AF80" s="88">
        <v>6.0400000000000004E-4</v>
      </c>
      <c r="AG80" s="88">
        <v>9.7350000000000006E-3</v>
      </c>
      <c r="AH80" s="89">
        <v>59.471115000000005</v>
      </c>
      <c r="AI80" s="90">
        <v>5.6780000000000008E-3</v>
      </c>
      <c r="AJ80" s="91">
        <v>34.686902000000003</v>
      </c>
      <c r="AK80" s="91">
        <v>3.6898360000000001</v>
      </c>
      <c r="AL80" s="92">
        <v>0.6453004622496149</v>
      </c>
    </row>
    <row r="81" spans="1:38" ht="26.45" customHeight="1" x14ac:dyDescent="0.25">
      <c r="A81" s="82">
        <v>201800081</v>
      </c>
      <c r="B81" s="272" t="s">
        <v>52</v>
      </c>
      <c r="C81" s="82">
        <v>539116</v>
      </c>
      <c r="D81" s="199">
        <v>43412</v>
      </c>
      <c r="E81" s="84" t="s">
        <v>54</v>
      </c>
      <c r="F81" s="85" t="s">
        <v>55</v>
      </c>
      <c r="G81" s="85"/>
      <c r="H81" s="86" t="s">
        <v>47</v>
      </c>
      <c r="I81" s="86" t="s">
        <v>47</v>
      </c>
      <c r="J81" s="28" t="s">
        <v>50</v>
      </c>
      <c r="K81" s="93" t="s">
        <v>56</v>
      </c>
      <c r="L81" s="94"/>
      <c r="M81" s="218"/>
      <c r="N81" s="28"/>
      <c r="O81" s="95">
        <v>1700</v>
      </c>
      <c r="P81" s="88">
        <v>7.4759999999999993E-2</v>
      </c>
      <c r="Q81" s="96">
        <v>39.5</v>
      </c>
      <c r="R81" s="28">
        <f t="shared" si="18"/>
        <v>65</v>
      </c>
      <c r="S81" s="217">
        <f>((K81/2)*(K81/2)*3.14*9*3)/1000</f>
        <v>10.258380000000001</v>
      </c>
      <c r="T81" s="86">
        <f>+P81*O81</f>
        <v>127.09199999999998</v>
      </c>
      <c r="U81" s="28">
        <f t="shared" si="19"/>
        <v>0.15782123076923077</v>
      </c>
      <c r="V81" s="72">
        <f>U81*O81</f>
        <v>268.29609230769233</v>
      </c>
      <c r="W81" s="72"/>
      <c r="X81" s="72"/>
      <c r="Y81" s="28">
        <f t="shared" si="20"/>
        <v>7.6748381538461544E-2</v>
      </c>
      <c r="Z81" s="28">
        <f t="shared" si="21"/>
        <v>130.47224861538461</v>
      </c>
      <c r="AA81" s="28">
        <f t="shared" si="22"/>
        <v>4.0627247524752472E-3</v>
      </c>
      <c r="AB81" s="28">
        <f t="shared" si="23"/>
        <v>6.9066320792079203</v>
      </c>
      <c r="AC81" s="28">
        <f t="shared" si="24"/>
        <v>141.20409230769235</v>
      </c>
      <c r="AD81" s="28">
        <f t="shared" si="25"/>
        <v>137.37888069459254</v>
      </c>
      <c r="AE81" s="28">
        <f t="shared" si="26"/>
        <v>-3.8252116130998104</v>
      </c>
      <c r="AF81" s="90">
        <v>9.2720000000000007E-3</v>
      </c>
      <c r="AG81" s="90">
        <v>0.14954500000000001</v>
      </c>
      <c r="AH81" s="89">
        <f>AG81*O81</f>
        <v>254.22650000000002</v>
      </c>
      <c r="AI81" s="156">
        <f>AG81-AF81-P81</f>
        <v>6.5513000000000016E-2</v>
      </c>
      <c r="AJ81" s="91">
        <f>AI81*O81</f>
        <v>111.37210000000003</v>
      </c>
      <c r="AK81" s="91">
        <f>O81*AF81</f>
        <v>15.762400000000001</v>
      </c>
      <c r="AL81" s="92">
        <f>(AF81+AI81)/AG81</f>
        <v>0.50008358688020338</v>
      </c>
    </row>
    <row r="82" spans="1:38" ht="26.45" hidden="1" customHeight="1" x14ac:dyDescent="0.25">
      <c r="A82" s="61"/>
      <c r="B82" s="124" t="s">
        <v>51</v>
      </c>
      <c r="C82" s="63"/>
      <c r="D82" s="64">
        <v>43416</v>
      </c>
      <c r="E82" s="65"/>
      <c r="F82" s="63"/>
      <c r="G82" s="63"/>
      <c r="H82" s="125" t="s">
        <v>47</v>
      </c>
      <c r="I82" s="268" t="s">
        <v>47</v>
      </c>
      <c r="J82" s="126" t="s">
        <v>50</v>
      </c>
      <c r="K82" s="127">
        <v>7</v>
      </c>
      <c r="L82" s="28"/>
      <c r="M82" s="28"/>
      <c r="N82" s="63"/>
      <c r="O82" s="63"/>
      <c r="P82" s="63"/>
      <c r="Q82" s="28"/>
      <c r="R82" s="33"/>
      <c r="S82" s="28"/>
      <c r="T82" s="63"/>
      <c r="U82" s="63"/>
      <c r="V82" s="63"/>
      <c r="W82" s="128">
        <v>150</v>
      </c>
      <c r="X82" s="128"/>
      <c r="Y82" s="63"/>
      <c r="Z82" s="63"/>
      <c r="AA82" s="63"/>
      <c r="AB82" s="63"/>
      <c r="AC82" s="28"/>
      <c r="AD82" s="28"/>
      <c r="AE82" s="28"/>
      <c r="AF82" s="28"/>
      <c r="AG82" s="28"/>
      <c r="AH82" s="28"/>
      <c r="AI82" s="28"/>
      <c r="AJ82" s="28"/>
      <c r="AK82" s="28"/>
      <c r="AL82" s="35"/>
    </row>
    <row r="83" spans="1:38" ht="26.45" hidden="1" customHeight="1" x14ac:dyDescent="0.25">
      <c r="A83" s="38"/>
      <c r="B83" s="223" t="s">
        <v>51</v>
      </c>
      <c r="C83" s="40"/>
      <c r="D83" s="41">
        <v>43416</v>
      </c>
      <c r="E83" s="42"/>
      <c r="F83" s="40"/>
      <c r="G83" s="40"/>
      <c r="H83" s="224" t="s">
        <v>47</v>
      </c>
      <c r="I83" s="240" t="s">
        <v>47</v>
      </c>
      <c r="J83" s="225" t="s">
        <v>49</v>
      </c>
      <c r="K83" s="226">
        <v>8</v>
      </c>
      <c r="L83" s="28"/>
      <c r="M83" s="28"/>
      <c r="N83" s="40"/>
      <c r="O83" s="40"/>
      <c r="P83" s="40"/>
      <c r="Q83" s="28"/>
      <c r="R83" s="33"/>
      <c r="S83" s="28"/>
      <c r="T83" s="40"/>
      <c r="U83" s="40"/>
      <c r="V83" s="40"/>
      <c r="W83" s="227">
        <v>200</v>
      </c>
      <c r="X83" s="227"/>
      <c r="Y83" s="40"/>
      <c r="Z83" s="40"/>
      <c r="AA83" s="40"/>
      <c r="AB83" s="40"/>
      <c r="AC83" s="28"/>
      <c r="AD83" s="28"/>
      <c r="AE83" s="28"/>
      <c r="AF83" s="28"/>
      <c r="AG83" s="28"/>
      <c r="AH83" s="28"/>
      <c r="AI83" s="28"/>
      <c r="AJ83" s="28"/>
      <c r="AK83" s="28"/>
      <c r="AL83" s="35"/>
    </row>
    <row r="84" spans="1:38" ht="26.45" customHeight="1" x14ac:dyDescent="0.25">
      <c r="A84" s="82">
        <v>201800087</v>
      </c>
      <c r="B84" s="272" t="s">
        <v>52</v>
      </c>
      <c r="C84" s="28">
        <v>539596</v>
      </c>
      <c r="D84" s="199">
        <v>43435</v>
      </c>
      <c r="E84" s="84" t="s">
        <v>54</v>
      </c>
      <c r="F84" s="85" t="s">
        <v>55</v>
      </c>
      <c r="G84" s="85"/>
      <c r="H84" s="86" t="s">
        <v>47</v>
      </c>
      <c r="I84" s="86" t="s">
        <v>47</v>
      </c>
      <c r="J84" s="28" t="s">
        <v>50</v>
      </c>
      <c r="K84" s="93" t="s">
        <v>56</v>
      </c>
      <c r="L84" s="94"/>
      <c r="M84" s="218"/>
      <c r="N84" s="28"/>
      <c r="O84" s="95">
        <v>1450</v>
      </c>
      <c r="P84" s="88">
        <v>7.4759999999999993E-2</v>
      </c>
      <c r="Q84" s="96">
        <v>39.5</v>
      </c>
      <c r="R84" s="28">
        <f>INT(2800/(Q84+3))</f>
        <v>65</v>
      </c>
      <c r="S84" s="217">
        <f>((K84/2)*(K84/2)*3.14*9*3)/1000</f>
        <v>10.258380000000001</v>
      </c>
      <c r="T84" s="86">
        <f>+P84*O84</f>
        <v>108.40199999999999</v>
      </c>
      <c r="U84" s="28">
        <f>S84/R84</f>
        <v>0.15782123076923077</v>
      </c>
      <c r="V84" s="72">
        <f>U84*O84</f>
        <v>228.84078461538462</v>
      </c>
      <c r="W84" s="72"/>
      <c r="X84" s="72"/>
      <c r="Y84" s="28">
        <f>(((S84/3000)*2880)-(P84*R84))/R84</f>
        <v>7.6748381538461544E-2</v>
      </c>
      <c r="Z84" s="28">
        <f>+Y84*O84</f>
        <v>111.28515323076924</v>
      </c>
      <c r="AA84" s="28">
        <f>+((S84/3000)*120)/101</f>
        <v>4.0627247524752472E-3</v>
      </c>
      <c r="AB84" s="28">
        <f>AA84*O84</f>
        <v>5.8909508910891084</v>
      </c>
      <c r="AC84" s="28">
        <f>V84-T84</f>
        <v>120.43878461538463</v>
      </c>
      <c r="AD84" s="28">
        <f>AB84+Z84</f>
        <v>117.17610412185834</v>
      </c>
      <c r="AE84" s="28">
        <f>AD84-AC84</f>
        <v>-3.2626804935262896</v>
      </c>
      <c r="AF84" s="90">
        <v>9.2720000000000007E-3</v>
      </c>
      <c r="AG84" s="90">
        <v>0.14954500000000001</v>
      </c>
      <c r="AH84" s="89">
        <f>AG84*O84</f>
        <v>216.84025000000003</v>
      </c>
      <c r="AI84" s="156">
        <f>AG84-AF84-P84</f>
        <v>6.5513000000000016E-2</v>
      </c>
      <c r="AJ84" s="91">
        <f>AI84*O84</f>
        <v>94.993850000000023</v>
      </c>
      <c r="AK84" s="91">
        <f>O84*AF84</f>
        <v>13.444400000000002</v>
      </c>
      <c r="AL84" s="92">
        <f>(AF84+AI84)/AG84</f>
        <v>0.50008358688020338</v>
      </c>
    </row>
    <row r="85" spans="1:38" ht="26.45" hidden="1" customHeight="1" thickBot="1" x14ac:dyDescent="0.25">
      <c r="A85" s="253">
        <v>201800102</v>
      </c>
      <c r="B85" s="254" t="s">
        <v>52</v>
      </c>
      <c r="C85" s="265">
        <v>540304</v>
      </c>
      <c r="D85" s="266">
        <v>43470</v>
      </c>
      <c r="E85" s="257">
        <v>510020</v>
      </c>
      <c r="F85" s="258" t="s">
        <v>57</v>
      </c>
      <c r="G85" s="255">
        <v>139</v>
      </c>
      <c r="H85" s="259" t="s">
        <v>47</v>
      </c>
      <c r="I85" s="259" t="s">
        <v>47</v>
      </c>
      <c r="J85" s="259" t="s">
        <v>49</v>
      </c>
      <c r="K85" s="264">
        <v>8</v>
      </c>
      <c r="L85" s="106"/>
      <c r="M85" s="106"/>
      <c r="N85" s="267"/>
      <c r="O85" s="265">
        <v>16772</v>
      </c>
      <c r="P85" s="263">
        <v>1.446E-3</v>
      </c>
      <c r="Q85" s="40">
        <v>6</v>
      </c>
      <c r="R85" s="40">
        <f>INT(2800/(Q85+3))</f>
        <v>311</v>
      </c>
      <c r="S85" s="40">
        <f>((K85*K85)*0.866*9*3)/1000</f>
        <v>1.4964479999999998</v>
      </c>
      <c r="T85" s="259">
        <f>+O85*P85</f>
        <v>24.252312</v>
      </c>
      <c r="U85" s="260">
        <f>S85/R85</f>
        <v>4.8117299035369768E-3</v>
      </c>
      <c r="V85" s="260">
        <f>O85*U85</f>
        <v>80.702333942122181</v>
      </c>
      <c r="W85" s="260"/>
      <c r="X85" s="260"/>
      <c r="Y85" s="260">
        <f>(((S85/3000)*2880)-(P85*R85))/R85</f>
        <v>3.1732607073954979E-3</v>
      </c>
      <c r="Z85" s="260">
        <f>+Y85*O85</f>
        <v>53.221928584437293</v>
      </c>
      <c r="AA85" s="260">
        <f>+((S85/3000)*120)/101</f>
        <v>5.9265267326732659E-4</v>
      </c>
      <c r="AB85" s="260">
        <f>AA85*O85</f>
        <v>9.9399706360396021</v>
      </c>
      <c r="AC85" s="40">
        <f>V85-T85</f>
        <v>56.450021942122177</v>
      </c>
      <c r="AD85" s="40">
        <f>AB85+Z85</f>
        <v>63.161899220476897</v>
      </c>
      <c r="AE85" s="40">
        <f>AD85-AC85</f>
        <v>6.71187727835472</v>
      </c>
      <c r="AF85" s="108"/>
      <c r="AG85" s="108"/>
      <c r="AH85" s="109"/>
      <c r="AI85" s="110"/>
      <c r="AJ85" s="111"/>
      <c r="AK85" s="111"/>
      <c r="AL85" s="112"/>
    </row>
    <row r="86" spans="1:38" ht="26.45" hidden="1" customHeight="1" thickTop="1" thickBot="1" x14ac:dyDescent="0.3">
      <c r="A86" s="229">
        <v>201800102</v>
      </c>
      <c r="B86" s="230" t="s">
        <v>52</v>
      </c>
      <c r="C86" s="241">
        <v>540304</v>
      </c>
      <c r="D86" s="242">
        <v>43470</v>
      </c>
      <c r="E86" s="233">
        <v>512800</v>
      </c>
      <c r="F86" s="234" t="s">
        <v>53</v>
      </c>
      <c r="G86" s="230"/>
      <c r="H86" s="230" t="s">
        <v>47</v>
      </c>
      <c r="I86" s="230" t="s">
        <v>47</v>
      </c>
      <c r="J86" s="235" t="s">
        <v>50</v>
      </c>
      <c r="K86" s="236">
        <v>7</v>
      </c>
      <c r="L86" s="117"/>
      <c r="M86" s="117"/>
      <c r="N86" s="243"/>
      <c r="O86" s="241">
        <v>1000</v>
      </c>
      <c r="P86" s="238">
        <v>3.421E-3</v>
      </c>
      <c r="Q86" s="52">
        <v>24.5</v>
      </c>
      <c r="R86" s="52">
        <f>INT(2800/(Q86+3))</f>
        <v>101</v>
      </c>
      <c r="S86" s="52">
        <f>((K86/2)*(K86/2)*3.14*9*3)/1000</f>
        <v>1.0385550000000003</v>
      </c>
      <c r="T86" s="230">
        <f>+P86*O86</f>
        <v>3.4209999999999998</v>
      </c>
      <c r="U86" s="235">
        <f>S86/R86</f>
        <v>1.0282722772277231E-2</v>
      </c>
      <c r="V86" s="235">
        <f>U86*O86</f>
        <v>10.28272277227723</v>
      </c>
      <c r="W86" s="235"/>
      <c r="X86" s="235"/>
      <c r="Y86" s="235">
        <f>(((S86/3000)*2880)-(P86*R86))/R86</f>
        <v>6.4504138613861416E-3</v>
      </c>
      <c r="Z86" s="235">
        <f>+Y86*O86</f>
        <v>6.4504138613861413</v>
      </c>
      <c r="AA86" s="235">
        <f>+((S86/3000)*120)/101</f>
        <v>4.1130891089108927E-4</v>
      </c>
      <c r="AB86" s="235">
        <f>AA86*O86</f>
        <v>0.41130891089108929</v>
      </c>
      <c r="AC86" s="52">
        <f>V86-T86</f>
        <v>6.8617227722772309</v>
      </c>
      <c r="AD86" s="52">
        <f>AB86+Z86</f>
        <v>6.8617227722772309</v>
      </c>
      <c r="AE86" s="52">
        <f>AD86-AC86</f>
        <v>0</v>
      </c>
      <c r="AF86" s="118"/>
      <c r="AG86" s="118"/>
      <c r="AH86" s="120"/>
      <c r="AI86" s="121"/>
      <c r="AJ86" s="122"/>
      <c r="AK86" s="122"/>
      <c r="AL86" s="123"/>
    </row>
    <row r="87" spans="1:38" ht="26.45" customHeight="1" x14ac:dyDescent="0.25">
      <c r="A87" s="82">
        <v>201900001</v>
      </c>
      <c r="B87" s="272" t="s">
        <v>52</v>
      </c>
      <c r="C87" s="28">
        <v>540757</v>
      </c>
      <c r="D87" s="199">
        <v>43491</v>
      </c>
      <c r="E87" s="84" t="s">
        <v>54</v>
      </c>
      <c r="F87" s="85" t="s">
        <v>55</v>
      </c>
      <c r="G87" s="85"/>
      <c r="H87" s="86" t="s">
        <v>47</v>
      </c>
      <c r="I87" s="86" t="s">
        <v>47</v>
      </c>
      <c r="J87" s="28" t="s">
        <v>50</v>
      </c>
      <c r="K87" s="93" t="s">
        <v>56</v>
      </c>
      <c r="L87" s="145"/>
      <c r="M87" s="222"/>
      <c r="N87" s="28"/>
      <c r="O87" s="95">
        <v>1000</v>
      </c>
      <c r="P87" s="157">
        <v>7.4759999999999993E-2</v>
      </c>
      <c r="Q87" s="166">
        <v>39.5</v>
      </c>
      <c r="R87" s="63">
        <f>INT(2800/(Q87+3))</f>
        <v>65</v>
      </c>
      <c r="S87" s="221">
        <f>((K87/2)*(K87/2)*3.14*9*3)/1000</f>
        <v>10.258380000000001</v>
      </c>
      <c r="T87" s="86">
        <f>+P87*O87</f>
        <v>74.759999999999991</v>
      </c>
      <c r="U87" s="28">
        <f>S87/R87</f>
        <v>0.15782123076923077</v>
      </c>
      <c r="V87" s="72">
        <f>U87*O87</f>
        <v>157.82123076923077</v>
      </c>
      <c r="W87" s="72"/>
      <c r="X87" s="72"/>
      <c r="Y87" s="28">
        <f>(((S87/3000)*2880)-(P87*R87))/R87</f>
        <v>7.6748381538461544E-2</v>
      </c>
      <c r="Z87" s="28">
        <f>+Y87*O87</f>
        <v>76.748381538461544</v>
      </c>
      <c r="AA87" s="28">
        <f>+((S87/3000)*120)/101</f>
        <v>4.0627247524752472E-3</v>
      </c>
      <c r="AB87" s="28">
        <f>AA87*O87</f>
        <v>4.0627247524752477</v>
      </c>
      <c r="AC87" s="63">
        <f>V87-T87</f>
        <v>83.061230769230775</v>
      </c>
      <c r="AD87" s="63">
        <f>AB87+Z87</f>
        <v>80.811106290936792</v>
      </c>
      <c r="AE87" s="63">
        <f>AD87-AC87</f>
        <v>-2.2501244782939835</v>
      </c>
      <c r="AF87" s="150">
        <v>9.2720000000000007E-3</v>
      </c>
      <c r="AG87" s="150">
        <v>0.14954500000000001</v>
      </c>
      <c r="AH87" s="149">
        <f>AG87*O87</f>
        <v>149.54500000000002</v>
      </c>
      <c r="AI87" s="168">
        <f>AG87-AF87-P87</f>
        <v>6.5513000000000016E-2</v>
      </c>
      <c r="AJ87" s="151">
        <f>AI87*O87</f>
        <v>65.513000000000019</v>
      </c>
      <c r="AK87" s="151">
        <f>O87*AF87</f>
        <v>9.2720000000000002</v>
      </c>
      <c r="AL87" s="152">
        <f>(AF87+AI87)/AG87</f>
        <v>0.50008358688020338</v>
      </c>
    </row>
    <row r="88" spans="1:38" ht="26.45" hidden="1" customHeight="1" thickBot="1" x14ac:dyDescent="0.25">
      <c r="A88" s="253">
        <v>201900004</v>
      </c>
      <c r="B88" s="254" t="s">
        <v>52</v>
      </c>
      <c r="C88" s="265">
        <v>540988</v>
      </c>
      <c r="D88" s="266">
        <v>43502</v>
      </c>
      <c r="E88" s="257">
        <v>510020</v>
      </c>
      <c r="F88" s="258" t="s">
        <v>57</v>
      </c>
      <c r="G88" s="255">
        <v>139</v>
      </c>
      <c r="H88" s="259" t="s">
        <v>47</v>
      </c>
      <c r="I88" s="259" t="s">
        <v>47</v>
      </c>
      <c r="J88" s="259" t="s">
        <v>49</v>
      </c>
      <c r="K88" s="264">
        <v>8</v>
      </c>
      <c r="L88" s="106"/>
      <c r="M88" s="106"/>
      <c r="N88" s="267"/>
      <c r="O88" s="265">
        <v>18228</v>
      </c>
      <c r="P88" s="267">
        <v>1.446E-3</v>
      </c>
      <c r="Q88" s="159">
        <v>6</v>
      </c>
      <c r="R88" s="40">
        <f>INT(2800/(Q88+3))</f>
        <v>311</v>
      </c>
      <c r="S88" s="40">
        <f>((K88*K88)*0.866*9*3)/1000</f>
        <v>1.4964479999999998</v>
      </c>
      <c r="T88" s="259">
        <f>+O88*P88</f>
        <v>26.357688</v>
      </c>
      <c r="U88" s="260">
        <f>S88/R88</f>
        <v>4.8117299035369768E-3</v>
      </c>
      <c r="V88" s="260">
        <f>O88*U88</f>
        <v>87.708212681672009</v>
      </c>
      <c r="W88" s="260"/>
      <c r="X88" s="260"/>
      <c r="Y88" s="260">
        <f>(((S88/3000)*2880)-(P88*R88))/R88</f>
        <v>3.1732607073954979E-3</v>
      </c>
      <c r="Z88" s="260">
        <f>+Y88*O88</f>
        <v>57.842196174405139</v>
      </c>
      <c r="AA88" s="260">
        <f>+((S88/3000)*120)/101</f>
        <v>5.9265267326732659E-4</v>
      </c>
      <c r="AB88" s="260">
        <f>AA88*O88</f>
        <v>10.802872928316829</v>
      </c>
      <c r="AC88" s="40">
        <f>V88-T88</f>
        <v>61.350524681672013</v>
      </c>
      <c r="AD88" s="40">
        <f>AB88+Z88</f>
        <v>68.645069102721962</v>
      </c>
      <c r="AE88" s="40">
        <f>AD88-AC88</f>
        <v>7.2945444210499488</v>
      </c>
      <c r="AF88" s="108"/>
      <c r="AG88" s="108"/>
      <c r="AH88" s="109"/>
      <c r="AI88" s="110"/>
      <c r="AJ88" s="111"/>
      <c r="AK88" s="111"/>
      <c r="AL88" s="112"/>
    </row>
    <row r="89" spans="1:38" ht="26.45" hidden="1" customHeight="1" thickTop="1" thickBot="1" x14ac:dyDescent="0.3">
      <c r="A89" s="244"/>
      <c r="B89" s="245" t="s">
        <v>51</v>
      </c>
      <c r="C89" s="235"/>
      <c r="D89" s="246">
        <v>43516</v>
      </c>
      <c r="E89" s="247"/>
      <c r="F89" s="235"/>
      <c r="G89" s="235"/>
      <c r="H89" s="248" t="s">
        <v>47</v>
      </c>
      <c r="I89" s="249" t="s">
        <v>47</v>
      </c>
      <c r="J89" s="245" t="s">
        <v>49</v>
      </c>
      <c r="K89" s="250">
        <v>8</v>
      </c>
      <c r="L89" s="52"/>
      <c r="M89" s="52"/>
      <c r="N89" s="235"/>
      <c r="O89" s="235"/>
      <c r="P89" s="235"/>
      <c r="Q89" s="52"/>
      <c r="R89" s="58"/>
      <c r="S89" s="52"/>
      <c r="T89" s="235"/>
      <c r="U89" s="235"/>
      <c r="V89" s="235"/>
      <c r="W89" s="251">
        <v>150</v>
      </c>
      <c r="X89" s="251"/>
      <c r="Y89" s="235"/>
      <c r="Z89" s="235"/>
      <c r="AA89" s="235"/>
      <c r="AB89" s="235"/>
      <c r="AC89" s="52"/>
      <c r="AD89" s="52"/>
      <c r="AE89" s="52"/>
      <c r="AF89" s="52"/>
      <c r="AG89" s="52"/>
      <c r="AH89" s="52"/>
      <c r="AI89" s="52"/>
      <c r="AJ89" s="52"/>
      <c r="AK89" s="52"/>
      <c r="AL89" s="60"/>
    </row>
    <row r="90" spans="1:38" ht="26.45" customHeight="1" x14ac:dyDescent="0.25">
      <c r="A90" s="82">
        <v>201900011</v>
      </c>
      <c r="B90" s="272" t="s">
        <v>52</v>
      </c>
      <c r="C90" s="28">
        <v>541530</v>
      </c>
      <c r="D90" s="199">
        <v>43524</v>
      </c>
      <c r="E90" s="84" t="s">
        <v>54</v>
      </c>
      <c r="F90" s="85" t="s">
        <v>55</v>
      </c>
      <c r="G90" s="85"/>
      <c r="H90" s="86" t="s">
        <v>47</v>
      </c>
      <c r="I90" s="86" t="s">
        <v>47</v>
      </c>
      <c r="J90" s="28" t="s">
        <v>50</v>
      </c>
      <c r="K90" s="93" t="s">
        <v>56</v>
      </c>
      <c r="L90" s="145"/>
      <c r="M90" s="222"/>
      <c r="N90" s="28"/>
      <c r="O90" s="95">
        <v>2800</v>
      </c>
      <c r="P90" s="157">
        <v>7.4759999999999993E-2</v>
      </c>
      <c r="Q90" s="166">
        <v>39.5</v>
      </c>
      <c r="R90" s="63">
        <f t="shared" ref="R90:R99" si="27">INT(2800/(Q90+3))</f>
        <v>65</v>
      </c>
      <c r="S90" s="221">
        <f>((K90/2)*(K90/2)*3.14*9*3)/1000</f>
        <v>10.258380000000001</v>
      </c>
      <c r="T90" s="86">
        <f>+P90*O90</f>
        <v>209.32799999999997</v>
      </c>
      <c r="U90" s="28">
        <f t="shared" ref="U90:U99" si="28">S90/R90</f>
        <v>0.15782123076923077</v>
      </c>
      <c r="V90" s="72">
        <f>U90*O90</f>
        <v>441.89944615384616</v>
      </c>
      <c r="W90" s="72"/>
      <c r="X90" s="72"/>
      <c r="Y90" s="28">
        <f t="shared" ref="Y90:Y99" si="29">(((S90/3000)*2880)-(P90*R90))/R90</f>
        <v>7.6748381538461544E-2</v>
      </c>
      <c r="Z90" s="28">
        <f t="shared" ref="Z90:Z99" si="30">+Y90*O90</f>
        <v>214.89546830769231</v>
      </c>
      <c r="AA90" s="28">
        <f t="shared" ref="AA90:AA99" si="31">+((S90/3000)*120)/101</f>
        <v>4.0627247524752472E-3</v>
      </c>
      <c r="AB90" s="28">
        <f t="shared" ref="AB90:AB99" si="32">AA90*O90</f>
        <v>11.375629306930692</v>
      </c>
      <c r="AC90" s="63">
        <f t="shared" ref="AC90:AC99" si="33">V90-T90</f>
        <v>232.57144615384618</v>
      </c>
      <c r="AD90" s="63">
        <f t="shared" ref="AD90:AD99" si="34">AB90+Z90</f>
        <v>226.27109761462302</v>
      </c>
      <c r="AE90" s="63">
        <f t="shared" ref="AE90:AE99" si="35">AD90-AC90</f>
        <v>-6.3003485392231653</v>
      </c>
      <c r="AF90" s="150">
        <v>9.2720000000000007E-3</v>
      </c>
      <c r="AG90" s="150">
        <v>0.14954500000000001</v>
      </c>
      <c r="AH90" s="149">
        <f>AG90*O90</f>
        <v>418.72600000000006</v>
      </c>
      <c r="AI90" s="168">
        <f>AG90-AF90-P90</f>
        <v>6.5513000000000016E-2</v>
      </c>
      <c r="AJ90" s="151">
        <f>AI90*O90</f>
        <v>183.43640000000005</v>
      </c>
      <c r="AK90" s="151">
        <f>O90*AF90</f>
        <v>25.961600000000001</v>
      </c>
      <c r="AL90" s="152">
        <f>(AF90+AI90)/AG90</f>
        <v>0.50008358688020338</v>
      </c>
    </row>
    <row r="91" spans="1:38" ht="13.15" hidden="1" customHeight="1" x14ac:dyDescent="0.25">
      <c r="A91" s="253">
        <v>201900020</v>
      </c>
      <c r="B91" s="254" t="s">
        <v>52</v>
      </c>
      <c r="C91" s="265">
        <v>541778</v>
      </c>
      <c r="D91" s="266">
        <v>43531</v>
      </c>
      <c r="E91" s="257">
        <v>510020</v>
      </c>
      <c r="F91" s="258" t="s">
        <v>57</v>
      </c>
      <c r="G91" s="255">
        <v>139</v>
      </c>
      <c r="H91" s="259" t="s">
        <v>47</v>
      </c>
      <c r="I91" s="259" t="s">
        <v>47</v>
      </c>
      <c r="J91" s="259" t="s">
        <v>49</v>
      </c>
      <c r="K91" s="264">
        <v>8</v>
      </c>
      <c r="L91" s="94"/>
      <c r="M91" s="94"/>
      <c r="N91" s="267"/>
      <c r="O91" s="265">
        <v>12760</v>
      </c>
      <c r="P91" s="263">
        <v>1.446E-3</v>
      </c>
      <c r="Q91" s="28">
        <v>6</v>
      </c>
      <c r="R91" s="28">
        <f t="shared" si="27"/>
        <v>311</v>
      </c>
      <c r="S91" s="28">
        <f>((K91*K91)*0.866*9*3)/1000</f>
        <v>1.4964479999999998</v>
      </c>
      <c r="T91" s="259">
        <f>+O91*P91</f>
        <v>18.450960000000002</v>
      </c>
      <c r="U91" s="260">
        <f t="shared" si="28"/>
        <v>4.8117299035369768E-3</v>
      </c>
      <c r="V91" s="260">
        <f>O91*U91</f>
        <v>61.397673569131825</v>
      </c>
      <c r="W91" s="260"/>
      <c r="X91" s="260"/>
      <c r="Y91" s="260">
        <f t="shared" si="29"/>
        <v>3.1732607073954979E-3</v>
      </c>
      <c r="Z91" s="260">
        <f t="shared" si="30"/>
        <v>40.490806626366556</v>
      </c>
      <c r="AA91" s="260">
        <f t="shared" si="31"/>
        <v>5.9265267326732659E-4</v>
      </c>
      <c r="AB91" s="260">
        <f t="shared" si="32"/>
        <v>7.5622481108910877</v>
      </c>
      <c r="AC91" s="28">
        <f t="shared" si="33"/>
        <v>42.946713569131823</v>
      </c>
      <c r="AD91" s="28">
        <f t="shared" si="34"/>
        <v>48.053054737257646</v>
      </c>
      <c r="AE91" s="28">
        <f t="shared" si="35"/>
        <v>5.1063411681258231</v>
      </c>
      <c r="AF91" s="88"/>
      <c r="AG91" s="88"/>
      <c r="AH91" s="89"/>
      <c r="AI91" s="90"/>
      <c r="AJ91" s="91"/>
      <c r="AK91" s="91"/>
      <c r="AL91" s="92"/>
    </row>
    <row r="92" spans="1:38" ht="26.45" customHeight="1" x14ac:dyDescent="0.25">
      <c r="A92" s="82">
        <v>201900023</v>
      </c>
      <c r="B92" s="272" t="s">
        <v>52</v>
      </c>
      <c r="C92" s="28">
        <v>542331</v>
      </c>
      <c r="D92" s="199">
        <v>43554</v>
      </c>
      <c r="E92" s="84" t="s">
        <v>54</v>
      </c>
      <c r="F92" s="85" t="s">
        <v>55</v>
      </c>
      <c r="G92" s="85"/>
      <c r="H92" s="86" t="s">
        <v>47</v>
      </c>
      <c r="I92" s="86" t="s">
        <v>47</v>
      </c>
      <c r="J92" s="28" t="s">
        <v>50</v>
      </c>
      <c r="K92" s="93" t="s">
        <v>56</v>
      </c>
      <c r="L92" s="94"/>
      <c r="M92" s="218"/>
      <c r="N92" s="28"/>
      <c r="O92" s="95">
        <v>1000</v>
      </c>
      <c r="P92" s="88">
        <v>7.4759999999999993E-2</v>
      </c>
      <c r="Q92" s="96">
        <v>39.5</v>
      </c>
      <c r="R92" s="28">
        <f t="shared" si="27"/>
        <v>65</v>
      </c>
      <c r="S92" s="217">
        <f>((K92/2)*(K92/2)*3.14*9*3)/1000</f>
        <v>10.258380000000001</v>
      </c>
      <c r="T92" s="86">
        <f>+P92*O92</f>
        <v>74.759999999999991</v>
      </c>
      <c r="U92" s="28">
        <f t="shared" si="28"/>
        <v>0.15782123076923077</v>
      </c>
      <c r="V92" s="72">
        <f>U92*O92</f>
        <v>157.82123076923077</v>
      </c>
      <c r="W92" s="72"/>
      <c r="X92" s="72"/>
      <c r="Y92" s="28">
        <f t="shared" si="29"/>
        <v>7.6748381538461544E-2</v>
      </c>
      <c r="Z92" s="28">
        <f t="shared" si="30"/>
        <v>76.748381538461544</v>
      </c>
      <c r="AA92" s="28">
        <f t="shared" si="31"/>
        <v>4.0627247524752472E-3</v>
      </c>
      <c r="AB92" s="28">
        <f t="shared" si="32"/>
        <v>4.0627247524752477</v>
      </c>
      <c r="AC92" s="28">
        <f t="shared" si="33"/>
        <v>83.061230769230775</v>
      </c>
      <c r="AD92" s="28">
        <f t="shared" si="34"/>
        <v>80.811106290936792</v>
      </c>
      <c r="AE92" s="28">
        <f t="shared" si="35"/>
        <v>-2.2501244782939835</v>
      </c>
      <c r="AF92" s="90">
        <v>9.2720000000000007E-3</v>
      </c>
      <c r="AG92" s="90">
        <v>0.14954500000000001</v>
      </c>
      <c r="AH92" s="89">
        <f>AG92*O92</f>
        <v>149.54500000000002</v>
      </c>
      <c r="AI92" s="156">
        <f>AG92-AF92-P92</f>
        <v>6.5513000000000016E-2</v>
      </c>
      <c r="AJ92" s="91">
        <f>AI92*O92</f>
        <v>65.513000000000019</v>
      </c>
      <c r="AK92" s="91">
        <f>O92*AF92</f>
        <v>9.2720000000000002</v>
      </c>
      <c r="AL92" s="92">
        <f>(AF92+AI92)/AG92</f>
        <v>0.50008358688020338</v>
      </c>
    </row>
    <row r="93" spans="1:38" ht="39.6" hidden="1" customHeight="1" x14ac:dyDescent="0.25">
      <c r="A93" s="253">
        <v>201900026</v>
      </c>
      <c r="B93" s="254" t="s">
        <v>52</v>
      </c>
      <c r="C93" s="265">
        <v>542534</v>
      </c>
      <c r="D93" s="266">
        <v>43563</v>
      </c>
      <c r="E93" s="257">
        <v>510020</v>
      </c>
      <c r="F93" s="258" t="s">
        <v>57</v>
      </c>
      <c r="G93" s="255">
        <v>139</v>
      </c>
      <c r="H93" s="259" t="s">
        <v>47</v>
      </c>
      <c r="I93" s="259" t="s">
        <v>47</v>
      </c>
      <c r="J93" s="259" t="s">
        <v>49</v>
      </c>
      <c r="K93" s="264">
        <v>8</v>
      </c>
      <c r="L93" s="94"/>
      <c r="M93" s="94"/>
      <c r="N93" s="267"/>
      <c r="O93" s="265">
        <v>2240</v>
      </c>
      <c r="P93" s="263">
        <v>1.446E-3</v>
      </c>
      <c r="Q93" s="28">
        <v>6</v>
      </c>
      <c r="R93" s="28">
        <f t="shared" si="27"/>
        <v>311</v>
      </c>
      <c r="S93" s="28">
        <f>((K93*K93)*0.866*9*3)/1000</f>
        <v>1.4964479999999998</v>
      </c>
      <c r="T93" s="259">
        <f>+O93*P93</f>
        <v>3.2390400000000001</v>
      </c>
      <c r="U93" s="260">
        <f t="shared" si="28"/>
        <v>4.8117299035369768E-3</v>
      </c>
      <c r="V93" s="260">
        <f>O93*U93</f>
        <v>10.778274983922827</v>
      </c>
      <c r="W93" s="260"/>
      <c r="X93" s="260"/>
      <c r="Y93" s="260">
        <f t="shared" si="29"/>
        <v>3.1732607073954979E-3</v>
      </c>
      <c r="Z93" s="260">
        <f t="shared" si="30"/>
        <v>7.1081039845659149</v>
      </c>
      <c r="AA93" s="260">
        <f t="shared" si="31"/>
        <v>5.9265267326732659E-4</v>
      </c>
      <c r="AB93" s="260">
        <f t="shared" si="32"/>
        <v>1.3275419881188115</v>
      </c>
      <c r="AC93" s="28">
        <f t="shared" si="33"/>
        <v>7.5392349839228272</v>
      </c>
      <c r="AD93" s="28">
        <f t="shared" si="34"/>
        <v>8.4356459726847266</v>
      </c>
      <c r="AE93" s="28">
        <f t="shared" si="35"/>
        <v>0.8964109887618994</v>
      </c>
      <c r="AF93" s="88"/>
      <c r="AG93" s="88"/>
      <c r="AH93" s="89"/>
      <c r="AI93" s="90"/>
      <c r="AJ93" s="91"/>
      <c r="AK93" s="91"/>
      <c r="AL93" s="92"/>
    </row>
    <row r="94" spans="1:38" ht="26.45" customHeight="1" x14ac:dyDescent="0.25">
      <c r="A94" s="82">
        <v>201900034</v>
      </c>
      <c r="B94" s="272" t="s">
        <v>52</v>
      </c>
      <c r="C94" s="28">
        <v>543037</v>
      </c>
      <c r="D94" s="199">
        <v>43581</v>
      </c>
      <c r="E94" s="84" t="s">
        <v>54</v>
      </c>
      <c r="F94" s="85" t="s">
        <v>55</v>
      </c>
      <c r="G94" s="85"/>
      <c r="H94" s="86" t="s">
        <v>47</v>
      </c>
      <c r="I94" s="86" t="s">
        <v>47</v>
      </c>
      <c r="J94" s="28" t="s">
        <v>50</v>
      </c>
      <c r="K94" s="93" t="s">
        <v>56</v>
      </c>
      <c r="L94" s="94"/>
      <c r="M94" s="218"/>
      <c r="N94" s="28"/>
      <c r="O94" s="95">
        <v>1500</v>
      </c>
      <c r="P94" s="88">
        <v>7.4759999999999993E-2</v>
      </c>
      <c r="Q94" s="131">
        <v>39.5</v>
      </c>
      <c r="R94" s="28">
        <f t="shared" si="27"/>
        <v>65</v>
      </c>
      <c r="S94" s="217">
        <f>((K94/2)*(K94/2)*3.14*9*3)/1000</f>
        <v>10.258380000000001</v>
      </c>
      <c r="T94" s="86">
        <f>+P94*O94</f>
        <v>112.13999999999999</v>
      </c>
      <c r="U94" s="28">
        <f t="shared" si="28"/>
        <v>0.15782123076923077</v>
      </c>
      <c r="V94" s="72">
        <f>U94*O94</f>
        <v>236.73184615384616</v>
      </c>
      <c r="W94" s="72"/>
      <c r="X94" s="72"/>
      <c r="Y94" s="28">
        <f t="shared" si="29"/>
        <v>7.6748381538461544E-2</v>
      </c>
      <c r="Z94" s="28">
        <f t="shared" si="30"/>
        <v>115.12257230769231</v>
      </c>
      <c r="AA94" s="28">
        <f t="shared" si="31"/>
        <v>4.0627247524752472E-3</v>
      </c>
      <c r="AB94" s="28">
        <f t="shared" si="32"/>
        <v>6.0940871287128706</v>
      </c>
      <c r="AC94" s="28">
        <f t="shared" si="33"/>
        <v>124.59184615384618</v>
      </c>
      <c r="AD94" s="28">
        <f t="shared" si="34"/>
        <v>121.21665943640518</v>
      </c>
      <c r="AE94" s="28">
        <f t="shared" si="35"/>
        <v>-3.3751867174409966</v>
      </c>
      <c r="AF94" s="90">
        <v>9.2720000000000007E-3</v>
      </c>
      <c r="AG94" s="90">
        <v>0.14954500000000001</v>
      </c>
      <c r="AH94" s="89">
        <f>AG94*O94</f>
        <v>224.31750000000002</v>
      </c>
      <c r="AI94" s="156">
        <f>AG94-AF94-P94</f>
        <v>6.5513000000000016E-2</v>
      </c>
      <c r="AJ94" s="91">
        <f>AI94*O94</f>
        <v>98.269500000000022</v>
      </c>
      <c r="AK94" s="91">
        <f>O94*AF94</f>
        <v>13.908000000000001</v>
      </c>
      <c r="AL94" s="92">
        <f>(AF94+AI94)/AG94</f>
        <v>0.50008358688020338</v>
      </c>
    </row>
    <row r="95" spans="1:38" ht="26.45" hidden="1" customHeight="1" x14ac:dyDescent="0.25">
      <c r="A95" s="138">
        <v>201900036</v>
      </c>
      <c r="B95" s="139" t="s">
        <v>52</v>
      </c>
      <c r="C95" s="161">
        <v>543264</v>
      </c>
      <c r="D95" s="162">
        <v>43592</v>
      </c>
      <c r="E95" s="163">
        <v>510020</v>
      </c>
      <c r="F95" s="164" t="s">
        <v>57</v>
      </c>
      <c r="G95" s="140">
        <v>139</v>
      </c>
      <c r="H95" s="143" t="s">
        <v>47</v>
      </c>
      <c r="I95" s="143" t="s">
        <v>47</v>
      </c>
      <c r="J95" s="143" t="s">
        <v>49</v>
      </c>
      <c r="K95" s="165">
        <v>8</v>
      </c>
      <c r="L95" s="94"/>
      <c r="M95" s="94"/>
      <c r="N95" s="166"/>
      <c r="O95" s="161">
        <v>5000</v>
      </c>
      <c r="P95" s="147">
        <v>1.446E-3</v>
      </c>
      <c r="Q95" s="131">
        <v>6</v>
      </c>
      <c r="R95" s="28">
        <f t="shared" si="27"/>
        <v>311</v>
      </c>
      <c r="S95" s="28">
        <f>((K95*K95)*0.866*9*3)/1000</f>
        <v>1.4964479999999998</v>
      </c>
      <c r="T95" s="143">
        <f>+O95*P95</f>
        <v>7.23</v>
      </c>
      <c r="U95" s="63">
        <f t="shared" si="28"/>
        <v>4.8117299035369768E-3</v>
      </c>
      <c r="V95" s="63">
        <f>O95*U95</f>
        <v>24.058649517684884</v>
      </c>
      <c r="W95" s="63"/>
      <c r="X95" s="63"/>
      <c r="Y95" s="63">
        <f t="shared" si="29"/>
        <v>3.1732607073954979E-3</v>
      </c>
      <c r="Z95" s="63">
        <f t="shared" si="30"/>
        <v>15.866303536977489</v>
      </c>
      <c r="AA95" s="63">
        <f t="shared" si="31"/>
        <v>5.9265267326732659E-4</v>
      </c>
      <c r="AB95" s="63">
        <f t="shared" si="32"/>
        <v>2.963263366336633</v>
      </c>
      <c r="AC95" s="28">
        <f t="shared" si="33"/>
        <v>16.828649517684884</v>
      </c>
      <c r="AD95" s="28">
        <f t="shared" si="34"/>
        <v>18.82956690331412</v>
      </c>
      <c r="AE95" s="28">
        <f t="shared" si="35"/>
        <v>2.0009173856292364</v>
      </c>
      <c r="AF95" s="88"/>
      <c r="AG95" s="88"/>
      <c r="AH95" s="89"/>
      <c r="AI95" s="90"/>
      <c r="AJ95" s="91"/>
      <c r="AK95" s="91"/>
      <c r="AL95" s="92"/>
    </row>
    <row r="96" spans="1:38" ht="26.45" hidden="1" customHeight="1" x14ac:dyDescent="0.25">
      <c r="A96" s="80">
        <v>201900036</v>
      </c>
      <c r="B96" s="81" t="s">
        <v>52</v>
      </c>
      <c r="C96" s="3">
        <v>543264</v>
      </c>
      <c r="D96" s="4">
        <v>43592</v>
      </c>
      <c r="E96" s="84">
        <v>512800</v>
      </c>
      <c r="F96" s="85" t="s">
        <v>53</v>
      </c>
      <c r="G96" s="86"/>
      <c r="H96" s="86" t="s">
        <v>47</v>
      </c>
      <c r="I96" s="86" t="s">
        <v>47</v>
      </c>
      <c r="J96" s="28" t="s">
        <v>50</v>
      </c>
      <c r="K96" s="97">
        <v>7</v>
      </c>
      <c r="L96" s="94"/>
      <c r="M96" s="94"/>
      <c r="N96" s="157"/>
      <c r="O96" s="3">
        <v>20000</v>
      </c>
      <c r="P96" s="88">
        <v>3.421E-3</v>
      </c>
      <c r="Q96" s="131">
        <v>24.5</v>
      </c>
      <c r="R96" s="28">
        <f t="shared" si="27"/>
        <v>101</v>
      </c>
      <c r="S96" s="28">
        <f>((K96/2)*(K96/2)*3.14*9*3)/1000</f>
        <v>1.0385550000000003</v>
      </c>
      <c r="T96" s="86">
        <f>+P96*O96</f>
        <v>68.42</v>
      </c>
      <c r="U96" s="28">
        <f t="shared" si="28"/>
        <v>1.0282722772277231E-2</v>
      </c>
      <c r="V96" s="28">
        <f>U96*O96</f>
        <v>205.65445544554461</v>
      </c>
      <c r="W96" s="28"/>
      <c r="X96" s="28"/>
      <c r="Y96" s="28">
        <f t="shared" si="29"/>
        <v>6.4504138613861416E-3</v>
      </c>
      <c r="Z96" s="28">
        <f t="shared" si="30"/>
        <v>129.00827722772283</v>
      </c>
      <c r="AA96" s="28">
        <f t="shared" si="31"/>
        <v>4.1130891089108927E-4</v>
      </c>
      <c r="AB96" s="28">
        <f t="shared" si="32"/>
        <v>8.2261782178217846</v>
      </c>
      <c r="AC96" s="28">
        <f t="shared" si="33"/>
        <v>137.2344554455446</v>
      </c>
      <c r="AD96" s="28">
        <f t="shared" si="34"/>
        <v>137.23445544554463</v>
      </c>
      <c r="AE96" s="28">
        <f t="shared" si="35"/>
        <v>0</v>
      </c>
      <c r="AF96" s="88"/>
      <c r="AG96" s="88"/>
      <c r="AH96" s="89"/>
      <c r="AI96" s="90"/>
      <c r="AJ96" s="91"/>
      <c r="AK96" s="91"/>
      <c r="AL96" s="92"/>
    </row>
    <row r="97" spans="1:38" ht="13.15" hidden="1" customHeight="1" x14ac:dyDescent="0.25">
      <c r="A97" s="80">
        <v>201900048</v>
      </c>
      <c r="B97" s="81" t="s">
        <v>52</v>
      </c>
      <c r="C97" s="3">
        <v>543893</v>
      </c>
      <c r="D97" s="4">
        <v>43623</v>
      </c>
      <c r="E97" s="84">
        <v>511040</v>
      </c>
      <c r="F97" s="85" t="s">
        <v>60</v>
      </c>
      <c r="G97" s="82">
        <v>138</v>
      </c>
      <c r="H97" s="86" t="s">
        <v>47</v>
      </c>
      <c r="I97" s="86" t="s">
        <v>47</v>
      </c>
      <c r="J97" s="28" t="s">
        <v>50</v>
      </c>
      <c r="K97" s="130" t="s">
        <v>61</v>
      </c>
      <c r="L97" s="94"/>
      <c r="M97" s="94"/>
      <c r="N97" s="157"/>
      <c r="O97" s="3">
        <v>5000</v>
      </c>
      <c r="P97" s="169">
        <v>3.676E-3</v>
      </c>
      <c r="Q97" s="28">
        <v>10.3</v>
      </c>
      <c r="R97" s="28">
        <f t="shared" si="27"/>
        <v>210</v>
      </c>
      <c r="S97" s="28">
        <f>((K97/2)*(K97/2)*3.14*9*3)/1000</f>
        <v>6.8671800000000003</v>
      </c>
      <c r="T97" s="86">
        <f>+P97*O97</f>
        <v>18.38</v>
      </c>
      <c r="U97" s="28">
        <f t="shared" si="28"/>
        <v>3.2700857142857143E-2</v>
      </c>
      <c r="V97" s="28">
        <f>U97*O97</f>
        <v>163.50428571428571</v>
      </c>
      <c r="W97" s="28"/>
      <c r="X97" s="28"/>
      <c r="Y97" s="28">
        <f t="shared" si="29"/>
        <v>2.7716822857142855E-2</v>
      </c>
      <c r="Z97" s="28">
        <f t="shared" si="30"/>
        <v>138.58411428571426</v>
      </c>
      <c r="AA97" s="28">
        <f t="shared" si="31"/>
        <v>2.719675247524752E-3</v>
      </c>
      <c r="AB97" s="28">
        <f t="shared" si="32"/>
        <v>13.598376237623759</v>
      </c>
      <c r="AC97" s="28">
        <f t="shared" si="33"/>
        <v>145.12428571428572</v>
      </c>
      <c r="AD97" s="28">
        <f t="shared" si="34"/>
        <v>152.18249052333803</v>
      </c>
      <c r="AE97" s="28">
        <f t="shared" si="35"/>
        <v>7.0582048090523131</v>
      </c>
      <c r="AF97" s="88"/>
      <c r="AG97" s="88"/>
      <c r="AH97" s="89"/>
      <c r="AI97" s="90"/>
      <c r="AJ97" s="91"/>
      <c r="AK97" s="91"/>
      <c r="AL97" s="92"/>
    </row>
    <row r="98" spans="1:38" ht="26.45" hidden="1" customHeight="1" x14ac:dyDescent="0.25">
      <c r="A98" s="80">
        <v>201900048</v>
      </c>
      <c r="B98" s="81" t="s">
        <v>52</v>
      </c>
      <c r="C98" s="3">
        <v>543893</v>
      </c>
      <c r="D98" s="4">
        <v>43623</v>
      </c>
      <c r="E98" s="84">
        <v>512800</v>
      </c>
      <c r="F98" s="85" t="s">
        <v>53</v>
      </c>
      <c r="G98" s="86"/>
      <c r="H98" s="86" t="s">
        <v>47</v>
      </c>
      <c r="I98" s="86" t="s">
        <v>47</v>
      </c>
      <c r="J98" s="28" t="s">
        <v>50</v>
      </c>
      <c r="K98" s="97">
        <v>7</v>
      </c>
      <c r="L98" s="94"/>
      <c r="M98" s="94"/>
      <c r="N98" s="157"/>
      <c r="O98" s="3">
        <v>6454</v>
      </c>
      <c r="P98" s="169">
        <v>3.421E-3</v>
      </c>
      <c r="Q98" s="28">
        <v>24.5</v>
      </c>
      <c r="R98" s="28">
        <f t="shared" si="27"/>
        <v>101</v>
      </c>
      <c r="S98" s="28">
        <f>((K98/2)*(K98/2)*3.14*9*3)/1000</f>
        <v>1.0385550000000003</v>
      </c>
      <c r="T98" s="86">
        <f>+P98*O98</f>
        <v>22.079134</v>
      </c>
      <c r="U98" s="28">
        <f t="shared" si="28"/>
        <v>1.0282722772277231E-2</v>
      </c>
      <c r="V98" s="28">
        <f>U98*O98</f>
        <v>66.364692772277252</v>
      </c>
      <c r="W98" s="28"/>
      <c r="X98" s="28"/>
      <c r="Y98" s="28">
        <f t="shared" si="29"/>
        <v>6.4504138613861416E-3</v>
      </c>
      <c r="Z98" s="28">
        <f t="shared" si="30"/>
        <v>41.630971061386155</v>
      </c>
      <c r="AA98" s="28">
        <f t="shared" si="31"/>
        <v>4.1130891089108927E-4</v>
      </c>
      <c r="AB98" s="28">
        <f t="shared" si="32"/>
        <v>2.6545877108910902</v>
      </c>
      <c r="AC98" s="28">
        <f t="shared" si="33"/>
        <v>44.285558772277255</v>
      </c>
      <c r="AD98" s="28">
        <f t="shared" si="34"/>
        <v>44.285558772277248</v>
      </c>
      <c r="AE98" s="28">
        <f t="shared" si="35"/>
        <v>0</v>
      </c>
      <c r="AF98" s="88"/>
      <c r="AG98" s="88"/>
      <c r="AH98" s="89"/>
      <c r="AI98" s="90"/>
      <c r="AJ98" s="91"/>
      <c r="AK98" s="91"/>
      <c r="AL98" s="92"/>
    </row>
    <row r="99" spans="1:38" ht="26.45" hidden="1" customHeight="1" x14ac:dyDescent="0.25">
      <c r="A99" s="98">
        <v>201900070</v>
      </c>
      <c r="B99" s="99" t="s">
        <v>52</v>
      </c>
      <c r="C99" s="100">
        <v>545440</v>
      </c>
      <c r="D99" s="101">
        <v>43685</v>
      </c>
      <c r="E99" s="102">
        <v>510020</v>
      </c>
      <c r="F99" s="103" t="s">
        <v>57</v>
      </c>
      <c r="G99" s="132">
        <v>139</v>
      </c>
      <c r="H99" s="104" t="s">
        <v>47</v>
      </c>
      <c r="I99" s="104" t="s">
        <v>47</v>
      </c>
      <c r="J99" s="104" t="s">
        <v>49</v>
      </c>
      <c r="K99" s="105">
        <v>8</v>
      </c>
      <c r="L99" s="94"/>
      <c r="M99" s="94"/>
      <c r="N99" s="159"/>
      <c r="O99" s="100">
        <v>20000</v>
      </c>
      <c r="P99" s="252">
        <v>1.446E-3</v>
      </c>
      <c r="Q99" s="28">
        <v>6</v>
      </c>
      <c r="R99" s="28">
        <f t="shared" si="27"/>
        <v>311</v>
      </c>
      <c r="S99" s="28">
        <f>((K99*K99)*0.866*9*3)/1000</f>
        <v>1.4964479999999998</v>
      </c>
      <c r="T99" s="104">
        <f>+O99*P99</f>
        <v>28.92</v>
      </c>
      <c r="U99" s="40">
        <f t="shared" si="28"/>
        <v>4.8117299035369768E-3</v>
      </c>
      <c r="V99" s="40">
        <f>O99*U99</f>
        <v>96.234598070739537</v>
      </c>
      <c r="W99" s="40"/>
      <c r="X99" s="40"/>
      <c r="Y99" s="40">
        <f t="shared" si="29"/>
        <v>3.1732607073954979E-3</v>
      </c>
      <c r="Z99" s="40">
        <f t="shared" si="30"/>
        <v>63.465214147909954</v>
      </c>
      <c r="AA99" s="40">
        <f t="shared" si="31"/>
        <v>5.9265267326732659E-4</v>
      </c>
      <c r="AB99" s="40">
        <f t="shared" si="32"/>
        <v>11.853053465346532</v>
      </c>
      <c r="AC99" s="28">
        <f t="shared" si="33"/>
        <v>67.314598070739535</v>
      </c>
      <c r="AD99" s="28">
        <f t="shared" si="34"/>
        <v>75.318267613256481</v>
      </c>
      <c r="AE99" s="28">
        <f t="shared" si="35"/>
        <v>8.0036695425169455</v>
      </c>
      <c r="AF99" s="88"/>
      <c r="AG99" s="88"/>
      <c r="AH99" s="89"/>
      <c r="AI99" s="90"/>
      <c r="AJ99" s="91"/>
      <c r="AK99" s="91"/>
      <c r="AL99" s="92"/>
    </row>
    <row r="100" spans="1:38" ht="26.45" customHeight="1" x14ac:dyDescent="0.25">
      <c r="A100" s="28"/>
      <c r="B100" s="285" t="s">
        <v>51</v>
      </c>
      <c r="C100" s="28"/>
      <c r="D100" s="195">
        <v>43696</v>
      </c>
      <c r="E100" s="30"/>
      <c r="F100" s="28"/>
      <c r="G100" s="28"/>
      <c r="H100" s="75" t="s">
        <v>47</v>
      </c>
      <c r="I100" s="6" t="s">
        <v>47</v>
      </c>
      <c r="J100" s="6" t="s">
        <v>50</v>
      </c>
      <c r="K100" s="6">
        <v>22</v>
      </c>
      <c r="L100" s="28"/>
      <c r="M100" s="217"/>
      <c r="N100" s="28"/>
      <c r="O100" s="72"/>
      <c r="P100" s="28"/>
      <c r="Q100" s="28"/>
      <c r="R100" s="33"/>
      <c r="S100" s="217"/>
      <c r="T100" s="28"/>
      <c r="U100" s="28"/>
      <c r="V100" s="72"/>
      <c r="W100" s="79">
        <v>3060</v>
      </c>
      <c r="X100" s="79"/>
      <c r="Y100" s="28"/>
      <c r="Z100" s="28"/>
      <c r="AA100" s="28"/>
      <c r="AB100" s="28"/>
      <c r="AC100" s="28"/>
      <c r="AD100" s="28"/>
      <c r="AE100" s="28"/>
      <c r="AF100" s="28"/>
      <c r="AG100" s="28"/>
      <c r="AH100" s="28"/>
      <c r="AI100" s="28"/>
      <c r="AJ100" s="28"/>
      <c r="AK100" s="28"/>
      <c r="AL100" s="35"/>
    </row>
    <row r="101" spans="1:38" ht="26.45" hidden="1" customHeight="1" x14ac:dyDescent="0.25">
      <c r="A101" s="61"/>
      <c r="B101" s="124" t="s">
        <v>51</v>
      </c>
      <c r="C101" s="63"/>
      <c r="D101" s="64">
        <v>43696</v>
      </c>
      <c r="E101" s="65"/>
      <c r="F101" s="63"/>
      <c r="G101" s="63"/>
      <c r="H101" s="125" t="s">
        <v>47</v>
      </c>
      <c r="I101" s="66" t="s">
        <v>47</v>
      </c>
      <c r="J101" s="66" t="s">
        <v>50</v>
      </c>
      <c r="K101" s="66">
        <v>18</v>
      </c>
      <c r="L101" s="28"/>
      <c r="M101" s="28"/>
      <c r="N101" s="63"/>
      <c r="O101" s="63"/>
      <c r="P101" s="63"/>
      <c r="Q101" s="28"/>
      <c r="R101" s="33"/>
      <c r="S101" s="28"/>
      <c r="T101" s="63"/>
      <c r="U101" s="63"/>
      <c r="V101" s="63"/>
      <c r="W101" s="128">
        <v>412</v>
      </c>
      <c r="X101" s="128"/>
      <c r="Y101" s="63"/>
      <c r="Z101" s="63"/>
      <c r="AA101" s="63"/>
      <c r="AB101" s="63"/>
      <c r="AC101" s="28"/>
      <c r="AD101" s="28"/>
      <c r="AE101" s="28"/>
      <c r="AF101" s="28"/>
      <c r="AG101" s="28"/>
      <c r="AH101" s="28"/>
      <c r="AI101" s="28"/>
      <c r="AJ101" s="28"/>
      <c r="AK101" s="28"/>
      <c r="AL101" s="35"/>
    </row>
    <row r="102" spans="1:38" ht="26.45" hidden="1" customHeight="1" x14ac:dyDescent="0.25">
      <c r="A102" s="26"/>
      <c r="B102" s="74" t="s">
        <v>51</v>
      </c>
      <c r="C102" s="28"/>
      <c r="D102" s="29">
        <v>43696</v>
      </c>
      <c r="E102" s="30"/>
      <c r="F102" s="28"/>
      <c r="G102" s="28"/>
      <c r="H102" s="75" t="s">
        <v>47</v>
      </c>
      <c r="I102" s="6" t="s">
        <v>47</v>
      </c>
      <c r="J102" s="6" t="s">
        <v>50</v>
      </c>
      <c r="K102" s="6">
        <v>6</v>
      </c>
      <c r="L102" s="28"/>
      <c r="M102" s="28"/>
      <c r="N102" s="28"/>
      <c r="O102" s="28"/>
      <c r="P102" s="28"/>
      <c r="Q102" s="28"/>
      <c r="R102" s="33"/>
      <c r="S102" s="28"/>
      <c r="T102" s="28"/>
      <c r="U102" s="28"/>
      <c r="V102" s="28"/>
      <c r="W102" s="78">
        <v>621</v>
      </c>
      <c r="X102" s="78"/>
      <c r="Y102" s="28"/>
      <c r="Z102" s="28"/>
      <c r="AA102" s="28"/>
      <c r="AB102" s="28"/>
      <c r="AC102" s="28"/>
      <c r="AD102" s="28"/>
      <c r="AE102" s="28"/>
      <c r="AF102" s="28"/>
      <c r="AG102" s="28"/>
      <c r="AH102" s="28"/>
      <c r="AI102" s="28"/>
      <c r="AJ102" s="28"/>
      <c r="AK102" s="28"/>
      <c r="AL102" s="35"/>
    </row>
    <row r="103" spans="1:38" ht="26.45" hidden="1" customHeight="1" x14ac:dyDescent="0.25">
      <c r="A103" s="26"/>
      <c r="B103" s="74" t="s">
        <v>51</v>
      </c>
      <c r="C103" s="28"/>
      <c r="D103" s="29">
        <v>43696</v>
      </c>
      <c r="E103" s="30"/>
      <c r="F103" s="28"/>
      <c r="G103" s="28"/>
      <c r="H103" s="75" t="s">
        <v>47</v>
      </c>
      <c r="I103" s="6" t="s">
        <v>47</v>
      </c>
      <c r="J103" s="6" t="s">
        <v>50</v>
      </c>
      <c r="K103" s="6">
        <v>8</v>
      </c>
      <c r="L103" s="28"/>
      <c r="M103" s="28"/>
      <c r="N103" s="28"/>
      <c r="O103" s="28"/>
      <c r="P103" s="28"/>
      <c r="Q103" s="28"/>
      <c r="R103" s="33"/>
      <c r="S103" s="28"/>
      <c r="T103" s="28"/>
      <c r="U103" s="28"/>
      <c r="V103" s="28"/>
      <c r="W103" s="78">
        <v>1031</v>
      </c>
      <c r="X103" s="78"/>
      <c r="Y103" s="28"/>
      <c r="Z103" s="28"/>
      <c r="AA103" s="28"/>
      <c r="AB103" s="28"/>
      <c r="AC103" s="28"/>
      <c r="AD103" s="28"/>
      <c r="AE103" s="28"/>
      <c r="AF103" s="28"/>
      <c r="AG103" s="28"/>
      <c r="AH103" s="28"/>
      <c r="AI103" s="28"/>
      <c r="AJ103" s="28"/>
      <c r="AK103" s="28"/>
      <c r="AL103" s="35"/>
    </row>
    <row r="104" spans="1:38" ht="26.45" hidden="1" customHeight="1" x14ac:dyDescent="0.25">
      <c r="A104" s="26"/>
      <c r="B104" s="74" t="s">
        <v>51</v>
      </c>
      <c r="C104" s="28"/>
      <c r="D104" s="29">
        <v>43696</v>
      </c>
      <c r="E104" s="30"/>
      <c r="F104" s="28"/>
      <c r="G104" s="28"/>
      <c r="H104" s="75" t="s">
        <v>47</v>
      </c>
      <c r="I104" s="6" t="s">
        <v>47</v>
      </c>
      <c r="J104" s="6" t="s">
        <v>63</v>
      </c>
      <c r="K104" s="6" t="s">
        <v>64</v>
      </c>
      <c r="L104" s="28"/>
      <c r="M104" s="28"/>
      <c r="N104" s="28"/>
      <c r="O104" s="28"/>
      <c r="P104" s="28"/>
      <c r="Q104" s="28"/>
      <c r="R104" s="33"/>
      <c r="S104" s="28"/>
      <c r="T104" s="28"/>
      <c r="U104" s="28"/>
      <c r="V104" s="28"/>
      <c r="W104" s="78">
        <v>709</v>
      </c>
      <c r="X104" s="78"/>
      <c r="Y104" s="28"/>
      <c r="Z104" s="28"/>
      <c r="AA104" s="28"/>
      <c r="AB104" s="28"/>
      <c r="AC104" s="28"/>
      <c r="AD104" s="28"/>
      <c r="AE104" s="28"/>
      <c r="AF104" s="28"/>
      <c r="AG104" s="28"/>
      <c r="AH104" s="28"/>
      <c r="AI104" s="28"/>
      <c r="AJ104" s="28"/>
      <c r="AK104" s="28"/>
      <c r="AL104" s="35"/>
    </row>
    <row r="105" spans="1:38" ht="13.15" hidden="1" customHeight="1" x14ac:dyDescent="0.25">
      <c r="A105" s="98">
        <v>201900075</v>
      </c>
      <c r="B105" s="99" t="s">
        <v>52</v>
      </c>
      <c r="C105" s="100">
        <v>545813</v>
      </c>
      <c r="D105" s="101">
        <v>43715</v>
      </c>
      <c r="E105" s="102">
        <v>512800</v>
      </c>
      <c r="F105" s="103" t="s">
        <v>53</v>
      </c>
      <c r="G105" s="104"/>
      <c r="H105" s="104" t="s">
        <v>47</v>
      </c>
      <c r="I105" s="104" t="s">
        <v>47</v>
      </c>
      <c r="J105" s="40" t="s">
        <v>50</v>
      </c>
      <c r="K105" s="105">
        <v>7</v>
      </c>
      <c r="L105" s="94"/>
      <c r="M105" s="94"/>
      <c r="N105" s="159"/>
      <c r="O105" s="100">
        <v>3568</v>
      </c>
      <c r="P105" s="252">
        <v>3.421E-3</v>
      </c>
      <c r="Q105" s="28">
        <v>24.5</v>
      </c>
      <c r="R105" s="28">
        <f>INT(2800/(Q105+3))</f>
        <v>101</v>
      </c>
      <c r="S105" s="28">
        <f>((K105/2)*(K105/2)*3.14*9*3)/1000</f>
        <v>1.0385550000000003</v>
      </c>
      <c r="T105" s="104">
        <f>+P105*O105</f>
        <v>12.206128</v>
      </c>
      <c r="U105" s="40">
        <f>S105/R105</f>
        <v>1.0282722772277231E-2</v>
      </c>
      <c r="V105" s="40">
        <f>U105*O105</f>
        <v>36.688754851485157</v>
      </c>
      <c r="W105" s="40"/>
      <c r="X105" s="40"/>
      <c r="Y105" s="40">
        <f>(((S105/3000)*2880)-(P105*R105))/R105</f>
        <v>6.4504138613861416E-3</v>
      </c>
      <c r="Z105" s="40">
        <f>+Y105*O105</f>
        <v>23.015076657425752</v>
      </c>
      <c r="AA105" s="40">
        <f>+((S105/3000)*120)/101</f>
        <v>4.1130891089108927E-4</v>
      </c>
      <c r="AB105" s="40">
        <f>AA105*O105</f>
        <v>1.4675501940594065</v>
      </c>
      <c r="AC105" s="28">
        <f>V105-T105</f>
        <v>24.482626851485158</v>
      </c>
      <c r="AD105" s="28">
        <f>AB105+Z105</f>
        <v>24.482626851485158</v>
      </c>
      <c r="AE105" s="28">
        <f>AD105-AC105</f>
        <v>0</v>
      </c>
      <c r="AF105" s="88"/>
      <c r="AG105" s="88"/>
      <c r="AH105" s="89"/>
      <c r="AI105" s="90"/>
      <c r="AJ105" s="91"/>
      <c r="AK105" s="91"/>
      <c r="AL105" s="92"/>
    </row>
    <row r="106" spans="1:38" ht="26.45" customHeight="1" x14ac:dyDescent="0.25">
      <c r="A106" s="86">
        <v>201900078</v>
      </c>
      <c r="B106" s="272" t="s">
        <v>52</v>
      </c>
      <c r="C106" s="3">
        <v>546151</v>
      </c>
      <c r="D106" s="198">
        <v>43734</v>
      </c>
      <c r="E106" s="84" t="s">
        <v>54</v>
      </c>
      <c r="F106" s="85" t="s">
        <v>55</v>
      </c>
      <c r="G106" s="85"/>
      <c r="H106" s="86" t="s">
        <v>47</v>
      </c>
      <c r="I106" s="86" t="s">
        <v>47</v>
      </c>
      <c r="J106" s="28" t="s">
        <v>50</v>
      </c>
      <c r="K106" s="93" t="s">
        <v>56</v>
      </c>
      <c r="L106" s="94"/>
      <c r="M106" s="218"/>
      <c r="N106" s="157"/>
      <c r="O106" s="170">
        <v>500</v>
      </c>
      <c r="P106" s="88">
        <v>7.4759999999999993E-2</v>
      </c>
      <c r="Q106" s="96">
        <v>39.5</v>
      </c>
      <c r="R106" s="28">
        <f>INT(2800/(Q106+3))</f>
        <v>65</v>
      </c>
      <c r="S106" s="217">
        <f>((K106/2)*(K106/2)*3.14*9*3)/1000</f>
        <v>10.258380000000001</v>
      </c>
      <c r="T106" s="86">
        <f>+P106*O106</f>
        <v>37.379999999999995</v>
      </c>
      <c r="U106" s="28">
        <f>S106/R106</f>
        <v>0.15782123076923077</v>
      </c>
      <c r="V106" s="72">
        <f>U106*O106</f>
        <v>78.910615384615383</v>
      </c>
      <c r="W106" s="72"/>
      <c r="X106" s="72"/>
      <c r="Y106" s="28">
        <f>(((S106/3000)*2880)-(P106*R106))/R106</f>
        <v>7.6748381538461544E-2</v>
      </c>
      <c r="Z106" s="28">
        <f>+Y106*O106</f>
        <v>38.374190769230772</v>
      </c>
      <c r="AA106" s="28">
        <f>+((S106/3000)*120)/101</f>
        <v>4.0627247524752472E-3</v>
      </c>
      <c r="AB106" s="28">
        <f>AA106*O106</f>
        <v>2.0313623762376238</v>
      </c>
      <c r="AC106" s="28">
        <f>V106-T106</f>
        <v>41.530615384615388</v>
      </c>
      <c r="AD106" s="28">
        <f>AB106+Z106</f>
        <v>40.405553145468396</v>
      </c>
      <c r="AE106" s="28">
        <f>AD106-AC106</f>
        <v>-1.1250622391469918</v>
      </c>
      <c r="AF106" s="88"/>
      <c r="AG106" s="88"/>
      <c r="AH106" s="89"/>
      <c r="AI106" s="90"/>
      <c r="AJ106" s="91"/>
      <c r="AK106" s="91"/>
      <c r="AL106" s="92"/>
    </row>
    <row r="107" spans="1:38" ht="13.15" hidden="1" customHeight="1" x14ac:dyDescent="0.25">
      <c r="A107" s="138">
        <v>201900085</v>
      </c>
      <c r="B107" s="139" t="s">
        <v>52</v>
      </c>
      <c r="C107" s="161">
        <v>546458</v>
      </c>
      <c r="D107" s="162">
        <v>43743</v>
      </c>
      <c r="E107" s="163">
        <v>512800</v>
      </c>
      <c r="F107" s="164" t="s">
        <v>53</v>
      </c>
      <c r="G107" s="143"/>
      <c r="H107" s="143" t="s">
        <v>47</v>
      </c>
      <c r="I107" s="143" t="s">
        <v>47</v>
      </c>
      <c r="J107" s="63" t="s">
        <v>50</v>
      </c>
      <c r="K107" s="165">
        <v>7</v>
      </c>
      <c r="L107" s="94"/>
      <c r="M107" s="94"/>
      <c r="N107" s="166"/>
      <c r="O107" s="161">
        <v>5686</v>
      </c>
      <c r="P107" s="269">
        <v>3.421E-3</v>
      </c>
      <c r="Q107" s="28">
        <v>24.5</v>
      </c>
      <c r="R107" s="28">
        <f>INT(2800/(Q107+3))</f>
        <v>101</v>
      </c>
      <c r="S107" s="28">
        <f>((K107/2)*(K107/2)*3.14*9*3)/1000</f>
        <v>1.0385550000000003</v>
      </c>
      <c r="T107" s="143">
        <f>+P107*O107</f>
        <v>19.451806000000001</v>
      </c>
      <c r="U107" s="63">
        <f>S107/R107</f>
        <v>1.0282722772277231E-2</v>
      </c>
      <c r="V107" s="63">
        <f>U107*O107</f>
        <v>58.467561683168334</v>
      </c>
      <c r="W107" s="63"/>
      <c r="X107" s="63"/>
      <c r="Y107" s="63">
        <f>(((S107/3000)*2880)-(P107*R107))/R107</f>
        <v>6.4504138613861416E-3</v>
      </c>
      <c r="Z107" s="63">
        <f>+Y107*O107</f>
        <v>36.677053215841603</v>
      </c>
      <c r="AA107" s="63">
        <f>+((S107/3000)*120)/101</f>
        <v>4.1130891089108927E-4</v>
      </c>
      <c r="AB107" s="63">
        <f>AA107*O107</f>
        <v>2.3387024673267334</v>
      </c>
      <c r="AC107" s="28">
        <f>V107-T107</f>
        <v>39.015755683168337</v>
      </c>
      <c r="AD107" s="28">
        <f>AB107+Z107</f>
        <v>39.015755683168337</v>
      </c>
      <c r="AE107" s="28">
        <f>AD107-AC107</f>
        <v>0</v>
      </c>
      <c r="AF107" s="88"/>
      <c r="AG107" s="88"/>
      <c r="AH107" s="89"/>
      <c r="AI107" s="90"/>
      <c r="AJ107" s="91"/>
      <c r="AK107" s="91"/>
      <c r="AL107" s="92"/>
    </row>
    <row r="108" spans="1:38" ht="13.15" hidden="1" customHeight="1" x14ac:dyDescent="0.25">
      <c r="A108" s="26"/>
      <c r="B108" s="74" t="s">
        <v>51</v>
      </c>
      <c r="C108" s="28"/>
      <c r="D108" s="29">
        <v>43745</v>
      </c>
      <c r="E108" s="30"/>
      <c r="F108" s="28"/>
      <c r="G108" s="28"/>
      <c r="H108" s="6" t="s">
        <v>47</v>
      </c>
      <c r="I108" s="6" t="s">
        <v>47</v>
      </c>
      <c r="J108" s="6" t="s">
        <v>50</v>
      </c>
      <c r="K108" s="171" t="s">
        <v>65</v>
      </c>
      <c r="L108" s="28"/>
      <c r="M108" s="28"/>
      <c r="N108" s="28"/>
      <c r="O108" s="28"/>
      <c r="P108" s="28"/>
      <c r="Q108" s="28"/>
      <c r="R108" s="33"/>
      <c r="S108" s="28"/>
      <c r="T108" s="28"/>
      <c r="U108" s="28"/>
      <c r="V108" s="28"/>
      <c r="W108" s="78">
        <v>1.32</v>
      </c>
      <c r="X108" s="78"/>
      <c r="Y108" s="28"/>
      <c r="Z108" s="28"/>
      <c r="AA108" s="28"/>
      <c r="AB108" s="28"/>
      <c r="AC108" s="28"/>
      <c r="AD108" s="28"/>
      <c r="AE108" s="28"/>
      <c r="AF108" s="28"/>
      <c r="AG108" s="28"/>
      <c r="AH108" s="28"/>
      <c r="AI108" s="28"/>
      <c r="AJ108" s="28"/>
      <c r="AK108" s="28"/>
      <c r="AL108" s="35"/>
    </row>
    <row r="109" spans="1:38" ht="13.15" hidden="1" customHeight="1" x14ac:dyDescent="0.25">
      <c r="A109" s="26"/>
      <c r="B109" s="74" t="s">
        <v>51</v>
      </c>
      <c r="C109" s="28"/>
      <c r="D109" s="29">
        <v>43759</v>
      </c>
      <c r="E109" s="30"/>
      <c r="F109" s="28"/>
      <c r="G109" s="28"/>
      <c r="H109" s="6" t="s">
        <v>47</v>
      </c>
      <c r="I109" s="6" t="s">
        <v>47</v>
      </c>
      <c r="J109" s="6" t="s">
        <v>49</v>
      </c>
      <c r="K109" s="171" t="s">
        <v>66</v>
      </c>
      <c r="L109" s="28"/>
      <c r="M109" s="28"/>
      <c r="N109" s="28"/>
      <c r="O109" s="28"/>
      <c r="P109" s="28"/>
      <c r="Q109" s="28"/>
      <c r="R109" s="33"/>
      <c r="S109" s="28"/>
      <c r="T109" s="28"/>
      <c r="U109" s="28"/>
      <c r="V109" s="28"/>
      <c r="W109" s="78">
        <v>3.3</v>
      </c>
      <c r="X109" s="78"/>
      <c r="Y109" s="28"/>
      <c r="Z109" s="28"/>
      <c r="AA109" s="28"/>
      <c r="AB109" s="28"/>
      <c r="AC109" s="28"/>
      <c r="AD109" s="28"/>
      <c r="AE109" s="28"/>
      <c r="AF109" s="28"/>
      <c r="AG109" s="28"/>
      <c r="AH109" s="28"/>
      <c r="AI109" s="28"/>
      <c r="AJ109" s="28"/>
      <c r="AK109" s="28"/>
      <c r="AL109" s="35"/>
    </row>
    <row r="110" spans="1:38" ht="13.15" hidden="1" customHeight="1" x14ac:dyDescent="0.25">
      <c r="A110" s="80">
        <v>201900092</v>
      </c>
      <c r="B110" s="81" t="s">
        <v>52</v>
      </c>
      <c r="C110" s="3">
        <v>547141</v>
      </c>
      <c r="D110" s="4">
        <v>43776</v>
      </c>
      <c r="E110" s="84">
        <v>510020</v>
      </c>
      <c r="F110" s="85" t="s">
        <v>57</v>
      </c>
      <c r="G110" s="82">
        <v>139</v>
      </c>
      <c r="H110" s="86" t="s">
        <v>47</v>
      </c>
      <c r="I110" s="86" t="s">
        <v>47</v>
      </c>
      <c r="J110" s="86" t="s">
        <v>49</v>
      </c>
      <c r="K110" s="97">
        <v>8</v>
      </c>
      <c r="L110" s="94"/>
      <c r="M110" s="94"/>
      <c r="N110" s="157"/>
      <c r="O110" s="3">
        <v>8340</v>
      </c>
      <c r="P110" s="169">
        <v>1.446E-3</v>
      </c>
      <c r="Q110" s="28">
        <v>6</v>
      </c>
      <c r="R110" s="28">
        <f>INT(2800/(Q110+3))</f>
        <v>311</v>
      </c>
      <c r="S110" s="28">
        <f>((K110*K110)*0.866*9*3)/1000</f>
        <v>1.4964479999999998</v>
      </c>
      <c r="T110" s="86">
        <f>+O110*P110</f>
        <v>12.05964</v>
      </c>
      <c r="U110" s="28">
        <f>S110/R110</f>
        <v>4.8117299035369768E-3</v>
      </c>
      <c r="V110" s="28">
        <f>O110*U110</f>
        <v>40.129827395498388</v>
      </c>
      <c r="W110" s="28"/>
      <c r="X110" s="28"/>
      <c r="Y110" s="28">
        <f>(((S110/3000)*2880)-(P110*R110))/R110</f>
        <v>3.1732607073954979E-3</v>
      </c>
      <c r="Z110" s="28">
        <f>+Y110*O110</f>
        <v>26.464994299678452</v>
      </c>
      <c r="AA110" s="28">
        <f>+((S110/3000)*120)/101</f>
        <v>5.9265267326732659E-4</v>
      </c>
      <c r="AB110" s="28">
        <f>AA110*O110</f>
        <v>4.9427232950495039</v>
      </c>
      <c r="AC110" s="28">
        <f>V110-T110</f>
        <v>28.070187395498387</v>
      </c>
      <c r="AD110" s="28">
        <f>AB110+Z110</f>
        <v>31.407717594727956</v>
      </c>
      <c r="AE110" s="28">
        <f>AD110-AC110</f>
        <v>3.337530199229569</v>
      </c>
      <c r="AF110" s="88"/>
      <c r="AG110" s="88"/>
      <c r="AH110" s="89"/>
      <c r="AI110" s="90"/>
      <c r="AJ110" s="91"/>
      <c r="AK110" s="91"/>
      <c r="AL110" s="92"/>
    </row>
    <row r="111" spans="1:38" ht="13.9" hidden="1" customHeight="1" thickBot="1" x14ac:dyDescent="0.3">
      <c r="A111" s="80">
        <v>201900094</v>
      </c>
      <c r="B111" s="81" t="s">
        <v>52</v>
      </c>
      <c r="C111" s="3">
        <v>547773</v>
      </c>
      <c r="D111" s="4">
        <v>43805</v>
      </c>
      <c r="E111" s="84">
        <v>510020</v>
      </c>
      <c r="F111" s="85" t="s">
        <v>57</v>
      </c>
      <c r="G111" s="82">
        <v>139</v>
      </c>
      <c r="H111" s="86" t="s">
        <v>47</v>
      </c>
      <c r="I111" s="86" t="s">
        <v>47</v>
      </c>
      <c r="J111" s="86" t="s">
        <v>49</v>
      </c>
      <c r="K111" s="97">
        <v>8</v>
      </c>
      <c r="L111" s="94"/>
      <c r="M111" s="94"/>
      <c r="N111" s="157"/>
      <c r="O111" s="3">
        <v>16660</v>
      </c>
      <c r="P111" s="169">
        <v>1.446E-3</v>
      </c>
      <c r="Q111" s="172">
        <v>6</v>
      </c>
      <c r="R111" s="28">
        <f>INT(2800/(Q111+3))</f>
        <v>311</v>
      </c>
      <c r="S111" s="28">
        <f>((K111*K111)*0.866*9*3)/1000</f>
        <v>1.4964479999999998</v>
      </c>
      <c r="T111" s="86">
        <f>+O111*P111</f>
        <v>24.09036</v>
      </c>
      <c r="U111" s="28">
        <f>S111/R111</f>
        <v>4.8117299035369768E-3</v>
      </c>
      <c r="V111" s="28">
        <f>O111*U111</f>
        <v>80.16342019292604</v>
      </c>
      <c r="W111" s="28"/>
      <c r="X111" s="28"/>
      <c r="Y111" s="28">
        <f>(((S111/3000)*2880)-(P111*R111))/R111</f>
        <v>3.1732607073954979E-3</v>
      </c>
      <c r="Z111" s="28">
        <f>+Y111*O111</f>
        <v>52.866523385208993</v>
      </c>
      <c r="AA111" s="28">
        <f>+((S111/3000)*120)/101</f>
        <v>5.9265267326732659E-4</v>
      </c>
      <c r="AB111" s="28">
        <f>AA111*O111</f>
        <v>9.8735935366336616</v>
      </c>
      <c r="AC111" s="28">
        <f>V111-T111</f>
        <v>56.073060192926036</v>
      </c>
      <c r="AD111" s="28">
        <f>AB111+Z111</f>
        <v>62.740116921842656</v>
      </c>
      <c r="AE111" s="28">
        <f>AD111-AC111</f>
        <v>6.66705672891662</v>
      </c>
      <c r="AF111" s="88"/>
      <c r="AG111" s="88"/>
      <c r="AH111" s="89"/>
      <c r="AI111" s="90"/>
      <c r="AJ111" s="91"/>
      <c r="AK111" s="91"/>
      <c r="AL111" s="92"/>
    </row>
    <row r="112" spans="1:38" ht="26.45" hidden="1" customHeight="1" x14ac:dyDescent="0.25">
      <c r="A112" s="26"/>
      <c r="B112" s="74" t="s">
        <v>51</v>
      </c>
      <c r="C112" s="28"/>
      <c r="D112" s="29">
        <v>43810</v>
      </c>
      <c r="E112" s="30"/>
      <c r="F112" s="28"/>
      <c r="G112" s="28"/>
      <c r="H112" s="6" t="s">
        <v>47</v>
      </c>
      <c r="I112" s="6" t="s">
        <v>47</v>
      </c>
      <c r="J112" s="6" t="s">
        <v>50</v>
      </c>
      <c r="K112" s="171" t="s">
        <v>65</v>
      </c>
      <c r="L112" s="28"/>
      <c r="M112" s="28"/>
      <c r="N112" s="28"/>
      <c r="O112" s="28"/>
      <c r="P112" s="28"/>
      <c r="Q112" s="28"/>
      <c r="R112" s="33"/>
      <c r="S112" s="28"/>
      <c r="T112" s="28"/>
      <c r="U112" s="28"/>
      <c r="V112" s="28"/>
      <c r="W112" s="78">
        <v>6.6</v>
      </c>
      <c r="X112" s="78"/>
      <c r="Y112" s="28"/>
      <c r="Z112" s="28"/>
      <c r="AA112" s="28"/>
      <c r="AB112" s="28"/>
      <c r="AC112" s="28"/>
      <c r="AD112" s="28"/>
      <c r="AE112" s="28"/>
      <c r="AF112" s="28"/>
      <c r="AG112" s="28"/>
      <c r="AH112" s="28"/>
      <c r="AI112" s="28"/>
      <c r="AJ112" s="28"/>
      <c r="AK112" s="28"/>
      <c r="AL112" s="35"/>
    </row>
    <row r="113" spans="1:38" ht="26.45" hidden="1" customHeight="1" x14ac:dyDescent="0.25">
      <c r="A113" s="80">
        <v>201900104</v>
      </c>
      <c r="B113" s="81" t="s">
        <v>52</v>
      </c>
      <c r="C113" s="28">
        <v>548233</v>
      </c>
      <c r="D113" s="29">
        <v>43826</v>
      </c>
      <c r="E113" s="84">
        <v>510020</v>
      </c>
      <c r="F113" s="85" t="s">
        <v>57</v>
      </c>
      <c r="G113" s="82">
        <v>139</v>
      </c>
      <c r="H113" s="86" t="s">
        <v>47</v>
      </c>
      <c r="I113" s="86" t="s">
        <v>47</v>
      </c>
      <c r="J113" s="86" t="s">
        <v>49</v>
      </c>
      <c r="K113" s="97">
        <v>8</v>
      </c>
      <c r="L113" s="94"/>
      <c r="M113" s="94"/>
      <c r="N113" s="28"/>
      <c r="O113" s="28">
        <v>10000</v>
      </c>
      <c r="P113" s="169">
        <v>1.446E-3</v>
      </c>
      <c r="Q113" s="28">
        <v>6</v>
      </c>
      <c r="R113" s="28">
        <f>INT(2800/(Q113+3))</f>
        <v>311</v>
      </c>
      <c r="S113" s="28">
        <f>((K113*K113)*0.866*9*3)/1000</f>
        <v>1.4964479999999998</v>
      </c>
      <c r="T113" s="86">
        <f>+O113*P113</f>
        <v>14.46</v>
      </c>
      <c r="U113" s="28">
        <f>S113/R113</f>
        <v>4.8117299035369768E-3</v>
      </c>
      <c r="V113" s="28">
        <f>O113*U113</f>
        <v>48.117299035369768</v>
      </c>
      <c r="W113" s="28"/>
      <c r="X113" s="28"/>
      <c r="Y113" s="28">
        <f>(((S113/3000)*2880)-(P113*R113))/R113</f>
        <v>3.1732607073954979E-3</v>
      </c>
      <c r="Z113" s="28">
        <f>+Y113*O113</f>
        <v>31.732607073954977</v>
      </c>
      <c r="AA113" s="28">
        <f>+((S113/3000)*120)/101</f>
        <v>5.9265267326732659E-4</v>
      </c>
      <c r="AB113" s="28">
        <f>AA113*O113</f>
        <v>5.926526732673266</v>
      </c>
      <c r="AC113" s="28">
        <f>V113-T113</f>
        <v>33.657299035369768</v>
      </c>
      <c r="AD113" s="28">
        <f>AB113+Z113</f>
        <v>37.65913380662824</v>
      </c>
      <c r="AE113" s="28">
        <f>AD113-AC113</f>
        <v>4.0018347712584728</v>
      </c>
      <c r="AF113" s="28"/>
      <c r="AG113" s="28"/>
      <c r="AH113" s="28"/>
      <c r="AI113" s="28"/>
      <c r="AJ113" s="28"/>
      <c r="AK113" s="28"/>
      <c r="AL113" s="35"/>
    </row>
    <row r="114" spans="1:38" ht="26.45" hidden="1" customHeight="1" x14ac:dyDescent="0.25">
      <c r="A114" s="80">
        <v>201900104</v>
      </c>
      <c r="B114" s="81" t="s">
        <v>52</v>
      </c>
      <c r="C114" s="28">
        <v>548233</v>
      </c>
      <c r="D114" s="29">
        <v>43826</v>
      </c>
      <c r="E114" s="30" t="s">
        <v>67</v>
      </c>
      <c r="F114" s="28" t="s">
        <v>68</v>
      </c>
      <c r="G114" s="28"/>
      <c r="H114" s="86" t="s">
        <v>47</v>
      </c>
      <c r="I114" s="86" t="s">
        <v>47</v>
      </c>
      <c r="J114" s="28" t="s">
        <v>50</v>
      </c>
      <c r="K114" s="173">
        <v>8</v>
      </c>
      <c r="L114" s="94"/>
      <c r="M114" s="94"/>
      <c r="N114" s="28"/>
      <c r="O114" s="28">
        <v>960</v>
      </c>
      <c r="P114" s="174">
        <v>3.421E-3</v>
      </c>
      <c r="Q114" s="28">
        <v>11</v>
      </c>
      <c r="R114" s="28">
        <f>INT(2800/(Q114+3))</f>
        <v>200</v>
      </c>
      <c r="S114" s="28">
        <f>((K114/2)*(K114/2)*3.14*9*3)/1000</f>
        <v>1.3564799999999999</v>
      </c>
      <c r="T114" s="86">
        <f>+P114*O114</f>
        <v>3.28416</v>
      </c>
      <c r="U114" s="28">
        <f>S114/R114</f>
        <v>6.7823999999999992E-3</v>
      </c>
      <c r="V114" s="28">
        <f>U114*O114</f>
        <v>6.5111039999999996</v>
      </c>
      <c r="W114" s="28"/>
      <c r="X114" s="28"/>
      <c r="Y114" s="28">
        <f>(((S114/3000)*2880)-(P114*R114))/R114</f>
        <v>3.0901039999999998E-3</v>
      </c>
      <c r="Z114" s="28">
        <f>+Y114*O114</f>
        <v>2.96649984</v>
      </c>
      <c r="AA114" s="28">
        <f>+((S114/3000)*120)/101</f>
        <v>5.3721980198019798E-4</v>
      </c>
      <c r="AB114" s="28">
        <f>AA114*O114</f>
        <v>0.51573100990099008</v>
      </c>
      <c r="AC114" s="28">
        <f>V114-T114</f>
        <v>3.2269439999999996</v>
      </c>
      <c r="AD114" s="28">
        <f>AB114+Z114</f>
        <v>3.48223084990099</v>
      </c>
      <c r="AE114" s="28">
        <f>AD114-AC114</f>
        <v>0.25528684990099038</v>
      </c>
      <c r="AF114" s="28"/>
      <c r="AG114" s="28"/>
      <c r="AH114" s="28"/>
      <c r="AI114" s="28"/>
      <c r="AJ114" s="28"/>
      <c r="AK114" s="28"/>
      <c r="AL114" s="35"/>
    </row>
    <row r="115" spans="1:38" ht="26.45" hidden="1" customHeight="1" x14ac:dyDescent="0.25">
      <c r="A115" s="26"/>
      <c r="B115" s="74" t="s">
        <v>51</v>
      </c>
      <c r="C115" s="28"/>
      <c r="D115" s="29">
        <v>43848</v>
      </c>
      <c r="E115" s="30"/>
      <c r="F115" s="28"/>
      <c r="G115" s="28"/>
      <c r="H115" s="6" t="s">
        <v>47</v>
      </c>
      <c r="I115" s="31" t="s">
        <v>47</v>
      </c>
      <c r="J115" s="6" t="s">
        <v>49</v>
      </c>
      <c r="K115" s="6">
        <v>7</v>
      </c>
      <c r="L115" s="28"/>
      <c r="M115" s="28"/>
      <c r="N115" s="28"/>
      <c r="O115" s="28"/>
      <c r="P115" s="28"/>
      <c r="Q115" s="28"/>
      <c r="R115" s="33"/>
      <c r="S115" s="28"/>
      <c r="T115" s="28"/>
      <c r="U115" s="28"/>
      <c r="V115" s="28"/>
      <c r="W115" s="78">
        <v>2.19</v>
      </c>
      <c r="X115" s="78"/>
      <c r="Y115" s="28"/>
      <c r="Z115" s="28"/>
      <c r="AA115" s="28"/>
      <c r="AB115" s="28"/>
      <c r="AC115" s="28"/>
      <c r="AD115" s="28"/>
      <c r="AE115" s="28"/>
      <c r="AF115" s="28"/>
      <c r="AG115" s="28"/>
      <c r="AH115" s="28"/>
      <c r="AI115" s="28"/>
      <c r="AJ115" s="28"/>
      <c r="AK115" s="28"/>
      <c r="AL115" s="35"/>
    </row>
  </sheetData>
  <autoFilter ref="A3:AL115" xr:uid="{00000000-0009-0000-0000-000000000000}">
    <filterColumn colId="9">
      <filters>
        <filter val="ROND"/>
      </filters>
    </filterColumn>
    <filterColumn colId="10">
      <filters>
        <filter val="22"/>
      </filters>
    </filterColumn>
    <sortState xmlns:xlrd2="http://schemas.microsoft.com/office/spreadsheetml/2017/richdata2" ref="A4:AM115">
      <sortCondition ref="D3:D115"/>
    </sortState>
  </autoFilter>
  <mergeCells count="1">
    <mergeCell ref="H2:K2"/>
  </mergeCells>
  <pageMargins left="0.70866141732283472" right="0.70866141732283472" top="0.74803149606299213" bottom="0.74803149606299213" header="0.31496062992125984" footer="0.31496062992125984"/>
  <pageSetup paperSize="9" orientation="landscape" horizontalDpi="200" verticalDpi="200" r:id="rId1"/>
  <ignoredErrors>
    <ignoredError sqref="V92:V94 V65:V67" formula="1"/>
    <ignoredError sqref="K24:K106 E31:E106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959DF5-3DC6-4172-BF9F-2B24D9A9F6CE}">
  <dimension ref="A1:P23"/>
  <sheetViews>
    <sheetView workbookViewId="0">
      <selection activeCell="I1" sqref="I1:I2"/>
    </sheetView>
  </sheetViews>
  <sheetFormatPr baseColWidth="10" defaultRowHeight="15" x14ac:dyDescent="0.25"/>
  <cols>
    <col min="9" max="9" width="13.5703125" bestFit="1" customWidth="1"/>
    <col min="16" max="16" width="17.85546875" bestFit="1" customWidth="1"/>
  </cols>
  <sheetData>
    <row r="1" spans="1:16" s="176" customFormat="1" ht="15" customHeight="1" x14ac:dyDescent="0.25">
      <c r="A1" s="290" t="s">
        <v>0</v>
      </c>
      <c r="B1" s="292" t="s">
        <v>1</v>
      </c>
      <c r="C1" s="290" t="s">
        <v>2</v>
      </c>
      <c r="D1" s="292" t="s">
        <v>3</v>
      </c>
      <c r="E1" s="292" t="s">
        <v>4</v>
      </c>
      <c r="F1" s="294" t="s">
        <v>5</v>
      </c>
      <c r="G1" s="295"/>
      <c r="H1" s="296"/>
      <c r="I1" s="304" t="s">
        <v>6</v>
      </c>
      <c r="J1" s="297" t="s">
        <v>7</v>
      </c>
      <c r="K1" s="299" t="s">
        <v>8</v>
      </c>
      <c r="L1" s="301" t="s">
        <v>9</v>
      </c>
      <c r="M1" s="302"/>
      <c r="N1" s="301" t="s">
        <v>10</v>
      </c>
      <c r="O1" s="302"/>
      <c r="P1" s="288" t="s">
        <v>11</v>
      </c>
    </row>
    <row r="2" spans="1:16" s="176" customFormat="1" x14ac:dyDescent="0.25">
      <c r="A2" s="291"/>
      <c r="B2" s="293"/>
      <c r="C2" s="291"/>
      <c r="D2" s="293"/>
      <c r="E2" s="293"/>
      <c r="F2" s="201" t="s">
        <v>12</v>
      </c>
      <c r="G2" s="201" t="s">
        <v>13</v>
      </c>
      <c r="H2" s="201" t="s">
        <v>14</v>
      </c>
      <c r="I2" s="305"/>
      <c r="J2" s="298"/>
      <c r="K2" s="300"/>
      <c r="L2" s="1" t="s">
        <v>15</v>
      </c>
      <c r="M2" s="204" t="s">
        <v>16</v>
      </c>
      <c r="N2" s="2" t="s">
        <v>15</v>
      </c>
      <c r="O2" s="206" t="s">
        <v>16</v>
      </c>
      <c r="P2" s="289"/>
    </row>
    <row r="3" spans="1:16" s="178" customFormat="1" x14ac:dyDescent="0.25">
      <c r="A3" s="194">
        <f>Feuil1!D28</f>
        <v>42754</v>
      </c>
      <c r="B3" s="177"/>
      <c r="C3" s="177"/>
      <c r="D3" s="175"/>
      <c r="E3" s="7"/>
      <c r="F3" s="202" t="str">
        <f>Feuil1!I31</f>
        <v>LAITON</v>
      </c>
      <c r="G3" s="202" t="str">
        <f>Feuil1!J31</f>
        <v>ROND</v>
      </c>
      <c r="H3" s="203" t="str">
        <f>Feuil1!K31</f>
        <v>22</v>
      </c>
      <c r="I3" s="177">
        <f>Feuil1!W28</f>
        <v>1964</v>
      </c>
      <c r="J3" s="177">
        <f>Feuil1!V31</f>
        <v>315.64246153846153</v>
      </c>
      <c r="K3" s="177">
        <f>Feuil1!G31</f>
        <v>146</v>
      </c>
      <c r="L3" s="286">
        <f>M3/J3</f>
        <v>0.48629947418598263</v>
      </c>
      <c r="M3" s="177">
        <f>Feuil1!Z31</f>
        <v>153.49676307692309</v>
      </c>
      <c r="N3" s="286">
        <f>O3/J3</f>
        <v>2.5742574257425745E-2</v>
      </c>
      <c r="O3" s="177">
        <f>Feuil1!AB31</f>
        <v>8.1254495049504953</v>
      </c>
      <c r="P3" s="177">
        <f>(O3+M3)/J3</f>
        <v>0.51204204844340839</v>
      </c>
    </row>
    <row r="4" spans="1:16" x14ac:dyDescent="0.25">
      <c r="A4" s="6"/>
      <c r="B4" s="177"/>
      <c r="C4" s="6"/>
      <c r="D4" s="175"/>
      <c r="E4" s="7"/>
      <c r="F4" s="6"/>
      <c r="G4" s="6"/>
      <c r="H4" s="6"/>
      <c r="I4" s="6"/>
      <c r="J4" s="6">
        <f>Feuil1!V34</f>
        <v>394.5530769230769</v>
      </c>
      <c r="K4" s="6"/>
      <c r="L4" s="286">
        <f t="shared" ref="L4:L22" si="0">M4/J4</f>
        <v>0.48629947418598268</v>
      </c>
      <c r="M4" s="177">
        <f>Feuil1!Z34</f>
        <v>191.87095384615387</v>
      </c>
      <c r="N4" s="286">
        <f t="shared" ref="N4:N22" si="1">O4/J4</f>
        <v>2.5742574257425741E-2</v>
      </c>
      <c r="O4" s="177">
        <f>Feuil1!AB34</f>
        <v>10.156811881188117</v>
      </c>
      <c r="P4" s="177">
        <f t="shared" ref="P4:P22" si="2">(O4+M4)/J4</f>
        <v>0.51204204844340839</v>
      </c>
    </row>
    <row r="5" spans="1:16" x14ac:dyDescent="0.25">
      <c r="A5" s="6"/>
      <c r="B5" s="177"/>
      <c r="C5" s="6"/>
      <c r="D5" s="175"/>
      <c r="E5" s="7"/>
      <c r="F5" s="6"/>
      <c r="G5" s="6"/>
      <c r="H5" s="6"/>
      <c r="I5" s="6"/>
      <c r="J5" s="6">
        <f>Feuil1!V39</f>
        <v>236.73184615384616</v>
      </c>
      <c r="K5" s="6"/>
      <c r="L5" s="286">
        <f t="shared" si="0"/>
        <v>0.48629947418598257</v>
      </c>
      <c r="M5" s="177">
        <f>Feuil1!Z39</f>
        <v>115.12257230769231</v>
      </c>
      <c r="N5" s="286">
        <f t="shared" si="1"/>
        <v>2.5742574257425738E-2</v>
      </c>
      <c r="O5" s="177">
        <f>Feuil1!AB39</f>
        <v>6.0940871287128706</v>
      </c>
      <c r="P5" s="177">
        <f t="shared" si="2"/>
        <v>0.51204204844340828</v>
      </c>
    </row>
    <row r="6" spans="1:16" x14ac:dyDescent="0.25">
      <c r="A6" s="6"/>
      <c r="B6" s="177"/>
      <c r="C6" s="6"/>
      <c r="D6" s="175"/>
      <c r="E6" s="7"/>
      <c r="F6" s="6"/>
      <c r="G6" s="6"/>
      <c r="H6" s="6"/>
      <c r="I6" s="6"/>
      <c r="J6" s="6">
        <f>Feuil1!V44</f>
        <v>236.73184615384616</v>
      </c>
      <c r="K6" s="6"/>
      <c r="L6" s="286">
        <f t="shared" si="0"/>
        <v>0.48629947418598257</v>
      </c>
      <c r="M6" s="177">
        <f>Feuil1!Z44</f>
        <v>115.12257230769231</v>
      </c>
      <c r="N6" s="286">
        <f t="shared" si="1"/>
        <v>2.5742574257425738E-2</v>
      </c>
      <c r="O6" s="177">
        <f>Feuil1!AB44</f>
        <v>6.0940871287128706</v>
      </c>
      <c r="P6" s="177">
        <f t="shared" si="2"/>
        <v>0.51204204844340828</v>
      </c>
    </row>
    <row r="7" spans="1:16" x14ac:dyDescent="0.25">
      <c r="A7" s="6"/>
      <c r="B7" s="177"/>
      <c r="C7" s="6"/>
      <c r="D7" s="175"/>
      <c r="E7" s="7"/>
      <c r="F7" s="6"/>
      <c r="G7" s="6"/>
      <c r="H7" s="6"/>
      <c r="I7" s="6"/>
      <c r="J7" s="6">
        <f>Feuil1!V51</f>
        <v>236.73184615384616</v>
      </c>
      <c r="K7" s="6"/>
      <c r="L7" s="286">
        <f t="shared" si="0"/>
        <v>0.48629947418598257</v>
      </c>
      <c r="M7" s="177">
        <f>Feuil1!Z51</f>
        <v>115.12257230769231</v>
      </c>
      <c r="N7" s="286">
        <f t="shared" si="1"/>
        <v>2.5742574257425738E-2</v>
      </c>
      <c r="O7" s="177">
        <f>Feuil1!AB51</f>
        <v>6.0940871287128706</v>
      </c>
      <c r="P7" s="177">
        <f t="shared" si="2"/>
        <v>0.51204204844340828</v>
      </c>
    </row>
    <row r="8" spans="1:16" x14ac:dyDescent="0.25">
      <c r="A8" s="6"/>
      <c r="B8" s="177"/>
      <c r="C8" s="6"/>
      <c r="D8" s="175"/>
      <c r="E8" s="7"/>
      <c r="F8" s="6"/>
      <c r="G8" s="6"/>
      <c r="H8" s="6"/>
      <c r="I8" s="6"/>
      <c r="J8" s="6">
        <f>Feuil1!V52</f>
        <v>173.60335384615385</v>
      </c>
      <c r="K8" s="6"/>
      <c r="L8" s="286">
        <f t="shared" si="0"/>
        <v>0.48629947418598257</v>
      </c>
      <c r="M8" s="177">
        <f>Feuil1!Z52</f>
        <v>84.423219692307697</v>
      </c>
      <c r="N8" s="286">
        <f t="shared" si="1"/>
        <v>2.5742574257425741E-2</v>
      </c>
      <c r="O8" s="177">
        <f>Feuil1!AB52</f>
        <v>4.4689972277227721</v>
      </c>
      <c r="P8" s="177">
        <f t="shared" si="2"/>
        <v>0.51204204844340828</v>
      </c>
    </row>
    <row r="9" spans="1:16" x14ac:dyDescent="0.25">
      <c r="A9" s="6"/>
      <c r="B9" s="177"/>
      <c r="C9" s="6"/>
      <c r="D9" s="175"/>
      <c r="E9" s="7"/>
      <c r="F9" s="6"/>
      <c r="G9" s="6"/>
      <c r="H9" s="6"/>
      <c r="I9" s="6"/>
      <c r="J9" s="6">
        <f>Feuil1!V54</f>
        <v>205.16759999999999</v>
      </c>
      <c r="K9" s="6"/>
      <c r="L9" s="286">
        <f t="shared" si="0"/>
        <v>0.48629947418598263</v>
      </c>
      <c r="M9" s="177">
        <f>Feuil1!Z54</f>
        <v>99.772896000000003</v>
      </c>
      <c r="N9" s="286">
        <f t="shared" si="1"/>
        <v>2.5742574257425745E-2</v>
      </c>
      <c r="O9" s="177">
        <f>Feuil1!AB54</f>
        <v>5.2815421782178218</v>
      </c>
      <c r="P9" s="177">
        <f t="shared" si="2"/>
        <v>0.51204204844340839</v>
      </c>
    </row>
    <row r="10" spans="1:16" x14ac:dyDescent="0.25">
      <c r="A10" s="194">
        <f>Feuil1!D57</f>
        <v>43067</v>
      </c>
      <c r="B10" s="6"/>
      <c r="C10" s="6"/>
      <c r="D10" s="6"/>
      <c r="E10" s="7"/>
      <c r="F10" s="6"/>
      <c r="G10" s="6"/>
      <c r="H10" s="6"/>
      <c r="I10" s="6">
        <f>Feuil1!W57</f>
        <v>2548</v>
      </c>
      <c r="J10" s="6">
        <f>Feuil1!V65</f>
        <v>299.86033846153845</v>
      </c>
      <c r="K10" s="6"/>
      <c r="L10" s="286">
        <f t="shared" si="0"/>
        <v>0.48629947418598257</v>
      </c>
      <c r="M10" s="6">
        <f>Feuil1!Z65</f>
        <v>145.82192492307692</v>
      </c>
      <c r="N10" s="286">
        <f t="shared" si="1"/>
        <v>2.5742574257425745E-2</v>
      </c>
      <c r="O10" s="6">
        <f>Feuil1!AB65</f>
        <v>7.71917702970297</v>
      </c>
      <c r="P10" s="177">
        <f t="shared" si="2"/>
        <v>0.51204204844340828</v>
      </c>
    </row>
    <row r="11" spans="1:16" x14ac:dyDescent="0.25">
      <c r="A11" s="7"/>
      <c r="B11" s="6"/>
      <c r="C11" s="6"/>
      <c r="D11" s="6"/>
      <c r="E11" s="7"/>
      <c r="F11" s="6"/>
      <c r="G11" s="6"/>
      <c r="H11" s="6"/>
      <c r="I11" s="6"/>
      <c r="J11" s="6">
        <f>Feuil1!V67</f>
        <v>86.801676923076926</v>
      </c>
      <c r="K11" s="6"/>
      <c r="L11" s="286">
        <f t="shared" si="0"/>
        <v>0.48629947418598257</v>
      </c>
      <c r="M11" s="6">
        <f>Feuil1!Z67</f>
        <v>42.211609846153848</v>
      </c>
      <c r="N11" s="286">
        <f t="shared" si="1"/>
        <v>2.5742574257425741E-2</v>
      </c>
      <c r="O11" s="6">
        <f>Feuil1!AB67</f>
        <v>2.234498613861386</v>
      </c>
      <c r="P11" s="177">
        <f t="shared" si="2"/>
        <v>0.51204204844340828</v>
      </c>
    </row>
    <row r="12" spans="1:16" x14ac:dyDescent="0.25">
      <c r="A12" s="7"/>
      <c r="B12" s="6"/>
      <c r="C12" s="6"/>
      <c r="D12" s="6"/>
      <c r="E12" s="7"/>
      <c r="F12" s="6"/>
      <c r="G12" s="6"/>
      <c r="H12" s="6"/>
      <c r="I12" s="6"/>
      <c r="J12" s="6">
        <f>Feuil1!V70</f>
        <v>426.11732307692307</v>
      </c>
      <c r="K12" s="6"/>
      <c r="L12" s="286">
        <f t="shared" si="0"/>
        <v>0.48629947418598263</v>
      </c>
      <c r="M12" s="6">
        <f>Feuil1!Z70</f>
        <v>207.22063015384617</v>
      </c>
      <c r="N12" s="286">
        <f t="shared" si="1"/>
        <v>2.5742574257425741E-2</v>
      </c>
      <c r="O12" s="6">
        <f>Feuil1!AB70</f>
        <v>10.969356831683168</v>
      </c>
      <c r="P12" s="177">
        <f t="shared" si="2"/>
        <v>0.51204204844340839</v>
      </c>
    </row>
    <row r="13" spans="1:16" x14ac:dyDescent="0.25">
      <c r="A13" s="7"/>
      <c r="B13" s="6"/>
      <c r="C13" s="6"/>
      <c r="D13" s="6"/>
      <c r="E13" s="7"/>
      <c r="F13" s="6"/>
      <c r="G13" s="6"/>
      <c r="H13" s="6"/>
      <c r="I13" s="6"/>
      <c r="J13" s="6">
        <f>Feuil1!V72</f>
        <v>189.38547692307694</v>
      </c>
      <c r="K13" s="6"/>
      <c r="L13" s="286">
        <f t="shared" si="0"/>
        <v>0.48629947418598257</v>
      </c>
      <c r="M13" s="6">
        <f>Feuil1!Z72</f>
        <v>92.09805784615385</v>
      </c>
      <c r="N13" s="286">
        <f t="shared" si="1"/>
        <v>2.5742574257425738E-2</v>
      </c>
      <c r="O13" s="6">
        <f>Feuil1!AB72</f>
        <v>4.8752697029702965</v>
      </c>
      <c r="P13" s="177">
        <f t="shared" si="2"/>
        <v>0.51204204844340828</v>
      </c>
    </row>
    <row r="14" spans="1:16" x14ac:dyDescent="0.25">
      <c r="A14" s="7"/>
      <c r="B14" s="6"/>
      <c r="C14" s="6"/>
      <c r="D14" s="6"/>
      <c r="E14" s="7"/>
      <c r="F14" s="6"/>
      <c r="G14" s="6"/>
      <c r="H14" s="6"/>
      <c r="I14" s="6"/>
      <c r="J14" s="6">
        <f>Feuil1!V73</f>
        <v>157.82123076923077</v>
      </c>
      <c r="K14" s="6"/>
      <c r="L14" s="286">
        <f t="shared" si="0"/>
        <v>0.48629947418598263</v>
      </c>
      <c r="M14" s="6">
        <f>Feuil1!Z73</f>
        <v>76.748381538461544</v>
      </c>
      <c r="N14" s="286">
        <f t="shared" si="1"/>
        <v>2.5742574257425745E-2</v>
      </c>
      <c r="O14" s="6">
        <f>Feuil1!AB73</f>
        <v>4.0627247524752477</v>
      </c>
      <c r="P14" s="177">
        <f t="shared" si="2"/>
        <v>0.51204204844340839</v>
      </c>
    </row>
    <row r="15" spans="1:16" x14ac:dyDescent="0.25">
      <c r="A15" s="7"/>
      <c r="B15" s="6"/>
      <c r="C15" s="6"/>
      <c r="D15" s="6"/>
      <c r="E15" s="7"/>
      <c r="F15" s="6"/>
      <c r="G15" s="6"/>
      <c r="H15" s="6"/>
      <c r="I15" s="6"/>
      <c r="J15" s="6">
        <f>Feuil1!V75</f>
        <v>244.62290769230771</v>
      </c>
      <c r="K15" s="6"/>
      <c r="L15" s="286">
        <f t="shared" si="0"/>
        <v>0.48629947418598257</v>
      </c>
      <c r="M15" s="6">
        <f>Feuil1!Z75</f>
        <v>118.95999138461539</v>
      </c>
      <c r="N15" s="286">
        <f t="shared" si="1"/>
        <v>2.5742574257425738E-2</v>
      </c>
      <c r="O15" s="6">
        <f>Feuil1!AB75</f>
        <v>6.2972233663366328</v>
      </c>
      <c r="P15" s="177">
        <f t="shared" si="2"/>
        <v>0.51204204844340839</v>
      </c>
    </row>
    <row r="16" spans="1:16" x14ac:dyDescent="0.25">
      <c r="A16" s="7"/>
      <c r="B16" s="6"/>
      <c r="C16" s="6"/>
      <c r="D16" s="6"/>
      <c r="E16" s="7"/>
      <c r="F16" s="6"/>
      <c r="G16" s="6"/>
      <c r="H16" s="6"/>
      <c r="I16" s="6"/>
      <c r="J16" s="6">
        <f>Feuil1!V81</f>
        <v>268.29609230769233</v>
      </c>
      <c r="K16" s="6"/>
      <c r="L16" s="286">
        <f t="shared" si="0"/>
        <v>0.48629947418598252</v>
      </c>
      <c r="M16" s="6">
        <f>Feuil1!Z81</f>
        <v>130.47224861538461</v>
      </c>
      <c r="N16" s="286">
        <f t="shared" si="1"/>
        <v>2.5742574257425738E-2</v>
      </c>
      <c r="O16" s="6">
        <f>Feuil1!AB81</f>
        <v>6.9066320792079203</v>
      </c>
      <c r="P16" s="177">
        <f t="shared" si="2"/>
        <v>0.51204204844340828</v>
      </c>
    </row>
    <row r="17" spans="1:16" x14ac:dyDescent="0.25">
      <c r="A17" s="7"/>
      <c r="B17" s="6"/>
      <c r="C17" s="6"/>
      <c r="D17" s="6"/>
      <c r="E17" s="7"/>
      <c r="F17" s="6"/>
      <c r="G17" s="6"/>
      <c r="H17" s="6"/>
      <c r="I17" s="6"/>
      <c r="J17" s="6">
        <f>Feuil1!V84</f>
        <v>228.84078461538462</v>
      </c>
      <c r="K17" s="6"/>
      <c r="L17" s="286">
        <f t="shared" si="0"/>
        <v>0.48629947418598263</v>
      </c>
      <c r="M17" s="6">
        <f>Feuil1!Z84</f>
        <v>111.28515323076924</v>
      </c>
      <c r="N17" s="286">
        <f t="shared" si="1"/>
        <v>2.5742574257425741E-2</v>
      </c>
      <c r="O17" s="6">
        <f>Feuil1!AB84</f>
        <v>5.8909508910891084</v>
      </c>
      <c r="P17" s="179">
        <f t="shared" si="2"/>
        <v>0.51204204844340828</v>
      </c>
    </row>
    <row r="18" spans="1:16" x14ac:dyDescent="0.25">
      <c r="A18" s="5"/>
      <c r="B18" s="6"/>
      <c r="C18" s="5"/>
      <c r="D18" s="6"/>
      <c r="E18" s="7"/>
      <c r="F18" s="5"/>
      <c r="G18" s="5"/>
      <c r="H18" s="5"/>
      <c r="I18" s="6"/>
      <c r="J18" s="6">
        <f>Feuil1!V87</f>
        <v>157.82123076923077</v>
      </c>
      <c r="K18" s="5"/>
      <c r="L18" s="286">
        <f t="shared" si="0"/>
        <v>0.48629947418598263</v>
      </c>
      <c r="M18" s="6">
        <f>Feuil1!Z87</f>
        <v>76.748381538461544</v>
      </c>
      <c r="N18" s="286">
        <f t="shared" si="1"/>
        <v>2.5742574257425745E-2</v>
      </c>
      <c r="O18" s="6">
        <f>Feuil1!AB87</f>
        <v>4.0627247524752477</v>
      </c>
      <c r="P18" s="179">
        <f t="shared" si="2"/>
        <v>0.51204204844340839</v>
      </c>
    </row>
    <row r="19" spans="1:16" x14ac:dyDescent="0.25">
      <c r="A19" s="5"/>
      <c r="B19" s="6"/>
      <c r="C19" s="5"/>
      <c r="D19" s="6"/>
      <c r="E19" s="7"/>
      <c r="F19" s="5"/>
      <c r="G19" s="5"/>
      <c r="H19" s="5"/>
      <c r="I19" s="6"/>
      <c r="J19" s="6">
        <f>Feuil1!V90</f>
        <v>441.89944615384616</v>
      </c>
      <c r="K19" s="5"/>
      <c r="L19" s="286">
        <f t="shared" si="0"/>
        <v>0.48629947418598257</v>
      </c>
      <c r="M19" s="6">
        <f>Feuil1!Z90</f>
        <v>214.89546830769231</v>
      </c>
      <c r="N19" s="286">
        <f t="shared" si="1"/>
        <v>2.5742574257425741E-2</v>
      </c>
      <c r="O19" s="6">
        <f>Feuil1!AB90</f>
        <v>11.375629306930692</v>
      </c>
      <c r="P19" s="179">
        <f t="shared" si="2"/>
        <v>0.51204204844340839</v>
      </c>
    </row>
    <row r="20" spans="1:16" x14ac:dyDescent="0.25">
      <c r="A20" s="5"/>
      <c r="B20" s="6"/>
      <c r="C20" s="5"/>
      <c r="D20" s="6"/>
      <c r="E20" s="7"/>
      <c r="F20" s="5"/>
      <c r="G20" s="5"/>
      <c r="H20" s="5"/>
      <c r="I20" s="6"/>
      <c r="J20" s="6">
        <f>Feuil1!V92</f>
        <v>157.82123076923077</v>
      </c>
      <c r="K20" s="5"/>
      <c r="L20" s="286">
        <f t="shared" si="0"/>
        <v>0.48629947418598263</v>
      </c>
      <c r="M20" s="6">
        <f>Feuil1!Z92</f>
        <v>76.748381538461544</v>
      </c>
      <c r="N20" s="286">
        <f t="shared" si="1"/>
        <v>2.5742574257425745E-2</v>
      </c>
      <c r="O20" s="6">
        <f>Feuil1!AB92</f>
        <v>4.0627247524752477</v>
      </c>
      <c r="P20" s="179">
        <f t="shared" si="2"/>
        <v>0.51204204844340839</v>
      </c>
    </row>
    <row r="21" spans="1:16" x14ac:dyDescent="0.25">
      <c r="A21" s="5"/>
      <c r="B21" s="6"/>
      <c r="C21" s="5"/>
      <c r="D21" s="6"/>
      <c r="E21" s="7"/>
      <c r="F21" s="5"/>
      <c r="G21" s="5"/>
      <c r="H21" s="5"/>
      <c r="I21" s="6"/>
      <c r="J21" s="6">
        <f>Feuil1!V94</f>
        <v>236.73184615384616</v>
      </c>
      <c r="K21" s="5"/>
      <c r="L21" s="286">
        <f t="shared" si="0"/>
        <v>0.48629947418598257</v>
      </c>
      <c r="M21" s="6">
        <f>Feuil1!Z94</f>
        <v>115.12257230769231</v>
      </c>
      <c r="N21" s="286">
        <f t="shared" si="1"/>
        <v>2.5742574257425738E-2</v>
      </c>
      <c r="O21" s="6">
        <f>Feuil1!AB94</f>
        <v>6.0940871287128706</v>
      </c>
      <c r="P21" s="177">
        <f t="shared" si="2"/>
        <v>0.51204204844340828</v>
      </c>
    </row>
    <row r="22" spans="1:16" x14ac:dyDescent="0.25">
      <c r="A22" s="194">
        <f>Feuil1!D100</f>
        <v>43696</v>
      </c>
      <c r="B22" s="6"/>
      <c r="C22" s="5"/>
      <c r="D22" s="175"/>
      <c r="E22" s="7"/>
      <c r="F22" s="5"/>
      <c r="G22" s="5"/>
      <c r="H22" s="5"/>
      <c r="I22" s="6">
        <f>Feuil1!W100</f>
        <v>3060</v>
      </c>
      <c r="J22" s="5">
        <f>Feuil1!V106</f>
        <v>78.910615384615383</v>
      </c>
      <c r="K22" s="5"/>
      <c r="L22" s="286">
        <f t="shared" si="0"/>
        <v>0.48629947418598263</v>
      </c>
      <c r="M22" s="6">
        <f>Feuil1!Z106</f>
        <v>38.374190769230772</v>
      </c>
      <c r="N22" s="286">
        <f t="shared" si="1"/>
        <v>2.5742574257425745E-2</v>
      </c>
      <c r="O22" s="6">
        <f>Feuil1!AB106</f>
        <v>2.0313623762376238</v>
      </c>
      <c r="P22" s="177">
        <f t="shared" si="2"/>
        <v>0.51204204844340839</v>
      </c>
    </row>
    <row r="23" spans="1:16" x14ac:dyDescent="0.25">
      <c r="A23" s="7"/>
      <c r="B23" s="5"/>
      <c r="C23" s="5"/>
      <c r="D23" s="5"/>
      <c r="E23" s="5"/>
      <c r="F23" s="5"/>
      <c r="G23" s="5"/>
      <c r="H23" s="5"/>
      <c r="I23" s="180"/>
      <c r="J23" s="5"/>
      <c r="K23" s="5"/>
      <c r="L23" s="177"/>
      <c r="M23" s="5"/>
      <c r="N23" s="5"/>
      <c r="O23" s="5"/>
      <c r="P23" s="5"/>
    </row>
  </sheetData>
  <mergeCells count="12">
    <mergeCell ref="P1:P2"/>
    <mergeCell ref="A1:A2"/>
    <mergeCell ref="B1:B2"/>
    <mergeCell ref="C1:C2"/>
    <mergeCell ref="D1:D2"/>
    <mergeCell ref="E1:E2"/>
    <mergeCell ref="F1:H1"/>
    <mergeCell ref="I1:I2"/>
    <mergeCell ref="J1:J2"/>
    <mergeCell ref="K1:K2"/>
    <mergeCell ref="L1:M1"/>
    <mergeCell ref="N1:O1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468336-9DDE-4EF4-962B-315FCA6664F5}">
  <dimension ref="A1:R21"/>
  <sheetViews>
    <sheetView workbookViewId="0">
      <selection activeCell="K1" sqref="K1"/>
    </sheetView>
  </sheetViews>
  <sheetFormatPr baseColWidth="10" defaultRowHeight="15" x14ac:dyDescent="0.25"/>
  <cols>
    <col min="5" max="5" width="34.5703125" bestFit="1" customWidth="1"/>
  </cols>
  <sheetData>
    <row r="1" spans="1:18" ht="48.75" thickTop="1" x14ac:dyDescent="0.25">
      <c r="A1" s="196" t="s">
        <v>17</v>
      </c>
      <c r="B1" s="208" t="s">
        <v>18</v>
      </c>
      <c r="C1" s="197" t="s">
        <v>19</v>
      </c>
      <c r="D1" s="209" t="s">
        <v>20</v>
      </c>
      <c r="E1" s="209" t="s">
        <v>5</v>
      </c>
      <c r="F1" s="200" t="s">
        <v>21</v>
      </c>
      <c r="G1" s="303" t="s">
        <v>22</v>
      </c>
      <c r="H1" s="303"/>
      <c r="I1" s="303"/>
      <c r="J1" s="207" t="s">
        <v>23</v>
      </c>
      <c r="K1" s="213" t="s">
        <v>24</v>
      </c>
      <c r="L1" s="212" t="s">
        <v>25</v>
      </c>
      <c r="M1" s="211" t="s">
        <v>26</v>
      </c>
      <c r="N1" s="188" t="s">
        <v>27</v>
      </c>
      <c r="O1" s="210" t="s">
        <v>28</v>
      </c>
      <c r="P1" s="183" t="s">
        <v>29</v>
      </c>
      <c r="Q1" s="183" t="s">
        <v>30</v>
      </c>
      <c r="R1" s="184" t="s">
        <v>31</v>
      </c>
    </row>
    <row r="2" spans="1:18" x14ac:dyDescent="0.25">
      <c r="A2" s="6">
        <f>Feuil1!A31</f>
        <v>201700021</v>
      </c>
      <c r="B2" s="6">
        <f>Feuil1!C31</f>
        <v>546763</v>
      </c>
      <c r="C2" s="181">
        <f>Feuil1!D31</f>
        <v>42818</v>
      </c>
      <c r="D2" s="191" t="str">
        <f>Feuil1!E31</f>
        <v>200200</v>
      </c>
      <c r="E2" s="190" t="str">
        <f>Feuil1!F31</f>
        <v>EMBOUT DE TIGE</v>
      </c>
      <c r="F2" s="192">
        <f>Feuil1!G31</f>
        <v>146</v>
      </c>
      <c r="G2" s="6" t="str">
        <f>Feuil1!H31</f>
        <v>LAITON</v>
      </c>
      <c r="H2" s="6" t="str">
        <f>Feuil1!J31</f>
        <v>ROND</v>
      </c>
      <c r="I2" s="191" t="str">
        <f>Feuil1!K31</f>
        <v>22</v>
      </c>
      <c r="J2" s="192">
        <f>Feuil1!O31</f>
        <v>2000</v>
      </c>
      <c r="K2" s="193">
        <f>Feuil1!P31</f>
        <v>7.4759999999999993E-2</v>
      </c>
      <c r="L2" s="193">
        <f>Feuil1!AA31</f>
        <v>4.0627247524752472E-3</v>
      </c>
      <c r="M2" s="193">
        <f>Feuil1!U31</f>
        <v>0.15782123076923077</v>
      </c>
      <c r="N2" s="189">
        <f>M2*J2</f>
        <v>315.64246153846153</v>
      </c>
      <c r="O2" s="193">
        <f>Feuil1!Y31</f>
        <v>7.6748381538461544E-2</v>
      </c>
      <c r="P2" s="185">
        <f>O2*J2</f>
        <v>153.49676307692309</v>
      </c>
      <c r="Q2" s="187">
        <f>L2*J2</f>
        <v>8.1254495049504953</v>
      </c>
      <c r="R2" s="186">
        <f>(O2+L2)/M2</f>
        <v>0.51204204844340839</v>
      </c>
    </row>
    <row r="3" spans="1:18" x14ac:dyDescent="0.25">
      <c r="A3" s="6">
        <f>Feuil1!A34</f>
        <v>201700034</v>
      </c>
      <c r="B3" s="175">
        <f>Feuil1!C34</f>
        <v>547321</v>
      </c>
      <c r="C3" s="181">
        <f>Feuil1!D34</f>
        <v>42839</v>
      </c>
      <c r="D3" s="191" t="str">
        <f>Feuil1!E34</f>
        <v>200200</v>
      </c>
      <c r="E3" s="190" t="str">
        <f>Feuil1!F34</f>
        <v>EMBOUT DE TIGE</v>
      </c>
      <c r="F3" s="192"/>
      <c r="G3" s="6"/>
      <c r="H3" s="6"/>
      <c r="I3" s="6"/>
      <c r="J3" s="192">
        <f>Feuil1!O34</f>
        <v>2500</v>
      </c>
      <c r="K3" s="193">
        <f>Feuil1!P34</f>
        <v>7.4759999999999993E-2</v>
      </c>
      <c r="L3" s="193">
        <f>Feuil1!AA34</f>
        <v>4.0627247524752472E-3</v>
      </c>
      <c r="M3" s="193">
        <f>Feuil1!U34</f>
        <v>0.15782123076923077</v>
      </c>
      <c r="N3" s="189">
        <f t="shared" ref="N3:N21" si="0">M3*J3</f>
        <v>394.5530769230769</v>
      </c>
      <c r="O3" s="193">
        <f>Feuil1!Y34</f>
        <v>7.6748381538461544E-2</v>
      </c>
      <c r="P3" s="185">
        <f t="shared" ref="P3:P21" si="1">O3*J3</f>
        <v>191.87095384615387</v>
      </c>
      <c r="Q3" s="187">
        <f t="shared" ref="Q3:Q21" si="2">L3*J3</f>
        <v>10.156811881188117</v>
      </c>
      <c r="R3" s="186">
        <f t="shared" ref="R3:R21" si="3">(O3+L3)/M3</f>
        <v>0.51204204844340839</v>
      </c>
    </row>
    <row r="4" spans="1:18" x14ac:dyDescent="0.25">
      <c r="A4" s="6">
        <f>Feuil1!A39</f>
        <v>201700038</v>
      </c>
      <c r="B4" s="6">
        <f>Feuil1!C39</f>
        <v>547903</v>
      </c>
      <c r="C4" s="181">
        <f>Feuil1!D39</f>
        <v>42866</v>
      </c>
      <c r="D4" s="191" t="str">
        <f>Feuil1!E39</f>
        <v>200200</v>
      </c>
      <c r="E4" s="190" t="str">
        <f>Feuil1!F39</f>
        <v>EMBOUT DE TIGE</v>
      </c>
      <c r="F4" s="192"/>
      <c r="G4" s="6"/>
      <c r="H4" s="6"/>
      <c r="I4" s="6"/>
      <c r="J4" s="192">
        <f>Feuil1!O39</f>
        <v>1500</v>
      </c>
      <c r="K4" s="193">
        <f>Feuil1!P39</f>
        <v>7.4759999999999993E-2</v>
      </c>
      <c r="L4" s="193">
        <f>Feuil1!AA39</f>
        <v>4.0627247524752472E-3</v>
      </c>
      <c r="M4" s="193">
        <f>Feuil1!U39</f>
        <v>0.15782123076923077</v>
      </c>
      <c r="N4" s="189">
        <f t="shared" si="0"/>
        <v>236.73184615384616</v>
      </c>
      <c r="O4" s="193">
        <f>Feuil1!Y39</f>
        <v>7.6748381538461544E-2</v>
      </c>
      <c r="P4" s="185">
        <f t="shared" si="1"/>
        <v>115.12257230769231</v>
      </c>
      <c r="Q4" s="187">
        <f t="shared" si="2"/>
        <v>6.0940871287128706</v>
      </c>
      <c r="R4" s="186">
        <f t="shared" si="3"/>
        <v>0.51204204844340839</v>
      </c>
    </row>
    <row r="5" spans="1:18" x14ac:dyDescent="0.25">
      <c r="A5" s="6">
        <f>Feuil1!A44</f>
        <v>201700061</v>
      </c>
      <c r="B5" s="6">
        <f>Feuil1!C44</f>
        <v>549084</v>
      </c>
      <c r="C5" s="181">
        <f>Feuil1!D44</f>
        <v>42923</v>
      </c>
      <c r="D5" s="191" t="str">
        <f>Feuil1!E44</f>
        <v>200200</v>
      </c>
      <c r="E5" s="190" t="str">
        <f>Feuil1!F44</f>
        <v>EMBOUT DE TIGE</v>
      </c>
      <c r="F5" s="192"/>
      <c r="G5" s="6"/>
      <c r="H5" s="6"/>
      <c r="I5" s="6"/>
      <c r="J5" s="192">
        <f>Feuil1!O44</f>
        <v>1500</v>
      </c>
      <c r="K5" s="193">
        <f>Feuil1!P44</f>
        <v>7.4759999999999993E-2</v>
      </c>
      <c r="L5" s="193">
        <f>Feuil1!AA44</f>
        <v>4.0627247524752472E-3</v>
      </c>
      <c r="M5" s="193">
        <f>Feuil1!U44</f>
        <v>0.15782123076923077</v>
      </c>
      <c r="N5" s="189">
        <f t="shared" si="0"/>
        <v>236.73184615384616</v>
      </c>
      <c r="O5" s="193">
        <f>Feuil1!Y44</f>
        <v>7.6748381538461544E-2</v>
      </c>
      <c r="P5" s="185">
        <f t="shared" si="1"/>
        <v>115.12257230769231</v>
      </c>
      <c r="Q5" s="187">
        <f t="shared" si="2"/>
        <v>6.0940871287128706</v>
      </c>
      <c r="R5" s="186">
        <f t="shared" si="3"/>
        <v>0.51204204844340839</v>
      </c>
    </row>
    <row r="6" spans="1:18" x14ac:dyDescent="0.25">
      <c r="A6" s="6">
        <f>Feuil1!A51</f>
        <v>201700076</v>
      </c>
      <c r="B6" s="6">
        <f>Feuil1!C51</f>
        <v>530052</v>
      </c>
      <c r="C6" s="181">
        <f>Feuil1!D51</f>
        <v>42984</v>
      </c>
      <c r="D6" s="191" t="str">
        <f>Feuil1!E51</f>
        <v>200200</v>
      </c>
      <c r="E6" s="190" t="str">
        <f>Feuil1!F51</f>
        <v>EMBOUT DE TIGE</v>
      </c>
      <c r="F6" s="192"/>
      <c r="G6" s="6"/>
      <c r="H6" s="6"/>
      <c r="I6" s="6"/>
      <c r="J6" s="192">
        <f>Feuil1!O51</f>
        <v>1500</v>
      </c>
      <c r="K6" s="193">
        <f>Feuil1!P51</f>
        <v>7.4759999999999993E-2</v>
      </c>
      <c r="L6" s="193">
        <f>Feuil1!AA51</f>
        <v>4.0627247524752472E-3</v>
      </c>
      <c r="M6" s="193">
        <f>Feuil1!U51</f>
        <v>0.15782123076923077</v>
      </c>
      <c r="N6" s="189">
        <f t="shared" si="0"/>
        <v>236.73184615384616</v>
      </c>
      <c r="O6" s="193">
        <f>Feuil1!Y51</f>
        <v>7.6748381538461544E-2</v>
      </c>
      <c r="P6" s="185">
        <f t="shared" si="1"/>
        <v>115.12257230769231</v>
      </c>
      <c r="Q6" s="187">
        <f t="shared" si="2"/>
        <v>6.0940871287128706</v>
      </c>
      <c r="R6" s="186">
        <f t="shared" si="3"/>
        <v>0.51204204844340839</v>
      </c>
    </row>
    <row r="7" spans="1:18" x14ac:dyDescent="0.25">
      <c r="A7" s="6">
        <f>Feuil1!A52</f>
        <v>201700081</v>
      </c>
      <c r="B7" s="6">
        <f>Feuil1!C52</f>
        <v>530407</v>
      </c>
      <c r="C7" s="181">
        <f>Feuil1!D52</f>
        <v>43003</v>
      </c>
      <c r="D7" s="191" t="str">
        <f>Feuil1!E52</f>
        <v>200200</v>
      </c>
      <c r="E7" s="190" t="str">
        <f>Feuil1!F52</f>
        <v>EMBOUT DE TIGE</v>
      </c>
      <c r="F7" s="192"/>
      <c r="G7" s="6"/>
      <c r="H7" s="6"/>
      <c r="I7" s="6"/>
      <c r="J7" s="192">
        <f>Feuil1!O52</f>
        <v>1100</v>
      </c>
      <c r="K7" s="193">
        <f>Feuil1!P52</f>
        <v>7.4759999999999993E-2</v>
      </c>
      <c r="L7" s="193">
        <f>Feuil1!AA52</f>
        <v>4.0627247524752472E-3</v>
      </c>
      <c r="M7" s="193">
        <f>Feuil1!U52</f>
        <v>0.15782123076923077</v>
      </c>
      <c r="N7" s="189">
        <f t="shared" si="0"/>
        <v>173.60335384615385</v>
      </c>
      <c r="O7" s="193">
        <f>Feuil1!Y52</f>
        <v>7.6748381538461544E-2</v>
      </c>
      <c r="P7" s="185">
        <f t="shared" si="1"/>
        <v>84.423219692307697</v>
      </c>
      <c r="Q7" s="187">
        <f t="shared" si="2"/>
        <v>4.4689972277227721</v>
      </c>
      <c r="R7" s="186">
        <f t="shared" si="3"/>
        <v>0.51204204844340839</v>
      </c>
    </row>
    <row r="8" spans="1:18" x14ac:dyDescent="0.25">
      <c r="A8" s="6">
        <f>Feuil1!A54</f>
        <v>201700095</v>
      </c>
      <c r="B8" s="6">
        <f>Feuil1!C54</f>
        <v>531288</v>
      </c>
      <c r="C8" s="181">
        <f>Feuil1!D54</f>
        <v>43043</v>
      </c>
      <c r="D8" s="191" t="str">
        <f>Feuil1!E54</f>
        <v>200200</v>
      </c>
      <c r="E8" s="190" t="str">
        <f>Feuil1!F54</f>
        <v>EMBOUT DE TIGE</v>
      </c>
      <c r="F8" s="192"/>
      <c r="G8" s="6"/>
      <c r="H8" s="6"/>
      <c r="I8" s="6"/>
      <c r="J8" s="192">
        <f>Feuil1!O54</f>
        <v>1300</v>
      </c>
      <c r="K8" s="193">
        <f>Feuil1!P54</f>
        <v>7.4759999999999993E-2</v>
      </c>
      <c r="L8" s="193">
        <f>Feuil1!AA54</f>
        <v>4.0627247524752472E-3</v>
      </c>
      <c r="M8" s="193">
        <f>Feuil1!U54</f>
        <v>0.15782123076923077</v>
      </c>
      <c r="N8" s="189">
        <f t="shared" si="0"/>
        <v>205.16759999999999</v>
      </c>
      <c r="O8" s="193">
        <f>Feuil1!Y54</f>
        <v>7.6748381538461544E-2</v>
      </c>
      <c r="P8" s="185">
        <f t="shared" si="1"/>
        <v>99.772896000000003</v>
      </c>
      <c r="Q8" s="187">
        <f t="shared" si="2"/>
        <v>5.2815421782178218</v>
      </c>
      <c r="R8" s="186">
        <f t="shared" si="3"/>
        <v>0.51204204844340839</v>
      </c>
    </row>
    <row r="9" spans="1:18" x14ac:dyDescent="0.25">
      <c r="A9" s="6">
        <f>Feuil1!A65</f>
        <v>201800002</v>
      </c>
      <c r="B9" s="6">
        <f>Feuil1!C65</f>
        <v>532778</v>
      </c>
      <c r="C9" s="181">
        <f>Feuil1!D65</f>
        <v>43113</v>
      </c>
      <c r="D9" s="191" t="str">
        <f>Feuil1!E65</f>
        <v>200200</v>
      </c>
      <c r="E9" s="190" t="str">
        <f>Feuil1!F65</f>
        <v>EMBOUT DE TIGE</v>
      </c>
      <c r="F9" s="192"/>
      <c r="G9" s="6"/>
      <c r="H9" s="6"/>
      <c r="I9" s="6"/>
      <c r="J9" s="192">
        <f>Feuil1!O65</f>
        <v>1900</v>
      </c>
      <c r="K9" s="193">
        <f>Feuil1!P65</f>
        <v>7.4759999999999993E-2</v>
      </c>
      <c r="L9" s="193">
        <f>Feuil1!AA65</f>
        <v>4.0627247524752472E-3</v>
      </c>
      <c r="M9" s="193">
        <f>Feuil1!U65</f>
        <v>0.15782123076923077</v>
      </c>
      <c r="N9" s="189">
        <f t="shared" si="0"/>
        <v>299.86033846153845</v>
      </c>
      <c r="O9" s="193">
        <f>Feuil1!Y65</f>
        <v>7.6748381538461544E-2</v>
      </c>
      <c r="P9" s="185">
        <f t="shared" si="1"/>
        <v>145.82192492307692</v>
      </c>
      <c r="Q9" s="187">
        <f t="shared" si="2"/>
        <v>7.71917702970297</v>
      </c>
      <c r="R9" s="186">
        <f t="shared" si="3"/>
        <v>0.51204204844340839</v>
      </c>
    </row>
    <row r="10" spans="1:18" x14ac:dyDescent="0.25">
      <c r="A10" s="6">
        <f>Feuil1!A67</f>
        <v>201800011</v>
      </c>
      <c r="B10" s="6">
        <f>Feuil1!C67</f>
        <v>533503</v>
      </c>
      <c r="C10" s="181">
        <f>Feuil1!D67</f>
        <v>43148</v>
      </c>
      <c r="D10" s="191" t="str">
        <f>Feuil1!E67</f>
        <v>200200</v>
      </c>
      <c r="E10" s="190" t="str">
        <f>Feuil1!F67</f>
        <v>EMBOUT DE TIGE</v>
      </c>
      <c r="F10" s="192"/>
      <c r="G10" s="6"/>
      <c r="H10" s="6"/>
      <c r="I10" s="6"/>
      <c r="J10" s="192">
        <f>Feuil1!O67</f>
        <v>550</v>
      </c>
      <c r="K10" s="193">
        <f>Feuil1!P67</f>
        <v>7.4759999999999993E-2</v>
      </c>
      <c r="L10" s="193">
        <f>Feuil1!AA67</f>
        <v>4.0627247524752472E-3</v>
      </c>
      <c r="M10" s="193">
        <f>Feuil1!U67</f>
        <v>0.15782123076923077</v>
      </c>
      <c r="N10" s="189">
        <f t="shared" si="0"/>
        <v>86.801676923076926</v>
      </c>
      <c r="O10" s="193">
        <f>Feuil1!Y67</f>
        <v>7.6748381538461544E-2</v>
      </c>
      <c r="P10" s="185">
        <f t="shared" si="1"/>
        <v>42.211609846153848</v>
      </c>
      <c r="Q10" s="187">
        <f t="shared" si="2"/>
        <v>2.234498613861386</v>
      </c>
      <c r="R10" s="186">
        <f t="shared" si="3"/>
        <v>0.51204204844340839</v>
      </c>
    </row>
    <row r="11" spans="1:18" x14ac:dyDescent="0.25">
      <c r="A11" s="6">
        <f>Feuil1!A70</f>
        <v>201800023</v>
      </c>
      <c r="B11" s="6">
        <f>Feuil1!C70</f>
        <v>534593</v>
      </c>
      <c r="C11" s="181">
        <f>Feuil1!D70</f>
        <v>43194</v>
      </c>
      <c r="D11" s="191" t="str">
        <f>Feuil1!E70</f>
        <v>200200</v>
      </c>
      <c r="E11" s="190" t="str">
        <f>Feuil1!F70</f>
        <v>EMBOUT DE TIGE</v>
      </c>
      <c r="F11" s="192"/>
      <c r="G11" s="6"/>
      <c r="H11" s="6"/>
      <c r="I11" s="6"/>
      <c r="J11" s="192">
        <f>Feuil1!O70</f>
        <v>2700</v>
      </c>
      <c r="K11" s="193">
        <f>Feuil1!P70</f>
        <v>7.4759999999999993E-2</v>
      </c>
      <c r="L11" s="193">
        <f>Feuil1!AA70</f>
        <v>4.0627247524752472E-3</v>
      </c>
      <c r="M11" s="193">
        <f>Feuil1!U70</f>
        <v>0.15782123076923077</v>
      </c>
      <c r="N11" s="189">
        <f t="shared" si="0"/>
        <v>426.11732307692307</v>
      </c>
      <c r="O11" s="193">
        <f>Feuil1!Y70</f>
        <v>7.6748381538461544E-2</v>
      </c>
      <c r="P11" s="185">
        <f t="shared" si="1"/>
        <v>207.22063015384617</v>
      </c>
      <c r="Q11" s="187">
        <f t="shared" si="2"/>
        <v>10.969356831683168</v>
      </c>
      <c r="R11" s="186">
        <f t="shared" si="3"/>
        <v>0.51204204844340839</v>
      </c>
    </row>
    <row r="12" spans="1:18" x14ac:dyDescent="0.25">
      <c r="A12" s="6">
        <f>Feuil1!A72</f>
        <v>201800033</v>
      </c>
      <c r="B12" s="6">
        <f>Feuil1!C72</f>
        <v>535277</v>
      </c>
      <c r="C12" s="181">
        <f>Feuil1!D72</f>
        <v>43217</v>
      </c>
      <c r="D12" s="191" t="str">
        <f>Feuil1!E72</f>
        <v>200200</v>
      </c>
      <c r="E12" s="190" t="str">
        <f>Feuil1!F72</f>
        <v>EMBOUT DE TIGE</v>
      </c>
      <c r="F12" s="192"/>
      <c r="G12" s="6"/>
      <c r="H12" s="6"/>
      <c r="I12" s="6"/>
      <c r="J12" s="192">
        <f>Feuil1!O72</f>
        <v>1200</v>
      </c>
      <c r="K12" s="193">
        <f>Feuil1!P72</f>
        <v>7.4759999999999993E-2</v>
      </c>
      <c r="L12" s="193">
        <f>Feuil1!AA72</f>
        <v>4.0627247524752472E-3</v>
      </c>
      <c r="M12" s="193">
        <f>Feuil1!U72</f>
        <v>0.15782123076923077</v>
      </c>
      <c r="N12" s="189">
        <f t="shared" si="0"/>
        <v>189.38547692307694</v>
      </c>
      <c r="O12" s="193">
        <f>Feuil1!Y72</f>
        <v>7.6748381538461544E-2</v>
      </c>
      <c r="P12" s="185">
        <f t="shared" si="1"/>
        <v>92.09805784615385</v>
      </c>
      <c r="Q12" s="187">
        <f t="shared" si="2"/>
        <v>4.8752697029702965</v>
      </c>
      <c r="R12" s="186">
        <f t="shared" si="3"/>
        <v>0.51204204844340839</v>
      </c>
    </row>
    <row r="13" spans="1:18" x14ac:dyDescent="0.25">
      <c r="A13" s="6">
        <f>Feuil1!A73</f>
        <v>201800048</v>
      </c>
      <c r="B13" s="6">
        <f>Feuil1!C73</f>
        <v>536321</v>
      </c>
      <c r="C13" s="181">
        <f>Feuil1!D73</f>
        <v>43263</v>
      </c>
      <c r="D13" s="191" t="str">
        <f>Feuil1!E73</f>
        <v>200200</v>
      </c>
      <c r="E13" s="190" t="str">
        <f>Feuil1!F73</f>
        <v>EMBOUT DE TIGE</v>
      </c>
      <c r="F13" s="192"/>
      <c r="G13" s="6"/>
      <c r="H13" s="6"/>
      <c r="I13" s="6"/>
      <c r="J13" s="192">
        <f>Feuil1!O73</f>
        <v>1000</v>
      </c>
      <c r="K13" s="193">
        <f>Feuil1!P73</f>
        <v>7.4759999999999993E-2</v>
      </c>
      <c r="L13" s="193">
        <f>Feuil1!AA73</f>
        <v>4.0627247524752472E-3</v>
      </c>
      <c r="M13" s="193">
        <f>Feuil1!U73</f>
        <v>0.15782123076923077</v>
      </c>
      <c r="N13" s="189">
        <f t="shared" si="0"/>
        <v>157.82123076923077</v>
      </c>
      <c r="O13" s="193">
        <f>Feuil1!Y73</f>
        <v>7.6748381538461544E-2</v>
      </c>
      <c r="P13" s="185">
        <f t="shared" si="1"/>
        <v>76.748381538461544</v>
      </c>
      <c r="Q13" s="187">
        <f t="shared" si="2"/>
        <v>4.0627247524752477</v>
      </c>
      <c r="R13" s="186">
        <f t="shared" si="3"/>
        <v>0.51204204844340839</v>
      </c>
    </row>
    <row r="14" spans="1:18" x14ac:dyDescent="0.25">
      <c r="A14" s="6">
        <f>Feuil1!A75</f>
        <v>201800056</v>
      </c>
      <c r="B14" s="6">
        <f>Feuil1!C75</f>
        <v>537031</v>
      </c>
      <c r="C14" s="181">
        <f>Feuil1!D75</f>
        <v>43297</v>
      </c>
      <c r="D14" s="191" t="str">
        <f>Feuil1!E75</f>
        <v>200200</v>
      </c>
      <c r="E14" s="190" t="str">
        <f>Feuil1!F75</f>
        <v>EMBOUT DE TIGE</v>
      </c>
      <c r="F14" s="192"/>
      <c r="G14" s="6"/>
      <c r="H14" s="6"/>
      <c r="I14" s="6"/>
      <c r="J14" s="192">
        <f>Feuil1!O75</f>
        <v>1550</v>
      </c>
      <c r="K14" s="193">
        <f>Feuil1!P75</f>
        <v>7.4759999999999993E-2</v>
      </c>
      <c r="L14" s="193">
        <f>Feuil1!AA75</f>
        <v>4.0627247524752472E-3</v>
      </c>
      <c r="M14" s="193">
        <f>Feuil1!U75</f>
        <v>0.15782123076923077</v>
      </c>
      <c r="N14" s="189">
        <f t="shared" si="0"/>
        <v>244.62290769230771</v>
      </c>
      <c r="O14" s="193">
        <f>Feuil1!Y75</f>
        <v>7.6748381538461544E-2</v>
      </c>
      <c r="P14" s="185">
        <f t="shared" si="1"/>
        <v>118.95999138461539</v>
      </c>
      <c r="Q14" s="187">
        <f t="shared" si="2"/>
        <v>6.2972233663366328</v>
      </c>
      <c r="R14" s="186">
        <f t="shared" si="3"/>
        <v>0.51204204844340839</v>
      </c>
    </row>
    <row r="15" spans="1:18" x14ac:dyDescent="0.25">
      <c r="A15" s="6">
        <f>Feuil1!A81</f>
        <v>201800081</v>
      </c>
      <c r="B15" s="6">
        <f>Feuil1!C81</f>
        <v>539116</v>
      </c>
      <c r="C15" s="181">
        <f>Feuil1!D81</f>
        <v>43412</v>
      </c>
      <c r="D15" s="191" t="str">
        <f>Feuil1!E81</f>
        <v>200200</v>
      </c>
      <c r="E15" s="190" t="str">
        <f>Feuil1!F81</f>
        <v>EMBOUT DE TIGE</v>
      </c>
      <c r="F15" s="192"/>
      <c r="G15" s="6"/>
      <c r="H15" s="6"/>
      <c r="I15" s="6"/>
      <c r="J15" s="192">
        <f>Feuil1!O81</f>
        <v>1700</v>
      </c>
      <c r="K15" s="193">
        <f>Feuil1!P81</f>
        <v>7.4759999999999993E-2</v>
      </c>
      <c r="L15" s="193">
        <f>Feuil1!AA81</f>
        <v>4.0627247524752472E-3</v>
      </c>
      <c r="M15" s="193">
        <f>Feuil1!U81</f>
        <v>0.15782123076923077</v>
      </c>
      <c r="N15" s="189">
        <f t="shared" si="0"/>
        <v>268.29609230769233</v>
      </c>
      <c r="O15" s="193">
        <f>Feuil1!Y81</f>
        <v>7.6748381538461544E-2</v>
      </c>
      <c r="P15" s="185">
        <f t="shared" si="1"/>
        <v>130.47224861538461</v>
      </c>
      <c r="Q15" s="187">
        <f t="shared" si="2"/>
        <v>6.9066320792079203</v>
      </c>
      <c r="R15" s="186">
        <f t="shared" si="3"/>
        <v>0.51204204844340839</v>
      </c>
    </row>
    <row r="16" spans="1:18" x14ac:dyDescent="0.25">
      <c r="A16" s="6">
        <f>Feuil1!A84</f>
        <v>201800087</v>
      </c>
      <c r="B16" s="6">
        <f>Feuil1!C84</f>
        <v>539596</v>
      </c>
      <c r="C16" s="181">
        <f>Feuil1!D84</f>
        <v>43435</v>
      </c>
      <c r="D16" s="191" t="str">
        <f>Feuil1!E84</f>
        <v>200200</v>
      </c>
      <c r="E16" s="190" t="str">
        <f>Feuil1!F84</f>
        <v>EMBOUT DE TIGE</v>
      </c>
      <c r="F16" s="192"/>
      <c r="G16" s="6"/>
      <c r="H16" s="6"/>
      <c r="I16" s="6"/>
      <c r="J16" s="192">
        <f>Feuil1!O84</f>
        <v>1450</v>
      </c>
      <c r="K16" s="193">
        <f>Feuil1!P84</f>
        <v>7.4759999999999993E-2</v>
      </c>
      <c r="L16" s="193">
        <f>Feuil1!AA84</f>
        <v>4.0627247524752472E-3</v>
      </c>
      <c r="M16" s="193">
        <f>Feuil1!U84</f>
        <v>0.15782123076923077</v>
      </c>
      <c r="N16" s="189">
        <f t="shared" si="0"/>
        <v>228.84078461538462</v>
      </c>
      <c r="O16" s="193">
        <f>Feuil1!Y84</f>
        <v>7.6748381538461544E-2</v>
      </c>
      <c r="P16" s="185">
        <f t="shared" si="1"/>
        <v>111.28515323076924</v>
      </c>
      <c r="Q16" s="187">
        <f t="shared" si="2"/>
        <v>5.8909508910891084</v>
      </c>
      <c r="R16" s="186">
        <f t="shared" si="3"/>
        <v>0.51204204844340839</v>
      </c>
    </row>
    <row r="17" spans="1:18" x14ac:dyDescent="0.25">
      <c r="A17" s="6">
        <f>Feuil1!A87</f>
        <v>201900001</v>
      </c>
      <c r="B17" s="6">
        <f>Feuil1!C87</f>
        <v>540757</v>
      </c>
      <c r="C17" s="181">
        <f>Feuil1!D87</f>
        <v>43491</v>
      </c>
      <c r="D17" s="191" t="str">
        <f>Feuil1!E87</f>
        <v>200200</v>
      </c>
      <c r="E17" s="190" t="str">
        <f>Feuil1!F87</f>
        <v>EMBOUT DE TIGE</v>
      </c>
      <c r="F17" s="192"/>
      <c r="G17" s="6"/>
      <c r="H17" s="6"/>
      <c r="I17" s="6"/>
      <c r="J17" s="192">
        <f>Feuil1!O87</f>
        <v>1000</v>
      </c>
      <c r="K17" s="193">
        <f>Feuil1!P87</f>
        <v>7.4759999999999993E-2</v>
      </c>
      <c r="L17" s="193">
        <f>Feuil1!AA87</f>
        <v>4.0627247524752472E-3</v>
      </c>
      <c r="M17" s="193">
        <f>Feuil1!U87</f>
        <v>0.15782123076923077</v>
      </c>
      <c r="N17" s="189">
        <f t="shared" si="0"/>
        <v>157.82123076923077</v>
      </c>
      <c r="O17" s="193">
        <f>Feuil1!Y87</f>
        <v>7.6748381538461544E-2</v>
      </c>
      <c r="P17" s="185">
        <f t="shared" si="1"/>
        <v>76.748381538461544</v>
      </c>
      <c r="Q17" s="187">
        <f t="shared" si="2"/>
        <v>4.0627247524752477</v>
      </c>
      <c r="R17" s="186">
        <f t="shared" si="3"/>
        <v>0.51204204844340839</v>
      </c>
    </row>
    <row r="18" spans="1:18" x14ac:dyDescent="0.25">
      <c r="A18" s="6">
        <f>Feuil1!A90</f>
        <v>201900011</v>
      </c>
      <c r="B18" s="6">
        <f>Feuil1!C90</f>
        <v>541530</v>
      </c>
      <c r="C18" s="181">
        <f>Feuil1!D90</f>
        <v>43524</v>
      </c>
      <c r="D18" s="191" t="str">
        <f>Feuil1!E90</f>
        <v>200200</v>
      </c>
      <c r="E18" s="190" t="str">
        <f>Feuil1!F90</f>
        <v>EMBOUT DE TIGE</v>
      </c>
      <c r="F18" s="192"/>
      <c r="G18" s="6"/>
      <c r="H18" s="6"/>
      <c r="I18" s="6"/>
      <c r="J18" s="192">
        <f>Feuil1!O90</f>
        <v>2800</v>
      </c>
      <c r="K18" s="193">
        <f>Feuil1!P90</f>
        <v>7.4759999999999993E-2</v>
      </c>
      <c r="L18" s="193">
        <f>Feuil1!AA90</f>
        <v>4.0627247524752472E-3</v>
      </c>
      <c r="M18" s="193">
        <f>Feuil1!U90</f>
        <v>0.15782123076923077</v>
      </c>
      <c r="N18" s="189">
        <f t="shared" si="0"/>
        <v>441.89944615384616</v>
      </c>
      <c r="O18" s="193">
        <f>Feuil1!Y90</f>
        <v>7.6748381538461544E-2</v>
      </c>
      <c r="P18" s="185">
        <f t="shared" si="1"/>
        <v>214.89546830769231</v>
      </c>
      <c r="Q18" s="187">
        <f t="shared" si="2"/>
        <v>11.375629306930692</v>
      </c>
      <c r="R18" s="186">
        <f t="shared" si="3"/>
        <v>0.51204204844340839</v>
      </c>
    </row>
    <row r="19" spans="1:18" x14ac:dyDescent="0.25">
      <c r="A19" s="6">
        <f>Feuil1!A92</f>
        <v>201900023</v>
      </c>
      <c r="B19" s="6">
        <f>Feuil1!C92</f>
        <v>542331</v>
      </c>
      <c r="C19" s="181">
        <f>Feuil1!D92</f>
        <v>43554</v>
      </c>
      <c r="D19" s="191" t="str">
        <f>Feuil1!E92</f>
        <v>200200</v>
      </c>
      <c r="E19" s="190" t="str">
        <f>Feuil1!F92</f>
        <v>EMBOUT DE TIGE</v>
      </c>
      <c r="F19" s="192"/>
      <c r="G19" s="6"/>
      <c r="H19" s="6"/>
      <c r="I19" s="6"/>
      <c r="J19" s="192">
        <f>Feuil1!O92</f>
        <v>1000</v>
      </c>
      <c r="K19" s="193">
        <f>Feuil1!P92</f>
        <v>7.4759999999999993E-2</v>
      </c>
      <c r="L19" s="193">
        <f>Feuil1!AA92</f>
        <v>4.0627247524752472E-3</v>
      </c>
      <c r="M19" s="193">
        <f>Feuil1!U92</f>
        <v>0.15782123076923077</v>
      </c>
      <c r="N19" s="189">
        <f t="shared" si="0"/>
        <v>157.82123076923077</v>
      </c>
      <c r="O19" s="193">
        <f>Feuil1!Y92</f>
        <v>7.6748381538461544E-2</v>
      </c>
      <c r="P19" s="185">
        <f t="shared" si="1"/>
        <v>76.748381538461544</v>
      </c>
      <c r="Q19" s="187">
        <f t="shared" si="2"/>
        <v>4.0627247524752477</v>
      </c>
      <c r="R19" s="186">
        <f t="shared" si="3"/>
        <v>0.51204204844340839</v>
      </c>
    </row>
    <row r="20" spans="1:18" x14ac:dyDescent="0.25">
      <c r="A20" s="6">
        <f>Feuil1!A94</f>
        <v>201900034</v>
      </c>
      <c r="B20" s="6">
        <f>Feuil1!C94</f>
        <v>543037</v>
      </c>
      <c r="C20" s="181">
        <f>Feuil1!D94</f>
        <v>43581</v>
      </c>
      <c r="D20" s="191" t="str">
        <f>Feuil1!E94</f>
        <v>200200</v>
      </c>
      <c r="E20" s="190" t="str">
        <f>Feuil1!F94</f>
        <v>EMBOUT DE TIGE</v>
      </c>
      <c r="F20" s="192"/>
      <c r="G20" s="6"/>
      <c r="H20" s="6"/>
      <c r="I20" s="6"/>
      <c r="J20" s="192">
        <f>Feuil1!O94</f>
        <v>1500</v>
      </c>
      <c r="K20" s="193">
        <f>Feuil1!P94</f>
        <v>7.4759999999999993E-2</v>
      </c>
      <c r="L20" s="193">
        <f>Feuil1!AA94</f>
        <v>4.0627247524752472E-3</v>
      </c>
      <c r="M20" s="193">
        <f>Feuil1!U94</f>
        <v>0.15782123076923077</v>
      </c>
      <c r="N20" s="189">
        <f t="shared" si="0"/>
        <v>236.73184615384616</v>
      </c>
      <c r="O20" s="193">
        <f>Feuil1!Y94</f>
        <v>7.6748381538461544E-2</v>
      </c>
      <c r="P20" s="185">
        <f t="shared" si="1"/>
        <v>115.12257230769231</v>
      </c>
      <c r="Q20" s="187">
        <f t="shared" si="2"/>
        <v>6.0940871287128706</v>
      </c>
      <c r="R20" s="186">
        <f t="shared" si="3"/>
        <v>0.51204204844340839</v>
      </c>
    </row>
    <row r="21" spans="1:18" x14ac:dyDescent="0.25">
      <c r="A21" s="6">
        <f>Feuil1!A106</f>
        <v>201900078</v>
      </c>
      <c r="B21" s="175">
        <f>Feuil1!C106</f>
        <v>546151</v>
      </c>
      <c r="C21" s="181">
        <f>Feuil1!D106</f>
        <v>43734</v>
      </c>
      <c r="D21" s="191" t="str">
        <f>Feuil1!E106</f>
        <v>200200</v>
      </c>
      <c r="E21" s="190" t="str">
        <f>Feuil1!F106</f>
        <v>EMBOUT DE TIGE</v>
      </c>
      <c r="F21" s="192"/>
      <c r="G21" s="6"/>
      <c r="H21" s="6"/>
      <c r="I21" s="6"/>
      <c r="J21" s="192">
        <f>Feuil1!O106</f>
        <v>500</v>
      </c>
      <c r="K21" s="193">
        <f>Feuil1!P106</f>
        <v>7.4759999999999993E-2</v>
      </c>
      <c r="L21" s="193">
        <f>Feuil1!AA106</f>
        <v>4.0627247524752472E-3</v>
      </c>
      <c r="M21" s="193">
        <f>Feuil1!U106</f>
        <v>0.15782123076923077</v>
      </c>
      <c r="N21" s="189">
        <f t="shared" si="0"/>
        <v>78.910615384615383</v>
      </c>
      <c r="O21" s="193">
        <f>Feuil1!Y106</f>
        <v>7.6748381538461544E-2</v>
      </c>
      <c r="P21" s="185">
        <f t="shared" si="1"/>
        <v>38.374190769230772</v>
      </c>
      <c r="Q21" s="187">
        <f t="shared" si="2"/>
        <v>2.0313623762376238</v>
      </c>
      <c r="R21" s="186">
        <f t="shared" si="3"/>
        <v>0.51204204844340839</v>
      </c>
    </row>
  </sheetData>
  <mergeCells count="1">
    <mergeCell ref="G1:I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achat laiton rond 22</vt:lpstr>
      <vt:lpstr>vente laiton rond 22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TOSHIBA</cp:lastModifiedBy>
  <dcterms:created xsi:type="dcterms:W3CDTF">2020-02-21T13:40:03Z</dcterms:created>
  <dcterms:modified xsi:type="dcterms:W3CDTF">2020-02-22T10:08:59Z</dcterms:modified>
</cp:coreProperties>
</file>