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O:\Export\Etuis\Stocks Etuis\"/>
    </mc:Choice>
  </mc:AlternateContent>
  <bookViews>
    <workbookView xWindow="0" yWindow="0" windowWidth="24000" windowHeight="9600"/>
  </bookViews>
  <sheets>
    <sheet name="GAMME A" sheetId="4" r:id="rId1"/>
    <sheet name="GAMME B" sheetId="6" r:id="rId2"/>
    <sheet name="GAMME C" sheetId="5" r:id="rId3"/>
  </sheets>
  <externalReferences>
    <externalReference r:id="rId4"/>
  </externalReferences>
  <definedNames>
    <definedName name="_xlnm._FilterDatabase" localSheetId="0" hidden="1">'GAMME A'!$B$3:$F$45</definedName>
    <definedName name="Z_C1DC8C20_687D_45CF_8EEF_BE3D9FB4F036_.wvu.PrintArea" localSheetId="0" hidden="1">'GAMME A'!#REF!</definedName>
    <definedName name="Z_C1DC8C20_687D_45CF_8EEF_BE3D9FB4F036_.wvu.PrintArea" localSheetId="1" hidden="1">'GAMME B'!#REF!</definedName>
    <definedName name="Z_C1DC8C20_687D_45CF_8EEF_BE3D9FB4F036_.wvu.PrintArea" localSheetId="2" hidden="1">'GAMME C'!#REF!</definedName>
    <definedName name="_xlnm.Print_Area" localSheetId="0">'GAMME A'!#REF!</definedName>
    <definedName name="_xlnm.Print_Area" localSheetId="1">'GAMME B'!#REF!</definedName>
    <definedName name="_xlnm.Print_Area" localSheetId="2">'GAMME C'!#REF!</definedName>
  </definedNames>
  <calcPr calcId="162913"/>
  <customWorkbookViews>
    <customWorkbookView name="a.prod - Affichage personnalisé" guid="{C1DC8C20-687D-45CF-8EEF-BE3D9FB4F036}" mergeInterval="0" personalView="1" maximized="1" xWindow="1" yWindow="1" windowWidth="1596" windowHeight="670" activeSheetId="1" showComments="commIndAndComment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6" i="4" l="1"/>
  <c r="O5" i="4"/>
  <c r="C5" i="4" s="1"/>
  <c r="F44" i="4"/>
  <c r="E44" i="4"/>
  <c r="D44" i="4"/>
  <c r="C44" i="4"/>
  <c r="F43" i="4"/>
  <c r="E43" i="4"/>
  <c r="D43" i="4"/>
  <c r="C43" i="4"/>
  <c r="F42" i="4"/>
  <c r="E42" i="4"/>
  <c r="D42" i="4"/>
  <c r="C42" i="4"/>
  <c r="F41" i="4"/>
  <c r="E41" i="4"/>
  <c r="D41" i="4"/>
  <c r="C41" i="4"/>
  <c r="F40" i="4"/>
  <c r="E40" i="4"/>
  <c r="D40" i="4"/>
  <c r="C40" i="4"/>
  <c r="F39" i="4"/>
  <c r="E39" i="4"/>
  <c r="D39" i="4"/>
  <c r="C39" i="4"/>
  <c r="F38" i="4"/>
  <c r="E38" i="4"/>
  <c r="D38" i="4"/>
  <c r="C38" i="4"/>
  <c r="F37" i="4"/>
  <c r="E37" i="4"/>
  <c r="D37" i="4"/>
  <c r="C37" i="4"/>
  <c r="F36" i="4"/>
  <c r="E36" i="4"/>
  <c r="D36" i="4"/>
  <c r="C36" i="4"/>
  <c r="F35" i="4"/>
  <c r="E35" i="4"/>
  <c r="D35" i="4"/>
  <c r="C35" i="4"/>
  <c r="F34" i="4"/>
  <c r="E34" i="4"/>
  <c r="D34" i="4"/>
  <c r="C34" i="4"/>
  <c r="F33" i="4"/>
  <c r="E33" i="4"/>
  <c r="D33" i="4"/>
  <c r="C33" i="4"/>
  <c r="F32" i="4"/>
  <c r="E32" i="4"/>
  <c r="D32" i="4"/>
  <c r="C32" i="4"/>
  <c r="F31" i="4"/>
  <c r="E31" i="4"/>
  <c r="D31" i="4"/>
  <c r="C31" i="4"/>
  <c r="F30" i="4"/>
  <c r="E30" i="4"/>
  <c r="D30" i="4"/>
  <c r="C30" i="4"/>
  <c r="F29" i="4"/>
  <c r="E29" i="4"/>
  <c r="D29" i="4"/>
  <c r="C29" i="4"/>
  <c r="F28" i="4"/>
  <c r="E28" i="4"/>
  <c r="D28" i="4"/>
  <c r="C28" i="4"/>
  <c r="F27" i="4"/>
  <c r="E27" i="4"/>
  <c r="D27" i="4"/>
  <c r="C27" i="4"/>
  <c r="F26" i="4"/>
  <c r="E26" i="4"/>
  <c r="D26" i="4"/>
  <c r="C26" i="4"/>
  <c r="F25" i="4"/>
  <c r="E25" i="4"/>
  <c r="D25" i="4"/>
  <c r="C25" i="4"/>
  <c r="F24" i="4"/>
  <c r="E24" i="4"/>
  <c r="D24" i="4"/>
  <c r="C24" i="4"/>
  <c r="F23" i="4"/>
  <c r="E23" i="4"/>
  <c r="D23" i="4"/>
  <c r="C23" i="4"/>
  <c r="F22" i="4"/>
  <c r="E22" i="4"/>
  <c r="D22" i="4"/>
  <c r="C22" i="4"/>
  <c r="F21" i="4"/>
  <c r="E21" i="4"/>
  <c r="D21" i="4"/>
  <c r="C21" i="4"/>
  <c r="F20" i="4"/>
  <c r="E20" i="4"/>
  <c r="D20" i="4"/>
  <c r="C20" i="4"/>
  <c r="F19" i="4"/>
  <c r="E19" i="4"/>
  <c r="D19" i="4"/>
  <c r="C19" i="4"/>
  <c r="F18" i="4"/>
  <c r="E18" i="4"/>
  <c r="D18" i="4"/>
  <c r="C18" i="4"/>
  <c r="F17" i="4"/>
  <c r="E17" i="4"/>
  <c r="D17" i="4"/>
  <c r="C17" i="4"/>
  <c r="F16" i="4"/>
  <c r="E16" i="4"/>
  <c r="D16" i="4"/>
  <c r="C16" i="4"/>
  <c r="F15" i="4"/>
  <c r="E15" i="4"/>
  <c r="D15" i="4"/>
  <c r="C15" i="4"/>
  <c r="F14" i="4"/>
  <c r="E14" i="4"/>
  <c r="D14" i="4"/>
  <c r="C14" i="4"/>
  <c r="F13" i="4"/>
  <c r="E13" i="4"/>
  <c r="D13" i="4"/>
  <c r="C13" i="4"/>
  <c r="F12" i="4"/>
  <c r="E12" i="4"/>
  <c r="D12" i="4"/>
  <c r="C12" i="4"/>
  <c r="F11" i="4"/>
  <c r="E11" i="4"/>
  <c r="D11" i="4"/>
  <c r="C11" i="4"/>
  <c r="F10" i="4"/>
  <c r="E10" i="4"/>
  <c r="D10" i="4"/>
  <c r="C10" i="4"/>
  <c r="F9" i="4"/>
  <c r="E9" i="4"/>
  <c r="D9" i="4"/>
  <c r="C9" i="4"/>
  <c r="F8" i="4"/>
  <c r="E8" i="4"/>
  <c r="D8" i="4"/>
  <c r="C8" i="4"/>
  <c r="F7" i="4"/>
  <c r="E7" i="4"/>
  <c r="D7" i="4"/>
  <c r="C7" i="4"/>
  <c r="F6" i="4"/>
  <c r="E6" i="4"/>
  <c r="D6" i="4"/>
  <c r="C6" i="4"/>
  <c r="F5" i="4"/>
  <c r="E5" i="4"/>
  <c r="D5" i="4"/>
  <c r="R44" i="4" l="1"/>
  <c r="Q44" i="4"/>
  <c r="P44" i="4"/>
  <c r="O44" i="4"/>
  <c r="R43" i="4"/>
  <c r="Q43" i="4"/>
  <c r="P43" i="4"/>
  <c r="O43" i="4"/>
  <c r="R42" i="4"/>
  <c r="Q42" i="4"/>
  <c r="P42" i="4"/>
  <c r="O42" i="4"/>
  <c r="R41" i="4"/>
  <c r="Q41" i="4"/>
  <c r="P41" i="4"/>
  <c r="O41" i="4"/>
  <c r="R40" i="4"/>
  <c r="Q40" i="4"/>
  <c r="P40" i="4"/>
  <c r="O40" i="4"/>
  <c r="R39" i="4"/>
  <c r="Q39" i="4"/>
  <c r="P39" i="4"/>
  <c r="O39" i="4"/>
  <c r="R38" i="4"/>
  <c r="Q38" i="4"/>
  <c r="P38" i="4"/>
  <c r="O38" i="4"/>
  <c r="R37" i="4"/>
  <c r="Q37" i="4"/>
  <c r="P37" i="4"/>
  <c r="O37" i="4"/>
  <c r="R36" i="4"/>
  <c r="Q36" i="4"/>
  <c r="P36" i="4"/>
  <c r="O36" i="4"/>
  <c r="R35" i="4"/>
  <c r="Q35" i="4"/>
  <c r="P35" i="4"/>
  <c r="R34" i="4"/>
  <c r="O35" i="4"/>
  <c r="Q34" i="4"/>
  <c r="P34" i="4"/>
  <c r="O34" i="4"/>
  <c r="R33" i="4"/>
  <c r="Q33" i="4"/>
  <c r="P33" i="4"/>
  <c r="O33" i="4"/>
  <c r="R32" i="4"/>
  <c r="Q32" i="4"/>
  <c r="P32" i="4"/>
  <c r="O32" i="4"/>
  <c r="R31" i="4"/>
  <c r="Q31" i="4"/>
  <c r="P31" i="4"/>
  <c r="O31" i="4"/>
  <c r="R30" i="4"/>
  <c r="Q30" i="4"/>
  <c r="P30" i="4"/>
  <c r="O30" i="4"/>
  <c r="R29" i="4"/>
  <c r="Q29" i="4"/>
  <c r="P29" i="4"/>
  <c r="O29" i="4"/>
  <c r="R28" i="4"/>
  <c r="Q28" i="4"/>
  <c r="P28" i="4"/>
  <c r="O28" i="4"/>
  <c r="R27" i="4"/>
  <c r="Q27" i="4"/>
  <c r="P27" i="4"/>
  <c r="O27" i="4"/>
  <c r="R26" i="4"/>
  <c r="Q26" i="4"/>
  <c r="P26" i="4"/>
  <c r="O26" i="4"/>
  <c r="R25" i="4"/>
  <c r="Q25" i="4"/>
  <c r="P25" i="4"/>
  <c r="O25" i="4"/>
  <c r="R24" i="4"/>
  <c r="Q24" i="4"/>
  <c r="P24" i="4"/>
  <c r="O24" i="4"/>
  <c r="R23" i="4"/>
  <c r="Q23" i="4"/>
  <c r="P23" i="4"/>
  <c r="O23" i="4"/>
  <c r="R22" i="4"/>
  <c r="Q22" i="4"/>
  <c r="P22" i="4"/>
  <c r="O22" i="4"/>
  <c r="R21" i="4"/>
  <c r="Q21" i="4"/>
  <c r="P21" i="4"/>
  <c r="O21" i="4"/>
  <c r="Q20" i="4"/>
  <c r="P20" i="4"/>
  <c r="R20" i="4"/>
  <c r="O20" i="4"/>
  <c r="R19" i="4"/>
  <c r="Q19" i="4"/>
  <c r="P19" i="4"/>
  <c r="O19" i="4"/>
  <c r="R18" i="4"/>
  <c r="Q18" i="4"/>
  <c r="P18" i="4"/>
  <c r="O18" i="4"/>
  <c r="R17" i="4"/>
  <c r="Q17" i="4"/>
  <c r="P17" i="4"/>
  <c r="O17" i="4"/>
  <c r="R16" i="4"/>
  <c r="Q16" i="4"/>
  <c r="P16" i="4"/>
  <c r="O16" i="4"/>
  <c r="R15" i="4"/>
  <c r="Q15" i="4"/>
  <c r="P15" i="4"/>
  <c r="O15" i="4"/>
  <c r="R14" i="4"/>
  <c r="Q14" i="4"/>
  <c r="P14" i="4"/>
  <c r="O14" i="4"/>
  <c r="R13" i="4"/>
  <c r="Q13" i="4"/>
  <c r="P13" i="4"/>
  <c r="O13" i="4"/>
  <c r="R12" i="4"/>
  <c r="Q12" i="4"/>
  <c r="P12" i="4"/>
  <c r="O12" i="4"/>
  <c r="R11" i="4"/>
  <c r="Q11" i="4"/>
  <c r="P11" i="4"/>
  <c r="O11" i="4"/>
  <c r="R10" i="4"/>
  <c r="Q10" i="4"/>
  <c r="P10" i="4"/>
  <c r="O10" i="4"/>
  <c r="R9" i="4"/>
  <c r="Q9" i="4"/>
  <c r="P9" i="4"/>
  <c r="O9" i="4"/>
  <c r="R8" i="4"/>
  <c r="Q8" i="4"/>
  <c r="P8" i="4"/>
  <c r="O8" i="4"/>
  <c r="R7" i="4"/>
  <c r="Q7" i="4"/>
  <c r="P7" i="4"/>
  <c r="O7" i="4"/>
  <c r="R6" i="4"/>
  <c r="Q6" i="4"/>
  <c r="P6" i="4"/>
  <c r="R5" i="4"/>
  <c r="Q5" i="4"/>
  <c r="P5" i="4"/>
  <c r="L44" i="4" l="1"/>
  <c r="K44" i="4"/>
  <c r="J44" i="4"/>
  <c r="I44" i="4"/>
  <c r="L43" i="4"/>
  <c r="K43" i="4"/>
  <c r="J43" i="4"/>
  <c r="I43" i="4"/>
  <c r="L42" i="4"/>
  <c r="K42" i="4"/>
  <c r="J42" i="4"/>
  <c r="I42" i="4"/>
  <c r="L41" i="4"/>
  <c r="K41" i="4"/>
  <c r="J41" i="4"/>
  <c r="I41" i="4"/>
  <c r="J30" i="4"/>
  <c r="I30" i="4"/>
  <c r="L40" i="4"/>
  <c r="K40" i="4"/>
  <c r="J40" i="4"/>
  <c r="I40" i="4"/>
  <c r="L39" i="4"/>
  <c r="K39" i="4"/>
  <c r="J39" i="4"/>
  <c r="I39" i="4"/>
  <c r="L38" i="4"/>
  <c r="K38" i="4"/>
  <c r="J38" i="4"/>
  <c r="I38" i="4"/>
  <c r="L37" i="4"/>
  <c r="K37" i="4"/>
  <c r="J37" i="4"/>
  <c r="I37" i="4"/>
  <c r="L36" i="4"/>
  <c r="K36" i="4"/>
  <c r="J36" i="4"/>
  <c r="I36" i="4"/>
  <c r="L35" i="4"/>
  <c r="K35" i="4"/>
  <c r="J35" i="4"/>
  <c r="I35" i="4"/>
  <c r="L34" i="4"/>
  <c r="K34" i="4"/>
  <c r="J34" i="4"/>
  <c r="I34" i="4"/>
  <c r="L33" i="4"/>
  <c r="K33" i="4"/>
  <c r="J33" i="4"/>
  <c r="I33" i="4"/>
  <c r="L32" i="4"/>
  <c r="K32" i="4"/>
  <c r="J32" i="4"/>
  <c r="I32" i="4"/>
  <c r="L31" i="4"/>
  <c r="K31" i="4"/>
  <c r="J31" i="4"/>
  <c r="I31" i="4"/>
  <c r="L30" i="4"/>
  <c r="K30" i="4"/>
  <c r="L29" i="4"/>
  <c r="K29" i="4"/>
  <c r="J29" i="4"/>
  <c r="I29" i="4"/>
  <c r="L28" i="4"/>
  <c r="K28" i="4"/>
  <c r="J28" i="4"/>
  <c r="I28" i="4"/>
  <c r="L27" i="4"/>
  <c r="K27" i="4"/>
  <c r="J27" i="4"/>
  <c r="I27" i="4"/>
  <c r="L26" i="4"/>
  <c r="K26" i="4"/>
  <c r="J26" i="4"/>
  <c r="I26" i="4"/>
  <c r="L25" i="4"/>
  <c r="K25" i="4"/>
  <c r="J25" i="4"/>
  <c r="I25" i="4"/>
  <c r="L24" i="4"/>
  <c r="K24" i="4"/>
  <c r="J24" i="4"/>
  <c r="I24" i="4"/>
  <c r="L23" i="4"/>
  <c r="K23" i="4"/>
  <c r="J23" i="4"/>
  <c r="I23" i="4"/>
  <c r="L22" i="4"/>
  <c r="K22" i="4"/>
  <c r="J22" i="4"/>
  <c r="I22" i="4"/>
  <c r="L21" i="4"/>
  <c r="K21" i="4"/>
  <c r="J21" i="4"/>
  <c r="I21" i="4"/>
  <c r="L20" i="4"/>
  <c r="K20" i="4"/>
  <c r="J20" i="4"/>
  <c r="I20" i="4"/>
  <c r="L19" i="4"/>
  <c r="K19" i="4"/>
  <c r="J19" i="4"/>
  <c r="I19" i="4"/>
  <c r="L18" i="4"/>
  <c r="K18" i="4"/>
  <c r="J18" i="4"/>
  <c r="I18" i="4"/>
  <c r="L17" i="4"/>
  <c r="K17" i="4"/>
  <c r="J17" i="4"/>
  <c r="I17" i="4"/>
  <c r="L16" i="4"/>
  <c r="K16" i="4"/>
  <c r="J16" i="4"/>
  <c r="I16" i="4"/>
  <c r="L15" i="4"/>
  <c r="K15" i="4"/>
  <c r="J15" i="4"/>
  <c r="I15" i="4"/>
  <c r="L14" i="4"/>
  <c r="K14" i="4"/>
  <c r="J14" i="4"/>
  <c r="I14" i="4"/>
  <c r="L13" i="4"/>
  <c r="K13" i="4"/>
  <c r="J13" i="4"/>
  <c r="I13" i="4"/>
  <c r="L12" i="4"/>
  <c r="K12" i="4"/>
  <c r="J12" i="4"/>
  <c r="I12" i="4"/>
  <c r="L11" i="4"/>
  <c r="K11" i="4"/>
  <c r="J11" i="4"/>
  <c r="I11" i="4"/>
  <c r="L10" i="4"/>
  <c r="K10" i="4"/>
  <c r="J10" i="4"/>
  <c r="I10" i="4"/>
  <c r="L9" i="4"/>
  <c r="K9" i="4"/>
  <c r="J9" i="4"/>
  <c r="I9" i="4"/>
  <c r="L8" i="4"/>
  <c r="K8" i="4"/>
  <c r="J8" i="4"/>
  <c r="I8" i="4"/>
  <c r="L7" i="4"/>
  <c r="K7" i="4"/>
  <c r="J7" i="4"/>
  <c r="I7" i="4"/>
  <c r="L6" i="4"/>
  <c r="K6" i="4"/>
  <c r="J6" i="4"/>
  <c r="I6" i="4"/>
  <c r="L5" i="4"/>
  <c r="K5" i="4"/>
  <c r="J5" i="4"/>
  <c r="I5" i="4" l="1"/>
</calcChain>
</file>

<file path=xl/comments1.xml><?xml version="1.0" encoding="utf-8"?>
<comments xmlns="http://schemas.openxmlformats.org/spreadsheetml/2006/main">
  <authors>
    <author>N CAILLE</author>
  </authors>
  <commentList>
    <comment ref="D38" authorId="0" shapeId="0">
      <text>
        <r>
          <rPr>
            <b/>
            <sz val="9"/>
            <color indexed="81"/>
            <rFont val="Tahoma"/>
            <family val="2"/>
          </rPr>
          <t>Stock Mini : 1 000</t>
        </r>
      </text>
    </comment>
    <comment ref="E38" authorId="0" shapeId="0">
      <text>
        <r>
          <rPr>
            <b/>
            <sz val="9"/>
            <color indexed="81"/>
            <rFont val="Tahoma"/>
            <family val="2"/>
          </rPr>
          <t xml:space="preserve">Stock Mini : 1 000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8" authorId="0" shapeId="0">
      <text>
        <r>
          <rPr>
            <b/>
            <sz val="9"/>
            <color indexed="81"/>
            <rFont val="Tahoma"/>
            <family val="2"/>
          </rPr>
          <t>Stock Mini : 1 000</t>
        </r>
      </text>
    </comment>
    <comment ref="K38" authorId="0" shapeId="0">
      <text>
        <r>
          <rPr>
            <b/>
            <sz val="9"/>
            <color indexed="81"/>
            <rFont val="Tahoma"/>
            <family val="2"/>
          </rPr>
          <t xml:space="preserve">Stock Mini : 1 000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8" authorId="0" shapeId="0">
      <text>
        <r>
          <rPr>
            <b/>
            <sz val="9"/>
            <color indexed="81"/>
            <rFont val="Tahoma"/>
            <family val="2"/>
          </rPr>
          <t>Stock Mini : 1 000</t>
        </r>
      </text>
    </comment>
    <comment ref="Q38" authorId="0" shapeId="0">
      <text>
        <r>
          <rPr>
            <b/>
            <sz val="9"/>
            <color indexed="81"/>
            <rFont val="Tahoma"/>
            <family val="2"/>
          </rPr>
          <t xml:space="preserve">Stock Mini : 1 000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<sst xmlns="http://schemas.openxmlformats.org/spreadsheetml/2006/main" count="125" uniqueCount="44">
  <si>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</si>
  <si>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</si>
  <si>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</si>
  <si>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</si>
  <si>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</si>
  <si>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</si>
  <si>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</si>
  <si>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</si>
  <si>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</si>
  <si>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</si>
  <si>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</si>
  <si>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</si>
  <si>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</si>
  <si>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</si>
  <si>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</si>
  <si>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</si>
  <si>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</si>
  <si>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</si>
  <si>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</si>
  <si>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</si>
  <si>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</si>
  <si>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</si>
  <si>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X</t>
  </si>
  <si>
    <t>V</t>
  </si>
  <si>
    <t>W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</si>
  <si>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</si>
  <si>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</si>
  <si>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</si>
  <si>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</si>
  <si>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</si>
  <si>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</si>
  <si>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</si>
  <si>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</si>
  <si>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</si>
  <si>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</si>
  <si>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</si>
  <si>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</si>
  <si>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</si>
  <si>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</si>
  <si>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</si>
  <si>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</si>
  <si>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STOCK MS (BASE)</t>
  </si>
  <si>
    <t>STOCK MS (Commande)</t>
  </si>
  <si>
    <t>STOCK MS (base - cde)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</si>
</sst>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_ ;[Red]\-0\ 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1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n">
        <color indexed="64"/>
      </bottom>
      <diagonal/>
    </border>
  </borders>
  <cellStyleXfs count="130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6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/>
    <xf numFmtId="44" fontId="3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5" fillId="0" borderId="0"/>
    <xf numFmtId="9" fontId="1" fillId="0" borderId="0" applyFont="0" applyFill="0" applyBorder="0" applyAlignment="0" applyProtection="0"/>
    <xf numFmtId="0" fontId="4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5" fillId="0" borderId="0"/>
    <xf numFmtId="9" fontId="1" fillId="0" borderId="0" applyFont="0" applyFill="0" applyBorder="0" applyAlignment="0" applyProtection="0"/>
    <xf numFmtId="0" fontId="4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5" fillId="0" borderId="0"/>
    <xf numFmtId="9" fontId="1" fillId="0" borderId="0" applyFont="0" applyFill="0" applyBorder="0" applyAlignment="0" applyProtection="0"/>
    <xf numFmtId="0" fontId="4" fillId="0" borderId="0"/>
    <xf numFmtId="44" fontId="3" fillId="0" borderId="0" applyFont="0" applyFill="0" applyBorder="0" applyAlignment="0" applyProtection="0"/>
    <xf numFmtId="0" fontId="4" fillId="0" borderId="0"/>
    <xf numFmtId="44" fontId="3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5" fillId="0" borderId="0"/>
    <xf numFmtId="9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5" fillId="0" borderId="0"/>
    <xf numFmtId="9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0" fontId="8" fillId="2" borderId="0" xfId="0" applyFont="1" applyFill="1" applyBorder="1" applyAlignment="1">
      <alignment vertical="center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164" fontId="10" fillId="0" borderId="1" xfId="1" applyNumberFormat="1" applyFon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  <xf numFmtId="0" fontId="15" fillId="3" borderId="6" xfId="0" applyFont="1" applyFill="1" applyBorder="1" applyAlignment="1" applyProtection="1">
      <alignment horizontal="center" vertical="center"/>
    </xf>
    <xf numFmtId="0" fontId="15" fillId="3" borderId="3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  <xf numFmtId="0" fontId="15" fillId="3" borderId="6" xfId="0" applyFont="1" applyFill="1" applyBorder="1" applyAlignment="1" applyProtection="1">
      <alignment horizontal="center" vertical="center"/>
    </xf>
    <xf numFmtId="0" fontId="15" fillId="3" borderId="3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16" fillId="4" borderId="0" xfId="0" applyFont="1" applyFill="1" applyAlignment="1">
      <alignment horizontal="center"/>
    </xf>
    <xf numFmtId="0" fontId="16" fillId="4" borderId="4" xfId="0" applyFont="1" applyFill="1" applyBorder="1" applyAlignment="1">
      <alignment horizontal="center"/>
    </xf>
  </cellXfs>
  <cellStyles count="130">
    <cellStyle name="Excel Built-in Normal" xfId="3"/>
    <cellStyle name="Excel Built-in Normal 2" xfId="9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Monétaire 2 2" xfId="11"/>
    <cellStyle name="Monétaire 2 3" xfId="10"/>
    <cellStyle name="Monétaire 2 4" xfId="13"/>
    <cellStyle name="Monétaire 2 5" xfId="53"/>
    <cellStyle name="Monétaire 2 6" xfId="55"/>
    <cellStyle name="Normal" xfId="0" builtinId="0"/>
    <cellStyle name="Normal 2" xfId="1"/>
    <cellStyle name="Normal 2 2" xfId="8"/>
    <cellStyle name="Normal 2 2 2" xfId="24"/>
    <cellStyle name="Normal 2 2 3" xfId="37"/>
    <cellStyle name="Normal 2 2 4" xfId="50"/>
    <cellStyle name="Normal 2 2 5" xfId="66"/>
    <cellStyle name="Normal 2 2 6" xfId="78"/>
    <cellStyle name="Normal 2 3" xfId="12"/>
    <cellStyle name="Normal 2 4" xfId="26"/>
    <cellStyle name="Normal 2 5" xfId="39"/>
    <cellStyle name="Normal 2 6" xfId="54"/>
    <cellStyle name="Normal 2 7" xfId="52"/>
    <cellStyle name="Normal 3" xfId="4"/>
    <cellStyle name="Normal 4" xfId="5"/>
    <cellStyle name="Normal 4 2" xfId="6"/>
    <cellStyle name="Normal 5" xfId="7"/>
    <cellStyle name="Pourcentage 2" xfId="2"/>
    <cellStyle name="Pourcentage 3 2" xfId="25"/>
    <cellStyle name="Pourcentage 3 3" xfId="38"/>
    <cellStyle name="Pourcentage 3 4" xfId="51"/>
    <cellStyle name="Pourcentage 3 5" xfId="67"/>
    <cellStyle name="Pourcentage 3 6" xfId="7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C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MME A"/>
      <sheetName val="GAMME B"/>
      <sheetName val="GAMME C"/>
    </sheetNames>
    <sheetDataSet>
      <sheetData sheetId="0">
        <row r="12">
          <cell r="C12">
            <v>0</v>
          </cell>
        </row>
        <row r="13">
          <cell r="C13">
            <v>0</v>
          </cell>
        </row>
        <row r="14">
          <cell r="C14">
            <v>40</v>
          </cell>
        </row>
        <row r="15">
          <cell r="C15">
            <v>45</v>
          </cell>
        </row>
        <row r="16">
          <cell r="C16">
            <v>10</v>
          </cell>
        </row>
        <row r="17">
          <cell r="C17">
            <v>0</v>
          </cell>
        </row>
        <row r="18">
          <cell r="C18">
            <v>20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</row>
        <row r="22">
          <cell r="C22">
            <v>30</v>
          </cell>
        </row>
        <row r="23">
          <cell r="C23">
            <v>0</v>
          </cell>
        </row>
        <row r="24">
          <cell r="C24">
            <v>0</v>
          </cell>
        </row>
        <row r="25">
          <cell r="C25">
            <v>20</v>
          </cell>
        </row>
        <row r="26">
          <cell r="C26">
            <v>140</v>
          </cell>
        </row>
        <row r="27">
          <cell r="C27">
            <v>10</v>
          </cell>
        </row>
        <row r="28">
          <cell r="C28">
            <v>10</v>
          </cell>
        </row>
        <row r="29">
          <cell r="C29">
            <v>10</v>
          </cell>
        </row>
        <row r="30">
          <cell r="C30">
            <v>70</v>
          </cell>
        </row>
        <row r="31">
          <cell r="C31">
            <v>30</v>
          </cell>
        </row>
        <row r="32">
          <cell r="C32">
            <v>0</v>
          </cell>
        </row>
        <row r="33">
          <cell r="C33">
            <v>10</v>
          </cell>
        </row>
        <row r="34">
          <cell r="C34">
            <v>20</v>
          </cell>
        </row>
        <row r="35">
          <cell r="C35">
            <v>0</v>
          </cell>
        </row>
        <row r="36">
          <cell r="C36">
            <v>0</v>
          </cell>
        </row>
        <row r="37">
          <cell r="C37">
            <v>0</v>
          </cell>
        </row>
        <row r="38">
          <cell r="C38">
            <v>0</v>
          </cell>
        </row>
        <row r="39">
          <cell r="C39">
            <v>30</v>
          </cell>
        </row>
        <row r="40">
          <cell r="C40">
            <v>0</v>
          </cell>
        </row>
        <row r="41">
          <cell r="C41">
            <v>0</v>
          </cell>
        </row>
        <row r="42">
          <cell r="C42">
            <v>0</v>
          </cell>
        </row>
        <row r="43">
          <cell r="C43">
            <v>0</v>
          </cell>
        </row>
        <row r="44">
          <cell r="C44">
            <v>0</v>
          </cell>
        </row>
        <row r="45">
          <cell r="C45">
            <v>0</v>
          </cell>
        </row>
        <row r="46">
          <cell r="C46">
            <v>0</v>
          </cell>
        </row>
        <row r="47">
          <cell r="C47">
            <v>10</v>
          </cell>
        </row>
        <row r="48">
          <cell r="C48">
            <v>0</v>
          </cell>
        </row>
        <row r="49">
          <cell r="C49">
            <v>0</v>
          </cell>
        </row>
        <row r="50">
          <cell r="C50">
            <v>0</v>
          </cell>
        </row>
        <row r="51">
          <cell r="C51">
            <v>30</v>
          </cell>
        </row>
        <row r="52">
          <cell r="C52">
            <v>0</v>
          </cell>
        </row>
        <row r="53">
          <cell r="C53">
            <v>35</v>
          </cell>
        </row>
        <row r="54">
          <cell r="C54">
            <v>10</v>
          </cell>
        </row>
        <row r="55">
          <cell r="C55">
            <v>20</v>
          </cell>
        </row>
        <row r="56">
          <cell r="C56">
            <v>30</v>
          </cell>
        </row>
        <row r="57">
          <cell r="C57">
            <v>85</v>
          </cell>
        </row>
        <row r="58">
          <cell r="C58">
            <v>130</v>
          </cell>
        </row>
        <row r="59">
          <cell r="C59">
            <v>40</v>
          </cell>
        </row>
        <row r="60">
          <cell r="C60">
            <v>0</v>
          </cell>
        </row>
        <row r="61">
          <cell r="C61">
            <v>40</v>
          </cell>
        </row>
        <row r="62">
          <cell r="C62">
            <v>40</v>
          </cell>
        </row>
        <row r="63">
          <cell r="C63">
            <v>52</v>
          </cell>
        </row>
        <row r="64">
          <cell r="C64">
            <v>30</v>
          </cell>
        </row>
        <row r="65">
          <cell r="C65">
            <v>136</v>
          </cell>
        </row>
        <row r="66">
          <cell r="C66">
            <v>171</v>
          </cell>
        </row>
        <row r="67">
          <cell r="C67">
            <v>107</v>
          </cell>
        </row>
        <row r="68">
          <cell r="C68">
            <v>0</v>
          </cell>
        </row>
        <row r="69">
          <cell r="C69">
            <v>50</v>
          </cell>
        </row>
        <row r="70">
          <cell r="C70">
            <v>65</v>
          </cell>
        </row>
        <row r="71">
          <cell r="C71">
            <v>46</v>
          </cell>
        </row>
        <row r="72">
          <cell r="C72">
            <v>0</v>
          </cell>
        </row>
        <row r="73">
          <cell r="C73">
            <v>80</v>
          </cell>
        </row>
        <row r="74">
          <cell r="C74">
            <v>21</v>
          </cell>
        </row>
        <row r="75">
          <cell r="C75">
            <v>0</v>
          </cell>
        </row>
        <row r="76">
          <cell r="C76">
            <v>0</v>
          </cell>
        </row>
        <row r="77">
          <cell r="C77">
            <v>30</v>
          </cell>
        </row>
        <row r="78">
          <cell r="C78">
            <v>5</v>
          </cell>
        </row>
        <row r="79">
          <cell r="C79">
            <v>4</v>
          </cell>
        </row>
        <row r="80">
          <cell r="C80">
            <v>30</v>
          </cell>
        </row>
        <row r="81">
          <cell r="C81">
            <v>100</v>
          </cell>
        </row>
        <row r="82">
          <cell r="C82">
            <v>70</v>
          </cell>
        </row>
        <row r="83">
          <cell r="C83">
            <v>60</v>
          </cell>
        </row>
        <row r="84">
          <cell r="C84">
            <v>0</v>
          </cell>
        </row>
        <row r="85">
          <cell r="C85">
            <v>220</v>
          </cell>
        </row>
        <row r="86">
          <cell r="C86">
            <v>175</v>
          </cell>
        </row>
        <row r="87">
          <cell r="C87">
            <v>160</v>
          </cell>
        </row>
        <row r="88">
          <cell r="C88">
            <v>0</v>
          </cell>
        </row>
        <row r="89">
          <cell r="C89">
            <v>20</v>
          </cell>
        </row>
        <row r="90">
          <cell r="C90">
            <v>80</v>
          </cell>
        </row>
        <row r="91">
          <cell r="C91">
            <v>41</v>
          </cell>
        </row>
        <row r="92">
          <cell r="C92">
            <v>0</v>
          </cell>
        </row>
        <row r="93">
          <cell r="C93">
            <v>0</v>
          </cell>
        </row>
        <row r="94">
          <cell r="C94">
            <v>0</v>
          </cell>
        </row>
        <row r="95">
          <cell r="C95">
            <v>0</v>
          </cell>
        </row>
        <row r="96">
          <cell r="C96">
            <v>0</v>
          </cell>
        </row>
        <row r="97">
          <cell r="C97">
            <v>0</v>
          </cell>
        </row>
        <row r="98">
          <cell r="C98">
            <v>0</v>
          </cell>
        </row>
        <row r="99">
          <cell r="C99">
            <v>0</v>
          </cell>
        </row>
        <row r="100">
          <cell r="C100">
            <v>0</v>
          </cell>
        </row>
        <row r="101">
          <cell r="C101">
            <v>10</v>
          </cell>
        </row>
        <row r="102">
          <cell r="C102">
            <v>61</v>
          </cell>
        </row>
        <row r="103">
          <cell r="C103">
            <v>30</v>
          </cell>
        </row>
        <row r="104">
          <cell r="C104">
            <v>0</v>
          </cell>
        </row>
        <row r="105">
          <cell r="C105">
            <v>0</v>
          </cell>
        </row>
        <row r="106">
          <cell r="C106">
            <v>20</v>
          </cell>
        </row>
        <row r="107">
          <cell r="C107">
            <v>11</v>
          </cell>
        </row>
        <row r="108">
          <cell r="C108">
            <v>0</v>
          </cell>
        </row>
        <row r="109">
          <cell r="C109">
            <v>0</v>
          </cell>
        </row>
        <row r="110">
          <cell r="C110">
            <v>0</v>
          </cell>
        </row>
        <row r="111">
          <cell r="C111">
            <v>0</v>
          </cell>
        </row>
        <row r="112">
          <cell r="C112">
            <v>0</v>
          </cell>
        </row>
        <row r="113">
          <cell r="C113">
            <v>0</v>
          </cell>
        </row>
        <row r="114">
          <cell r="C114">
            <v>16</v>
          </cell>
        </row>
        <row r="115">
          <cell r="C115">
            <v>0</v>
          </cell>
        </row>
        <row r="116">
          <cell r="C116">
            <v>0</v>
          </cell>
        </row>
        <row r="117">
          <cell r="C117">
            <v>30</v>
          </cell>
        </row>
        <row r="118">
          <cell r="C118">
            <v>40</v>
          </cell>
        </row>
        <row r="119">
          <cell r="C119">
            <v>20</v>
          </cell>
        </row>
        <row r="120">
          <cell r="C120">
            <v>10</v>
          </cell>
        </row>
        <row r="121">
          <cell r="C121">
            <v>20</v>
          </cell>
        </row>
        <row r="122">
          <cell r="C122">
            <v>120</v>
          </cell>
        </row>
        <row r="123">
          <cell r="C123">
            <v>30</v>
          </cell>
        </row>
        <row r="124">
          <cell r="C124">
            <v>0</v>
          </cell>
        </row>
        <row r="125">
          <cell r="C125">
            <v>0</v>
          </cell>
        </row>
        <row r="126">
          <cell r="C126">
            <v>40</v>
          </cell>
        </row>
        <row r="127">
          <cell r="C127">
            <v>0</v>
          </cell>
        </row>
        <row r="128">
          <cell r="C128">
            <v>75</v>
          </cell>
        </row>
        <row r="129">
          <cell r="C129">
            <v>65</v>
          </cell>
        </row>
        <row r="130">
          <cell r="C130">
            <v>95</v>
          </cell>
        </row>
        <row r="131">
          <cell r="C131">
            <v>170</v>
          </cell>
        </row>
        <row r="132">
          <cell r="C132">
            <v>0</v>
          </cell>
        </row>
        <row r="133">
          <cell r="C133">
            <v>10</v>
          </cell>
        </row>
        <row r="134">
          <cell r="C134">
            <v>0</v>
          </cell>
        </row>
        <row r="135">
          <cell r="C135">
            <v>10</v>
          </cell>
        </row>
        <row r="136">
          <cell r="C136">
            <v>0</v>
          </cell>
        </row>
        <row r="137">
          <cell r="C137">
            <v>0</v>
          </cell>
        </row>
        <row r="138">
          <cell r="C138">
            <v>0</v>
          </cell>
        </row>
        <row r="139">
          <cell r="C139">
            <v>0</v>
          </cell>
        </row>
        <row r="140">
          <cell r="C140">
            <v>0</v>
          </cell>
        </row>
        <row r="141">
          <cell r="C141">
            <v>5</v>
          </cell>
        </row>
        <row r="142">
          <cell r="C142">
            <v>30</v>
          </cell>
        </row>
        <row r="143">
          <cell r="C143">
            <v>1</v>
          </cell>
        </row>
        <row r="144">
          <cell r="C144">
            <v>40</v>
          </cell>
        </row>
        <row r="145">
          <cell r="C145">
            <v>181</v>
          </cell>
        </row>
        <row r="146">
          <cell r="C146">
            <v>153</v>
          </cell>
        </row>
        <row r="147">
          <cell r="C147">
            <v>170</v>
          </cell>
        </row>
        <row r="148">
          <cell r="C148">
            <v>0</v>
          </cell>
        </row>
        <row r="149">
          <cell r="C149">
            <v>0</v>
          </cell>
        </row>
        <row r="150">
          <cell r="C150">
            <v>40</v>
          </cell>
        </row>
        <row r="151">
          <cell r="C151">
            <v>0</v>
          </cell>
        </row>
        <row r="152">
          <cell r="C152">
            <v>1</v>
          </cell>
        </row>
        <row r="153">
          <cell r="C153">
            <v>20</v>
          </cell>
        </row>
        <row r="154">
          <cell r="C154">
            <v>20</v>
          </cell>
        </row>
        <row r="155">
          <cell r="C155">
            <v>10</v>
          </cell>
        </row>
        <row r="156">
          <cell r="C156">
            <v>0</v>
          </cell>
        </row>
        <row r="157">
          <cell r="C157">
            <v>30</v>
          </cell>
        </row>
        <row r="158">
          <cell r="C158">
            <v>0</v>
          </cell>
        </row>
        <row r="159">
          <cell r="C159">
            <v>0</v>
          </cell>
        </row>
        <row r="160">
          <cell r="C160">
            <v>0</v>
          </cell>
        </row>
        <row r="161">
          <cell r="C161">
            <v>30</v>
          </cell>
        </row>
        <row r="162">
          <cell r="C162">
            <v>20</v>
          </cell>
        </row>
        <row r="163">
          <cell r="C163">
            <v>0</v>
          </cell>
        </row>
        <row r="164">
          <cell r="C164">
            <v>10</v>
          </cell>
        </row>
        <row r="165">
          <cell r="C165">
            <v>0</v>
          </cell>
        </row>
        <row r="166">
          <cell r="C166">
            <v>0</v>
          </cell>
        </row>
        <row r="167">
          <cell r="C167">
            <v>0</v>
          </cell>
        </row>
        <row r="168">
          <cell r="C168">
            <v>0</v>
          </cell>
        </row>
        <row r="169">
          <cell r="C169">
            <v>0</v>
          </cell>
        </row>
        <row r="170">
          <cell r="C170">
            <v>25</v>
          </cell>
        </row>
        <row r="171">
          <cell r="C171">
            <v>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1:R46"/>
  <sheetViews>
    <sheetView tabSelected="1" zoomScale="96" zoomScaleNormal="96" workbookViewId="0">
      <selection activeCell="O5" sqref="O5"/>
    </sheetView>
  </sheetViews>
  <sheetFormatPr baseColWidth="10" defaultRowHeight="15" x14ac:dyDescent="0.25"/>
  <cols>
    <col min="1" max="1" width="11.42578125" style="1"/>
    <col min="2" max="2" width="4.140625" style="1" bestFit="1" customWidth="1"/>
    <col min="3" max="6" width="11.42578125" style="1"/>
    <col min="7" max="7" width="5.7109375" style="1" customWidth="1"/>
    <col min="8" max="8" width="4.140625" style="1" bestFit="1" customWidth="1"/>
    <col min="9" max="13" width="11.42578125" style="1" customWidth="1"/>
    <col min="14" max="14" width="4.140625" style="1" bestFit="1" customWidth="1"/>
    <col min="15" max="19" width="11.42578125" style="1" customWidth="1"/>
    <col min="20" max="16384" width="11.42578125" style="1"/>
  </cols>
  <sheetData>
    <row r="1" spans="2:18" ht="15" customHeight="1" x14ac:dyDescent="0.25">
      <c r="B1" s="21" t="s">
        <v>43</v>
      </c>
      <c r="C1" s="21"/>
      <c r="D1" s="21"/>
      <c r="E1" s="21"/>
      <c r="F1" s="21"/>
      <c r="H1" s="21" t="s">
        <v>41</v>
      </c>
      <c r="I1" s="21"/>
      <c r="J1" s="21"/>
      <c r="K1" s="21"/>
      <c r="L1" s="21"/>
      <c r="N1" s="21" t="s">
        <v>42</v>
      </c>
      <c r="O1" s="21"/>
      <c r="P1" s="21"/>
      <c r="Q1" s="21"/>
      <c r="R1" s="21"/>
    </row>
    <row r="2" spans="2:18" ht="15.75" customHeight="1" thickBot="1" x14ac:dyDescent="0.3">
      <c r="B2" s="22"/>
      <c r="C2" s="22"/>
      <c r="D2" s="22"/>
      <c r="E2" s="22"/>
      <c r="F2" s="22"/>
      <c r="H2" s="22"/>
      <c r="I2" s="22"/>
      <c r="J2" s="22"/>
      <c r="K2" s="22"/>
      <c r="L2" s="22"/>
      <c r="N2" s="22"/>
      <c r="O2" s="22"/>
      <c r="P2" s="22"/>
      <c r="Q2" s="22"/>
      <c r="R2" s="22"/>
    </row>
    <row r="3" spans="2:18" ht="16.5" customHeight="1" thickTop="1" thickBot="1" x14ac:dyDescent="0.3">
      <c r="B3" s="18"/>
      <c r="C3" s="16"/>
      <c r="D3" s="17"/>
      <c r="E3" s="17"/>
      <c r="F3" s="17"/>
      <c r="H3" s="13"/>
      <c r="I3" s="11"/>
      <c r="J3" s="12"/>
      <c r="K3" s="12"/>
      <c r="L3" s="12"/>
      <c r="N3" s="13"/>
      <c r="O3" s="11"/>
      <c r="P3" s="12"/>
      <c r="Q3" s="12"/>
      <c r="R3" s="12"/>
    </row>
    <row r="4" spans="2:18" ht="16.5" customHeight="1" thickTop="1" thickBot="1" x14ac:dyDescent="0.3">
      <c r="B4" s="19"/>
      <c r="C4" s="5">
        <v>1</v>
      </c>
      <c r="D4" s="20">
        <v>2</v>
      </c>
      <c r="E4" s="6">
        <v>3</v>
      </c>
      <c r="F4" s="20">
        <v>4</v>
      </c>
      <c r="H4" s="14"/>
      <c r="I4" s="5">
        <v>1</v>
      </c>
      <c r="J4" s="15">
        <v>2</v>
      </c>
      <c r="K4" s="6">
        <v>3</v>
      </c>
      <c r="L4" s="15">
        <v>4</v>
      </c>
      <c r="N4" s="14"/>
      <c r="O4" s="5">
        <v>1</v>
      </c>
      <c r="P4" s="15">
        <v>2</v>
      </c>
      <c r="Q4" s="6">
        <v>3</v>
      </c>
      <c r="R4" s="15">
        <v>4</v>
      </c>
    </row>
    <row r="5" spans="2:18" ht="16.5" thickTop="1" thickBot="1" x14ac:dyDescent="0.3">
      <c r="B5" s="7" t="s">
        <v>1</v>
      </c>
      <c r="C5" s="9">
        <f>I5-O5</f>
        <v>946</v>
      </c>
      <c r="D5" s="9" t="e">
        <f>#REF!-#REF!</f>
        <v>#REF!</v>
      </c>
      <c r="E5" s="9" t="e">
        <f>#REF!-#REF!</f>
        <v>#REF!</v>
      </c>
      <c r="F5" s="9" t="e">
        <f t="shared" ref="F5" si="0">#REF!-#REF!</f>
        <v>#REF!</v>
      </c>
      <c r="H5" s="7" t="s">
        <v>1</v>
      </c>
      <c r="I5" s="9">
        <f>946</f>
        <v>946</v>
      </c>
      <c r="J5" s="9">
        <f>1345</f>
        <v>1345</v>
      </c>
      <c r="K5" s="9">
        <f>882</f>
        <v>882</v>
      </c>
      <c r="L5" s="9">
        <f>1178</f>
        <v>1178</v>
      </c>
      <c r="N5" s="7" t="s">
        <v>1</v>
      </c>
      <c r="O5" s="9">
        <f>VLOOKUP('[1]GAMME A'!$C$12,'[1]GAMME A'!$C$12:$C$171,1,FALSE)</f>
        <v>0</v>
      </c>
      <c r="P5" s="9" t="e">
        <f>VLOOKUP(#REF!,#REF!,1,FALSE)</f>
        <v>#REF!</v>
      </c>
      <c r="Q5" s="9" t="e">
        <f>VLOOKUP(#REF!,#REF!,1,FALSE)</f>
        <v>#REF!</v>
      </c>
      <c r="R5" s="9" t="e">
        <f>VLOOKUP(#REF!,#REF!,1,FALSE)</f>
        <v>#REF!</v>
      </c>
    </row>
    <row r="6" spans="2:18" ht="16.5" thickTop="1" thickBot="1" x14ac:dyDescent="0.3">
      <c r="B6" s="7" t="s">
        <v>2</v>
      </c>
      <c r="C6" s="9" t="e">
        <f t="shared" ref="C6" si="1">#REF!-#REF!</f>
        <v>#REF!</v>
      </c>
      <c r="D6" s="9" t="e">
        <f t="shared" ref="D6" si="2">#REF!-#REF!</f>
        <v>#REF!</v>
      </c>
      <c r="E6" s="9" t="e">
        <f t="shared" ref="E6" si="3">#REF!-#REF!</f>
        <v>#REF!</v>
      </c>
      <c r="F6" s="9" t="e">
        <f t="shared" ref="F6" si="4">#REF!-#REF!</f>
        <v>#REF!</v>
      </c>
      <c r="H6" s="7" t="s">
        <v>2</v>
      </c>
      <c r="I6" s="10">
        <f>1349</f>
        <v>1349</v>
      </c>
      <c r="J6" s="9">
        <f>1000</f>
        <v>1000</v>
      </c>
      <c r="K6" s="9">
        <f>820</f>
        <v>820</v>
      </c>
      <c r="L6" s="9">
        <f>1432</f>
        <v>1432</v>
      </c>
      <c r="N6" s="7" t="s">
        <v>2</v>
      </c>
      <c r="O6" s="9" t="e">
        <f>VLOOKUP(#REF!,#REF!,1,FALSE)</f>
        <v>#REF!</v>
      </c>
      <c r="P6" s="9" t="e">
        <f>VLOOKUP(#REF!,#REF!,1,FALSE)</f>
        <v>#REF!</v>
      </c>
      <c r="Q6" s="9" t="e">
        <f>VLOOKUP(#REF!,#REF!,1,FALSE)</f>
        <v>#REF!</v>
      </c>
      <c r="R6" s="9" t="e">
        <f>VLOOKUP(#REF!,#REF!,1,FALSE)</f>
        <v>#REF!</v>
      </c>
    </row>
    <row r="7" spans="2:18" ht="16.5" thickTop="1" thickBot="1" x14ac:dyDescent="0.3">
      <c r="B7" s="8" t="s">
        <v>3</v>
      </c>
      <c r="C7" s="9" t="e">
        <f t="shared" ref="C7" si="5">#REF!-#REF!</f>
        <v>#REF!</v>
      </c>
      <c r="D7" s="9" t="e">
        <f t="shared" ref="D7" si="6">#REF!-#REF!</f>
        <v>#REF!</v>
      </c>
      <c r="E7" s="9" t="e">
        <f t="shared" ref="E7" si="7">#REF!-#REF!</f>
        <v>#REF!</v>
      </c>
      <c r="F7" s="9" t="e">
        <f t="shared" ref="F7" si="8">#REF!-#REF!</f>
        <v>#REF!</v>
      </c>
      <c r="H7" s="8" t="s">
        <v>3</v>
      </c>
      <c r="I7" s="9">
        <f>585</f>
        <v>585</v>
      </c>
      <c r="J7" s="9">
        <f>981</f>
        <v>981</v>
      </c>
      <c r="K7" s="9">
        <f>965</f>
        <v>965</v>
      </c>
      <c r="L7" s="9">
        <f>935</f>
        <v>935</v>
      </c>
      <c r="N7" s="8" t="s">
        <v>3</v>
      </c>
      <c r="O7" s="9" t="e">
        <f>VLOOKUP(#REF!,#REF!,1,FALSE)</f>
        <v>#REF!</v>
      </c>
      <c r="P7" s="9" t="e">
        <f>VLOOKUP(#REF!,#REF!,1,FALSE)</f>
        <v>#REF!</v>
      </c>
      <c r="Q7" s="9" t="e">
        <f>VLOOKUP(#REF!,#REF!,1,FALSE)</f>
        <v>#REF!</v>
      </c>
      <c r="R7" s="9" t="e">
        <f>VLOOKUP(#REF!,#REF!,1,FALSE)</f>
        <v>#REF!</v>
      </c>
    </row>
    <row r="8" spans="2:18" ht="16.5" thickTop="1" thickBot="1" x14ac:dyDescent="0.3">
      <c r="B8" s="7" t="s">
        <v>4</v>
      </c>
      <c r="C8" s="9" t="e">
        <f t="shared" ref="C8" si="9">#REF!-#REF!</f>
        <v>#REF!</v>
      </c>
      <c r="D8" s="9" t="e">
        <f t="shared" ref="D8" si="10">#REF!-#REF!</f>
        <v>#REF!</v>
      </c>
      <c r="E8" s="9" t="e">
        <f t="shared" ref="E8" si="11">#REF!-#REF!</f>
        <v>#REF!</v>
      </c>
      <c r="F8" s="9" t="e">
        <f t="shared" ref="F8" si="12">#REF!-#REF!</f>
        <v>#REF!</v>
      </c>
      <c r="H8" s="7" t="s">
        <v>4</v>
      </c>
      <c r="I8" s="9">
        <f>635</f>
        <v>635</v>
      </c>
      <c r="J8" s="10">
        <f>1130</f>
        <v>1130</v>
      </c>
      <c r="K8" s="10">
        <f>1000</f>
        <v>1000</v>
      </c>
      <c r="L8" s="9">
        <f>640</f>
        <v>640</v>
      </c>
      <c r="N8" s="7" t="s">
        <v>4</v>
      </c>
      <c r="O8" s="9" t="e">
        <f>VLOOKUP(#REF!,#REF!,1,FALSE)</f>
        <v>#REF!</v>
      </c>
      <c r="P8" s="9" t="e">
        <f>VLOOKUP(#REF!,#REF!,1,FALSE)</f>
        <v>#REF!</v>
      </c>
      <c r="Q8" s="9" t="e">
        <f>VLOOKUP(#REF!,#REF!,1,FALSE)</f>
        <v>#REF!</v>
      </c>
      <c r="R8" s="9" t="e">
        <f>VLOOKUP(#REF!,#REF!,1,FALSE)</f>
        <v>#REF!</v>
      </c>
    </row>
    <row r="9" spans="2:18" ht="16.5" thickTop="1" thickBot="1" x14ac:dyDescent="0.3">
      <c r="B9" s="7" t="s">
        <v>5</v>
      </c>
      <c r="C9" s="9" t="e">
        <f t="shared" ref="C9" si="13">#REF!-#REF!</f>
        <v>#REF!</v>
      </c>
      <c r="D9" s="9" t="e">
        <f t="shared" ref="D9" si="14">#REF!-#REF!</f>
        <v>#REF!</v>
      </c>
      <c r="E9" s="9" t="e">
        <f t="shared" ref="E9" si="15">#REF!-#REF!</f>
        <v>#REF!</v>
      </c>
      <c r="F9" s="9" t="e">
        <f t="shared" ref="F9" si="16">#REF!-#REF!</f>
        <v>#REF!</v>
      </c>
      <c r="H9" s="7" t="s">
        <v>5</v>
      </c>
      <c r="I9" s="9">
        <f>716</f>
        <v>716</v>
      </c>
      <c r="J9" s="9">
        <f>1095</f>
        <v>1095</v>
      </c>
      <c r="K9" s="9">
        <f>995</f>
        <v>995</v>
      </c>
      <c r="L9" s="9">
        <f>560</f>
        <v>560</v>
      </c>
      <c r="N9" s="7" t="s">
        <v>5</v>
      </c>
      <c r="O9" s="9" t="e">
        <f>VLOOKUP(#REF!,#REF!,1,FALSE)</f>
        <v>#REF!</v>
      </c>
      <c r="P9" s="9" t="e">
        <f>VLOOKUP(#REF!,#REF!,1,FALSE)</f>
        <v>#REF!</v>
      </c>
      <c r="Q9" s="9" t="e">
        <f>VLOOKUP(#REF!,#REF!,1,FALSE)</f>
        <v>#REF!</v>
      </c>
      <c r="R9" s="9" t="e">
        <f>VLOOKUP(#REF!,#REF!,1,FALSE)</f>
        <v>#REF!</v>
      </c>
    </row>
    <row r="10" spans="2:18" ht="16.5" thickTop="1" thickBot="1" x14ac:dyDescent="0.3">
      <c r="B10" s="8" t="s">
        <v>6</v>
      </c>
      <c r="C10" s="9" t="e">
        <f t="shared" ref="C10" si="17">#REF!-#REF!</f>
        <v>#REF!</v>
      </c>
      <c r="D10" s="9" t="e">
        <f t="shared" ref="D10" si="18">#REF!-#REF!</f>
        <v>#REF!</v>
      </c>
      <c r="E10" s="9" t="e">
        <f t="shared" ref="E10" si="19">#REF!-#REF!</f>
        <v>#REF!</v>
      </c>
      <c r="F10" s="9" t="e">
        <f t="shared" ref="F10" si="20">#REF!-#REF!</f>
        <v>#REF!</v>
      </c>
      <c r="H10" s="8" t="s">
        <v>6</v>
      </c>
      <c r="I10" s="9">
        <f>1609</f>
        <v>1609</v>
      </c>
      <c r="J10" s="9">
        <f>977</f>
        <v>977</v>
      </c>
      <c r="K10" s="9">
        <f>960</f>
        <v>960</v>
      </c>
      <c r="L10" s="9">
        <f>902</f>
        <v>902</v>
      </c>
      <c r="N10" s="8" t="s">
        <v>6</v>
      </c>
      <c r="O10" s="9" t="e">
        <f>VLOOKUP(#REF!,#REF!,1,FALSE)</f>
        <v>#REF!</v>
      </c>
      <c r="P10" s="9" t="e">
        <f>VLOOKUP(#REF!,#REF!,1,FALSE)</f>
        <v>#REF!</v>
      </c>
      <c r="Q10" s="9" t="e">
        <f>VLOOKUP(#REF!,#REF!,1,FALSE)</f>
        <v>#REF!</v>
      </c>
      <c r="R10" s="9" t="e">
        <f>VLOOKUP(#REF!,#REF!,1,FALSE)</f>
        <v>#REF!</v>
      </c>
    </row>
    <row r="11" spans="2:18" ht="16.5" thickTop="1" thickBot="1" x14ac:dyDescent="0.3">
      <c r="B11" s="8" t="s">
        <v>7</v>
      </c>
      <c r="C11" s="9" t="e">
        <f t="shared" ref="C11" si="21">#REF!-#REF!</f>
        <v>#REF!</v>
      </c>
      <c r="D11" s="9" t="e">
        <f t="shared" ref="D11" si="22">#REF!-#REF!</f>
        <v>#REF!</v>
      </c>
      <c r="E11" s="9" t="e">
        <f t="shared" ref="E11" si="23">#REF!-#REF!</f>
        <v>#REF!</v>
      </c>
      <c r="F11" s="9" t="e">
        <f t="shared" ref="F11" si="24">#REF!-#REF!</f>
        <v>#REF!</v>
      </c>
      <c r="H11" s="8" t="s">
        <v>7</v>
      </c>
      <c r="I11" s="9">
        <f>1170</f>
        <v>1170</v>
      </c>
      <c r="J11" s="9">
        <f>725</f>
        <v>725</v>
      </c>
      <c r="K11" s="9">
        <f>703</f>
        <v>703</v>
      </c>
      <c r="L11" s="9">
        <f>1040</f>
        <v>1040</v>
      </c>
      <c r="N11" s="8" t="s">
        <v>7</v>
      </c>
      <c r="O11" s="9" t="e">
        <f>VLOOKUP(#REF!,#REF!,1,FALSE)</f>
        <v>#REF!</v>
      </c>
      <c r="P11" s="9" t="e">
        <f>VLOOKUP(#REF!,#REF!,1,FALSE)</f>
        <v>#REF!</v>
      </c>
      <c r="Q11" s="9" t="e">
        <f>VLOOKUP(#REF!,#REF!,1,FALSE)</f>
        <v>#REF!</v>
      </c>
      <c r="R11" s="9" t="e">
        <f>VLOOKUP(#REF!,#REF!,1,FALSE)</f>
        <v>#REF!</v>
      </c>
    </row>
    <row r="12" spans="2:18" ht="16.5" thickTop="1" thickBot="1" x14ac:dyDescent="0.3">
      <c r="B12" s="8" t="s">
        <v>8</v>
      </c>
      <c r="C12" s="9" t="e">
        <f t="shared" ref="C12" si="25">#REF!-#REF!</f>
        <v>#REF!</v>
      </c>
      <c r="D12" s="9" t="e">
        <f t="shared" ref="D12" si="26">#REF!-#REF!</f>
        <v>#REF!</v>
      </c>
      <c r="E12" s="9" t="e">
        <f t="shared" ref="E12" si="27">#REF!-#REF!</f>
        <v>#REF!</v>
      </c>
      <c r="F12" s="9" t="e">
        <f t="shared" ref="F12" si="28">#REF!-#REF!</f>
        <v>#REF!</v>
      </c>
      <c r="H12" s="8" t="s">
        <v>8</v>
      </c>
      <c r="I12" s="9">
        <f>615</f>
        <v>615</v>
      </c>
      <c r="J12" s="9">
        <f>1095</f>
        <v>1095</v>
      </c>
      <c r="K12" s="9">
        <f>1045</f>
        <v>1045</v>
      </c>
      <c r="L12" s="9">
        <f>1165</f>
        <v>1165</v>
      </c>
      <c r="N12" s="8" t="s">
        <v>8</v>
      </c>
      <c r="O12" s="9" t="e">
        <f>VLOOKUP(#REF!,#REF!,1,FALSE)</f>
        <v>#REF!</v>
      </c>
      <c r="P12" s="9" t="e">
        <f>VLOOKUP(#REF!,#REF!,1,FALSE)</f>
        <v>#REF!</v>
      </c>
      <c r="Q12" s="9" t="e">
        <f>VLOOKUP(#REF!,#REF!,1,FALSE)</f>
        <v>#REF!</v>
      </c>
      <c r="R12" s="9" t="e">
        <f>VLOOKUP(#REF!,#REF!,1,FALSE)</f>
        <v>#REF!</v>
      </c>
    </row>
    <row r="13" spans="2:18" ht="16.5" thickTop="1" thickBot="1" x14ac:dyDescent="0.3">
      <c r="B13" s="7" t="s">
        <v>9</v>
      </c>
      <c r="C13" s="9" t="e">
        <f t="shared" ref="C13" si="29">#REF!-#REF!</f>
        <v>#REF!</v>
      </c>
      <c r="D13" s="9" t="e">
        <f t="shared" ref="D13" si="30">#REF!-#REF!</f>
        <v>#REF!</v>
      </c>
      <c r="E13" s="9" t="e">
        <f t="shared" ref="E13" si="31">#REF!-#REF!</f>
        <v>#REF!</v>
      </c>
      <c r="F13" s="9" t="e">
        <f t="shared" ref="F13" si="32">#REF!-#REF!</f>
        <v>#REF!</v>
      </c>
      <c r="H13" s="7" t="s">
        <v>9</v>
      </c>
      <c r="I13" s="9">
        <f>941</f>
        <v>941</v>
      </c>
      <c r="J13" s="9">
        <f>1385</f>
        <v>1385</v>
      </c>
      <c r="K13" s="9">
        <f>1035</f>
        <v>1035</v>
      </c>
      <c r="L13" s="10">
        <f>888</f>
        <v>888</v>
      </c>
      <c r="N13" s="7" t="s">
        <v>9</v>
      </c>
      <c r="O13" s="9" t="e">
        <f>VLOOKUP(#REF!,#REF!,1,FALSE)</f>
        <v>#REF!</v>
      </c>
      <c r="P13" s="9" t="e">
        <f>VLOOKUP(#REF!,#REF!,1,FALSE)</f>
        <v>#REF!</v>
      </c>
      <c r="Q13" s="9" t="e">
        <f>VLOOKUP(#REF!,#REF!,1,FALSE)</f>
        <v>#REF!</v>
      </c>
      <c r="R13" s="9" t="e">
        <f>VLOOKUP(#REF!,#REF!,1,FALSE)</f>
        <v>#REF!</v>
      </c>
    </row>
    <row r="14" spans="2:18" ht="16.5" thickTop="1" thickBot="1" x14ac:dyDescent="0.3">
      <c r="B14" s="7" t="s">
        <v>10</v>
      </c>
      <c r="C14" s="9" t="e">
        <f t="shared" ref="C14" si="33">#REF!-#REF!</f>
        <v>#REF!</v>
      </c>
      <c r="D14" s="9" t="e">
        <f t="shared" ref="D14" si="34">#REF!-#REF!</f>
        <v>#REF!</v>
      </c>
      <c r="E14" s="9" t="e">
        <f t="shared" ref="E14" si="35">#REF!-#REF!</f>
        <v>#REF!</v>
      </c>
      <c r="F14" s="9" t="e">
        <f t="shared" ref="F14" si="36">#REF!-#REF!</f>
        <v>#REF!</v>
      </c>
      <c r="H14" s="7" t="s">
        <v>10</v>
      </c>
      <c r="I14" s="9">
        <f>850</f>
        <v>850</v>
      </c>
      <c r="J14" s="9">
        <f>995</f>
        <v>995</v>
      </c>
      <c r="K14" s="9">
        <f>1228</f>
        <v>1228</v>
      </c>
      <c r="L14" s="10">
        <f>370</f>
        <v>370</v>
      </c>
      <c r="N14" s="7" t="s">
        <v>10</v>
      </c>
      <c r="O14" s="9" t="e">
        <f>VLOOKUP(#REF!,#REF!,1,FALSE)</f>
        <v>#REF!</v>
      </c>
      <c r="P14" s="9" t="e">
        <f>VLOOKUP(#REF!,#REF!,1,FALSE)</f>
        <v>#REF!</v>
      </c>
      <c r="Q14" s="9" t="e">
        <f>VLOOKUP(#REF!,#REF!,1,FALSE)</f>
        <v>#REF!</v>
      </c>
      <c r="R14" s="9" t="e">
        <f>VLOOKUP(#REF!,#REF!,1,FALSE)</f>
        <v>#REF!</v>
      </c>
    </row>
    <row r="15" spans="2:18" ht="16.5" thickTop="1" thickBot="1" x14ac:dyDescent="0.3">
      <c r="B15" s="7" t="s">
        <v>11</v>
      </c>
      <c r="C15" s="9" t="e">
        <f t="shared" ref="C15" si="37">#REF!-#REF!</f>
        <v>#REF!</v>
      </c>
      <c r="D15" s="9" t="e">
        <f t="shared" ref="D15" si="38">#REF!-#REF!</f>
        <v>#REF!</v>
      </c>
      <c r="E15" s="9" t="e">
        <f t="shared" ref="E15" si="39">#REF!-#REF!</f>
        <v>#REF!</v>
      </c>
      <c r="F15" s="9" t="e">
        <f t="shared" ref="F15" si="40">#REF!-#REF!</f>
        <v>#REF!</v>
      </c>
      <c r="H15" s="7" t="s">
        <v>11</v>
      </c>
      <c r="I15" s="9">
        <f>814</f>
        <v>814</v>
      </c>
      <c r="J15" s="9">
        <f>570</f>
        <v>570</v>
      </c>
      <c r="K15" s="10">
        <f>950</f>
        <v>950</v>
      </c>
      <c r="L15" s="9">
        <f>440</f>
        <v>440</v>
      </c>
      <c r="N15" s="7" t="s">
        <v>11</v>
      </c>
      <c r="O15" s="9" t="e">
        <f>VLOOKUP(#REF!,#REF!,1,FALSE)</f>
        <v>#REF!</v>
      </c>
      <c r="P15" s="9" t="e">
        <f>VLOOKUP(#REF!,#REF!,1,FALSE)</f>
        <v>#REF!</v>
      </c>
      <c r="Q15" s="9" t="e">
        <f>VLOOKUP(#REF!,#REF!,1,FALSE)</f>
        <v>#REF!</v>
      </c>
      <c r="R15" s="9" t="e">
        <f>VLOOKUP(#REF!,#REF!,1,FALSE)</f>
        <v>#REF!</v>
      </c>
    </row>
    <row r="16" spans="2:18" ht="16.5" thickTop="1" thickBot="1" x14ac:dyDescent="0.3">
      <c r="B16" s="8" t="s">
        <v>12</v>
      </c>
      <c r="C16" s="9" t="e">
        <f t="shared" ref="C16" si="41">#REF!-#REF!</f>
        <v>#REF!</v>
      </c>
      <c r="D16" s="9" t="e">
        <f t="shared" ref="D16" si="42">#REF!-#REF!</f>
        <v>#REF!</v>
      </c>
      <c r="E16" s="9" t="e">
        <f t="shared" ref="E16" si="43">#REF!-#REF!</f>
        <v>#REF!</v>
      </c>
      <c r="F16" s="9" t="e">
        <f t="shared" ref="F16" si="44">#REF!-#REF!</f>
        <v>#REF!</v>
      </c>
      <c r="H16" s="8" t="s">
        <v>12</v>
      </c>
      <c r="I16" s="9">
        <f>1030</f>
        <v>1030</v>
      </c>
      <c r="J16" s="9">
        <f>570</f>
        <v>570</v>
      </c>
      <c r="K16" s="9">
        <f>1235</f>
        <v>1235</v>
      </c>
      <c r="L16" s="9">
        <f>1071</f>
        <v>1071</v>
      </c>
      <c r="N16" s="8" t="s">
        <v>12</v>
      </c>
      <c r="O16" s="9" t="e">
        <f>VLOOKUP(#REF!,#REF!,1,FALSE)</f>
        <v>#REF!</v>
      </c>
      <c r="P16" s="9" t="e">
        <f>VLOOKUP(#REF!,#REF!,1,FALSE)</f>
        <v>#REF!</v>
      </c>
      <c r="Q16" s="9" t="e">
        <f>VLOOKUP(#REF!,#REF!,1,FALSE)</f>
        <v>#REF!</v>
      </c>
      <c r="R16" s="9" t="e">
        <f>VLOOKUP(#REF!,#REF!,1,FALSE)</f>
        <v>#REF!</v>
      </c>
    </row>
    <row r="17" spans="2:18" ht="16.5" thickTop="1" thickBot="1" x14ac:dyDescent="0.3">
      <c r="B17" s="7" t="s">
        <v>13</v>
      </c>
      <c r="C17" s="9" t="e">
        <f t="shared" ref="C17" si="45">#REF!-#REF!</f>
        <v>#REF!</v>
      </c>
      <c r="D17" s="9" t="e">
        <f t="shared" ref="D17" si="46">#REF!-#REF!</f>
        <v>#REF!</v>
      </c>
      <c r="E17" s="9" t="e">
        <f t="shared" ref="E17" si="47">#REF!-#REF!</f>
        <v>#REF!</v>
      </c>
      <c r="F17" s="9" t="e">
        <f t="shared" ref="F17" si="48">#REF!-#REF!</f>
        <v>#REF!</v>
      </c>
      <c r="H17" s="7" t="s">
        <v>13</v>
      </c>
      <c r="I17" s="9">
        <f>771</f>
        <v>771</v>
      </c>
      <c r="J17" s="9">
        <f>590</f>
        <v>590</v>
      </c>
      <c r="K17" s="9">
        <f>680</f>
        <v>680</v>
      </c>
      <c r="L17" s="9">
        <f>597</f>
        <v>597</v>
      </c>
      <c r="N17" s="7" t="s">
        <v>13</v>
      </c>
      <c r="O17" s="9" t="e">
        <f>VLOOKUP(#REF!,#REF!,1,FALSE)</f>
        <v>#REF!</v>
      </c>
      <c r="P17" s="9" t="e">
        <f>VLOOKUP(#REF!,#REF!,1,FALSE)</f>
        <v>#REF!</v>
      </c>
      <c r="Q17" s="9" t="e">
        <f>VLOOKUP(#REF!,#REF!,1,FALSE)</f>
        <v>#REF!</v>
      </c>
      <c r="R17" s="9" t="e">
        <f>VLOOKUP(#REF!,#REF!,1,FALSE)</f>
        <v>#REF!</v>
      </c>
    </row>
    <row r="18" spans="2:18" ht="16.5" thickTop="1" thickBot="1" x14ac:dyDescent="0.3">
      <c r="B18" s="7" t="s">
        <v>14</v>
      </c>
      <c r="C18" s="9" t="e">
        <f t="shared" ref="C18" si="49">#REF!-#REF!</f>
        <v>#REF!</v>
      </c>
      <c r="D18" s="9" t="e">
        <f t="shared" ref="D18" si="50">#REF!-#REF!</f>
        <v>#REF!</v>
      </c>
      <c r="E18" s="9" t="e">
        <f t="shared" ref="E18" si="51">#REF!-#REF!</f>
        <v>#REF!</v>
      </c>
      <c r="F18" s="9" t="e">
        <f t="shared" ref="F18" si="52">#REF!-#REF!</f>
        <v>#REF!</v>
      </c>
      <c r="H18" s="7" t="s">
        <v>14</v>
      </c>
      <c r="I18" s="10">
        <f>324</f>
        <v>324</v>
      </c>
      <c r="J18" s="10">
        <f>1495</f>
        <v>1495</v>
      </c>
      <c r="K18" s="9">
        <f>633</f>
        <v>633</v>
      </c>
      <c r="L18" s="10">
        <f>1581</f>
        <v>1581</v>
      </c>
      <c r="N18" s="7" t="s">
        <v>14</v>
      </c>
      <c r="O18" s="9" t="e">
        <f>VLOOKUP(#REF!,#REF!,1,FALSE)</f>
        <v>#REF!</v>
      </c>
      <c r="P18" s="9" t="e">
        <f>VLOOKUP(#REF!,#REF!,1,FALSE)</f>
        <v>#REF!</v>
      </c>
      <c r="Q18" s="9" t="e">
        <f>VLOOKUP(#REF!,#REF!,1,FALSE)</f>
        <v>#REF!</v>
      </c>
      <c r="R18" s="9" t="e">
        <f>VLOOKUP(#REF!,#REF!,1,FALSE)</f>
        <v>#REF!</v>
      </c>
    </row>
    <row r="19" spans="2:18" ht="16.5" thickTop="1" thickBot="1" x14ac:dyDescent="0.3">
      <c r="B19" s="7" t="s">
        <v>15</v>
      </c>
      <c r="C19" s="9" t="e">
        <f t="shared" ref="C19" si="53">#REF!-#REF!</f>
        <v>#REF!</v>
      </c>
      <c r="D19" s="9" t="e">
        <f t="shared" ref="D19" si="54">#REF!-#REF!</f>
        <v>#REF!</v>
      </c>
      <c r="E19" s="9" t="e">
        <f t="shared" ref="E19" si="55">#REF!-#REF!</f>
        <v>#REF!</v>
      </c>
      <c r="F19" s="9" t="e">
        <f t="shared" ref="F19" si="56">#REF!-#REF!</f>
        <v>#REF!</v>
      </c>
      <c r="H19" s="7" t="s">
        <v>15</v>
      </c>
      <c r="I19" s="9">
        <f>583</f>
        <v>583</v>
      </c>
      <c r="J19" s="9">
        <f>1235</f>
        <v>1235</v>
      </c>
      <c r="K19" s="9">
        <f>1391</f>
        <v>1391</v>
      </c>
      <c r="L19" s="9">
        <f>1240</f>
        <v>1240</v>
      </c>
      <c r="N19" s="7" t="s">
        <v>15</v>
      </c>
      <c r="O19" s="9" t="e">
        <f>VLOOKUP(#REF!,#REF!,1,FALSE)</f>
        <v>#REF!</v>
      </c>
      <c r="P19" s="9" t="e">
        <f>VLOOKUP(#REF!,#REF!,1,FALSE)</f>
        <v>#REF!</v>
      </c>
      <c r="Q19" s="9" t="e">
        <f>VLOOKUP(#REF!,#REF!,1,FALSE)</f>
        <v>#REF!</v>
      </c>
      <c r="R19" s="9" t="e">
        <f>VLOOKUP(#REF!,#REF!,1,FALSE)</f>
        <v>#REF!</v>
      </c>
    </row>
    <row r="20" spans="2:18" ht="16.5" thickTop="1" thickBot="1" x14ac:dyDescent="0.3">
      <c r="B20" s="7" t="s">
        <v>16</v>
      </c>
      <c r="C20" s="9" t="e">
        <f t="shared" ref="C20" si="57">#REF!-#REF!</f>
        <v>#REF!</v>
      </c>
      <c r="D20" s="9" t="e">
        <f t="shared" ref="D20" si="58">#REF!-#REF!</f>
        <v>#REF!</v>
      </c>
      <c r="E20" s="9" t="e">
        <f t="shared" ref="E20" si="59">#REF!-#REF!</f>
        <v>#REF!</v>
      </c>
      <c r="F20" s="9" t="e">
        <f t="shared" ref="F20" si="60">#REF!-#REF!</f>
        <v>#REF!</v>
      </c>
      <c r="H20" s="7" t="s">
        <v>16</v>
      </c>
      <c r="I20" s="9">
        <f>593</f>
        <v>593</v>
      </c>
      <c r="J20" s="9">
        <f>965</f>
        <v>965</v>
      </c>
      <c r="K20" s="10">
        <f>1073</f>
        <v>1073</v>
      </c>
      <c r="L20" s="9">
        <f>898</f>
        <v>898</v>
      </c>
      <c r="N20" s="7" t="s">
        <v>16</v>
      </c>
      <c r="O20" s="9" t="e">
        <f>VLOOKUP(#REF!,#REF!,1,FALSE)</f>
        <v>#REF!</v>
      </c>
      <c r="P20" s="9" t="e">
        <f>VLOOKUP(#REF!,#REF!,1,FALSE)</f>
        <v>#REF!</v>
      </c>
      <c r="Q20" s="9" t="e">
        <f>VLOOKUP(#REF!,#REF!,1,FALSE)</f>
        <v>#REF!</v>
      </c>
      <c r="R20" s="9" t="e">
        <f>VLOOKUP(#REF!,#REF!,1,FALSE)</f>
        <v>#REF!</v>
      </c>
    </row>
    <row r="21" spans="2:18" ht="16.5" thickTop="1" thickBot="1" x14ac:dyDescent="0.3">
      <c r="B21" s="7" t="s">
        <v>17</v>
      </c>
      <c r="C21" s="9" t="e">
        <f t="shared" ref="C21" si="61">#REF!-#REF!</f>
        <v>#REF!</v>
      </c>
      <c r="D21" s="9" t="e">
        <f t="shared" ref="D21" si="62">#REF!-#REF!</f>
        <v>#REF!</v>
      </c>
      <c r="E21" s="9" t="e">
        <f t="shared" ref="E21" si="63">#REF!-#REF!</f>
        <v>#REF!</v>
      </c>
      <c r="F21" s="9" t="e">
        <f t="shared" ref="F21" si="64">#REF!-#REF!</f>
        <v>#REF!</v>
      </c>
      <c r="H21" s="7" t="s">
        <v>17</v>
      </c>
      <c r="I21" s="10">
        <f>253</f>
        <v>253</v>
      </c>
      <c r="J21" s="9">
        <f>395</f>
        <v>395</v>
      </c>
      <c r="K21" s="10">
        <f>1435</f>
        <v>1435</v>
      </c>
      <c r="L21" s="10">
        <f>1375</f>
        <v>1375</v>
      </c>
      <c r="N21" s="7" t="s">
        <v>17</v>
      </c>
      <c r="O21" s="9" t="e">
        <f>VLOOKUP(#REF!,#REF!,1,FALSE)</f>
        <v>#REF!</v>
      </c>
      <c r="P21" s="9" t="e">
        <f>VLOOKUP(#REF!,#REF!,1,FALSE)</f>
        <v>#REF!</v>
      </c>
      <c r="Q21" s="9" t="e">
        <f>VLOOKUP(#REF!,#REF!,1,FALSE)</f>
        <v>#REF!</v>
      </c>
      <c r="R21" s="9" t="e">
        <f>VLOOKUP(#REF!,#REF!,1,FALSE)</f>
        <v>#REF!</v>
      </c>
    </row>
    <row r="22" spans="2:18" ht="16.5" thickTop="1" thickBot="1" x14ac:dyDescent="0.3">
      <c r="B22" s="7" t="s">
        <v>18</v>
      </c>
      <c r="C22" s="9" t="e">
        <f t="shared" ref="C22" si="65">#REF!-#REF!</f>
        <v>#REF!</v>
      </c>
      <c r="D22" s="9" t="e">
        <f t="shared" ref="D22" si="66">#REF!-#REF!</f>
        <v>#REF!</v>
      </c>
      <c r="E22" s="9" t="e">
        <f t="shared" ref="E22" si="67">#REF!-#REF!</f>
        <v>#REF!</v>
      </c>
      <c r="F22" s="9" t="e">
        <f t="shared" ref="F22" si="68">#REF!-#REF!</f>
        <v>#REF!</v>
      </c>
      <c r="H22" s="7" t="s">
        <v>18</v>
      </c>
      <c r="I22" s="9">
        <f>698</f>
        <v>698</v>
      </c>
      <c r="J22" s="9">
        <f>715</f>
        <v>715</v>
      </c>
      <c r="K22" s="9">
        <f>1470</f>
        <v>1470</v>
      </c>
      <c r="L22" s="9">
        <f>878</f>
        <v>878</v>
      </c>
      <c r="N22" s="7" t="s">
        <v>18</v>
      </c>
      <c r="O22" s="9" t="e">
        <f>VLOOKUP(#REF!,#REF!,1,FALSE)</f>
        <v>#REF!</v>
      </c>
      <c r="P22" s="9" t="e">
        <f>VLOOKUP(#REF!,#REF!,1,FALSE)</f>
        <v>#REF!</v>
      </c>
      <c r="Q22" s="9" t="e">
        <f>VLOOKUP(#REF!,#REF!,1,FALSE)</f>
        <v>#REF!</v>
      </c>
      <c r="R22" s="9" t="e">
        <f>VLOOKUP(#REF!,#REF!,1,FALSE)</f>
        <v>#REF!</v>
      </c>
    </row>
    <row r="23" spans="2:18" ht="16.5" thickTop="1" thickBot="1" x14ac:dyDescent="0.3">
      <c r="B23" s="7" t="s">
        <v>19</v>
      </c>
      <c r="C23" s="9" t="e">
        <f t="shared" ref="C23" si="69">#REF!-#REF!</f>
        <v>#REF!</v>
      </c>
      <c r="D23" s="9" t="e">
        <f t="shared" ref="D23" si="70">#REF!-#REF!</f>
        <v>#REF!</v>
      </c>
      <c r="E23" s="9" t="e">
        <f t="shared" ref="E23" si="71">#REF!-#REF!</f>
        <v>#REF!</v>
      </c>
      <c r="F23" s="9" t="e">
        <f t="shared" ref="F23" si="72">#REF!-#REF!</f>
        <v>#REF!</v>
      </c>
      <c r="H23" s="7" t="s">
        <v>19</v>
      </c>
      <c r="I23" s="10">
        <f>361</f>
        <v>361</v>
      </c>
      <c r="J23" s="9">
        <f>1204</f>
        <v>1204</v>
      </c>
      <c r="K23" s="9">
        <f>795</f>
        <v>795</v>
      </c>
      <c r="L23" s="9">
        <f>1186</f>
        <v>1186</v>
      </c>
      <c r="N23" s="7" t="s">
        <v>19</v>
      </c>
      <c r="O23" s="9" t="e">
        <f>VLOOKUP(#REF!,#REF!,1,FALSE)</f>
        <v>#REF!</v>
      </c>
      <c r="P23" s="9" t="e">
        <f>VLOOKUP(#REF!,#REF!,1,FALSE)</f>
        <v>#REF!</v>
      </c>
      <c r="Q23" s="9" t="e">
        <f>VLOOKUP(#REF!,#REF!,1,FALSE)</f>
        <v>#REF!</v>
      </c>
      <c r="R23" s="9" t="e">
        <f>VLOOKUP(#REF!,#REF!,1,FALSE)</f>
        <v>#REF!</v>
      </c>
    </row>
    <row r="24" spans="2:18" ht="16.5" thickTop="1" thickBot="1" x14ac:dyDescent="0.3">
      <c r="B24" s="7" t="s">
        <v>20</v>
      </c>
      <c r="C24" s="9" t="e">
        <f t="shared" ref="C24" si="73">#REF!-#REF!</f>
        <v>#REF!</v>
      </c>
      <c r="D24" s="9" t="e">
        <f t="shared" ref="D24" si="74">#REF!-#REF!</f>
        <v>#REF!</v>
      </c>
      <c r="E24" s="9" t="e">
        <f t="shared" ref="E24" si="75">#REF!-#REF!</f>
        <v>#REF!</v>
      </c>
      <c r="F24" s="9" t="e">
        <f t="shared" ref="F24" si="76">#REF!-#REF!</f>
        <v>#REF!</v>
      </c>
      <c r="H24" s="7" t="s">
        <v>20</v>
      </c>
      <c r="I24" s="9">
        <f>664</f>
        <v>664</v>
      </c>
      <c r="J24" s="10">
        <f>1535</f>
        <v>1535</v>
      </c>
      <c r="K24" s="9">
        <f>1060</f>
        <v>1060</v>
      </c>
      <c r="L24" s="10">
        <f>1555</f>
        <v>1555</v>
      </c>
      <c r="N24" s="7" t="s">
        <v>20</v>
      </c>
      <c r="O24" s="9" t="e">
        <f>VLOOKUP(#REF!,#REF!,1,FALSE)</f>
        <v>#REF!</v>
      </c>
      <c r="P24" s="9" t="e">
        <f>VLOOKUP(#REF!,#REF!,1,FALSE)</f>
        <v>#REF!</v>
      </c>
      <c r="Q24" s="9" t="e">
        <f>VLOOKUP(#REF!,#REF!,1,FALSE)</f>
        <v>#REF!</v>
      </c>
      <c r="R24" s="9" t="e">
        <f>VLOOKUP(#REF!,#REF!,1,FALSE)</f>
        <v>#REF!</v>
      </c>
    </row>
    <row r="25" spans="2:18" ht="16.5" thickTop="1" thickBot="1" x14ac:dyDescent="0.3">
      <c r="B25" s="8" t="s">
        <v>21</v>
      </c>
      <c r="C25" s="9" t="e">
        <f t="shared" ref="C25" si="77">#REF!-#REF!</f>
        <v>#REF!</v>
      </c>
      <c r="D25" s="9" t="e">
        <f t="shared" ref="D25" si="78">#REF!-#REF!</f>
        <v>#REF!</v>
      </c>
      <c r="E25" s="9" t="e">
        <f t="shared" ref="E25" si="79">#REF!-#REF!</f>
        <v>#REF!</v>
      </c>
      <c r="F25" s="9" t="e">
        <f t="shared" ref="F25" si="80">#REF!-#REF!</f>
        <v>#REF!</v>
      </c>
      <c r="H25" s="8" t="s">
        <v>21</v>
      </c>
      <c r="I25" s="9">
        <f>650</f>
        <v>650</v>
      </c>
      <c r="J25" s="9">
        <f>1105</f>
        <v>1105</v>
      </c>
      <c r="K25" s="9">
        <f>1095</f>
        <v>1095</v>
      </c>
      <c r="L25" s="9">
        <f>1175</f>
        <v>1175</v>
      </c>
      <c r="N25" s="8" t="s">
        <v>21</v>
      </c>
      <c r="O25" s="9" t="e">
        <f>VLOOKUP(#REF!,#REF!,1,FALSE)</f>
        <v>#REF!</v>
      </c>
      <c r="P25" s="9" t="e">
        <f>VLOOKUP(#REF!,#REF!,1,FALSE)</f>
        <v>#REF!</v>
      </c>
      <c r="Q25" s="9" t="e">
        <f>VLOOKUP(#REF!,#REF!,1,FALSE)</f>
        <v>#REF!</v>
      </c>
      <c r="R25" s="9" t="e">
        <f>VLOOKUP(#REF!,#REF!,1,FALSE)</f>
        <v>#REF!</v>
      </c>
    </row>
    <row r="26" spans="2:18" ht="16.5" thickTop="1" thickBot="1" x14ac:dyDescent="0.3">
      <c r="B26" s="8" t="s">
        <v>23</v>
      </c>
      <c r="C26" s="9" t="e">
        <f t="shared" ref="C26" si="81">#REF!-#REF!</f>
        <v>#REF!</v>
      </c>
      <c r="D26" s="9" t="e">
        <f t="shared" ref="D26" si="82">#REF!-#REF!</f>
        <v>#REF!</v>
      </c>
      <c r="E26" s="9" t="e">
        <f t="shared" ref="E26" si="83">#REF!-#REF!</f>
        <v>#REF!</v>
      </c>
      <c r="F26" s="9" t="e">
        <f t="shared" ref="F26" si="84">#REF!-#REF!</f>
        <v>#REF!</v>
      </c>
      <c r="H26" s="8" t="s">
        <v>23</v>
      </c>
      <c r="I26" s="9">
        <f>610</f>
        <v>610</v>
      </c>
      <c r="J26" s="9">
        <f>1085</f>
        <v>1085</v>
      </c>
      <c r="K26" s="9">
        <f>1105</f>
        <v>1105</v>
      </c>
      <c r="L26" s="9">
        <f>1155</f>
        <v>1155</v>
      </c>
      <c r="N26" s="8" t="s">
        <v>23</v>
      </c>
      <c r="O26" s="9" t="e">
        <f>VLOOKUP(#REF!,#REF!,1,FALSE)</f>
        <v>#REF!</v>
      </c>
      <c r="P26" s="9" t="e">
        <f>VLOOKUP(#REF!,#REF!,1,FALSE)</f>
        <v>#REF!</v>
      </c>
      <c r="Q26" s="9" t="e">
        <f>VLOOKUP(#REF!,#REF!,1,FALSE)</f>
        <v>#REF!</v>
      </c>
      <c r="R26" s="9" t="e">
        <f>VLOOKUP(#REF!,#REF!,1,FALSE)</f>
        <v>#REF!</v>
      </c>
    </row>
    <row r="27" spans="2:18" ht="16.5" thickTop="1" thickBot="1" x14ac:dyDescent="0.3">
      <c r="B27" s="7" t="s">
        <v>24</v>
      </c>
      <c r="C27" s="9" t="e">
        <f t="shared" ref="C27" si="85">#REF!-#REF!</f>
        <v>#REF!</v>
      </c>
      <c r="D27" s="9" t="e">
        <f t="shared" ref="D27" si="86">#REF!-#REF!</f>
        <v>#REF!</v>
      </c>
      <c r="E27" s="9" t="e">
        <f t="shared" ref="E27" si="87">#REF!-#REF!</f>
        <v>#REF!</v>
      </c>
      <c r="F27" s="9" t="e">
        <f t="shared" ref="F27" si="88">#REF!-#REF!</f>
        <v>#REF!</v>
      </c>
      <c r="H27" s="7" t="s">
        <v>24</v>
      </c>
      <c r="I27" s="10">
        <f>1745</f>
        <v>1745</v>
      </c>
      <c r="J27" s="9">
        <f>1272</f>
        <v>1272</v>
      </c>
      <c r="K27" s="9">
        <f>665</f>
        <v>665</v>
      </c>
      <c r="L27" s="9">
        <f>1130</f>
        <v>1130</v>
      </c>
      <c r="N27" s="7" t="s">
        <v>24</v>
      </c>
      <c r="O27" s="9" t="e">
        <f>VLOOKUP(#REF!,#REF!,1,FALSE)</f>
        <v>#REF!</v>
      </c>
      <c r="P27" s="9" t="e">
        <f>VLOOKUP(#REF!,#REF!,1,FALSE)</f>
        <v>#REF!</v>
      </c>
      <c r="Q27" s="9" t="e">
        <f>VLOOKUP(#REF!,#REF!,1,FALSE)</f>
        <v>#REF!</v>
      </c>
      <c r="R27" s="9" t="e">
        <f>VLOOKUP(#REF!,#REF!,1,FALSE)</f>
        <v>#REF!</v>
      </c>
    </row>
    <row r="28" spans="2:18" ht="16.5" thickTop="1" thickBot="1" x14ac:dyDescent="0.3">
      <c r="B28" s="7" t="s">
        <v>22</v>
      </c>
      <c r="C28" s="9" t="e">
        <f t="shared" ref="C28" si="89">#REF!-#REF!</f>
        <v>#REF!</v>
      </c>
      <c r="D28" s="9" t="e">
        <f t="shared" ref="D28" si="90">#REF!-#REF!</f>
        <v>#REF!</v>
      </c>
      <c r="E28" s="9" t="e">
        <f t="shared" ref="E28" si="91">#REF!-#REF!</f>
        <v>#REF!</v>
      </c>
      <c r="F28" s="9" t="e">
        <f t="shared" ref="F28" si="92">#REF!-#REF!</f>
        <v>#REF!</v>
      </c>
      <c r="H28" s="7" t="s">
        <v>22</v>
      </c>
      <c r="I28" s="10">
        <f>1044</f>
        <v>1044</v>
      </c>
      <c r="J28" s="10">
        <f>1090</f>
        <v>1090</v>
      </c>
      <c r="K28" s="9">
        <f>820</f>
        <v>820</v>
      </c>
      <c r="L28" s="10">
        <f>920</f>
        <v>920</v>
      </c>
      <c r="N28" s="7" t="s">
        <v>22</v>
      </c>
      <c r="O28" s="9" t="e">
        <f>VLOOKUP(#REF!,#REF!,1,FALSE)</f>
        <v>#REF!</v>
      </c>
      <c r="P28" s="9" t="e">
        <f>VLOOKUP(#REF!,#REF!,1,FALSE)</f>
        <v>#REF!</v>
      </c>
      <c r="Q28" s="9" t="e">
        <f>VLOOKUP(#REF!,#REF!,1,FALSE)</f>
        <v>#REF!</v>
      </c>
      <c r="R28" s="9" t="e">
        <f>VLOOKUP(#REF!,#REF!,1,FALSE)</f>
        <v>#REF!</v>
      </c>
    </row>
    <row r="29" spans="2:18" ht="16.5" thickTop="1" thickBot="1" x14ac:dyDescent="0.3">
      <c r="B29" s="8" t="s">
        <v>25</v>
      </c>
      <c r="C29" s="9" t="e">
        <f t="shared" ref="C29" si="93">#REF!-#REF!</f>
        <v>#REF!</v>
      </c>
      <c r="D29" s="9" t="e">
        <f t="shared" ref="D29" si="94">#REF!-#REF!</f>
        <v>#REF!</v>
      </c>
      <c r="E29" s="9" t="e">
        <f t="shared" ref="E29" si="95">#REF!-#REF!</f>
        <v>#REF!</v>
      </c>
      <c r="F29" s="9" t="e">
        <f t="shared" ref="F29" si="96">#REF!-#REF!</f>
        <v>#REF!</v>
      </c>
      <c r="H29" s="8" t="s">
        <v>25</v>
      </c>
      <c r="I29" s="9">
        <f>670</f>
        <v>670</v>
      </c>
      <c r="J29" s="9">
        <f>1155</f>
        <v>1155</v>
      </c>
      <c r="K29" s="9">
        <f>1175</f>
        <v>1175</v>
      </c>
      <c r="L29" s="9">
        <f>1200</f>
        <v>1200</v>
      </c>
      <c r="N29" s="8" t="s">
        <v>25</v>
      </c>
      <c r="O29" s="9" t="e">
        <f>VLOOKUP(#REF!,#REF!,1,FALSE)</f>
        <v>#REF!</v>
      </c>
      <c r="P29" s="9" t="e">
        <f>VLOOKUP(#REF!,#REF!,1,FALSE)</f>
        <v>#REF!</v>
      </c>
      <c r="Q29" s="9" t="e">
        <f>VLOOKUP(#REF!,#REF!,1,FALSE)</f>
        <v>#REF!</v>
      </c>
      <c r="R29" s="9" t="e">
        <f>VLOOKUP(#REF!,#REF!,1,FALSE)</f>
        <v>#REF!</v>
      </c>
    </row>
    <row r="30" spans="2:18" ht="16.5" thickTop="1" thickBot="1" x14ac:dyDescent="0.3">
      <c r="B30" s="8" t="s">
        <v>26</v>
      </c>
      <c r="C30" s="9" t="e">
        <f t="shared" ref="C30" si="97">#REF!-#REF!</f>
        <v>#REF!</v>
      </c>
      <c r="D30" s="9" t="e">
        <f t="shared" ref="D30" si="98">#REF!-#REF!</f>
        <v>#REF!</v>
      </c>
      <c r="E30" s="9" t="e">
        <f t="shared" ref="E30" si="99">#REF!-#REF!</f>
        <v>#REF!</v>
      </c>
      <c r="F30" s="9" t="e">
        <f t="shared" ref="F30" si="100">#REF!-#REF!</f>
        <v>#REF!</v>
      </c>
      <c r="H30" s="8" t="s">
        <v>26</v>
      </c>
      <c r="I30" s="9">
        <f>930</f>
        <v>930</v>
      </c>
      <c r="J30" s="9">
        <f>1335</f>
        <v>1335</v>
      </c>
      <c r="K30" s="9">
        <f>1090</f>
        <v>1090</v>
      </c>
      <c r="L30" s="9">
        <f>1335</f>
        <v>1335</v>
      </c>
      <c r="N30" s="8" t="s">
        <v>26</v>
      </c>
      <c r="O30" s="9" t="e">
        <f>VLOOKUP(#REF!,#REF!,1,FALSE)</f>
        <v>#REF!</v>
      </c>
      <c r="P30" s="9" t="e">
        <f>VLOOKUP(#REF!,#REF!,1,FALSE)</f>
        <v>#REF!</v>
      </c>
      <c r="Q30" s="9" t="e">
        <f>VLOOKUP(#REF!,#REF!,1,FALSE)</f>
        <v>#REF!</v>
      </c>
      <c r="R30" s="9" t="e">
        <f>VLOOKUP(#REF!,#REF!,1,FALSE)</f>
        <v>#REF!</v>
      </c>
    </row>
    <row r="31" spans="2:18" ht="16.5" thickTop="1" thickBot="1" x14ac:dyDescent="0.3">
      <c r="B31" s="7" t="s">
        <v>27</v>
      </c>
      <c r="C31" s="9" t="e">
        <f t="shared" ref="C31" si="101">#REF!-#REF!</f>
        <v>#REF!</v>
      </c>
      <c r="D31" s="9" t="e">
        <f t="shared" ref="D31" si="102">#REF!-#REF!</f>
        <v>#REF!</v>
      </c>
      <c r="E31" s="9" t="e">
        <f t="shared" ref="E31" si="103">#REF!-#REF!</f>
        <v>#REF!</v>
      </c>
      <c r="F31" s="9" t="e">
        <f t="shared" ref="F31" si="104">#REF!-#REF!</f>
        <v>#REF!</v>
      </c>
      <c r="H31" s="7" t="s">
        <v>27</v>
      </c>
      <c r="I31" s="9">
        <f>1152</f>
        <v>1152</v>
      </c>
      <c r="J31" s="9">
        <f>765</f>
        <v>765</v>
      </c>
      <c r="K31" s="9">
        <f>764</f>
        <v>764</v>
      </c>
      <c r="L31" s="9">
        <f>1228</f>
        <v>1228</v>
      </c>
      <c r="N31" s="7" t="s">
        <v>27</v>
      </c>
      <c r="O31" s="9" t="e">
        <f>VLOOKUP(#REF!,#REF!,1,FALSE)</f>
        <v>#REF!</v>
      </c>
      <c r="P31" s="9" t="e">
        <f>VLOOKUP(#REF!,#REF!,1,FALSE)</f>
        <v>#REF!</v>
      </c>
      <c r="Q31" s="9" t="e">
        <f>VLOOKUP(#REF!,#REF!,1,FALSE)</f>
        <v>#REF!</v>
      </c>
      <c r="R31" s="9" t="e">
        <f>VLOOKUP(#REF!,#REF!,1,FALSE)</f>
        <v>#REF!</v>
      </c>
    </row>
    <row r="32" spans="2:18" ht="16.5" thickTop="1" thickBot="1" x14ac:dyDescent="0.3">
      <c r="B32" s="8" t="s">
        <v>28</v>
      </c>
      <c r="C32" s="9" t="e">
        <f t="shared" ref="C32" si="105">#REF!-#REF!</f>
        <v>#REF!</v>
      </c>
      <c r="D32" s="9" t="e">
        <f t="shared" ref="D32" si="106">#REF!-#REF!</f>
        <v>#REF!</v>
      </c>
      <c r="E32" s="9" t="e">
        <f t="shared" ref="E32" si="107">#REF!-#REF!</f>
        <v>#REF!</v>
      </c>
      <c r="F32" s="9" t="e">
        <f t="shared" ref="F32" si="108">#REF!-#REF!</f>
        <v>#REF!</v>
      </c>
      <c r="H32" s="8" t="s">
        <v>28</v>
      </c>
      <c r="I32" s="9">
        <f>1705</f>
        <v>1705</v>
      </c>
      <c r="J32" s="9">
        <f>1557</f>
        <v>1557</v>
      </c>
      <c r="K32" s="9">
        <f>510</f>
        <v>510</v>
      </c>
      <c r="L32" s="9">
        <f>1285</f>
        <v>1285</v>
      </c>
      <c r="N32" s="8" t="s">
        <v>28</v>
      </c>
      <c r="O32" s="9" t="e">
        <f>VLOOKUP(#REF!,#REF!,1,FALSE)</f>
        <v>#REF!</v>
      </c>
      <c r="P32" s="9" t="e">
        <f>VLOOKUP(#REF!,#REF!,1,FALSE)</f>
        <v>#REF!</v>
      </c>
      <c r="Q32" s="9" t="e">
        <f>VLOOKUP(#REF!,#REF!,1,FALSE)</f>
        <v>#REF!</v>
      </c>
      <c r="R32" s="9" t="e">
        <f>VLOOKUP(#REF!,#REF!,1,FALSE)</f>
        <v>#REF!</v>
      </c>
    </row>
    <row r="33" spans="2:18" ht="16.5" thickTop="1" thickBot="1" x14ac:dyDescent="0.3">
      <c r="B33" s="7" t="s">
        <v>29</v>
      </c>
      <c r="C33" s="9" t="e">
        <f t="shared" ref="C33" si="109">#REF!-#REF!</f>
        <v>#REF!</v>
      </c>
      <c r="D33" s="9" t="e">
        <f t="shared" ref="D33" si="110">#REF!-#REF!</f>
        <v>#REF!</v>
      </c>
      <c r="E33" s="9" t="e">
        <f t="shared" ref="E33" si="111">#REF!-#REF!</f>
        <v>#REF!</v>
      </c>
      <c r="F33" s="9" t="e">
        <f t="shared" ref="F33" si="112">#REF!-#REF!</f>
        <v>#REF!</v>
      </c>
      <c r="H33" s="7" t="s">
        <v>29</v>
      </c>
      <c r="I33" s="10">
        <f>1066</f>
        <v>1066</v>
      </c>
      <c r="J33" s="9">
        <f>575</f>
        <v>575</v>
      </c>
      <c r="K33" s="9">
        <f>630</f>
        <v>630</v>
      </c>
      <c r="L33" s="10">
        <f>1004</f>
        <v>1004</v>
      </c>
      <c r="N33" s="7" t="s">
        <v>29</v>
      </c>
      <c r="O33" s="9" t="e">
        <f>VLOOKUP(#REF!,#REF!,1,FALSE)</f>
        <v>#REF!</v>
      </c>
      <c r="P33" s="9" t="e">
        <f>VLOOKUP(#REF!,#REF!,1,FALSE)</f>
        <v>#REF!</v>
      </c>
      <c r="Q33" s="9" t="e">
        <f>VLOOKUP(#REF!,#REF!,1,FALSE)</f>
        <v>#REF!</v>
      </c>
      <c r="R33" s="9" t="e">
        <f>VLOOKUP(#REF!,#REF!,1,FALSE)</f>
        <v>#REF!</v>
      </c>
    </row>
    <row r="34" spans="2:18" ht="16.5" thickTop="1" thickBot="1" x14ac:dyDescent="0.3">
      <c r="B34" s="7" t="s">
        <v>30</v>
      </c>
      <c r="C34" s="9" t="e">
        <f t="shared" ref="C34" si="113">#REF!-#REF!</f>
        <v>#REF!</v>
      </c>
      <c r="D34" s="9" t="e">
        <f t="shared" ref="D34" si="114">#REF!-#REF!</f>
        <v>#REF!</v>
      </c>
      <c r="E34" s="9" t="e">
        <f t="shared" ref="E34" si="115">#REF!-#REF!</f>
        <v>#REF!</v>
      </c>
      <c r="F34" s="9" t="e">
        <f t="shared" ref="F34" si="116">#REF!-#REF!</f>
        <v>#REF!</v>
      </c>
      <c r="H34" s="7" t="s">
        <v>30</v>
      </c>
      <c r="I34" s="9">
        <f>694</f>
        <v>694</v>
      </c>
      <c r="J34" s="9">
        <f>1810</f>
        <v>1810</v>
      </c>
      <c r="K34" s="9">
        <f>1210</f>
        <v>1210</v>
      </c>
      <c r="L34" s="9">
        <f>2012</f>
        <v>2012</v>
      </c>
      <c r="N34" s="7" t="s">
        <v>30</v>
      </c>
      <c r="O34" s="9" t="e">
        <f>VLOOKUP(#REF!,#REF!,1,FALSE)</f>
        <v>#REF!</v>
      </c>
      <c r="P34" s="9" t="e">
        <f>VLOOKUP(#REF!,#REF!,1,FALSE)</f>
        <v>#REF!</v>
      </c>
      <c r="Q34" s="9" t="e">
        <f>VLOOKUP(#REF!,#REF!,1,FALSE)</f>
        <v>#REF!</v>
      </c>
      <c r="R34" s="9" t="e">
        <f>VLOOKUP(#REF!,#REF!,1,FALSE)</f>
        <v>#REF!</v>
      </c>
    </row>
    <row r="35" spans="2:18" ht="16.5" thickTop="1" thickBot="1" x14ac:dyDescent="0.3">
      <c r="B35" s="7" t="s">
        <v>31</v>
      </c>
      <c r="C35" s="9" t="e">
        <f t="shared" ref="C35" si="117">#REF!-#REF!</f>
        <v>#REF!</v>
      </c>
      <c r="D35" s="9" t="e">
        <f t="shared" ref="D35" si="118">#REF!-#REF!</f>
        <v>#REF!</v>
      </c>
      <c r="E35" s="9" t="e">
        <f t="shared" ref="E35" si="119">#REF!-#REF!</f>
        <v>#REF!</v>
      </c>
      <c r="F35" s="9" t="e">
        <f t="shared" ref="F35" si="120">#REF!-#REF!</f>
        <v>#REF!</v>
      </c>
      <c r="H35" s="7" t="s">
        <v>31</v>
      </c>
      <c r="I35" s="9">
        <f>859</f>
        <v>859</v>
      </c>
      <c r="J35" s="10">
        <f>1110</f>
        <v>1110</v>
      </c>
      <c r="K35" s="10">
        <f>980</f>
        <v>980</v>
      </c>
      <c r="L35" s="10">
        <f>1150</f>
        <v>1150</v>
      </c>
      <c r="N35" s="7" t="s">
        <v>31</v>
      </c>
      <c r="O35" s="9" t="e">
        <f>VLOOKUP(#REF!,#REF!,1,FALSE)</f>
        <v>#REF!</v>
      </c>
      <c r="P35" s="9" t="e">
        <f>VLOOKUP(#REF!,#REF!,1,FALSE)</f>
        <v>#REF!</v>
      </c>
      <c r="Q35" s="9" t="e">
        <f>VLOOKUP(#REF!,#REF!,1,FALSE)</f>
        <v>#REF!</v>
      </c>
      <c r="R35" s="9" t="e">
        <f>VLOOKUP(#REF!,#REF!,1,FALSE)</f>
        <v>#REF!</v>
      </c>
    </row>
    <row r="36" spans="2:18" ht="16.5" thickTop="1" thickBot="1" x14ac:dyDescent="0.3">
      <c r="B36" s="7" t="s">
        <v>32</v>
      </c>
      <c r="C36" s="9" t="e">
        <f t="shared" ref="C36" si="121">#REF!-#REF!</f>
        <v>#REF!</v>
      </c>
      <c r="D36" s="9" t="e">
        <f t="shared" ref="D36" si="122">#REF!-#REF!</f>
        <v>#REF!</v>
      </c>
      <c r="E36" s="9" t="e">
        <f t="shared" ref="E36" si="123">#REF!-#REF!</f>
        <v>#REF!</v>
      </c>
      <c r="F36" s="9" t="e">
        <f t="shared" ref="F36" si="124">#REF!-#REF!</f>
        <v>#REF!</v>
      </c>
      <c r="H36" s="7" t="s">
        <v>32</v>
      </c>
      <c r="I36" s="10">
        <f>1057</f>
        <v>1057</v>
      </c>
      <c r="J36" s="9">
        <f>550</f>
        <v>550</v>
      </c>
      <c r="K36" s="9">
        <f>810</f>
        <v>810</v>
      </c>
      <c r="L36" s="10">
        <f>915</f>
        <v>915</v>
      </c>
      <c r="N36" s="7" t="s">
        <v>32</v>
      </c>
      <c r="O36" s="9" t="e">
        <f>VLOOKUP(#REF!,#REF!,1,FALSE)</f>
        <v>#REF!</v>
      </c>
      <c r="P36" s="9" t="e">
        <f>VLOOKUP(#REF!,#REF!,1,FALSE)</f>
        <v>#REF!</v>
      </c>
      <c r="Q36" s="9" t="e">
        <f>VLOOKUP(#REF!,#REF!,1,FALSE)</f>
        <v>#REF!</v>
      </c>
      <c r="R36" s="9" t="e">
        <f>VLOOKUP(#REF!,#REF!,1,FALSE)</f>
        <v>#REF!</v>
      </c>
    </row>
    <row r="37" spans="2:18" ht="16.5" thickTop="1" thickBot="1" x14ac:dyDescent="0.3">
      <c r="B37" s="7" t="s">
        <v>33</v>
      </c>
      <c r="C37" s="9" t="e">
        <f t="shared" ref="C37" si="125">#REF!-#REF!</f>
        <v>#REF!</v>
      </c>
      <c r="D37" s="9" t="e">
        <f t="shared" ref="D37" si="126">#REF!-#REF!</f>
        <v>#REF!</v>
      </c>
      <c r="E37" s="9" t="e">
        <f t="shared" ref="E37" si="127">#REF!-#REF!</f>
        <v>#REF!</v>
      </c>
      <c r="F37" s="9" t="e">
        <f t="shared" ref="F37" si="128">#REF!-#REF!</f>
        <v>#REF!</v>
      </c>
      <c r="H37" s="7" t="s">
        <v>33</v>
      </c>
      <c r="I37" s="9">
        <f>371</f>
        <v>371</v>
      </c>
      <c r="J37" s="9">
        <f>835</f>
        <v>835</v>
      </c>
      <c r="K37" s="9">
        <f>436</f>
        <v>436</v>
      </c>
      <c r="L37" s="9">
        <f>419</f>
        <v>419</v>
      </c>
      <c r="N37" s="7" t="s">
        <v>33</v>
      </c>
      <c r="O37" s="9" t="e">
        <f>VLOOKUP(#REF!,#REF!,1,FALSE)</f>
        <v>#REF!</v>
      </c>
      <c r="P37" s="9" t="e">
        <f>VLOOKUP(#REF!,#REF!,1,FALSE)</f>
        <v>#REF!</v>
      </c>
      <c r="Q37" s="9" t="e">
        <f>VLOOKUP(#REF!,#REF!,1,FALSE)</f>
        <v>#REF!</v>
      </c>
      <c r="R37" s="9" t="e">
        <f>VLOOKUP(#REF!,#REF!,1,FALSE)</f>
        <v>#REF!</v>
      </c>
    </row>
    <row r="38" spans="2:18" ht="16.5" thickTop="1" thickBot="1" x14ac:dyDescent="0.3">
      <c r="B38" s="7" t="s">
        <v>34</v>
      </c>
      <c r="C38" s="9" t="e">
        <f t="shared" ref="C38" si="129">#REF!-#REF!</f>
        <v>#REF!</v>
      </c>
      <c r="D38" s="9" t="e">
        <f t="shared" ref="D38" si="130">#REF!-#REF!</f>
        <v>#REF!</v>
      </c>
      <c r="E38" s="9" t="e">
        <f t="shared" ref="E38" si="131">#REF!-#REF!</f>
        <v>#REF!</v>
      </c>
      <c r="F38" s="9" t="e">
        <f t="shared" ref="F38" si="132">#REF!-#REF!</f>
        <v>#REF!</v>
      </c>
      <c r="H38" s="7" t="s">
        <v>34</v>
      </c>
      <c r="I38" s="9">
        <f>1888</f>
        <v>1888</v>
      </c>
      <c r="J38" s="9">
        <f>2167</f>
        <v>2167</v>
      </c>
      <c r="K38" s="9">
        <f>1929</f>
        <v>1929</v>
      </c>
      <c r="L38" s="9">
        <f>1656</f>
        <v>1656</v>
      </c>
      <c r="N38" s="7" t="s">
        <v>34</v>
      </c>
      <c r="O38" s="9" t="e">
        <f>VLOOKUP(#REF!,#REF!,1,FALSE)</f>
        <v>#REF!</v>
      </c>
      <c r="P38" s="9" t="e">
        <f>VLOOKUP(#REF!,#REF!,1,FALSE)</f>
        <v>#REF!</v>
      </c>
      <c r="Q38" s="9" t="e">
        <f>VLOOKUP(#REF!,#REF!,1,FALSE)</f>
        <v>#REF!</v>
      </c>
      <c r="R38" s="9" t="e">
        <f>VLOOKUP(#REF!,#REF!,1,FALSE)</f>
        <v>#REF!</v>
      </c>
    </row>
    <row r="39" spans="2:18" ht="16.5" thickTop="1" thickBot="1" x14ac:dyDescent="0.3">
      <c r="B39" s="7" t="s">
        <v>35</v>
      </c>
      <c r="C39" s="9" t="e">
        <f t="shared" ref="C39" si="133">#REF!-#REF!</f>
        <v>#REF!</v>
      </c>
      <c r="D39" s="9" t="e">
        <f t="shared" ref="D39" si="134">#REF!-#REF!</f>
        <v>#REF!</v>
      </c>
      <c r="E39" s="9" t="e">
        <f t="shared" ref="E39" si="135">#REF!-#REF!</f>
        <v>#REF!</v>
      </c>
      <c r="F39" s="9" t="e">
        <f t="shared" ref="F39" si="136">#REF!-#REF!</f>
        <v>#REF!</v>
      </c>
      <c r="H39" s="7" t="s">
        <v>35</v>
      </c>
      <c r="I39" s="9">
        <f>556</f>
        <v>556</v>
      </c>
      <c r="J39" s="9">
        <f>1235</f>
        <v>1235</v>
      </c>
      <c r="K39" s="9">
        <f>710</f>
        <v>710</v>
      </c>
      <c r="L39" s="9">
        <f>1200</f>
        <v>1200</v>
      </c>
      <c r="N39" s="7" t="s">
        <v>35</v>
      </c>
      <c r="O39" s="9" t="e">
        <f>VLOOKUP(#REF!,#REF!,1,FALSE)</f>
        <v>#REF!</v>
      </c>
      <c r="P39" s="9" t="e">
        <f>VLOOKUP(#REF!,#REF!,1,FALSE)</f>
        <v>#REF!</v>
      </c>
      <c r="Q39" s="9" t="e">
        <f>VLOOKUP(#REF!,#REF!,1,FALSE)</f>
        <v>#REF!</v>
      </c>
      <c r="R39" s="9" t="e">
        <f>VLOOKUP(#REF!,#REF!,1,FALSE)</f>
        <v>#REF!</v>
      </c>
    </row>
    <row r="40" spans="2:18" ht="16.5" thickTop="1" thickBot="1" x14ac:dyDescent="0.3">
      <c r="B40" s="7" t="s">
        <v>36</v>
      </c>
      <c r="C40" s="9" t="e">
        <f t="shared" ref="C40" si="137">#REF!-#REF!</f>
        <v>#REF!</v>
      </c>
      <c r="D40" s="9" t="e">
        <f t="shared" ref="D40" si="138">#REF!-#REF!</f>
        <v>#REF!</v>
      </c>
      <c r="E40" s="9" t="e">
        <f t="shared" ref="E40" si="139">#REF!-#REF!</f>
        <v>#REF!</v>
      </c>
      <c r="F40" s="9" t="e">
        <f t="shared" ref="F40" si="140">#REF!-#REF!</f>
        <v>#REF!</v>
      </c>
      <c r="H40" s="7" t="s">
        <v>36</v>
      </c>
      <c r="I40" s="9">
        <f>861</f>
        <v>861</v>
      </c>
      <c r="J40" s="9">
        <f>945</f>
        <v>945</v>
      </c>
      <c r="K40" s="9">
        <f>930</f>
        <v>930</v>
      </c>
      <c r="L40" s="9">
        <f>1038</f>
        <v>1038</v>
      </c>
      <c r="N40" s="7" t="s">
        <v>36</v>
      </c>
      <c r="O40" s="9" t="e">
        <f>VLOOKUP(#REF!,#REF!,1,FALSE)</f>
        <v>#REF!</v>
      </c>
      <c r="P40" s="9" t="e">
        <f>VLOOKUP(#REF!,#REF!,1,FALSE)</f>
        <v>#REF!</v>
      </c>
      <c r="Q40" s="9" t="e">
        <f>VLOOKUP(#REF!,#REF!,1,FALSE)</f>
        <v>#REF!</v>
      </c>
      <c r="R40" s="9" t="e">
        <f>VLOOKUP(#REF!,#REF!,1,FALSE)</f>
        <v>#REF!</v>
      </c>
    </row>
    <row r="41" spans="2:18" ht="16.5" thickTop="1" thickBot="1" x14ac:dyDescent="0.3">
      <c r="B41" s="7" t="s">
        <v>37</v>
      </c>
      <c r="C41" s="9" t="e">
        <f t="shared" ref="C41" si="141">#REF!-#REF!</f>
        <v>#REF!</v>
      </c>
      <c r="D41" s="9" t="e">
        <f t="shared" ref="D41" si="142">#REF!-#REF!</f>
        <v>#REF!</v>
      </c>
      <c r="E41" s="9" t="e">
        <f t="shared" ref="E41" si="143">#REF!-#REF!</f>
        <v>#REF!</v>
      </c>
      <c r="F41" s="9" t="e">
        <f t="shared" ref="F41" si="144">#REF!-#REF!</f>
        <v>#REF!</v>
      </c>
      <c r="H41" s="7" t="s">
        <v>37</v>
      </c>
      <c r="I41" s="10">
        <f>1243</f>
        <v>1243</v>
      </c>
      <c r="J41" s="9">
        <f>860</f>
        <v>860</v>
      </c>
      <c r="K41" s="9">
        <f>1210</f>
        <v>1210</v>
      </c>
      <c r="L41" s="10">
        <f>1499</f>
        <v>1499</v>
      </c>
      <c r="N41" s="7" t="s">
        <v>37</v>
      </c>
      <c r="O41" s="9" t="e">
        <f>VLOOKUP(#REF!,#REF!,1,FALSE)</f>
        <v>#REF!</v>
      </c>
      <c r="P41" s="9" t="e">
        <f>VLOOKUP(#REF!,#REF!,1,FALSE)</f>
        <v>#REF!</v>
      </c>
      <c r="Q41" s="9" t="e">
        <f>VLOOKUP(#REF!,#REF!,1,FALSE)</f>
        <v>#REF!</v>
      </c>
      <c r="R41" s="9" t="e">
        <f>VLOOKUP(#REF!,#REF!,1,FALSE)</f>
        <v>#REF!</v>
      </c>
    </row>
    <row r="42" spans="2:18" ht="16.5" thickTop="1" thickBot="1" x14ac:dyDescent="0.3">
      <c r="B42" s="7" t="s">
        <v>38</v>
      </c>
      <c r="C42" s="9" t="e">
        <f t="shared" ref="C42" si="145">#REF!-#REF!</f>
        <v>#REF!</v>
      </c>
      <c r="D42" s="9" t="e">
        <f t="shared" ref="D42" si="146">#REF!-#REF!</f>
        <v>#REF!</v>
      </c>
      <c r="E42" s="9" t="e">
        <f t="shared" ref="E42" si="147">#REF!-#REF!</f>
        <v>#REF!</v>
      </c>
      <c r="F42" s="9" t="e">
        <f t="shared" ref="F42" si="148">#REF!-#REF!</f>
        <v>#REF!</v>
      </c>
      <c r="H42" s="7" t="s">
        <v>38</v>
      </c>
      <c r="I42" s="9">
        <f>772</f>
        <v>772</v>
      </c>
      <c r="J42" s="9">
        <f>757</f>
        <v>757</v>
      </c>
      <c r="K42" s="9">
        <f>1020</f>
        <v>1020</v>
      </c>
      <c r="L42" s="9">
        <f>630</f>
        <v>630</v>
      </c>
      <c r="N42" s="7" t="s">
        <v>38</v>
      </c>
      <c r="O42" s="9" t="e">
        <f>VLOOKUP(#REF!,#REF!,1,FALSE)</f>
        <v>#REF!</v>
      </c>
      <c r="P42" s="9" t="e">
        <f>VLOOKUP(#REF!,#REF!,1,FALSE)</f>
        <v>#REF!</v>
      </c>
      <c r="Q42" s="9" t="e">
        <f>VLOOKUP(#REF!,#REF!,1,FALSE)</f>
        <v>#REF!</v>
      </c>
      <c r="R42" s="9" t="e">
        <f>VLOOKUP(#REF!,#REF!,1,FALSE)</f>
        <v>#REF!</v>
      </c>
    </row>
    <row r="43" spans="2:18" ht="16.5" thickTop="1" thickBot="1" x14ac:dyDescent="0.3">
      <c r="B43" s="8" t="s">
        <v>39</v>
      </c>
      <c r="C43" s="9" t="e">
        <f t="shared" ref="C43" si="149">#REF!-#REF!</f>
        <v>#REF!</v>
      </c>
      <c r="D43" s="9" t="e">
        <f t="shared" ref="D43" si="150">#REF!-#REF!</f>
        <v>#REF!</v>
      </c>
      <c r="E43" s="9" t="e">
        <f t="shared" ref="E43" si="151">#REF!-#REF!</f>
        <v>#REF!</v>
      </c>
      <c r="F43" s="9" t="e">
        <f t="shared" ref="F43" si="152">#REF!-#REF!</f>
        <v>#REF!</v>
      </c>
      <c r="H43" s="8" t="s">
        <v>39</v>
      </c>
      <c r="I43" s="9">
        <f>725</f>
        <v>725</v>
      </c>
      <c r="J43" s="9">
        <f>1160</f>
        <v>1160</v>
      </c>
      <c r="K43" s="9">
        <f>1110</f>
        <v>1110</v>
      </c>
      <c r="L43" s="9">
        <f>1200</f>
        <v>1200</v>
      </c>
      <c r="N43" s="8" t="s">
        <v>39</v>
      </c>
      <c r="O43" s="9" t="e">
        <f>VLOOKUP(#REF!,#REF!,1,FALSE)</f>
        <v>#REF!</v>
      </c>
      <c r="P43" s="9" t="e">
        <f>VLOOKUP(#REF!,#REF!,1,FALSE)</f>
        <v>#REF!</v>
      </c>
      <c r="Q43" s="9" t="e">
        <f>VLOOKUP(#REF!,#REF!,1,FALSE)</f>
        <v>#REF!</v>
      </c>
      <c r="R43" s="9" t="e">
        <f>VLOOKUP(#REF!,#REF!,1,FALSE)</f>
        <v>#REF!</v>
      </c>
    </row>
    <row r="44" spans="2:18" ht="16.5" thickTop="1" thickBot="1" x14ac:dyDescent="0.3">
      <c r="B44" s="7" t="s">
        <v>40</v>
      </c>
      <c r="C44" s="9" t="e">
        <f t="shared" ref="C44" si="153">#REF!-#REF!</f>
        <v>#REF!</v>
      </c>
      <c r="D44" s="9" t="e">
        <f t="shared" ref="D44" si="154">#REF!-#REF!</f>
        <v>#REF!</v>
      </c>
      <c r="E44" s="9" t="e">
        <f t="shared" ref="E44" si="155">#REF!-#REF!</f>
        <v>#REF!</v>
      </c>
      <c r="F44" s="9" t="e">
        <f t="shared" ref="F44" si="156">#REF!-#REF!</f>
        <v>#REF!</v>
      </c>
      <c r="H44" s="7" t="s">
        <v>40</v>
      </c>
      <c r="I44" s="9">
        <f>575</f>
        <v>575</v>
      </c>
      <c r="J44" s="9">
        <f>1305</f>
        <v>1305</v>
      </c>
      <c r="K44" s="10">
        <f>1447</f>
        <v>1447</v>
      </c>
      <c r="L44" s="9">
        <f>735</f>
        <v>735</v>
      </c>
      <c r="N44" s="7" t="s">
        <v>40</v>
      </c>
      <c r="O44" s="9" t="e">
        <f>VLOOKUP(#REF!,#REF!,1,FALSE)</f>
        <v>#REF!</v>
      </c>
      <c r="P44" s="9" t="e">
        <f>VLOOKUP(#REF!,#REF!,1,FALSE)</f>
        <v>#REF!</v>
      </c>
      <c r="Q44" s="9" t="e">
        <f>VLOOKUP(#REF!,#REF!,1,FALSE)</f>
        <v>#REF!</v>
      </c>
      <c r="R44" s="9" t="e">
        <f>VLOOKUP(#REF!,#REF!,1,FALSE)</f>
        <v>#REF!</v>
      </c>
    </row>
    <row r="45" spans="2:18" ht="15.75" thickTop="1" x14ac:dyDescent="0.25"/>
    <row r="46" spans="2:18" x14ac:dyDescent="0.25">
      <c r="B46" s="4"/>
      <c r="C46" s="2"/>
      <c r="D46" s="3" t="s">
        <v>0</v>
      </c>
      <c r="E46" s="3"/>
      <c r="F46" s="3" t="s">
        <v>0</v>
      </c>
    </row>
  </sheetData>
  <autoFilter ref="B3:F45">
    <filterColumn colId="1" showButton="0"/>
    <filterColumn colId="2" showButton="0"/>
    <filterColumn colId="3" showButton="0"/>
    <filterColumn colId="4" showButton="0"/>
  </autoFilter>
  <mergeCells count="3">
    <mergeCell ref="B1:F2"/>
    <mergeCell ref="H1:L2"/>
    <mergeCell ref="N1:R2"/>
  </mergeCell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4"/>
  <sheetViews>
    <sheetView zoomScale="96" zoomScaleNormal="96" workbookViewId="0">
      <selection activeCell="Y13" sqref="A1:Y13"/>
    </sheetView>
  </sheetViews>
  <sheetFormatPr baseColWidth="10" defaultRowHeight="15" x14ac:dyDescent="0.25"/>
  <cols>
    <col min="1" max="16384" width="11.42578125" style="1"/>
  </cols>
  <sheetData>
    <row r="1" ht="15" customHeight="1" x14ac:dyDescent="0.25"/>
    <row r="2" ht="15.75" customHeight="1" x14ac:dyDescent="0.25"/>
    <row r="3" ht="16.5" customHeight="1" x14ac:dyDescent="0.25"/>
    <row r="4" ht="16.5" customHeight="1" x14ac:dyDescent="0.25"/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4"/>
  <sheetViews>
    <sheetView zoomScale="96" zoomScaleNormal="96" workbookViewId="0">
      <selection activeCell="G31" sqref="G31"/>
    </sheetView>
  </sheetViews>
  <sheetFormatPr baseColWidth="10" defaultRowHeight="15" x14ac:dyDescent="0.25"/>
  <cols>
    <col min="1" max="16384" width="11.42578125" style="1"/>
  </cols>
  <sheetData>
    <row r="1" ht="15" customHeight="1" x14ac:dyDescent="0.25"/>
    <row r="2" ht="15.75" customHeight="1" x14ac:dyDescent="0.25"/>
    <row r="3" ht="16.5" customHeight="1" x14ac:dyDescent="0.25"/>
    <row r="4" ht="16.5" customHeight="1" x14ac:dyDescent="0.25"/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GAMME A</vt:lpstr>
      <vt:lpstr>GAMME B</vt:lpstr>
      <vt:lpstr>GAMME 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appros</dc:creator>
  <cp:lastModifiedBy>N CAILLE</cp:lastModifiedBy>
  <cp:lastPrinted>2019-04-24T07:31:05Z</cp:lastPrinted>
  <dcterms:created xsi:type="dcterms:W3CDTF">2017-11-14T13:30:35Z</dcterms:created>
  <dcterms:modified xsi:type="dcterms:W3CDTF">2020-01-21T11:37:06Z</dcterms:modified>
</cp:coreProperties>
</file>