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guerindetourville\Documents\nathan\11.Projet service et realisation\BW-TOOL-MANAGE\"/>
    </mc:Choice>
  </mc:AlternateContent>
  <xr:revisionPtr revIDLastSave="0" documentId="13_ncr:1_{92AFC8C0-B163-4F99-90D9-493B494AB37C}" xr6:coauthVersionLast="41" xr6:coauthVersionMax="41" xr10:uidLastSave="{00000000-0000-0000-0000-000000000000}"/>
  <bookViews>
    <workbookView xWindow="-108" yWindow="-108" windowWidth="23256" windowHeight="12576" tabRatio="767" xr2:uid="{00000000-000D-0000-FFFF-FFFF00000000}"/>
  </bookViews>
  <sheets>
    <sheet name="Avertissement" sheetId="16" r:id="rId1"/>
    <sheet name="Enthalpie" sheetId="41" r:id="rId2"/>
    <sheet name="TABLE" sheetId="24" r:id="rId3"/>
    <sheet name="RC1" sheetId="25" r:id="rId4"/>
    <sheet name="RC2" sheetId="42" r:id="rId5"/>
    <sheet name="RC3" sheetId="44" r:id="rId6"/>
    <sheet name="RC4" sheetId="43" r:id="rId7"/>
    <sheet name="RC5" sheetId="45" r:id="rId8"/>
    <sheet name="RC6" sheetId="46" r:id="rId9"/>
    <sheet name="RC7" sheetId="47" r:id="rId10"/>
    <sheet name="Demande MES" sheetId="48" r:id="rId11"/>
  </sheets>
  <externalReferences>
    <externalReference r:id="rId12"/>
    <externalReference r:id="rId13"/>
  </externalReferences>
  <definedNames>
    <definedName name="air" localSheetId="1">#REF!</definedName>
    <definedName name="air">#REF!</definedName>
    <definedName name="airbis">#REF!</definedName>
    <definedName name="alimeau" localSheetId="1">#REF!</definedName>
    <definedName name="alimeau">#REF!</definedName>
    <definedName name="bach" localSheetId="1">#REF!</definedName>
    <definedName name="bach">#REF!</definedName>
    <definedName name="barillet" localSheetId="1">#REF!</definedName>
    <definedName name="barillet">#REF!</definedName>
    <definedName name="Blocinstru" localSheetId="1">#REF!</definedName>
    <definedName name="Blocinstru">#REF!</definedName>
    <definedName name="born" localSheetId="1">#REF!</definedName>
    <definedName name="born">#REF!</definedName>
    <definedName name="Brid">[1]Feuil2!$S$3</definedName>
    <definedName name="brul" localSheetId="1">#REF!</definedName>
    <definedName name="brul">#REF!</definedName>
    <definedName name="BV1PF">[1]Feuil2!$E$3</definedName>
    <definedName name="BVD1PF">[1]Feuil2!$F$3</definedName>
    <definedName name="CA" localSheetId="1">#REF!</definedName>
    <definedName name="CA">#REF!</definedName>
    <definedName name="cable" localSheetId="1">#REF!</definedName>
    <definedName name="cable">#REF!</definedName>
    <definedName name="calorifuge" localSheetId="1">#REF!</definedName>
    <definedName name="calorifuge">#REF!</definedName>
    <definedName name="capgaz" localSheetId="1">#REF!</definedName>
    <definedName name="capgaz">#REF!</definedName>
    <definedName name="capo" localSheetId="1">#REF!</definedName>
    <definedName name="capo">#REF!</definedName>
    <definedName name="CaseACocher3" localSheetId="3">'RC1'!$B$130</definedName>
    <definedName name="CaseACocher4" localSheetId="3">'RC1'!$B$132</definedName>
    <definedName name="CaseACocher5" localSheetId="3">'RC1'!$B$134</definedName>
    <definedName name="CaseACocher6" localSheetId="3">'RC1'!$B$136</definedName>
    <definedName name="cdb" localSheetId="1">#REF!</definedName>
    <definedName name="cdb">#REF!</definedName>
    <definedName name="cdte" localSheetId="1">#REF!</definedName>
    <definedName name="cdte">#REF!</definedName>
    <definedName name="chaspomp" localSheetId="1">#REF!</definedName>
    <definedName name="chaspomp">#REF!</definedName>
    <definedName name="chem" localSheetId="1">#REF!</definedName>
    <definedName name="chem">#REF!</definedName>
    <definedName name="client" localSheetId="1">#REF!</definedName>
    <definedName name="client">#REF!</definedName>
    <definedName name="cofad" localSheetId="1">#REF!</definedName>
    <definedName name="cofad">#REF!</definedName>
    <definedName name="cofsup" localSheetId="1">#REF!</definedName>
    <definedName name="cofsup">#REF!</definedName>
    <definedName name="colpurge" localSheetId="1">#REF!</definedName>
    <definedName name="colpurge">#REF!</definedName>
    <definedName name="combu" localSheetId="1">#REF!</definedName>
    <definedName name="combu">#REF!</definedName>
    <definedName name="cord" localSheetId="1">#REF!</definedName>
    <definedName name="cord">#REF!</definedName>
    <definedName name="date">#REF!</definedName>
    <definedName name="dest" localSheetId="1">#REF!</definedName>
    <definedName name="dest">#REF!</definedName>
    <definedName name="DFI">[2]GI!$H$1</definedName>
    <definedName name="DGA" localSheetId="1">#REF!</definedName>
    <definedName name="DGA">#REF!</definedName>
    <definedName name="DGCE" localSheetId="1">#REF!</definedName>
    <definedName name="DGCE">#REF!</definedName>
    <definedName name="DGE">[2]GE!$H$1</definedName>
    <definedName name="DGI">#REF!</definedName>
    <definedName name="DGM" localSheetId="1">#REF!</definedName>
    <definedName name="DGM">#REF!</definedName>
    <definedName name="DGP" localSheetId="1">#REF!</definedName>
    <definedName name="DGP">#REF!</definedName>
    <definedName name="DGPC" localSheetId="1">#REF!</definedName>
    <definedName name="DGPC">#REF!</definedName>
    <definedName name="DN_Alim" localSheetId="1">#REF!</definedName>
    <definedName name="DN_Alim">#REF!</definedName>
    <definedName name="éch" localSheetId="1">#REF!</definedName>
    <definedName name="éch">#REF!</definedName>
    <definedName name="eco" localSheetId="1">#REF!</definedName>
    <definedName name="eco">#REF!</definedName>
    <definedName name="essaisrd" localSheetId="1">#REF!</definedName>
    <definedName name="essaisrd">#REF!</definedName>
    <definedName name="exp" localSheetId="1">#REF!</definedName>
    <definedName name="exp">#REF!</definedName>
    <definedName name="exploit" localSheetId="1">#REF!</definedName>
    <definedName name="exploit">#REF!</definedName>
    <definedName name="extchauf" localSheetId="1">#REF!</definedName>
    <definedName name="extchauf">#REF!</definedName>
    <definedName name="fioul" localSheetId="1">#REF!</definedName>
    <definedName name="fioul">#REF!</definedName>
    <definedName name="fond" localSheetId="1">#REF!</definedName>
    <definedName name="fond">#REF!</definedName>
    <definedName name="freel" localSheetId="1">#REF!</definedName>
    <definedName name="freel">#REF!</definedName>
    <definedName name="frem" localSheetId="1">#REF!</definedName>
    <definedName name="frem">#REF!</definedName>
    <definedName name="gaine" localSheetId="1">#REF!</definedName>
    <definedName name="gaine">#REF!</definedName>
    <definedName name="gueul" localSheetId="1">#REF!</definedName>
    <definedName name="gueul">#REF!</definedName>
    <definedName name="HZ" localSheetId="1">#REF!</definedName>
    <definedName name="HZ">#REF!</definedName>
    <definedName name="Imbrul">[1]Feuil2!$T$3</definedName>
    <definedName name="inject" localSheetId="1">#REF!</definedName>
    <definedName name="inject">#REF!</definedName>
    <definedName name="isol" localSheetId="1">#REF!</definedName>
    <definedName name="isol">#REF!</definedName>
    <definedName name="lev" localSheetId="1">#REF!</definedName>
    <definedName name="lev">#REF!</definedName>
    <definedName name="livr" localSheetId="1">#REF!</definedName>
    <definedName name="livr">#REF!</definedName>
    <definedName name="NFI">#REF!</definedName>
    <definedName name="NGA" localSheetId="1">#REF!</definedName>
    <definedName name="NGA">#REF!</definedName>
    <definedName name="NGCE" localSheetId="1">#REF!</definedName>
    <definedName name="NGCE">#REF!</definedName>
    <definedName name="NGE">#REF!</definedName>
    <definedName name="NGI">#REF!</definedName>
    <definedName name="NGM" localSheetId="1">#REF!</definedName>
    <definedName name="NGM">#REF!</definedName>
    <definedName name="NGP" localSheetId="1">#REF!</definedName>
    <definedName name="NGP">#REF!</definedName>
    <definedName name="NGPC" localSheetId="1">#REF!</definedName>
    <definedName name="NGPC">#REF!</definedName>
    <definedName name="numchaud" localSheetId="1">#REF!</definedName>
    <definedName name="numchaud">#REF!</definedName>
    <definedName name="numcom" localSheetId="1">#REF!</definedName>
    <definedName name="numcom">#REF!</definedName>
    <definedName name="outdor" localSheetId="1">#REF!</definedName>
    <definedName name="outdor">#REF!</definedName>
    <definedName name="pass" localSheetId="1">#REF!</definedName>
    <definedName name="pass">#REF!</definedName>
    <definedName name="PC1PB">[1]Feuil2!$H$3</definedName>
    <definedName name="PC1PF">[1]Feuil2!$G$3</definedName>
    <definedName name="PD1PBDN20">[1]Feuil2!$J$3</definedName>
    <definedName name="PD1PBDN25">[1]Feuil2!$L$3</definedName>
    <definedName name="PD1PBDN32">[1]Feuil2!$N$3</definedName>
    <definedName name="PD1PFDN20">[1]Feuil2!$I$3</definedName>
    <definedName name="PD1PFDN25">[1]Feuil2!$K$3</definedName>
    <definedName name="PD1PFDN32">[1]Feuil2!$M$3</definedName>
    <definedName name="pdt" localSheetId="1">#REF!</definedName>
    <definedName name="pdt">#REF!</definedName>
    <definedName name="plang" localSheetId="1">#REF!</definedName>
    <definedName name="plang">#REF!</definedName>
    <definedName name="Plhotar" localSheetId="1">#REF!</definedName>
    <definedName name="Plhotar">#REF!</definedName>
    <definedName name="Plhotav" localSheetId="1">#REF!</definedName>
    <definedName name="Plhotav">#REF!</definedName>
    <definedName name="Plportar" localSheetId="1">#REF!</definedName>
    <definedName name="Plportar">#REF!</definedName>
    <definedName name="Plportav" localSheetId="1">#REF!</definedName>
    <definedName name="Plportav">#REF!</definedName>
    <definedName name="POPO" localSheetId="1">'[2]Synthèse pre-remplissage DT'!#REF!</definedName>
    <definedName name="POPO">'[2]Synthèse pre-remplissage DT'!#REF!</definedName>
    <definedName name="potdet" localSheetId="1">#REF!</definedName>
    <definedName name="potdet">#REF!</definedName>
    <definedName name="prepachaud" localSheetId="1">#REF!</definedName>
    <definedName name="prepachaud">#REF!</definedName>
    <definedName name="pression" localSheetId="1">#REF!</definedName>
    <definedName name="pression">#REF!</definedName>
    <definedName name="protec" localSheetId="1">#REF!</definedName>
    <definedName name="protec">#REF!</definedName>
    <definedName name="PS" localSheetId="1">#REF!</definedName>
    <definedName name="PS">#REF!</definedName>
    <definedName name="purg" localSheetId="1">#REF!</definedName>
    <definedName name="purg">#REF!</definedName>
    <definedName name="rail" localSheetId="1">#REF!</definedName>
    <definedName name="rail">#REF!</definedName>
    <definedName name="recepextern" localSheetId="1">#REF!</definedName>
    <definedName name="recepextern">#REF!</definedName>
    <definedName name="rech" localSheetId="1">#REF!</definedName>
    <definedName name="rech">#REF!</definedName>
    <definedName name="reg" localSheetId="1">#REF!</definedName>
    <definedName name="reg">#REF!</definedName>
    <definedName name="rep" localSheetId="1">#REF!</definedName>
    <definedName name="rep">#REF!</definedName>
    <definedName name="RFI">[2]GI!$Z$1</definedName>
    <definedName name="RGA" localSheetId="1">#REF!</definedName>
    <definedName name="RGA">#REF!</definedName>
    <definedName name="RGCE" localSheetId="1">#REF!</definedName>
    <definedName name="RGCE">#REF!</definedName>
    <definedName name="RGE">[2]GE!$Z$1</definedName>
    <definedName name="RGI">'[2]CF.'!$Z$1</definedName>
    <definedName name="RGM" localSheetId="1">#REF!</definedName>
    <definedName name="RGM">#REF!</definedName>
    <definedName name="RGP" localSheetId="1">#REF!</definedName>
    <definedName name="RGP">#REF!</definedName>
    <definedName name="RGPC" localSheetId="1">#REF!</definedName>
    <definedName name="RGPC">#REF!</definedName>
    <definedName name="rue" localSheetId="1">#REF!</definedName>
    <definedName name="rue">#REF!</definedName>
    <definedName name="sab" localSheetId="1">#REF!</definedName>
    <definedName name="sab">#REF!</definedName>
    <definedName name="sablage" localSheetId="1">#REF!</definedName>
    <definedName name="sablage">#REF!</definedName>
    <definedName name="seriegueul" localSheetId="1">#REF!</definedName>
    <definedName name="seriegueul">#REF!</definedName>
    <definedName name="silenc" localSheetId="1">#REF!</definedName>
    <definedName name="silenc">#REF!</definedName>
    <definedName name="skid" localSheetId="1">#REF!</definedName>
    <definedName name="skid">#REF!</definedName>
    <definedName name="stgaine" localSheetId="1">#REF!</definedName>
    <definedName name="stgaine">#REF!</definedName>
    <definedName name="stpass" localSheetId="1">#REF!</definedName>
    <definedName name="stpass">#REF!</definedName>
    <definedName name="streg" localSheetId="1">#REF!</definedName>
    <definedName name="streg">#REF!</definedName>
    <definedName name="supgueul">[1]Feuil2!$X$3</definedName>
    <definedName name="supvent" localSheetId="1">#REF!</definedName>
    <definedName name="supvent">#REF!</definedName>
    <definedName name="surch" localSheetId="1">#REF!</definedName>
    <definedName name="surch">#REF!</definedName>
    <definedName name="tens" localSheetId="1">#REF!</definedName>
    <definedName name="tens">#REF!</definedName>
    <definedName name="Texte68" localSheetId="3">'RC1'!$B$138</definedName>
    <definedName name="Texte70" localSheetId="3">'RC1'!$B$140</definedName>
    <definedName name="Texte73" localSheetId="3">'RC1'!$B$142</definedName>
    <definedName name="tropic" localSheetId="1">#REF!</definedName>
    <definedName name="tropic">#REF!</definedName>
    <definedName name="type1chaud" localSheetId="1">#REF!</definedName>
    <definedName name="type1chaud">#REF!</definedName>
    <definedName name="type2chaud" localSheetId="1">#REF!</definedName>
    <definedName name="type2chaud">#REF!</definedName>
    <definedName name="vent" localSheetId="1">#REF!</definedName>
    <definedName name="vent">#REF!</definedName>
    <definedName name="Vérificateur">#REF!</definedName>
    <definedName name="vil" localSheetId="1">#REF!</definedName>
    <definedName name="vil">#REF!</definedName>
    <definedName name="_xlnm.Print_Area" localSheetId="1">#REF!</definedName>
    <definedName name="_xlnm.Print_Area" localSheetId="3">'RC1'!$A$1:$G$51</definedName>
    <definedName name="_xlnm.Print_Area" localSheetId="4">'RC2'!$A$1:$D$109</definedName>
    <definedName name="_xlnm.Print_Area" localSheetId="5">'RC3'!$A$1:$D$65</definedName>
    <definedName name="_xlnm.Print_Area" localSheetId="6">'RC4'!$A$1:$E$53</definedName>
    <definedName name="_xlnm.Print_Area" localSheetId="7">'RC5'!$A$1:$E$51</definedName>
    <definedName name="_xlnm.Print_Area" localSheetId="8">'RC6'!$A$1:$E$44</definedName>
    <definedName name="_xlnm.Print_Area" localSheetId="9">'RC7'!$A$1:$C$40</definedName>
    <definedName name="_xlnm.Print_Area">#REF!</definedName>
    <definedName name="Zone_impres_MI" localSheetId="1">#REF!</definedName>
    <definedName name="Zone_impres_MI" localSheetId="2">#REF!</definedName>
    <definedName name="Zone_impres_MI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0" i="41" l="1"/>
  <c r="C6" i="41" l="1"/>
  <c r="G6" i="41"/>
  <c r="C7" i="41"/>
  <c r="G7" i="41"/>
  <c r="C8" i="41"/>
  <c r="G8" i="41"/>
  <c r="C9" i="41"/>
  <c r="G9" i="41"/>
  <c r="C10" i="41"/>
  <c r="G10" i="41"/>
  <c r="C11" i="41"/>
  <c r="G11" i="41"/>
  <c r="C12" i="41"/>
  <c r="G12" i="41"/>
  <c r="C13" i="41"/>
  <c r="G13" i="41"/>
  <c r="C14" i="41"/>
  <c r="G14" i="41"/>
  <c r="C15" i="41"/>
  <c r="G15" i="41"/>
  <c r="C16" i="41"/>
  <c r="G16" i="41"/>
  <c r="C17" i="41"/>
  <c r="G17" i="41"/>
  <c r="C18" i="41"/>
  <c r="C19" i="41"/>
  <c r="G19" i="41"/>
  <c r="H19" i="41" s="1"/>
  <c r="C20" i="41"/>
  <c r="C21" i="41"/>
  <c r="C22" i="41"/>
  <c r="C23" i="41"/>
  <c r="C24" i="41"/>
  <c r="C25" i="41"/>
  <c r="C26" i="41"/>
  <c r="C27" i="41"/>
  <c r="C28" i="41"/>
  <c r="C29" i="41"/>
  <c r="C30" i="41"/>
  <c r="C31" i="41"/>
  <c r="C32" i="41"/>
  <c r="C33" i="41"/>
  <c r="C34" i="41"/>
  <c r="C35" i="41"/>
  <c r="C36" i="41"/>
  <c r="C37" i="41"/>
  <c r="C38" i="41"/>
  <c r="C39" i="41"/>
  <c r="C40" i="41"/>
  <c r="C41" i="41"/>
  <c r="C42" i="41"/>
  <c r="C43" i="41"/>
  <c r="C44" i="41"/>
  <c r="C45" i="41"/>
  <c r="C46" i="41"/>
  <c r="C47" i="41"/>
  <c r="C48" i="41"/>
  <c r="C49" i="41"/>
  <c r="C50" i="41"/>
  <c r="C51" i="41"/>
  <c r="C52" i="41"/>
  <c r="C53" i="41"/>
  <c r="C54" i="41"/>
  <c r="C55" i="41"/>
  <c r="C56" i="41"/>
  <c r="C58" i="41"/>
  <c r="D58" i="41" s="1"/>
  <c r="K15" i="24" l="1"/>
</calcChain>
</file>

<file path=xl/sharedStrings.xml><?xml version="1.0" encoding="utf-8"?>
<sst xmlns="http://schemas.openxmlformats.org/spreadsheetml/2006/main" count="568" uniqueCount="456">
  <si>
    <t>1-</t>
  </si>
  <si>
    <t>Avertissement pour utilisation</t>
  </si>
  <si>
    <t>FOD</t>
  </si>
  <si>
    <t>LNTA 120</t>
  </si>
  <si>
    <t>LNTA 110</t>
  </si>
  <si>
    <t xml:space="preserve">LNTA 22 </t>
  </si>
  <si>
    <t>LNTA 210</t>
  </si>
  <si>
    <t>LNTA 220</t>
  </si>
  <si>
    <t xml:space="preserve">LNTA 23 </t>
  </si>
  <si>
    <t>LNTA 230</t>
  </si>
  <si>
    <t>LNTA 330</t>
  </si>
  <si>
    <t>LNTA 33</t>
  </si>
  <si>
    <t>LNTA 340</t>
  </si>
  <si>
    <t>LNTA 34</t>
  </si>
  <si>
    <t xml:space="preserve">TA 5 </t>
  </si>
  <si>
    <t>TA 7</t>
  </si>
  <si>
    <t>TA 400</t>
  </si>
  <si>
    <t>TA 500</t>
  </si>
  <si>
    <t>TA 600</t>
  </si>
  <si>
    <t>TA 700</t>
  </si>
  <si>
    <t>TA 800</t>
  </si>
  <si>
    <t>TA 8</t>
  </si>
  <si>
    <t>TA 900</t>
  </si>
  <si>
    <t>PMA</t>
  </si>
  <si>
    <t>Chaudière</t>
  </si>
  <si>
    <t>Bruleur</t>
  </si>
  <si>
    <t>Type de fioul</t>
  </si>
  <si>
    <t>Type de gaz</t>
  </si>
  <si>
    <t>Chargé d'affaires</t>
  </si>
  <si>
    <t>Chargé d'études</t>
  </si>
  <si>
    <t>NBWB43</t>
  </si>
  <si>
    <t xml:space="preserve">LNTG 0.39/2D </t>
  </si>
  <si>
    <t>Bas Nox</t>
  </si>
  <si>
    <t>Gaz Naturel</t>
  </si>
  <si>
    <t xml:space="preserve"> Fixe : 0553976793 / Mobile : 0685309829</t>
  </si>
  <si>
    <t>NBWB65</t>
  </si>
  <si>
    <t xml:space="preserve">LNTG 0.55/2D </t>
  </si>
  <si>
    <t>Très bas Nox</t>
  </si>
  <si>
    <t>FOL</t>
  </si>
  <si>
    <t xml:space="preserve"> Fixe : 0553976987 / Mobile : 0689893056</t>
  </si>
  <si>
    <t>NBWB100</t>
  </si>
  <si>
    <t xml:space="preserve">LNTG 0.58/2D </t>
  </si>
  <si>
    <t>Propane</t>
  </si>
  <si>
    <t xml:space="preserve">Nicolas TARDIEU </t>
  </si>
  <si>
    <t xml:space="preserve"> Fixe : 0553976976 / Mobile : 0645269514</t>
  </si>
  <si>
    <t>NBWB150</t>
  </si>
  <si>
    <t xml:space="preserve">LNTG 1.16/2D </t>
  </si>
  <si>
    <t>Biogaz</t>
  </si>
  <si>
    <t>NBWB200</t>
  </si>
  <si>
    <t xml:space="preserve">LNTG 1.51/M </t>
  </si>
  <si>
    <t>Gaz de process</t>
  </si>
  <si>
    <t>NBWB250</t>
  </si>
  <si>
    <t>BWD15A</t>
  </si>
  <si>
    <t>BWD20A</t>
  </si>
  <si>
    <t>BWD25 A</t>
  </si>
  <si>
    <t>BWD30 A</t>
  </si>
  <si>
    <t>RS160/M BLU (3)</t>
  </si>
  <si>
    <t>BWD35</t>
  </si>
  <si>
    <t>BWD40</t>
  </si>
  <si>
    <t>BWD50 A</t>
  </si>
  <si>
    <t>BWD60 A</t>
  </si>
  <si>
    <t>BWD70</t>
  </si>
  <si>
    <t>BWD80</t>
  </si>
  <si>
    <t>BWD100</t>
  </si>
  <si>
    <t>BWR100 B</t>
  </si>
  <si>
    <t>BWR120 A</t>
  </si>
  <si>
    <t>BWR150 A</t>
  </si>
  <si>
    <t>BWR170 A</t>
  </si>
  <si>
    <t>BWR200 A</t>
  </si>
  <si>
    <t>BWR210 A</t>
  </si>
  <si>
    <t>BWR250 A</t>
  </si>
  <si>
    <t>BWR270 A</t>
  </si>
  <si>
    <t>OPTIMO 2-EQ</t>
  </si>
  <si>
    <t>OPTIMO 2-ER</t>
  </si>
  <si>
    <t>OPTIMO 2-FS</t>
  </si>
  <si>
    <t>OPTIMO 2-HT</t>
  </si>
  <si>
    <t>Mode exploitation</t>
  </si>
  <si>
    <t>PP</t>
  </si>
  <si>
    <t>BW3J</t>
  </si>
  <si>
    <t>BW7J</t>
  </si>
  <si>
    <t>CONTACT</t>
  </si>
  <si>
    <t>Jamal NACHET</t>
  </si>
  <si>
    <t>Cécile HENNION</t>
  </si>
  <si>
    <t>Gaetan CLARET</t>
  </si>
  <si>
    <t>Laurent BELIARD</t>
  </si>
  <si>
    <t>LNTF 1.54 / 2D</t>
  </si>
  <si>
    <t>LNTF 1.18 / 2D</t>
  </si>
  <si>
    <t>LNTF 0.59/2D</t>
  </si>
  <si>
    <t>LNTF 0.45/2D</t>
  </si>
  <si>
    <t>LNTF 0.39/2D</t>
  </si>
  <si>
    <t xml:space="preserve">LNTG 0.39/M </t>
  </si>
  <si>
    <t>LNTG 0.44/M</t>
  </si>
  <si>
    <t>LNTG 0.58/M</t>
  </si>
  <si>
    <t>LNTG 1.16/M</t>
  </si>
  <si>
    <t>LNTG 2.29/M</t>
  </si>
  <si>
    <t xml:space="preserve">LNTG 1.60/M </t>
  </si>
  <si>
    <t>LNTG 0.55/2D</t>
  </si>
  <si>
    <t>LNTG 0.58/2D</t>
  </si>
  <si>
    <t>LNTG 1.16/2D</t>
  </si>
  <si>
    <t>MAE720</t>
  </si>
  <si>
    <t>MODELE</t>
  </si>
  <si>
    <t>AVEC</t>
  </si>
  <si>
    <t>INDOOR</t>
  </si>
  <si>
    <t>OUTDOOR</t>
  </si>
  <si>
    <t>BW</t>
  </si>
  <si>
    <t>Valeur Enthalpie pour pression effective :</t>
  </si>
  <si>
    <t>Entahlpie pour PS+1</t>
  </si>
  <si>
    <t>Enthalpie de l'affaire</t>
  </si>
  <si>
    <t>Enthalpie Vapeur</t>
  </si>
  <si>
    <t>Enthalpie eau alimentaire</t>
  </si>
  <si>
    <t>Pd</t>
  </si>
  <si>
    <t>Enta</t>
  </si>
  <si>
    <t>KJ/Kg</t>
  </si>
  <si>
    <t>Kcal/Kg</t>
  </si>
  <si>
    <t>Nom</t>
  </si>
  <si>
    <t>Agent commercial :</t>
  </si>
  <si>
    <t>Chargé d'études :</t>
  </si>
  <si>
    <t>Chargé d'affaires :</t>
  </si>
  <si>
    <t>Pénalités</t>
  </si>
  <si>
    <t>NOX</t>
  </si>
  <si>
    <t xml:space="preserve">Tel </t>
  </si>
  <si>
    <t>@</t>
  </si>
  <si>
    <t>Adresse de livraison</t>
  </si>
  <si>
    <t>N° Offre :</t>
  </si>
  <si>
    <t>Numero Client :</t>
  </si>
  <si>
    <t>Numéro Affaire :</t>
  </si>
  <si>
    <t>Termes de paiements</t>
  </si>
  <si>
    <t>TERME</t>
  </si>
  <si>
    <t>Date de commande</t>
  </si>
  <si>
    <t>Date de MAD</t>
  </si>
  <si>
    <t>Date confirmé par usine</t>
  </si>
  <si>
    <t>Garantie</t>
  </si>
  <si>
    <t xml:space="preserve">12 mois </t>
  </si>
  <si>
    <t xml:space="preserve">24 mois </t>
  </si>
  <si>
    <t xml:space="preserve">DATE </t>
  </si>
  <si>
    <t>Heure Prod</t>
  </si>
  <si>
    <t xml:space="preserve">Article </t>
  </si>
  <si>
    <t xml:space="preserve">Prix de vente </t>
  </si>
  <si>
    <t xml:space="preserve">Marge indus </t>
  </si>
  <si>
    <t xml:space="preserve">ACHAT </t>
  </si>
  <si>
    <t xml:space="preserve">MATIERE </t>
  </si>
  <si>
    <t xml:space="preserve">Heure de CA </t>
  </si>
  <si>
    <t xml:space="preserve">Heure de BE </t>
  </si>
  <si>
    <t xml:space="preserve">Ligne GPIC </t>
  </si>
  <si>
    <t>COMMENTAIRES</t>
  </si>
  <si>
    <t>Onglet Informations du client et contrat</t>
  </si>
  <si>
    <t>Arthur CLEMENDOT</t>
  </si>
  <si>
    <t>Ghislain GRANIER</t>
  </si>
  <si>
    <t>Nathan GUERIN DE TOURVILLE</t>
  </si>
  <si>
    <t>Numéro commande :</t>
  </si>
  <si>
    <t>PERF</t>
  </si>
  <si>
    <t>GAUCHE</t>
  </si>
  <si>
    <t>DROITE</t>
  </si>
  <si>
    <t>Enthalpie recherché</t>
  </si>
  <si>
    <t>INSTALL</t>
  </si>
  <si>
    <t>Régime de neutre</t>
  </si>
  <si>
    <t>TT</t>
  </si>
  <si>
    <t>TN</t>
  </si>
  <si>
    <t>IT</t>
  </si>
  <si>
    <t>AQUAP72H</t>
  </si>
  <si>
    <t>Régulation Bruleur</t>
  </si>
  <si>
    <t xml:space="preserve">Numérique </t>
  </si>
  <si>
    <t>Mécanique</t>
  </si>
  <si>
    <t>Proportionnelle</t>
  </si>
  <si>
    <t>Mesureuse</t>
  </si>
  <si>
    <t>PRESSION MAX</t>
  </si>
  <si>
    <t>PRESSION DE SERVICE</t>
  </si>
  <si>
    <t>DEBIT VAPEUR</t>
  </si>
  <si>
    <t>CONSTRUCTION</t>
  </si>
  <si>
    <t>ECONOMISEUR</t>
  </si>
  <si>
    <t>TIMBRE CHAUDIERE</t>
  </si>
  <si>
    <t>CHAUDIERE ESN</t>
  </si>
  <si>
    <t>INSTALLATION</t>
  </si>
  <si>
    <t>ZONE DANGEREUSE</t>
  </si>
  <si>
    <t>ALTITUDE</t>
  </si>
  <si>
    <t>TEMPERATURE EAU ALIM</t>
  </si>
  <si>
    <t>RENDEMENT</t>
  </si>
  <si>
    <t>MODE EXPLOITATION</t>
  </si>
  <si>
    <t xml:space="preserve">TOLE </t>
  </si>
  <si>
    <t>ALU/ZINC</t>
  </si>
  <si>
    <t>INOX</t>
  </si>
  <si>
    <t>CALORIFUGE</t>
  </si>
  <si>
    <t>STANDARD</t>
  </si>
  <si>
    <t>ACCES AUX NŒUD DE SOUDURE</t>
  </si>
  <si>
    <t>GROUPE EAU ALIM</t>
  </si>
  <si>
    <t>SIMPLEX</t>
  </si>
  <si>
    <t>DUPLEX</t>
  </si>
  <si>
    <t>SEPARE</t>
  </si>
  <si>
    <t>MONTE</t>
  </si>
  <si>
    <t>MODULATION EAU</t>
  </si>
  <si>
    <t>TOR</t>
  </si>
  <si>
    <t>VITESSE</t>
  </si>
  <si>
    <t>KIT RETOUR BACHE</t>
  </si>
  <si>
    <t>3 VOIES ELECTRIQUE</t>
  </si>
  <si>
    <t>2 VOIES PNEUMATIQUE</t>
  </si>
  <si>
    <t>MESURE NIVEAU EAU</t>
  </si>
  <si>
    <t>2 NIVEAUX A GLACE</t>
  </si>
  <si>
    <t>SONDE RESISTIF</t>
  </si>
  <si>
    <t>SONDE CAPA</t>
  </si>
  <si>
    <t>DELTA P</t>
  </si>
  <si>
    <t>PRISE ECHANTILLON</t>
  </si>
  <si>
    <t>PURGE DE SURFACE</t>
  </si>
  <si>
    <t>MANUEL</t>
  </si>
  <si>
    <t>AUTO</t>
  </si>
  <si>
    <t xml:space="preserve">CONTINUE DE FOND </t>
  </si>
  <si>
    <t>CONTINUE DE SURFACE</t>
  </si>
  <si>
    <t>PURGES EXTRACTION DE FOND</t>
  </si>
  <si>
    <t>PASSERELLE</t>
  </si>
  <si>
    <t>SPEC ET VALIDATION PLAN</t>
  </si>
  <si>
    <t>SUPPORT PASSERELLE</t>
  </si>
  <si>
    <t>INTEGRE</t>
  </si>
  <si>
    <t xml:space="preserve">ACHAT ECO AUTRE </t>
  </si>
  <si>
    <t>RACCORDE EAU</t>
  </si>
  <si>
    <t>BY PASS</t>
  </si>
  <si>
    <t>O2</t>
  </si>
  <si>
    <t>O2/CO</t>
  </si>
  <si>
    <t>COFFRET MONTE</t>
  </si>
  <si>
    <t>COFFRET SEPARE</t>
  </si>
  <si>
    <t>SOUPAPE CHAUDIERE</t>
  </si>
  <si>
    <t>1 SOUPAPE</t>
  </si>
  <si>
    <t>2 SOUPAPE</t>
  </si>
  <si>
    <t>SOUPAPE ECO</t>
  </si>
  <si>
    <t>SECURITE</t>
  </si>
  <si>
    <t>NORMALE</t>
  </si>
  <si>
    <t xml:space="preserve">PEINTURE </t>
  </si>
  <si>
    <t>SPECIFIQUE</t>
  </si>
  <si>
    <t>20148/68/UE</t>
  </si>
  <si>
    <t>AUTRES</t>
  </si>
  <si>
    <t>INSTRUMENTATION</t>
  </si>
  <si>
    <t>PACK ENERGIE</t>
  </si>
  <si>
    <t>SONDE 4-20</t>
  </si>
  <si>
    <t>ESN</t>
  </si>
  <si>
    <t>CIRCULATEUR</t>
  </si>
  <si>
    <t>CONTROLLEUR DE DEBIT</t>
  </si>
  <si>
    <t>2/3</t>
  </si>
  <si>
    <t>EQUIPEMENTS</t>
  </si>
  <si>
    <t>Numéro IMPUTATION :</t>
  </si>
  <si>
    <t>AUTRES SPECIFICITES</t>
  </si>
  <si>
    <t>REGUL FUMMEES</t>
  </si>
  <si>
    <t>Cet utilitaire a été développé pour les Chargé d'affaires et chargé d'études sur la gestion d'un projet BW</t>
  </si>
  <si>
    <t>Rentrer les données clients</t>
  </si>
  <si>
    <t>3-</t>
  </si>
  <si>
    <t xml:space="preserve">Rentrer les données chaudière dans le configurateur </t>
  </si>
  <si>
    <t>Rentrer les données dans le configurateur bruleur</t>
  </si>
  <si>
    <t xml:space="preserve">Onglet Electricité </t>
  </si>
  <si>
    <t>Fréquence réseau</t>
  </si>
  <si>
    <t>information TGBT</t>
  </si>
  <si>
    <t>Armoire électrique chaudière</t>
  </si>
  <si>
    <t>Standard</t>
  </si>
  <si>
    <t xml:space="preserve">Monté </t>
  </si>
  <si>
    <t>Séparé</t>
  </si>
  <si>
    <t>commande pompe doseuse</t>
  </si>
  <si>
    <t>Repérage équipement</t>
  </si>
  <si>
    <t>Tropicalisation</t>
  </si>
  <si>
    <t>MODELE BRULEUR</t>
  </si>
  <si>
    <t>GAZ</t>
  </si>
  <si>
    <t>Combustible</t>
  </si>
  <si>
    <t>PCI</t>
  </si>
  <si>
    <t>Pression rampe</t>
  </si>
  <si>
    <t>Regulation</t>
  </si>
  <si>
    <t>Taux de modulation</t>
  </si>
  <si>
    <t>Rejets GAZ</t>
  </si>
  <si>
    <t>CO</t>
  </si>
  <si>
    <t>Poussières</t>
  </si>
  <si>
    <t>SOX</t>
  </si>
  <si>
    <t>FIOUL</t>
  </si>
  <si>
    <t>Presssion gavage</t>
  </si>
  <si>
    <t>Simplex</t>
  </si>
  <si>
    <t>Duplex</t>
  </si>
  <si>
    <t>Avec</t>
  </si>
  <si>
    <t>Sans</t>
  </si>
  <si>
    <t>Electrique</t>
  </si>
  <si>
    <t>Electrique/Vapeur</t>
  </si>
  <si>
    <t>Almentation Réchauffeur</t>
  </si>
  <si>
    <t>Pulvé Meca</t>
  </si>
  <si>
    <t>PHV</t>
  </si>
  <si>
    <t>INJECTION EAU</t>
  </si>
  <si>
    <t>Option démarrage direct</t>
  </si>
  <si>
    <t>Injection UREE</t>
  </si>
  <si>
    <t>Rejets FIOUL</t>
  </si>
  <si>
    <t>Poussière</t>
  </si>
  <si>
    <t>Regul O2</t>
  </si>
  <si>
    <t>Ventilateur</t>
  </si>
  <si>
    <t>Thermoslow</t>
  </si>
  <si>
    <t>Lieu livraison et  installation chaudière</t>
  </si>
  <si>
    <t>Affaire Bruleur</t>
  </si>
  <si>
    <t>Affaire chaudière et bruleur</t>
  </si>
  <si>
    <t>CLAPET RECIRCULATION</t>
  </si>
  <si>
    <t>DEBITMETRE GAZ</t>
  </si>
  <si>
    <t>DEBITMETRE EAU ALIM</t>
  </si>
  <si>
    <t>COMPTEUR EAU APPOINT</t>
  </si>
  <si>
    <t>DEBITMETRE VAPEUR</t>
  </si>
  <si>
    <t>LIMIT TEMPERATURE</t>
  </si>
  <si>
    <t>Suite partie onglet configuration chaudière</t>
  </si>
  <si>
    <t>Commentaires</t>
  </si>
  <si>
    <t>Suite onglet configuration bruleur</t>
  </si>
  <si>
    <t>2-</t>
  </si>
  <si>
    <t>Boite de jonction pied de chaudière</t>
  </si>
  <si>
    <t>Coffret O2 séparé</t>
  </si>
  <si>
    <t>Précablage sonde O2</t>
  </si>
  <si>
    <t>Pack énergie</t>
  </si>
  <si>
    <t>Régulation 3 éléments</t>
  </si>
  <si>
    <t>Carte étamatic KEP</t>
  </si>
  <si>
    <t>Coffret supplémentaire</t>
  </si>
  <si>
    <t>Coffret local voisin</t>
  </si>
  <si>
    <t>Coffret local mitoyen</t>
  </si>
  <si>
    <t>Coffret extérieur chaufferie</t>
  </si>
  <si>
    <t>BW BOX</t>
  </si>
  <si>
    <t>2 têtes de détection</t>
  </si>
  <si>
    <t>Automatisme hors standard</t>
  </si>
  <si>
    <t>FIOUL lourd</t>
  </si>
  <si>
    <t>RECHAUFFEUR</t>
  </si>
  <si>
    <t>POMPE FIOUL</t>
  </si>
  <si>
    <t>CONSTRUCTION REGLEMENTAIRE</t>
  </si>
  <si>
    <t>Coffret O2/ CO raccordé fixé sur armoire</t>
  </si>
  <si>
    <t>Information réseau client</t>
  </si>
  <si>
    <t>TRAITEMENT EAU</t>
  </si>
  <si>
    <t>modèle adoucisseur</t>
  </si>
  <si>
    <t>Adoucisseur</t>
  </si>
  <si>
    <t>Pompe doseuse</t>
  </si>
  <si>
    <t>modèle pompe doseuse</t>
  </si>
  <si>
    <t>BACHE</t>
  </si>
  <si>
    <t>Volume de bache</t>
  </si>
  <si>
    <t>réchauffé</t>
  </si>
  <si>
    <t>équipé</t>
  </si>
  <si>
    <t>SONDES T° EAU ECO 1</t>
  </si>
  <si>
    <t>SONDES T° FUMEES ECO 1</t>
  </si>
  <si>
    <t>SONDES T° FUMEES ECO 2</t>
  </si>
  <si>
    <t>SONDES T° EAU ECO 2</t>
  </si>
  <si>
    <t>ACIER</t>
  </si>
  <si>
    <t>FABRICATION BACHE</t>
  </si>
  <si>
    <t>TESTOMAT</t>
  </si>
  <si>
    <t>PHMETRE</t>
  </si>
  <si>
    <t>CONDUCTIVIMETRE</t>
  </si>
  <si>
    <t>EAU APPOINT</t>
  </si>
  <si>
    <t>CONDENSATS</t>
  </si>
  <si>
    <t>POT DE DETENTE</t>
  </si>
  <si>
    <t>VOLUME POT DE DETENTE</t>
  </si>
  <si>
    <t>TAUX PURGES</t>
  </si>
  <si>
    <t>TURBIDIMETRE</t>
  </si>
  <si>
    <t>MATERIEL CHAUFFERIE</t>
  </si>
  <si>
    <t>DETENDEUR VAPEUR BACHE</t>
  </si>
  <si>
    <t>DETENDEUR GAZ</t>
  </si>
  <si>
    <t>PRESSION AMONT / AVAL DETENDEUR</t>
  </si>
  <si>
    <t>VANNE DEVERSE</t>
  </si>
  <si>
    <t>PRESSION REGUL DEVERSE</t>
  </si>
  <si>
    <t>CLAPET VAPEUR SORTIE CHAUDIERE</t>
  </si>
  <si>
    <t>BARILLET VAPEUR</t>
  </si>
  <si>
    <t>attention DT specifique à faire pour ce genre de matériel</t>
  </si>
  <si>
    <t>LISTE PRE</t>
  </si>
  <si>
    <t>attention liste specifique à faire pour ce genre de matériel, consulter le service PRE avant intégration sous GPIC</t>
  </si>
  <si>
    <t>ECO A CONDENSATION</t>
  </si>
  <si>
    <t>ECHANGEUR EAU</t>
  </si>
  <si>
    <t>COMMENTAIRES ET ACHATS SPECIFIQUES</t>
  </si>
  <si>
    <t>HEURE MISE EN SERVICE</t>
  </si>
  <si>
    <t>FORMATION</t>
  </si>
  <si>
    <t>INSTRUCTION DES OPERATEURS</t>
  </si>
  <si>
    <t>RAPPORT DE MES AV31</t>
  </si>
  <si>
    <t>PV RECEPTION AV29</t>
  </si>
  <si>
    <t>PV PERFORMANCE</t>
  </si>
  <si>
    <t>RECEPTION APAVE</t>
  </si>
  <si>
    <t>DECLARATION DREAL</t>
  </si>
  <si>
    <t>%</t>
  </si>
  <si>
    <t>DATE DT</t>
  </si>
  <si>
    <t>DATE ACHAT SPEC</t>
  </si>
  <si>
    <t>REMISE DOSSIER BUREAU ETUDE</t>
  </si>
  <si>
    <t>DATE EPREUVE</t>
  </si>
  <si>
    <t>DELAIS EQUIPEMENT PROD</t>
  </si>
  <si>
    <t>MISE A DISPOSITION</t>
  </si>
  <si>
    <t>INSTALLATION CLIENT</t>
  </si>
  <si>
    <t>RECEPTION CLIENT</t>
  </si>
  <si>
    <t>LIVRAISON CLIENT</t>
  </si>
  <si>
    <t>ENVOIE NOTICE CLIENT</t>
  </si>
  <si>
    <t>BILAN AFFAIRE</t>
  </si>
  <si>
    <t>DATE VERIF ACHAT</t>
  </si>
  <si>
    <t>PUISSANCE UTILE (kW)</t>
  </si>
  <si>
    <t>PUISSANCE FOYER (kW)</t>
  </si>
  <si>
    <t>Débit mini gaz (nm3/h)</t>
  </si>
  <si>
    <t>Débit maxi gaz (nm3/h)</t>
  </si>
  <si>
    <t>Débit mini fioul (m3/h)</t>
  </si>
  <si>
    <t>Débit maxi fioul (m3/h)</t>
  </si>
  <si>
    <t>Schema électrique</t>
  </si>
  <si>
    <t>Carnet de câbles</t>
  </si>
  <si>
    <t xml:space="preserve">En cohérence avec le P&amp;ID client </t>
  </si>
  <si>
    <t>Repère de câbles</t>
  </si>
  <si>
    <t xml:space="preserve">SIGNATURE </t>
  </si>
  <si>
    <t>Le chargé d'affaire :</t>
  </si>
  <si>
    <t>Support coffret O2 / Variateur</t>
  </si>
  <si>
    <t>4-</t>
  </si>
  <si>
    <t>Rentrer les données pour la partie Elec</t>
  </si>
  <si>
    <t>5-</t>
  </si>
  <si>
    <t>Rentrer les données pour les fournitues complémentaires</t>
  </si>
  <si>
    <t>6-</t>
  </si>
  <si>
    <t>Rentrer les données pour la partie mise en service</t>
  </si>
  <si>
    <t>7-</t>
  </si>
  <si>
    <t>Remplir les dates de l'affaire pour suivi</t>
  </si>
  <si>
    <t>DATE COMMANDE</t>
  </si>
  <si>
    <t>SONDE DE CONDUCTIVITE</t>
  </si>
  <si>
    <t>COMPTEUR GAZ TURBINE</t>
  </si>
  <si>
    <t>DEBITMETRE MASSIQUE THERMIQUE</t>
  </si>
  <si>
    <t>VAPEUR</t>
  </si>
  <si>
    <t>DEBITMETRE VAPEUR VORTEX</t>
  </si>
  <si>
    <t>POMPE GAVAGE</t>
  </si>
  <si>
    <t>COFFRET POMPE GAVAGE</t>
  </si>
  <si>
    <t>EXPORT</t>
  </si>
  <si>
    <t>ENERGIE</t>
  </si>
  <si>
    <t>VARIATEUR</t>
  </si>
  <si>
    <t>Adresse Facturation</t>
  </si>
  <si>
    <t>Onglet configuration chaudière</t>
  </si>
  <si>
    <t>Onglet configuration bruleur</t>
  </si>
  <si>
    <t>Onglet mise en service / liasse documentaire</t>
  </si>
  <si>
    <t>Onglet Planning affaire</t>
  </si>
  <si>
    <t>Onglet fournitures complémentaires</t>
  </si>
  <si>
    <t>DETECTEUR GAZ</t>
  </si>
  <si>
    <t>Tension</t>
  </si>
  <si>
    <t>IDENTIFICATION DU CLIENT / adresse de facturation</t>
  </si>
  <si>
    <t>NOM CONTACT SUR SITE CLIENT</t>
  </si>
  <si>
    <t>COMMENTAIRES MES</t>
  </si>
  <si>
    <t>LIASSE DOCUMENTAIRE</t>
  </si>
  <si>
    <t>PLAN DU CORPS SOUS PRESSION</t>
  </si>
  <si>
    <t xml:space="preserve">PLAN D'ENCOMBREMENT ET D'INTERFACE </t>
  </si>
  <si>
    <t>PLAN D'EQUIPEMENT AVEC NOMENCLATURE COMPLETE</t>
  </si>
  <si>
    <t>PLAN DE CIRCULATION DES FLUIDES ( PID )</t>
  </si>
  <si>
    <t>SCHEMA ELECTRIQUE</t>
  </si>
  <si>
    <t>NOTICE D'INSTRUCTIONS (CHAUDIERE COMPLETE)</t>
  </si>
  <si>
    <t>DECLARATION DE CONFORMITE A LA DESP</t>
  </si>
  <si>
    <t>CERTIFICAT D'EPREUVE HYDRAULIQUE DU CORPS</t>
  </si>
  <si>
    <t>DOSSIER CONSTRUCTEUR COMPLET</t>
  </si>
  <si>
    <t>DOSSIER CONSTRUCTEUR "UK"</t>
  </si>
  <si>
    <t>DOSSIER PRELIMINAIRE + DOSSIER CONST. ALGERIE</t>
  </si>
  <si>
    <t>DOSSIER DE LEGALISATION + DOSSIER CONST. TUNISIE</t>
  </si>
  <si>
    <t>DOSSIER CONSTR. REGLEMENTAIRE MAROC</t>
  </si>
  <si>
    <t>PDF</t>
  </si>
  <si>
    <t>PAPIER</t>
  </si>
  <si>
    <t>DWG</t>
  </si>
  <si>
    <t>NOM DOCUMENT</t>
  </si>
  <si>
    <t>INTERNET</t>
  </si>
  <si>
    <t>Verification lignes commandes GPIC</t>
  </si>
  <si>
    <t>Verification adresse livraison</t>
  </si>
  <si>
    <t>Verification termes de facturation</t>
  </si>
  <si>
    <t>Vérification commande client</t>
  </si>
  <si>
    <t>Vérification FB GPIC</t>
  </si>
  <si>
    <t>Vérification FB Excel</t>
  </si>
  <si>
    <t>Commentaires ARC</t>
  </si>
  <si>
    <t>x</t>
  </si>
  <si>
    <t>X</t>
  </si>
  <si>
    <t>xx</t>
  </si>
  <si>
    <t>xxx</t>
  </si>
  <si>
    <t>&lt;100mg/nm3</t>
  </si>
  <si>
    <t>&lt;5mg/nm3</t>
  </si>
  <si>
    <t>&lt;15mg/nm3</t>
  </si>
  <si>
    <t>xxxx</t>
  </si>
  <si>
    <t>xxxxxx</t>
  </si>
  <si>
    <t>&lt;200mg/nm3</t>
  </si>
  <si>
    <t>&lt;50mg/nm3</t>
  </si>
  <si>
    <t>&lt;170mg/nm3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</si>
</sst>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_-* #,##0.00\ [$€-1]_-;\-* #,##0.00\ [$€-1]_-;_-* &quot;-&quot;??\ [$€-1]_-"/>
    <numFmt numFmtId="166" formatCode="0.0"/>
    <numFmt numFmtId="167" formatCode="0.000"/>
    <numFmt numFmtId="168" formatCode="_-* #,##0.00\ [$€]_-;\-* #,##0.00\ [$€]_-;_-* &quot;-&quot;??\ [$€]_-;_-@_-"/>
    <numFmt numFmtId="169" formatCode="#,#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4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i/>
      <sz val="14"/>
      <color theme="1"/>
      <name val="Arial"/>
      <family val="2"/>
    </font>
    <font>
      <i/>
      <sz val="11"/>
      <color theme="1"/>
      <name val="Arial"/>
      <family val="2"/>
    </font>
    <font>
      <sz val="11"/>
      <color rgb="FFFF0000"/>
      <name val="Arial"/>
      <family val="2"/>
    </font>
    <font>
      <i/>
      <sz val="8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rgb="FFFFC000"/>
      <name val="Arial"/>
      <family val="2"/>
    </font>
    <font>
      <b/>
      <sz val="11"/>
      <color rgb="FF00B0F0"/>
      <name val="Arial"/>
      <family val="2"/>
    </font>
    <font>
      <sz val="10"/>
      <color theme="1"/>
      <name val="Arial"/>
      <family val="2"/>
    </font>
    <font>
      <sz val="9"/>
      <color theme="1"/>
      <name val="Biome Light"/>
      <family val="2"/>
    </font>
    <font>
      <i/>
      <sz val="11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1" fillId="0" borderId="0" applyNumberFormat="0" applyFill="0" applyBorder="0" applyAlignment="0" applyProtection="0">
      <alignment vertical="top"/>
      <protection locked="0"/>
    </xf>
    <xf numFmtId="168" fontId="2" fillId="0" borderId="0" applyFont="0" applyFill="0" applyBorder="0" applyAlignment="0" applyProtection="0"/>
  </cellStyleXfs>
  <cellXfs count="3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5" fillId="2" borderId="0" xfId="0" applyFont="1" applyFill="1"/>
    <xf numFmtId="0" fontId="6" fillId="2" borderId="0" xfId="0" applyFont="1" applyFill="1" applyBorder="1"/>
    <xf numFmtId="0" fontId="5" fillId="2" borderId="0" xfId="0" applyFont="1" applyFill="1" applyBorder="1"/>
    <xf numFmtId="0" fontId="0" fillId="0" borderId="0" xfId="0" applyAlignment="1">
      <alignment wrapText="1"/>
    </xf>
    <xf numFmtId="0" fontId="2" fillId="0" borderId="0" xfId="8"/>
    <xf numFmtId="0" fontId="7" fillId="0" borderId="0" xfId="8" applyFont="1"/>
    <xf numFmtId="0" fontId="10" fillId="0" borderId="0" xfId="8" applyFont="1"/>
    <xf numFmtId="0" fontId="8" fillId="0" borderId="0" xfId="8" applyFont="1"/>
    <xf numFmtId="0" fontId="2" fillId="0" borderId="0" xfId="8" applyFill="1" applyBorder="1"/>
    <xf numFmtId="0" fontId="8" fillId="4" borderId="21" xfId="8" applyFont="1" applyFill="1" applyBorder="1" applyAlignment="1">
      <alignment horizontal="center" vertical="center"/>
    </xf>
    <xf numFmtId="2" fontId="8" fillId="0" borderId="22" xfId="8" applyNumberFormat="1" applyFont="1" applyBorder="1" applyAlignment="1">
      <alignment horizontal="center"/>
    </xf>
    <xf numFmtId="166" fontId="8" fillId="4" borderId="16" xfId="8" applyNumberFormat="1" applyFont="1" applyFill="1" applyBorder="1" applyAlignment="1">
      <alignment horizontal="center" vertical="center"/>
    </xf>
    <xf numFmtId="0" fontId="8" fillId="0" borderId="0" xfId="8" applyFont="1" applyFill="1" applyBorder="1"/>
    <xf numFmtId="2" fontId="8" fillId="4" borderId="4" xfId="8" applyNumberFormat="1" applyFont="1" applyFill="1" applyBorder="1" applyAlignment="1">
      <alignment horizontal="right" vertical="center"/>
    </xf>
    <xf numFmtId="2" fontId="8" fillId="0" borderId="0" xfId="8" applyNumberFormat="1" applyFont="1" applyBorder="1"/>
    <xf numFmtId="167" fontId="8" fillId="4" borderId="5" xfId="8" applyNumberFormat="1" applyFont="1" applyFill="1" applyBorder="1" applyAlignment="1">
      <alignment horizontal="center" vertical="center"/>
    </xf>
    <xf numFmtId="0" fontId="8" fillId="4" borderId="4" xfId="8" applyFont="1" applyFill="1" applyBorder="1" applyAlignment="1">
      <alignment horizontal="center"/>
    </xf>
    <xf numFmtId="2" fontId="8" fillId="0" borderId="0" xfId="8" applyNumberFormat="1" applyFont="1" applyBorder="1" applyAlignment="1">
      <alignment horizontal="center"/>
    </xf>
    <xf numFmtId="166" fontId="8" fillId="4" borderId="5" xfId="8" applyNumberFormat="1" applyFont="1" applyFill="1" applyBorder="1" applyAlignment="1">
      <alignment horizontal="center"/>
    </xf>
    <xf numFmtId="2" fontId="8" fillId="4" borderId="4" xfId="8" applyNumberFormat="1" applyFont="1" applyFill="1" applyBorder="1"/>
    <xf numFmtId="2" fontId="8" fillId="4" borderId="5" xfId="8" applyNumberFormat="1" applyFont="1" applyFill="1" applyBorder="1" applyAlignment="1">
      <alignment horizontal="center"/>
    </xf>
    <xf numFmtId="0" fontId="8" fillId="0" borderId="0" xfId="8" applyFont="1" applyBorder="1"/>
    <xf numFmtId="0" fontId="8" fillId="0" borderId="4" xfId="8" applyFont="1" applyBorder="1"/>
    <xf numFmtId="0" fontId="8" fillId="0" borderId="5" xfId="8" applyFont="1" applyBorder="1" applyAlignment="1">
      <alignment horizontal="center"/>
    </xf>
    <xf numFmtId="0" fontId="8" fillId="5" borderId="17" xfId="8" applyFont="1" applyFill="1" applyBorder="1"/>
    <xf numFmtId="2" fontId="8" fillId="5" borderId="17" xfId="8" quotePrefix="1" applyNumberFormat="1" applyFont="1" applyFill="1" applyBorder="1"/>
    <xf numFmtId="2" fontId="8" fillId="6" borderId="17" xfId="8" applyNumberFormat="1" applyFont="1" applyFill="1" applyBorder="1"/>
    <xf numFmtId="2" fontId="8" fillId="0" borderId="0" xfId="8" applyNumberFormat="1" applyFont="1" applyFill="1" applyBorder="1"/>
    <xf numFmtId="166" fontId="8" fillId="0" borderId="0" xfId="8" applyNumberFormat="1" applyFont="1" applyFill="1" applyBorder="1"/>
    <xf numFmtId="0" fontId="8" fillId="0" borderId="5" xfId="8" applyFont="1" applyBorder="1"/>
    <xf numFmtId="0" fontId="8" fillId="5" borderId="17" xfId="8" applyFont="1" applyFill="1" applyBorder="1" applyAlignment="1">
      <alignment horizontal="center"/>
    </xf>
    <xf numFmtId="2" fontId="8" fillId="5" borderId="17" xfId="8" applyNumberFormat="1" applyFont="1" applyFill="1" applyBorder="1" applyAlignment="1">
      <alignment horizontal="center"/>
    </xf>
    <xf numFmtId="2" fontId="8" fillId="6" borderId="17" xfId="8" applyNumberFormat="1" applyFont="1" applyFill="1" applyBorder="1" applyAlignment="1">
      <alignment horizontal="center"/>
    </xf>
    <xf numFmtId="2" fontId="8" fillId="0" borderId="0" xfId="8" quotePrefix="1" applyNumberFormat="1" applyFont="1" applyFill="1" applyBorder="1"/>
    <xf numFmtId="0" fontId="12" fillId="7" borderId="11" xfId="0" applyFont="1" applyFill="1" applyBorder="1"/>
    <xf numFmtId="0" fontId="8" fillId="8" borderId="17" xfId="8" applyFont="1" applyFill="1" applyBorder="1"/>
    <xf numFmtId="0" fontId="0" fillId="0" borderId="0" xfId="0" applyAlignment="1"/>
    <xf numFmtId="0" fontId="0" fillId="0" borderId="0" xfId="0" applyAlignment="1">
      <alignment horizontal="center"/>
    </xf>
    <xf numFmtId="0" fontId="12" fillId="0" borderId="0" xfId="0" applyFont="1"/>
    <xf numFmtId="0" fontId="12" fillId="7" borderId="6" xfId="0" applyFont="1" applyFill="1" applyBorder="1"/>
    <xf numFmtId="0" fontId="12" fillId="7" borderId="7" xfId="0" applyFont="1" applyFill="1" applyBorder="1"/>
    <xf numFmtId="0" fontId="12" fillId="7" borderId="8" xfId="0" applyFont="1" applyFill="1" applyBorder="1"/>
    <xf numFmtId="0" fontId="17" fillId="0" borderId="0" xfId="0" applyFont="1"/>
    <xf numFmtId="0" fontId="12" fillId="0" borderId="0" xfId="0" applyFont="1" applyBorder="1" applyAlignment="1">
      <alignment horizontal="center"/>
    </xf>
    <xf numFmtId="0" fontId="12" fillId="0" borderId="0" xfId="0" applyFont="1" applyBorder="1"/>
    <xf numFmtId="0" fontId="12" fillId="2" borderId="11" xfId="0" applyFont="1" applyFill="1" applyBorder="1" applyAlignment="1">
      <alignment horizontal="center"/>
    </xf>
    <xf numFmtId="0" fontId="12" fillId="2" borderId="6" xfId="0" applyFont="1" applyFill="1" applyBorder="1"/>
    <xf numFmtId="0" fontId="12" fillId="2" borderId="7" xfId="0" applyFont="1" applyFill="1" applyBorder="1"/>
    <xf numFmtId="0" fontId="12" fillId="2" borderId="8" xfId="0" applyFont="1" applyFill="1" applyBorder="1"/>
    <xf numFmtId="0" fontId="12" fillId="2" borderId="11" xfId="0" applyFont="1" applyFill="1" applyBorder="1"/>
    <xf numFmtId="0" fontId="12" fillId="0" borderId="11" xfId="0" applyFont="1" applyBorder="1"/>
    <xf numFmtId="0" fontId="12" fillId="19" borderId="6" xfId="0" applyFont="1" applyFill="1" applyBorder="1"/>
    <xf numFmtId="0" fontId="12" fillId="19" borderId="8" xfId="0" applyFont="1" applyFill="1" applyBorder="1"/>
    <xf numFmtId="0" fontId="12" fillId="19" borderId="11" xfId="0" applyFont="1" applyFill="1" applyBorder="1"/>
    <xf numFmtId="0" fontId="12" fillId="20" borderId="6" xfId="0" applyFont="1" applyFill="1" applyBorder="1"/>
    <xf numFmtId="0" fontId="12" fillId="20" borderId="8" xfId="0" applyFont="1" applyFill="1" applyBorder="1"/>
    <xf numFmtId="0" fontId="12" fillId="0" borderId="23" xfId="0" applyFont="1" applyBorder="1"/>
    <xf numFmtId="0" fontId="18" fillId="18" borderId="6" xfId="0" applyFont="1" applyFill="1" applyBorder="1"/>
    <xf numFmtId="0" fontId="18" fillId="18" borderId="8" xfId="0" applyFont="1" applyFill="1" applyBorder="1"/>
    <xf numFmtId="0" fontId="12" fillId="0" borderId="11" xfId="0" applyFont="1" applyFill="1" applyBorder="1"/>
    <xf numFmtId="0" fontId="12" fillId="12" borderId="6" xfId="0" applyFont="1" applyFill="1" applyBorder="1"/>
    <xf numFmtId="0" fontId="12" fillId="12" borderId="8" xfId="0" applyFont="1" applyFill="1" applyBorder="1"/>
    <xf numFmtId="0" fontId="12" fillId="0" borderId="0" xfId="0" applyFont="1" applyFill="1" applyBorder="1"/>
    <xf numFmtId="0" fontId="12" fillId="13" borderId="6" xfId="0" applyFont="1" applyFill="1" applyBorder="1"/>
    <xf numFmtId="0" fontId="12" fillId="13" borderId="8" xfId="0" applyFont="1" applyFill="1" applyBorder="1"/>
    <xf numFmtId="0" fontId="12" fillId="10" borderId="11" xfId="0" applyFont="1" applyFill="1" applyBorder="1"/>
    <xf numFmtId="0" fontId="12" fillId="10" borderId="8" xfId="0" applyFont="1" applyFill="1" applyBorder="1"/>
    <xf numFmtId="0" fontId="12" fillId="0" borderId="4" xfId="0" applyFont="1" applyBorder="1"/>
    <xf numFmtId="0" fontId="12" fillId="0" borderId="5" xfId="0" applyFont="1" applyBorder="1"/>
    <xf numFmtId="0" fontId="12" fillId="2" borderId="27" xfId="0" applyFont="1" applyFill="1" applyBorder="1"/>
    <xf numFmtId="0" fontId="12" fillId="2" borderId="25" xfId="0" applyFont="1" applyFill="1" applyBorder="1"/>
    <xf numFmtId="0" fontId="12" fillId="2" borderId="30" xfId="0" applyFont="1" applyFill="1" applyBorder="1"/>
    <xf numFmtId="0" fontId="12" fillId="0" borderId="19" xfId="0" applyFont="1" applyBorder="1"/>
    <xf numFmtId="0" fontId="12" fillId="0" borderId="20" xfId="0" applyFont="1" applyBorder="1"/>
    <xf numFmtId="0" fontId="12" fillId="0" borderId="21" xfId="0" applyFont="1" applyBorder="1"/>
    <xf numFmtId="0" fontId="12" fillId="0" borderId="22" xfId="0" applyFont="1" applyBorder="1"/>
    <xf numFmtId="0" fontId="12" fillId="0" borderId="16" xfId="0" applyFont="1" applyBorder="1"/>
    <xf numFmtId="0" fontId="12" fillId="0" borderId="32" xfId="0" applyFont="1" applyBorder="1"/>
    <xf numFmtId="0" fontId="12" fillId="0" borderId="25" xfId="0" applyFont="1" applyBorder="1"/>
    <xf numFmtId="0" fontId="12" fillId="0" borderId="11" xfId="0" applyFont="1" applyBorder="1" applyAlignment="1">
      <alignment wrapText="1"/>
    </xf>
    <xf numFmtId="0" fontId="12" fillId="0" borderId="18" xfId="0" applyFont="1" applyBorder="1"/>
    <xf numFmtId="0" fontId="12" fillId="0" borderId="25" xfId="0" applyFont="1" applyBorder="1" applyAlignment="1">
      <alignment wrapText="1"/>
    </xf>
    <xf numFmtId="0" fontId="12" fillId="0" borderId="25" xfId="0" quotePrefix="1" applyNumberFormat="1" applyFont="1" applyBorder="1"/>
    <xf numFmtId="0" fontId="12" fillId="0" borderId="35" xfId="0" applyFont="1" applyBorder="1"/>
    <xf numFmtId="0" fontId="12" fillId="0" borderId="25" xfId="0" applyFont="1" applyFill="1" applyBorder="1"/>
    <xf numFmtId="0" fontId="12" fillId="11" borderId="25" xfId="0" applyFont="1" applyFill="1" applyBorder="1"/>
    <xf numFmtId="0" fontId="12" fillId="15" borderId="11" xfId="0" applyFont="1" applyFill="1" applyBorder="1"/>
    <xf numFmtId="0" fontId="12" fillId="15" borderId="25" xfId="0" applyFont="1" applyFill="1" applyBorder="1"/>
    <xf numFmtId="0" fontId="21" fillId="15" borderId="11" xfId="0" applyFont="1" applyFill="1" applyBorder="1"/>
    <xf numFmtId="0" fontId="12" fillId="11" borderId="34" xfId="0" applyFont="1" applyFill="1" applyBorder="1"/>
    <xf numFmtId="0" fontId="12" fillId="2" borderId="28" xfId="0" applyFont="1" applyFill="1" applyBorder="1" applyAlignment="1">
      <alignment wrapText="1"/>
    </xf>
    <xf numFmtId="0" fontId="17" fillId="2" borderId="11" xfId="0" applyFont="1" applyFill="1" applyBorder="1" applyAlignment="1">
      <alignment wrapText="1"/>
    </xf>
    <xf numFmtId="0" fontId="12" fillId="0" borderId="27" xfId="0" applyFont="1" applyBorder="1"/>
    <xf numFmtId="0" fontId="12" fillId="0" borderId="30" xfId="0" applyFont="1" applyBorder="1"/>
    <xf numFmtId="0" fontId="12" fillId="0" borderId="38" xfId="0" applyFont="1" applyBorder="1"/>
    <xf numFmtId="0" fontId="12" fillId="0" borderId="30" xfId="0" applyFont="1" applyFill="1" applyBorder="1"/>
    <xf numFmtId="0" fontId="12" fillId="0" borderId="17" xfId="0" applyFont="1" applyBorder="1"/>
    <xf numFmtId="0" fontId="0" fillId="0" borderId="0" xfId="0" applyBorder="1" applyAlignment="1">
      <alignment horizontal="left"/>
    </xf>
    <xf numFmtId="14" fontId="12" fillId="0" borderId="11" xfId="0" applyNumberFormat="1" applyFont="1" applyBorder="1"/>
    <xf numFmtId="0" fontId="22" fillId="0" borderId="0" xfId="0" applyFont="1"/>
    <xf numFmtId="0" fontId="17" fillId="10" borderId="25" xfId="0" applyFont="1" applyFill="1" applyBorder="1"/>
    <xf numFmtId="0" fontId="17" fillId="10" borderId="11" xfId="0" applyFont="1" applyFill="1" applyBorder="1"/>
    <xf numFmtId="0" fontId="17" fillId="10" borderId="25" xfId="0" applyFont="1" applyFill="1" applyBorder="1" applyAlignment="1">
      <alignment vertical="center"/>
    </xf>
    <xf numFmtId="0" fontId="17" fillId="10" borderId="11" xfId="0" applyFont="1" applyFill="1" applyBorder="1" applyAlignment="1">
      <alignment vertical="center" wrapText="1"/>
    </xf>
    <xf numFmtId="0" fontId="17" fillId="9" borderId="17" xfId="0" applyFont="1" applyFill="1" applyBorder="1"/>
    <xf numFmtId="0" fontId="17" fillId="9" borderId="34" xfId="0" applyFont="1" applyFill="1" applyBorder="1"/>
    <xf numFmtId="0" fontId="12" fillId="0" borderId="11" xfId="0" applyFont="1" applyBorder="1" applyAlignment="1">
      <alignment horizontal="center" vertical="center"/>
    </xf>
    <xf numFmtId="0" fontId="17" fillId="0" borderId="11" xfId="0" applyFont="1" applyBorder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22" fillId="0" borderId="35" xfId="0" applyFont="1" applyBorder="1" applyAlignment="1">
      <alignment wrapText="1"/>
    </xf>
    <xf numFmtId="0" fontId="22" fillId="0" borderId="4" xfId="0" applyFont="1" applyBorder="1" applyAlignment="1">
      <alignment wrapText="1"/>
    </xf>
    <xf numFmtId="0" fontId="12" fillId="21" borderId="17" xfId="0" applyFont="1" applyFill="1" applyBorder="1"/>
    <xf numFmtId="0" fontId="12" fillId="21" borderId="3" xfId="0" applyFont="1" applyFill="1" applyBorder="1"/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/>
    </xf>
    <xf numFmtId="0" fontId="20" fillId="0" borderId="4" xfId="0" applyFont="1" applyBorder="1" applyAlignment="1">
      <alignment vertical="top"/>
    </xf>
    <xf numFmtId="0" fontId="20" fillId="0" borderId="0" xfId="0" applyFont="1" applyBorder="1" applyAlignment="1">
      <alignment vertical="top"/>
    </xf>
    <xf numFmtId="0" fontId="20" fillId="0" borderId="5" xfId="0" applyFont="1" applyBorder="1" applyAlignment="1">
      <alignment vertical="top"/>
    </xf>
    <xf numFmtId="0" fontId="20" fillId="0" borderId="4" xfId="0" applyFont="1" applyBorder="1" applyAlignment="1">
      <alignment horizontal="center" vertical="top"/>
    </xf>
    <xf numFmtId="0" fontId="20" fillId="0" borderId="0" xfId="0" applyFont="1" applyBorder="1" applyAlignment="1">
      <alignment horizontal="center" vertical="top"/>
    </xf>
    <xf numFmtId="0" fontId="27" fillId="0" borderId="25" xfId="0" applyFont="1" applyBorder="1" applyAlignment="1">
      <alignment wrapText="1"/>
    </xf>
    <xf numFmtId="0" fontId="27" fillId="0" borderId="30" xfId="0" applyFont="1" applyBorder="1" applyAlignment="1">
      <alignment wrapText="1"/>
    </xf>
    <xf numFmtId="0" fontId="12" fillId="0" borderId="36" xfId="0" applyFont="1" applyBorder="1"/>
    <xf numFmtId="0" fontId="12" fillId="23" borderId="11" xfId="0" applyFont="1" applyFill="1" applyBorder="1"/>
    <xf numFmtId="0" fontId="12" fillId="23" borderId="17" xfId="0" applyFont="1" applyFill="1" applyBorder="1"/>
    <xf numFmtId="0" fontId="20" fillId="23" borderId="17" xfId="0" applyFont="1" applyFill="1" applyBorder="1" applyAlignment="1">
      <alignment vertical="top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3" fillId="24" borderId="17" xfId="0" applyFont="1" applyFill="1" applyBorder="1" applyAlignment="1">
      <alignment horizontal="center" vertical="top"/>
    </xf>
    <xf numFmtId="0" fontId="27" fillId="0" borderId="38" xfId="0" applyFont="1" applyBorder="1" applyAlignment="1">
      <alignment wrapText="1"/>
    </xf>
    <xf numFmtId="0" fontId="20" fillId="0" borderId="29" xfId="0" applyFont="1" applyBorder="1" applyAlignment="1">
      <alignment vertical="top"/>
    </xf>
    <xf numFmtId="0" fontId="20" fillId="0" borderId="26" xfId="0" applyFont="1" applyBorder="1" applyAlignment="1">
      <alignment vertical="top"/>
    </xf>
    <xf numFmtId="0" fontId="12" fillId="0" borderId="11" xfId="0" applyFont="1" applyBorder="1" applyAlignment="1">
      <alignment vertical="center"/>
    </xf>
    <xf numFmtId="14" fontId="17" fillId="0" borderId="11" xfId="0" applyNumberFormat="1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top"/>
    </xf>
    <xf numFmtId="0" fontId="17" fillId="0" borderId="26" xfId="0" applyFont="1" applyBorder="1" applyAlignment="1">
      <alignment horizontal="center" vertical="top"/>
    </xf>
    <xf numFmtId="169" fontId="17" fillId="0" borderId="26" xfId="0" applyNumberFormat="1" applyFont="1" applyBorder="1" applyAlignment="1">
      <alignment horizontal="center" vertical="top"/>
    </xf>
    <xf numFmtId="0" fontId="17" fillId="0" borderId="28" xfId="0" applyFont="1" applyBorder="1" applyAlignment="1">
      <alignment horizontal="center" vertical="top"/>
    </xf>
    <xf numFmtId="0" fontId="17" fillId="0" borderId="11" xfId="0" applyFont="1" applyBorder="1" applyAlignment="1">
      <alignment horizontal="center" vertical="top"/>
    </xf>
    <xf numFmtId="0" fontId="17" fillId="0" borderId="31" xfId="0" applyFont="1" applyBorder="1" applyAlignment="1">
      <alignment horizontal="center" vertical="top"/>
    </xf>
    <xf numFmtId="0" fontId="17" fillId="0" borderId="23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top"/>
    </xf>
    <xf numFmtId="0" fontId="17" fillId="0" borderId="23" xfId="0" applyFont="1" applyBorder="1" applyAlignment="1">
      <alignment horizontal="center" vertical="top"/>
    </xf>
    <xf numFmtId="0" fontId="17" fillId="0" borderId="0" xfId="0" applyFont="1" applyBorder="1" applyAlignment="1">
      <alignment horizontal="center" vertical="top"/>
    </xf>
    <xf numFmtId="0" fontId="17" fillId="0" borderId="33" xfId="0" applyFont="1" applyBorder="1" applyAlignment="1">
      <alignment horizontal="center" vertical="top"/>
    </xf>
    <xf numFmtId="0" fontId="17" fillId="0" borderId="32" xfId="0" applyFont="1" applyBorder="1" applyAlignment="1">
      <alignment horizontal="center" vertical="top"/>
    </xf>
    <xf numFmtId="0" fontId="17" fillId="0" borderId="5" xfId="0" applyFont="1" applyBorder="1" applyAlignment="1">
      <alignment horizontal="center" vertical="top"/>
    </xf>
    <xf numFmtId="0" fontId="17" fillId="0" borderId="12" xfId="0" applyFont="1" applyBorder="1" applyAlignment="1">
      <alignment horizontal="center" vertical="top"/>
    </xf>
    <xf numFmtId="0" fontId="17" fillId="0" borderId="6" xfId="0" applyFont="1" applyBorder="1" applyAlignment="1">
      <alignment horizontal="center" vertical="top"/>
    </xf>
    <xf numFmtId="0" fontId="17" fillId="0" borderId="10" xfId="0" applyFont="1" applyBorder="1" applyAlignment="1">
      <alignment horizontal="center" vertical="top"/>
    </xf>
    <xf numFmtId="0" fontId="17" fillId="0" borderId="5" xfId="0" applyFont="1" applyBorder="1" applyAlignment="1">
      <alignment vertical="top"/>
    </xf>
    <xf numFmtId="0" fontId="17" fillId="0" borderId="0" xfId="0" applyFont="1" applyBorder="1" applyAlignment="1">
      <alignment horizontal="left" vertical="center"/>
    </xf>
    <xf numFmtId="0" fontId="12" fillId="11" borderId="11" xfId="0" applyFont="1" applyFill="1" applyBorder="1"/>
    <xf numFmtId="3" fontId="17" fillId="0" borderId="11" xfId="0" applyNumberFormat="1" applyFont="1" applyBorder="1" applyAlignment="1">
      <alignment horizontal="center" vertical="top"/>
    </xf>
    <xf numFmtId="0" fontId="17" fillId="0" borderId="0" xfId="0" applyFont="1" applyAlignment="1">
      <alignment horizontal="center" vertical="top"/>
    </xf>
    <xf numFmtId="0" fontId="17" fillId="0" borderId="36" xfId="0" applyFont="1" applyBorder="1" applyAlignment="1">
      <alignment horizontal="center" vertical="top"/>
    </xf>
    <xf numFmtId="0" fontId="17" fillId="0" borderId="37" xfId="0" applyFont="1" applyBorder="1" applyAlignment="1">
      <alignment horizontal="center" vertical="top"/>
    </xf>
    <xf numFmtId="0" fontId="17" fillId="0" borderId="39" xfId="0" applyFont="1" applyBorder="1" applyAlignment="1">
      <alignment horizontal="center" vertical="top"/>
    </xf>
    <xf numFmtId="0" fontId="12" fillId="0" borderId="26" xfId="0" applyFont="1" applyBorder="1" applyAlignment="1">
      <alignment horizontal="center" vertical="top"/>
    </xf>
    <xf numFmtId="0" fontId="17" fillId="0" borderId="23" xfId="0" applyFont="1" applyBorder="1"/>
    <xf numFmtId="0" fontId="17" fillId="0" borderId="12" xfId="0" applyFont="1" applyBorder="1"/>
    <xf numFmtId="0" fontId="17" fillId="0" borderId="32" xfId="0" applyFont="1" applyBorder="1"/>
    <xf numFmtId="0" fontId="17" fillId="0" borderId="11" xfId="0" applyFont="1" applyBorder="1"/>
    <xf numFmtId="0" fontId="17" fillId="0" borderId="6" xfId="0" applyFont="1" applyBorder="1"/>
    <xf numFmtId="0" fontId="17" fillId="0" borderId="26" xfId="0" applyFont="1" applyBorder="1"/>
    <xf numFmtId="0" fontId="17" fillId="0" borderId="31" xfId="0" applyFont="1" applyBorder="1"/>
    <xf numFmtId="0" fontId="17" fillId="0" borderId="40" xfId="0" applyFont="1" applyBorder="1"/>
    <xf numFmtId="0" fontId="17" fillId="0" borderId="36" xfId="0" applyFont="1" applyBorder="1"/>
    <xf numFmtId="0" fontId="12" fillId="23" borderId="34" xfId="0" applyFont="1" applyFill="1" applyBorder="1"/>
    <xf numFmtId="0" fontId="20" fillId="25" borderId="27" xfId="0" applyFont="1" applyFill="1" applyBorder="1" applyAlignment="1">
      <alignment vertical="top" wrapText="1"/>
    </xf>
    <xf numFmtId="0" fontId="20" fillId="25" borderId="25" xfId="0" applyFont="1" applyFill="1" applyBorder="1" applyAlignment="1">
      <alignment vertical="top"/>
    </xf>
    <xf numFmtId="0" fontId="20" fillId="25" borderId="25" xfId="0" applyFont="1" applyFill="1" applyBorder="1" applyAlignment="1">
      <alignment vertical="top" wrapText="1"/>
    </xf>
    <xf numFmtId="0" fontId="12" fillId="25" borderId="30" xfId="0" applyFont="1" applyFill="1" applyBorder="1"/>
    <xf numFmtId="0" fontId="12" fillId="25" borderId="11" xfId="0" applyFont="1" applyFill="1" applyBorder="1"/>
    <xf numFmtId="0" fontId="12" fillId="25" borderId="11" xfId="0" applyFont="1" applyFill="1" applyBorder="1" applyAlignment="1">
      <alignment horizontal="left" wrapText="1"/>
    </xf>
    <xf numFmtId="0" fontId="12" fillId="0" borderId="0" xfId="0" applyFont="1" applyFill="1"/>
    <xf numFmtId="0" fontId="12" fillId="26" borderId="0" xfId="0" applyFont="1" applyFill="1"/>
    <xf numFmtId="0" fontId="12" fillId="21" borderId="17" xfId="0" applyFont="1" applyFill="1" applyBorder="1" applyAlignment="1">
      <alignment horizontal="left" vertical="center"/>
    </xf>
    <xf numFmtId="0" fontId="28" fillId="0" borderId="4" xfId="0" applyFont="1" applyBorder="1" applyAlignment="1">
      <alignment vertical="top" wrapText="1"/>
    </xf>
    <xf numFmtId="0" fontId="28" fillId="0" borderId="0" xfId="0" applyFont="1" applyBorder="1" applyAlignment="1">
      <alignment vertical="top" wrapText="1"/>
    </xf>
    <xf numFmtId="0" fontId="28" fillId="0" borderId="5" xfId="0" applyFont="1" applyBorder="1" applyAlignment="1">
      <alignment vertical="top" wrapText="1"/>
    </xf>
    <xf numFmtId="0" fontId="28" fillId="0" borderId="18" xfId="0" applyFont="1" applyBorder="1" applyAlignment="1">
      <alignment vertical="top" wrapText="1"/>
    </xf>
    <xf numFmtId="0" fontId="28" fillId="0" borderId="19" xfId="0" applyFont="1" applyBorder="1" applyAlignment="1">
      <alignment vertical="top" wrapText="1"/>
    </xf>
    <xf numFmtId="0" fontId="28" fillId="0" borderId="20" xfId="0" applyFont="1" applyBorder="1" applyAlignment="1">
      <alignment vertical="top" wrapText="1"/>
    </xf>
    <xf numFmtId="0" fontId="17" fillId="10" borderId="17" xfId="0" applyFont="1" applyFill="1" applyBorder="1"/>
    <xf numFmtId="0" fontId="4" fillId="0" borderId="0" xfId="0" applyFont="1" applyAlignment="1">
      <alignment horizontal="center"/>
    </xf>
    <xf numFmtId="0" fontId="9" fillId="3" borderId="21" xfId="8" applyFont="1" applyFill="1" applyBorder="1" applyAlignment="1">
      <alignment horizontal="center" vertical="center"/>
    </xf>
    <xf numFmtId="0" fontId="9" fillId="3" borderId="22" xfId="8" applyFont="1" applyFill="1" applyBorder="1" applyAlignment="1">
      <alignment horizontal="center" vertical="center"/>
    </xf>
    <xf numFmtId="0" fontId="9" fillId="3" borderId="16" xfId="8" applyFont="1" applyFill="1" applyBorder="1" applyAlignment="1">
      <alignment horizontal="center" vertical="center"/>
    </xf>
    <xf numFmtId="0" fontId="9" fillId="3" borderId="4" xfId="8" applyFont="1" applyFill="1" applyBorder="1" applyAlignment="1">
      <alignment horizontal="center" vertical="center"/>
    </xf>
    <xf numFmtId="0" fontId="9" fillId="3" borderId="0" xfId="8" applyFont="1" applyFill="1" applyBorder="1" applyAlignment="1">
      <alignment horizontal="center" vertical="center"/>
    </xf>
    <xf numFmtId="0" fontId="9" fillId="3" borderId="5" xfId="8" applyFont="1" applyFill="1" applyBorder="1" applyAlignment="1">
      <alignment horizontal="center" vertical="center"/>
    </xf>
    <xf numFmtId="0" fontId="9" fillId="3" borderId="18" xfId="8" applyFont="1" applyFill="1" applyBorder="1" applyAlignment="1">
      <alignment horizontal="center" vertical="center"/>
    </xf>
    <xf numFmtId="0" fontId="9" fillId="3" borderId="19" xfId="8" applyFont="1" applyFill="1" applyBorder="1" applyAlignment="1">
      <alignment horizontal="center" vertical="center"/>
    </xf>
    <xf numFmtId="0" fontId="9" fillId="3" borderId="20" xfId="8" applyFont="1" applyFill="1" applyBorder="1" applyAlignment="1">
      <alignment horizontal="center" vertical="center"/>
    </xf>
    <xf numFmtId="0" fontId="20" fillId="0" borderId="21" xfId="0" applyFont="1" applyBorder="1" applyAlignment="1">
      <alignment horizontal="left" vertical="top" wrapText="1"/>
    </xf>
    <xf numFmtId="0" fontId="20" fillId="0" borderId="22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0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20" fillId="0" borderId="18" xfId="0" applyFont="1" applyBorder="1" applyAlignment="1">
      <alignment horizontal="left" vertical="top" wrapText="1"/>
    </xf>
    <xf numFmtId="0" fontId="20" fillId="0" borderId="19" xfId="0" applyFont="1" applyBorder="1" applyAlignment="1">
      <alignment horizontal="left" vertical="top" wrapText="1"/>
    </xf>
    <xf numFmtId="0" fontId="20" fillId="0" borderId="20" xfId="0" applyFont="1" applyBorder="1" applyAlignment="1">
      <alignment horizontal="left" vertical="top" wrapText="1"/>
    </xf>
    <xf numFmtId="0" fontId="19" fillId="2" borderId="1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19" fillId="2" borderId="3" xfId="0" applyFont="1" applyFill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26" fillId="7" borderId="24" xfId="0" applyFont="1" applyFill="1" applyBorder="1" applyAlignment="1">
      <alignment horizontal="center" vertical="center" wrapText="1"/>
    </xf>
    <xf numFmtId="0" fontId="26" fillId="7" borderId="2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28" fillId="0" borderId="21" xfId="0" applyFont="1" applyBorder="1" applyAlignment="1">
      <alignment horizontal="left" vertical="top" wrapText="1"/>
    </xf>
    <xf numFmtId="0" fontId="28" fillId="0" borderId="22" xfId="0" applyFont="1" applyBorder="1" applyAlignment="1">
      <alignment horizontal="left" vertical="top"/>
    </xf>
    <xf numFmtId="0" fontId="28" fillId="0" borderId="16" xfId="0" applyFont="1" applyBorder="1" applyAlignment="1">
      <alignment horizontal="left" vertical="top"/>
    </xf>
    <xf numFmtId="0" fontId="28" fillId="0" borderId="4" xfId="0" applyFont="1" applyBorder="1" applyAlignment="1">
      <alignment horizontal="left" vertical="top"/>
    </xf>
    <xf numFmtId="0" fontId="28" fillId="0" borderId="0" xfId="0" applyFont="1" applyBorder="1" applyAlignment="1">
      <alignment horizontal="left" vertical="top"/>
    </xf>
    <xf numFmtId="0" fontId="28" fillId="0" borderId="5" xfId="0" applyFont="1" applyBorder="1" applyAlignment="1">
      <alignment horizontal="left" vertical="top"/>
    </xf>
    <xf numFmtId="0" fontId="28" fillId="0" borderId="18" xfId="0" applyFont="1" applyBorder="1" applyAlignment="1">
      <alignment horizontal="left" vertical="top"/>
    </xf>
    <xf numFmtId="0" fontId="28" fillId="0" borderId="19" xfId="0" applyFont="1" applyBorder="1" applyAlignment="1">
      <alignment horizontal="left" vertical="top"/>
    </xf>
    <xf numFmtId="0" fontId="28" fillId="0" borderId="20" xfId="0" applyFont="1" applyBorder="1" applyAlignment="1">
      <alignment horizontal="left" vertical="top"/>
    </xf>
    <xf numFmtId="0" fontId="19" fillId="14" borderId="1" xfId="0" applyFont="1" applyFill="1" applyBorder="1" applyAlignment="1">
      <alignment horizontal="center"/>
    </xf>
    <xf numFmtId="0" fontId="19" fillId="14" borderId="2" xfId="0" applyFont="1" applyFill="1" applyBorder="1" applyAlignment="1">
      <alignment horizontal="center"/>
    </xf>
    <xf numFmtId="0" fontId="19" fillId="14" borderId="3" xfId="0" applyFont="1" applyFill="1" applyBorder="1" applyAlignment="1">
      <alignment horizontal="center"/>
    </xf>
    <xf numFmtId="0" fontId="20" fillId="16" borderId="1" xfId="0" applyFont="1" applyFill="1" applyBorder="1" applyAlignment="1">
      <alignment horizontal="center"/>
    </xf>
    <xf numFmtId="0" fontId="20" fillId="16" borderId="3" xfId="0" applyFont="1" applyFill="1" applyBorder="1" applyAlignment="1">
      <alignment horizontal="center"/>
    </xf>
    <xf numFmtId="0" fontId="28" fillId="0" borderId="21" xfId="0" applyFont="1" applyBorder="1" applyAlignment="1">
      <alignment horizontal="left" vertical="top"/>
    </xf>
    <xf numFmtId="0" fontId="28" fillId="0" borderId="25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center" vertical="top"/>
    </xf>
    <xf numFmtId="0" fontId="28" fillId="0" borderId="26" xfId="0" applyFont="1" applyBorder="1" applyAlignment="1">
      <alignment horizontal="center" vertical="top"/>
    </xf>
    <xf numFmtId="0" fontId="28" fillId="0" borderId="25" xfId="0" applyFont="1" applyBorder="1" applyAlignment="1">
      <alignment horizontal="center" vertical="top"/>
    </xf>
    <xf numFmtId="0" fontId="20" fillId="17" borderId="4" xfId="0" applyFont="1" applyFill="1" applyBorder="1" applyAlignment="1">
      <alignment horizontal="left"/>
    </xf>
    <xf numFmtId="0" fontId="20" fillId="17" borderId="0" xfId="0" applyFont="1" applyFill="1" applyBorder="1" applyAlignment="1">
      <alignment horizontal="left"/>
    </xf>
    <xf numFmtId="0" fontId="14" fillId="17" borderId="1" xfId="0" applyFont="1" applyFill="1" applyBorder="1" applyAlignment="1">
      <alignment horizontal="center"/>
    </xf>
    <xf numFmtId="0" fontId="23" fillId="17" borderId="2" xfId="0" applyFont="1" applyFill="1" applyBorder="1" applyAlignment="1">
      <alignment horizontal="center"/>
    </xf>
    <xf numFmtId="0" fontId="23" fillId="17" borderId="3" xfId="0" applyFont="1" applyFill="1" applyBorder="1" applyAlignment="1">
      <alignment horizontal="center"/>
    </xf>
    <xf numFmtId="0" fontId="14" fillId="9" borderId="1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horizontal="center" vertical="center"/>
    </xf>
    <xf numFmtId="0" fontId="28" fillId="0" borderId="21" xfId="0" applyFont="1" applyBorder="1" applyAlignment="1">
      <alignment horizontal="center" vertical="top" wrapText="1"/>
    </xf>
    <xf numFmtId="0" fontId="28" fillId="0" borderId="22" xfId="0" applyFont="1" applyBorder="1" applyAlignment="1">
      <alignment horizontal="center" vertical="top" wrapText="1"/>
    </xf>
    <xf numFmtId="0" fontId="28" fillId="0" borderId="16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top" wrapText="1"/>
    </xf>
    <xf numFmtId="0" fontId="28" fillId="0" borderId="0" xfId="0" applyFont="1" applyBorder="1" applyAlignment="1">
      <alignment horizontal="center" vertical="top" wrapText="1"/>
    </xf>
    <xf numFmtId="0" fontId="28" fillId="0" borderId="5" xfId="0" applyFont="1" applyBorder="1" applyAlignment="1">
      <alignment horizontal="center" vertical="top" wrapText="1"/>
    </xf>
    <xf numFmtId="0" fontId="28" fillId="0" borderId="18" xfId="0" applyFont="1" applyBorder="1" applyAlignment="1">
      <alignment horizontal="center" vertical="top" wrapText="1"/>
    </xf>
    <xf numFmtId="0" fontId="28" fillId="0" borderId="19" xfId="0" applyFont="1" applyBorder="1" applyAlignment="1">
      <alignment horizontal="center" vertical="top" wrapText="1"/>
    </xf>
    <xf numFmtId="0" fontId="28" fillId="0" borderId="20" xfId="0" applyFont="1" applyBorder="1" applyAlignment="1">
      <alignment horizontal="center" vertical="top" wrapText="1"/>
    </xf>
    <xf numFmtId="0" fontId="14" fillId="21" borderId="1" xfId="0" applyFont="1" applyFill="1" applyBorder="1" applyAlignment="1">
      <alignment horizontal="center" vertical="center"/>
    </xf>
    <xf numFmtId="0" fontId="14" fillId="21" borderId="2" xfId="0" applyFont="1" applyFill="1" applyBorder="1" applyAlignment="1">
      <alignment horizontal="center" vertical="center"/>
    </xf>
    <xf numFmtId="0" fontId="14" fillId="21" borderId="3" xfId="0" applyFont="1" applyFill="1" applyBorder="1" applyAlignment="1">
      <alignment horizontal="center" vertical="center"/>
    </xf>
    <xf numFmtId="0" fontId="12" fillId="21" borderId="21" xfId="0" applyFont="1" applyFill="1" applyBorder="1" applyAlignment="1">
      <alignment horizontal="left"/>
    </xf>
    <xf numFmtId="0" fontId="12" fillId="21" borderId="16" xfId="0" applyFont="1" applyFill="1" applyBorder="1" applyAlignment="1">
      <alignment horizontal="left"/>
    </xf>
    <xf numFmtId="0" fontId="20" fillId="0" borderId="21" xfId="0" applyFont="1" applyBorder="1" applyAlignment="1">
      <alignment horizontal="center" vertical="top"/>
    </xf>
    <xf numFmtId="0" fontId="20" fillId="0" borderId="22" xfId="0" applyFont="1" applyBorder="1" applyAlignment="1">
      <alignment horizontal="center" vertical="top"/>
    </xf>
    <xf numFmtId="0" fontId="20" fillId="0" borderId="16" xfId="0" applyFont="1" applyBorder="1" applyAlignment="1">
      <alignment horizontal="center" vertical="top"/>
    </xf>
    <xf numFmtId="0" fontId="20" fillId="0" borderId="4" xfId="0" applyFont="1" applyBorder="1" applyAlignment="1">
      <alignment horizontal="center" vertical="top"/>
    </xf>
    <xf numFmtId="0" fontId="20" fillId="0" borderId="0" xfId="0" applyFont="1" applyBorder="1" applyAlignment="1">
      <alignment horizontal="center" vertical="top"/>
    </xf>
    <xf numFmtId="0" fontId="20" fillId="0" borderId="5" xfId="0" applyFont="1" applyBorder="1" applyAlignment="1">
      <alignment horizontal="center" vertical="top"/>
    </xf>
    <xf numFmtId="0" fontId="20" fillId="0" borderId="18" xfId="0" applyFont="1" applyBorder="1" applyAlignment="1">
      <alignment horizontal="center" vertical="top"/>
    </xf>
    <xf numFmtId="0" fontId="20" fillId="0" borderId="19" xfId="0" applyFont="1" applyBorder="1" applyAlignment="1">
      <alignment horizontal="center" vertical="top"/>
    </xf>
    <xf numFmtId="0" fontId="20" fillId="0" borderId="20" xfId="0" applyFont="1" applyBorder="1" applyAlignment="1">
      <alignment horizontal="center" vertical="top"/>
    </xf>
    <xf numFmtId="0" fontId="14" fillId="22" borderId="1" xfId="0" applyFont="1" applyFill="1" applyBorder="1" applyAlignment="1">
      <alignment horizontal="center"/>
    </xf>
    <xf numFmtId="0" fontId="14" fillId="22" borderId="2" xfId="0" applyFont="1" applyFill="1" applyBorder="1" applyAlignment="1">
      <alignment horizontal="center"/>
    </xf>
    <xf numFmtId="0" fontId="14" fillId="22" borderId="3" xfId="0" applyFont="1" applyFill="1" applyBorder="1" applyAlignment="1">
      <alignment horizontal="center"/>
    </xf>
    <xf numFmtId="0" fontId="23" fillId="20" borderId="1" xfId="0" applyFont="1" applyFill="1" applyBorder="1" applyAlignment="1">
      <alignment horizontal="center" vertical="center"/>
    </xf>
    <xf numFmtId="0" fontId="23" fillId="20" borderId="2" xfId="0" applyFont="1" applyFill="1" applyBorder="1" applyAlignment="1">
      <alignment horizontal="center" vertical="center"/>
    </xf>
    <xf numFmtId="0" fontId="23" fillId="20" borderId="3" xfId="0" applyFont="1" applyFill="1" applyBorder="1" applyAlignment="1">
      <alignment horizontal="center" vertical="center"/>
    </xf>
    <xf numFmtId="0" fontId="23" fillId="20" borderId="1" xfId="0" applyFont="1" applyFill="1" applyBorder="1" applyAlignment="1">
      <alignment horizontal="center"/>
    </xf>
    <xf numFmtId="0" fontId="23" fillId="20" borderId="2" xfId="0" applyFont="1" applyFill="1" applyBorder="1" applyAlignment="1">
      <alignment horizontal="center"/>
    </xf>
    <xf numFmtId="0" fontId="23" fillId="20" borderId="3" xfId="0" applyFont="1" applyFill="1" applyBorder="1" applyAlignment="1">
      <alignment horizontal="center"/>
    </xf>
    <xf numFmtId="0" fontId="20" fillId="0" borderId="21" xfId="0" applyFont="1" applyBorder="1" applyAlignment="1">
      <alignment horizontal="center" vertical="top" wrapText="1"/>
    </xf>
    <xf numFmtId="0" fontId="20" fillId="0" borderId="22" xfId="0" applyFont="1" applyBorder="1" applyAlignment="1">
      <alignment horizontal="center" vertical="top" wrapText="1"/>
    </xf>
    <xf numFmtId="0" fontId="20" fillId="0" borderId="16" xfId="0" applyFont="1" applyBorder="1" applyAlignment="1">
      <alignment horizontal="center" vertical="top" wrapText="1"/>
    </xf>
    <xf numFmtId="0" fontId="20" fillId="0" borderId="4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18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top" wrapText="1"/>
    </xf>
    <xf numFmtId="0" fontId="20" fillId="0" borderId="20" xfId="0" applyFont="1" applyBorder="1" applyAlignment="1">
      <alignment horizontal="center" vertical="top" wrapText="1"/>
    </xf>
  </cellXfs>
  <cellStyles count="12">
    <cellStyle name="Euro" xfId="5" xr:uid="{00000000-0005-0000-0000-000000000000}"/>
    <cellStyle name="Euro 2" xfId="11" xr:uid="{7AC7A7A9-DA7B-4B2B-8319-11F0E7154B27}"/>
    <cellStyle name="Lien hypertexte 2" xfId="6" xr:uid="{00000000-0005-0000-0000-000001000000}"/>
    <cellStyle name="Lien hypertexte 2 2" xfId="10" xr:uid="{9AA2299B-42E4-415F-A1AD-D11290F04A37}"/>
    <cellStyle name="Milliers 2" xfId="4" xr:uid="{00000000-0005-0000-0000-000002000000}"/>
    <cellStyle name="Milliers 3" xfId="2" xr:uid="{00000000-0005-0000-0000-000003000000}"/>
    <cellStyle name="Normal" xfId="0" builtinId="0"/>
    <cellStyle name="Normal 2" xfId="3" xr:uid="{00000000-0005-0000-0000-000005000000}"/>
    <cellStyle name="Normal 2 2" xfId="8" xr:uid="{F26FDEF0-73AA-48C2-9F1F-CD99EE4CFE73}"/>
    <cellStyle name="Normal 3" xfId="1" xr:uid="{00000000-0005-0000-0000-000006000000}"/>
    <cellStyle name="Normal 4" xfId="7" xr:uid="{00000000-0005-0000-0000-000007000000}"/>
    <cellStyle name="Normal 5" xfId="9" xr:uid="{C131D272-5A3F-44B7-95C2-30AB868F01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99060</xdr:colOff>
          <xdr:row>9</xdr:row>
          <xdr:rowOff>106680</xdr:rowOff>
        </xdr:from>
        <xdr:to>
          <xdr:col>10</xdr:col>
          <xdr:colOff>228600</xdr:colOff>
          <xdr:row>12</xdr:row>
          <xdr:rowOff>106680</xdr:rowOff>
        </xdr:to>
        <xdr:sp macro="" textlink="">
          <xdr:nvSpPr>
            <xdr:cNvPr id="8193" name="Button 1" descr="Lancement configuration chaudière et équipement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Lancement applicatif 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281607</xdr:colOff>
      <xdr:row>6</xdr:row>
      <xdr:rowOff>157370</xdr:rowOff>
    </xdr:from>
    <xdr:to>
      <xdr:col>6</xdr:col>
      <xdr:colOff>695739</xdr:colOff>
      <xdr:row>15</xdr:row>
      <xdr:rowOff>99392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91607" y="1441174"/>
          <a:ext cx="1176132" cy="1656522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fblin.CNIM\Bureau\GAMME%20EQUIPEMENT%20REVU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HAUDIERE%20-%20Pr&#233;paration%20RC%20et%20remplissage%20DT%20-%20REV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I"/>
    </sheetNames>
    <sheetDataSet>
      <sheetData sheetId="0" refreshError="1">
        <row r="3">
          <cell r="E3" t="str">
            <v>BV1 PF D 124 HZF 09</v>
          </cell>
          <cell r="F3" t="str">
            <v>BVD1 PF D 114 HZF 05</v>
          </cell>
          <cell r="G3" t="str">
            <v>PC1 PF D 724 HZF 02</v>
          </cell>
          <cell r="H3" t="str">
            <v>PC1 PB D 724 HZB 06</v>
          </cell>
          <cell r="I3" t="str">
            <v>PD1 PF DN20 D 622 HZF 05</v>
          </cell>
          <cell r="J3" t="str">
            <v>PD1 PB DN20 D 622 HZB 05</v>
          </cell>
          <cell r="K3" t="str">
            <v>PD1 PF DN25 D 622 HZF 09</v>
          </cell>
          <cell r="L3" t="str">
            <v>PD1 PB DN25 D 622 HZB 09</v>
          </cell>
          <cell r="M3" t="str">
            <v>PD1 PF DN32 D 623 HZF 02</v>
          </cell>
          <cell r="N3" t="str">
            <v>PD1 PB DN32 D 623 HZB 02</v>
          </cell>
          <cell r="S3" t="str">
            <v>E810</v>
          </cell>
          <cell r="T3" t="str">
            <v>E81000</v>
          </cell>
          <cell r="X3" t="str">
            <v>E818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C Page 1"/>
      <sheetName val="RC Page 2"/>
      <sheetName val="RC Page 3"/>
      <sheetName val="RC Page 4"/>
      <sheetName val="RC Page 5"/>
      <sheetName val="RC Page 6"/>
      <sheetName val="Synthèse MeS"/>
      <sheetName val="Synthèse pre-remplissage DT"/>
      <sheetName val="PLANNING AFFAIRE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TABLE"/>
      <sheetName val="Enthalpie"/>
      <sheetName val="PG"/>
      <sheetName val="GE"/>
      <sheetName val="GI"/>
      <sheetName val="CF."/>
      <sheetName val="Prog BT300"/>
      <sheetName val="Chaudière-doc 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1">
          <cell r="H1" t="str">
            <v>Gamme Equipement</v>
          </cell>
          <cell r="Z1" t="str">
            <v>01</v>
          </cell>
        </row>
      </sheetData>
      <sheetData sheetId="21">
        <row r="1">
          <cell r="H1" t="str">
            <v>Relevé de traçabilité équipement</v>
          </cell>
          <cell r="Z1" t="str">
            <v>01</v>
          </cell>
        </row>
      </sheetData>
      <sheetData sheetId="22">
        <row r="1">
          <cell r="Z1" t="str">
            <v>01,</v>
          </cell>
        </row>
      </sheetData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A1:J18"/>
  <sheetViews>
    <sheetView showGridLines="0" tabSelected="1" zoomScale="115" workbookViewId="0">
      <selection activeCell="I6" sqref="I6"/>
    </sheetView>
  </sheetViews>
  <sheetFormatPr baseColWidth="10" defaultRowHeight="14.4" x14ac:dyDescent="0.3"/>
  <sheetData>
    <row r="1" spans="1:10" ht="25.8" x14ac:dyDescent="0.5">
      <c r="A1" s="198" t="s">
        <v>1</v>
      </c>
      <c r="B1" s="198"/>
      <c r="C1" s="198"/>
      <c r="D1" s="198"/>
      <c r="E1" s="198"/>
      <c r="F1" s="198"/>
      <c r="G1" s="198"/>
      <c r="H1" s="198"/>
      <c r="I1" s="198"/>
      <c r="J1" s="198"/>
    </row>
    <row r="3" spans="1:10" x14ac:dyDescent="0.3">
      <c r="A3" s="1"/>
      <c r="B3" t="s">
        <v>239</v>
      </c>
    </row>
    <row r="6" spans="1:10" x14ac:dyDescent="0.3">
      <c r="A6" s="1" t="s">
        <v>0</v>
      </c>
      <c r="B6" t="s">
        <v>240</v>
      </c>
    </row>
    <row r="8" spans="1:10" x14ac:dyDescent="0.3">
      <c r="A8" s="1" t="s">
        <v>296</v>
      </c>
      <c r="B8" s="40" t="s">
        <v>242</v>
      </c>
      <c r="C8" s="40"/>
      <c r="D8" s="40"/>
      <c r="E8" s="40"/>
      <c r="F8" s="40"/>
      <c r="G8" s="40"/>
      <c r="H8" s="40"/>
      <c r="I8" s="40"/>
      <c r="J8" s="40"/>
    </row>
    <row r="10" spans="1:10" x14ac:dyDescent="0.3">
      <c r="A10" s="41" t="s">
        <v>241</v>
      </c>
      <c r="B10" t="s">
        <v>243</v>
      </c>
    </row>
    <row r="12" spans="1:10" x14ac:dyDescent="0.3">
      <c r="A12" s="41" t="s">
        <v>388</v>
      </c>
      <c r="B12" t="s">
        <v>389</v>
      </c>
    </row>
    <row r="14" spans="1:10" x14ac:dyDescent="0.3">
      <c r="A14" s="41" t="s">
        <v>390</v>
      </c>
      <c r="B14" t="s">
        <v>391</v>
      </c>
    </row>
    <row r="16" spans="1:10" x14ac:dyDescent="0.3">
      <c r="A16" s="41" t="s">
        <v>392</v>
      </c>
      <c r="B16" t="s">
        <v>393</v>
      </c>
    </row>
    <row r="18" spans="1:2" x14ac:dyDescent="0.3">
      <c r="A18" s="41" t="s">
        <v>394</v>
      </c>
      <c r="B18" t="s">
        <v>395</v>
      </c>
    </row>
  </sheetData>
  <mergeCells count="1">
    <mergeCell ref="A1:J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POPUP" altText="Lancement configuration chaudière et équipement">
                <anchor moveWithCells="1" sizeWithCells="1">
                  <from>
                    <xdr:col>7</xdr:col>
                    <xdr:colOff>99060</xdr:colOff>
                    <xdr:row>9</xdr:row>
                    <xdr:rowOff>106680</xdr:rowOff>
                  </from>
                  <to>
                    <xdr:col>10</xdr:col>
                    <xdr:colOff>228600</xdr:colOff>
                    <xdr:row>12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DC82D-22CA-4537-B97E-B35521AFC3FE}">
  <sheetPr codeName="Feuil17"/>
  <dimension ref="A2:K59"/>
  <sheetViews>
    <sheetView topLeftCell="A4" zoomScale="75" workbookViewId="0">
      <selection activeCell="J29" sqref="J29"/>
    </sheetView>
  </sheetViews>
  <sheetFormatPr baseColWidth="10" defaultColWidth="11.33203125" defaultRowHeight="13.2" x14ac:dyDescent="0.25"/>
  <cols>
    <col min="1" max="16384" width="11.33203125" style="8"/>
  </cols>
  <sheetData>
    <row r="2" spans="1:11" x14ac:dyDescent="0.25">
      <c r="A2" s="9"/>
      <c r="B2" s="10" t="s">
        <v>105</v>
      </c>
      <c r="F2" s="9" t="s">
        <v>106</v>
      </c>
      <c r="I2" s="8" t="s">
        <v>107</v>
      </c>
      <c r="K2" s="8" t="e">
        <v>#N/A</v>
      </c>
    </row>
    <row r="3" spans="1:11" ht="13.8" thickBot="1" x14ac:dyDescent="0.3"/>
    <row r="4" spans="1:11" x14ac:dyDescent="0.25">
      <c r="B4" s="199" t="s">
        <v>108</v>
      </c>
      <c r="C4" s="200"/>
      <c r="D4" s="201"/>
      <c r="E4" s="11"/>
      <c r="F4" s="199" t="s">
        <v>109</v>
      </c>
      <c r="G4" s="200"/>
      <c r="H4" s="201"/>
      <c r="I4" s="12"/>
      <c r="J4" s="12"/>
    </row>
    <row r="5" spans="1:11" ht="13.8" thickBot="1" x14ac:dyDescent="0.3">
      <c r="B5" s="202"/>
      <c r="C5" s="203"/>
      <c r="D5" s="204"/>
      <c r="E5" s="11"/>
      <c r="F5" s="205"/>
      <c r="G5" s="206"/>
      <c r="H5" s="207"/>
      <c r="I5" s="12"/>
      <c r="J5" s="12"/>
    </row>
    <row r="6" spans="1:11" x14ac:dyDescent="0.25">
      <c r="B6" s="13">
        <v>0.5</v>
      </c>
      <c r="C6" s="14">
        <f>FORECAST(B$58, {2693.4,2696.2}, {0.5,1} )</f>
        <v>2802.5999999999894</v>
      </c>
      <c r="D6" s="15">
        <v>2693.4</v>
      </c>
      <c r="E6" s="16"/>
      <c r="F6" s="17">
        <v>10</v>
      </c>
      <c r="G6" s="18">
        <f>FORECAST(F$19, {41.868,417.51}, {10,99.63} )</f>
        <v>335.24008523931718</v>
      </c>
      <c r="H6" s="19">
        <v>41.868000000000002</v>
      </c>
      <c r="I6" s="12"/>
      <c r="J6" s="12"/>
    </row>
    <row r="7" spans="1:11" x14ac:dyDescent="0.25">
      <c r="B7" s="20">
        <v>0.6</v>
      </c>
      <c r="C7" s="21">
        <f>FORECAST(B$58, {2696.2,2701.5}, {0.6,0.8} )</f>
        <v>3210.3000000000175</v>
      </c>
      <c r="D7" s="22">
        <v>2696.2</v>
      </c>
      <c r="E7" s="11"/>
      <c r="F7" s="23">
        <v>99.632000000000005</v>
      </c>
      <c r="G7" s="18">
        <f>FORECAST(F$19, {417.51,504.7}, {99.63,120.23} )</f>
        <v>334.42554854368939</v>
      </c>
      <c r="H7" s="24">
        <v>417.51</v>
      </c>
      <c r="I7" s="12"/>
      <c r="J7" s="12"/>
    </row>
    <row r="8" spans="1:11" x14ac:dyDescent="0.25">
      <c r="B8" s="20">
        <v>0.8</v>
      </c>
      <c r="C8" s="21">
        <f>FORECAST(B$58, {2701.5,2706.3}, {0.8,1} )</f>
        <v>3162.3000000000175</v>
      </c>
      <c r="D8" s="22">
        <v>2701.5</v>
      </c>
      <c r="E8" s="11"/>
      <c r="F8" s="23">
        <v>120.23</v>
      </c>
      <c r="G8" s="18">
        <f>FORECAST(F$19, {504.7,561.43}, {120.23,133.54} )</f>
        <v>333.23133734034559</v>
      </c>
      <c r="H8" s="24">
        <v>504.7</v>
      </c>
      <c r="I8" s="12"/>
      <c r="J8" s="12"/>
    </row>
    <row r="9" spans="1:11" x14ac:dyDescent="0.25">
      <c r="B9" s="20">
        <v>1</v>
      </c>
      <c r="C9" s="21">
        <f>FORECAST(B$58, {2706.3,2710.6}, {1,1.2} )</f>
        <v>3114.7999999999738</v>
      </c>
      <c r="D9" s="22">
        <v>2706.3</v>
      </c>
      <c r="E9" s="11"/>
      <c r="F9" s="23">
        <v>133.54</v>
      </c>
      <c r="G9" s="18">
        <f>FORECAST(F$19, {561.43,604.67}, {133.54,143.62} )</f>
        <v>331.76039682539715</v>
      </c>
      <c r="H9" s="24">
        <v>561.42999999999995</v>
      </c>
      <c r="I9" s="12"/>
      <c r="J9" s="12"/>
    </row>
    <row r="10" spans="1:11" x14ac:dyDescent="0.25">
      <c r="B10" s="20">
        <v>1.2</v>
      </c>
      <c r="C10" s="21">
        <f>FORECAST(B$58, {2710.6,2714.5}, {1.2,1.4} )</f>
        <v>3077.2000000000089</v>
      </c>
      <c r="D10" s="22">
        <v>2710.6</v>
      </c>
      <c r="E10" s="11"/>
      <c r="F10" s="23">
        <v>143.62</v>
      </c>
      <c r="G10" s="18">
        <f>FORECAST(F$19, {604.67,640.12}, {143.62,151.84} )</f>
        <v>330.29907542579019</v>
      </c>
      <c r="H10" s="24">
        <v>604.66999999999996</v>
      </c>
      <c r="I10" s="12"/>
      <c r="J10" s="12"/>
    </row>
    <row r="11" spans="1:11" x14ac:dyDescent="0.25">
      <c r="B11" s="20">
        <v>1.4</v>
      </c>
      <c r="C11" s="21">
        <f>FORECAST(B$58, {2714.5,2718.1}, {1.4,1.6} )</f>
        <v>3049.2999999999915</v>
      </c>
      <c r="D11" s="22">
        <v>2714.5</v>
      </c>
      <c r="E11" s="11"/>
      <c r="F11" s="23">
        <v>151.84</v>
      </c>
      <c r="G11" s="18">
        <f>FORECAST(F$19, {640.12,672.42}, {151.84,158.84} )</f>
        <v>308.62971428571478</v>
      </c>
      <c r="H11" s="24">
        <v>640.12</v>
      </c>
      <c r="I11" s="12"/>
      <c r="J11" s="12"/>
    </row>
    <row r="12" spans="1:11" x14ac:dyDescent="0.25">
      <c r="B12" s="20">
        <v>1.6</v>
      </c>
      <c r="C12" s="21">
        <f>FORECAST(B$58, {2718.1,2721.5}, {1.6,1.8} )</f>
        <v>3030.9000000000083</v>
      </c>
      <c r="D12" s="22">
        <v>2718.1</v>
      </c>
      <c r="E12" s="11"/>
      <c r="F12" s="23">
        <v>158.84</v>
      </c>
      <c r="G12" s="18">
        <f>FORECAST(F$19, {672.42,697.06}, {158.84,164.96} )</f>
        <v>354.99882352941222</v>
      </c>
      <c r="H12" s="24">
        <v>672.42</v>
      </c>
      <c r="I12" s="12"/>
      <c r="J12" s="12"/>
    </row>
    <row r="13" spans="1:11" x14ac:dyDescent="0.25">
      <c r="B13" s="20">
        <v>1.8</v>
      </c>
      <c r="C13" s="21">
        <f>FORECAST(B$58, {2721.5,2724.7}, {1.8,2} )</f>
        <v>3012.6999999999834</v>
      </c>
      <c r="D13" s="22">
        <v>2721.5</v>
      </c>
      <c r="E13" s="11"/>
      <c r="F13" s="23">
        <v>164.96</v>
      </c>
      <c r="G13" s="18">
        <f>FORECAST(F$19, {697.06,720.94}, {164.96,170.41} )</f>
        <v>324.7948990825663</v>
      </c>
      <c r="H13" s="24">
        <v>697.06</v>
      </c>
      <c r="I13" s="12"/>
      <c r="J13" s="12"/>
    </row>
    <row r="14" spans="1:11" x14ac:dyDescent="0.25">
      <c r="B14" s="20">
        <v>2</v>
      </c>
      <c r="C14" s="21">
        <f>FORECAST(B$58, {2724.7,2727.6}, {2.2,2} )</f>
        <v>2466.5999999999913</v>
      </c>
      <c r="D14" s="22">
        <v>2724.7</v>
      </c>
      <c r="E14" s="25"/>
      <c r="F14" s="23">
        <v>170.41</v>
      </c>
      <c r="G14" s="18">
        <f>FORECAST(F$19, {720.94,742.64}, {170.41,175.36} )</f>
        <v>324.59717171717443</v>
      </c>
      <c r="H14" s="24">
        <v>720.94</v>
      </c>
      <c r="I14" s="12"/>
      <c r="J14" s="12"/>
    </row>
    <row r="15" spans="1:11" x14ac:dyDescent="0.25">
      <c r="B15" s="20">
        <v>2.2000000000000002</v>
      </c>
      <c r="C15" s="21">
        <f>FORECAST(B$58, {2727.6,2730.3}, {2.2,2.4} )</f>
        <v>2967.9000000000242</v>
      </c>
      <c r="D15" s="22">
        <v>2727.6</v>
      </c>
      <c r="E15" s="25"/>
      <c r="F15" s="23">
        <v>175.36</v>
      </c>
      <c r="G15" s="18">
        <f>FORECAST(F$19, {742.64,762.61}, {175.36,179.88} )</f>
        <v>321.32601769911281</v>
      </c>
      <c r="H15" s="24">
        <v>742.64</v>
      </c>
      <c r="I15" s="12"/>
      <c r="J15" s="12"/>
    </row>
    <row r="16" spans="1:11" x14ac:dyDescent="0.25">
      <c r="B16" s="20">
        <v>2.4</v>
      </c>
      <c r="C16" s="21">
        <f>FORECAST(B$58, {2730.3,2732.9}, {2.4,2.6} )</f>
        <v>2959.0999999999922</v>
      </c>
      <c r="D16" s="22">
        <v>2730.3</v>
      </c>
      <c r="E16" s="25"/>
      <c r="F16" s="23">
        <v>179.88</v>
      </c>
      <c r="G16" s="18">
        <f>FORECAST(F$19, {762.61,781.13}, {179.88,184.07} )</f>
        <v>321.135632458234</v>
      </c>
      <c r="H16" s="24">
        <v>762.61</v>
      </c>
      <c r="I16" s="12"/>
      <c r="J16" s="12"/>
    </row>
    <row r="17" spans="2:10" x14ac:dyDescent="0.25">
      <c r="B17" s="20">
        <v>2.6</v>
      </c>
      <c r="C17" s="21">
        <f>FORECAST(B$58, {2732.9,2735.3}, {2.6,2.8} )</f>
        <v>2941.7000000000085</v>
      </c>
      <c r="D17" s="22">
        <v>2732.9</v>
      </c>
      <c r="E17" s="25"/>
      <c r="F17" s="23">
        <v>184.07</v>
      </c>
      <c r="G17" s="18">
        <f>FORECAST(F$19, {781.13,781.14}, {184.07,184.08} )</f>
        <v>677.06000000029576</v>
      </c>
      <c r="H17" s="24">
        <v>781.13</v>
      </c>
      <c r="I17" s="12"/>
      <c r="J17" s="12"/>
    </row>
    <row r="18" spans="2:10" ht="13.8" thickBot="1" x14ac:dyDescent="0.3">
      <c r="B18" s="20">
        <v>2.8</v>
      </c>
      <c r="C18" s="21">
        <f>FORECAST(B$58, {2735.3,2737.6}, {2.8,3} )</f>
        <v>2933.0999999999767</v>
      </c>
      <c r="D18" s="22">
        <v>2735.3</v>
      </c>
      <c r="E18" s="25"/>
      <c r="F18" s="26" t="s">
        <v>110</v>
      </c>
      <c r="G18" s="25" t="s">
        <v>111</v>
      </c>
      <c r="H18" s="27"/>
      <c r="I18" s="12"/>
      <c r="J18" s="12"/>
    </row>
    <row r="19" spans="2:10" ht="13.8" thickBot="1" x14ac:dyDescent="0.3">
      <c r="B19" s="20">
        <v>3</v>
      </c>
      <c r="C19" s="21">
        <f>FORECAST(B$58, {2737.6,2742.9}, {3,3.5} )</f>
        <v>2917.8000000000061</v>
      </c>
      <c r="D19" s="22">
        <v>2737.6</v>
      </c>
      <c r="E19" s="25"/>
      <c r="F19" s="28">
        <v>80</v>
      </c>
      <c r="G19" s="29">
        <f>LOOKUP(F19,F6:F18,G6:G18)</f>
        <v>335.24008523931718</v>
      </c>
      <c r="H19" s="30">
        <f>G19/4.1868</f>
        <v>80.07071874446288</v>
      </c>
      <c r="I19" s="12"/>
      <c r="J19" s="12"/>
    </row>
    <row r="20" spans="2:10" x14ac:dyDescent="0.25">
      <c r="B20" s="20">
        <v>3.5</v>
      </c>
      <c r="C20" s="21">
        <f>FORECAST(B$58, {2742.9,2747.5}, {3.5,4} )</f>
        <v>2894.6999999999971</v>
      </c>
      <c r="D20" s="22">
        <v>2742.9</v>
      </c>
      <c r="E20" s="25"/>
      <c r="G20" s="11" t="s">
        <v>112</v>
      </c>
      <c r="H20" s="11" t="s">
        <v>113</v>
      </c>
      <c r="I20" s="12"/>
      <c r="J20" s="12"/>
    </row>
    <row r="21" spans="2:10" x14ac:dyDescent="0.25">
      <c r="B21" s="20">
        <v>4</v>
      </c>
      <c r="C21" s="21">
        <f>FORECAST(B$58, {2747.5,2751.7}, {4,4.5} )</f>
        <v>2881.8999999999942</v>
      </c>
      <c r="D21" s="22">
        <v>2747.5</v>
      </c>
      <c r="E21" s="25"/>
      <c r="F21" s="16"/>
      <c r="G21" s="31"/>
      <c r="H21" s="32"/>
      <c r="I21" s="12"/>
      <c r="J21" s="12"/>
    </row>
    <row r="22" spans="2:10" x14ac:dyDescent="0.25">
      <c r="B22" s="20">
        <v>4.5</v>
      </c>
      <c r="C22" s="21">
        <f>FORECAST(B$58, {2751.7,2755.5}, {4.5,5} )</f>
        <v>2869.5000000000055</v>
      </c>
      <c r="D22" s="22">
        <v>2751.7</v>
      </c>
      <c r="E22" s="25"/>
      <c r="F22" s="16"/>
      <c r="G22" s="31"/>
      <c r="H22" s="32"/>
      <c r="I22" s="12"/>
      <c r="J22" s="12"/>
    </row>
    <row r="23" spans="2:10" x14ac:dyDescent="0.25">
      <c r="B23" s="20">
        <v>5</v>
      </c>
      <c r="C23" s="21">
        <f>FORECAST(B$58, {2755.5,2758.8}, {5,5.5} )</f>
        <v>2854.5000000000055</v>
      </c>
      <c r="D23" s="22">
        <v>2755.5</v>
      </c>
      <c r="E23" s="25"/>
      <c r="F23" s="16"/>
      <c r="G23" s="31"/>
      <c r="H23" s="32"/>
      <c r="I23" s="12"/>
      <c r="J23" s="12"/>
    </row>
    <row r="24" spans="2:10" x14ac:dyDescent="0.25">
      <c r="B24" s="20">
        <v>5.5</v>
      </c>
      <c r="C24" s="21">
        <f>FORECAST(B$58, {2758.8,2762}, {5.5,6} )</f>
        <v>2851.5999999999949</v>
      </c>
      <c r="D24" s="22">
        <v>2758.8</v>
      </c>
      <c r="E24" s="25"/>
      <c r="F24" s="16"/>
      <c r="G24" s="31"/>
      <c r="H24" s="32"/>
      <c r="I24" s="12"/>
      <c r="J24" s="12"/>
    </row>
    <row r="25" spans="2:10" x14ac:dyDescent="0.25">
      <c r="B25" s="20">
        <v>6</v>
      </c>
      <c r="C25" s="21">
        <f>FORECAST(B$58, {2762,2764.8}, {6,6.5} )</f>
        <v>2840.4000000000051</v>
      </c>
      <c r="D25" s="22">
        <v>2762</v>
      </c>
      <c r="E25" s="25"/>
      <c r="F25" s="16"/>
      <c r="G25" s="31"/>
      <c r="H25" s="32"/>
      <c r="I25" s="12"/>
      <c r="J25" s="12"/>
    </row>
    <row r="26" spans="2:10" x14ac:dyDescent="0.25">
      <c r="B26" s="20">
        <v>6.5</v>
      </c>
      <c r="C26" s="21">
        <f>FORECAST(B$58, {2764.8,2767.5}, {6.5,7} )</f>
        <v>2837.6999999999953</v>
      </c>
      <c r="D26" s="22">
        <v>2764.8</v>
      </c>
      <c r="E26" s="25"/>
      <c r="F26" s="16"/>
      <c r="G26" s="31"/>
      <c r="H26" s="32"/>
      <c r="I26" s="12"/>
      <c r="J26" s="12"/>
    </row>
    <row r="27" spans="2:10" x14ac:dyDescent="0.25">
      <c r="B27" s="20">
        <v>7</v>
      </c>
      <c r="C27" s="21">
        <f>FORECAST(B$58, {2767.5,2769.9}, {7,7.5} )</f>
        <v>2829.9000000000024</v>
      </c>
      <c r="D27" s="22">
        <v>2767.5</v>
      </c>
      <c r="E27" s="25"/>
      <c r="F27" s="16"/>
      <c r="G27" s="31"/>
      <c r="H27" s="32"/>
      <c r="I27" s="12"/>
      <c r="J27" s="12"/>
    </row>
    <row r="28" spans="2:10" x14ac:dyDescent="0.25">
      <c r="B28" s="20">
        <v>7.5</v>
      </c>
      <c r="C28" s="21">
        <f>FORECAST(B$58, {2769.9,2772.1}, {7.5,8} )</f>
        <v>2824.8999999999955</v>
      </c>
      <c r="D28" s="22">
        <v>2769.9</v>
      </c>
      <c r="E28" s="25"/>
      <c r="F28" s="16" t="s">
        <v>153</v>
      </c>
      <c r="G28" s="31"/>
      <c r="H28" s="32"/>
      <c r="I28" s="12"/>
      <c r="J28" s="12"/>
    </row>
    <row r="29" spans="2:10" ht="13.8" thickBot="1" x14ac:dyDescent="0.3">
      <c r="B29" s="20">
        <v>8</v>
      </c>
      <c r="C29" s="21">
        <f>FORECAST(B$58, {2772.1,2774.2}, {8,8.5} )</f>
        <v>2822.4999999999973</v>
      </c>
      <c r="D29" s="22">
        <v>2772.1</v>
      </c>
      <c r="E29" s="25"/>
      <c r="F29" s="16"/>
      <c r="G29" s="31"/>
      <c r="H29" s="32"/>
      <c r="I29" s="12"/>
      <c r="J29" s="12"/>
    </row>
    <row r="30" spans="2:10" ht="13.8" thickBot="1" x14ac:dyDescent="0.3">
      <c r="B30" s="20">
        <v>8.5</v>
      </c>
      <c r="C30" s="21">
        <f>FORECAST(B$58, {2774.2,2776.2}, {8.5,9} )</f>
        <v>2820.2</v>
      </c>
      <c r="D30" s="22">
        <v>2774.2</v>
      </c>
      <c r="E30" s="25"/>
      <c r="F30" s="39">
        <f>VLOOKUP(8,B6:D56,3)</f>
        <v>2772.1</v>
      </c>
      <c r="G30" s="31"/>
      <c r="H30" s="32"/>
      <c r="I30" s="12"/>
      <c r="J30" s="12"/>
    </row>
    <row r="31" spans="2:10" x14ac:dyDescent="0.25">
      <c r="B31" s="20">
        <v>9</v>
      </c>
      <c r="C31" s="21">
        <f>FORECAST(B$58, {2776.2,2779.7}, {9,10} )</f>
        <v>2814.7</v>
      </c>
      <c r="D31" s="22">
        <v>2776.2</v>
      </c>
      <c r="E31" s="25"/>
      <c r="F31" s="16"/>
      <c r="G31" s="31"/>
      <c r="H31" s="32"/>
      <c r="I31" s="12"/>
      <c r="J31" s="12"/>
    </row>
    <row r="32" spans="2:10" x14ac:dyDescent="0.25">
      <c r="B32" s="20">
        <v>10</v>
      </c>
      <c r="C32" s="21">
        <f>FORECAST(B$58, {2779.7,2782.7}, {10,11} )</f>
        <v>2809.7</v>
      </c>
      <c r="D32" s="22">
        <v>2779.7</v>
      </c>
      <c r="E32" s="25"/>
      <c r="F32" s="16"/>
      <c r="G32" s="31"/>
      <c r="H32" s="32"/>
      <c r="I32" s="12"/>
      <c r="J32" s="12"/>
    </row>
    <row r="33" spans="2:10" x14ac:dyDescent="0.25">
      <c r="B33" s="20">
        <v>11</v>
      </c>
      <c r="C33" s="21">
        <f>FORECAST(B$58, {2782.7,2785.4}, {11,12} )</f>
        <v>2807.0000000000027</v>
      </c>
      <c r="D33" s="22">
        <v>2782.7</v>
      </c>
      <c r="E33" s="25"/>
      <c r="F33" s="16"/>
      <c r="G33" s="31"/>
      <c r="H33" s="32"/>
      <c r="I33" s="12"/>
      <c r="J33" s="12"/>
    </row>
    <row r="34" spans="2:10" x14ac:dyDescent="0.25">
      <c r="B34" s="20">
        <v>12</v>
      </c>
      <c r="C34" s="21">
        <f>FORECAST(B$58, {2785.4,2787.8}, {12,13} )</f>
        <v>2804.6000000000013</v>
      </c>
      <c r="D34" s="22">
        <v>2785.4</v>
      </c>
      <c r="E34" s="25"/>
      <c r="F34" s="16"/>
      <c r="G34" s="31"/>
      <c r="H34" s="32"/>
      <c r="I34" s="12"/>
      <c r="J34" s="12"/>
    </row>
    <row r="35" spans="2:10" x14ac:dyDescent="0.25">
      <c r="B35" s="20">
        <v>13</v>
      </c>
      <c r="C35" s="21">
        <f>FORECAST(B$58, {2787.8,2789.9}, {13,14} )</f>
        <v>2802.5</v>
      </c>
      <c r="D35" s="22">
        <v>2787.8</v>
      </c>
      <c r="E35" s="25"/>
      <c r="F35" s="16"/>
      <c r="G35" s="31"/>
      <c r="H35" s="32"/>
      <c r="I35" s="12"/>
      <c r="J35" s="12"/>
    </row>
    <row r="36" spans="2:10" x14ac:dyDescent="0.25">
      <c r="B36" s="20">
        <v>14</v>
      </c>
      <c r="C36" s="21">
        <f>FORECAST(B$58, {2789.9,2791.7}, {14,15} )</f>
        <v>2800.6999999999989</v>
      </c>
      <c r="D36" s="22">
        <v>2789.9</v>
      </c>
      <c r="E36" s="25"/>
      <c r="F36" s="16"/>
      <c r="G36" s="31"/>
      <c r="H36" s="32"/>
      <c r="I36" s="12"/>
      <c r="J36" s="12"/>
    </row>
    <row r="37" spans="2:10" x14ac:dyDescent="0.25">
      <c r="B37" s="20">
        <v>15</v>
      </c>
      <c r="C37" s="21">
        <f>FORECAST(B$58, {2791.7,2793.4}, {15,16} )</f>
        <v>2800.2000000000016</v>
      </c>
      <c r="D37" s="22">
        <v>2791.7</v>
      </c>
      <c r="E37" s="25"/>
      <c r="F37" s="16"/>
      <c r="G37" s="31"/>
      <c r="H37" s="32"/>
      <c r="I37" s="12"/>
      <c r="J37" s="12"/>
    </row>
    <row r="38" spans="2:10" x14ac:dyDescent="0.25">
      <c r="B38" s="20">
        <v>16</v>
      </c>
      <c r="C38" s="21">
        <f>FORECAST(B$58, {2793.4,2794.8}, {16,17} )</f>
        <v>2799.0000000000009</v>
      </c>
      <c r="D38" s="22">
        <v>2793.4</v>
      </c>
      <c r="E38" s="25"/>
      <c r="F38" s="16"/>
      <c r="G38" s="31"/>
      <c r="H38" s="32"/>
      <c r="I38" s="12"/>
      <c r="J38" s="12"/>
    </row>
    <row r="39" spans="2:10" x14ac:dyDescent="0.25">
      <c r="B39" s="20">
        <v>17</v>
      </c>
      <c r="C39" s="21">
        <f>FORECAST(B$58, {2794.8,2796.1}, {17,18} )</f>
        <v>2798.6999999999989</v>
      </c>
      <c r="D39" s="22">
        <v>2794.8</v>
      </c>
      <c r="E39" s="25"/>
      <c r="F39" s="16"/>
      <c r="G39" s="31"/>
      <c r="H39" s="32"/>
      <c r="I39" s="12"/>
      <c r="J39" s="12"/>
    </row>
    <row r="40" spans="2:10" x14ac:dyDescent="0.25">
      <c r="B40" s="20">
        <v>18</v>
      </c>
      <c r="C40" s="21">
        <f>FORECAST(B$58, {2796.1,2797.2}, {18,19} )</f>
        <v>2798.2999999999993</v>
      </c>
      <c r="D40" s="22">
        <v>2796.1</v>
      </c>
      <c r="E40" s="25"/>
      <c r="F40" s="16"/>
      <c r="G40" s="31"/>
      <c r="H40" s="32"/>
      <c r="I40" s="12"/>
      <c r="J40" s="12"/>
    </row>
    <row r="41" spans="2:10" x14ac:dyDescent="0.25">
      <c r="B41" s="20">
        <v>19</v>
      </c>
      <c r="C41" s="21">
        <f>FORECAST(B$58, {2797.2,2799.1}, {19,21} )</f>
        <v>2798.1499999999996</v>
      </c>
      <c r="D41" s="22">
        <v>2797.2</v>
      </c>
      <c r="E41" s="25"/>
      <c r="F41" s="16"/>
      <c r="G41" s="31"/>
      <c r="H41" s="32"/>
      <c r="I41" s="12"/>
      <c r="J41" s="12"/>
    </row>
    <row r="42" spans="2:10" x14ac:dyDescent="0.25">
      <c r="B42" s="20">
        <v>21</v>
      </c>
      <c r="C42" s="21">
        <f>FORECAST(B$58, {2799.1,2800.4}, {21,23} )</f>
        <v>2798.45</v>
      </c>
      <c r="D42" s="22">
        <v>2799.1</v>
      </c>
      <c r="E42" s="25"/>
      <c r="F42" s="16"/>
      <c r="G42" s="31"/>
      <c r="H42" s="32"/>
      <c r="I42" s="12"/>
      <c r="J42" s="12"/>
    </row>
    <row r="43" spans="2:10" x14ac:dyDescent="0.25">
      <c r="B43" s="20">
        <v>23</v>
      </c>
      <c r="C43" s="21">
        <f>FORECAST(B$58, {2800.4,2801.4}, {23,25} )</f>
        <v>2798.9</v>
      </c>
      <c r="D43" s="22">
        <v>2800.4</v>
      </c>
      <c r="E43" s="25"/>
      <c r="F43" s="16"/>
      <c r="G43" s="31"/>
      <c r="H43" s="32"/>
      <c r="I43" s="12"/>
      <c r="J43" s="12"/>
    </row>
    <row r="44" spans="2:10" x14ac:dyDescent="0.25">
      <c r="B44" s="20">
        <v>25</v>
      </c>
      <c r="C44" s="21">
        <f>FORECAST(B$58, {2801.4,2802}, {25,27} )</f>
        <v>2799.9</v>
      </c>
      <c r="D44" s="22">
        <v>2801.4</v>
      </c>
      <c r="E44" s="25"/>
      <c r="F44" s="16"/>
      <c r="G44" s="31"/>
      <c r="H44" s="32"/>
      <c r="I44" s="12"/>
      <c r="J44" s="12"/>
    </row>
    <row r="45" spans="2:10" x14ac:dyDescent="0.25">
      <c r="B45" s="20">
        <v>27</v>
      </c>
      <c r="C45" s="21">
        <f>FORECAST(B$58, {2802,2802.3}, {27,29} )</f>
        <v>2800.9499999999994</v>
      </c>
      <c r="D45" s="22">
        <v>2802</v>
      </c>
      <c r="E45" s="25"/>
      <c r="F45" s="16"/>
      <c r="G45" s="31"/>
      <c r="H45" s="32"/>
      <c r="I45" s="12"/>
      <c r="J45" s="12"/>
    </row>
    <row r="46" spans="2:10" x14ac:dyDescent="0.25">
      <c r="B46" s="20">
        <v>29</v>
      </c>
      <c r="C46" s="21">
        <f>FORECAST(B$58, {2802.3,2802.3}, {29,31} )</f>
        <v>2802.3</v>
      </c>
      <c r="D46" s="22">
        <v>2802.3</v>
      </c>
      <c r="E46" s="25"/>
      <c r="F46" s="16"/>
      <c r="G46" s="31"/>
      <c r="H46" s="32"/>
      <c r="I46" s="12"/>
      <c r="J46" s="12"/>
    </row>
    <row r="47" spans="2:10" x14ac:dyDescent="0.25">
      <c r="B47" s="20">
        <v>31</v>
      </c>
      <c r="C47" s="21">
        <f>FORECAST(B$58, {2802.3,2802.1}, {31,33} )</f>
        <v>2803.4000000000015</v>
      </c>
      <c r="D47" s="22">
        <v>2802.3</v>
      </c>
      <c r="E47" s="25"/>
      <c r="F47" s="16"/>
      <c r="G47" s="31"/>
      <c r="H47" s="32"/>
      <c r="I47" s="12"/>
      <c r="J47" s="12"/>
    </row>
    <row r="48" spans="2:10" x14ac:dyDescent="0.25">
      <c r="B48" s="20">
        <v>33</v>
      </c>
      <c r="C48" s="21">
        <f>FORECAST(B$58, {2802.1,2801.7}, {33,35} )</f>
        <v>2804.7000000000003</v>
      </c>
      <c r="D48" s="22">
        <v>2802.1</v>
      </c>
      <c r="E48" s="25"/>
      <c r="F48" s="16"/>
      <c r="G48" s="31"/>
      <c r="H48" s="32"/>
      <c r="I48" s="12"/>
      <c r="J48" s="12"/>
    </row>
    <row r="49" spans="2:10" x14ac:dyDescent="0.25">
      <c r="B49" s="20">
        <v>35</v>
      </c>
      <c r="C49" s="21">
        <f>FORECAST(B$58, {2801.7,2801.1}, {35,37} )</f>
        <v>2806.1999999999989</v>
      </c>
      <c r="D49" s="22">
        <v>2801.7</v>
      </c>
      <c r="E49" s="25"/>
      <c r="F49" s="16"/>
      <c r="G49" s="31"/>
      <c r="H49" s="32"/>
      <c r="I49" s="12"/>
      <c r="J49" s="12"/>
    </row>
    <row r="50" spans="2:10" x14ac:dyDescent="0.25">
      <c r="B50" s="20">
        <v>37</v>
      </c>
      <c r="C50" s="21">
        <f>FORECAST(B$58, {2801.1,2800.3}, {37,39} )</f>
        <v>2807.8999999999974</v>
      </c>
      <c r="D50" s="22">
        <v>2801.1</v>
      </c>
      <c r="E50" s="25"/>
      <c r="F50" s="16"/>
      <c r="G50" s="31"/>
      <c r="H50" s="32"/>
      <c r="I50" s="12"/>
      <c r="J50" s="12"/>
    </row>
    <row r="51" spans="2:10" x14ac:dyDescent="0.25">
      <c r="B51" s="20">
        <v>39</v>
      </c>
      <c r="C51" s="21">
        <f>FORECAST(B$58, {2800.3,2799.4}, {39,41} )</f>
        <v>2808.8500000000013</v>
      </c>
      <c r="D51" s="22">
        <v>2800.3</v>
      </c>
      <c r="E51" s="25"/>
      <c r="F51" s="16"/>
      <c r="G51" s="31"/>
      <c r="H51" s="32"/>
      <c r="I51" s="12"/>
      <c r="J51" s="12"/>
    </row>
    <row r="52" spans="2:10" x14ac:dyDescent="0.25">
      <c r="B52" s="20">
        <v>41</v>
      </c>
      <c r="C52" s="21">
        <f>FORECAST(B$58, {2799.4,2798.3}, {41,43} )</f>
        <v>2810.9499999999994</v>
      </c>
      <c r="D52" s="22">
        <v>2799.4</v>
      </c>
      <c r="E52" s="25"/>
      <c r="F52" s="16"/>
      <c r="G52" s="31"/>
      <c r="H52" s="32"/>
      <c r="I52" s="12"/>
      <c r="J52" s="12"/>
    </row>
    <row r="53" spans="2:10" x14ac:dyDescent="0.25">
      <c r="B53" s="20">
        <v>43</v>
      </c>
      <c r="C53" s="21">
        <f>FORECAST(B$58, {2798.3,2797}, {43,45} )</f>
        <v>2813.2500000000023</v>
      </c>
      <c r="D53" s="22">
        <v>2798.3</v>
      </c>
      <c r="E53" s="25"/>
      <c r="F53" s="16"/>
      <c r="G53" s="31"/>
      <c r="H53" s="32"/>
      <c r="I53" s="12"/>
      <c r="J53" s="12"/>
    </row>
    <row r="54" spans="2:10" x14ac:dyDescent="0.25">
      <c r="B54" s="20">
        <v>45</v>
      </c>
      <c r="C54" s="21">
        <f>FORECAST(B$58, {2797,2795.7}, {45,47} )</f>
        <v>2813.2500000000023</v>
      </c>
      <c r="D54" s="22">
        <v>2797</v>
      </c>
      <c r="E54" s="25"/>
      <c r="F54" s="16"/>
      <c r="G54" s="31"/>
      <c r="H54" s="32"/>
      <c r="I54" s="12"/>
      <c r="J54" s="12"/>
    </row>
    <row r="55" spans="2:10" x14ac:dyDescent="0.25">
      <c r="B55" s="20">
        <v>47</v>
      </c>
      <c r="C55" s="21">
        <f>FORECAST(B$58, {2795.7,2794.2}, {47,49} )</f>
        <v>2815.95</v>
      </c>
      <c r="D55" s="22">
        <v>2795.7</v>
      </c>
      <c r="E55" s="25"/>
      <c r="F55" s="16"/>
      <c r="G55" s="31"/>
      <c r="H55" s="32"/>
      <c r="I55" s="12"/>
      <c r="J55" s="12"/>
    </row>
    <row r="56" spans="2:10" x14ac:dyDescent="0.25">
      <c r="B56" s="20">
        <v>49</v>
      </c>
      <c r="C56" s="21">
        <f>FORECAST(B$58, {2794.2,2794.1}, {49,49.1} )</f>
        <v>2823.199999999973</v>
      </c>
      <c r="D56" s="22">
        <v>2794.2</v>
      </c>
      <c r="E56" s="25"/>
      <c r="F56" s="16"/>
      <c r="G56" s="31"/>
      <c r="H56" s="32"/>
      <c r="I56" s="12"/>
      <c r="J56" s="12"/>
    </row>
    <row r="57" spans="2:10" ht="13.8" thickBot="1" x14ac:dyDescent="0.3">
      <c r="B57" s="26" t="s">
        <v>110</v>
      </c>
      <c r="C57" s="25" t="s">
        <v>111</v>
      </c>
      <c r="D57" s="33"/>
      <c r="E57" s="11"/>
      <c r="F57" s="16"/>
      <c r="G57" s="16"/>
      <c r="H57" s="16"/>
      <c r="I57" s="12"/>
      <c r="J57" s="12"/>
    </row>
    <row r="58" spans="2:10" ht="13.8" thickBot="1" x14ac:dyDescent="0.3">
      <c r="B58" s="34">
        <v>20</v>
      </c>
      <c r="C58" s="35">
        <f>LOOKUP(B58,B6:B56,C6:C56)</f>
        <v>2798.1499999999996</v>
      </c>
      <c r="D58" s="36">
        <f>C58/4.1868</f>
        <v>668.32664564822767</v>
      </c>
      <c r="E58" s="11"/>
      <c r="F58" s="16"/>
      <c r="G58" s="37"/>
      <c r="H58" s="31"/>
      <c r="I58" s="12"/>
      <c r="J58" s="12"/>
    </row>
    <row r="59" spans="2:10" ht="13.8" thickBot="1" x14ac:dyDescent="0.3">
      <c r="C59" s="35" t="s">
        <v>112</v>
      </c>
      <c r="D59" s="36" t="s">
        <v>113</v>
      </c>
      <c r="F59" s="12"/>
      <c r="G59" s="16"/>
      <c r="H59" s="16"/>
      <c r="I59" s="12"/>
      <c r="J59" s="12"/>
    </row>
  </sheetData>
  <mergeCells count="2">
    <mergeCell ref="B4:D5"/>
    <mergeCell ref="F4:H5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F113E-D613-4DFF-9FDC-306F0459A4E5}">
  <sheetPr codeName="Feuil15"/>
  <dimension ref="A1:K49"/>
  <sheetViews>
    <sheetView workbookViewId="0">
      <selection activeCell="I21" sqref="I21"/>
    </sheetView>
  </sheetViews>
  <sheetFormatPr baseColWidth="10" defaultRowHeight="14.4" x14ac:dyDescent="0.3"/>
  <cols>
    <col min="1" max="1" width="17.109375" customWidth="1"/>
    <col min="3" max="3" width="15.33203125" customWidth="1"/>
    <col min="4" max="4" width="20" bestFit="1" customWidth="1"/>
    <col min="5" max="5" width="14.109375" customWidth="1"/>
    <col min="6" max="6" width="13.6640625" customWidth="1"/>
    <col min="7" max="7" width="23.6640625" customWidth="1"/>
    <col min="8" max="8" width="52.33203125" customWidth="1"/>
    <col min="9" max="9" width="35.88671875" customWidth="1"/>
    <col min="10" max="10" width="19.88671875" customWidth="1"/>
    <col min="11" max="11" width="20" customWidth="1"/>
    <col min="14" max="14" width="15.88671875" bestFit="1" customWidth="1"/>
  </cols>
  <sheetData>
    <row r="1" spans="1:11" x14ac:dyDescent="0.3">
      <c r="B1" s="2"/>
      <c r="C1" s="2"/>
      <c r="D1" s="2"/>
      <c r="E1" s="3"/>
      <c r="H1" s="2"/>
      <c r="I1" s="2"/>
    </row>
    <row r="2" spans="1:11" x14ac:dyDescent="0.3">
      <c r="A2" s="4" t="s">
        <v>24</v>
      </c>
      <c r="B2" s="5"/>
      <c r="C2" s="6" t="s">
        <v>25</v>
      </c>
      <c r="D2" s="4" t="s">
        <v>119</v>
      </c>
      <c r="E2" s="4" t="s">
        <v>26</v>
      </c>
      <c r="F2" s="4" t="s">
        <v>27</v>
      </c>
      <c r="G2" s="4"/>
      <c r="H2" s="4" t="s">
        <v>28</v>
      </c>
      <c r="I2" s="4" t="s">
        <v>80</v>
      </c>
    </row>
    <row r="3" spans="1:11" ht="12.75" customHeight="1" x14ac:dyDescent="0.3">
      <c r="B3" s="2"/>
    </row>
    <row r="4" spans="1:11" ht="23.25" customHeight="1" x14ac:dyDescent="0.3">
      <c r="A4" t="s">
        <v>30</v>
      </c>
      <c r="B4" s="2"/>
      <c r="C4" s="3" t="s">
        <v>31</v>
      </c>
      <c r="D4" t="s">
        <v>32</v>
      </c>
      <c r="E4" t="s">
        <v>2</v>
      </c>
      <c r="F4" t="s">
        <v>33</v>
      </c>
      <c r="H4" s="7" t="s">
        <v>147</v>
      </c>
      <c r="I4" t="s">
        <v>34</v>
      </c>
    </row>
    <row r="5" spans="1:11" x14ac:dyDescent="0.3">
      <c r="A5" t="s">
        <v>35</v>
      </c>
      <c r="B5" s="2"/>
      <c r="C5" s="3" t="s">
        <v>36</v>
      </c>
      <c r="D5" t="s">
        <v>37</v>
      </c>
      <c r="E5" t="s">
        <v>38</v>
      </c>
      <c r="F5" t="s">
        <v>42</v>
      </c>
      <c r="H5" s="7" t="s">
        <v>148</v>
      </c>
      <c r="I5" t="s">
        <v>39</v>
      </c>
    </row>
    <row r="6" spans="1:11" x14ac:dyDescent="0.3">
      <c r="A6" t="s">
        <v>40</v>
      </c>
      <c r="B6" s="2"/>
      <c r="C6" s="3" t="s">
        <v>41</v>
      </c>
      <c r="D6" s="2"/>
      <c r="F6" t="s">
        <v>47</v>
      </c>
      <c r="H6" s="7" t="s">
        <v>43</v>
      </c>
      <c r="I6" t="s">
        <v>44</v>
      </c>
    </row>
    <row r="7" spans="1:11" x14ac:dyDescent="0.3">
      <c r="A7" t="s">
        <v>45</v>
      </c>
      <c r="B7" s="2"/>
      <c r="C7" s="3" t="s">
        <v>46</v>
      </c>
      <c r="F7" t="s">
        <v>50</v>
      </c>
      <c r="H7" s="7" t="s">
        <v>146</v>
      </c>
    </row>
    <row r="8" spans="1:11" x14ac:dyDescent="0.3">
      <c r="A8" t="s">
        <v>48</v>
      </c>
      <c r="B8" s="2"/>
      <c r="C8" s="3" t="s">
        <v>49</v>
      </c>
      <c r="D8" s="4" t="s">
        <v>155</v>
      </c>
      <c r="H8" s="7"/>
      <c r="I8" s="2"/>
    </row>
    <row r="9" spans="1:11" x14ac:dyDescent="0.3">
      <c r="A9" t="s">
        <v>51</v>
      </c>
      <c r="B9" s="2"/>
      <c r="C9" s="3" t="s">
        <v>90</v>
      </c>
      <c r="D9" t="s">
        <v>156</v>
      </c>
      <c r="H9" s="7"/>
      <c r="I9" s="2"/>
    </row>
    <row r="10" spans="1:11" x14ac:dyDescent="0.3">
      <c r="A10" t="s">
        <v>52</v>
      </c>
      <c r="B10" s="2"/>
      <c r="C10" s="3" t="s">
        <v>91</v>
      </c>
      <c r="D10" t="s">
        <v>157</v>
      </c>
      <c r="I10" s="2"/>
    </row>
    <row r="11" spans="1:11" x14ac:dyDescent="0.3">
      <c r="A11" t="s">
        <v>53</v>
      </c>
      <c r="B11" s="2"/>
      <c r="C11" s="3" t="s">
        <v>92</v>
      </c>
      <c r="D11" t="s">
        <v>158</v>
      </c>
      <c r="H11" s="4" t="s">
        <v>29</v>
      </c>
    </row>
    <row r="12" spans="1:11" x14ac:dyDescent="0.3">
      <c r="A12" t="s">
        <v>54</v>
      </c>
      <c r="B12" s="2"/>
      <c r="C12" s="3" t="s">
        <v>93</v>
      </c>
    </row>
    <row r="13" spans="1:11" x14ac:dyDescent="0.3">
      <c r="A13" t="s">
        <v>55</v>
      </c>
      <c r="B13" s="2"/>
      <c r="C13" s="3" t="s">
        <v>49</v>
      </c>
      <c r="D13" s="4" t="s">
        <v>160</v>
      </c>
      <c r="H13" t="s">
        <v>82</v>
      </c>
    </row>
    <row r="14" spans="1:11" x14ac:dyDescent="0.3">
      <c r="A14" t="s">
        <v>57</v>
      </c>
      <c r="B14" s="2"/>
      <c r="C14" s="3" t="s">
        <v>95</v>
      </c>
      <c r="D14" t="s">
        <v>161</v>
      </c>
      <c r="H14" t="s">
        <v>81</v>
      </c>
    </row>
    <row r="15" spans="1:11" x14ac:dyDescent="0.3">
      <c r="A15" t="s">
        <v>58</v>
      </c>
      <c r="B15" s="2"/>
      <c r="C15" s="3" t="s">
        <v>94</v>
      </c>
      <c r="D15" t="s">
        <v>162</v>
      </c>
      <c r="H15" t="s">
        <v>83</v>
      </c>
      <c r="I15" s="2"/>
      <c r="K15" t="str">
        <f>I15&amp;J15</f>
        <v/>
      </c>
    </row>
    <row r="16" spans="1:11" x14ac:dyDescent="0.3">
      <c r="A16" t="s">
        <v>59</v>
      </c>
      <c r="B16" s="2"/>
      <c r="C16" s="3" t="s">
        <v>31</v>
      </c>
      <c r="D16" t="s">
        <v>163</v>
      </c>
      <c r="H16" t="s">
        <v>84</v>
      </c>
      <c r="I16" s="2"/>
    </row>
    <row r="17" spans="1:9" x14ac:dyDescent="0.3">
      <c r="A17" t="s">
        <v>60</v>
      </c>
      <c r="B17" s="2"/>
      <c r="C17" s="3" t="s">
        <v>96</v>
      </c>
      <c r="D17" t="s">
        <v>164</v>
      </c>
      <c r="I17" s="2"/>
    </row>
    <row r="18" spans="1:9" x14ac:dyDescent="0.3">
      <c r="A18" t="s">
        <v>61</v>
      </c>
      <c r="B18" s="2"/>
      <c r="C18" s="3" t="s">
        <v>97</v>
      </c>
      <c r="E18" s="3"/>
      <c r="F18" s="3"/>
      <c r="G18" s="3"/>
    </row>
    <row r="19" spans="1:9" x14ac:dyDescent="0.3">
      <c r="A19" t="s">
        <v>62</v>
      </c>
      <c r="B19" s="2"/>
      <c r="C19" s="3" t="s">
        <v>98</v>
      </c>
    </row>
    <row r="20" spans="1:9" x14ac:dyDescent="0.3">
      <c r="A20" t="s">
        <v>63</v>
      </c>
      <c r="B20" s="2"/>
      <c r="C20" s="3" t="s">
        <v>89</v>
      </c>
      <c r="E20" s="3"/>
      <c r="F20" s="3"/>
      <c r="G20" s="3"/>
    </row>
    <row r="21" spans="1:9" x14ac:dyDescent="0.3">
      <c r="A21" t="s">
        <v>64</v>
      </c>
      <c r="B21" s="2"/>
      <c r="C21" s="3" t="s">
        <v>88</v>
      </c>
      <c r="E21" s="3"/>
      <c r="F21" s="3"/>
      <c r="G21" s="3"/>
    </row>
    <row r="22" spans="1:9" x14ac:dyDescent="0.3">
      <c r="A22" t="s">
        <v>65</v>
      </c>
      <c r="B22" s="2"/>
      <c r="C22" s="3" t="s">
        <v>87</v>
      </c>
      <c r="D22" s="2"/>
      <c r="E22" s="3"/>
      <c r="F22" s="3"/>
      <c r="G22" s="3"/>
    </row>
    <row r="23" spans="1:9" x14ac:dyDescent="0.3">
      <c r="A23" t="s">
        <v>66</v>
      </c>
      <c r="B23" s="2"/>
      <c r="C23" s="3" t="s">
        <v>86</v>
      </c>
      <c r="D23" s="2"/>
      <c r="E23" s="3"/>
      <c r="F23" s="3"/>
      <c r="G23" s="3"/>
    </row>
    <row r="24" spans="1:9" x14ac:dyDescent="0.3">
      <c r="A24" t="s">
        <v>67</v>
      </c>
      <c r="B24" s="2"/>
      <c r="C24" s="3" t="s">
        <v>85</v>
      </c>
      <c r="D24" s="2"/>
      <c r="E24" s="3"/>
    </row>
    <row r="25" spans="1:9" x14ac:dyDescent="0.3">
      <c r="A25" t="s">
        <v>68</v>
      </c>
      <c r="B25" s="2"/>
      <c r="C25" s="3" t="s">
        <v>56</v>
      </c>
      <c r="D25" s="2"/>
      <c r="E25" s="3"/>
      <c r="F25" s="3"/>
    </row>
    <row r="26" spans="1:9" x14ac:dyDescent="0.3">
      <c r="A26" t="s">
        <v>69</v>
      </c>
      <c r="B26" s="2"/>
      <c r="C26" t="s">
        <v>4</v>
      </c>
      <c r="D26" s="3"/>
      <c r="E26" s="3"/>
      <c r="F26" s="3"/>
    </row>
    <row r="27" spans="1:9" x14ac:dyDescent="0.3">
      <c r="A27" t="s">
        <v>70</v>
      </c>
      <c r="B27" s="2"/>
      <c r="C27" t="s">
        <v>3</v>
      </c>
      <c r="D27" s="2"/>
      <c r="E27" s="3"/>
      <c r="F27" s="3"/>
    </row>
    <row r="28" spans="1:9" x14ac:dyDescent="0.3">
      <c r="A28" t="s">
        <v>71</v>
      </c>
      <c r="B28" s="2"/>
      <c r="C28" t="s">
        <v>5</v>
      </c>
      <c r="D28" s="3"/>
      <c r="E28" s="3"/>
      <c r="F28" s="3"/>
    </row>
    <row r="29" spans="1:9" x14ac:dyDescent="0.3">
      <c r="B29" s="2"/>
      <c r="C29" t="s">
        <v>6</v>
      </c>
      <c r="D29" s="3"/>
      <c r="E29" s="3"/>
      <c r="F29" s="3"/>
    </row>
    <row r="30" spans="1:9" x14ac:dyDescent="0.3">
      <c r="A30" s="4" t="s">
        <v>76</v>
      </c>
      <c r="B30" s="2"/>
      <c r="C30" t="s">
        <v>7</v>
      </c>
      <c r="D30" s="3"/>
      <c r="E30" s="3"/>
      <c r="F30" s="3"/>
      <c r="G30" s="3"/>
    </row>
    <row r="31" spans="1:9" x14ac:dyDescent="0.3">
      <c r="A31" s="2" t="s">
        <v>77</v>
      </c>
      <c r="B31" s="2"/>
      <c r="C31" t="s">
        <v>8</v>
      </c>
      <c r="D31" s="3"/>
      <c r="F31" s="3"/>
    </row>
    <row r="32" spans="1:9" x14ac:dyDescent="0.3">
      <c r="A32" s="2" t="s">
        <v>78</v>
      </c>
      <c r="B32" s="2"/>
      <c r="C32" t="s">
        <v>9</v>
      </c>
      <c r="D32" s="3"/>
      <c r="F32" s="3"/>
    </row>
    <row r="33" spans="1:6" x14ac:dyDescent="0.3">
      <c r="A33" s="3" t="s">
        <v>79</v>
      </c>
      <c r="B33" s="2"/>
      <c r="C33" t="s">
        <v>11</v>
      </c>
      <c r="D33" s="3"/>
      <c r="F33" s="3"/>
    </row>
    <row r="34" spans="1:6" x14ac:dyDescent="0.3">
      <c r="A34" s="3" t="s">
        <v>99</v>
      </c>
      <c r="B34" s="2"/>
      <c r="C34" t="s">
        <v>10</v>
      </c>
      <c r="D34" s="3"/>
      <c r="F34" s="3"/>
    </row>
    <row r="35" spans="1:6" x14ac:dyDescent="0.3">
      <c r="A35" s="3" t="s">
        <v>159</v>
      </c>
      <c r="B35" s="2"/>
      <c r="C35" t="s">
        <v>13</v>
      </c>
      <c r="D35" s="3"/>
      <c r="F35" s="3"/>
    </row>
    <row r="36" spans="1:6" x14ac:dyDescent="0.3">
      <c r="A36" s="4" t="s">
        <v>23</v>
      </c>
      <c r="B36" s="2"/>
      <c r="C36" t="s">
        <v>12</v>
      </c>
      <c r="D36" s="3"/>
    </row>
    <row r="37" spans="1:6" x14ac:dyDescent="0.3">
      <c r="A37" s="101">
        <v>10</v>
      </c>
      <c r="B37" s="2"/>
      <c r="C37" t="s">
        <v>14</v>
      </c>
      <c r="D37" s="3"/>
    </row>
    <row r="38" spans="1:6" x14ac:dyDescent="0.3">
      <c r="A38" s="101">
        <v>15</v>
      </c>
      <c r="B38" s="2"/>
      <c r="C38" t="s">
        <v>16</v>
      </c>
      <c r="D38" s="3"/>
    </row>
    <row r="39" spans="1:6" x14ac:dyDescent="0.3">
      <c r="A39" s="101">
        <v>18</v>
      </c>
      <c r="B39" s="2"/>
      <c r="C39" t="s">
        <v>17</v>
      </c>
      <c r="D39" s="2"/>
    </row>
    <row r="40" spans="1:6" x14ac:dyDescent="0.3">
      <c r="A40" s="4" t="s">
        <v>23</v>
      </c>
      <c r="B40" s="2"/>
      <c r="C40" t="s">
        <v>15</v>
      </c>
      <c r="D40" s="2"/>
    </row>
    <row r="41" spans="1:6" x14ac:dyDescent="0.3">
      <c r="A41" t="s">
        <v>151</v>
      </c>
      <c r="C41" t="s">
        <v>18</v>
      </c>
    </row>
    <row r="42" spans="1:6" x14ac:dyDescent="0.3">
      <c r="A42" t="s">
        <v>152</v>
      </c>
      <c r="C42" t="s">
        <v>19</v>
      </c>
    </row>
    <row r="43" spans="1:6" x14ac:dyDescent="0.3">
      <c r="C43" t="s">
        <v>20</v>
      </c>
    </row>
    <row r="44" spans="1:6" x14ac:dyDescent="0.3">
      <c r="A44" s="4" t="s">
        <v>154</v>
      </c>
      <c r="C44" t="s">
        <v>21</v>
      </c>
    </row>
    <row r="45" spans="1:6" x14ac:dyDescent="0.3">
      <c r="A45" t="s">
        <v>102</v>
      </c>
      <c r="C45" t="s">
        <v>22</v>
      </c>
    </row>
    <row r="46" spans="1:6" x14ac:dyDescent="0.3">
      <c r="A46" t="s">
        <v>103</v>
      </c>
      <c r="C46" t="s">
        <v>72</v>
      </c>
    </row>
    <row r="47" spans="1:6" x14ac:dyDescent="0.3">
      <c r="C47" t="s">
        <v>73</v>
      </c>
    </row>
    <row r="48" spans="1:6" x14ac:dyDescent="0.3">
      <c r="C48" t="s">
        <v>74</v>
      </c>
    </row>
    <row r="49" spans="3:3" x14ac:dyDescent="0.3">
      <c r="C49" t="s">
        <v>75</v>
      </c>
    </row>
  </sheetData>
  <sortState xmlns:xlrd2="http://schemas.microsoft.com/office/spreadsheetml/2017/richdata2" ref="C20:C24">
    <sortCondition ref="C24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36843-9800-4391-9E69-A4D99F15E6A5}">
  <sheetPr codeName="Feuil1">
    <pageSetUpPr fitToPage="1"/>
  </sheetPr>
  <dimension ref="A1:H50"/>
  <sheetViews>
    <sheetView view="pageBreakPreview" zoomScale="130" zoomScaleNormal="100" zoomScaleSheetLayoutView="130" workbookViewId="0">
      <selection activeCell="E43" sqref="E43"/>
    </sheetView>
  </sheetViews>
  <sheetFormatPr baseColWidth="10" defaultColWidth="11.44140625" defaultRowHeight="13.8" x14ac:dyDescent="0.25"/>
  <cols>
    <col min="1" max="1" width="11.109375" style="42" customWidth="1"/>
    <col min="2" max="2" width="15.88671875" style="42" customWidth="1"/>
    <col min="3" max="3" width="14" style="42" customWidth="1"/>
    <col min="4" max="4" width="11.44140625" style="42"/>
    <col min="5" max="5" width="14.109375" style="42" customWidth="1"/>
    <col min="6" max="6" width="16.6640625" style="42" customWidth="1"/>
    <col min="7" max="7" width="19.109375" style="42" customWidth="1"/>
    <col min="8" max="8" width="12.109375" style="42" customWidth="1"/>
    <col min="9" max="16384" width="11.44140625" style="42"/>
  </cols>
  <sheetData>
    <row r="1" spans="1:7" ht="20.100000000000001" customHeight="1" thickBot="1" x14ac:dyDescent="0.4">
      <c r="A1" s="217" t="s">
        <v>145</v>
      </c>
      <c r="B1" s="218"/>
      <c r="C1" s="218"/>
      <c r="D1" s="218"/>
      <c r="E1" s="218"/>
      <c r="F1" s="218"/>
      <c r="G1" s="219"/>
    </row>
    <row r="2" spans="1:7" ht="14.4" thickBot="1" x14ac:dyDescent="0.3"/>
    <row r="3" spans="1:7" ht="15.75" customHeight="1" thickBot="1" x14ac:dyDescent="0.3">
      <c r="A3" s="243" t="s">
        <v>415</v>
      </c>
      <c r="B3" s="244"/>
      <c r="C3" s="244"/>
      <c r="D3" s="244"/>
      <c r="E3" s="244"/>
      <c r="F3" s="244"/>
      <c r="G3" s="245"/>
    </row>
    <row r="5" spans="1:7" ht="21" x14ac:dyDescent="0.25">
      <c r="A5" s="38" t="s">
        <v>114</v>
      </c>
      <c r="B5" s="229"/>
      <c r="C5" s="230"/>
      <c r="D5" s="230"/>
      <c r="E5" s="230"/>
      <c r="F5" s="230"/>
      <c r="G5" s="231"/>
    </row>
    <row r="6" spans="1:7" ht="28.5" customHeight="1" x14ac:dyDescent="0.25">
      <c r="A6" s="241" t="s">
        <v>407</v>
      </c>
      <c r="B6" s="235"/>
      <c r="C6" s="236"/>
      <c r="D6" s="236"/>
      <c r="E6" s="236"/>
      <c r="F6" s="236"/>
      <c r="G6" s="237"/>
    </row>
    <row r="7" spans="1:7" x14ac:dyDescent="0.25">
      <c r="A7" s="242"/>
      <c r="B7" s="238"/>
      <c r="C7" s="239"/>
      <c r="D7" s="239"/>
      <c r="E7" s="239"/>
      <c r="F7" s="239"/>
      <c r="G7" s="240"/>
    </row>
    <row r="8" spans="1:7" x14ac:dyDescent="0.25">
      <c r="A8" s="38" t="s">
        <v>120</v>
      </c>
      <c r="B8" s="232"/>
      <c r="C8" s="233"/>
      <c r="D8" s="233"/>
      <c r="E8" s="233"/>
      <c r="F8" s="233"/>
      <c r="G8" s="234"/>
    </row>
    <row r="9" spans="1:7" x14ac:dyDescent="0.25">
      <c r="A9" s="38" t="s">
        <v>121</v>
      </c>
      <c r="B9" s="232"/>
      <c r="C9" s="233"/>
      <c r="D9" s="233"/>
      <c r="E9" s="233"/>
      <c r="F9" s="233"/>
      <c r="G9" s="234"/>
    </row>
    <row r="10" spans="1:7" ht="14.4" thickBot="1" x14ac:dyDescent="0.3"/>
    <row r="11" spans="1:7" ht="15.75" customHeight="1" thickBot="1" x14ac:dyDescent="0.3">
      <c r="A11" s="243" t="s">
        <v>284</v>
      </c>
      <c r="B11" s="244"/>
      <c r="C11" s="244"/>
      <c r="D11" s="244"/>
      <c r="E11" s="244"/>
      <c r="F11" s="244"/>
      <c r="G11" s="245"/>
    </row>
    <row r="13" spans="1:7" ht="21" x14ac:dyDescent="0.25">
      <c r="A13" s="38" t="s">
        <v>114</v>
      </c>
      <c r="B13" s="229"/>
      <c r="C13" s="230"/>
      <c r="D13" s="230"/>
      <c r="E13" s="230"/>
      <c r="F13" s="230"/>
      <c r="G13" s="231"/>
    </row>
    <row r="14" spans="1:7" ht="44.25" customHeight="1" x14ac:dyDescent="0.25">
      <c r="A14" s="241" t="s">
        <v>122</v>
      </c>
      <c r="B14" s="223"/>
      <c r="C14" s="224"/>
      <c r="D14" s="224"/>
      <c r="E14" s="224"/>
      <c r="F14" s="224"/>
      <c r="G14" s="225"/>
    </row>
    <row r="15" spans="1:7" x14ac:dyDescent="0.25">
      <c r="A15" s="242"/>
      <c r="B15" s="226"/>
      <c r="C15" s="227"/>
      <c r="D15" s="227"/>
      <c r="E15" s="227"/>
      <c r="F15" s="227"/>
      <c r="G15" s="228"/>
    </row>
    <row r="16" spans="1:7" x14ac:dyDescent="0.25">
      <c r="A16" s="38" t="s">
        <v>120</v>
      </c>
      <c r="B16" s="220"/>
      <c r="C16" s="221"/>
      <c r="D16" s="221"/>
      <c r="E16" s="221"/>
      <c r="F16" s="221"/>
      <c r="G16" s="222"/>
    </row>
    <row r="17" spans="1:8" x14ac:dyDescent="0.25">
      <c r="A17" s="38" t="s">
        <v>121</v>
      </c>
      <c r="B17" s="220"/>
      <c r="C17" s="221"/>
      <c r="D17" s="221"/>
      <c r="E17" s="221"/>
      <c r="F17" s="221"/>
      <c r="G17" s="222"/>
    </row>
    <row r="19" spans="1:8" x14ac:dyDescent="0.25">
      <c r="A19" s="43" t="s">
        <v>115</v>
      </c>
      <c r="B19" s="44"/>
      <c r="C19" s="122"/>
      <c r="D19" s="124"/>
      <c r="E19" s="38" t="s">
        <v>143</v>
      </c>
      <c r="F19" s="142"/>
      <c r="G19" s="47"/>
    </row>
    <row r="20" spans="1:8" x14ac:dyDescent="0.25">
      <c r="A20" s="43" t="s">
        <v>116</v>
      </c>
      <c r="B20" s="45"/>
      <c r="C20" s="122" t="s">
        <v>444</v>
      </c>
      <c r="D20" s="124"/>
      <c r="E20" s="38" t="s">
        <v>136</v>
      </c>
      <c r="F20" s="142"/>
      <c r="G20" s="47"/>
    </row>
    <row r="21" spans="1:8" x14ac:dyDescent="0.25">
      <c r="A21" s="43" t="s">
        <v>117</v>
      </c>
      <c r="B21" s="45"/>
      <c r="C21" s="122" t="s">
        <v>444</v>
      </c>
      <c r="D21" s="124"/>
      <c r="E21" s="38" t="s">
        <v>137</v>
      </c>
      <c r="F21" s="142"/>
      <c r="G21" s="47"/>
    </row>
    <row r="22" spans="1:8" x14ac:dyDescent="0.25">
      <c r="A22" s="43" t="s">
        <v>123</v>
      </c>
      <c r="B22" s="45"/>
      <c r="C22" s="122"/>
      <c r="D22" s="124"/>
      <c r="E22" s="38" t="s">
        <v>138</v>
      </c>
      <c r="F22" s="142"/>
      <c r="G22" s="47"/>
    </row>
    <row r="23" spans="1:8" x14ac:dyDescent="0.25">
      <c r="A23" s="43" t="s">
        <v>124</v>
      </c>
      <c r="B23" s="45"/>
      <c r="C23" s="122"/>
      <c r="D23" s="124"/>
      <c r="E23" s="38" t="s">
        <v>139</v>
      </c>
      <c r="F23" s="142"/>
      <c r="G23" s="47"/>
    </row>
    <row r="24" spans="1:8" x14ac:dyDescent="0.25">
      <c r="A24" s="43" t="s">
        <v>125</v>
      </c>
      <c r="B24" s="45"/>
      <c r="C24" s="122"/>
      <c r="D24" s="124"/>
      <c r="E24" s="38" t="s">
        <v>140</v>
      </c>
      <c r="F24" s="142"/>
      <c r="G24" s="47"/>
    </row>
    <row r="25" spans="1:8" x14ac:dyDescent="0.25">
      <c r="A25" s="43" t="s">
        <v>149</v>
      </c>
      <c r="B25" s="45"/>
      <c r="C25" s="122"/>
      <c r="D25" s="124"/>
      <c r="E25" s="38" t="s">
        <v>141</v>
      </c>
      <c r="F25" s="142"/>
      <c r="G25" s="47"/>
    </row>
    <row r="26" spans="1:8" x14ac:dyDescent="0.25">
      <c r="A26" s="43" t="s">
        <v>236</v>
      </c>
      <c r="B26" s="45"/>
      <c r="C26" s="123"/>
      <c r="D26" s="124"/>
      <c r="E26" s="38" t="s">
        <v>142</v>
      </c>
      <c r="F26" s="142"/>
      <c r="G26" s="47"/>
    </row>
    <row r="27" spans="1:8" x14ac:dyDescent="0.25">
      <c r="E27" s="38" t="s">
        <v>135</v>
      </c>
      <c r="F27" s="142"/>
      <c r="G27" s="47"/>
    </row>
    <row r="28" spans="1:8" x14ac:dyDescent="0.25">
      <c r="A28" s="46" t="s">
        <v>126</v>
      </c>
      <c r="F28" s="47"/>
      <c r="G28" s="47"/>
      <c r="H28" s="48"/>
    </row>
    <row r="30" spans="1:8" x14ac:dyDescent="0.25">
      <c r="B30" s="49" t="s">
        <v>362</v>
      </c>
      <c r="C30" s="50"/>
      <c r="D30" s="51" t="s">
        <v>127</v>
      </c>
      <c r="E30" s="51"/>
      <c r="F30" s="52"/>
      <c r="G30" s="53" t="s">
        <v>134</v>
      </c>
    </row>
    <row r="31" spans="1:8" x14ac:dyDescent="0.25">
      <c r="B31" s="110"/>
      <c r="C31" s="220"/>
      <c r="D31" s="221"/>
      <c r="E31" s="221"/>
      <c r="F31" s="222"/>
      <c r="G31" s="110"/>
    </row>
    <row r="32" spans="1:8" x14ac:dyDescent="0.25">
      <c r="B32" s="110"/>
      <c r="C32" s="220"/>
      <c r="D32" s="221"/>
      <c r="E32" s="221"/>
      <c r="F32" s="222"/>
      <c r="G32" s="110"/>
    </row>
    <row r="33" spans="1:7" x14ac:dyDescent="0.25">
      <c r="B33" s="110"/>
      <c r="C33" s="220"/>
      <c r="D33" s="221"/>
      <c r="E33" s="221"/>
      <c r="F33" s="222"/>
      <c r="G33" s="110"/>
    </row>
    <row r="34" spans="1:7" x14ac:dyDescent="0.25">
      <c r="B34" s="110"/>
      <c r="C34" s="220"/>
      <c r="D34" s="221"/>
      <c r="E34" s="221"/>
      <c r="F34" s="222"/>
      <c r="G34" s="110"/>
    </row>
    <row r="35" spans="1:7" x14ac:dyDescent="0.25">
      <c r="B35" s="110"/>
      <c r="C35" s="220"/>
      <c r="D35" s="221"/>
      <c r="E35" s="221"/>
      <c r="F35" s="222"/>
      <c r="G35" s="110"/>
    </row>
    <row r="37" spans="1:7" x14ac:dyDescent="0.25">
      <c r="A37" s="55" t="s">
        <v>128</v>
      </c>
      <c r="B37" s="56"/>
      <c r="C37" s="143"/>
      <c r="E37" s="57" t="s">
        <v>131</v>
      </c>
    </row>
    <row r="38" spans="1:7" x14ac:dyDescent="0.25">
      <c r="A38" s="58" t="s">
        <v>129</v>
      </c>
      <c r="B38" s="59"/>
      <c r="C38" s="143"/>
      <c r="E38" s="54" t="s">
        <v>132</v>
      </c>
      <c r="F38" s="111"/>
    </row>
    <row r="39" spans="1:7" x14ac:dyDescent="0.25">
      <c r="A39" s="55" t="s">
        <v>130</v>
      </c>
      <c r="B39" s="56"/>
      <c r="C39" s="112"/>
      <c r="E39" s="60" t="s">
        <v>133</v>
      </c>
      <c r="F39" s="111"/>
    </row>
    <row r="40" spans="1:7" x14ac:dyDescent="0.25">
      <c r="A40" s="61" t="s">
        <v>118</v>
      </c>
      <c r="B40" s="62"/>
      <c r="C40" s="112"/>
      <c r="E40" s="63" t="s">
        <v>150</v>
      </c>
      <c r="F40" s="111"/>
    </row>
    <row r="41" spans="1:7" x14ac:dyDescent="0.25">
      <c r="A41" s="64" t="s">
        <v>285</v>
      </c>
      <c r="B41" s="65"/>
      <c r="C41" s="144"/>
      <c r="E41" s="66"/>
      <c r="F41" s="47"/>
    </row>
    <row r="42" spans="1:7" x14ac:dyDescent="0.25">
      <c r="A42" s="67" t="s">
        <v>286</v>
      </c>
      <c r="B42" s="68"/>
      <c r="C42" s="145" t="s">
        <v>445</v>
      </c>
      <c r="E42" s="66"/>
      <c r="F42" s="47"/>
    </row>
    <row r="44" spans="1:7" x14ac:dyDescent="0.25">
      <c r="A44" s="69" t="s">
        <v>144</v>
      </c>
      <c r="B44" s="70"/>
    </row>
    <row r="45" spans="1:7" ht="14.4" thickBot="1" x14ac:dyDescent="0.3"/>
    <row r="46" spans="1:7" x14ac:dyDescent="0.25">
      <c r="A46" s="208"/>
      <c r="B46" s="209"/>
      <c r="C46" s="209"/>
      <c r="D46" s="209"/>
      <c r="E46" s="209"/>
      <c r="F46" s="209"/>
      <c r="G46" s="210"/>
    </row>
    <row r="47" spans="1:7" x14ac:dyDescent="0.25">
      <c r="A47" s="211"/>
      <c r="B47" s="212"/>
      <c r="C47" s="212"/>
      <c r="D47" s="212"/>
      <c r="E47" s="212"/>
      <c r="F47" s="212"/>
      <c r="G47" s="213"/>
    </row>
    <row r="48" spans="1:7" x14ac:dyDescent="0.25">
      <c r="A48" s="211"/>
      <c r="B48" s="212"/>
      <c r="C48" s="212"/>
      <c r="D48" s="212"/>
      <c r="E48" s="212"/>
      <c r="F48" s="212"/>
      <c r="G48" s="213"/>
    </row>
    <row r="49" spans="1:7" x14ac:dyDescent="0.25">
      <c r="A49" s="211"/>
      <c r="B49" s="212"/>
      <c r="C49" s="212"/>
      <c r="D49" s="212"/>
      <c r="E49" s="212"/>
      <c r="F49" s="212"/>
      <c r="G49" s="213"/>
    </row>
    <row r="50" spans="1:7" ht="14.4" thickBot="1" x14ac:dyDescent="0.3">
      <c r="A50" s="214"/>
      <c r="B50" s="215"/>
      <c r="C50" s="215"/>
      <c r="D50" s="215"/>
      <c r="E50" s="215"/>
      <c r="F50" s="215"/>
      <c r="G50" s="216"/>
    </row>
  </sheetData>
  <mergeCells count="19">
    <mergeCell ref="A14:A15"/>
    <mergeCell ref="A3:G3"/>
    <mergeCell ref="A11:G11"/>
    <mergeCell ref="A46:G50"/>
    <mergeCell ref="A1:G1"/>
    <mergeCell ref="C31:F31"/>
    <mergeCell ref="C32:F32"/>
    <mergeCell ref="C33:F33"/>
    <mergeCell ref="C34:F34"/>
    <mergeCell ref="C35:F35"/>
    <mergeCell ref="B16:G16"/>
    <mergeCell ref="B14:G15"/>
    <mergeCell ref="B13:G13"/>
    <mergeCell ref="B9:G9"/>
    <mergeCell ref="B8:G8"/>
    <mergeCell ref="B6:G7"/>
    <mergeCell ref="B5:G5"/>
    <mergeCell ref="B17:G17"/>
    <mergeCell ref="A6:A7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96" fitToHeight="0" orientation="portrait" horizontalDpi="1200" verticalDpi="1200" r:id="rId1"/>
  <headerFooter>
    <oddHeader>&amp;L&amp;G&amp;CRevue de contrat du
&amp;D&amp;RREVCONT rev24</oddHeader>
    <oddFooter>&amp;LPôle étude et réalisations&amp;CBabcock-Wanson NERAC&amp;R&amp;P/&amp;N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1287E-0A76-4A5D-80CB-14C11A495808}">
  <sheetPr codeName="Feuil2">
    <pageSetUpPr fitToPage="1"/>
  </sheetPr>
  <dimension ref="A1:D108"/>
  <sheetViews>
    <sheetView view="pageBreakPreview" zoomScale="130" zoomScaleNormal="100" zoomScaleSheetLayoutView="130" workbookViewId="0">
      <selection activeCell="C9" sqref="C9"/>
    </sheetView>
  </sheetViews>
  <sheetFormatPr baseColWidth="10" defaultColWidth="11.44140625" defaultRowHeight="13.8" x14ac:dyDescent="0.25"/>
  <cols>
    <col min="1" max="1" width="29.44140625" style="42" customWidth="1"/>
    <col min="2" max="2" width="25.6640625" style="42" customWidth="1"/>
    <col min="3" max="3" width="40.109375" style="42" customWidth="1"/>
    <col min="4" max="4" width="25.6640625" style="42" customWidth="1"/>
    <col min="5" max="16384" width="11.44140625" style="42"/>
  </cols>
  <sheetData>
    <row r="1" spans="1:4" ht="20.100000000000001" customHeight="1" thickBot="1" x14ac:dyDescent="0.4">
      <c r="A1" s="255" t="s">
        <v>408</v>
      </c>
      <c r="B1" s="256"/>
      <c r="C1" s="256"/>
      <c r="D1" s="257"/>
    </row>
    <row r="2" spans="1:4" ht="14.4" thickBot="1" x14ac:dyDescent="0.3">
      <c r="A2" s="71"/>
      <c r="B2" s="48"/>
      <c r="C2" s="48"/>
      <c r="D2" s="72"/>
    </row>
    <row r="3" spans="1:4" x14ac:dyDescent="0.25">
      <c r="A3" s="73" t="s">
        <v>100</v>
      </c>
      <c r="B3" s="150"/>
      <c r="C3" s="94" t="s">
        <v>175</v>
      </c>
      <c r="D3" s="147"/>
    </row>
    <row r="4" spans="1:4" x14ac:dyDescent="0.25">
      <c r="A4" s="74" t="s">
        <v>165</v>
      </c>
      <c r="B4" s="151"/>
      <c r="C4" s="53" t="s">
        <v>176</v>
      </c>
      <c r="D4" s="148"/>
    </row>
    <row r="5" spans="1:4" x14ac:dyDescent="0.25">
      <c r="A5" s="74" t="s">
        <v>166</v>
      </c>
      <c r="B5" s="151"/>
      <c r="C5" s="53" t="s">
        <v>375</v>
      </c>
      <c r="D5" s="149">
        <v>0</v>
      </c>
    </row>
    <row r="6" spans="1:4" x14ac:dyDescent="0.25">
      <c r="A6" s="74" t="s">
        <v>167</v>
      </c>
      <c r="B6" s="151"/>
      <c r="C6" s="53" t="s">
        <v>376</v>
      </c>
      <c r="D6" s="149">
        <v>0</v>
      </c>
    </row>
    <row r="7" spans="1:4" x14ac:dyDescent="0.25">
      <c r="A7" s="74" t="s">
        <v>168</v>
      </c>
      <c r="B7" s="151"/>
      <c r="C7" s="95" t="s">
        <v>177</v>
      </c>
      <c r="D7" s="148"/>
    </row>
    <row r="8" spans="1:4" x14ac:dyDescent="0.25">
      <c r="A8" s="74" t="s">
        <v>169</v>
      </c>
      <c r="B8" s="151"/>
      <c r="C8" s="48"/>
      <c r="D8" s="72"/>
    </row>
    <row r="9" spans="1:4" x14ac:dyDescent="0.25">
      <c r="A9" s="74" t="s">
        <v>170</v>
      </c>
      <c r="B9" s="151"/>
      <c r="C9" s="48"/>
      <c r="D9" s="72"/>
    </row>
    <row r="10" spans="1:4" x14ac:dyDescent="0.25">
      <c r="A10" s="74" t="s">
        <v>171</v>
      </c>
      <c r="B10" s="151"/>
      <c r="C10" s="48"/>
      <c r="D10" s="72"/>
    </row>
    <row r="11" spans="1:4" x14ac:dyDescent="0.25">
      <c r="A11" s="74" t="s">
        <v>172</v>
      </c>
      <c r="B11" s="151"/>
      <c r="C11" s="48"/>
      <c r="D11" s="72"/>
    </row>
    <row r="12" spans="1:4" x14ac:dyDescent="0.25">
      <c r="A12" s="74" t="s">
        <v>173</v>
      </c>
      <c r="B12" s="151"/>
      <c r="C12" s="48"/>
      <c r="D12" s="72"/>
    </row>
    <row r="13" spans="1:4" ht="14.4" thickBot="1" x14ac:dyDescent="0.3">
      <c r="A13" s="75" t="s">
        <v>174</v>
      </c>
      <c r="B13" s="152"/>
      <c r="C13" s="76"/>
      <c r="D13" s="77"/>
    </row>
    <row r="14" spans="1:4" ht="14.4" thickBot="1" x14ac:dyDescent="0.3">
      <c r="A14" s="71"/>
      <c r="B14" s="113"/>
      <c r="C14" s="48"/>
      <c r="D14" s="72"/>
    </row>
    <row r="15" spans="1:4" ht="14.4" thickBot="1" x14ac:dyDescent="0.3">
      <c r="A15" s="108" t="s">
        <v>235</v>
      </c>
      <c r="B15" s="113"/>
      <c r="C15" s="48"/>
      <c r="D15" s="72"/>
    </row>
    <row r="16" spans="1:4" x14ac:dyDescent="0.25">
      <c r="A16" s="78"/>
      <c r="B16" s="114"/>
      <c r="C16" s="79"/>
      <c r="D16" s="80"/>
    </row>
    <row r="17" spans="1:4" x14ac:dyDescent="0.25">
      <c r="A17" s="104" t="s">
        <v>178</v>
      </c>
      <c r="B17" s="115"/>
      <c r="C17" s="105" t="s">
        <v>181</v>
      </c>
      <c r="D17" s="81"/>
    </row>
    <row r="18" spans="1:4" x14ac:dyDescent="0.25">
      <c r="A18" s="82" t="s">
        <v>179</v>
      </c>
      <c r="B18" s="151"/>
      <c r="C18" s="54" t="s">
        <v>182</v>
      </c>
      <c r="D18" s="148"/>
    </row>
    <row r="19" spans="1:4" x14ac:dyDescent="0.25">
      <c r="A19" s="82" t="s">
        <v>180</v>
      </c>
      <c r="B19" s="151"/>
      <c r="C19" s="83" t="s">
        <v>183</v>
      </c>
      <c r="D19" s="148"/>
    </row>
    <row r="20" spans="1:4" x14ac:dyDescent="0.25">
      <c r="A20" s="71"/>
      <c r="B20" s="154"/>
      <c r="C20" s="48"/>
      <c r="D20" s="157"/>
    </row>
    <row r="21" spans="1:4" x14ac:dyDescent="0.25">
      <c r="A21" s="104" t="s">
        <v>184</v>
      </c>
      <c r="B21" s="155"/>
      <c r="C21" s="105" t="s">
        <v>189</v>
      </c>
      <c r="D21" s="158"/>
    </row>
    <row r="22" spans="1:4" x14ac:dyDescent="0.25">
      <c r="A22" s="82" t="s">
        <v>185</v>
      </c>
      <c r="B22" s="151"/>
      <c r="C22" s="54" t="s">
        <v>190</v>
      </c>
      <c r="D22" s="148"/>
    </row>
    <row r="23" spans="1:4" x14ac:dyDescent="0.25">
      <c r="A23" s="82" t="s">
        <v>186</v>
      </c>
      <c r="B23" s="151"/>
      <c r="C23" s="54" t="s">
        <v>193</v>
      </c>
      <c r="D23" s="148"/>
    </row>
    <row r="24" spans="1:4" x14ac:dyDescent="0.25">
      <c r="A24" s="82" t="s">
        <v>188</v>
      </c>
      <c r="B24" s="151"/>
      <c r="C24" s="54" t="s">
        <v>191</v>
      </c>
      <c r="D24" s="148"/>
    </row>
    <row r="25" spans="1:4" x14ac:dyDescent="0.25">
      <c r="A25" s="82" t="s">
        <v>187</v>
      </c>
      <c r="B25" s="151"/>
      <c r="C25" s="54" t="s">
        <v>192</v>
      </c>
      <c r="D25" s="148"/>
    </row>
    <row r="26" spans="1:4" x14ac:dyDescent="0.25">
      <c r="A26" s="71"/>
      <c r="B26" s="156"/>
      <c r="C26" s="54" t="s">
        <v>194</v>
      </c>
      <c r="D26" s="148"/>
    </row>
    <row r="27" spans="1:4" x14ac:dyDescent="0.25">
      <c r="A27" s="71"/>
      <c r="B27" s="156"/>
      <c r="C27" s="54" t="s">
        <v>287</v>
      </c>
      <c r="D27" s="148"/>
    </row>
    <row r="28" spans="1:4" x14ac:dyDescent="0.25">
      <c r="A28" s="71"/>
      <c r="B28" s="156"/>
      <c r="C28" s="48"/>
      <c r="D28" s="157"/>
    </row>
    <row r="29" spans="1:4" x14ac:dyDescent="0.25">
      <c r="A29" s="104" t="s">
        <v>195</v>
      </c>
      <c r="B29" s="155"/>
      <c r="C29" s="105" t="s">
        <v>200</v>
      </c>
      <c r="D29" s="158"/>
    </row>
    <row r="30" spans="1:4" x14ac:dyDescent="0.25">
      <c r="A30" s="82" t="s">
        <v>196</v>
      </c>
      <c r="B30" s="151"/>
      <c r="C30" s="54" t="s">
        <v>101</v>
      </c>
      <c r="D30" s="148"/>
    </row>
    <row r="31" spans="1:4" x14ac:dyDescent="0.25">
      <c r="A31" s="82" t="s">
        <v>197</v>
      </c>
      <c r="B31" s="151"/>
      <c r="C31" s="54" t="s">
        <v>188</v>
      </c>
      <c r="D31" s="148" t="s">
        <v>445</v>
      </c>
    </row>
    <row r="32" spans="1:4" x14ac:dyDescent="0.25">
      <c r="A32" s="82" t="s">
        <v>198</v>
      </c>
      <c r="B32" s="151"/>
      <c r="C32" s="48"/>
      <c r="D32" s="159"/>
    </row>
    <row r="33" spans="1:4" x14ac:dyDescent="0.25">
      <c r="A33" s="82" t="s">
        <v>199</v>
      </c>
      <c r="B33" s="151"/>
      <c r="C33" s="48"/>
      <c r="D33" s="159"/>
    </row>
    <row r="34" spans="1:4" x14ac:dyDescent="0.25">
      <c r="A34" s="71"/>
      <c r="B34" s="154"/>
      <c r="C34" s="48"/>
      <c r="D34" s="159"/>
    </row>
    <row r="35" spans="1:4" ht="28.5" customHeight="1" x14ac:dyDescent="0.25">
      <c r="A35" s="106" t="s">
        <v>201</v>
      </c>
      <c r="B35" s="155"/>
      <c r="C35" s="107" t="s">
        <v>206</v>
      </c>
      <c r="D35" s="158"/>
    </row>
    <row r="36" spans="1:4" x14ac:dyDescent="0.25">
      <c r="A36" s="82" t="s">
        <v>101</v>
      </c>
      <c r="B36" s="151"/>
      <c r="C36" s="54" t="s">
        <v>101</v>
      </c>
      <c r="D36" s="148"/>
    </row>
    <row r="37" spans="1:4" x14ac:dyDescent="0.25">
      <c r="A37" s="82" t="s">
        <v>202</v>
      </c>
      <c r="B37" s="151"/>
      <c r="C37" s="54" t="s">
        <v>202</v>
      </c>
      <c r="D37" s="148"/>
    </row>
    <row r="38" spans="1:4" x14ac:dyDescent="0.25">
      <c r="A38" s="82" t="s">
        <v>203</v>
      </c>
      <c r="B38" s="151"/>
      <c r="C38" s="54" t="s">
        <v>203</v>
      </c>
      <c r="D38" s="148"/>
    </row>
    <row r="39" spans="1:4" x14ac:dyDescent="0.25">
      <c r="A39" s="82" t="s">
        <v>204</v>
      </c>
      <c r="B39" s="151"/>
      <c r="C39" s="48"/>
      <c r="D39" s="116"/>
    </row>
    <row r="40" spans="1:4" x14ac:dyDescent="0.25">
      <c r="A40" s="82" t="s">
        <v>205</v>
      </c>
      <c r="B40" s="151"/>
      <c r="C40" s="48"/>
      <c r="D40" s="116"/>
    </row>
    <row r="41" spans="1:4" x14ac:dyDescent="0.25">
      <c r="A41" s="82" t="s">
        <v>397</v>
      </c>
      <c r="B41" s="151"/>
      <c r="C41" s="48"/>
      <c r="D41" s="116"/>
    </row>
    <row r="42" spans="1:4" ht="14.4" thickBot="1" x14ac:dyDescent="0.3">
      <c r="A42" s="71"/>
      <c r="B42" s="48"/>
      <c r="C42" s="48"/>
      <c r="D42" s="116"/>
    </row>
    <row r="43" spans="1:4" ht="14.4" thickBot="1" x14ac:dyDescent="0.3">
      <c r="A43" s="109" t="s">
        <v>294</v>
      </c>
      <c r="B43" s="48"/>
      <c r="C43" s="48"/>
      <c r="D43" s="72"/>
    </row>
    <row r="44" spans="1:4" x14ac:dyDescent="0.25">
      <c r="A44" s="260"/>
      <c r="B44" s="247"/>
      <c r="C44" s="247"/>
      <c r="D44" s="248"/>
    </row>
    <row r="45" spans="1:4" x14ac:dyDescent="0.25">
      <c r="A45" s="249"/>
      <c r="B45" s="250"/>
      <c r="C45" s="250"/>
      <c r="D45" s="251"/>
    </row>
    <row r="46" spans="1:4" x14ac:dyDescent="0.25">
      <c r="A46" s="249"/>
      <c r="B46" s="250"/>
      <c r="C46" s="250"/>
      <c r="D46" s="251"/>
    </row>
    <row r="47" spans="1:4" x14ac:dyDescent="0.25">
      <c r="A47" s="249"/>
      <c r="B47" s="250"/>
      <c r="C47" s="250"/>
      <c r="D47" s="251"/>
    </row>
    <row r="48" spans="1:4" x14ac:dyDescent="0.25">
      <c r="A48" s="249"/>
      <c r="B48" s="250"/>
      <c r="C48" s="250"/>
      <c r="D48" s="251"/>
    </row>
    <row r="49" spans="1:4" x14ac:dyDescent="0.25">
      <c r="A49" s="249"/>
      <c r="B49" s="250"/>
      <c r="C49" s="250"/>
      <c r="D49" s="251"/>
    </row>
    <row r="50" spans="1:4" x14ac:dyDescent="0.25">
      <c r="A50" s="249"/>
      <c r="B50" s="250"/>
      <c r="C50" s="250"/>
      <c r="D50" s="251"/>
    </row>
    <row r="51" spans="1:4" ht="14.4" thickBot="1" x14ac:dyDescent="0.3">
      <c r="A51" s="252"/>
      <c r="B51" s="253"/>
      <c r="C51" s="253"/>
      <c r="D51" s="254"/>
    </row>
    <row r="52" spans="1:4" ht="14.4" thickBot="1" x14ac:dyDescent="0.3">
      <c r="A52" s="84"/>
      <c r="B52" s="76"/>
      <c r="C52" s="76"/>
      <c r="D52" s="77"/>
    </row>
    <row r="53" spans="1:4" ht="14.4" thickBot="1" x14ac:dyDescent="0.3">
      <c r="A53" s="78"/>
      <c r="B53" s="79"/>
      <c r="C53" s="79"/>
      <c r="D53" s="80"/>
    </row>
    <row r="54" spans="1:4" ht="15" thickBot="1" x14ac:dyDescent="0.35">
      <c r="A54" s="258" t="s">
        <v>293</v>
      </c>
      <c r="B54" s="259"/>
      <c r="C54" s="48"/>
      <c r="D54" s="72"/>
    </row>
    <row r="55" spans="1:4" x14ac:dyDescent="0.25">
      <c r="A55" s="71"/>
      <c r="B55" s="48"/>
      <c r="C55" s="48"/>
      <c r="D55" s="72"/>
    </row>
    <row r="56" spans="1:4" x14ac:dyDescent="0.25">
      <c r="A56" s="104" t="s">
        <v>207</v>
      </c>
      <c r="B56" s="60"/>
      <c r="C56" s="105" t="s">
        <v>209</v>
      </c>
      <c r="D56" s="81"/>
    </row>
    <row r="57" spans="1:4" x14ac:dyDescent="0.25">
      <c r="A57" s="82" t="s">
        <v>101</v>
      </c>
      <c r="B57" s="151"/>
      <c r="C57" s="54" t="s">
        <v>101</v>
      </c>
      <c r="D57" s="148"/>
    </row>
    <row r="58" spans="1:4" x14ac:dyDescent="0.25">
      <c r="A58" s="82" t="s">
        <v>182</v>
      </c>
      <c r="B58" s="151"/>
      <c r="C58" s="54" t="s">
        <v>182</v>
      </c>
      <c r="D58" s="148"/>
    </row>
    <row r="59" spans="1:4" ht="32.4" customHeight="1" x14ac:dyDescent="0.25">
      <c r="A59" s="85" t="s">
        <v>208</v>
      </c>
      <c r="B59" s="151"/>
      <c r="C59" s="83" t="s">
        <v>208</v>
      </c>
      <c r="D59" s="148"/>
    </row>
    <row r="60" spans="1:4" x14ac:dyDescent="0.25">
      <c r="A60" s="71"/>
      <c r="B60" s="154"/>
      <c r="C60" s="48"/>
      <c r="D60" s="157"/>
    </row>
    <row r="61" spans="1:4" x14ac:dyDescent="0.25">
      <c r="A61" s="104" t="s">
        <v>169</v>
      </c>
      <c r="B61" s="155"/>
      <c r="C61" s="105" t="s">
        <v>238</v>
      </c>
      <c r="D61" s="158"/>
    </row>
    <row r="62" spans="1:4" x14ac:dyDescent="0.25">
      <c r="A62" s="82" t="s">
        <v>104</v>
      </c>
      <c r="B62" s="151"/>
      <c r="C62" s="54" t="s">
        <v>214</v>
      </c>
      <c r="D62" s="148"/>
    </row>
    <row r="63" spans="1:4" x14ac:dyDescent="0.25">
      <c r="A63" s="82" t="s">
        <v>210</v>
      </c>
      <c r="B63" s="151"/>
      <c r="C63" s="54" t="s">
        <v>215</v>
      </c>
      <c r="D63" s="148"/>
    </row>
    <row r="64" spans="1:4" x14ac:dyDescent="0.25">
      <c r="A64" s="82" t="s">
        <v>211</v>
      </c>
      <c r="B64" s="151"/>
      <c r="C64" s="54" t="s">
        <v>216</v>
      </c>
      <c r="D64" s="148"/>
    </row>
    <row r="65" spans="1:4" x14ac:dyDescent="0.25">
      <c r="A65" s="82" t="s">
        <v>212</v>
      </c>
      <c r="B65" s="151"/>
      <c r="C65" s="54" t="s">
        <v>217</v>
      </c>
      <c r="D65" s="148"/>
    </row>
    <row r="66" spans="1:4" x14ac:dyDescent="0.25">
      <c r="A66" s="82" t="s">
        <v>213</v>
      </c>
      <c r="B66" s="151"/>
      <c r="C66" s="48"/>
      <c r="D66" s="159"/>
    </row>
    <row r="67" spans="1:4" x14ac:dyDescent="0.25">
      <c r="A67" s="71"/>
      <c r="B67" s="154"/>
      <c r="C67" s="48"/>
      <c r="D67" s="159"/>
    </row>
    <row r="68" spans="1:4" x14ac:dyDescent="0.25">
      <c r="A68" s="104" t="s">
        <v>218</v>
      </c>
      <c r="B68" s="160"/>
      <c r="C68" s="105" t="s">
        <v>224</v>
      </c>
      <c r="D68" s="158"/>
    </row>
    <row r="69" spans="1:4" x14ac:dyDescent="0.25">
      <c r="A69" s="82" t="s">
        <v>219</v>
      </c>
      <c r="B69" s="161"/>
      <c r="C69" s="54" t="s">
        <v>182</v>
      </c>
      <c r="D69" s="148"/>
    </row>
    <row r="70" spans="1:4" x14ac:dyDescent="0.25">
      <c r="A70" s="82" t="s">
        <v>220</v>
      </c>
      <c r="B70" s="161"/>
      <c r="C70" s="54" t="s">
        <v>103</v>
      </c>
      <c r="D70" s="148"/>
    </row>
    <row r="71" spans="1:4" x14ac:dyDescent="0.25">
      <c r="A71" s="71"/>
      <c r="B71" s="156"/>
      <c r="C71" s="54" t="s">
        <v>225</v>
      </c>
      <c r="D71" s="148"/>
    </row>
    <row r="72" spans="1:4" x14ac:dyDescent="0.25">
      <c r="A72" s="71"/>
      <c r="B72" s="156"/>
      <c r="C72" s="48"/>
      <c r="D72" s="157"/>
    </row>
    <row r="73" spans="1:4" x14ac:dyDescent="0.25">
      <c r="A73" s="104" t="s">
        <v>221</v>
      </c>
      <c r="B73" s="160"/>
      <c r="C73" s="105" t="s">
        <v>313</v>
      </c>
      <c r="D73" s="158"/>
    </row>
    <row r="74" spans="1:4" x14ac:dyDescent="0.25">
      <c r="A74" s="82" t="s">
        <v>219</v>
      </c>
      <c r="B74" s="161"/>
      <c r="C74" s="54" t="s">
        <v>226</v>
      </c>
      <c r="D74" s="148"/>
    </row>
    <row r="75" spans="1:4" x14ac:dyDescent="0.25">
      <c r="A75" s="71"/>
      <c r="B75" s="162"/>
      <c r="C75" s="54" t="s">
        <v>227</v>
      </c>
      <c r="D75" s="148"/>
    </row>
    <row r="76" spans="1:4" x14ac:dyDescent="0.25">
      <c r="A76" s="104" t="s">
        <v>222</v>
      </c>
      <c r="B76" s="155"/>
      <c r="C76" s="48"/>
      <c r="D76" s="159"/>
    </row>
    <row r="77" spans="1:4" x14ac:dyDescent="0.25">
      <c r="A77" s="82" t="s">
        <v>223</v>
      </c>
      <c r="B77" s="151"/>
      <c r="C77" s="48"/>
      <c r="D77" s="159"/>
    </row>
    <row r="78" spans="1:4" x14ac:dyDescent="0.25">
      <c r="A78" s="86" t="s">
        <v>234</v>
      </c>
      <c r="B78" s="151"/>
      <c r="C78" s="48"/>
      <c r="D78" s="159"/>
    </row>
    <row r="79" spans="1:4" x14ac:dyDescent="0.25">
      <c r="A79" s="71"/>
      <c r="B79" s="154"/>
      <c r="C79" s="48"/>
      <c r="D79" s="159"/>
    </row>
    <row r="80" spans="1:4" x14ac:dyDescent="0.25">
      <c r="A80" s="104" t="s">
        <v>228</v>
      </c>
      <c r="B80" s="160"/>
      <c r="C80" s="105" t="s">
        <v>231</v>
      </c>
      <c r="D80" s="158"/>
    </row>
    <row r="81" spans="1:4" x14ac:dyDescent="0.25">
      <c r="A81" s="82" t="s">
        <v>229</v>
      </c>
      <c r="B81" s="161"/>
      <c r="C81" s="54" t="s">
        <v>292</v>
      </c>
      <c r="D81" s="148" t="s">
        <v>445</v>
      </c>
    </row>
    <row r="82" spans="1:4" x14ac:dyDescent="0.25">
      <c r="A82" s="82" t="s">
        <v>230</v>
      </c>
      <c r="B82" s="161" t="s">
        <v>445</v>
      </c>
      <c r="C82" s="54" t="s">
        <v>232</v>
      </c>
      <c r="D82" s="148" t="s">
        <v>445</v>
      </c>
    </row>
    <row r="83" spans="1:4" x14ac:dyDescent="0.25">
      <c r="A83" s="71"/>
      <c r="B83" s="156"/>
      <c r="C83" s="54" t="s">
        <v>233</v>
      </c>
      <c r="D83" s="148" t="s">
        <v>445</v>
      </c>
    </row>
    <row r="84" spans="1:4" x14ac:dyDescent="0.25">
      <c r="A84" s="71"/>
      <c r="B84" s="156"/>
      <c r="C84" s="48"/>
      <c r="D84" s="163"/>
    </row>
    <row r="85" spans="1:4" x14ac:dyDescent="0.25">
      <c r="A85" s="104" t="s">
        <v>229</v>
      </c>
      <c r="B85" s="156"/>
      <c r="C85" s="48"/>
      <c r="D85" s="163"/>
    </row>
    <row r="86" spans="1:4" x14ac:dyDescent="0.25">
      <c r="A86" s="87" t="s">
        <v>288</v>
      </c>
      <c r="B86" s="151" t="s">
        <v>445</v>
      </c>
      <c r="C86" s="48"/>
      <c r="D86" s="163"/>
    </row>
    <row r="87" spans="1:4" x14ac:dyDescent="0.25">
      <c r="A87" s="87" t="s">
        <v>289</v>
      </c>
      <c r="B87" s="151" t="s">
        <v>445</v>
      </c>
      <c r="C87" s="48"/>
      <c r="D87" s="116"/>
    </row>
    <row r="88" spans="1:4" x14ac:dyDescent="0.25">
      <c r="A88" s="87" t="s">
        <v>290</v>
      </c>
      <c r="B88" s="151" t="s">
        <v>445</v>
      </c>
      <c r="C88" s="48"/>
      <c r="D88" s="116"/>
    </row>
    <row r="89" spans="1:4" x14ac:dyDescent="0.25">
      <c r="A89" s="87" t="s">
        <v>291</v>
      </c>
      <c r="B89" s="151" t="s">
        <v>445</v>
      </c>
      <c r="C89" s="48"/>
      <c r="D89" s="72"/>
    </row>
    <row r="90" spans="1:4" x14ac:dyDescent="0.25">
      <c r="A90" s="88" t="s">
        <v>326</v>
      </c>
      <c r="B90" s="151" t="s">
        <v>445</v>
      </c>
      <c r="C90" s="48"/>
      <c r="D90" s="72"/>
    </row>
    <row r="91" spans="1:4" x14ac:dyDescent="0.25">
      <c r="A91" s="88" t="s">
        <v>327</v>
      </c>
      <c r="B91" s="151" t="s">
        <v>445</v>
      </c>
      <c r="D91" s="72"/>
    </row>
    <row r="92" spans="1:4" x14ac:dyDescent="0.25">
      <c r="A92" s="88" t="s">
        <v>325</v>
      </c>
      <c r="B92" s="151" t="s">
        <v>445</v>
      </c>
      <c r="C92" s="48"/>
      <c r="D92" s="72"/>
    </row>
    <row r="93" spans="1:4" x14ac:dyDescent="0.25">
      <c r="A93" s="88" t="s">
        <v>328</v>
      </c>
      <c r="B93" s="151" t="s">
        <v>445</v>
      </c>
      <c r="C93" s="48"/>
      <c r="D93" s="72"/>
    </row>
    <row r="94" spans="1:4" x14ac:dyDescent="0.25">
      <c r="A94" s="71"/>
      <c r="B94" s="48"/>
      <c r="C94" s="48"/>
      <c r="D94" s="72"/>
    </row>
    <row r="95" spans="1:4" ht="14.4" thickBot="1" x14ac:dyDescent="0.3">
      <c r="A95" s="71"/>
      <c r="B95" s="48"/>
      <c r="C95" s="48"/>
      <c r="D95" s="72"/>
    </row>
    <row r="96" spans="1:4" ht="14.4" thickBot="1" x14ac:dyDescent="0.3">
      <c r="A96" s="108" t="s">
        <v>237</v>
      </c>
      <c r="B96" s="48"/>
      <c r="C96" s="48"/>
      <c r="D96" s="72"/>
    </row>
    <row r="97" spans="1:4" x14ac:dyDescent="0.25">
      <c r="A97" s="246"/>
      <c r="B97" s="247"/>
      <c r="C97" s="247"/>
      <c r="D97" s="248"/>
    </row>
    <row r="98" spans="1:4" x14ac:dyDescent="0.25">
      <c r="A98" s="249"/>
      <c r="B98" s="250"/>
      <c r="C98" s="250"/>
      <c r="D98" s="251"/>
    </row>
    <row r="99" spans="1:4" x14ac:dyDescent="0.25">
      <c r="A99" s="249"/>
      <c r="B99" s="250"/>
      <c r="C99" s="250"/>
      <c r="D99" s="251"/>
    </row>
    <row r="100" spans="1:4" x14ac:dyDescent="0.25">
      <c r="A100" s="249"/>
      <c r="B100" s="250"/>
      <c r="C100" s="250"/>
      <c r="D100" s="251"/>
    </row>
    <row r="101" spans="1:4" x14ac:dyDescent="0.25">
      <c r="A101" s="249"/>
      <c r="B101" s="250"/>
      <c r="C101" s="250"/>
      <c r="D101" s="251"/>
    </row>
    <row r="102" spans="1:4" x14ac:dyDescent="0.25">
      <c r="A102" s="249"/>
      <c r="B102" s="250"/>
      <c r="C102" s="250"/>
      <c r="D102" s="251"/>
    </row>
    <row r="103" spans="1:4" x14ac:dyDescent="0.25">
      <c r="A103" s="249"/>
      <c r="B103" s="250"/>
      <c r="C103" s="250"/>
      <c r="D103" s="251"/>
    </row>
    <row r="104" spans="1:4" x14ac:dyDescent="0.25">
      <c r="A104" s="249"/>
      <c r="B104" s="250"/>
      <c r="C104" s="250"/>
      <c r="D104" s="251"/>
    </row>
    <row r="105" spans="1:4" x14ac:dyDescent="0.25">
      <c r="A105" s="249"/>
      <c r="B105" s="250"/>
      <c r="C105" s="250"/>
      <c r="D105" s="251"/>
    </row>
    <row r="106" spans="1:4" x14ac:dyDescent="0.25">
      <c r="A106" s="249"/>
      <c r="B106" s="250"/>
      <c r="C106" s="250"/>
      <c r="D106" s="251"/>
    </row>
    <row r="107" spans="1:4" x14ac:dyDescent="0.25">
      <c r="A107" s="249"/>
      <c r="B107" s="250"/>
      <c r="C107" s="250"/>
      <c r="D107" s="251"/>
    </row>
    <row r="108" spans="1:4" ht="14.4" thickBot="1" x14ac:dyDescent="0.3">
      <c r="A108" s="252"/>
      <c r="B108" s="253"/>
      <c r="C108" s="253"/>
      <c r="D108" s="254"/>
    </row>
  </sheetData>
  <mergeCells count="4">
    <mergeCell ref="A97:D108"/>
    <mergeCell ref="A1:D1"/>
    <mergeCell ref="A54:B54"/>
    <mergeCell ref="A44:D51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80" fitToHeight="0" orientation="portrait" horizontalDpi="1200" verticalDpi="1200" r:id="rId1"/>
  <headerFooter>
    <oddHeader>&amp;L&amp;G&amp;CRevue de contrat du
&amp;D&amp;RREVCONT rev24</oddHeader>
    <oddFooter>&amp;LPôle étude et réalisations&amp;CBabcock-Wanson NERAC&amp;R&amp;P/&amp;N</oddFooter>
  </headerFooter>
  <rowBreaks count="1" manualBreakCount="1">
    <brk id="52" max="3" man="1"/>
  </row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CD208-3C7D-40E4-9E42-68A3F3FA37AD}">
  <sheetPr codeName="Feuil4">
    <pageSetUpPr fitToPage="1"/>
  </sheetPr>
  <dimension ref="A1:D71"/>
  <sheetViews>
    <sheetView view="pageBreakPreview" zoomScale="85" zoomScaleNormal="117" zoomScaleSheetLayoutView="85" workbookViewId="0">
      <selection sqref="A1:XFD1"/>
    </sheetView>
  </sheetViews>
  <sheetFormatPr baseColWidth="10" defaultColWidth="11.44140625" defaultRowHeight="13.8" x14ac:dyDescent="0.25"/>
  <cols>
    <col min="1" max="4" width="25.6640625" style="42" customWidth="1"/>
    <col min="5" max="5" width="13.6640625" style="42" customWidth="1"/>
    <col min="6" max="16384" width="11.44140625" style="42"/>
  </cols>
  <sheetData>
    <row r="1" spans="1:4" s="46" customFormat="1" ht="20.100000000000001" customHeight="1" thickBot="1" x14ac:dyDescent="0.35">
      <c r="A1" s="267" t="s">
        <v>409</v>
      </c>
      <c r="B1" s="268"/>
      <c r="C1" s="268"/>
      <c r="D1" s="269"/>
    </row>
    <row r="2" spans="1:4" x14ac:dyDescent="0.25">
      <c r="A2" s="71"/>
      <c r="B2" s="48"/>
      <c r="C2" s="48"/>
      <c r="D2" s="72"/>
    </row>
    <row r="3" spans="1:4" x14ac:dyDescent="0.25">
      <c r="B3" s="164"/>
      <c r="C3" s="90" t="s">
        <v>281</v>
      </c>
      <c r="D3" s="148"/>
    </row>
    <row r="4" spans="1:4" x14ac:dyDescent="0.25">
      <c r="A4" s="165" t="s">
        <v>254</v>
      </c>
      <c r="B4" s="151"/>
      <c r="C4" s="90" t="s">
        <v>282</v>
      </c>
      <c r="D4" s="148"/>
    </row>
    <row r="5" spans="1:4" x14ac:dyDescent="0.25">
      <c r="A5" s="71"/>
      <c r="B5" s="154"/>
      <c r="C5" s="48"/>
      <c r="D5" s="159"/>
    </row>
    <row r="6" spans="1:4" x14ac:dyDescent="0.25">
      <c r="A6" s="91" t="s">
        <v>255</v>
      </c>
      <c r="B6" s="155"/>
      <c r="C6" s="92" t="s">
        <v>261</v>
      </c>
      <c r="D6" s="159"/>
    </row>
    <row r="7" spans="1:4" x14ac:dyDescent="0.25">
      <c r="A7" s="82" t="s">
        <v>256</v>
      </c>
      <c r="B7" s="151"/>
      <c r="C7" s="54" t="s">
        <v>119</v>
      </c>
      <c r="D7" s="148" t="s">
        <v>448</v>
      </c>
    </row>
    <row r="8" spans="1:4" x14ac:dyDescent="0.25">
      <c r="A8" s="82" t="s">
        <v>257</v>
      </c>
      <c r="B8" s="151"/>
      <c r="C8" s="54" t="s">
        <v>262</v>
      </c>
      <c r="D8" s="148" t="s">
        <v>448</v>
      </c>
    </row>
    <row r="9" spans="1:4" x14ac:dyDescent="0.25">
      <c r="A9" s="82" t="s">
        <v>258</v>
      </c>
      <c r="B9" s="151"/>
      <c r="C9" s="54" t="s">
        <v>263</v>
      </c>
      <c r="D9" s="148" t="s">
        <v>449</v>
      </c>
    </row>
    <row r="10" spans="1:4" x14ac:dyDescent="0.25">
      <c r="A10" s="82" t="s">
        <v>259</v>
      </c>
      <c r="B10" s="151"/>
      <c r="C10" s="54" t="s">
        <v>264</v>
      </c>
      <c r="D10" s="148" t="s">
        <v>450</v>
      </c>
    </row>
    <row r="11" spans="1:4" x14ac:dyDescent="0.25">
      <c r="A11" s="82" t="s">
        <v>260</v>
      </c>
      <c r="B11" s="151">
        <v>8</v>
      </c>
      <c r="C11" s="54"/>
      <c r="D11" s="148"/>
    </row>
    <row r="12" spans="1:4" x14ac:dyDescent="0.25">
      <c r="A12" s="71"/>
      <c r="B12" s="156"/>
      <c r="C12" s="48"/>
      <c r="D12" s="159"/>
    </row>
    <row r="13" spans="1:4" x14ac:dyDescent="0.25">
      <c r="A13" s="82" t="s">
        <v>377</v>
      </c>
      <c r="B13" s="166">
        <v>18</v>
      </c>
      <c r="C13" s="48"/>
      <c r="D13" s="159"/>
    </row>
    <row r="14" spans="1:4" x14ac:dyDescent="0.25">
      <c r="A14" s="82" t="s">
        <v>378</v>
      </c>
      <c r="B14" s="166">
        <v>147</v>
      </c>
      <c r="C14" s="48"/>
      <c r="D14" s="159"/>
    </row>
    <row r="15" spans="1:4" x14ac:dyDescent="0.25">
      <c r="A15" s="71"/>
      <c r="B15" s="156"/>
      <c r="C15" s="48"/>
      <c r="D15" s="159"/>
    </row>
    <row r="16" spans="1:4" x14ac:dyDescent="0.25">
      <c r="A16" s="91" t="s">
        <v>265</v>
      </c>
      <c r="B16" s="156"/>
      <c r="C16" s="92" t="s">
        <v>279</v>
      </c>
      <c r="D16" s="159"/>
    </row>
    <row r="17" spans="1:4" x14ac:dyDescent="0.25">
      <c r="A17" s="82" t="s">
        <v>256</v>
      </c>
      <c r="B17" s="151"/>
      <c r="C17" s="54" t="s">
        <v>119</v>
      </c>
      <c r="D17" s="148" t="s">
        <v>453</v>
      </c>
    </row>
    <row r="18" spans="1:4" x14ac:dyDescent="0.25">
      <c r="A18" s="82" t="s">
        <v>257</v>
      </c>
      <c r="B18" s="151"/>
      <c r="C18" s="54" t="s">
        <v>262</v>
      </c>
      <c r="D18" s="148" t="s">
        <v>448</v>
      </c>
    </row>
    <row r="19" spans="1:4" x14ac:dyDescent="0.25">
      <c r="A19" s="82" t="s">
        <v>266</v>
      </c>
      <c r="B19" s="151"/>
      <c r="C19" s="54" t="s">
        <v>280</v>
      </c>
      <c r="D19" s="148" t="s">
        <v>454</v>
      </c>
    </row>
    <row r="20" spans="1:4" x14ac:dyDescent="0.25">
      <c r="A20" s="82" t="s">
        <v>259</v>
      </c>
      <c r="B20" s="151"/>
      <c r="C20" s="54" t="s">
        <v>264</v>
      </c>
      <c r="D20" s="148" t="s">
        <v>455</v>
      </c>
    </row>
    <row r="21" spans="1:4" x14ac:dyDescent="0.25">
      <c r="A21" s="82" t="s">
        <v>260</v>
      </c>
      <c r="B21" s="151"/>
      <c r="C21" s="54"/>
      <c r="D21" s="148"/>
    </row>
    <row r="22" spans="1:4" x14ac:dyDescent="0.25">
      <c r="A22" s="71"/>
      <c r="B22" s="156"/>
      <c r="C22" s="48"/>
      <c r="D22" s="159"/>
    </row>
    <row r="23" spans="1:4" x14ac:dyDescent="0.25">
      <c r="A23" s="82" t="s">
        <v>379</v>
      </c>
      <c r="B23" s="151">
        <v>0</v>
      </c>
      <c r="C23" s="48"/>
      <c r="D23" s="159"/>
    </row>
    <row r="24" spans="1:4" x14ac:dyDescent="0.25">
      <c r="A24" s="82" t="s">
        <v>380</v>
      </c>
      <c r="B24" s="151">
        <v>0</v>
      </c>
      <c r="C24" s="48"/>
      <c r="D24" s="159"/>
    </row>
    <row r="25" spans="1:4" x14ac:dyDescent="0.25">
      <c r="A25" s="71"/>
      <c r="B25" s="156"/>
      <c r="C25" s="48"/>
      <c r="D25" s="159"/>
    </row>
    <row r="26" spans="1:4" x14ac:dyDescent="0.25">
      <c r="A26" s="71"/>
      <c r="B26" s="156"/>
      <c r="C26" s="90" t="s">
        <v>283</v>
      </c>
      <c r="D26" s="148"/>
    </row>
    <row r="27" spans="1:4" x14ac:dyDescent="0.25">
      <c r="A27" s="71"/>
      <c r="B27" s="156"/>
      <c r="C27" s="48"/>
      <c r="D27" s="159"/>
    </row>
    <row r="28" spans="1:4" x14ac:dyDescent="0.25">
      <c r="A28" s="91" t="s">
        <v>312</v>
      </c>
      <c r="B28" s="156"/>
      <c r="C28" s="48"/>
      <c r="D28" s="159"/>
    </row>
    <row r="29" spans="1:4" x14ac:dyDescent="0.25">
      <c r="A29" s="82" t="s">
        <v>267</v>
      </c>
      <c r="B29" s="151"/>
      <c r="C29" s="48"/>
      <c r="D29" s="116"/>
    </row>
    <row r="30" spans="1:4" x14ac:dyDescent="0.25">
      <c r="A30" s="82" t="s">
        <v>268</v>
      </c>
      <c r="B30" s="151"/>
      <c r="C30" s="48"/>
      <c r="D30" s="116"/>
    </row>
    <row r="31" spans="1:4" x14ac:dyDescent="0.25">
      <c r="A31" s="71"/>
      <c r="B31" s="156"/>
      <c r="C31" s="48"/>
      <c r="D31" s="72"/>
    </row>
    <row r="32" spans="1:4" x14ac:dyDescent="0.25">
      <c r="A32" s="91" t="s">
        <v>311</v>
      </c>
      <c r="B32" s="156"/>
      <c r="C32" s="48"/>
      <c r="D32" s="72"/>
    </row>
    <row r="33" spans="1:4" x14ac:dyDescent="0.25">
      <c r="A33" s="82" t="s">
        <v>269</v>
      </c>
      <c r="B33" s="151"/>
      <c r="C33" s="48"/>
      <c r="D33" s="72"/>
    </row>
    <row r="34" spans="1:4" x14ac:dyDescent="0.25">
      <c r="A34" s="82" t="s">
        <v>270</v>
      </c>
      <c r="B34" s="151"/>
      <c r="C34" s="48"/>
      <c r="D34" s="72"/>
    </row>
    <row r="35" spans="1:4" x14ac:dyDescent="0.25">
      <c r="A35" s="82" t="s">
        <v>271</v>
      </c>
      <c r="B35" s="151"/>
      <c r="C35" s="48"/>
      <c r="D35" s="72"/>
    </row>
    <row r="36" spans="1:4" x14ac:dyDescent="0.25">
      <c r="A36" s="82" t="s">
        <v>272</v>
      </c>
      <c r="B36" s="151"/>
      <c r="C36" s="48"/>
      <c r="D36" s="72"/>
    </row>
    <row r="37" spans="1:4" x14ac:dyDescent="0.25">
      <c r="A37" s="71"/>
      <c r="B37" s="113"/>
      <c r="C37" s="48"/>
      <c r="D37" s="72"/>
    </row>
    <row r="38" spans="1:4" ht="14.4" thickBot="1" x14ac:dyDescent="0.3">
      <c r="A38" s="84"/>
      <c r="B38" s="76"/>
      <c r="C38" s="76"/>
      <c r="D38" s="77"/>
    </row>
    <row r="39" spans="1:4" x14ac:dyDescent="0.25">
      <c r="A39" s="78"/>
      <c r="B39" s="79"/>
      <c r="C39" s="79"/>
      <c r="D39" s="80"/>
    </row>
    <row r="40" spans="1:4" ht="14.4" x14ac:dyDescent="0.3">
      <c r="A40" s="265" t="s">
        <v>295</v>
      </c>
      <c r="B40" s="266"/>
      <c r="C40" s="48"/>
      <c r="D40" s="72"/>
    </row>
    <row r="41" spans="1:4" x14ac:dyDescent="0.25">
      <c r="A41" s="71"/>
      <c r="B41" s="48"/>
      <c r="C41" s="48"/>
      <c r="D41" s="159"/>
    </row>
    <row r="42" spans="1:4" x14ac:dyDescent="0.25">
      <c r="A42" s="91" t="s">
        <v>310</v>
      </c>
      <c r="B42" s="113"/>
      <c r="C42" s="90" t="s">
        <v>273</v>
      </c>
      <c r="D42" s="158"/>
    </row>
    <row r="43" spans="1:4" x14ac:dyDescent="0.25">
      <c r="A43" s="82" t="s">
        <v>274</v>
      </c>
      <c r="B43" s="151"/>
      <c r="C43" s="54" t="s">
        <v>269</v>
      </c>
      <c r="D43" s="148"/>
    </row>
    <row r="44" spans="1:4" x14ac:dyDescent="0.25">
      <c r="A44" s="82" t="s">
        <v>275</v>
      </c>
      <c r="B44" s="151"/>
      <c r="C44" s="54" t="s">
        <v>270</v>
      </c>
      <c r="D44" s="148"/>
    </row>
    <row r="45" spans="1:4" x14ac:dyDescent="0.25">
      <c r="B45" s="167"/>
      <c r="D45" s="167"/>
    </row>
    <row r="46" spans="1:4" x14ac:dyDescent="0.25">
      <c r="A46" s="71"/>
      <c r="B46" s="156"/>
      <c r="C46" s="48"/>
      <c r="D46" s="72"/>
    </row>
    <row r="47" spans="1:4" x14ac:dyDescent="0.25">
      <c r="A47" s="89" t="s">
        <v>276</v>
      </c>
      <c r="B47" s="151"/>
      <c r="C47" s="48"/>
      <c r="D47" s="72"/>
    </row>
    <row r="48" spans="1:4" x14ac:dyDescent="0.25">
      <c r="A48" s="89" t="s">
        <v>277</v>
      </c>
      <c r="B48" s="151"/>
      <c r="C48" s="48"/>
      <c r="D48" s="72"/>
    </row>
    <row r="49" spans="1:4" x14ac:dyDescent="0.25">
      <c r="A49" s="89" t="s">
        <v>278</v>
      </c>
      <c r="B49" s="111"/>
      <c r="C49" s="48"/>
      <c r="D49" s="72"/>
    </row>
    <row r="50" spans="1:4" ht="14.4" thickBot="1" x14ac:dyDescent="0.3">
      <c r="A50" s="71"/>
      <c r="B50" s="113"/>
      <c r="C50" s="48"/>
      <c r="D50" s="72"/>
    </row>
    <row r="51" spans="1:4" x14ac:dyDescent="0.25">
      <c r="A51" s="93" t="s">
        <v>237</v>
      </c>
      <c r="B51" s="48"/>
      <c r="C51" s="48"/>
      <c r="D51" s="72"/>
    </row>
    <row r="52" spans="1:4" x14ac:dyDescent="0.25">
      <c r="A52" s="261" t="s">
        <v>451</v>
      </c>
      <c r="B52" s="262"/>
      <c r="C52" s="262"/>
      <c r="D52" s="263"/>
    </row>
    <row r="53" spans="1:4" x14ac:dyDescent="0.25">
      <c r="A53" s="264"/>
      <c r="B53" s="262"/>
      <c r="C53" s="262"/>
      <c r="D53" s="263"/>
    </row>
    <row r="54" spans="1:4" x14ac:dyDescent="0.25">
      <c r="A54" s="264"/>
      <c r="B54" s="262"/>
      <c r="C54" s="262"/>
      <c r="D54" s="263"/>
    </row>
    <row r="55" spans="1:4" x14ac:dyDescent="0.25">
      <c r="A55" s="264"/>
      <c r="B55" s="262"/>
      <c r="C55" s="262"/>
      <c r="D55" s="263"/>
    </row>
    <row r="56" spans="1:4" x14ac:dyDescent="0.25">
      <c r="A56" s="264"/>
      <c r="B56" s="262"/>
      <c r="C56" s="262"/>
      <c r="D56" s="263"/>
    </row>
    <row r="57" spans="1:4" x14ac:dyDescent="0.25">
      <c r="A57" s="264"/>
      <c r="B57" s="262"/>
      <c r="C57" s="262"/>
      <c r="D57" s="263"/>
    </row>
    <row r="58" spans="1:4" x14ac:dyDescent="0.25">
      <c r="A58" s="264"/>
      <c r="B58" s="262"/>
      <c r="C58" s="262"/>
      <c r="D58" s="263"/>
    </row>
    <row r="59" spans="1:4" x14ac:dyDescent="0.25">
      <c r="A59" s="264"/>
      <c r="B59" s="262"/>
      <c r="C59" s="262"/>
      <c r="D59" s="263"/>
    </row>
    <row r="60" spans="1:4" x14ac:dyDescent="0.25">
      <c r="A60" s="264"/>
      <c r="B60" s="262"/>
      <c r="C60" s="262"/>
      <c r="D60" s="263"/>
    </row>
    <row r="61" spans="1:4" x14ac:dyDescent="0.25">
      <c r="A61" s="264"/>
      <c r="B61" s="262"/>
      <c r="C61" s="262"/>
      <c r="D61" s="263"/>
    </row>
    <row r="62" spans="1:4" x14ac:dyDescent="0.25">
      <c r="A62" s="264"/>
      <c r="B62" s="262"/>
      <c r="C62" s="262"/>
      <c r="D62" s="263"/>
    </row>
    <row r="63" spans="1:4" x14ac:dyDescent="0.25">
      <c r="A63" s="264"/>
      <c r="B63" s="262"/>
      <c r="C63" s="262"/>
      <c r="D63" s="263"/>
    </row>
    <row r="64" spans="1:4" ht="35.4" customHeight="1" x14ac:dyDescent="0.25">
      <c r="A64" s="264"/>
      <c r="B64" s="262"/>
      <c r="C64" s="262"/>
      <c r="D64" s="263"/>
    </row>
    <row r="65" spans="1:4" ht="14.4" thickBot="1" x14ac:dyDescent="0.3">
      <c r="A65" s="84"/>
      <c r="B65" s="76"/>
      <c r="C65" s="76"/>
      <c r="D65" s="77"/>
    </row>
    <row r="66" spans="1:4" x14ac:dyDescent="0.25">
      <c r="A66" s="71"/>
      <c r="B66" s="48"/>
      <c r="C66" s="48"/>
      <c r="D66" s="72"/>
    </row>
    <row r="67" spans="1:4" x14ac:dyDescent="0.25">
      <c r="A67" s="71"/>
      <c r="B67" s="48"/>
      <c r="C67" s="48"/>
      <c r="D67" s="72"/>
    </row>
    <row r="68" spans="1:4" x14ac:dyDescent="0.25">
      <c r="A68" s="71"/>
      <c r="B68" s="48"/>
      <c r="C68" s="48"/>
      <c r="D68" s="72"/>
    </row>
    <row r="69" spans="1:4" x14ac:dyDescent="0.25">
      <c r="A69" s="71"/>
      <c r="B69" s="48"/>
      <c r="C69" s="48"/>
      <c r="D69" s="72"/>
    </row>
    <row r="70" spans="1:4" x14ac:dyDescent="0.25">
      <c r="A70" s="71"/>
      <c r="B70" s="48"/>
      <c r="C70" s="48"/>
      <c r="D70" s="72"/>
    </row>
    <row r="71" spans="1:4" ht="14.4" thickBot="1" x14ac:dyDescent="0.3">
      <c r="A71" s="84"/>
      <c r="B71" s="76"/>
      <c r="C71" s="76"/>
      <c r="D71" s="77"/>
    </row>
  </sheetData>
  <mergeCells count="3">
    <mergeCell ref="A52:D64"/>
    <mergeCell ref="A40:B40"/>
    <mergeCell ref="A1:D1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96" fitToHeight="0" orientation="portrait" horizontalDpi="1200" verticalDpi="1200" r:id="rId1"/>
  <headerFooter>
    <oddHeader>&amp;L&amp;G&amp;CRevue de contrat du
&amp;D&amp;RREVCONT rev24</oddHeader>
    <oddFooter>&amp;LPôle étude et réalisations&amp;CBabcock-Wanson NERAC&amp;R&amp;P/&amp;N</oddFooter>
  </headerFooter>
  <rowBreaks count="1" manualBreakCount="1">
    <brk id="38" max="3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53210-F783-4795-8270-E2718DDA3E5A}">
  <sheetPr codeName="Feuil3">
    <pageSetUpPr fitToPage="1"/>
  </sheetPr>
  <dimension ref="A1:E53"/>
  <sheetViews>
    <sheetView view="pageBreakPreview" zoomScale="85" zoomScaleNormal="100" zoomScaleSheetLayoutView="85" workbookViewId="0">
      <selection sqref="A1:XFD1"/>
    </sheetView>
  </sheetViews>
  <sheetFormatPr baseColWidth="10" defaultColWidth="11.44140625" defaultRowHeight="13.8" x14ac:dyDescent="0.25"/>
  <cols>
    <col min="1" max="1" width="38.44140625" style="42" customWidth="1"/>
    <col min="2" max="2" width="25.6640625" style="42" customWidth="1"/>
    <col min="3" max="3" width="13.33203125" style="42" customWidth="1"/>
    <col min="4" max="4" width="25.6640625" style="42" customWidth="1"/>
    <col min="5" max="16384" width="11.44140625" style="42"/>
  </cols>
  <sheetData>
    <row r="1" spans="1:5" ht="20.100000000000001" customHeight="1" thickBot="1" x14ac:dyDescent="0.3">
      <c r="A1" s="270" t="s">
        <v>244</v>
      </c>
      <c r="B1" s="271"/>
      <c r="C1" s="271"/>
      <c r="D1" s="271"/>
      <c r="E1" s="272"/>
    </row>
    <row r="2" spans="1:5" ht="14.4" thickBot="1" x14ac:dyDescent="0.3"/>
    <row r="3" spans="1:5" ht="14.4" thickBot="1" x14ac:dyDescent="0.3">
      <c r="A3" s="197" t="s">
        <v>315</v>
      </c>
      <c r="D3" s="46" t="s">
        <v>309</v>
      </c>
    </row>
    <row r="4" spans="1:5" x14ac:dyDescent="0.25">
      <c r="A4" s="96" t="s">
        <v>245</v>
      </c>
      <c r="B4" s="147"/>
      <c r="D4" s="260" t="s">
        <v>451</v>
      </c>
      <c r="E4" s="248"/>
    </row>
    <row r="5" spans="1:5" x14ac:dyDescent="0.25">
      <c r="A5" s="82" t="s">
        <v>414</v>
      </c>
      <c r="B5" s="148"/>
      <c r="D5" s="249"/>
      <c r="E5" s="251"/>
    </row>
    <row r="6" spans="1:5" x14ac:dyDescent="0.25">
      <c r="A6" s="82" t="s">
        <v>155</v>
      </c>
      <c r="B6" s="148"/>
      <c r="D6" s="249"/>
      <c r="E6" s="251"/>
    </row>
    <row r="7" spans="1:5" ht="14.4" thickBot="1" x14ac:dyDescent="0.3">
      <c r="A7" s="97" t="s">
        <v>246</v>
      </c>
      <c r="B7" s="168"/>
      <c r="D7" s="249"/>
      <c r="E7" s="251"/>
    </row>
    <row r="8" spans="1:5" x14ac:dyDescent="0.25">
      <c r="B8" s="167"/>
      <c r="D8" s="249"/>
      <c r="E8" s="251"/>
    </row>
    <row r="9" spans="1:5" ht="14.4" thickBot="1" x14ac:dyDescent="0.3">
      <c r="B9" s="167"/>
      <c r="D9" s="249"/>
      <c r="E9" s="251"/>
    </row>
    <row r="10" spans="1:5" ht="14.4" thickBot="1" x14ac:dyDescent="0.3">
      <c r="A10" s="197" t="s">
        <v>247</v>
      </c>
      <c r="B10" s="169"/>
      <c r="D10" s="249"/>
      <c r="E10" s="251"/>
    </row>
    <row r="11" spans="1:5" x14ac:dyDescent="0.25">
      <c r="A11" s="98" t="s">
        <v>248</v>
      </c>
      <c r="B11" s="148"/>
      <c r="D11" s="249"/>
      <c r="E11" s="251"/>
    </row>
    <row r="12" spans="1:5" x14ac:dyDescent="0.25">
      <c r="A12" s="82" t="s">
        <v>249</v>
      </c>
      <c r="B12" s="148"/>
      <c r="D12" s="249"/>
      <c r="E12" s="251"/>
    </row>
    <row r="13" spans="1:5" x14ac:dyDescent="0.25">
      <c r="A13" s="82" t="s">
        <v>250</v>
      </c>
      <c r="B13" s="148" t="s">
        <v>445</v>
      </c>
      <c r="D13" s="249"/>
      <c r="E13" s="251"/>
    </row>
    <row r="14" spans="1:5" x14ac:dyDescent="0.25">
      <c r="A14" s="82" t="s">
        <v>253</v>
      </c>
      <c r="B14" s="148"/>
      <c r="D14" s="249"/>
      <c r="E14" s="251"/>
    </row>
    <row r="15" spans="1:5" x14ac:dyDescent="0.25">
      <c r="A15" s="82" t="s">
        <v>297</v>
      </c>
      <c r="B15" s="148"/>
      <c r="D15" s="249"/>
      <c r="E15" s="251"/>
    </row>
    <row r="16" spans="1:5" x14ac:dyDescent="0.25">
      <c r="A16" s="82" t="s">
        <v>251</v>
      </c>
      <c r="B16" s="148"/>
      <c r="D16" s="249"/>
      <c r="E16" s="251"/>
    </row>
    <row r="17" spans="1:5" x14ac:dyDescent="0.25">
      <c r="A17" s="82" t="s">
        <v>252</v>
      </c>
      <c r="B17" s="148"/>
      <c r="D17" s="249"/>
      <c r="E17" s="251"/>
    </row>
    <row r="18" spans="1:5" x14ac:dyDescent="0.25">
      <c r="A18" s="88" t="s">
        <v>314</v>
      </c>
      <c r="B18" s="148"/>
      <c r="D18" s="249"/>
      <c r="E18" s="251"/>
    </row>
    <row r="19" spans="1:5" x14ac:dyDescent="0.25">
      <c r="A19" s="88" t="s">
        <v>298</v>
      </c>
      <c r="B19" s="148"/>
      <c r="D19" s="249"/>
      <c r="E19" s="251"/>
    </row>
    <row r="20" spans="1:5" x14ac:dyDescent="0.25">
      <c r="A20" s="88" t="s">
        <v>299</v>
      </c>
      <c r="B20" s="148"/>
      <c r="D20" s="249"/>
      <c r="E20" s="251"/>
    </row>
    <row r="21" spans="1:5" x14ac:dyDescent="0.25">
      <c r="A21" s="88" t="s">
        <v>300</v>
      </c>
      <c r="B21" s="148"/>
      <c r="D21" s="249"/>
      <c r="E21" s="251"/>
    </row>
    <row r="22" spans="1:5" x14ac:dyDescent="0.25">
      <c r="A22" s="88" t="s">
        <v>301</v>
      </c>
      <c r="B22" s="148"/>
      <c r="D22" s="249"/>
      <c r="E22" s="251"/>
    </row>
    <row r="23" spans="1:5" ht="14.4" thickBot="1" x14ac:dyDescent="0.3">
      <c r="A23" s="99" t="s">
        <v>302</v>
      </c>
      <c r="B23" s="168"/>
      <c r="D23" s="249"/>
      <c r="E23" s="251"/>
    </row>
    <row r="24" spans="1:5" ht="14.4" thickBot="1" x14ac:dyDescent="0.3">
      <c r="B24" s="167"/>
      <c r="D24" s="249"/>
      <c r="E24" s="251"/>
    </row>
    <row r="25" spans="1:5" ht="14.4" thickBot="1" x14ac:dyDescent="0.3">
      <c r="A25" s="109" t="s">
        <v>303</v>
      </c>
      <c r="B25" s="167"/>
      <c r="D25" s="249"/>
      <c r="E25" s="251"/>
    </row>
    <row r="26" spans="1:5" x14ac:dyDescent="0.25">
      <c r="A26" s="96" t="s">
        <v>304</v>
      </c>
      <c r="B26" s="147"/>
      <c r="D26" s="249"/>
      <c r="E26" s="251"/>
    </row>
    <row r="27" spans="1:5" x14ac:dyDescent="0.25">
      <c r="A27" s="82" t="s">
        <v>305</v>
      </c>
      <c r="B27" s="148"/>
      <c r="D27" s="249"/>
      <c r="E27" s="251"/>
    </row>
    <row r="28" spans="1:5" x14ac:dyDescent="0.25">
      <c r="A28" s="82" t="s">
        <v>306</v>
      </c>
      <c r="B28" s="148"/>
      <c r="D28" s="249"/>
      <c r="E28" s="251"/>
    </row>
    <row r="29" spans="1:5" x14ac:dyDescent="0.25">
      <c r="A29" s="82" t="s">
        <v>307</v>
      </c>
      <c r="B29" s="148"/>
      <c r="D29" s="249"/>
      <c r="E29" s="251"/>
    </row>
    <row r="30" spans="1:5" ht="14.4" thickBot="1" x14ac:dyDescent="0.3">
      <c r="A30" s="97" t="s">
        <v>308</v>
      </c>
      <c r="B30" s="168"/>
      <c r="D30" s="252"/>
      <c r="E30" s="254"/>
    </row>
    <row r="31" spans="1:5" ht="14.4" thickBot="1" x14ac:dyDescent="0.3">
      <c r="B31" s="167"/>
    </row>
    <row r="32" spans="1:5" ht="14.4" thickBot="1" x14ac:dyDescent="0.3">
      <c r="A32" s="108" t="s">
        <v>381</v>
      </c>
      <c r="B32" s="167"/>
    </row>
    <row r="33" spans="1:5" x14ac:dyDescent="0.25">
      <c r="A33" s="60" t="s">
        <v>382</v>
      </c>
      <c r="B33" s="151" t="s">
        <v>444</v>
      </c>
    </row>
    <row r="34" spans="1:5" ht="14.25" customHeight="1" x14ac:dyDescent="0.25">
      <c r="A34" s="54" t="s">
        <v>384</v>
      </c>
      <c r="B34" s="151"/>
    </row>
    <row r="35" spans="1:5" ht="14.25" customHeight="1" x14ac:dyDescent="0.25">
      <c r="A35" s="103" t="s">
        <v>383</v>
      </c>
    </row>
    <row r="36" spans="1:5" ht="14.25" customHeight="1" thickBot="1" x14ac:dyDescent="0.3"/>
    <row r="37" spans="1:5" ht="14.25" customHeight="1" thickBot="1" x14ac:dyDescent="0.3">
      <c r="A37" s="108" t="s">
        <v>294</v>
      </c>
    </row>
    <row r="38" spans="1:5" ht="14.25" customHeight="1" x14ac:dyDescent="0.25">
      <c r="A38" s="273" t="s">
        <v>447</v>
      </c>
      <c r="B38" s="274"/>
      <c r="C38" s="274"/>
      <c r="D38" s="274"/>
      <c r="E38" s="275"/>
    </row>
    <row r="39" spans="1:5" ht="14.25" customHeight="1" x14ac:dyDescent="0.25">
      <c r="A39" s="276"/>
      <c r="B39" s="277"/>
      <c r="C39" s="277"/>
      <c r="D39" s="277"/>
      <c r="E39" s="278"/>
    </row>
    <row r="40" spans="1:5" ht="14.25" customHeight="1" x14ac:dyDescent="0.25">
      <c r="A40" s="276"/>
      <c r="B40" s="277"/>
      <c r="C40" s="277"/>
      <c r="D40" s="277"/>
      <c r="E40" s="278"/>
    </row>
    <row r="41" spans="1:5" ht="14.25" customHeight="1" x14ac:dyDescent="0.25">
      <c r="A41" s="276"/>
      <c r="B41" s="277"/>
      <c r="C41" s="277"/>
      <c r="D41" s="277"/>
      <c r="E41" s="278"/>
    </row>
    <row r="42" spans="1:5" ht="14.25" customHeight="1" x14ac:dyDescent="0.25">
      <c r="A42" s="276"/>
      <c r="B42" s="277"/>
      <c r="C42" s="277"/>
      <c r="D42" s="277"/>
      <c r="E42" s="278"/>
    </row>
    <row r="43" spans="1:5" ht="14.25" customHeight="1" x14ac:dyDescent="0.25">
      <c r="A43" s="276"/>
      <c r="B43" s="277"/>
      <c r="C43" s="277"/>
      <c r="D43" s="277"/>
      <c r="E43" s="278"/>
    </row>
    <row r="44" spans="1:5" ht="14.25" customHeight="1" x14ac:dyDescent="0.25">
      <c r="A44" s="276"/>
      <c r="B44" s="277"/>
      <c r="C44" s="277"/>
      <c r="D44" s="277"/>
      <c r="E44" s="278"/>
    </row>
    <row r="45" spans="1:5" ht="14.25" customHeight="1" x14ac:dyDescent="0.25">
      <c r="A45" s="276"/>
      <c r="B45" s="277"/>
      <c r="C45" s="277"/>
      <c r="D45" s="277"/>
      <c r="E45" s="278"/>
    </row>
    <row r="46" spans="1:5" ht="14.25" customHeight="1" x14ac:dyDescent="0.25">
      <c r="A46" s="276"/>
      <c r="B46" s="277"/>
      <c r="C46" s="277"/>
      <c r="D46" s="277"/>
      <c r="E46" s="278"/>
    </row>
    <row r="47" spans="1:5" ht="14.25" customHeight="1" x14ac:dyDescent="0.25">
      <c r="A47" s="276"/>
      <c r="B47" s="277"/>
      <c r="C47" s="277"/>
      <c r="D47" s="277"/>
      <c r="E47" s="278"/>
    </row>
    <row r="48" spans="1:5" ht="14.25" customHeight="1" x14ac:dyDescent="0.25">
      <c r="A48" s="276"/>
      <c r="B48" s="277"/>
      <c r="C48" s="277"/>
      <c r="D48" s="277"/>
      <c r="E48" s="278"/>
    </row>
    <row r="49" spans="1:5" ht="15" customHeight="1" x14ac:dyDescent="0.25">
      <c r="A49" s="276"/>
      <c r="B49" s="277"/>
      <c r="C49" s="277"/>
      <c r="D49" s="277"/>
      <c r="E49" s="278"/>
    </row>
    <row r="50" spans="1:5" ht="15" customHeight="1" thickBot="1" x14ac:dyDescent="0.3">
      <c r="A50" s="279"/>
      <c r="B50" s="280"/>
      <c r="C50" s="280"/>
      <c r="D50" s="280"/>
      <c r="E50" s="281"/>
    </row>
    <row r="51" spans="1:5" ht="15" customHeight="1" x14ac:dyDescent="0.25">
      <c r="A51" s="191"/>
      <c r="B51" s="192"/>
      <c r="C51" s="192"/>
      <c r="D51" s="192"/>
      <c r="E51" s="193"/>
    </row>
    <row r="52" spans="1:5" ht="15" customHeight="1" x14ac:dyDescent="0.25">
      <c r="A52" s="191"/>
      <c r="B52" s="192"/>
      <c r="C52" s="192"/>
      <c r="D52" s="192"/>
      <c r="E52" s="193"/>
    </row>
    <row r="53" spans="1:5" ht="15" customHeight="1" thickBot="1" x14ac:dyDescent="0.3">
      <c r="A53" s="194"/>
      <c r="B53" s="195"/>
      <c r="C53" s="195"/>
      <c r="D53" s="195"/>
      <c r="E53" s="196"/>
    </row>
  </sheetData>
  <mergeCells count="3">
    <mergeCell ref="A1:E1"/>
    <mergeCell ref="D4:E30"/>
    <mergeCell ref="A38:E50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85" fitToHeight="0" orientation="portrait" horizontalDpi="1200" verticalDpi="1200" r:id="rId1"/>
  <headerFooter>
    <oddHeader>&amp;L&amp;G&amp;CRevue de contrat du
&amp;D&amp;RREVCONT rev24</oddHeader>
    <oddFooter>&amp;LPôle étude et réalisations&amp;CBabcock-Wanson NERAC&amp;R&amp;P/&amp;N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0439C-25FA-47C0-B13B-62A4DA63CE50}">
  <sheetPr codeName="Feuil5">
    <pageSetUpPr fitToPage="1"/>
  </sheetPr>
  <dimension ref="A1:E49"/>
  <sheetViews>
    <sheetView view="pageBreakPreview" zoomScale="85" zoomScaleNormal="160" zoomScaleSheetLayoutView="85" workbookViewId="0">
      <selection sqref="A1:XFD1"/>
    </sheetView>
  </sheetViews>
  <sheetFormatPr baseColWidth="10" defaultColWidth="11.44140625" defaultRowHeight="13.8" x14ac:dyDescent="0.25"/>
  <cols>
    <col min="1" max="2" width="25.6640625" style="42" customWidth="1"/>
    <col min="3" max="3" width="9" style="42" customWidth="1"/>
    <col min="4" max="4" width="32.33203125" style="42" customWidth="1"/>
    <col min="5" max="5" width="21.44140625" style="42" customWidth="1"/>
    <col min="6" max="16384" width="11.44140625" style="42"/>
  </cols>
  <sheetData>
    <row r="1" spans="1:5" ht="20.100000000000001" customHeight="1" thickBot="1" x14ac:dyDescent="0.3">
      <c r="A1" s="282" t="s">
        <v>412</v>
      </c>
      <c r="B1" s="283"/>
      <c r="C1" s="283"/>
      <c r="D1" s="283"/>
      <c r="E1" s="284"/>
    </row>
    <row r="2" spans="1:5" ht="14.4" thickBot="1" x14ac:dyDescent="0.3"/>
    <row r="3" spans="1:5" ht="18" customHeight="1" thickBot="1" x14ac:dyDescent="0.3">
      <c r="A3" s="120" t="s">
        <v>316</v>
      </c>
      <c r="D3" s="120" t="s">
        <v>340</v>
      </c>
      <c r="E3" s="121"/>
    </row>
    <row r="4" spans="1:5" ht="14.4" thickBot="1" x14ac:dyDescent="0.3">
      <c r="A4" s="60" t="s">
        <v>318</v>
      </c>
      <c r="B4" s="151"/>
      <c r="D4" s="71"/>
      <c r="E4" s="116" t="s">
        <v>445</v>
      </c>
    </row>
    <row r="5" spans="1:5" ht="14.4" thickBot="1" x14ac:dyDescent="0.3">
      <c r="A5" s="54" t="s">
        <v>317</v>
      </c>
      <c r="B5" s="151" t="s">
        <v>444</v>
      </c>
      <c r="D5" s="120" t="s">
        <v>255</v>
      </c>
      <c r="E5" s="116"/>
    </row>
    <row r="6" spans="1:5" x14ac:dyDescent="0.25">
      <c r="A6" s="54" t="s">
        <v>319</v>
      </c>
      <c r="B6" s="151"/>
      <c r="D6" s="98" t="s">
        <v>342</v>
      </c>
      <c r="E6" s="148" t="s">
        <v>445</v>
      </c>
    </row>
    <row r="7" spans="1:5" ht="27.6" x14ac:dyDescent="0.25">
      <c r="A7" s="54" t="s">
        <v>320</v>
      </c>
      <c r="B7" s="151" t="s">
        <v>444</v>
      </c>
      <c r="D7" s="85" t="s">
        <v>343</v>
      </c>
      <c r="E7" s="148" t="s">
        <v>444</v>
      </c>
    </row>
    <row r="8" spans="1:5" ht="14.4" thickBot="1" x14ac:dyDescent="0.3">
      <c r="B8" s="167"/>
      <c r="D8" s="82" t="s">
        <v>413</v>
      </c>
      <c r="E8" s="148"/>
    </row>
    <row r="9" spans="1:5" ht="14.4" thickBot="1" x14ac:dyDescent="0.3">
      <c r="A9" s="120" t="s">
        <v>321</v>
      </c>
      <c r="B9" s="167"/>
      <c r="D9" s="82" t="s">
        <v>398</v>
      </c>
      <c r="E9" s="148" t="s">
        <v>445</v>
      </c>
    </row>
    <row r="10" spans="1:5" ht="27.6" x14ac:dyDescent="0.25">
      <c r="A10" s="60" t="s">
        <v>330</v>
      </c>
      <c r="B10" s="151" t="s">
        <v>445</v>
      </c>
      <c r="D10" s="85" t="s">
        <v>399</v>
      </c>
      <c r="E10" s="148" t="s">
        <v>444</v>
      </c>
    </row>
    <row r="11" spans="1:5" x14ac:dyDescent="0.25">
      <c r="A11" s="54" t="s">
        <v>322</v>
      </c>
      <c r="B11" s="151" t="s">
        <v>444</v>
      </c>
      <c r="D11" s="71"/>
      <c r="E11" s="159"/>
    </row>
    <row r="12" spans="1:5" ht="14.4" thickBot="1" x14ac:dyDescent="0.3">
      <c r="A12" s="54" t="s">
        <v>323</v>
      </c>
      <c r="B12" s="151" t="s">
        <v>445</v>
      </c>
      <c r="D12" s="71"/>
      <c r="E12" s="159" t="s">
        <v>445</v>
      </c>
    </row>
    <row r="13" spans="1:5" ht="14.4" thickBot="1" x14ac:dyDescent="0.3">
      <c r="A13" s="54" t="s">
        <v>324</v>
      </c>
      <c r="B13" s="151" t="s">
        <v>445</v>
      </c>
      <c r="D13" s="120" t="s">
        <v>400</v>
      </c>
      <c r="E13" s="159" t="s">
        <v>444</v>
      </c>
    </row>
    <row r="14" spans="1:5" x14ac:dyDescent="0.25">
      <c r="A14" s="54" t="s">
        <v>329</v>
      </c>
      <c r="B14" s="151" t="s">
        <v>445</v>
      </c>
      <c r="D14" s="98" t="s">
        <v>344</v>
      </c>
      <c r="E14" s="148"/>
    </row>
    <row r="15" spans="1:5" x14ac:dyDescent="0.25">
      <c r="A15" s="54" t="s">
        <v>180</v>
      </c>
      <c r="B15" s="151" t="s">
        <v>445</v>
      </c>
      <c r="D15" s="82" t="s">
        <v>345</v>
      </c>
      <c r="E15" s="148" t="s">
        <v>445</v>
      </c>
    </row>
    <row r="16" spans="1:5" ht="14.4" thickBot="1" x14ac:dyDescent="0.3">
      <c r="B16" s="167"/>
      <c r="D16" s="82" t="s">
        <v>401</v>
      </c>
      <c r="E16" s="148"/>
    </row>
    <row r="17" spans="1:5" ht="28.2" thickBot="1" x14ac:dyDescent="0.3">
      <c r="A17" s="190" t="s">
        <v>334</v>
      </c>
      <c r="B17" s="167"/>
      <c r="D17" s="85" t="s">
        <v>346</v>
      </c>
      <c r="E17" s="148" t="s">
        <v>445</v>
      </c>
    </row>
    <row r="18" spans="1:5" x14ac:dyDescent="0.25">
      <c r="A18" s="60" t="s">
        <v>331</v>
      </c>
      <c r="B18" s="151" t="s">
        <v>445</v>
      </c>
      <c r="D18" s="82" t="s">
        <v>347</v>
      </c>
      <c r="E18" s="148" t="s">
        <v>445</v>
      </c>
    </row>
    <row r="19" spans="1:5" ht="21" x14ac:dyDescent="0.25">
      <c r="A19" s="54" t="s">
        <v>332</v>
      </c>
      <c r="B19" s="151" t="s">
        <v>445</v>
      </c>
      <c r="D19" s="118" t="s">
        <v>348</v>
      </c>
      <c r="E19" s="170" t="s">
        <v>445</v>
      </c>
    </row>
    <row r="20" spans="1:5" x14ac:dyDescent="0.25">
      <c r="A20" s="54" t="s">
        <v>333</v>
      </c>
      <c r="B20" s="151" t="s">
        <v>445</v>
      </c>
      <c r="D20" s="82" t="s">
        <v>341</v>
      </c>
      <c r="E20" s="148"/>
    </row>
    <row r="21" spans="1:5" x14ac:dyDescent="0.25">
      <c r="B21" s="167"/>
      <c r="D21" s="71"/>
      <c r="E21" s="159"/>
    </row>
    <row r="22" spans="1:5" ht="14.4" thickBot="1" x14ac:dyDescent="0.3">
      <c r="A22" s="54" t="s">
        <v>336</v>
      </c>
      <c r="B22" s="151" t="s">
        <v>445</v>
      </c>
      <c r="D22" s="71"/>
      <c r="E22" s="159" t="s">
        <v>445</v>
      </c>
    </row>
    <row r="23" spans="1:5" ht="14.4" thickBot="1" x14ac:dyDescent="0.3">
      <c r="A23" s="110" t="s">
        <v>337</v>
      </c>
      <c r="B23" s="151" t="s">
        <v>444</v>
      </c>
      <c r="D23" s="120" t="s">
        <v>404</v>
      </c>
      <c r="E23" s="159"/>
    </row>
    <row r="24" spans="1:5" x14ac:dyDescent="0.25">
      <c r="B24" s="167"/>
      <c r="D24" s="98" t="s">
        <v>402</v>
      </c>
      <c r="E24" s="148"/>
    </row>
    <row r="25" spans="1:5" x14ac:dyDescent="0.25">
      <c r="A25" s="54" t="s">
        <v>338</v>
      </c>
      <c r="B25" s="151" t="s">
        <v>444</v>
      </c>
      <c r="D25" s="82" t="s">
        <v>403</v>
      </c>
      <c r="E25" s="148" t="s">
        <v>445</v>
      </c>
    </row>
    <row r="26" spans="1:5" ht="14.4" thickBot="1" x14ac:dyDescent="0.3">
      <c r="B26" s="167"/>
      <c r="D26" s="82" t="s">
        <v>349</v>
      </c>
      <c r="E26" s="148"/>
    </row>
    <row r="27" spans="1:5" ht="31.8" thickBot="1" x14ac:dyDescent="0.3">
      <c r="A27" s="120" t="s">
        <v>335</v>
      </c>
      <c r="B27" s="167"/>
      <c r="D27" s="119" t="s">
        <v>350</v>
      </c>
      <c r="E27" s="159" t="s">
        <v>445</v>
      </c>
    </row>
    <row r="28" spans="1:5" ht="14.4" thickBot="1" x14ac:dyDescent="0.3">
      <c r="A28" s="60" t="s">
        <v>331</v>
      </c>
      <c r="B28" s="151" t="s">
        <v>445</v>
      </c>
      <c r="D28" s="71"/>
      <c r="E28" s="159"/>
    </row>
    <row r="29" spans="1:5" ht="14.4" thickBot="1" x14ac:dyDescent="0.3">
      <c r="A29" s="54" t="s">
        <v>332</v>
      </c>
      <c r="B29" s="151" t="s">
        <v>445</v>
      </c>
      <c r="D29" s="120" t="s">
        <v>405</v>
      </c>
      <c r="E29" s="159" t="s">
        <v>445</v>
      </c>
    </row>
    <row r="30" spans="1:5" x14ac:dyDescent="0.25">
      <c r="A30" s="54" t="s">
        <v>333</v>
      </c>
      <c r="B30" s="151" t="s">
        <v>445</v>
      </c>
      <c r="D30" s="98" t="s">
        <v>351</v>
      </c>
      <c r="E30" s="171"/>
    </row>
    <row r="31" spans="1:5" x14ac:dyDescent="0.25">
      <c r="A31" s="54" t="s">
        <v>339</v>
      </c>
      <c r="B31" s="151" t="s">
        <v>445</v>
      </c>
      <c r="D31" s="82" t="s">
        <v>352</v>
      </c>
      <c r="E31" s="171"/>
    </row>
    <row r="32" spans="1:5" x14ac:dyDescent="0.25">
      <c r="D32" s="82" t="s">
        <v>406</v>
      </c>
      <c r="E32" s="171"/>
    </row>
    <row r="33" spans="1:5" x14ac:dyDescent="0.25">
      <c r="D33" s="82" t="s">
        <v>387</v>
      </c>
      <c r="E33" s="171"/>
    </row>
    <row r="34" spans="1:5" ht="14.4" thickBot="1" x14ac:dyDescent="0.3">
      <c r="D34" s="84"/>
      <c r="E34" s="77"/>
    </row>
    <row r="35" spans="1:5" ht="14.4" thickBot="1" x14ac:dyDescent="0.3">
      <c r="A35" s="42" t="s">
        <v>452</v>
      </c>
    </row>
    <row r="36" spans="1:5" ht="14.4" thickBot="1" x14ac:dyDescent="0.3">
      <c r="A36" s="285" t="s">
        <v>353</v>
      </c>
      <c r="B36" s="286"/>
    </row>
    <row r="37" spans="1:5" x14ac:dyDescent="0.25">
      <c r="A37" s="246"/>
      <c r="B37" s="247"/>
      <c r="C37" s="247"/>
      <c r="D37" s="247"/>
      <c r="E37" s="248"/>
    </row>
    <row r="38" spans="1:5" x14ac:dyDescent="0.25">
      <c r="A38" s="249"/>
      <c r="B38" s="250"/>
      <c r="C38" s="250"/>
      <c r="D38" s="250"/>
      <c r="E38" s="251"/>
    </row>
    <row r="39" spans="1:5" x14ac:dyDescent="0.25">
      <c r="A39" s="249"/>
      <c r="B39" s="250"/>
      <c r="C39" s="250"/>
      <c r="D39" s="250"/>
      <c r="E39" s="251"/>
    </row>
    <row r="40" spans="1:5" x14ac:dyDescent="0.25">
      <c r="A40" s="249"/>
      <c r="B40" s="250"/>
      <c r="C40" s="250"/>
      <c r="D40" s="250"/>
      <c r="E40" s="251"/>
    </row>
    <row r="41" spans="1:5" x14ac:dyDescent="0.25">
      <c r="A41" s="249"/>
      <c r="B41" s="250"/>
      <c r="C41" s="250"/>
      <c r="D41" s="250"/>
      <c r="E41" s="251"/>
    </row>
    <row r="42" spans="1:5" x14ac:dyDescent="0.25">
      <c r="A42" s="249"/>
      <c r="B42" s="250"/>
      <c r="C42" s="250"/>
      <c r="D42" s="250"/>
      <c r="E42" s="251"/>
    </row>
    <row r="43" spans="1:5" x14ac:dyDescent="0.25">
      <c r="A43" s="249"/>
      <c r="B43" s="250"/>
      <c r="C43" s="250"/>
      <c r="D43" s="250"/>
      <c r="E43" s="251"/>
    </row>
    <row r="44" spans="1:5" x14ac:dyDescent="0.25">
      <c r="A44" s="249"/>
      <c r="B44" s="250"/>
      <c r="C44" s="250"/>
      <c r="D44" s="250"/>
      <c r="E44" s="251"/>
    </row>
    <row r="45" spans="1:5" x14ac:dyDescent="0.25">
      <c r="A45" s="249"/>
      <c r="B45" s="250"/>
      <c r="C45" s="250"/>
      <c r="D45" s="250"/>
      <c r="E45" s="251"/>
    </row>
    <row r="46" spans="1:5" x14ac:dyDescent="0.25">
      <c r="A46" s="249"/>
      <c r="B46" s="250"/>
      <c r="C46" s="250"/>
      <c r="D46" s="250"/>
      <c r="E46" s="251"/>
    </row>
    <row r="47" spans="1:5" x14ac:dyDescent="0.25">
      <c r="A47" s="249"/>
      <c r="B47" s="250"/>
      <c r="C47" s="250"/>
      <c r="D47" s="250"/>
      <c r="E47" s="251"/>
    </row>
    <row r="48" spans="1:5" x14ac:dyDescent="0.25">
      <c r="A48" s="249"/>
      <c r="B48" s="250"/>
      <c r="C48" s="250"/>
      <c r="D48" s="250"/>
      <c r="E48" s="251"/>
    </row>
    <row r="49" spans="1:5" ht="14.4" thickBot="1" x14ac:dyDescent="0.3">
      <c r="A49" s="252"/>
      <c r="B49" s="253"/>
      <c r="C49" s="253"/>
      <c r="D49" s="253"/>
      <c r="E49" s="254"/>
    </row>
  </sheetData>
  <mergeCells count="3">
    <mergeCell ref="A1:E1"/>
    <mergeCell ref="A37:E49"/>
    <mergeCell ref="A36:B36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86" fitToHeight="0" orientation="portrait" horizontalDpi="1200" verticalDpi="1200" r:id="rId1"/>
  <headerFooter>
    <oddHeader>&amp;L&amp;G&amp;CRevue de contrat du
&amp;D&amp;RREVCONT rev24</oddHeader>
    <oddFooter>&amp;LPôle étude et réalisations&amp;CBabcock-Wanson NERAC&amp;R&amp;P/&amp;N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2FB29-0D48-4676-B306-D4892CE31E85}">
  <sheetPr codeName="Feuil6">
    <pageSetUpPr fitToPage="1"/>
  </sheetPr>
  <dimension ref="A1:E42"/>
  <sheetViews>
    <sheetView view="pageBreakPreview" zoomScale="85" zoomScaleNormal="100" zoomScaleSheetLayoutView="85" workbookViewId="0">
      <selection sqref="A1:XFD1"/>
    </sheetView>
  </sheetViews>
  <sheetFormatPr baseColWidth="10" defaultColWidth="11.44140625" defaultRowHeight="13.8" x14ac:dyDescent="0.25"/>
  <cols>
    <col min="1" max="1" width="36.33203125" style="42" customWidth="1"/>
    <col min="2" max="2" width="25.88671875" style="42" customWidth="1"/>
    <col min="3" max="16384" width="11.44140625" style="42"/>
  </cols>
  <sheetData>
    <row r="1" spans="1:5" ht="20.100000000000001" customHeight="1" thickBot="1" x14ac:dyDescent="0.35">
      <c r="A1" s="296" t="s">
        <v>410</v>
      </c>
      <c r="B1" s="297"/>
      <c r="C1" s="297"/>
      <c r="D1" s="297"/>
      <c r="E1" s="298"/>
    </row>
    <row r="3" spans="1:5" x14ac:dyDescent="0.25">
      <c r="B3" s="117"/>
    </row>
    <row r="4" spans="1:5" x14ac:dyDescent="0.25">
      <c r="A4" s="133" t="s">
        <v>354</v>
      </c>
      <c r="B4" s="112"/>
    </row>
    <row r="5" spans="1:5" x14ac:dyDescent="0.25">
      <c r="B5" s="136"/>
    </row>
    <row r="6" spans="1:5" x14ac:dyDescent="0.25">
      <c r="A6" s="133" t="s">
        <v>355</v>
      </c>
      <c r="B6" s="112"/>
    </row>
    <row r="7" spans="1:5" x14ac:dyDescent="0.25">
      <c r="A7" s="133" t="s">
        <v>356</v>
      </c>
      <c r="B7" s="112" t="s">
        <v>445</v>
      </c>
    </row>
    <row r="8" spans="1:5" x14ac:dyDescent="0.25">
      <c r="B8" s="136"/>
    </row>
    <row r="9" spans="1:5" x14ac:dyDescent="0.25">
      <c r="B9" s="136"/>
    </row>
    <row r="10" spans="1:5" x14ac:dyDescent="0.25">
      <c r="A10" s="133" t="s">
        <v>357</v>
      </c>
      <c r="B10" s="112" t="s">
        <v>445</v>
      </c>
    </row>
    <row r="11" spans="1:5" x14ac:dyDescent="0.25">
      <c r="A11" s="133" t="s">
        <v>358</v>
      </c>
      <c r="B11" s="112" t="s">
        <v>445</v>
      </c>
    </row>
    <row r="12" spans="1:5" x14ac:dyDescent="0.25">
      <c r="A12" s="133" t="s">
        <v>359</v>
      </c>
      <c r="B12" s="112" t="s">
        <v>445</v>
      </c>
    </row>
    <row r="13" spans="1:5" x14ac:dyDescent="0.25">
      <c r="A13" s="133" t="s">
        <v>360</v>
      </c>
      <c r="B13" s="112" t="s">
        <v>445</v>
      </c>
    </row>
    <row r="14" spans="1:5" x14ac:dyDescent="0.25">
      <c r="A14" s="133" t="s">
        <v>361</v>
      </c>
      <c r="B14" s="112" t="s">
        <v>445</v>
      </c>
    </row>
    <row r="15" spans="1:5" ht="14.4" thickBot="1" x14ac:dyDescent="0.3">
      <c r="B15" s="137"/>
    </row>
    <row r="16" spans="1:5" ht="14.4" thickBot="1" x14ac:dyDescent="0.3">
      <c r="A16" s="134" t="s">
        <v>416</v>
      </c>
      <c r="B16" s="137"/>
    </row>
    <row r="17" spans="1:5" ht="15" thickBot="1" x14ac:dyDescent="0.3">
      <c r="A17" s="135"/>
      <c r="B17" s="138"/>
      <c r="C17" s="126"/>
      <c r="D17" s="126"/>
    </row>
    <row r="18" spans="1:5" ht="14.4" x14ac:dyDescent="0.25">
      <c r="A18" s="125"/>
      <c r="B18" s="126"/>
      <c r="C18" s="126"/>
      <c r="D18" s="126"/>
      <c r="E18" s="48"/>
    </row>
    <row r="19" spans="1:5" ht="14.4" thickBot="1" x14ac:dyDescent="0.3"/>
    <row r="20" spans="1:5" ht="14.4" thickBot="1" x14ac:dyDescent="0.3">
      <c r="A20" s="181" t="s">
        <v>417</v>
      </c>
    </row>
    <row r="21" spans="1:5" ht="15" customHeight="1" x14ac:dyDescent="0.25">
      <c r="A21" s="287"/>
      <c r="B21" s="288"/>
      <c r="C21" s="288"/>
      <c r="D21" s="288"/>
      <c r="E21" s="289"/>
    </row>
    <row r="22" spans="1:5" ht="15" customHeight="1" x14ac:dyDescent="0.25">
      <c r="A22" s="290"/>
      <c r="B22" s="291"/>
      <c r="C22" s="291"/>
      <c r="D22" s="291"/>
      <c r="E22" s="292"/>
    </row>
    <row r="23" spans="1:5" ht="15" customHeight="1" x14ac:dyDescent="0.25">
      <c r="A23" s="290"/>
      <c r="B23" s="291"/>
      <c r="C23" s="291"/>
      <c r="D23" s="291"/>
      <c r="E23" s="292"/>
    </row>
    <row r="24" spans="1:5" ht="15" customHeight="1" x14ac:dyDescent="0.25">
      <c r="A24" s="290"/>
      <c r="B24" s="291"/>
      <c r="C24" s="291"/>
      <c r="D24" s="291"/>
      <c r="E24" s="292"/>
    </row>
    <row r="25" spans="1:5" ht="15" customHeight="1" x14ac:dyDescent="0.25">
      <c r="A25" s="290"/>
      <c r="B25" s="291"/>
      <c r="C25" s="291"/>
      <c r="D25" s="291"/>
      <c r="E25" s="292"/>
    </row>
    <row r="26" spans="1:5" ht="15" customHeight="1" thickBot="1" x14ac:dyDescent="0.3">
      <c r="A26" s="293"/>
      <c r="B26" s="294"/>
      <c r="C26" s="294"/>
      <c r="D26" s="294"/>
      <c r="E26" s="295"/>
    </row>
    <row r="27" spans="1:5" ht="15" thickBot="1" x14ac:dyDescent="0.3">
      <c r="A27" s="128"/>
      <c r="B27" s="129"/>
      <c r="C27" s="129"/>
      <c r="D27" s="129"/>
    </row>
    <row r="28" spans="1:5" ht="14.4" thickBot="1" x14ac:dyDescent="0.3">
      <c r="A28" s="181" t="s">
        <v>418</v>
      </c>
    </row>
    <row r="29" spans="1:5" ht="14.4" thickBot="1" x14ac:dyDescent="0.3">
      <c r="A29" s="100" t="s">
        <v>435</v>
      </c>
      <c r="B29" s="100" t="s">
        <v>436</v>
      </c>
      <c r="C29" s="100" t="s">
        <v>432</v>
      </c>
      <c r="D29" s="100" t="s">
        <v>434</v>
      </c>
      <c r="E29" s="100" t="s">
        <v>433</v>
      </c>
    </row>
    <row r="30" spans="1:5" x14ac:dyDescent="0.25">
      <c r="A30" s="139" t="s">
        <v>419</v>
      </c>
      <c r="B30" s="153"/>
      <c r="C30" s="172"/>
      <c r="D30" s="173"/>
      <c r="E30" s="174"/>
    </row>
    <row r="31" spans="1:5" ht="28.5" customHeight="1" x14ac:dyDescent="0.25">
      <c r="A31" s="130" t="s">
        <v>420</v>
      </c>
      <c r="B31" s="112"/>
      <c r="C31" s="175"/>
      <c r="D31" s="176"/>
      <c r="E31" s="177"/>
    </row>
    <row r="32" spans="1:5" ht="24" x14ac:dyDescent="0.25">
      <c r="A32" s="130" t="s">
        <v>421</v>
      </c>
      <c r="B32" s="112"/>
      <c r="C32" s="175"/>
      <c r="D32" s="176"/>
      <c r="E32" s="177"/>
    </row>
    <row r="33" spans="1:5" x14ac:dyDescent="0.25">
      <c r="A33" s="130" t="s">
        <v>422</v>
      </c>
      <c r="B33" s="112"/>
      <c r="C33" s="175"/>
      <c r="D33" s="176"/>
      <c r="E33" s="177"/>
    </row>
    <row r="34" spans="1:5" ht="21.75" customHeight="1" x14ac:dyDescent="0.25">
      <c r="A34" s="130" t="s">
        <v>423</v>
      </c>
      <c r="B34" s="112"/>
      <c r="C34" s="175"/>
      <c r="D34" s="176"/>
      <c r="E34" s="177"/>
    </row>
    <row r="35" spans="1:5" ht="24" x14ac:dyDescent="0.25">
      <c r="A35" s="130" t="s">
        <v>424</v>
      </c>
      <c r="B35" s="112"/>
      <c r="C35" s="175"/>
      <c r="D35" s="176"/>
      <c r="E35" s="177"/>
    </row>
    <row r="36" spans="1:5" x14ac:dyDescent="0.25">
      <c r="A36" s="130" t="s">
        <v>425</v>
      </c>
      <c r="B36" s="112"/>
      <c r="C36" s="175"/>
      <c r="D36" s="176"/>
      <c r="E36" s="177"/>
    </row>
    <row r="37" spans="1:5" ht="24" x14ac:dyDescent="0.25">
      <c r="A37" s="130" t="s">
        <v>426</v>
      </c>
      <c r="B37" s="112"/>
      <c r="C37" s="175"/>
      <c r="D37" s="176"/>
      <c r="E37" s="177"/>
    </row>
    <row r="38" spans="1:5" x14ac:dyDescent="0.25">
      <c r="A38" s="130" t="s">
        <v>427</v>
      </c>
      <c r="B38" s="112"/>
      <c r="C38" s="175"/>
      <c r="D38" s="176"/>
      <c r="E38" s="177"/>
    </row>
    <row r="39" spans="1:5" x14ac:dyDescent="0.25">
      <c r="A39" s="130" t="s">
        <v>428</v>
      </c>
      <c r="B39" s="112"/>
      <c r="C39" s="175"/>
      <c r="D39" s="176"/>
      <c r="E39" s="177"/>
    </row>
    <row r="40" spans="1:5" ht="24" x14ac:dyDescent="0.25">
      <c r="A40" s="130" t="s">
        <v>429</v>
      </c>
      <c r="B40" s="112"/>
      <c r="C40" s="175"/>
      <c r="D40" s="176"/>
      <c r="E40" s="177"/>
    </row>
    <row r="41" spans="1:5" ht="24" x14ac:dyDescent="0.25">
      <c r="A41" s="130" t="s">
        <v>430</v>
      </c>
      <c r="B41" s="112"/>
      <c r="C41" s="175"/>
      <c r="D41" s="176"/>
      <c r="E41" s="177"/>
    </row>
    <row r="42" spans="1:5" ht="24.6" thickBot="1" x14ac:dyDescent="0.3">
      <c r="A42" s="131" t="s">
        <v>431</v>
      </c>
      <c r="B42" s="146"/>
      <c r="C42" s="178"/>
      <c r="D42" s="179"/>
      <c r="E42" s="180"/>
    </row>
  </sheetData>
  <mergeCells count="2">
    <mergeCell ref="A21:E26"/>
    <mergeCell ref="A1:E1"/>
  </mergeCells>
  <printOptions horizontalCentered="1"/>
  <pageMargins left="0.31496062992125984" right="0.31496062992125984" top="0.74803149606299213" bottom="0.55118110236220474" header="0.31496062992125984" footer="0.31496062992125984"/>
  <pageSetup paperSize="9" fitToHeight="0" orientation="portrait" horizontalDpi="1200" verticalDpi="1200" r:id="rId1"/>
  <headerFooter>
    <oddHeader>&amp;L&amp;G&amp;CRevue de contrat du
&amp;D&amp;RREVCONT rev24</oddHeader>
    <oddFooter>&amp;LPôle étude et réalisations&amp;CBabcock-Wanson NERAC&amp;R&amp;P/&amp;N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A311D-731E-401F-BE0B-EF54D1EAE659}">
  <sheetPr codeName="Feuil7">
    <pageSetUpPr fitToPage="1"/>
  </sheetPr>
  <dimension ref="A1:C35"/>
  <sheetViews>
    <sheetView view="pageBreakPreview" zoomScaleNormal="100" zoomScaleSheetLayoutView="100" workbookViewId="0">
      <selection sqref="A1:XFD1"/>
    </sheetView>
  </sheetViews>
  <sheetFormatPr baseColWidth="10" defaultColWidth="11.44140625" defaultRowHeight="13.8" x14ac:dyDescent="0.25"/>
  <cols>
    <col min="1" max="1" width="31.33203125" style="42" customWidth="1"/>
    <col min="2" max="2" width="28.5546875" style="42" customWidth="1"/>
    <col min="3" max="3" width="27.109375" style="42" customWidth="1"/>
    <col min="4" max="16384" width="11.44140625" style="42"/>
  </cols>
  <sheetData>
    <row r="1" spans="1:3" ht="20.100000000000001" customHeight="1" thickBot="1" x14ac:dyDescent="0.3">
      <c r="A1" s="299" t="s">
        <v>411</v>
      </c>
      <c r="B1" s="300"/>
      <c r="C1" s="301"/>
    </row>
    <row r="3" spans="1:3" x14ac:dyDescent="0.25">
      <c r="A3" s="186" t="s">
        <v>396</v>
      </c>
      <c r="B3" s="102"/>
    </row>
    <row r="4" spans="1:3" x14ac:dyDescent="0.25">
      <c r="A4" s="186" t="s">
        <v>363</v>
      </c>
      <c r="B4" s="54" t="s">
        <v>446</v>
      </c>
    </row>
    <row r="5" spans="1:3" x14ac:dyDescent="0.25">
      <c r="A5" s="186" t="s">
        <v>364</v>
      </c>
      <c r="B5" s="54" t="s">
        <v>446</v>
      </c>
    </row>
    <row r="6" spans="1:3" x14ac:dyDescent="0.25">
      <c r="A6" s="186" t="s">
        <v>374</v>
      </c>
      <c r="B6" s="54" t="s">
        <v>446</v>
      </c>
    </row>
    <row r="7" spans="1:3" ht="27.6" x14ac:dyDescent="0.25">
      <c r="A7" s="187" t="s">
        <v>365</v>
      </c>
      <c r="B7" s="54" t="s">
        <v>446</v>
      </c>
    </row>
    <row r="8" spans="1:3" x14ac:dyDescent="0.25">
      <c r="A8" s="186" t="s">
        <v>366</v>
      </c>
      <c r="B8" s="54" t="s">
        <v>446</v>
      </c>
    </row>
    <row r="9" spans="1:3" x14ac:dyDescent="0.25">
      <c r="A9" s="186" t="s">
        <v>367</v>
      </c>
      <c r="B9" s="54" t="s">
        <v>446</v>
      </c>
    </row>
    <row r="10" spans="1:3" x14ac:dyDescent="0.25">
      <c r="A10" s="188"/>
    </row>
    <row r="11" spans="1:3" x14ac:dyDescent="0.25">
      <c r="A11" s="186" t="s">
        <v>368</v>
      </c>
      <c r="B11" s="102"/>
    </row>
    <row r="12" spans="1:3" x14ac:dyDescent="0.25">
      <c r="A12" s="186" t="s">
        <v>371</v>
      </c>
      <c r="B12" s="54" t="s">
        <v>444</v>
      </c>
    </row>
    <row r="13" spans="1:3" x14ac:dyDescent="0.25">
      <c r="A13" s="186" t="s">
        <v>369</v>
      </c>
      <c r="B13" s="54" t="s">
        <v>444</v>
      </c>
    </row>
    <row r="14" spans="1:3" x14ac:dyDescent="0.25">
      <c r="A14" s="186" t="s">
        <v>370</v>
      </c>
      <c r="B14" s="54" t="s">
        <v>444</v>
      </c>
    </row>
    <row r="15" spans="1:3" x14ac:dyDescent="0.25">
      <c r="A15" s="186" t="s">
        <v>372</v>
      </c>
      <c r="B15" s="54" t="s">
        <v>444</v>
      </c>
    </row>
    <row r="16" spans="1:3" x14ac:dyDescent="0.25">
      <c r="A16" s="188"/>
    </row>
    <row r="17" spans="1:3" x14ac:dyDescent="0.25">
      <c r="A17" s="186" t="s">
        <v>373</v>
      </c>
      <c r="B17" s="54" t="s">
        <v>444</v>
      </c>
    </row>
    <row r="18" spans="1:3" ht="14.4" thickBot="1" x14ac:dyDescent="0.3"/>
    <row r="19" spans="1:3" ht="14.4" thickBot="1" x14ac:dyDescent="0.3">
      <c r="A19" s="302" t="s">
        <v>443</v>
      </c>
      <c r="B19" s="303"/>
      <c r="C19" s="304"/>
    </row>
    <row r="20" spans="1:3" ht="14.4" thickBot="1" x14ac:dyDescent="0.3"/>
    <row r="21" spans="1:3" ht="15" customHeight="1" x14ac:dyDescent="0.25">
      <c r="A21" s="305" t="s">
        <v>451</v>
      </c>
      <c r="B21" s="306"/>
      <c r="C21" s="307"/>
    </row>
    <row r="22" spans="1:3" x14ac:dyDescent="0.25">
      <c r="A22" s="308"/>
      <c r="B22" s="309"/>
      <c r="C22" s="310"/>
    </row>
    <row r="23" spans="1:3" x14ac:dyDescent="0.25">
      <c r="A23" s="308"/>
      <c r="B23" s="309"/>
      <c r="C23" s="310"/>
    </row>
    <row r="24" spans="1:3" ht="14.4" thickBot="1" x14ac:dyDescent="0.3">
      <c r="A24" s="311"/>
      <c r="B24" s="312"/>
      <c r="C24" s="313"/>
    </row>
    <row r="25" spans="1:3" ht="15" thickBot="1" x14ac:dyDescent="0.3">
      <c r="A25" s="125"/>
      <c r="B25" s="126"/>
      <c r="C25" s="127"/>
    </row>
    <row r="26" spans="1:3" ht="28.8" x14ac:dyDescent="0.25">
      <c r="A26" s="182" t="s">
        <v>437</v>
      </c>
      <c r="B26" s="140"/>
      <c r="C26" s="127"/>
    </row>
    <row r="27" spans="1:3" ht="14.4" x14ac:dyDescent="0.25">
      <c r="A27" s="183" t="s">
        <v>438</v>
      </c>
      <c r="B27" s="141"/>
      <c r="C27" s="127"/>
    </row>
    <row r="28" spans="1:3" ht="14.4" x14ac:dyDescent="0.25">
      <c r="A28" s="184" t="s">
        <v>439</v>
      </c>
      <c r="B28" s="141"/>
      <c r="C28" s="126"/>
    </row>
    <row r="29" spans="1:3" ht="14.4" x14ac:dyDescent="0.25">
      <c r="A29" s="183" t="s">
        <v>440</v>
      </c>
      <c r="B29" s="141"/>
      <c r="C29" s="126"/>
    </row>
    <row r="30" spans="1:3" ht="14.4" x14ac:dyDescent="0.25">
      <c r="A30" s="183" t="s">
        <v>441</v>
      </c>
      <c r="B30" s="141"/>
      <c r="C30" s="126"/>
    </row>
    <row r="31" spans="1:3" ht="14.4" thickBot="1" x14ac:dyDescent="0.3">
      <c r="A31" s="185" t="s">
        <v>442</v>
      </c>
      <c r="B31" s="132"/>
    </row>
    <row r="32" spans="1:3" ht="14.4" thickBot="1" x14ac:dyDescent="0.3"/>
    <row r="33" spans="1:3" ht="14.4" thickBot="1" x14ac:dyDescent="0.3">
      <c r="A33" s="302" t="s">
        <v>385</v>
      </c>
      <c r="B33" s="303"/>
      <c r="C33" s="304"/>
    </row>
    <row r="35" spans="1:3" x14ac:dyDescent="0.25">
      <c r="A35" s="189" t="s">
        <v>386</v>
      </c>
    </row>
  </sheetData>
  <mergeCells count="4">
    <mergeCell ref="A1:C1"/>
    <mergeCell ref="A19:C19"/>
    <mergeCell ref="A33:C33"/>
    <mergeCell ref="A21:C24"/>
  </mergeCells>
  <printOptions horizontalCentered="1"/>
  <pageMargins left="0.31496062992125984" right="0.31496062992125984" top="0.74803149606299213" bottom="0.55118110236220474" header="0.31496062992125984" footer="0.31496062992125984"/>
  <pageSetup paperSize="9" fitToHeight="0" orientation="portrait" horizontalDpi="1200" verticalDpi="1200" r:id="rId1"/>
  <headerFooter>
    <oddHeader>&amp;L&amp;G&amp;CRevue de contrat du
&amp;D&amp;RREVCONT rev24</oddHeader>
    <oddFooter>&amp;LPôle étude et réalisations&amp;CBabcock-Wanson NERAC&amp;R&amp;P/&amp;N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590F6-C8AA-4341-9E97-B004A147C0E0}">
  <sheetPr codeName="Feuil8"/>
  <dimension ref="A1"/>
  <sheetViews>
    <sheetView workbookViewId="0">
      <selection activeCell="I15" sqref="I1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14</vt:i4>
      </vt:variant>
    </vt:vector>
  </HeadingPairs>
  <TitlesOfParts>
    <vt:vector size="25" baseType="lpstr">
      <vt:lpstr>Avertissement</vt:lpstr>
      <vt:lpstr>Enthalpie</vt:lpstr>
      <vt:lpstr>TABLE</vt:lpstr>
      <vt:lpstr>RC1</vt:lpstr>
      <vt:lpstr>RC2</vt:lpstr>
      <vt:lpstr>RC3</vt:lpstr>
      <vt:lpstr>RC4</vt:lpstr>
      <vt:lpstr>RC5</vt:lpstr>
      <vt:lpstr>RC6</vt:lpstr>
      <vt:lpstr>RC7</vt:lpstr>
      <vt:lpstr>Demande MES</vt:lpstr>
      <vt:lpstr>'RC1'!CaseACocher3</vt:lpstr>
      <vt:lpstr>'RC1'!CaseACocher4</vt:lpstr>
      <vt:lpstr>'RC1'!CaseACocher5</vt:lpstr>
      <vt:lpstr>'RC1'!CaseACocher6</vt:lpstr>
      <vt:lpstr>'RC1'!Texte68</vt:lpstr>
      <vt:lpstr>'RC1'!Texte70</vt:lpstr>
      <vt:lpstr>'RC1'!Texte73</vt:lpstr>
      <vt:lpstr>'RC1'!Zone_d_impression</vt:lpstr>
      <vt:lpstr>'RC2'!Zone_d_impression</vt:lpstr>
      <vt:lpstr>'RC3'!Zone_d_impression</vt:lpstr>
      <vt:lpstr>'RC4'!Zone_d_impression</vt:lpstr>
      <vt:lpstr>'RC5'!Zone_d_impression</vt:lpstr>
      <vt:lpstr>'RC6'!Zone_d_impression</vt:lpstr>
      <vt:lpstr>'RC7'!Zone_d_impression</vt:lpstr>
    </vt:vector>
  </TitlesOfParts>
  <Company>CNIM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nguerindetourville@babcock-wanson.com</dc:creator>
  <cp:lastModifiedBy>GUERIN DE TOURVILLE, Nathan</cp:lastModifiedBy>
  <cp:lastPrinted>2020-01-27T15:49:46Z</cp:lastPrinted>
  <dcterms:created xsi:type="dcterms:W3CDTF">2014-10-01T14:26:50Z</dcterms:created>
  <dcterms:modified xsi:type="dcterms:W3CDTF">2020-02-17T20:24:59Z</dcterms:modified>
</cp:coreProperties>
</file>