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ictorpop/Desktop/"/>
    </mc:Choice>
  </mc:AlternateContent>
  <xr:revisionPtr revIDLastSave="0" documentId="13_ncr:1_{88C494D2-2554-214A-9CFD-D9A78E5EF502}" xr6:coauthVersionLast="36" xr6:coauthVersionMax="36" xr10:uidLastSave="{00000000-0000-0000-0000-000000000000}"/>
  <bookViews>
    <workbookView xWindow="0" yWindow="460" windowWidth="25600" windowHeight="14700" activeTab="2" xr2:uid="{BC8731CA-676F-4B86-B923-63FD1A9AC292}"/>
  </bookViews>
  <sheets>
    <sheet name="Données" sheetId="1" r:id="rId1"/>
    <sheet name="Donnees graph" sheetId="3" r:id="rId2"/>
    <sheet name="Bridge par SKU " sheetId="2" r:id="rId3"/>
  </sheets>
  <definedNames>
    <definedName name="___thinkcellAJXAAAAAAAAAAAAAAAALMQGO4B57D7CHWXYHFXBVQFTY2" localSheetId="1" hidden="1">'Donnees graph'!$A$7:$P$9</definedName>
    <definedName name="_xlnm._FilterDatabase" localSheetId="0" hidden="1">Données!$A$2:$W$22</definedName>
    <definedName name="Image">INDIRECT(VLOOKUP('Bridge par SKU '!$D1,Données!$A:$W,23,FALSE))</definedName>
    <definedName name="Photo">INDIRECT(VLOOKUP('Bridge par SKU '!$D$5,Données!$A:$W,23,FALSE))</definedName>
    <definedName name="_xlnm.Print_Area" localSheetId="2">'Bridge par SKU '!$B$4:$U$52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3" l="1"/>
  <c r="G13" i="3"/>
  <c r="F13" i="3"/>
  <c r="E13" i="3"/>
  <c r="D13" i="3"/>
  <c r="C13" i="3"/>
  <c r="B13" i="3"/>
  <c r="A28" i="3" l="1"/>
  <c r="A27" i="3" s="1"/>
  <c r="A22" i="3" l="1"/>
  <c r="P28" i="3"/>
  <c r="P27" i="3" s="1"/>
  <c r="P22" i="3" l="1"/>
  <c r="P21" i="3" s="1"/>
  <c r="A21" i="3"/>
  <c r="H31" i="3"/>
  <c r="G31" i="3"/>
  <c r="F31" i="3"/>
  <c r="E31" i="3"/>
  <c r="D31" i="3"/>
  <c r="C31" i="3"/>
  <c r="B31" i="3"/>
  <c r="O27" i="3" l="1"/>
  <c r="N27" i="3"/>
  <c r="M27" i="3"/>
  <c r="L27" i="3"/>
  <c r="K27" i="3"/>
  <c r="J27" i="3"/>
  <c r="I27" i="3"/>
  <c r="H27" i="3"/>
  <c r="G27" i="3"/>
  <c r="F27" i="3"/>
  <c r="E27" i="3"/>
  <c r="D27" i="3"/>
  <c r="C27" i="3"/>
  <c r="B27" i="3"/>
  <c r="N21" i="3" l="1"/>
  <c r="M21" i="3"/>
  <c r="L21" i="3"/>
  <c r="K21" i="3"/>
  <c r="J21" i="3"/>
  <c r="I21" i="3"/>
  <c r="H21" i="3"/>
  <c r="G21" i="3"/>
  <c r="F21" i="3"/>
  <c r="E21" i="3"/>
  <c r="D21" i="3"/>
  <c r="C21" i="3"/>
  <c r="B21" i="3"/>
  <c r="O3" i="3" l="1"/>
  <c r="K3" i="3"/>
  <c r="G3" i="3"/>
  <c r="C3" i="3"/>
  <c r="N3" i="3"/>
  <c r="J3" i="3"/>
  <c r="F3" i="3"/>
  <c r="B3" i="3"/>
  <c r="M3" i="3"/>
  <c r="I3" i="3"/>
  <c r="E3" i="3"/>
  <c r="A3" i="3"/>
  <c r="P3" i="3"/>
  <c r="L3" i="3"/>
  <c r="H3" i="3"/>
  <c r="D3" i="3"/>
  <c r="D14" i="2" l="1"/>
  <c r="D16" i="2"/>
  <c r="D18" i="2" l="1"/>
  <c r="O9" i="3"/>
  <c r="K9" i="3"/>
  <c r="G9" i="3"/>
  <c r="C9" i="3"/>
  <c r="N9" i="3"/>
  <c r="J9" i="3"/>
  <c r="F9" i="3"/>
  <c r="M9" i="3"/>
  <c r="I9" i="3"/>
  <c r="E9" i="3"/>
  <c r="L9" i="3"/>
  <c r="H9" i="3"/>
  <c r="D9" i="3"/>
  <c r="P9" i="3"/>
  <c r="B9" i="3"/>
  <c r="D20" i="2" l="1"/>
  <c r="D10" i="2" l="1"/>
  <c r="D6" i="2" l="1"/>
</calcChain>
</file>

<file path=xl/sharedStrings.xml><?xml version="1.0" encoding="utf-8"?>
<sst xmlns="http://schemas.openxmlformats.org/spreadsheetml/2006/main" count="279" uniqueCount="154">
  <si>
    <t>SKU</t>
  </si>
  <si>
    <t>Description</t>
  </si>
  <si>
    <t>PRS 19</t>
  </si>
  <si>
    <t>PRS 20</t>
  </si>
  <si>
    <t>Q102DZ</t>
  </si>
  <si>
    <t>Q11C30</t>
  </si>
  <si>
    <t>Q12MGZ</t>
  </si>
  <si>
    <t>Q13MJZ</t>
  </si>
  <si>
    <t>Q1A61Z</t>
  </si>
  <si>
    <t>Q1A62Z</t>
  </si>
  <si>
    <t>Q1B300</t>
  </si>
  <si>
    <t>Q1D22Z</t>
  </si>
  <si>
    <t>Q1DM0Z</t>
  </si>
  <si>
    <t>Q1E01Z</t>
  </si>
  <si>
    <t>Q1E02Z</t>
  </si>
  <si>
    <t>Q1E200</t>
  </si>
  <si>
    <t>Q1E900</t>
  </si>
  <si>
    <t>Q1E940</t>
  </si>
  <si>
    <t>Q1E950</t>
  </si>
  <si>
    <t>Q1E960</t>
  </si>
  <si>
    <t>Q1EBE0</t>
  </si>
  <si>
    <t>Q1EBG0</t>
  </si>
  <si>
    <t>Q1EBH0</t>
  </si>
  <si>
    <t>Q1EBK0</t>
  </si>
  <si>
    <t>Catégorie</t>
  </si>
  <si>
    <t>Sous-catégorie</t>
  </si>
  <si>
    <t>Ligne produit</t>
  </si>
  <si>
    <t>Spin Time W</t>
  </si>
  <si>
    <t>Qte PDP 2020</t>
  </si>
  <si>
    <t>Effet taux horaire</t>
  </si>
  <si>
    <t xml:space="preserve">Ajout gamme Ramp up </t>
  </si>
  <si>
    <t xml:space="preserve"> Ajout gamme CQ</t>
  </si>
  <si>
    <t xml:space="preserve">  Delta Semi Finished</t>
  </si>
  <si>
    <t xml:space="preserve"> Effet coeff achat </t>
  </si>
  <si>
    <t xml:space="preserve">  Delta Subcontracting</t>
  </si>
  <si>
    <t xml:space="preserve">Effet packaging </t>
  </si>
  <si>
    <t xml:space="preserve">Effet matières et composants </t>
  </si>
  <si>
    <t>Effet revalo métaux précieux</t>
  </si>
  <si>
    <t xml:space="preserve">  Inflation budgétée</t>
  </si>
  <si>
    <t>Correctioon erreurs nomenclatures</t>
  </si>
  <si>
    <t>Corrections coeff achat</t>
  </si>
  <si>
    <t xml:space="preserve">  Perf achat</t>
  </si>
  <si>
    <t>Adresse</t>
  </si>
  <si>
    <t xml:space="preserve">SKU : </t>
  </si>
  <si>
    <t xml:space="preserve">Description : </t>
  </si>
  <si>
    <t xml:space="preserve">Sous-Catégorie : </t>
  </si>
  <si>
    <t xml:space="preserve">PRS 19 : </t>
  </si>
  <si>
    <t xml:space="preserve">STD 20 : </t>
  </si>
  <si>
    <t>Adr</t>
  </si>
  <si>
    <t>Taux horaire</t>
  </si>
  <si>
    <t xml:space="preserve">Ramp Up </t>
  </si>
  <si>
    <t>CQ</t>
  </si>
  <si>
    <t xml:space="preserve">Coeff achat </t>
  </si>
  <si>
    <t>Sous-traitance</t>
  </si>
  <si>
    <t xml:space="preserve">Packaging </t>
  </si>
  <si>
    <t xml:space="preserve">Matières et composants </t>
  </si>
  <si>
    <t>Raw Material</t>
  </si>
  <si>
    <t>Semi Finished</t>
  </si>
  <si>
    <t>Packaging</t>
  </si>
  <si>
    <t>Subcontracting</t>
  </si>
  <si>
    <t>Productive hours</t>
  </si>
  <si>
    <t>Add-on Costs</t>
  </si>
  <si>
    <t xml:space="preserve"> STD 19 </t>
  </si>
  <si>
    <t xml:space="preserve">  Effet anomalies achat </t>
  </si>
  <si>
    <t xml:space="preserve"> STD20</t>
  </si>
  <si>
    <t xml:space="preserve">Delta (en  %) : </t>
  </si>
  <si>
    <t xml:space="preserve">Delta (en valeur) : </t>
  </si>
  <si>
    <t xml:space="preserve">QTE au PDP </t>
  </si>
  <si>
    <t>Core</t>
  </si>
  <si>
    <t>Exceptionnel</t>
  </si>
  <si>
    <t xml:space="preserve">Impact revalo </t>
  </si>
  <si>
    <t xml:space="preserve">COGS de base </t>
  </si>
  <si>
    <t xml:space="preserve">COGS après revalo </t>
  </si>
  <si>
    <t xml:space="preserve">Part métaux précieux </t>
  </si>
  <si>
    <t xml:space="preserve">COGS non revalo </t>
  </si>
  <si>
    <t>COGS @STD19</t>
  </si>
  <si>
    <t>COGS@STD20</t>
  </si>
  <si>
    <t>Stock @STD19</t>
  </si>
  <si>
    <t>WA-8001</t>
  </si>
  <si>
    <t>WA-5500</t>
  </si>
  <si>
    <t>WA-6201</t>
  </si>
  <si>
    <t>WA-4000</t>
  </si>
  <si>
    <t>WA-5001</t>
  </si>
  <si>
    <t>WA-1600</t>
  </si>
  <si>
    <t>WA-6101</t>
  </si>
  <si>
    <t>WA-7101</t>
  </si>
  <si>
    <t>WA-7201</t>
  </si>
  <si>
    <t>WA-7102</t>
  </si>
  <si>
    <t>WA-7004</t>
  </si>
  <si>
    <t>WA-7501</t>
  </si>
  <si>
    <t>Z03</t>
  </si>
  <si>
    <t>WA-7005</t>
  </si>
  <si>
    <t>WA-5501</t>
  </si>
  <si>
    <t>WA-1005</t>
  </si>
  <si>
    <t>WA-7001</t>
  </si>
  <si>
    <t>WA-6001</t>
  </si>
  <si>
    <t>WA-6501</t>
  </si>
  <si>
    <t>WA-6204</t>
  </si>
  <si>
    <t>WA-7002</t>
  </si>
  <si>
    <t>WA-2001</t>
  </si>
  <si>
    <t>WA-7003</t>
  </si>
  <si>
    <t>WA-9901</t>
  </si>
  <si>
    <t>WA-6203</t>
  </si>
  <si>
    <t>WA-5002</t>
  </si>
  <si>
    <t>WA-4002</t>
  </si>
  <si>
    <t>WA-5003</t>
  </si>
  <si>
    <t>Stock @STD20</t>
  </si>
  <si>
    <t xml:space="preserve">Façon </t>
  </si>
  <si>
    <t>Façon</t>
  </si>
  <si>
    <t xml:space="preserve">Taux horaire </t>
  </si>
  <si>
    <t xml:space="preserve">Coûts additifs </t>
  </si>
  <si>
    <t>Packaging &amp; Divers</t>
  </si>
  <si>
    <t>Matières précieuses</t>
  </si>
  <si>
    <t>Cadrans &amp; réhauts</t>
  </si>
  <si>
    <t>Objets connectés</t>
  </si>
  <si>
    <t>Mouvements</t>
  </si>
  <si>
    <t>Boites</t>
  </si>
  <si>
    <t>Bracelets et boucles</t>
  </si>
  <si>
    <t>Aiguilles</t>
  </si>
  <si>
    <t>Têtes de montre</t>
  </si>
  <si>
    <t>Matières premières</t>
  </si>
  <si>
    <t>Part matières</t>
  </si>
  <si>
    <t xml:space="preserve">Revalorisation de la SKU </t>
  </si>
  <si>
    <t>TM TB XL Q REGAT.NAVY</t>
  </si>
  <si>
    <t xml:space="preserve">Horlogerie </t>
  </si>
  <si>
    <t>Tambour Nautical</t>
  </si>
  <si>
    <t>TB L A.SPIN TI.OB D.EX.AL</t>
  </si>
  <si>
    <t>TM TB SLM 28Q.ST.IND.DIA</t>
  </si>
  <si>
    <t>Tambour Slim</t>
  </si>
  <si>
    <t>TM TB SLM 33Q.ST.IND.DIA</t>
  </si>
  <si>
    <t>TM TB XL A.CHRONO BLUE 46</t>
  </si>
  <si>
    <t>TM TB XL A.CH.ALL BLACK</t>
  </si>
  <si>
    <t>Tambour All Black</t>
  </si>
  <si>
    <t>TB XL A.GMT ST.PG 2 D.EXA</t>
  </si>
  <si>
    <t>TAMBOUR</t>
  </si>
  <si>
    <t>TM TB L A.PS.ALL BLACK</t>
  </si>
  <si>
    <t>TM TB SLM L Q.MNG.ECLIPSE</t>
  </si>
  <si>
    <t>TM TB SLM 39Q.ST.IND.DIA</t>
  </si>
  <si>
    <t>TM TB SLM 35A PG AV.D.MOP</t>
  </si>
  <si>
    <t>Premium</t>
  </si>
  <si>
    <t>TAMBOUR SLIM</t>
  </si>
  <si>
    <t>TB L A.ST FPAV.WG 2 EXAL</t>
  </si>
  <si>
    <t>Tambour Spin Time</t>
  </si>
  <si>
    <t>TB L LV277 WG DI.TS.CA.GR</t>
  </si>
  <si>
    <t>Tambour LV277</t>
  </si>
  <si>
    <t>TB L LV277 FO.WG D.R.EXAL</t>
  </si>
  <si>
    <t>Tambour</t>
  </si>
  <si>
    <t>TB L LV277 FO.WG D.W.EXAL</t>
  </si>
  <si>
    <t>TB L LV277 FO.WG D.G.EXAL</t>
  </si>
  <si>
    <t>TB SLM T.38A.WG M.D.EXAL</t>
  </si>
  <si>
    <t>Tambour Slim Manuf</t>
  </si>
  <si>
    <t>TB SLM T.38A.WG M.D.T.EXA</t>
  </si>
  <si>
    <t>TB SLM T.38A PG D.AV.EXAL</t>
  </si>
  <si>
    <t>TB SLM T.38A WG D.EX.AL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</si>
</sst>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CHF&quot;_-;\-* #,##0.00\ &quot;CHF&quot;_-;_-* &quot;-&quot;??\ &quot;CHF&quot;_-;_-@_-"/>
    <numFmt numFmtId="165" formatCode="_-* #,##0.00\ _C_H_F_-;\-* #,##0.00\ _C_H_F_-;_-* &quot;-&quot;??\ _C_H_F_-;_-@_-"/>
    <numFmt numFmtId="166" formatCode="_-* #,##0.0\ _C_H_F_-;\-* #,##0.0\ _C_H_F_-;_-* &quot;-&quot;??\ _C_H_F_-;_-@_-"/>
    <numFmt numFmtId="167" formatCode="_-* #,##0\ _C_H_F_-;\-* #,##0\ _C_H_F_-;_-* &quot;-&quot;??\ _C_H_F_-;_-@_-"/>
    <numFmt numFmtId="168" formatCode="#,##0.00\ &quot;CHF&quot;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 style="thick">
        <color theme="4" tint="-0.249977111117893"/>
      </right>
      <top/>
      <bottom/>
      <diagonal/>
    </border>
    <border>
      <left/>
      <right style="thick">
        <color theme="4" tint="-0.499984740745262"/>
      </right>
      <top/>
      <bottom/>
      <diagonal/>
    </border>
    <border>
      <left style="thick">
        <color theme="4" tint="-0.499984740745262"/>
      </left>
      <right/>
      <top style="thick">
        <color theme="4" tint="-0.499984740745262"/>
      </top>
      <bottom/>
      <diagonal/>
    </border>
    <border>
      <left/>
      <right/>
      <top style="thick">
        <color theme="4" tint="-0.499984740745262"/>
      </top>
      <bottom/>
      <diagonal/>
    </border>
    <border>
      <left/>
      <right style="thick">
        <color theme="4" tint="-0.499984740745262"/>
      </right>
      <top style="thick">
        <color theme="4" tint="-0.499984740745262"/>
      </top>
      <bottom/>
      <diagonal/>
    </border>
    <border>
      <left style="thick">
        <color theme="4" tint="-0.499984740745262"/>
      </left>
      <right/>
      <top/>
      <bottom/>
      <diagonal/>
    </border>
    <border>
      <left style="thick">
        <color theme="4" tint="-0.499984740745262"/>
      </left>
      <right/>
      <top style="thick">
        <color theme="4" tint="-0.499984740745262"/>
      </top>
      <bottom style="thick">
        <color theme="4" tint="-0.499984740745262"/>
      </bottom>
      <diagonal/>
    </border>
    <border>
      <left/>
      <right/>
      <top style="thick">
        <color theme="4" tint="-0.499984740745262"/>
      </top>
      <bottom style="thick">
        <color theme="4" tint="-0.499984740745262"/>
      </bottom>
      <diagonal/>
    </border>
    <border>
      <left/>
      <right style="thick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1" applyFont="1" applyAlignment="1">
      <alignment horizontal="center"/>
    </xf>
    <xf numFmtId="165" fontId="0" fillId="0" borderId="0" xfId="1" applyFont="1"/>
    <xf numFmtId="165" fontId="0" fillId="0" borderId="0" xfId="1" applyNumberFormat="1" applyFont="1"/>
    <xf numFmtId="0" fontId="0" fillId="0" borderId="0" xfId="0" applyBorder="1"/>
    <xf numFmtId="0" fontId="0" fillId="0" borderId="0" xfId="0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2" xfId="0" applyBorder="1"/>
    <xf numFmtId="165" fontId="0" fillId="0" borderId="0" xfId="1" applyFont="1" applyBorder="1" applyAlignment="1">
      <alignment horizontal="center"/>
    </xf>
    <xf numFmtId="166" fontId="0" fillId="0" borderId="0" xfId="1" applyNumberFormat="1" applyFont="1"/>
    <xf numFmtId="167" fontId="0" fillId="0" borderId="0" xfId="1" applyNumberFormat="1" applyFon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 applyFill="1" applyBorder="1"/>
    <xf numFmtId="0" fontId="3" fillId="0" borderId="0" xfId="0" applyFont="1" applyFill="1" applyBorder="1" applyAlignment="1"/>
    <xf numFmtId="0" fontId="3" fillId="4" borderId="0" xfId="0" applyFont="1" applyFill="1" applyBorder="1" applyAlignment="1"/>
    <xf numFmtId="167" fontId="0" fillId="0" borderId="0" xfId="1" applyNumberFormat="1" applyFont="1" applyAlignment="1">
      <alignment horizontal="center"/>
    </xf>
    <xf numFmtId="0" fontId="0" fillId="0" borderId="0" xfId="0" applyAlignment="1">
      <alignment horizontal="center" wrapText="1"/>
    </xf>
    <xf numFmtId="167" fontId="0" fillId="0" borderId="0" xfId="1" applyNumberFormat="1" applyFont="1" applyAlignment="1">
      <alignment horizontal="right"/>
    </xf>
    <xf numFmtId="167" fontId="0" fillId="0" borderId="0" xfId="1" applyNumberFormat="1" applyFont="1" applyBorder="1"/>
    <xf numFmtId="167" fontId="0" fillId="0" borderId="1" xfId="1" applyNumberFormat="1" applyFont="1" applyBorder="1"/>
    <xf numFmtId="167" fontId="5" fillId="0" borderId="0" xfId="1" applyNumberFormat="1" applyFont="1" applyAlignment="1">
      <alignment horizontal="center"/>
    </xf>
    <xf numFmtId="0" fontId="1" fillId="0" borderId="0" xfId="0" applyFont="1" applyBorder="1" applyAlignment="1">
      <alignment horizontal="right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1" fillId="3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6" fontId="1" fillId="3" borderId="0" xfId="1" applyNumberFormat="1" applyFont="1" applyFill="1" applyBorder="1" applyAlignment="1">
      <alignment horizontal="center"/>
    </xf>
    <xf numFmtId="166" fontId="1" fillId="0" borderId="0" xfId="1" applyNumberFormat="1" applyFont="1" applyBorder="1" applyAlignment="1">
      <alignment horizontal="center"/>
    </xf>
    <xf numFmtId="0" fontId="1" fillId="0" borderId="0" xfId="0" applyFont="1" applyBorder="1"/>
    <xf numFmtId="168" fontId="1" fillId="3" borderId="0" xfId="0" applyNumberFormat="1" applyFont="1" applyFill="1" applyBorder="1"/>
    <xf numFmtId="0" fontId="1" fillId="0" borderId="0" xfId="0" applyFont="1" applyFill="1" applyBorder="1" applyAlignment="1">
      <alignment horizontal="right"/>
    </xf>
    <xf numFmtId="10" fontId="1" fillId="3" borderId="0" xfId="2" applyNumberFormat="1" applyFont="1" applyFill="1" applyBorder="1"/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colors>
    <mruColors>
      <color rgb="FF7CF0FC"/>
      <color rgb="FFF4AAE4"/>
      <color rgb="FF686BF4"/>
      <color rgb="FFF5BE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Repartition du standard</a:t>
            </a:r>
            <a:r>
              <a:rPr lang="en-US" baseline="0"/>
              <a:t> 20</a:t>
            </a:r>
          </a:p>
        </c:rich>
      </c:tx>
      <c:layout>
        <c:manualLayout>
          <c:xMode val="edge"/>
          <c:yMode val="edge"/>
          <c:x val="0.34958927990911781"/>
          <c:y val="7.0489542136172457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solidFill>
              <a:schemeClr val="accent2">
                <a:lumMod val="20000"/>
                <a:lumOff val="80000"/>
              </a:schemeClr>
            </a:solidFill>
            <a:ln>
              <a:solidFill>
                <a:schemeClr val="bg1">
                  <a:lumMod val="75000"/>
                </a:schemeClr>
              </a:solidFill>
            </a:ln>
          </c:spPr>
          <c:dPt>
            <c:idx val="0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CF2-48B7-A11B-1D52B926ED46}"/>
              </c:ext>
            </c:extLst>
          </c:dPt>
          <c:dPt>
            <c:idx val="1"/>
            <c:bubble3D val="0"/>
            <c:spPr>
              <a:solidFill>
                <a:srgbClr val="F5BE99"/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D04-4340-B70A-505706B804B6}"/>
              </c:ext>
            </c:extLst>
          </c:dPt>
          <c:dPt>
            <c:idx val="2"/>
            <c:bubble3D val="0"/>
            <c:spPr>
              <a:solidFill>
                <a:srgbClr val="686BF4"/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D04-4340-B70A-505706B804B6}"/>
              </c:ext>
            </c:extLst>
          </c:dPt>
          <c:dPt>
            <c:idx val="3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9CF2-48B7-A11B-1D52B926ED46}"/>
              </c:ext>
            </c:extLst>
          </c:dPt>
          <c:dPt>
            <c:idx val="4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D04-4340-B70A-505706B804B6}"/>
              </c:ext>
            </c:extLst>
          </c:dPt>
          <c:dPt>
            <c:idx val="5"/>
            <c:bubble3D val="0"/>
            <c:spPr>
              <a:solidFill>
                <a:srgbClr val="F4AAE4"/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CF2-48B7-A11B-1D52B926ED46}"/>
              </c:ext>
            </c:extLst>
          </c:dPt>
          <c:dPt>
            <c:idx val="6"/>
            <c:bubble3D val="0"/>
            <c:spPr>
              <a:solidFill>
                <a:srgbClr val="7CF0FC"/>
              </a:solidFill>
              <a:ln w="19050">
                <a:solidFill>
                  <a:schemeClr val="bg1">
                    <a:lumMod val="7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947A-4240-B422-D208FDC5854E}"/>
              </c:ext>
            </c:extLst>
          </c:dPt>
          <c:dLbls>
            <c:dLbl>
              <c:idx val="0"/>
              <c:layout>
                <c:manualLayout>
                  <c:x val="1.0119373877403014E-2"/>
                  <c:y val="-1.2022968326951369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CF2-48B7-A11B-1D52B926ED46}"/>
                </c:ext>
              </c:extLst>
            </c:dLbl>
            <c:dLbl>
              <c:idx val="1"/>
              <c:layout>
                <c:manualLayout>
                  <c:x val="-4.7284431790171203E-3"/>
                  <c:y val="-1.2535648041959618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D04-4340-B70A-505706B804B6}"/>
                </c:ext>
              </c:extLst>
            </c:dLbl>
            <c:dLbl>
              <c:idx val="2"/>
              <c:layout>
                <c:manualLayout>
                  <c:x val="-6.587868806779007E-2"/>
                  <c:y val="-3.1849561616919618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2D04-4340-B70A-505706B804B6}"/>
                </c:ext>
              </c:extLst>
            </c:dLbl>
            <c:dLbl>
              <c:idx val="3"/>
              <c:layout>
                <c:manualLayout>
                  <c:x val="-1.469246900040375E-2"/>
                  <c:y val="9.725126140925168E-3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CF2-48B7-A11B-1D52B926ED46}"/>
                </c:ext>
              </c:extLst>
            </c:dLbl>
            <c:dLbl>
              <c:idx val="4"/>
              <c:layout>
                <c:manualLayout>
                  <c:x val="-4.0774498701428609E-2"/>
                  <c:y val="-7.0847514105643414E-3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2D04-4340-B70A-505706B804B6}"/>
                </c:ext>
              </c:extLst>
            </c:dLbl>
            <c:dLbl>
              <c:idx val="5"/>
              <c:layout>
                <c:manualLayout>
                  <c:x val="-2.4921996406154584E-2"/>
                  <c:y val="1.9944562958209646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CF2-48B7-A11B-1D52B926ED46}"/>
                </c:ext>
              </c:extLst>
            </c:dLbl>
            <c:dLbl>
              <c:idx val="6"/>
              <c:layout>
                <c:manualLayout>
                  <c:x val="1.6894219081225528E-2"/>
                  <c:y val="1.2575563968846447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47A-4240-B422-D208FDC5854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'Donnees graph'!$B$12:$H$12</c:f>
              <c:strCache>
                <c:ptCount val="7"/>
                <c:pt idx="0">
                  <c:v> Part matières </c:v>
                </c:pt>
                <c:pt idx="1">
                  <c:v> Façon </c:v>
                </c:pt>
                <c:pt idx="2">
                  <c:v> Packaging </c:v>
                </c:pt>
                <c:pt idx="3">
                  <c:v> Sous-traitance </c:v>
                </c:pt>
                <c:pt idx="4">
                  <c:v> Taux horaire  </c:v>
                </c:pt>
                <c:pt idx="5">
                  <c:v> Coûts additifs  </c:v>
                </c:pt>
                <c:pt idx="6">
                  <c:v> Part métaux précieux  </c:v>
                </c:pt>
              </c:strCache>
            </c:strRef>
          </c:cat>
          <c:val>
            <c:numRef>
              <c:f>'Donnees graph'!$B$13:$H$13</c:f>
              <c:numCache>
                <c:formatCode>_-* #\ ##0\ _C_H_F_-;\-* #\ ##0\ _C_H_F_-;_-* "-"??\ _C_H_F_-;_-@_-</c:formatCode>
                <c:ptCount val="7"/>
                <c:pt idx="0">
                  <c:v>421.09</c:v>
                </c:pt>
                <c:pt idx="1">
                  <c:v>0</c:v>
                </c:pt>
                <c:pt idx="2">
                  <c:v>19.7</c:v>
                </c:pt>
                <c:pt idx="3">
                  <c:v>117.4</c:v>
                </c:pt>
                <c:pt idx="4">
                  <c:v>123.84</c:v>
                </c:pt>
                <c:pt idx="5">
                  <c:v>24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F2-48B7-A11B-1D52B926ED46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825456402351271E-2"/>
          <c:y val="0.81651068450010267"/>
          <c:w val="0.94648844399096121"/>
          <c:h val="0.1564165622719511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189938</xdr:colOff>
      <xdr:row>5</xdr:row>
      <xdr:rowOff>168090</xdr:rowOff>
    </xdr:from>
    <xdr:to>
      <xdr:col>14</xdr:col>
      <xdr:colOff>168088</xdr:colOff>
      <xdr:row>25</xdr:row>
      <xdr:rowOff>112059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GS@STD20" TargetMode="External"/><Relationship Id="rId1" Type="http://schemas.openxmlformats.org/officeDocument/2006/relationships/hyperlink" Target="mailto:COGS@STD20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7DD9D-2828-4367-9513-13224C0BFB70}">
  <sheetPr codeName="Feuil1"/>
  <dimension ref="A1:AY22"/>
  <sheetViews>
    <sheetView topLeftCell="A2" workbookViewId="0">
      <pane xSplit="4" ySplit="1" topLeftCell="E3" activePane="bottomRight" state="frozen"/>
      <selection activeCell="A2" sqref="A2"/>
      <selection pane="topRight" activeCell="E2" sqref="E2"/>
      <selection pane="bottomLeft" activeCell="A3" sqref="A3"/>
      <selection pane="bottomRight" activeCell="Y28" sqref="Y28"/>
    </sheetView>
  </sheetViews>
  <sheetFormatPr baseColWidth="10" defaultRowHeight="15" x14ac:dyDescent="0.2"/>
  <cols>
    <col min="1" max="1" width="24.33203125" bestFit="1" customWidth="1"/>
    <col min="2" max="2" width="34.83203125" bestFit="1" customWidth="1"/>
    <col min="3" max="3" width="16.5" bestFit="1" customWidth="1"/>
    <col min="4" max="4" width="19.33203125" bestFit="1" customWidth="1"/>
    <col min="5" max="5" width="32.5" bestFit="1" customWidth="1"/>
    <col min="6" max="6" width="15.33203125" style="5" bestFit="1" customWidth="1"/>
    <col min="7" max="7" width="22.33203125" bestFit="1" customWidth="1"/>
    <col min="8" max="8" width="26.33203125" bestFit="1" customWidth="1"/>
    <col min="9" max="19" width="15.33203125" customWidth="1"/>
    <col min="20" max="20" width="15.33203125" bestFit="1" customWidth="1"/>
    <col min="21" max="22" width="15.33203125" customWidth="1"/>
    <col min="23" max="23" width="17.33203125" style="9" bestFit="1" customWidth="1"/>
    <col min="24" max="24" width="16.83203125" bestFit="1" customWidth="1"/>
    <col min="25" max="25" width="13.83203125" bestFit="1" customWidth="1"/>
    <col min="26" max="26" width="15.33203125" bestFit="1" customWidth="1"/>
    <col min="27" max="28" width="16.83203125" bestFit="1" customWidth="1"/>
    <col min="29" max="29" width="15.33203125" bestFit="1" customWidth="1"/>
    <col min="30" max="30" width="20.5" bestFit="1" customWidth="1"/>
    <col min="31" max="31" width="17.83203125" bestFit="1" customWidth="1"/>
    <col min="32" max="32" width="15.5" bestFit="1" customWidth="1"/>
    <col min="33" max="33" width="14.5" bestFit="1" customWidth="1"/>
    <col min="34" max="34" width="15.5" bestFit="1" customWidth="1"/>
    <col min="35" max="35" width="15.6640625" bestFit="1" customWidth="1"/>
    <col min="36" max="36" width="15.33203125" bestFit="1" customWidth="1"/>
    <col min="37" max="37" width="17" bestFit="1" customWidth="1"/>
    <col min="38" max="38" width="15.5" bestFit="1" customWidth="1"/>
    <col min="39" max="39" width="17" bestFit="1" customWidth="1"/>
    <col min="40" max="40" width="14.5" bestFit="1" customWidth="1"/>
    <col min="41" max="44" width="15.5" bestFit="1" customWidth="1"/>
    <col min="45" max="45" width="11.6640625" bestFit="1" customWidth="1"/>
    <col min="46" max="46" width="17.83203125" bestFit="1" customWidth="1"/>
    <col min="47" max="47" width="14.5" style="15" bestFit="1" customWidth="1"/>
    <col min="48" max="48" width="17.83203125" bestFit="1" customWidth="1"/>
    <col min="49" max="49" width="15.33203125" bestFit="1" customWidth="1"/>
    <col min="50" max="51" width="15.1640625" bestFit="1" customWidth="1"/>
  </cols>
  <sheetData>
    <row r="1" spans="1:51" hidden="1" x14ac:dyDescent="0.2">
      <c r="F1" s="5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P1">
        <v>13</v>
      </c>
      <c r="Q1">
        <v>14</v>
      </c>
      <c r="R1">
        <v>15</v>
      </c>
      <c r="S1">
        <v>16</v>
      </c>
      <c r="T1">
        <v>17</v>
      </c>
      <c r="X1" s="15">
        <v>36</v>
      </c>
      <c r="Y1" s="15">
        <v>42</v>
      </c>
      <c r="Z1" s="15">
        <v>44</v>
      </c>
      <c r="AA1" s="15">
        <v>46</v>
      </c>
      <c r="AB1" s="15">
        <v>48</v>
      </c>
      <c r="AC1" s="15">
        <v>56</v>
      </c>
      <c r="AD1" s="15"/>
      <c r="AE1" s="15">
        <v>3</v>
      </c>
      <c r="AF1">
        <v>4</v>
      </c>
      <c r="AG1" s="15">
        <v>5</v>
      </c>
      <c r="AH1">
        <v>6</v>
      </c>
      <c r="AI1" s="15">
        <v>7</v>
      </c>
      <c r="AJ1">
        <v>8</v>
      </c>
      <c r="AK1" s="15">
        <v>9</v>
      </c>
      <c r="AL1">
        <v>10</v>
      </c>
      <c r="AM1" s="15">
        <v>11</v>
      </c>
      <c r="AN1">
        <v>12</v>
      </c>
      <c r="AO1" s="15">
        <v>13</v>
      </c>
      <c r="AP1">
        <v>14</v>
      </c>
      <c r="AQ1" s="15">
        <v>15</v>
      </c>
      <c r="AR1">
        <v>16</v>
      </c>
      <c r="AS1" s="15">
        <v>17</v>
      </c>
      <c r="AT1">
        <v>18</v>
      </c>
    </row>
    <row r="2" spans="1:51" ht="16" x14ac:dyDescent="0.2">
      <c r="A2" s="1" t="s">
        <v>0</v>
      </c>
      <c r="B2" s="1" t="s">
        <v>1</v>
      </c>
      <c r="C2" s="1" t="s">
        <v>24</v>
      </c>
      <c r="D2" s="1" t="s">
        <v>25</v>
      </c>
      <c r="E2" s="1" t="s">
        <v>26</v>
      </c>
      <c r="F2" s="4" t="s">
        <v>2</v>
      </c>
      <c r="G2" s="1" t="s">
        <v>29</v>
      </c>
      <c r="H2" s="1" t="s">
        <v>30</v>
      </c>
      <c r="I2" s="1" t="s">
        <v>31</v>
      </c>
      <c r="J2" s="1" t="s">
        <v>32</v>
      </c>
      <c r="K2" s="1" t="s">
        <v>33</v>
      </c>
      <c r="L2" s="1" t="s">
        <v>34</v>
      </c>
      <c r="M2" s="1" t="s">
        <v>35</v>
      </c>
      <c r="N2" s="1" t="s">
        <v>36</v>
      </c>
      <c r="O2" s="1" t="s">
        <v>37</v>
      </c>
      <c r="P2" s="1" t="s">
        <v>38</v>
      </c>
      <c r="Q2" s="1" t="s">
        <v>39</v>
      </c>
      <c r="R2" s="1" t="s">
        <v>40</v>
      </c>
      <c r="S2" s="1" t="s">
        <v>41</v>
      </c>
      <c r="T2" s="1" t="s">
        <v>3</v>
      </c>
      <c r="U2" s="1" t="s">
        <v>28</v>
      </c>
      <c r="V2" s="1" t="s">
        <v>48</v>
      </c>
      <c r="W2" s="10" t="s">
        <v>42</v>
      </c>
      <c r="X2" t="s">
        <v>56</v>
      </c>
      <c r="Y2" t="s">
        <v>57</v>
      </c>
      <c r="Z2" t="s">
        <v>58</v>
      </c>
      <c r="AA2" t="s">
        <v>59</v>
      </c>
      <c r="AB2" t="s">
        <v>60</v>
      </c>
      <c r="AC2" t="s">
        <v>61</v>
      </c>
      <c r="AD2" t="s">
        <v>73</v>
      </c>
      <c r="AE2" s="4" t="s">
        <v>62</v>
      </c>
      <c r="AF2" s="1" t="s">
        <v>29</v>
      </c>
      <c r="AG2" s="1" t="s">
        <v>30</v>
      </c>
      <c r="AH2" s="1" t="s">
        <v>31</v>
      </c>
      <c r="AI2" s="1" t="s">
        <v>32</v>
      </c>
      <c r="AJ2" s="1" t="s">
        <v>33</v>
      </c>
      <c r="AK2" s="1" t="s">
        <v>34</v>
      </c>
      <c r="AL2" s="1" t="s">
        <v>35</v>
      </c>
      <c r="AM2" s="1" t="s">
        <v>36</v>
      </c>
      <c r="AN2" s="1" t="s">
        <v>37</v>
      </c>
      <c r="AO2" s="1" t="s">
        <v>38</v>
      </c>
      <c r="AP2" s="1" t="s">
        <v>39</v>
      </c>
      <c r="AQ2" s="1" t="s">
        <v>40</v>
      </c>
      <c r="AR2" s="1" t="s">
        <v>63</v>
      </c>
      <c r="AS2" s="1" t="s">
        <v>41</v>
      </c>
      <c r="AT2" t="s">
        <v>64</v>
      </c>
      <c r="AU2" s="23" t="s">
        <v>67</v>
      </c>
      <c r="AV2" s="24" t="s">
        <v>72</v>
      </c>
      <c r="AW2" s="1" t="s">
        <v>70</v>
      </c>
      <c r="AX2" s="24" t="s">
        <v>71</v>
      </c>
      <c r="AY2" t="s">
        <v>74</v>
      </c>
    </row>
    <row r="3" spans="1:51" ht="107.25" customHeight="1" x14ac:dyDescent="0.2">
      <c r="A3" s="2" t="s">
        <v>4</v>
      </c>
      <c r="B3" s="2" t="s">
        <v>123</v>
      </c>
      <c r="C3" t="s">
        <v>124</v>
      </c>
      <c r="D3" t="s">
        <v>68</v>
      </c>
      <c r="E3" t="s">
        <v>125</v>
      </c>
      <c r="F3" s="6">
        <v>727.47</v>
      </c>
      <c r="G3" s="6">
        <v>-21.599999999999984</v>
      </c>
      <c r="H3" s="6">
        <v>0</v>
      </c>
      <c r="I3" s="6">
        <v>16.8</v>
      </c>
      <c r="J3" s="6">
        <v>0</v>
      </c>
      <c r="K3" s="6">
        <v>-6.1099999999999994</v>
      </c>
      <c r="L3" s="6">
        <v>0</v>
      </c>
      <c r="M3" s="6">
        <v>-3.0500000000000007</v>
      </c>
      <c r="N3" s="6">
        <v>-11.654700000000052</v>
      </c>
      <c r="O3" s="6">
        <v>0</v>
      </c>
      <c r="P3" s="6">
        <v>7.2747000000000002</v>
      </c>
      <c r="Q3" s="6">
        <v>-3.1000000000000227</v>
      </c>
      <c r="R3" s="6">
        <v>0</v>
      </c>
      <c r="S3" s="6">
        <v>0</v>
      </c>
      <c r="T3" s="6">
        <v>706.03</v>
      </c>
      <c r="U3" s="5"/>
      <c r="V3" s="5"/>
      <c r="W3" s="11" t="e">
        <v>#REF!</v>
      </c>
      <c r="X3" s="14">
        <v>421.09</v>
      </c>
      <c r="Y3" s="14">
        <v>0</v>
      </c>
      <c r="Z3" s="14">
        <v>19.7</v>
      </c>
      <c r="AA3" s="14">
        <v>117.4</v>
      </c>
      <c r="AB3" s="14">
        <v>123.84</v>
      </c>
      <c r="AC3" s="14">
        <v>24</v>
      </c>
      <c r="AD3" s="14">
        <v>0</v>
      </c>
      <c r="AE3" s="14">
        <v>727.47</v>
      </c>
      <c r="AF3" s="14">
        <v>-21.599999999999984</v>
      </c>
      <c r="AG3" s="14">
        <v>0</v>
      </c>
      <c r="AH3" s="14">
        <v>16.8</v>
      </c>
      <c r="AI3" s="14">
        <v>0</v>
      </c>
      <c r="AJ3" s="14">
        <v>-6.1099999999999994</v>
      </c>
      <c r="AK3" s="14">
        <v>0</v>
      </c>
      <c r="AL3" s="14">
        <v>-20.350000000000001</v>
      </c>
      <c r="AM3" s="14">
        <v>-11.654700000000052</v>
      </c>
      <c r="AN3" s="14">
        <v>0</v>
      </c>
      <c r="AO3" s="14">
        <v>7.2747000000000002</v>
      </c>
      <c r="AP3" s="14">
        <v>-3.1000000000000227</v>
      </c>
      <c r="AQ3" s="14">
        <v>0</v>
      </c>
      <c r="AR3" s="14">
        <v>0</v>
      </c>
      <c r="AS3" s="14">
        <v>0</v>
      </c>
      <c r="AT3" s="14">
        <v>688.73</v>
      </c>
      <c r="AU3" s="15">
        <v>845</v>
      </c>
      <c r="AV3" s="5">
        <v>596595.35</v>
      </c>
    </row>
    <row r="4" spans="1:51" ht="99" customHeight="1" x14ac:dyDescent="0.2">
      <c r="A4" s="3" t="s">
        <v>5</v>
      </c>
      <c r="B4" s="3" t="s">
        <v>126</v>
      </c>
      <c r="C4" t="s">
        <v>124</v>
      </c>
      <c r="D4" t="s">
        <v>69</v>
      </c>
      <c r="E4" t="s">
        <v>27</v>
      </c>
      <c r="F4" s="6">
        <v>20521.37</v>
      </c>
      <c r="G4" s="6">
        <v>158.30000000000035</v>
      </c>
      <c r="H4" s="6">
        <v>0</v>
      </c>
      <c r="I4" s="6">
        <v>16.8</v>
      </c>
      <c r="J4" s="6">
        <v>0</v>
      </c>
      <c r="K4" s="6">
        <v>-83.18</v>
      </c>
      <c r="L4" s="6">
        <v>686.59999999999945</v>
      </c>
      <c r="M4" s="6">
        <v>-4.7100000000000009</v>
      </c>
      <c r="N4" s="6">
        <v>345.49949713140109</v>
      </c>
      <c r="O4" s="6">
        <v>231.64680286859766</v>
      </c>
      <c r="P4" s="6">
        <v>205.21369999999999</v>
      </c>
      <c r="Q4" s="6">
        <v>-2790.1299999999937</v>
      </c>
      <c r="R4" s="6">
        <v>0</v>
      </c>
      <c r="S4" s="6">
        <v>0</v>
      </c>
      <c r="T4" s="6">
        <v>19287.41</v>
      </c>
      <c r="U4" s="5"/>
      <c r="V4" s="5"/>
      <c r="W4" s="11" t="e">
        <v>#REF!</v>
      </c>
      <c r="X4" s="14">
        <v>4172.8252971314023</v>
      </c>
      <c r="Y4" s="14">
        <v>0</v>
      </c>
      <c r="Z4" s="14">
        <v>35.11</v>
      </c>
      <c r="AA4" s="14">
        <v>5413.4</v>
      </c>
      <c r="AB4" s="14">
        <v>4411.26</v>
      </c>
      <c r="AC4" s="14">
        <v>347</v>
      </c>
      <c r="AD4" s="14">
        <v>4907.8147028685971</v>
      </c>
      <c r="AE4" s="14">
        <v>20521.37</v>
      </c>
      <c r="AF4" s="14">
        <v>158.30000000000035</v>
      </c>
      <c r="AG4" s="14">
        <v>0</v>
      </c>
      <c r="AH4" s="14">
        <v>16.8</v>
      </c>
      <c r="AI4" s="14">
        <v>0</v>
      </c>
      <c r="AJ4" s="14">
        <v>-83.18</v>
      </c>
      <c r="AK4" s="14">
        <v>686.59999999999945</v>
      </c>
      <c r="AL4" s="14">
        <v>-4.7100000000000009</v>
      </c>
      <c r="AM4" s="14">
        <v>4.6594971314009683</v>
      </c>
      <c r="AN4" s="14">
        <v>231.64680286859766</v>
      </c>
      <c r="AO4" s="14">
        <v>205.21369999999999</v>
      </c>
      <c r="AP4" s="14">
        <v>-2790.1299999999937</v>
      </c>
      <c r="AQ4" s="14">
        <v>0</v>
      </c>
      <c r="AR4" s="14">
        <v>0</v>
      </c>
      <c r="AS4" s="14">
        <v>0</v>
      </c>
      <c r="AT4" s="14">
        <v>18946.57</v>
      </c>
      <c r="AU4" s="15">
        <v>8</v>
      </c>
      <c r="AV4" s="5">
        <v>154299.28</v>
      </c>
    </row>
    <row r="5" spans="1:51" ht="107.25" customHeight="1" x14ac:dyDescent="0.2">
      <c r="A5" s="2" t="s">
        <v>6</v>
      </c>
      <c r="B5" s="2" t="s">
        <v>127</v>
      </c>
      <c r="C5" t="s">
        <v>124</v>
      </c>
      <c r="D5" t="s">
        <v>68</v>
      </c>
      <c r="E5" t="s">
        <v>128</v>
      </c>
      <c r="F5" s="6">
        <v>465.4</v>
      </c>
      <c r="G5" s="6">
        <v>-12.699999999999992</v>
      </c>
      <c r="H5" s="6">
        <v>0</v>
      </c>
      <c r="I5" s="6">
        <v>16.8</v>
      </c>
      <c r="J5" s="6">
        <v>0</v>
      </c>
      <c r="K5" s="6">
        <v>-6.1099999999999994</v>
      </c>
      <c r="L5" s="6">
        <v>0</v>
      </c>
      <c r="M5" s="6">
        <v>-2.629999999999999</v>
      </c>
      <c r="N5" s="6">
        <v>-2.8539999999999885</v>
      </c>
      <c r="O5" s="6">
        <v>0</v>
      </c>
      <c r="P5" s="6">
        <v>4.6539999999999999</v>
      </c>
      <c r="Q5" s="6">
        <v>2.2699999999999818</v>
      </c>
      <c r="R5" s="6">
        <v>0</v>
      </c>
      <c r="S5" s="6">
        <v>0</v>
      </c>
      <c r="T5" s="6">
        <v>464.83</v>
      </c>
      <c r="U5" s="5"/>
      <c r="V5" s="5"/>
      <c r="W5" s="11" t="e">
        <v>#REF!</v>
      </c>
      <c r="X5" s="14">
        <v>283.60000000000002</v>
      </c>
      <c r="Y5" s="14">
        <v>0</v>
      </c>
      <c r="Z5" s="14">
        <v>17.28</v>
      </c>
      <c r="AA5" s="14">
        <v>50.8</v>
      </c>
      <c r="AB5" s="14">
        <v>89.15</v>
      </c>
      <c r="AC5" s="14">
        <v>24</v>
      </c>
      <c r="AD5" s="14">
        <v>0</v>
      </c>
      <c r="AE5" s="14">
        <v>465.4</v>
      </c>
      <c r="AF5" s="14">
        <v>-12.699999999999992</v>
      </c>
      <c r="AG5" s="14">
        <v>0</v>
      </c>
      <c r="AH5" s="14">
        <v>16.8</v>
      </c>
      <c r="AI5" s="14">
        <v>0</v>
      </c>
      <c r="AJ5" s="14">
        <v>-6.1099999999999994</v>
      </c>
      <c r="AK5" s="14">
        <v>0</v>
      </c>
      <c r="AL5" s="14">
        <v>-17.48</v>
      </c>
      <c r="AM5" s="14">
        <v>-2.8640000000000363</v>
      </c>
      <c r="AN5" s="14">
        <v>0</v>
      </c>
      <c r="AO5" s="14">
        <v>4.6539999999999999</v>
      </c>
      <c r="AP5" s="14">
        <v>2.2699999999999818</v>
      </c>
      <c r="AQ5" s="14">
        <v>0</v>
      </c>
      <c r="AR5" s="14">
        <v>0</v>
      </c>
      <c r="AS5" s="14">
        <v>0</v>
      </c>
      <c r="AT5" s="14">
        <v>449.97</v>
      </c>
      <c r="AU5" s="15">
        <v>1760</v>
      </c>
      <c r="AV5" s="5">
        <v>818100.79999999993</v>
      </c>
    </row>
    <row r="6" spans="1:51" ht="107.25" customHeight="1" x14ac:dyDescent="0.2">
      <c r="A6" s="2" t="s">
        <v>7</v>
      </c>
      <c r="B6" s="2" t="s">
        <v>129</v>
      </c>
      <c r="C6" t="s">
        <v>124</v>
      </c>
      <c r="D6" t="s">
        <v>68</v>
      </c>
      <c r="E6" t="s">
        <v>128</v>
      </c>
      <c r="F6" s="6">
        <v>468.19</v>
      </c>
      <c r="G6" s="6">
        <v>-12.699999999999992</v>
      </c>
      <c r="H6" s="6">
        <v>0</v>
      </c>
      <c r="I6" s="6">
        <v>16.8</v>
      </c>
      <c r="J6" s="6">
        <v>0</v>
      </c>
      <c r="K6" s="6">
        <v>-6.1099999999999994</v>
      </c>
      <c r="L6" s="6">
        <v>0</v>
      </c>
      <c r="M6" s="6">
        <v>-2.629999999999999</v>
      </c>
      <c r="N6" s="6">
        <v>6.4981000000000071</v>
      </c>
      <c r="O6" s="6">
        <v>0</v>
      </c>
      <c r="P6" s="6">
        <v>4.6818999999999997</v>
      </c>
      <c r="Q6" s="6">
        <v>2.2699999999999818</v>
      </c>
      <c r="R6" s="6">
        <v>0</v>
      </c>
      <c r="S6" s="6">
        <v>0</v>
      </c>
      <c r="T6" s="6">
        <v>477</v>
      </c>
      <c r="U6" s="5"/>
      <c r="V6" s="5"/>
      <c r="W6" s="11" t="e">
        <v>#REF!</v>
      </c>
      <c r="X6" s="14">
        <v>294.87</v>
      </c>
      <c r="Y6" s="14">
        <v>0</v>
      </c>
      <c r="Z6" s="14">
        <v>17.28</v>
      </c>
      <c r="AA6" s="14">
        <v>51.7</v>
      </c>
      <c r="AB6" s="14">
        <v>89.15</v>
      </c>
      <c r="AC6" s="14">
        <v>24</v>
      </c>
      <c r="AD6" s="14">
        <v>0</v>
      </c>
      <c r="AE6" s="14">
        <v>468.19</v>
      </c>
      <c r="AF6" s="14">
        <v>-12.699999999999992</v>
      </c>
      <c r="AG6" s="14">
        <v>0</v>
      </c>
      <c r="AH6" s="14">
        <v>16.8</v>
      </c>
      <c r="AI6" s="14">
        <v>0</v>
      </c>
      <c r="AJ6" s="14">
        <v>-6.1099999999999994</v>
      </c>
      <c r="AK6" s="14">
        <v>0</v>
      </c>
      <c r="AL6" s="14">
        <v>-17.48</v>
      </c>
      <c r="AM6" s="14">
        <v>6.4981000000000071</v>
      </c>
      <c r="AN6" s="14">
        <v>0</v>
      </c>
      <c r="AO6" s="14">
        <v>4.6818999999999997</v>
      </c>
      <c r="AP6" s="14">
        <v>2.2699999999999818</v>
      </c>
      <c r="AQ6" s="14">
        <v>0</v>
      </c>
      <c r="AR6" s="14">
        <v>0</v>
      </c>
      <c r="AS6" s="14">
        <v>0</v>
      </c>
      <c r="AT6" s="14">
        <v>462.15</v>
      </c>
      <c r="AU6" s="15">
        <v>1210</v>
      </c>
      <c r="AV6" s="5">
        <v>577170</v>
      </c>
    </row>
    <row r="7" spans="1:51" ht="113.25" customHeight="1" x14ac:dyDescent="0.2">
      <c r="A7" s="2" t="s">
        <v>8</v>
      </c>
      <c r="B7" s="2" t="s">
        <v>130</v>
      </c>
      <c r="C7" t="s">
        <v>124</v>
      </c>
      <c r="D7" t="s">
        <v>68</v>
      </c>
      <c r="E7" t="s">
        <v>125</v>
      </c>
      <c r="F7" s="6">
        <v>1231.3499999999999</v>
      </c>
      <c r="G7" s="6">
        <v>-22.500000000000018</v>
      </c>
      <c r="H7" s="6">
        <v>0</v>
      </c>
      <c r="I7" s="6">
        <v>16.8</v>
      </c>
      <c r="J7" s="6">
        <v>0</v>
      </c>
      <c r="K7" s="6">
        <v>-6.1099999999999994</v>
      </c>
      <c r="L7" s="6">
        <v>0</v>
      </c>
      <c r="M7" s="6">
        <v>-0.64000000000000057</v>
      </c>
      <c r="N7" s="6">
        <v>-6.7334999999999585</v>
      </c>
      <c r="O7" s="6">
        <v>0</v>
      </c>
      <c r="P7" s="6">
        <v>12.313499999999999</v>
      </c>
      <c r="Q7" s="6">
        <v>6.0000000000172804E-2</v>
      </c>
      <c r="R7" s="6">
        <v>0</v>
      </c>
      <c r="S7" s="6">
        <v>0</v>
      </c>
      <c r="T7" s="6">
        <v>1224.54</v>
      </c>
      <c r="U7" s="5"/>
      <c r="V7" s="5"/>
      <c r="W7" s="11" t="e">
        <v>#REF!</v>
      </c>
      <c r="X7" s="14">
        <v>605.48</v>
      </c>
      <c r="Y7" s="14">
        <v>0</v>
      </c>
      <c r="Z7" s="14">
        <v>32.56</v>
      </c>
      <c r="AA7" s="14">
        <v>435.15</v>
      </c>
      <c r="AB7" s="14">
        <v>127.35</v>
      </c>
      <c r="AC7" s="14">
        <v>24</v>
      </c>
      <c r="AD7" s="14">
        <v>0</v>
      </c>
      <c r="AE7" s="14">
        <v>1231.3499999999999</v>
      </c>
      <c r="AF7" s="14">
        <v>-22.500000000000018</v>
      </c>
      <c r="AG7" s="14">
        <v>0</v>
      </c>
      <c r="AH7" s="14">
        <v>16.8</v>
      </c>
      <c r="AI7" s="14">
        <v>0</v>
      </c>
      <c r="AJ7" s="14">
        <v>-6.1099999999999994</v>
      </c>
      <c r="AK7" s="14">
        <v>0</v>
      </c>
      <c r="AL7" s="14">
        <v>-0.64000000000000057</v>
      </c>
      <c r="AM7" s="14">
        <v>-6.7334999999999585</v>
      </c>
      <c r="AN7" s="14">
        <v>0</v>
      </c>
      <c r="AO7" s="14">
        <v>12.313499999999999</v>
      </c>
      <c r="AP7" s="14">
        <v>6.0000000000172804E-2</v>
      </c>
      <c r="AQ7" s="14">
        <v>0</v>
      </c>
      <c r="AR7" s="14">
        <v>0</v>
      </c>
      <c r="AS7" s="14">
        <v>0</v>
      </c>
      <c r="AT7" s="14">
        <v>1224.54</v>
      </c>
      <c r="AU7" s="15">
        <v>0</v>
      </c>
      <c r="AV7" s="5">
        <v>0</v>
      </c>
    </row>
    <row r="8" spans="1:51" ht="107.25" customHeight="1" x14ac:dyDescent="0.2">
      <c r="A8" s="2" t="s">
        <v>9</v>
      </c>
      <c r="B8" s="2" t="s">
        <v>131</v>
      </c>
      <c r="C8" t="s">
        <v>124</v>
      </c>
      <c r="D8" t="s">
        <v>68</v>
      </c>
      <c r="E8" t="s">
        <v>132</v>
      </c>
      <c r="F8" s="6">
        <v>1364.82</v>
      </c>
      <c r="G8" s="6">
        <v>-22.500000000000018</v>
      </c>
      <c r="H8" s="6">
        <v>0</v>
      </c>
      <c r="I8" s="6">
        <v>16.8</v>
      </c>
      <c r="J8" s="6">
        <v>0</v>
      </c>
      <c r="K8" s="6">
        <v>-6.1099999999999994</v>
      </c>
      <c r="L8" s="6">
        <v>0</v>
      </c>
      <c r="M8" s="6">
        <v>-0.64000000000000057</v>
      </c>
      <c r="N8" s="6">
        <v>-1.3081999999999674</v>
      </c>
      <c r="O8" s="6">
        <v>0</v>
      </c>
      <c r="P8" s="6">
        <v>13.648199999999999</v>
      </c>
      <c r="Q8" s="6">
        <v>5.999999999994543E-2</v>
      </c>
      <c r="R8" s="6">
        <v>0</v>
      </c>
      <c r="S8" s="6">
        <v>0</v>
      </c>
      <c r="T8" s="6">
        <v>1364.77</v>
      </c>
      <c r="U8" s="5"/>
      <c r="V8" s="5"/>
      <c r="W8" s="11" t="e">
        <v>#REF!</v>
      </c>
      <c r="X8" s="14">
        <v>1000.21</v>
      </c>
      <c r="Y8" s="14">
        <v>0</v>
      </c>
      <c r="Z8" s="14">
        <v>32.56</v>
      </c>
      <c r="AA8" s="14">
        <v>180.65</v>
      </c>
      <c r="AB8" s="14">
        <v>127.35</v>
      </c>
      <c r="AC8" s="14">
        <v>24</v>
      </c>
      <c r="AD8" s="14">
        <v>0</v>
      </c>
      <c r="AE8" s="14">
        <v>1364.82</v>
      </c>
      <c r="AF8" s="14">
        <v>-22.500000000000018</v>
      </c>
      <c r="AG8" s="14">
        <v>0</v>
      </c>
      <c r="AH8" s="14">
        <v>16.8</v>
      </c>
      <c r="AI8" s="14">
        <v>0</v>
      </c>
      <c r="AJ8" s="14">
        <v>-6.1099999999999994</v>
      </c>
      <c r="AK8" s="14">
        <v>0</v>
      </c>
      <c r="AL8" s="14">
        <v>-0.64000000000000057</v>
      </c>
      <c r="AM8" s="14">
        <v>-1.3081999999999674</v>
      </c>
      <c r="AN8" s="14">
        <v>0</v>
      </c>
      <c r="AO8" s="14">
        <v>13.648199999999999</v>
      </c>
      <c r="AP8" s="14">
        <v>5.999999999994543E-2</v>
      </c>
      <c r="AQ8" s="14">
        <v>0</v>
      </c>
      <c r="AR8" s="14">
        <v>0</v>
      </c>
      <c r="AS8" s="14">
        <v>0</v>
      </c>
      <c r="AT8" s="14">
        <v>1364.77</v>
      </c>
      <c r="AU8" s="15">
        <v>280</v>
      </c>
      <c r="AV8" s="5">
        <v>382135.6</v>
      </c>
    </row>
    <row r="9" spans="1:51" ht="107.25" customHeight="1" x14ac:dyDescent="0.2">
      <c r="A9" s="2" t="s">
        <v>10</v>
      </c>
      <c r="B9" s="2" t="s">
        <v>133</v>
      </c>
      <c r="C9" t="s">
        <v>124</v>
      </c>
      <c r="D9" t="s">
        <v>69</v>
      </c>
      <c r="E9" t="s">
        <v>134</v>
      </c>
      <c r="F9" s="6">
        <v>23970.16</v>
      </c>
      <c r="G9" s="6">
        <v>-338.64999999999992</v>
      </c>
      <c r="H9" s="6">
        <v>0</v>
      </c>
      <c r="I9" s="6">
        <v>16.8</v>
      </c>
      <c r="J9" s="6">
        <v>0</v>
      </c>
      <c r="K9" s="6">
        <v>0</v>
      </c>
      <c r="L9" s="6">
        <v>0</v>
      </c>
      <c r="M9" s="6">
        <v>-3.4300000000000033</v>
      </c>
      <c r="N9" s="6">
        <v>291.52594355276358</v>
      </c>
      <c r="O9" s="6">
        <v>628.33245644723593</v>
      </c>
      <c r="P9" s="6">
        <v>239.70160000000001</v>
      </c>
      <c r="Q9" s="6">
        <v>6.0000000004947651E-2</v>
      </c>
      <c r="R9" s="6">
        <v>609.81999999999994</v>
      </c>
      <c r="S9" s="6">
        <v>0</v>
      </c>
      <c r="T9" s="6">
        <v>25414.32</v>
      </c>
      <c r="U9" s="5"/>
      <c r="V9" s="5"/>
      <c r="W9" s="11" t="e">
        <v>#REF!</v>
      </c>
      <c r="X9" s="14">
        <v>12020.957543552762</v>
      </c>
      <c r="Y9" s="14">
        <v>0</v>
      </c>
      <c r="Z9" s="14">
        <v>26.08</v>
      </c>
      <c r="AA9" s="14">
        <v>4901.24</v>
      </c>
      <c r="AB9" s="14">
        <v>2024.38</v>
      </c>
      <c r="AC9" s="14">
        <v>1040</v>
      </c>
      <c r="AD9" s="14">
        <v>5401.6624564472368</v>
      </c>
      <c r="AE9" s="14">
        <v>23970.16</v>
      </c>
      <c r="AF9" s="14">
        <v>-338.64999999999992</v>
      </c>
      <c r="AG9" s="14">
        <v>0</v>
      </c>
      <c r="AH9" s="14">
        <v>16.8</v>
      </c>
      <c r="AI9" s="14">
        <v>0</v>
      </c>
      <c r="AJ9" s="14">
        <v>0</v>
      </c>
      <c r="AK9" s="14">
        <v>0</v>
      </c>
      <c r="AL9" s="14">
        <v>-3.4300000000000033</v>
      </c>
      <c r="AM9" s="14">
        <v>-73.894056447234703</v>
      </c>
      <c r="AN9" s="14">
        <v>628.33245644723593</v>
      </c>
      <c r="AO9" s="14">
        <v>239.70160000000001</v>
      </c>
      <c r="AP9" s="14">
        <v>6.0000000004947651E-2</v>
      </c>
      <c r="AQ9" s="14">
        <v>609.81999999999994</v>
      </c>
      <c r="AR9" s="14">
        <v>0</v>
      </c>
      <c r="AS9" s="14">
        <v>0</v>
      </c>
      <c r="AT9" s="14">
        <v>25048.9</v>
      </c>
      <c r="AU9" s="15">
        <v>0</v>
      </c>
      <c r="AV9" s="5">
        <v>0</v>
      </c>
    </row>
    <row r="10" spans="1:51" ht="107.25" customHeight="1" x14ac:dyDescent="0.2">
      <c r="A10" s="2" t="s">
        <v>11</v>
      </c>
      <c r="B10" s="2" t="s">
        <v>135</v>
      </c>
      <c r="C10" t="s">
        <v>124</v>
      </c>
      <c r="D10" t="s">
        <v>68</v>
      </c>
      <c r="E10" t="s">
        <v>132</v>
      </c>
      <c r="F10" s="6">
        <v>806.83</v>
      </c>
      <c r="G10" s="6">
        <v>-15.05</v>
      </c>
      <c r="H10" s="6">
        <v>0</v>
      </c>
      <c r="I10" s="6">
        <v>16.8</v>
      </c>
      <c r="J10" s="6">
        <v>0</v>
      </c>
      <c r="K10" s="6">
        <v>-6.1099999999999994</v>
      </c>
      <c r="L10" s="6">
        <v>0</v>
      </c>
      <c r="M10" s="6">
        <v>-0.12000000000000099</v>
      </c>
      <c r="N10" s="6">
        <v>15.37169999999994</v>
      </c>
      <c r="O10" s="6">
        <v>0</v>
      </c>
      <c r="P10" s="6">
        <v>8.0683000000000007</v>
      </c>
      <c r="Q10" s="6">
        <v>8.0000000000040927E-2</v>
      </c>
      <c r="R10" s="6">
        <v>0</v>
      </c>
      <c r="S10" s="6">
        <v>0</v>
      </c>
      <c r="T10" s="6">
        <v>825.87</v>
      </c>
      <c r="U10" s="5"/>
      <c r="V10" s="5"/>
      <c r="W10" s="11" t="e">
        <v>#REF!</v>
      </c>
      <c r="X10" s="14">
        <v>563.15</v>
      </c>
      <c r="Y10" s="14">
        <v>0</v>
      </c>
      <c r="Z10" s="14">
        <v>23.29</v>
      </c>
      <c r="AA10" s="14">
        <v>117.14</v>
      </c>
      <c r="AB10" s="14">
        <v>98.29</v>
      </c>
      <c r="AC10" s="14">
        <v>24</v>
      </c>
      <c r="AD10" s="14">
        <v>0</v>
      </c>
      <c r="AE10" s="14">
        <v>806.83</v>
      </c>
      <c r="AF10" s="14">
        <v>-15.05</v>
      </c>
      <c r="AG10" s="14">
        <v>0</v>
      </c>
      <c r="AH10" s="14">
        <v>16.8</v>
      </c>
      <c r="AI10" s="14">
        <v>0</v>
      </c>
      <c r="AJ10" s="14">
        <v>-6.1099999999999994</v>
      </c>
      <c r="AK10" s="14">
        <v>0</v>
      </c>
      <c r="AL10" s="14">
        <v>-0.12000000000000099</v>
      </c>
      <c r="AM10" s="14">
        <v>15.461699999999972</v>
      </c>
      <c r="AN10" s="14">
        <v>0</v>
      </c>
      <c r="AO10" s="14">
        <v>8.0683000000000007</v>
      </c>
      <c r="AP10" s="14">
        <v>8.0000000000040927E-2</v>
      </c>
      <c r="AQ10" s="14">
        <v>0</v>
      </c>
      <c r="AR10" s="14">
        <v>0</v>
      </c>
      <c r="AS10" s="14">
        <v>0</v>
      </c>
      <c r="AT10" s="14">
        <v>825.96</v>
      </c>
      <c r="AU10" s="15">
        <v>180</v>
      </c>
      <c r="AV10" s="5">
        <v>148656.6</v>
      </c>
    </row>
    <row r="11" spans="1:51" ht="107.25" customHeight="1" x14ac:dyDescent="0.2">
      <c r="A11" s="2" t="s">
        <v>12</v>
      </c>
      <c r="B11" s="2" t="s">
        <v>136</v>
      </c>
      <c r="C11" t="s">
        <v>124</v>
      </c>
      <c r="D11" t="s">
        <v>68</v>
      </c>
      <c r="E11" t="s">
        <v>128</v>
      </c>
      <c r="F11" s="6">
        <v>358.23</v>
      </c>
      <c r="G11" s="6">
        <v>-13.05</v>
      </c>
      <c r="H11" s="6">
        <v>0</v>
      </c>
      <c r="I11" s="6">
        <v>16.8</v>
      </c>
      <c r="J11" s="6">
        <v>0</v>
      </c>
      <c r="K11" s="6">
        <v>-6.1099999999999994</v>
      </c>
      <c r="L11" s="6">
        <v>0</v>
      </c>
      <c r="M11" s="6">
        <v>-2.629999999999999</v>
      </c>
      <c r="N11" s="6">
        <v>-6.2223000000000148</v>
      </c>
      <c r="O11" s="6">
        <v>0</v>
      </c>
      <c r="P11" s="6">
        <v>3.5823</v>
      </c>
      <c r="Q11" s="6">
        <v>2.2700000000000387</v>
      </c>
      <c r="R11" s="6">
        <v>0</v>
      </c>
      <c r="S11" s="6">
        <v>0</v>
      </c>
      <c r="T11" s="6">
        <v>352.87</v>
      </c>
      <c r="U11" s="5"/>
      <c r="V11" s="5"/>
      <c r="W11" s="11" t="e">
        <v>#REF!</v>
      </c>
      <c r="X11" s="14">
        <v>177.19</v>
      </c>
      <c r="Y11" s="14">
        <v>0</v>
      </c>
      <c r="Z11" s="14">
        <v>17.28</v>
      </c>
      <c r="AA11" s="14">
        <v>43.9</v>
      </c>
      <c r="AB11" s="14">
        <v>90.5</v>
      </c>
      <c r="AC11" s="14">
        <v>24</v>
      </c>
      <c r="AD11" s="14">
        <v>0</v>
      </c>
      <c r="AE11" s="14">
        <v>358.23</v>
      </c>
      <c r="AF11" s="14">
        <v>-13.05</v>
      </c>
      <c r="AG11" s="14">
        <v>0</v>
      </c>
      <c r="AH11" s="14">
        <v>16.8</v>
      </c>
      <c r="AI11" s="14">
        <v>0</v>
      </c>
      <c r="AJ11" s="14">
        <v>-6.1099999999999994</v>
      </c>
      <c r="AK11" s="14">
        <v>0</v>
      </c>
      <c r="AL11" s="14">
        <v>-17.48</v>
      </c>
      <c r="AM11" s="14">
        <v>-6.2223000000000148</v>
      </c>
      <c r="AN11" s="14">
        <v>0</v>
      </c>
      <c r="AO11" s="14">
        <v>3.5823</v>
      </c>
      <c r="AP11" s="14">
        <v>2.2700000000000387</v>
      </c>
      <c r="AQ11" s="14">
        <v>0</v>
      </c>
      <c r="AR11" s="14">
        <v>0</v>
      </c>
      <c r="AS11" s="14">
        <v>0</v>
      </c>
      <c r="AT11" s="14">
        <v>338.02</v>
      </c>
      <c r="AU11" s="15">
        <v>700</v>
      </c>
      <c r="AV11" s="5">
        <v>247009</v>
      </c>
    </row>
    <row r="12" spans="1:51" ht="107.25" customHeight="1" x14ac:dyDescent="0.2">
      <c r="A12" s="2" t="s">
        <v>13</v>
      </c>
      <c r="B12" s="2" t="s">
        <v>137</v>
      </c>
      <c r="C12" t="s">
        <v>124</v>
      </c>
      <c r="D12" t="s">
        <v>68</v>
      </c>
      <c r="E12" t="s">
        <v>128</v>
      </c>
      <c r="F12" s="6">
        <v>527.5</v>
      </c>
      <c r="G12" s="6">
        <v>-14.000000000000004</v>
      </c>
      <c r="H12" s="6">
        <v>0</v>
      </c>
      <c r="I12" s="6">
        <v>16.8</v>
      </c>
      <c r="J12" s="6">
        <v>0</v>
      </c>
      <c r="K12" s="6">
        <v>-6.1099999999999994</v>
      </c>
      <c r="L12" s="6">
        <v>0</v>
      </c>
      <c r="M12" s="6">
        <v>-2.629999999999999</v>
      </c>
      <c r="N12" s="6">
        <v>-0.50500000000001855</v>
      </c>
      <c r="O12" s="6">
        <v>0</v>
      </c>
      <c r="P12" s="6">
        <v>5.2750000000000004</v>
      </c>
      <c r="Q12" s="6">
        <v>3.5500000000000682</v>
      </c>
      <c r="R12" s="6">
        <v>0</v>
      </c>
      <c r="S12" s="6">
        <v>0</v>
      </c>
      <c r="T12" s="6">
        <v>529.88</v>
      </c>
      <c r="U12" s="5"/>
      <c r="V12" s="5"/>
      <c r="W12" s="11" t="e">
        <v>#REF!</v>
      </c>
      <c r="X12" s="14">
        <v>338.44</v>
      </c>
      <c r="Y12" s="14">
        <v>0</v>
      </c>
      <c r="Z12" s="14">
        <v>17.28</v>
      </c>
      <c r="AA12" s="14">
        <v>55.94</v>
      </c>
      <c r="AB12" s="14">
        <v>94.22</v>
      </c>
      <c r="AC12" s="14">
        <v>24</v>
      </c>
      <c r="AD12" s="14">
        <v>0</v>
      </c>
      <c r="AE12" s="14">
        <v>527.5</v>
      </c>
      <c r="AF12" s="14">
        <v>-14.000000000000004</v>
      </c>
      <c r="AG12" s="14">
        <v>0</v>
      </c>
      <c r="AH12" s="14">
        <v>16.8</v>
      </c>
      <c r="AI12" s="14">
        <v>0</v>
      </c>
      <c r="AJ12" s="14">
        <v>-6.1099999999999994</v>
      </c>
      <c r="AK12" s="14">
        <v>0</v>
      </c>
      <c r="AL12" s="14">
        <v>-17.48</v>
      </c>
      <c r="AM12" s="14">
        <v>-0.51500000000000945</v>
      </c>
      <c r="AN12" s="14">
        <v>0</v>
      </c>
      <c r="AO12" s="14">
        <v>5.2750000000000004</v>
      </c>
      <c r="AP12" s="14">
        <v>3.5500000000000682</v>
      </c>
      <c r="AQ12" s="14">
        <v>0</v>
      </c>
      <c r="AR12" s="14">
        <v>0</v>
      </c>
      <c r="AS12" s="14">
        <v>0</v>
      </c>
      <c r="AT12" s="14">
        <v>515.02</v>
      </c>
      <c r="AU12" s="15">
        <v>580</v>
      </c>
      <c r="AV12" s="5">
        <v>307330.40000000002</v>
      </c>
    </row>
    <row r="13" spans="1:51" ht="107.25" customHeight="1" x14ac:dyDescent="0.2">
      <c r="A13" s="2" t="s">
        <v>14</v>
      </c>
      <c r="B13" s="2" t="s">
        <v>138</v>
      </c>
      <c r="C13" t="s">
        <v>124</v>
      </c>
      <c r="D13" t="s">
        <v>139</v>
      </c>
      <c r="E13" t="s">
        <v>140</v>
      </c>
      <c r="F13" s="6">
        <v>6900.33</v>
      </c>
      <c r="G13" s="6">
        <v>-48.05</v>
      </c>
      <c r="H13" s="6">
        <v>0</v>
      </c>
      <c r="I13" s="6">
        <v>16.8</v>
      </c>
      <c r="J13" s="6">
        <v>0</v>
      </c>
      <c r="K13" s="6">
        <v>0</v>
      </c>
      <c r="L13" s="6">
        <v>0</v>
      </c>
      <c r="M13" s="6">
        <v>-0.26000000000000156</v>
      </c>
      <c r="N13" s="6">
        <v>-26.938948103652507</v>
      </c>
      <c r="O13" s="6">
        <v>221.45564810365249</v>
      </c>
      <c r="P13" s="6">
        <v>69.003299999999996</v>
      </c>
      <c r="Q13" s="6">
        <v>-429.02000000000044</v>
      </c>
      <c r="R13" s="6">
        <v>347</v>
      </c>
      <c r="S13" s="6">
        <v>0</v>
      </c>
      <c r="T13" s="6">
        <v>7050.32</v>
      </c>
      <c r="U13" s="5"/>
      <c r="V13" s="5"/>
      <c r="W13" s="11" t="e">
        <v>#REF!</v>
      </c>
      <c r="X13" s="14">
        <v>1819.5051518963473</v>
      </c>
      <c r="Y13" s="14">
        <v>0</v>
      </c>
      <c r="Z13" s="14">
        <v>24.06</v>
      </c>
      <c r="AA13" s="14">
        <v>1925.04</v>
      </c>
      <c r="AB13" s="14">
        <v>1030.9000000000001</v>
      </c>
      <c r="AC13" s="14">
        <v>347</v>
      </c>
      <c r="AD13" s="14">
        <v>1903.8148481036528</v>
      </c>
      <c r="AE13" s="14">
        <v>6900.33</v>
      </c>
      <c r="AF13" s="14">
        <v>-48.05</v>
      </c>
      <c r="AG13" s="14">
        <v>0</v>
      </c>
      <c r="AH13" s="14">
        <v>16.8</v>
      </c>
      <c r="AI13" s="14">
        <v>0</v>
      </c>
      <c r="AJ13" s="14">
        <v>0</v>
      </c>
      <c r="AK13" s="14">
        <v>0</v>
      </c>
      <c r="AL13" s="14">
        <v>-0.26000000000000156</v>
      </c>
      <c r="AM13" s="14">
        <v>59.171051896347166</v>
      </c>
      <c r="AN13" s="14">
        <v>221.45564810365249</v>
      </c>
      <c r="AO13" s="14">
        <v>69.003299999999996</v>
      </c>
      <c r="AP13" s="14">
        <v>-429.02000000000044</v>
      </c>
      <c r="AQ13" s="14">
        <v>347</v>
      </c>
      <c r="AR13" s="14">
        <v>0</v>
      </c>
      <c r="AS13" s="14">
        <v>0</v>
      </c>
      <c r="AT13" s="14">
        <v>7136.43</v>
      </c>
      <c r="AU13" s="15">
        <v>0</v>
      </c>
      <c r="AV13" s="5">
        <v>0</v>
      </c>
    </row>
    <row r="14" spans="1:51" ht="107.25" customHeight="1" x14ac:dyDescent="0.2">
      <c r="A14" s="2" t="s">
        <v>15</v>
      </c>
      <c r="B14" s="2" t="s">
        <v>141</v>
      </c>
      <c r="C14" t="s">
        <v>124</v>
      </c>
      <c r="D14" t="s">
        <v>69</v>
      </c>
      <c r="E14" t="s">
        <v>142</v>
      </c>
      <c r="F14" s="6">
        <v>27688.86</v>
      </c>
      <c r="G14" s="6">
        <v>-394.35000000000019</v>
      </c>
      <c r="H14" s="6">
        <v>0</v>
      </c>
      <c r="I14" s="6">
        <v>16.8</v>
      </c>
      <c r="J14" s="6">
        <v>0</v>
      </c>
      <c r="K14" s="6">
        <v>0</v>
      </c>
      <c r="L14" s="6">
        <v>0</v>
      </c>
      <c r="M14" s="6">
        <v>-3.710000000000008</v>
      </c>
      <c r="N14" s="6">
        <v>130.5363055489463</v>
      </c>
      <c r="O14" s="6">
        <v>356.79509445105305</v>
      </c>
      <c r="P14" s="6">
        <v>276.8886</v>
      </c>
      <c r="Q14" s="6">
        <v>6.0000000001309672E-2</v>
      </c>
      <c r="R14" s="6">
        <v>609.81999999999994</v>
      </c>
      <c r="S14" s="6">
        <v>0</v>
      </c>
      <c r="T14" s="6">
        <v>28681.7</v>
      </c>
      <c r="U14" s="5"/>
      <c r="V14" s="5"/>
      <c r="W14" s="11" t="e">
        <v>#REF!</v>
      </c>
      <c r="X14" s="14">
        <v>8292.5942055489468</v>
      </c>
      <c r="Y14" s="14">
        <v>0</v>
      </c>
      <c r="Z14" s="14">
        <v>69.58</v>
      </c>
      <c r="AA14" s="14">
        <v>9088.3700000000008</v>
      </c>
      <c r="AB14" s="14">
        <v>2739.99</v>
      </c>
      <c r="AC14" s="14">
        <v>1040</v>
      </c>
      <c r="AD14" s="14">
        <v>7451.1657944510525</v>
      </c>
      <c r="AE14" s="14">
        <v>27688.86</v>
      </c>
      <c r="AF14" s="14">
        <v>-394.35000000000019</v>
      </c>
      <c r="AG14" s="14">
        <v>0</v>
      </c>
      <c r="AH14" s="14">
        <v>16.8</v>
      </c>
      <c r="AI14" s="14">
        <v>0</v>
      </c>
      <c r="AJ14" s="14">
        <v>0</v>
      </c>
      <c r="AK14" s="14">
        <v>0</v>
      </c>
      <c r="AL14" s="14">
        <v>-3.710000000000008</v>
      </c>
      <c r="AM14" s="14">
        <v>17.206305548946375</v>
      </c>
      <c r="AN14" s="14">
        <v>356.79509445105305</v>
      </c>
      <c r="AO14" s="14">
        <v>276.8886</v>
      </c>
      <c r="AP14" s="14">
        <v>6.0000000001309672E-2</v>
      </c>
      <c r="AQ14" s="14">
        <v>609.81999999999994</v>
      </c>
      <c r="AR14" s="14">
        <v>0</v>
      </c>
      <c r="AS14" s="14">
        <v>0</v>
      </c>
      <c r="AT14" s="14">
        <v>28568.37</v>
      </c>
      <c r="AU14" s="15">
        <v>0</v>
      </c>
      <c r="AV14" s="5">
        <v>0</v>
      </c>
    </row>
    <row r="15" spans="1:51" ht="107.25" customHeight="1" x14ac:dyDescent="0.2">
      <c r="A15" s="2" t="s">
        <v>16</v>
      </c>
      <c r="B15" s="2" t="s">
        <v>143</v>
      </c>
      <c r="C15" t="s">
        <v>124</v>
      </c>
      <c r="D15" t="s">
        <v>69</v>
      </c>
      <c r="E15" t="s">
        <v>144</v>
      </c>
      <c r="F15" s="6">
        <v>19470.87</v>
      </c>
      <c r="G15" s="6">
        <v>-46.55</v>
      </c>
      <c r="H15" s="6">
        <v>0</v>
      </c>
      <c r="I15" s="6">
        <v>16.8</v>
      </c>
      <c r="J15" s="6">
        <v>0</v>
      </c>
      <c r="K15" s="6">
        <v>0</v>
      </c>
      <c r="L15" s="6">
        <v>0</v>
      </c>
      <c r="M15" s="6">
        <v>-3.9499999999999957</v>
      </c>
      <c r="N15" s="6">
        <v>-572.42293504824727</v>
      </c>
      <c r="O15" s="6">
        <v>250.17423504824637</v>
      </c>
      <c r="P15" s="6">
        <v>194.70869999999999</v>
      </c>
      <c r="Q15" s="6">
        <v>-7.2799999999951979</v>
      </c>
      <c r="R15" s="6">
        <v>609.81999999999994</v>
      </c>
      <c r="S15" s="6">
        <v>0</v>
      </c>
      <c r="T15" s="6">
        <v>19912.169999999998</v>
      </c>
      <c r="U15" s="5"/>
      <c r="V15" s="5"/>
      <c r="W15" s="11" t="e">
        <v>#REF!</v>
      </c>
      <c r="X15" s="14">
        <v>5228.5757649517536</v>
      </c>
      <c r="Y15" s="14">
        <v>0</v>
      </c>
      <c r="Z15" s="14">
        <v>35.35</v>
      </c>
      <c r="AA15" s="14">
        <v>6734.56</v>
      </c>
      <c r="AB15" s="14">
        <v>1560.18</v>
      </c>
      <c r="AC15" s="14">
        <v>1040</v>
      </c>
      <c r="AD15" s="14">
        <v>5313.5042350482463</v>
      </c>
      <c r="AE15" s="14">
        <v>19470.87</v>
      </c>
      <c r="AF15" s="14">
        <v>-46.55</v>
      </c>
      <c r="AG15" s="14">
        <v>0</v>
      </c>
      <c r="AH15" s="14">
        <v>16.8</v>
      </c>
      <c r="AI15" s="14">
        <v>0</v>
      </c>
      <c r="AJ15" s="14">
        <v>0</v>
      </c>
      <c r="AK15" s="14">
        <v>0</v>
      </c>
      <c r="AL15" s="14">
        <v>-3.9499999999999957</v>
      </c>
      <c r="AM15" s="14">
        <v>77.127064951752033</v>
      </c>
      <c r="AN15" s="14">
        <v>250.17423504824637</v>
      </c>
      <c r="AO15" s="14">
        <v>194.70869999999999</v>
      </c>
      <c r="AP15" s="14">
        <v>-7.2799999999951979</v>
      </c>
      <c r="AQ15" s="14">
        <v>609.81999999999994</v>
      </c>
      <c r="AR15" s="14">
        <v>0</v>
      </c>
      <c r="AS15" s="14">
        <v>0</v>
      </c>
      <c r="AT15" s="14">
        <v>20561.72</v>
      </c>
      <c r="AU15" s="15">
        <v>0</v>
      </c>
      <c r="AV15" s="5">
        <v>0</v>
      </c>
    </row>
    <row r="16" spans="1:51" ht="107.25" customHeight="1" x14ac:dyDescent="0.2">
      <c r="A16" s="2" t="s">
        <v>17</v>
      </c>
      <c r="B16" s="2" t="s">
        <v>145</v>
      </c>
      <c r="C16" t="s">
        <v>124</v>
      </c>
      <c r="D16" t="s">
        <v>69</v>
      </c>
      <c r="E16" t="s">
        <v>146</v>
      </c>
      <c r="F16" s="6">
        <v>18655.830000000002</v>
      </c>
      <c r="G16" s="6">
        <v>-63.700000000000088</v>
      </c>
      <c r="H16" s="6">
        <v>0</v>
      </c>
      <c r="I16" s="6">
        <v>16.8</v>
      </c>
      <c r="J16" s="6">
        <v>0</v>
      </c>
      <c r="K16" s="6">
        <v>0</v>
      </c>
      <c r="L16" s="6">
        <v>0</v>
      </c>
      <c r="M16" s="6">
        <v>-3.9499999999999957</v>
      </c>
      <c r="N16" s="6">
        <v>-298.58831098157896</v>
      </c>
      <c r="O16" s="6">
        <v>282.56001098157958</v>
      </c>
      <c r="P16" s="6">
        <v>186.55830000000003</v>
      </c>
      <c r="Q16" s="6">
        <v>0</v>
      </c>
      <c r="R16" s="6">
        <v>1040</v>
      </c>
      <c r="S16" s="6">
        <v>0</v>
      </c>
      <c r="T16" s="6">
        <v>19815.509999999998</v>
      </c>
      <c r="U16" s="5"/>
      <c r="V16" s="5"/>
      <c r="W16" s="11" t="e">
        <v>#REF!</v>
      </c>
      <c r="X16" s="14">
        <v>4053.6871890184211</v>
      </c>
      <c r="Y16" s="14">
        <v>0</v>
      </c>
      <c r="Z16" s="14">
        <v>35.35</v>
      </c>
      <c r="AA16" s="14">
        <v>6325.63</v>
      </c>
      <c r="AB16" s="14">
        <v>2535.1799999999998</v>
      </c>
      <c r="AC16" s="14">
        <v>1040</v>
      </c>
      <c r="AD16" s="14">
        <v>5825.6628109815792</v>
      </c>
      <c r="AE16" s="14">
        <v>18655.830000000002</v>
      </c>
      <c r="AF16" s="14">
        <v>-63.700000000000088</v>
      </c>
      <c r="AG16" s="14">
        <v>0</v>
      </c>
      <c r="AH16" s="14">
        <v>16.8</v>
      </c>
      <c r="AI16" s="14">
        <v>0</v>
      </c>
      <c r="AJ16" s="14">
        <v>0</v>
      </c>
      <c r="AK16" s="14">
        <v>0</v>
      </c>
      <c r="AL16" s="14">
        <v>-3.9499999999999957</v>
      </c>
      <c r="AM16" s="14">
        <v>335.38168901842039</v>
      </c>
      <c r="AN16" s="14">
        <v>282.56001098157958</v>
      </c>
      <c r="AO16" s="14">
        <v>186.55830000000003</v>
      </c>
      <c r="AP16" s="14">
        <v>0</v>
      </c>
      <c r="AQ16" s="14">
        <v>1040</v>
      </c>
      <c r="AR16" s="14">
        <v>0</v>
      </c>
      <c r="AS16" s="14">
        <v>0</v>
      </c>
      <c r="AT16" s="14">
        <v>20449.48</v>
      </c>
      <c r="AU16" s="15">
        <v>0</v>
      </c>
      <c r="AV16" s="5">
        <v>0</v>
      </c>
    </row>
    <row r="17" spans="1:48" ht="107.25" customHeight="1" x14ac:dyDescent="0.2">
      <c r="A17" s="2" t="s">
        <v>18</v>
      </c>
      <c r="B17" s="2" t="s">
        <v>147</v>
      </c>
      <c r="C17" t="s">
        <v>124</v>
      </c>
      <c r="D17" t="s">
        <v>69</v>
      </c>
      <c r="E17" t="s">
        <v>146</v>
      </c>
      <c r="F17" s="6">
        <v>18573.46</v>
      </c>
      <c r="G17" s="6">
        <v>-63.700000000000088</v>
      </c>
      <c r="H17" s="6">
        <v>0</v>
      </c>
      <c r="I17" s="6">
        <v>16.8</v>
      </c>
      <c r="J17" s="6">
        <v>0</v>
      </c>
      <c r="K17" s="6">
        <v>0</v>
      </c>
      <c r="L17" s="6">
        <v>0</v>
      </c>
      <c r="M17" s="6">
        <v>-3.9499999999999957</v>
      </c>
      <c r="N17" s="6">
        <v>-319.08461098158045</v>
      </c>
      <c r="O17" s="6">
        <v>282.56001098157958</v>
      </c>
      <c r="P17" s="6">
        <v>185.7346</v>
      </c>
      <c r="Q17" s="6">
        <v>0</v>
      </c>
      <c r="R17" s="6">
        <v>1040</v>
      </c>
      <c r="S17" s="6">
        <v>0</v>
      </c>
      <c r="T17" s="6">
        <v>19711.82</v>
      </c>
      <c r="U17" s="5"/>
      <c r="V17" s="5"/>
      <c r="W17" s="11" t="e">
        <v>#REF!</v>
      </c>
      <c r="X17" s="14">
        <v>3949.9971890184206</v>
      </c>
      <c r="Y17" s="14">
        <v>0</v>
      </c>
      <c r="Z17" s="14">
        <v>35.35</v>
      </c>
      <c r="AA17" s="14">
        <v>6325.63</v>
      </c>
      <c r="AB17" s="14">
        <v>2535.1799999999998</v>
      </c>
      <c r="AC17" s="14">
        <v>1040</v>
      </c>
      <c r="AD17" s="14">
        <v>5825.6628109815792</v>
      </c>
      <c r="AE17" s="14">
        <v>18573.46</v>
      </c>
      <c r="AF17" s="14">
        <v>-63.700000000000088</v>
      </c>
      <c r="AG17" s="14">
        <v>0</v>
      </c>
      <c r="AH17" s="14">
        <v>16.8</v>
      </c>
      <c r="AI17" s="14">
        <v>0</v>
      </c>
      <c r="AJ17" s="14">
        <v>0</v>
      </c>
      <c r="AK17" s="14">
        <v>0</v>
      </c>
      <c r="AL17" s="14">
        <v>-3.9499999999999957</v>
      </c>
      <c r="AM17" s="14">
        <v>337.05538901841896</v>
      </c>
      <c r="AN17" s="14">
        <v>282.56001098157958</v>
      </c>
      <c r="AO17" s="14">
        <v>185.7346</v>
      </c>
      <c r="AP17" s="14">
        <v>0</v>
      </c>
      <c r="AQ17" s="14">
        <v>1040</v>
      </c>
      <c r="AR17" s="14">
        <v>0</v>
      </c>
      <c r="AS17" s="14">
        <v>0</v>
      </c>
      <c r="AT17" s="14">
        <v>20367.96</v>
      </c>
      <c r="AU17" s="15">
        <v>0</v>
      </c>
      <c r="AV17" s="5">
        <v>0</v>
      </c>
    </row>
    <row r="18" spans="1:48" ht="107.25" customHeight="1" x14ac:dyDescent="0.2">
      <c r="A18" s="2" t="s">
        <v>19</v>
      </c>
      <c r="B18" s="2" t="s">
        <v>148</v>
      </c>
      <c r="C18" t="s">
        <v>124</v>
      </c>
      <c r="D18" t="s">
        <v>69</v>
      </c>
      <c r="E18" t="s">
        <v>146</v>
      </c>
      <c r="F18" s="6">
        <v>18672.349999999999</v>
      </c>
      <c r="G18" s="6">
        <v>-63.700000000000088</v>
      </c>
      <c r="H18" s="6">
        <v>0</v>
      </c>
      <c r="I18" s="6">
        <v>16.8</v>
      </c>
      <c r="J18" s="6">
        <v>0</v>
      </c>
      <c r="K18" s="6">
        <v>0</v>
      </c>
      <c r="L18" s="6">
        <v>0</v>
      </c>
      <c r="M18" s="6">
        <v>-3.9499999999999957</v>
      </c>
      <c r="N18" s="6">
        <v>-323.53351098157958</v>
      </c>
      <c r="O18" s="6">
        <v>282.56001098157958</v>
      </c>
      <c r="P18" s="6">
        <v>186.7235</v>
      </c>
      <c r="Q18" s="6">
        <v>3.180000000003929</v>
      </c>
      <c r="R18" s="6">
        <v>1040</v>
      </c>
      <c r="S18" s="6">
        <v>0</v>
      </c>
      <c r="T18" s="6">
        <v>19810.43</v>
      </c>
      <c r="U18" s="5"/>
      <c r="V18" s="5"/>
      <c r="W18" s="11" t="e">
        <v>#REF!</v>
      </c>
      <c r="X18" s="14">
        <v>4048.6071890184212</v>
      </c>
      <c r="Y18" s="14">
        <v>0</v>
      </c>
      <c r="Z18" s="14">
        <v>35.35</v>
      </c>
      <c r="AA18" s="14">
        <v>6325.63</v>
      </c>
      <c r="AB18" s="14">
        <v>2535.1799999999998</v>
      </c>
      <c r="AC18" s="14">
        <v>1040</v>
      </c>
      <c r="AD18" s="14">
        <v>5825.6628109815792</v>
      </c>
      <c r="AE18" s="14">
        <v>18672.349999999999</v>
      </c>
      <c r="AF18" s="14">
        <v>-63.700000000000088</v>
      </c>
      <c r="AG18" s="14">
        <v>0</v>
      </c>
      <c r="AH18" s="14">
        <v>16.8</v>
      </c>
      <c r="AI18" s="14">
        <v>0</v>
      </c>
      <c r="AJ18" s="14">
        <v>0</v>
      </c>
      <c r="AK18" s="14">
        <v>0</v>
      </c>
      <c r="AL18" s="14">
        <v>-3.9499999999999957</v>
      </c>
      <c r="AM18" s="14">
        <v>315.04648901842035</v>
      </c>
      <c r="AN18" s="14">
        <v>282.56001098157958</v>
      </c>
      <c r="AO18" s="14">
        <v>186.7235</v>
      </c>
      <c r="AP18" s="14">
        <v>3.180000000003929</v>
      </c>
      <c r="AQ18" s="14">
        <v>1040</v>
      </c>
      <c r="AR18" s="14">
        <v>0</v>
      </c>
      <c r="AS18" s="14">
        <v>0</v>
      </c>
      <c r="AT18" s="14">
        <v>20449.009999999998</v>
      </c>
      <c r="AU18" s="15">
        <v>0</v>
      </c>
      <c r="AV18" s="5">
        <v>0</v>
      </c>
    </row>
    <row r="19" spans="1:48" ht="107.25" customHeight="1" x14ac:dyDescent="0.2">
      <c r="A19" s="2" t="s">
        <v>20</v>
      </c>
      <c r="B19" s="2" t="s">
        <v>149</v>
      </c>
      <c r="C19" t="s">
        <v>124</v>
      </c>
      <c r="D19" t="s">
        <v>69</v>
      </c>
      <c r="E19" t="s">
        <v>150</v>
      </c>
      <c r="F19" s="6">
        <v>26802.03</v>
      </c>
      <c r="G19" s="6">
        <v>-1223.9500000000005</v>
      </c>
      <c r="H19" s="6">
        <v>0</v>
      </c>
      <c r="I19" s="6">
        <v>16.8</v>
      </c>
      <c r="J19" s="6">
        <v>0</v>
      </c>
      <c r="K19" s="6">
        <v>0</v>
      </c>
      <c r="L19" s="6">
        <v>0</v>
      </c>
      <c r="M19" s="6">
        <v>0.68999999999999773</v>
      </c>
      <c r="N19" s="6">
        <v>493.45088558333293</v>
      </c>
      <c r="O19" s="6">
        <v>159.91881441666646</v>
      </c>
      <c r="P19" s="6">
        <v>268.02030000000002</v>
      </c>
      <c r="Q19" s="6">
        <v>50.580000000005384</v>
      </c>
      <c r="R19" s="6">
        <v>609.81999999999994</v>
      </c>
      <c r="S19" s="6">
        <v>0</v>
      </c>
      <c r="T19" s="6">
        <v>27177.360000000001</v>
      </c>
      <c r="U19" s="5"/>
      <c r="V19" s="5"/>
      <c r="W19" s="11" t="e">
        <v>#REF!</v>
      </c>
      <c r="X19" s="14">
        <v>9977.4511855833334</v>
      </c>
      <c r="Y19" s="14">
        <v>0</v>
      </c>
      <c r="Z19" s="14">
        <v>73.08</v>
      </c>
      <c r="AA19" s="14">
        <v>6004.64</v>
      </c>
      <c r="AB19" s="14">
        <v>6744.98</v>
      </c>
      <c r="AC19" s="14">
        <v>1040</v>
      </c>
      <c r="AD19" s="14">
        <v>3337.2088144166664</v>
      </c>
      <c r="AE19" s="14">
        <v>26802.03</v>
      </c>
      <c r="AF19" s="14">
        <v>-1223.9500000000005</v>
      </c>
      <c r="AG19" s="14">
        <v>0</v>
      </c>
      <c r="AH19" s="14">
        <v>16.8</v>
      </c>
      <c r="AI19" s="14">
        <v>0</v>
      </c>
      <c r="AJ19" s="14">
        <v>0</v>
      </c>
      <c r="AK19" s="14">
        <v>0</v>
      </c>
      <c r="AL19" s="14">
        <v>0.68999999999999773</v>
      </c>
      <c r="AM19" s="14">
        <v>486.45088558333293</v>
      </c>
      <c r="AN19" s="14">
        <v>159.91881441666646</v>
      </c>
      <c r="AO19" s="14">
        <v>268.02030000000002</v>
      </c>
      <c r="AP19" s="14">
        <v>50.580000000005384</v>
      </c>
      <c r="AQ19" s="14">
        <v>609.81999999999994</v>
      </c>
      <c r="AR19" s="14">
        <v>0</v>
      </c>
      <c r="AS19" s="14">
        <v>0</v>
      </c>
      <c r="AT19" s="14">
        <v>27170.36</v>
      </c>
      <c r="AU19" s="15">
        <v>0</v>
      </c>
      <c r="AV19" s="5">
        <v>0</v>
      </c>
    </row>
    <row r="20" spans="1:48" ht="107.25" customHeight="1" x14ac:dyDescent="0.2">
      <c r="A20" s="2" t="s">
        <v>21</v>
      </c>
      <c r="B20" s="2" t="s">
        <v>151</v>
      </c>
      <c r="C20" t="s">
        <v>124</v>
      </c>
      <c r="D20" t="s">
        <v>69</v>
      </c>
      <c r="E20" t="s">
        <v>150</v>
      </c>
      <c r="F20" s="6">
        <v>25599.55</v>
      </c>
      <c r="G20" s="6">
        <v>-1223.8500000000001</v>
      </c>
      <c r="H20" s="6">
        <v>0</v>
      </c>
      <c r="I20" s="6">
        <v>16.8</v>
      </c>
      <c r="J20" s="6">
        <v>0</v>
      </c>
      <c r="K20" s="6">
        <v>0</v>
      </c>
      <c r="L20" s="6">
        <v>0</v>
      </c>
      <c r="M20" s="6">
        <v>0.68999999999999773</v>
      </c>
      <c r="N20" s="6">
        <v>538.32568558333332</v>
      </c>
      <c r="O20" s="6">
        <v>159.91881441666646</v>
      </c>
      <c r="P20" s="6">
        <v>255.99549999999999</v>
      </c>
      <c r="Q20" s="6">
        <v>50.580000000001746</v>
      </c>
      <c r="R20" s="6">
        <v>609.81999999999994</v>
      </c>
      <c r="S20" s="6">
        <v>0</v>
      </c>
      <c r="T20" s="6">
        <v>26007.83</v>
      </c>
      <c r="U20" s="5"/>
      <c r="V20" s="5"/>
      <c r="W20" s="11" t="e">
        <v>#REF!</v>
      </c>
      <c r="X20" s="14">
        <v>9146.3211855833342</v>
      </c>
      <c r="Y20" s="14">
        <v>0</v>
      </c>
      <c r="Z20" s="14">
        <v>73.08</v>
      </c>
      <c r="AA20" s="14">
        <v>6053.64</v>
      </c>
      <c r="AB20" s="14">
        <v>6357.58</v>
      </c>
      <c r="AC20" s="14">
        <v>1040</v>
      </c>
      <c r="AD20" s="14">
        <v>3337.2088144166664</v>
      </c>
      <c r="AE20" s="14">
        <v>25599.55</v>
      </c>
      <c r="AF20" s="14">
        <v>-1223.8500000000001</v>
      </c>
      <c r="AG20" s="14">
        <v>0</v>
      </c>
      <c r="AH20" s="14">
        <v>16.8</v>
      </c>
      <c r="AI20" s="14">
        <v>0</v>
      </c>
      <c r="AJ20" s="14">
        <v>0</v>
      </c>
      <c r="AK20" s="14">
        <v>0</v>
      </c>
      <c r="AL20" s="14">
        <v>0.68999999999999773</v>
      </c>
      <c r="AM20" s="14">
        <v>514.48568558333318</v>
      </c>
      <c r="AN20" s="14">
        <v>159.91881441666646</v>
      </c>
      <c r="AO20" s="14">
        <v>255.99549999999999</v>
      </c>
      <c r="AP20" s="14">
        <v>50.580000000001746</v>
      </c>
      <c r="AQ20" s="14">
        <v>609.81999999999994</v>
      </c>
      <c r="AR20" s="14">
        <v>0</v>
      </c>
      <c r="AS20" s="14">
        <v>0</v>
      </c>
      <c r="AT20" s="14">
        <v>25983.99</v>
      </c>
      <c r="AU20" s="15">
        <v>5</v>
      </c>
      <c r="AV20" s="5">
        <v>130039.15000000001</v>
      </c>
    </row>
    <row r="21" spans="1:48" ht="107.25" customHeight="1" x14ac:dyDescent="0.2">
      <c r="A21" s="2" t="s">
        <v>22</v>
      </c>
      <c r="B21" s="2" t="s">
        <v>152</v>
      </c>
      <c r="C21" t="s">
        <v>124</v>
      </c>
      <c r="D21" t="s">
        <v>69</v>
      </c>
      <c r="E21" t="s">
        <v>150</v>
      </c>
      <c r="F21" s="6">
        <v>26488.77</v>
      </c>
      <c r="G21" s="6">
        <v>-1223.8500000000001</v>
      </c>
      <c r="H21" s="6">
        <v>0</v>
      </c>
      <c r="I21" s="6">
        <v>16.8</v>
      </c>
      <c r="J21" s="6">
        <v>0</v>
      </c>
      <c r="K21" s="6">
        <v>0</v>
      </c>
      <c r="L21" s="6">
        <v>0</v>
      </c>
      <c r="M21" s="6">
        <v>0.68999999999999773</v>
      </c>
      <c r="N21" s="6">
        <v>548.31437264969941</v>
      </c>
      <c r="O21" s="6">
        <v>314.88792735030074</v>
      </c>
      <c r="P21" s="6">
        <v>264.8877</v>
      </c>
      <c r="Q21" s="6">
        <v>57.860000000000582</v>
      </c>
      <c r="R21" s="6">
        <v>609.81999999999994</v>
      </c>
      <c r="S21" s="6">
        <v>0</v>
      </c>
      <c r="T21" s="6">
        <v>27078.18</v>
      </c>
      <c r="U21" s="5"/>
      <c r="V21" s="5"/>
      <c r="W21" s="11" t="e">
        <v>#REF!</v>
      </c>
      <c r="X21" s="14">
        <v>10134.044452649699</v>
      </c>
      <c r="Y21" s="14">
        <v>0</v>
      </c>
      <c r="Z21" s="14">
        <v>73.08</v>
      </c>
      <c r="AA21" s="14">
        <v>6766.44</v>
      </c>
      <c r="AB21" s="14">
        <v>6357.58</v>
      </c>
      <c r="AC21" s="14">
        <v>1040</v>
      </c>
      <c r="AD21" s="14">
        <v>2707.0355473503009</v>
      </c>
      <c r="AE21" s="14">
        <v>26488.77</v>
      </c>
      <c r="AF21" s="14">
        <v>-1223.8500000000001</v>
      </c>
      <c r="AG21" s="14">
        <v>0</v>
      </c>
      <c r="AH21" s="14">
        <v>16.8</v>
      </c>
      <c r="AI21" s="14">
        <v>0</v>
      </c>
      <c r="AJ21" s="14">
        <v>0</v>
      </c>
      <c r="AK21" s="14">
        <v>0</v>
      </c>
      <c r="AL21" s="14">
        <v>0.68999999999999773</v>
      </c>
      <c r="AM21" s="14">
        <v>553.54437264969897</v>
      </c>
      <c r="AN21" s="14">
        <v>314.88792735030074</v>
      </c>
      <c r="AO21" s="14">
        <v>264.8877</v>
      </c>
      <c r="AP21" s="14">
        <v>57.860000000000582</v>
      </c>
      <c r="AQ21" s="14">
        <v>609.81999999999994</v>
      </c>
      <c r="AR21" s="14">
        <v>0</v>
      </c>
      <c r="AS21" s="14">
        <v>0</v>
      </c>
      <c r="AT21" s="14">
        <v>27083.41</v>
      </c>
      <c r="AU21" s="15">
        <v>0</v>
      </c>
      <c r="AV21" s="5">
        <v>0</v>
      </c>
    </row>
    <row r="22" spans="1:48" ht="107.25" customHeight="1" x14ac:dyDescent="0.2">
      <c r="A22" s="2" t="s">
        <v>23</v>
      </c>
      <c r="B22" s="2" t="s">
        <v>153</v>
      </c>
      <c r="C22" t="s">
        <v>124</v>
      </c>
      <c r="D22" t="s">
        <v>69</v>
      </c>
      <c r="E22" t="s">
        <v>150</v>
      </c>
      <c r="F22" s="6">
        <v>26034.39</v>
      </c>
      <c r="G22" s="6">
        <v>-1223.8500000000001</v>
      </c>
      <c r="H22" s="6">
        <v>0</v>
      </c>
      <c r="I22" s="6">
        <v>16.8</v>
      </c>
      <c r="J22" s="6">
        <v>0</v>
      </c>
      <c r="K22" s="6">
        <v>0</v>
      </c>
      <c r="L22" s="6">
        <v>0</v>
      </c>
      <c r="M22" s="6">
        <v>0.68999999999999773</v>
      </c>
      <c r="N22" s="6">
        <v>608.32728558333361</v>
      </c>
      <c r="O22" s="6">
        <v>159.91881441666646</v>
      </c>
      <c r="P22" s="6">
        <v>260.34390000000002</v>
      </c>
      <c r="Q22" s="6">
        <v>50.580000000001746</v>
      </c>
      <c r="R22" s="6">
        <v>1040</v>
      </c>
      <c r="S22" s="6">
        <v>0</v>
      </c>
      <c r="T22" s="6">
        <v>26947.200000000001</v>
      </c>
      <c r="U22" s="5"/>
      <c r="V22" s="5"/>
      <c r="W22" s="11" t="e">
        <v>#REF!</v>
      </c>
      <c r="X22" s="14">
        <v>10134.691185583333</v>
      </c>
      <c r="Y22" s="14">
        <v>0</v>
      </c>
      <c r="Z22" s="14">
        <v>73.08</v>
      </c>
      <c r="AA22" s="14">
        <v>6004.64</v>
      </c>
      <c r="AB22" s="14">
        <v>6357.58</v>
      </c>
      <c r="AC22" s="14">
        <v>1040</v>
      </c>
      <c r="AD22" s="14">
        <v>3337.2088144166664</v>
      </c>
      <c r="AE22" s="14">
        <v>26034.39</v>
      </c>
      <c r="AF22" s="14">
        <v>-1223.8500000000001</v>
      </c>
      <c r="AG22" s="14">
        <v>0</v>
      </c>
      <c r="AH22" s="14">
        <v>16.8</v>
      </c>
      <c r="AI22" s="14">
        <v>0</v>
      </c>
      <c r="AJ22" s="14">
        <v>0</v>
      </c>
      <c r="AK22" s="14">
        <v>0</v>
      </c>
      <c r="AL22" s="14">
        <v>0.68999999999999773</v>
      </c>
      <c r="AM22" s="14">
        <v>599.01728558333411</v>
      </c>
      <c r="AN22" s="14">
        <v>159.91881441666646</v>
      </c>
      <c r="AO22" s="14">
        <v>260.34390000000002</v>
      </c>
      <c r="AP22" s="14">
        <v>50.580000000001746</v>
      </c>
      <c r="AQ22" s="14">
        <v>1040</v>
      </c>
      <c r="AR22" s="14">
        <v>0</v>
      </c>
      <c r="AS22" s="14">
        <v>0</v>
      </c>
      <c r="AT22" s="14">
        <v>26937.89</v>
      </c>
      <c r="AU22" s="15">
        <v>0</v>
      </c>
      <c r="AV22" s="5">
        <v>0</v>
      </c>
    </row>
  </sheetData>
  <autoFilter ref="A2:W22" xr:uid="{C14E2F5A-94AB-4ED4-8F29-48B7DA1C4C26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01E74-7319-423A-9A08-91DBDBE2BE1F}">
  <sheetPr codeName="Feuil2"/>
  <dimension ref="A1:AF67"/>
  <sheetViews>
    <sheetView workbookViewId="0">
      <selection activeCell="H14" sqref="H14"/>
    </sheetView>
  </sheetViews>
  <sheetFormatPr baseColWidth="10" defaultRowHeight="15" x14ac:dyDescent="0.2"/>
  <cols>
    <col min="1" max="1" width="18.33203125" bestFit="1" customWidth="1"/>
    <col min="2" max="2" width="18" bestFit="1" customWidth="1"/>
    <col min="3" max="6" width="16.83203125" bestFit="1" customWidth="1"/>
    <col min="7" max="7" width="17.33203125" bestFit="1" customWidth="1"/>
    <col min="8" max="8" width="21.33203125" bestFit="1" customWidth="1"/>
    <col min="9" max="15" width="16.83203125" bestFit="1" customWidth="1"/>
    <col min="16" max="16" width="18.5" bestFit="1" customWidth="1"/>
    <col min="17" max="17" width="11.83203125" bestFit="1" customWidth="1"/>
    <col min="18" max="18" width="12.1640625" bestFit="1" customWidth="1"/>
    <col min="19" max="26" width="13.5" bestFit="1" customWidth="1"/>
    <col min="27" max="30" width="14.5" bestFit="1" customWidth="1"/>
    <col min="31" max="31" width="18.1640625" bestFit="1" customWidth="1"/>
  </cols>
  <sheetData>
    <row r="1" spans="1:32" x14ac:dyDescent="0.2">
      <c r="A1" s="15">
        <v>32</v>
      </c>
      <c r="B1" s="15">
        <v>33</v>
      </c>
      <c r="C1" s="15">
        <v>34</v>
      </c>
      <c r="D1" s="15">
        <v>35</v>
      </c>
      <c r="E1" s="15">
        <v>36</v>
      </c>
      <c r="F1" s="15">
        <v>37</v>
      </c>
      <c r="G1" s="15">
        <v>38</v>
      </c>
      <c r="H1" s="15">
        <v>39</v>
      </c>
      <c r="I1" s="15">
        <v>40</v>
      </c>
      <c r="J1" s="15">
        <v>41</v>
      </c>
      <c r="K1" s="15">
        <v>42</v>
      </c>
      <c r="L1" s="15">
        <v>43</v>
      </c>
      <c r="M1" s="15">
        <v>44</v>
      </c>
      <c r="N1" s="15">
        <v>45</v>
      </c>
      <c r="O1" s="15">
        <v>46</v>
      </c>
      <c r="P1" s="15">
        <v>47</v>
      </c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</row>
    <row r="2" spans="1:32" x14ac:dyDescent="0.2">
      <c r="A2" s="23" t="s">
        <v>62</v>
      </c>
      <c r="B2" s="23" t="s">
        <v>29</v>
      </c>
      <c r="C2" s="23" t="s">
        <v>30</v>
      </c>
      <c r="D2" s="23" t="s">
        <v>31</v>
      </c>
      <c r="E2" s="23" t="s">
        <v>32</v>
      </c>
      <c r="F2" s="23" t="s">
        <v>33</v>
      </c>
      <c r="G2" s="23" t="s">
        <v>34</v>
      </c>
      <c r="H2" s="23" t="s">
        <v>35</v>
      </c>
      <c r="I2" s="23" t="s">
        <v>36</v>
      </c>
      <c r="J2" s="23" t="s">
        <v>37</v>
      </c>
      <c r="K2" s="23" t="s">
        <v>38</v>
      </c>
      <c r="L2" s="23" t="s">
        <v>39</v>
      </c>
      <c r="M2" s="23" t="s">
        <v>40</v>
      </c>
      <c r="N2" s="23" t="s">
        <v>63</v>
      </c>
      <c r="O2" s="23" t="s">
        <v>41</v>
      </c>
      <c r="P2" s="15" t="s">
        <v>64</v>
      </c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</row>
    <row r="3" spans="1:32" x14ac:dyDescent="0.2">
      <c r="A3" s="15">
        <f>VLOOKUP('Bridge par SKU '!$D$5,Données!$A:$AT,'Donnees graph'!A$1,FALSE)</f>
        <v>-21.599999999999984</v>
      </c>
      <c r="B3" s="15">
        <f>VLOOKUP('Bridge par SKU '!$D$5,Données!$A:$AT,'Donnees graph'!B$1,FALSE)</f>
        <v>0</v>
      </c>
      <c r="C3" s="15">
        <f>VLOOKUP('Bridge par SKU '!$D$5,Données!$A:$AT,'Donnees graph'!C$1,FALSE)</f>
        <v>16.8</v>
      </c>
      <c r="D3" s="15">
        <f>VLOOKUP('Bridge par SKU '!$D$5,Données!$A:$AT,'Donnees graph'!D$1,FALSE)</f>
        <v>0</v>
      </c>
      <c r="E3" s="15">
        <f>VLOOKUP('Bridge par SKU '!$D$5,Données!$A:$AT,'Donnees graph'!E$1,FALSE)</f>
        <v>-6.1099999999999994</v>
      </c>
      <c r="F3" s="15">
        <f>VLOOKUP('Bridge par SKU '!$D$5,Données!$A:$AT,'Donnees graph'!F$1,FALSE)</f>
        <v>0</v>
      </c>
      <c r="G3" s="15">
        <f>VLOOKUP('Bridge par SKU '!$D$5,Données!$A:$AT,'Donnees graph'!G$1,FALSE)</f>
        <v>-20.350000000000001</v>
      </c>
      <c r="H3" s="15">
        <f>VLOOKUP('Bridge par SKU '!$D$5,Données!$A:$AT,'Donnees graph'!H$1,FALSE)</f>
        <v>-11.654700000000052</v>
      </c>
      <c r="I3" s="15">
        <f>VLOOKUP('Bridge par SKU '!$D$5,Données!$A:$AT,'Donnees graph'!I$1,FALSE)</f>
        <v>0</v>
      </c>
      <c r="J3" s="15">
        <f>VLOOKUP('Bridge par SKU '!$D$5,Données!$A:$AT,'Donnees graph'!J$1,FALSE)</f>
        <v>7.2747000000000002</v>
      </c>
      <c r="K3" s="15">
        <f>VLOOKUP('Bridge par SKU '!$D$5,Données!$A:$AT,'Donnees graph'!K$1,FALSE)</f>
        <v>-3.1000000000000227</v>
      </c>
      <c r="L3" s="15">
        <f>VLOOKUP('Bridge par SKU '!$D$5,Données!$A:$AT,'Donnees graph'!L$1,FALSE)</f>
        <v>0</v>
      </c>
      <c r="M3" s="15">
        <f>VLOOKUP('Bridge par SKU '!$D$5,Données!$A:$AT,'Donnees graph'!M$1,FALSE)</f>
        <v>0</v>
      </c>
      <c r="N3" s="15">
        <f>VLOOKUP('Bridge par SKU '!$D$5,Données!$A:$AT,'Donnees graph'!N$1,FALSE)</f>
        <v>0</v>
      </c>
      <c r="O3" s="15">
        <f>VLOOKUP('Bridge par SKU '!$D$5,Données!$A:$AT,'Donnees graph'!O$1,FALSE)</f>
        <v>688.73</v>
      </c>
      <c r="P3" s="15" t="e">
        <f>VLOOKUP('Bridge par SKU '!$D$5,Données!$A:$AT,'Donnees graph'!P$1,FALSE)</f>
        <v>#REF!</v>
      </c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</row>
    <row r="4" spans="1:32" x14ac:dyDescent="0.2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</row>
    <row r="5" spans="1:32" x14ac:dyDescent="0.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</row>
    <row r="6" spans="1:32" x14ac:dyDescent="0.2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x14ac:dyDescent="0.2">
      <c r="A7" s="15"/>
      <c r="B7" s="26" t="s">
        <v>2</v>
      </c>
      <c r="C7" s="26" t="s">
        <v>49</v>
      </c>
      <c r="D7" s="26" t="s">
        <v>50</v>
      </c>
      <c r="E7" s="26" t="s">
        <v>51</v>
      </c>
      <c r="F7" s="26" t="s">
        <v>107</v>
      </c>
      <c r="G7" s="26" t="s">
        <v>52</v>
      </c>
      <c r="H7" s="26" t="s">
        <v>53</v>
      </c>
      <c r="I7" s="26" t="s">
        <v>54</v>
      </c>
      <c r="J7" s="26" t="s">
        <v>55</v>
      </c>
      <c r="K7" s="26" t="s">
        <v>37</v>
      </c>
      <c r="L7" s="26" t="s">
        <v>38</v>
      </c>
      <c r="M7" s="26" t="s">
        <v>39</v>
      </c>
      <c r="N7" s="27" t="s">
        <v>40</v>
      </c>
      <c r="O7" s="15" t="s">
        <v>41</v>
      </c>
      <c r="P7" s="15" t="s">
        <v>3</v>
      </c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</row>
    <row r="8" spans="1:32" x14ac:dyDescent="0.2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</row>
    <row r="9" spans="1:32" x14ac:dyDescent="0.2">
      <c r="A9" s="15"/>
      <c r="B9" s="15">
        <f>VLOOKUP('Bridge par SKU '!$D$5,Données!$A:$T,'Bridge par SKU '!D1,FALSE)</f>
        <v>727.47</v>
      </c>
      <c r="C9" s="15">
        <f>VLOOKUP('Bridge par SKU '!$D$5,Données!$A:$T,'Bridge par SKU '!E1,FALSE)</f>
        <v>-21.599999999999984</v>
      </c>
      <c r="D9" s="15">
        <f>VLOOKUP('Bridge par SKU '!$D$5,Données!$A:$T,'Bridge par SKU '!F1,FALSE)</f>
        <v>0</v>
      </c>
      <c r="E9" s="15">
        <f>VLOOKUP('Bridge par SKU '!$D$5,Données!$A:$T,'Bridge par SKU '!G1,FALSE)</f>
        <v>16.8</v>
      </c>
      <c r="F9" s="15">
        <f>VLOOKUP('Bridge par SKU '!$D$5,Données!$A:$T,'Bridge par SKU '!H1,FALSE)</f>
        <v>0</v>
      </c>
      <c r="G9" s="15">
        <f>VLOOKUP('Bridge par SKU '!$D$5,Données!$A:$T,'Bridge par SKU '!I1,FALSE)</f>
        <v>-6.1099999999999994</v>
      </c>
      <c r="H9" s="15">
        <f>VLOOKUP('Bridge par SKU '!$D$5,Données!$A:$T,'Bridge par SKU '!J1,FALSE)</f>
        <v>0</v>
      </c>
      <c r="I9" s="15">
        <f>VLOOKUP('Bridge par SKU '!$D$5,Données!$A:$T,'Bridge par SKU '!K1,FALSE)</f>
        <v>-3.0500000000000007</v>
      </c>
      <c r="J9" s="15">
        <f>VLOOKUP('Bridge par SKU '!$D$5,Données!$A:$T,'Bridge par SKU '!L1,FALSE)</f>
        <v>-11.654700000000052</v>
      </c>
      <c r="K9" s="15">
        <f>VLOOKUP('Bridge par SKU '!$D$5,Données!$A:$T,'Bridge par SKU '!M1,FALSE)</f>
        <v>0</v>
      </c>
      <c r="L9" s="15">
        <f>VLOOKUP('Bridge par SKU '!$D$5,Données!$A:$T,'Bridge par SKU '!N1,FALSE)</f>
        <v>7.2747000000000002</v>
      </c>
      <c r="M9" s="15">
        <f>VLOOKUP('Bridge par SKU '!$D$5,Données!$A:$T,'Bridge par SKU '!O1,FALSE)</f>
        <v>-3.1000000000000227</v>
      </c>
      <c r="N9" s="15">
        <f>VLOOKUP('Bridge par SKU '!$D$5,Données!$A:$T,'Bridge par SKU '!P1,FALSE)</f>
        <v>0</v>
      </c>
      <c r="O9" s="15">
        <f>VLOOKUP('Bridge par SKU '!$D$5,Données!$A:$T,'Bridge par SKU '!Q1,FALSE)</f>
        <v>0</v>
      </c>
      <c r="P9" s="15">
        <f>VLOOKUP('Bridge par SKU '!$D$5,Données!$A:$T,'Bridge par SKU '!R1,FALSE)</f>
        <v>706.03</v>
      </c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</row>
    <row r="10" spans="1:32" x14ac:dyDescent="0.2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</row>
    <row r="11" spans="1:32" x14ac:dyDescent="0.2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</row>
    <row r="12" spans="1:32" x14ac:dyDescent="0.2">
      <c r="A12" s="15"/>
      <c r="B12" s="25" t="s">
        <v>121</v>
      </c>
      <c r="C12" s="25" t="s">
        <v>108</v>
      </c>
      <c r="D12" s="25" t="s">
        <v>58</v>
      </c>
      <c r="E12" s="25" t="s">
        <v>53</v>
      </c>
      <c r="F12" s="25" t="s">
        <v>109</v>
      </c>
      <c r="G12" s="25" t="s">
        <v>110</v>
      </c>
      <c r="H12" s="25" t="s">
        <v>73</v>
      </c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</row>
    <row r="13" spans="1:32" x14ac:dyDescent="0.2">
      <c r="A13" s="15"/>
      <c r="B13" s="25">
        <f>VLOOKUP('Bridge par SKU '!D5,Données!A:X,24,FALSE)</f>
        <v>421.09</v>
      </c>
      <c r="C13" s="25">
        <f>VLOOKUP('Bridge par SKU '!D5,Données!A:Y,25,FALSE)</f>
        <v>0</v>
      </c>
      <c r="D13" s="25">
        <f>VLOOKUP('Bridge par SKU '!D5,Données!A:Z,26,FALSE)</f>
        <v>19.7</v>
      </c>
      <c r="E13" s="25">
        <f>VLOOKUP('Bridge par SKU '!D5,Données!A:AA,27,FALSE)</f>
        <v>117.4</v>
      </c>
      <c r="F13" s="25">
        <f>VLOOKUP('Bridge par SKU '!D5,Données!A:AB,28,FALSE)</f>
        <v>123.84</v>
      </c>
      <c r="G13" s="25">
        <f>VLOOKUP('Bridge par SKU '!D5,Données!A:AC,29,FALSE)</f>
        <v>24</v>
      </c>
      <c r="H13" s="15">
        <f>VLOOKUP('Bridge par SKU '!D5,Données!A:AD,30,FALSE)</f>
        <v>0</v>
      </c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</row>
    <row r="14" spans="1:32" x14ac:dyDescent="0.2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</row>
    <row r="15" spans="1:32" x14ac:dyDescent="0.2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</row>
    <row r="16" spans="1:32" x14ac:dyDescent="0.2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</row>
    <row r="17" spans="1:32" x14ac:dyDescent="0.2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</row>
    <row r="18" spans="1:32" x14ac:dyDescent="0.2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</row>
    <row r="19" spans="1:32" x14ac:dyDescent="0.2">
      <c r="A19" s="15"/>
      <c r="B19" s="15">
        <v>7</v>
      </c>
      <c r="C19" s="15">
        <v>8</v>
      </c>
      <c r="D19" s="15">
        <v>9</v>
      </c>
      <c r="E19" s="15">
        <v>10</v>
      </c>
      <c r="F19" s="15">
        <v>11</v>
      </c>
      <c r="G19" s="15">
        <v>12</v>
      </c>
      <c r="H19" s="15">
        <v>13</v>
      </c>
      <c r="I19" s="15">
        <v>14</v>
      </c>
      <c r="J19" s="15">
        <v>15</v>
      </c>
      <c r="K19" s="15">
        <v>16</v>
      </c>
      <c r="L19" s="15">
        <v>17</v>
      </c>
      <c r="M19" s="15">
        <v>18</v>
      </c>
      <c r="N19" s="15">
        <v>19</v>
      </c>
      <c r="O19" s="15">
        <v>20</v>
      </c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</row>
    <row r="20" spans="1:32" x14ac:dyDescent="0.2">
      <c r="A20" s="23" t="s">
        <v>75</v>
      </c>
      <c r="B20" s="23" t="s">
        <v>29</v>
      </c>
      <c r="C20" s="23" t="s">
        <v>30</v>
      </c>
      <c r="D20" s="23" t="s">
        <v>31</v>
      </c>
      <c r="E20" s="23" t="s">
        <v>32</v>
      </c>
      <c r="F20" s="23" t="s">
        <v>33</v>
      </c>
      <c r="G20" s="23" t="s">
        <v>34</v>
      </c>
      <c r="H20" s="23" t="s">
        <v>35</v>
      </c>
      <c r="I20" s="23" t="s">
        <v>36</v>
      </c>
      <c r="J20" s="23" t="s">
        <v>37</v>
      </c>
      <c r="K20" s="23" t="s">
        <v>38</v>
      </c>
      <c r="L20" s="23" t="s">
        <v>39</v>
      </c>
      <c r="M20" s="23" t="s">
        <v>40</v>
      </c>
      <c r="N20" s="23" t="s">
        <v>63</v>
      </c>
      <c r="O20" s="23" t="s">
        <v>41</v>
      </c>
      <c r="P20" s="28" t="s">
        <v>76</v>
      </c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</row>
    <row r="21" spans="1:32" x14ac:dyDescent="0.2">
      <c r="A21" s="15" t="e">
        <f>VLOOKUP(#REF!,Données!A:AY,51,FALSE)+A22</f>
        <v>#REF!</v>
      </c>
      <c r="B21" s="15" t="e">
        <f>VLOOKUP(#REF!,Données!$A:$S,'Donnees graph'!B$19,FALSE)</f>
        <v>#REF!</v>
      </c>
      <c r="C21" s="15" t="e">
        <f>VLOOKUP(#REF!,Données!$A:$S,'Donnees graph'!C$19,FALSE)</f>
        <v>#REF!</v>
      </c>
      <c r="D21" s="15" t="e">
        <f>VLOOKUP(#REF!,Données!$A:$S,'Donnees graph'!D$19,FALSE)</f>
        <v>#REF!</v>
      </c>
      <c r="E21" s="15" t="e">
        <f>VLOOKUP(#REF!,Données!$A:$S,'Donnees graph'!E$19,FALSE)</f>
        <v>#REF!</v>
      </c>
      <c r="F21" s="15" t="e">
        <f>VLOOKUP(#REF!,Données!$A:$S,'Donnees graph'!F$19,FALSE)</f>
        <v>#REF!</v>
      </c>
      <c r="G21" s="15" t="e">
        <f>VLOOKUP(#REF!,Données!$A:$S,'Donnees graph'!G$19,FALSE)</f>
        <v>#REF!</v>
      </c>
      <c r="H21" s="15" t="e">
        <f>VLOOKUP(#REF!,Données!$A:$S,'Donnees graph'!H$19,FALSE)</f>
        <v>#REF!</v>
      </c>
      <c r="I21" s="15" t="e">
        <f>VLOOKUP(#REF!,Données!$A:$S,'Donnees graph'!I$19,FALSE)</f>
        <v>#REF!</v>
      </c>
      <c r="J21" s="15" t="e">
        <f>VLOOKUP(#REF!,Données!$A:$S,'Donnees graph'!J$19,FALSE)</f>
        <v>#REF!</v>
      </c>
      <c r="K21" s="15" t="e">
        <f>VLOOKUP(#REF!,Données!$A:$S,'Donnees graph'!K$19,FALSE)</f>
        <v>#REF!</v>
      </c>
      <c r="L21" s="15" t="e">
        <f>VLOOKUP(#REF!,Données!$A:$S,'Donnees graph'!L$19,FALSE)</f>
        <v>#REF!</v>
      </c>
      <c r="M21" s="15" t="e">
        <f>VLOOKUP(#REF!,Données!$A:$S,'Donnees graph'!M$19,FALSE)</f>
        <v>#REF!</v>
      </c>
      <c r="N21" s="15" t="e">
        <f>VLOOKUP(#REF!,Données!$A:$S,'Donnees graph'!N$19,FALSE)</f>
        <v>#REF!</v>
      </c>
      <c r="O21" s="15">
        <v>0</v>
      </c>
      <c r="P21" s="15" t="e">
        <f>VLOOKUP(#REF!,Données!A:AV,49,FALSE)+P22</f>
        <v>#REF!</v>
      </c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</row>
    <row r="22" spans="1:32" x14ac:dyDescent="0.2">
      <c r="A22" s="15" t="e">
        <f>+A28</f>
        <v>#REF!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 t="e">
        <f>+A22</f>
        <v>#REF!</v>
      </c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</row>
    <row r="23" spans="1:32" x14ac:dyDescent="0.2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</row>
    <row r="24" spans="1:32" x14ac:dyDescent="0.2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</row>
    <row r="25" spans="1:32" x14ac:dyDescent="0.2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</row>
    <row r="26" spans="1:32" x14ac:dyDescent="0.2">
      <c r="A26" s="23" t="s">
        <v>75</v>
      </c>
      <c r="B26" s="26" t="s">
        <v>49</v>
      </c>
      <c r="C26" s="26" t="s">
        <v>50</v>
      </c>
      <c r="D26" s="26" t="s">
        <v>51</v>
      </c>
      <c r="E26" s="26" t="s">
        <v>107</v>
      </c>
      <c r="F26" s="26" t="s">
        <v>52</v>
      </c>
      <c r="G26" s="26" t="s">
        <v>53</v>
      </c>
      <c r="H26" s="26" t="s">
        <v>54</v>
      </c>
      <c r="I26" s="26" t="s">
        <v>55</v>
      </c>
      <c r="J26" s="26" t="s">
        <v>37</v>
      </c>
      <c r="K26" s="26" t="s">
        <v>38</v>
      </c>
      <c r="L26" s="26" t="s">
        <v>39</v>
      </c>
      <c r="M26" s="27" t="s">
        <v>40</v>
      </c>
      <c r="N26" s="23" t="s">
        <v>63</v>
      </c>
      <c r="O26" s="23" t="s">
        <v>41</v>
      </c>
      <c r="P26" s="28" t="s">
        <v>76</v>
      </c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</row>
    <row r="27" spans="1:32" x14ac:dyDescent="0.2">
      <c r="A27" s="15" t="e">
        <f>VLOOKUP(#REF!,Données!$A:$AT,'Donnees graph'!A1,FALSE)+A28</f>
        <v>#REF!</v>
      </c>
      <c r="B27" s="15" t="e">
        <f>VLOOKUP(#REF!,Données!$A:$AT,'Donnees graph'!B1,FALSE)</f>
        <v>#REF!</v>
      </c>
      <c r="C27" s="15" t="e">
        <f>VLOOKUP(#REF!,Données!$A:$AT,'Donnees graph'!C1,FALSE)</f>
        <v>#REF!</v>
      </c>
      <c r="D27" s="15" t="e">
        <f>VLOOKUP(#REF!,Données!$A:$AT,'Donnees graph'!D1,FALSE)</f>
        <v>#REF!</v>
      </c>
      <c r="E27" s="15" t="e">
        <f>VLOOKUP(#REF!,Données!$A:$AT,'Donnees graph'!E1,FALSE)</f>
        <v>#REF!</v>
      </c>
      <c r="F27" s="15" t="e">
        <f>VLOOKUP(#REF!,Données!$A:$AT,'Donnees graph'!F1,FALSE)</f>
        <v>#REF!</v>
      </c>
      <c r="G27" s="15" t="e">
        <f>VLOOKUP(#REF!,Données!$A:$AT,'Donnees graph'!G1,FALSE)</f>
        <v>#REF!</v>
      </c>
      <c r="H27" s="15" t="e">
        <f>VLOOKUP(#REF!,Données!$A:$AT,'Donnees graph'!H1,FALSE)</f>
        <v>#REF!</v>
      </c>
      <c r="I27" s="15" t="e">
        <f>VLOOKUP(#REF!,Données!$A:$AT,'Donnees graph'!I1,FALSE)</f>
        <v>#REF!</v>
      </c>
      <c r="J27" s="15" t="e">
        <f>VLOOKUP(#REF!,Données!$A:$AT,'Donnees graph'!J1,FALSE)</f>
        <v>#REF!</v>
      </c>
      <c r="K27" s="15" t="e">
        <f>VLOOKUP(#REF!,Données!$A:$AT,'Donnees graph'!K1,FALSE)</f>
        <v>#REF!</v>
      </c>
      <c r="L27" s="15" t="e">
        <f>VLOOKUP(#REF!,Données!$A:$AT,'Donnees graph'!L1,FALSE)</f>
        <v>#REF!</v>
      </c>
      <c r="M27" s="15" t="e">
        <f>VLOOKUP(#REF!,Données!$A:$AT,'Donnees graph'!M1,FALSE)</f>
        <v>#REF!</v>
      </c>
      <c r="N27" s="15" t="e">
        <f>VLOOKUP(#REF!,Données!$A:$AT,'Donnees graph'!N1,FALSE)</f>
        <v>#REF!</v>
      </c>
      <c r="O27" s="15" t="e">
        <f>VLOOKUP(#REF!,Données!$A:$AT,'Donnees graph'!O1,FALSE)</f>
        <v>#REF!</v>
      </c>
      <c r="P27" s="15" t="e">
        <f>VLOOKUP(#REF!,Données!$A:$AT,'Donnees graph'!P1,FALSE)+P28</f>
        <v>#REF!</v>
      </c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</row>
    <row r="28" spans="1:32" x14ac:dyDescent="0.2">
      <c r="A28" s="15" t="e">
        <f>VLOOKUP(#REF!,Données!A:AY,52,FALSE)</f>
        <v>#REF!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 t="e">
        <f>+A28</f>
        <v>#REF!</v>
      </c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</row>
    <row r="29" spans="1:32" x14ac:dyDescent="0.2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</row>
    <row r="30" spans="1:32" x14ac:dyDescent="0.2">
      <c r="A30" s="15"/>
      <c r="B30" s="25" t="s">
        <v>121</v>
      </c>
      <c r="C30" s="25" t="s">
        <v>108</v>
      </c>
      <c r="D30" s="25" t="s">
        <v>58</v>
      </c>
      <c r="E30" s="25" t="s">
        <v>53</v>
      </c>
      <c r="F30" s="25" t="s">
        <v>109</v>
      </c>
      <c r="G30" s="25" t="s">
        <v>110</v>
      </c>
      <c r="H30" s="25" t="s">
        <v>73</v>
      </c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</row>
    <row r="31" spans="1:32" x14ac:dyDescent="0.2">
      <c r="A31" s="15"/>
      <c r="B31" s="25" t="e">
        <f>VLOOKUP(#REF!,Données!$A:$AD,25,FALSE)</f>
        <v>#REF!</v>
      </c>
      <c r="C31" s="25" t="e">
        <f>VLOOKUP(#REF!,Données!$A:$AD,26,FALSE)</f>
        <v>#REF!</v>
      </c>
      <c r="D31" s="25" t="e">
        <f>VLOOKUP(#REF!,Données!$A:$AD,27,FALSE)</f>
        <v>#REF!</v>
      </c>
      <c r="E31" s="25" t="e">
        <f>VLOOKUP(#REF!,Données!$A:$AD,28,FALSE)</f>
        <v>#REF!</v>
      </c>
      <c r="F31" s="25" t="e">
        <f>VLOOKUP(#REF!,Données!$A:$AD,29,FALSE)</f>
        <v>#REF!</v>
      </c>
      <c r="G31" s="25" t="e">
        <f>VLOOKUP(#REF!,Données!$A:$AD,30,FALSE)</f>
        <v>#REF!</v>
      </c>
      <c r="H31" s="25" t="e">
        <f>VLOOKUP(#REF!,Données!$A:$AD,31,FALSE)</f>
        <v>#REF!</v>
      </c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</row>
    <row r="32" spans="1:32" x14ac:dyDescent="0.2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</row>
    <row r="33" spans="1:32" x14ac:dyDescent="0.2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</row>
    <row r="34" spans="1:32" x14ac:dyDescent="0.2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</row>
    <row r="35" spans="1:32" x14ac:dyDescent="0.2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</row>
    <row r="36" spans="1:32" x14ac:dyDescent="0.2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</row>
    <row r="37" spans="1:32" x14ac:dyDescent="0.2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</row>
    <row r="38" spans="1:32" x14ac:dyDescent="0.2">
      <c r="A38" s="15"/>
      <c r="B38" s="15" t="s">
        <v>77</v>
      </c>
      <c r="C38" s="15" t="s">
        <v>78</v>
      </c>
      <c r="D38" s="15" t="s">
        <v>79</v>
      </c>
      <c r="E38" s="15" t="s">
        <v>80</v>
      </c>
      <c r="F38" s="15" t="s">
        <v>81</v>
      </c>
      <c r="G38" s="15" t="s">
        <v>82</v>
      </c>
      <c r="H38" s="15" t="s">
        <v>83</v>
      </c>
      <c r="I38" s="15" t="s">
        <v>84</v>
      </c>
      <c r="J38" s="15" t="s">
        <v>85</v>
      </c>
      <c r="K38" s="15" t="s">
        <v>86</v>
      </c>
      <c r="L38" s="15" t="s">
        <v>87</v>
      </c>
      <c r="M38" s="15" t="s">
        <v>88</v>
      </c>
      <c r="N38" s="15" t="s">
        <v>89</v>
      </c>
      <c r="O38" s="15" t="s">
        <v>90</v>
      </c>
      <c r="P38" s="15" t="s">
        <v>91</v>
      </c>
      <c r="Q38" s="15" t="s">
        <v>92</v>
      </c>
      <c r="R38" s="15" t="s">
        <v>93</v>
      </c>
      <c r="S38" s="15" t="s">
        <v>94</v>
      </c>
      <c r="T38" s="15" t="s">
        <v>95</v>
      </c>
      <c r="U38" s="15" t="s">
        <v>96</v>
      </c>
      <c r="V38" s="15" t="s">
        <v>97</v>
      </c>
      <c r="W38" s="15" t="s">
        <v>98</v>
      </c>
      <c r="X38" s="15" t="s">
        <v>99</v>
      </c>
      <c r="Y38" s="15" t="s">
        <v>100</v>
      </c>
      <c r="Z38" s="15" t="s">
        <v>101</v>
      </c>
      <c r="AA38" s="15" t="s">
        <v>102</v>
      </c>
      <c r="AB38" s="15" t="s">
        <v>103</v>
      </c>
      <c r="AC38" s="15" t="s">
        <v>104</v>
      </c>
      <c r="AD38" s="15" t="s">
        <v>105</v>
      </c>
      <c r="AE38" s="15" t="s">
        <v>106</v>
      </c>
      <c r="AF38" s="15"/>
    </row>
    <row r="39" spans="1:32" x14ac:dyDescent="0.2">
      <c r="A39" s="15"/>
      <c r="B39" s="15">
        <v>23256963</v>
      </c>
      <c r="C39" s="15">
        <v>217884</v>
      </c>
      <c r="D39" s="15">
        <v>112489.52999999998</v>
      </c>
      <c r="E39" s="15">
        <v>99082.939999999988</v>
      </c>
      <c r="F39" s="15">
        <v>95832.629999999976</v>
      </c>
      <c r="G39" s="15">
        <v>90405.739999999947</v>
      </c>
      <c r="H39" s="15">
        <v>85709.119999999995</v>
      </c>
      <c r="I39" s="15">
        <v>16752.53</v>
      </c>
      <c r="J39" s="15">
        <v>9600.1699999999983</v>
      </c>
      <c r="K39" s="15">
        <v>8881</v>
      </c>
      <c r="L39" s="15">
        <v>5390.6900000000005</v>
      </c>
      <c r="M39" s="15">
        <v>3859.9199999999996</v>
      </c>
      <c r="N39" s="15">
        <v>2533.34</v>
      </c>
      <c r="O39" s="15">
        <v>437.55</v>
      </c>
      <c r="P39" s="15">
        <v>-8.06</v>
      </c>
      <c r="Q39" s="15">
        <v>-97.899999999999977</v>
      </c>
      <c r="R39" s="15">
        <v>-206.78</v>
      </c>
      <c r="S39" s="15">
        <v>-1128.7900000000022</v>
      </c>
      <c r="T39" s="15">
        <v>-1286.2099999999991</v>
      </c>
      <c r="U39" s="15">
        <v>-2059.0500000000029</v>
      </c>
      <c r="V39" s="15">
        <v>-6773.6299999999983</v>
      </c>
      <c r="W39" s="15">
        <v>-7154.4600000000019</v>
      </c>
      <c r="X39" s="15">
        <v>-8305.5</v>
      </c>
      <c r="Y39" s="15">
        <v>-8477.2000000000044</v>
      </c>
      <c r="Z39" s="15">
        <v>-9807.1399999999976</v>
      </c>
      <c r="AA39" s="15">
        <v>-13215.590000000004</v>
      </c>
      <c r="AB39" s="15">
        <v>-45809.339999999982</v>
      </c>
      <c r="AC39" s="15">
        <v>-50526.779999999984</v>
      </c>
      <c r="AD39" s="15">
        <v>-59652.02</v>
      </c>
      <c r="AE39" s="15">
        <v>23791314</v>
      </c>
      <c r="AF39" s="15"/>
    </row>
    <row r="40" spans="1:32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</row>
    <row r="41" spans="1:32" x14ac:dyDescent="0.2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</row>
    <row r="42" spans="1:32" x14ac:dyDescent="0.2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</row>
    <row r="43" spans="1:32" x14ac:dyDescent="0.2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</row>
    <row r="44" spans="1:32" x14ac:dyDescent="0.2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</row>
    <row r="45" spans="1:32" x14ac:dyDescent="0.2">
      <c r="A45" s="15"/>
      <c r="B45" s="15" t="s">
        <v>77</v>
      </c>
      <c r="C45" s="15" t="s">
        <v>111</v>
      </c>
      <c r="D45" s="15" t="s">
        <v>112</v>
      </c>
      <c r="E45" s="15" t="s">
        <v>113</v>
      </c>
      <c r="F45" s="15" t="s">
        <v>114</v>
      </c>
      <c r="G45" s="15" t="s">
        <v>115</v>
      </c>
      <c r="H45" s="15" t="s">
        <v>116</v>
      </c>
      <c r="I45" s="15" t="s">
        <v>117</v>
      </c>
      <c r="J45" s="15" t="s">
        <v>118</v>
      </c>
      <c r="K45" s="15" t="s">
        <v>119</v>
      </c>
      <c r="L45" s="15" t="s">
        <v>120</v>
      </c>
      <c r="M45" s="15" t="s">
        <v>106</v>
      </c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</row>
    <row r="46" spans="1:32" x14ac:dyDescent="0.2">
      <c r="A46" s="15"/>
      <c r="B46" s="15">
        <v>23256963.449999996</v>
      </c>
      <c r="C46" s="15">
        <v>208514.40999999992</v>
      </c>
      <c r="D46" s="15">
        <v>121272.62999999999</v>
      </c>
      <c r="E46" s="15">
        <v>94560.040000000008</v>
      </c>
      <c r="F46" s="15">
        <v>85709.119999999995</v>
      </c>
      <c r="G46" s="15">
        <v>45305.849999999962</v>
      </c>
      <c r="H46" s="15">
        <v>44596.399999999987</v>
      </c>
      <c r="I46" s="15">
        <v>4615.6099999999833</v>
      </c>
      <c r="J46" s="15">
        <v>-2059.0500000000029</v>
      </c>
      <c r="K46" s="15">
        <v>-8305.5</v>
      </c>
      <c r="L46" s="15">
        <v>-59858.799999999996</v>
      </c>
      <c r="M46" s="15">
        <v>23791314.159999993</v>
      </c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</row>
    <row r="47" spans="1:32" x14ac:dyDescent="0.2">
      <c r="A47" s="15"/>
      <c r="B47" s="15"/>
      <c r="C47" s="15"/>
      <c r="D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</row>
    <row r="48" spans="1:32" x14ac:dyDescent="0.2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</row>
    <row r="49" spans="1:32" x14ac:dyDescent="0.2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</row>
    <row r="50" spans="1:32" x14ac:dyDescent="0.2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</row>
    <row r="51" spans="1:32" x14ac:dyDescent="0.2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</row>
    <row r="52" spans="1:32" x14ac:dyDescent="0.2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</row>
    <row r="53" spans="1:32" x14ac:dyDescent="0.2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</row>
    <row r="54" spans="1:32" x14ac:dyDescent="0.2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</row>
    <row r="55" spans="1:32" x14ac:dyDescent="0.2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</row>
    <row r="56" spans="1:32" x14ac:dyDescent="0.2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</row>
    <row r="57" spans="1:32" x14ac:dyDescent="0.2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</row>
    <row r="58" spans="1:32" x14ac:dyDescent="0.2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</row>
    <row r="59" spans="1:32" x14ac:dyDescent="0.2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</row>
    <row r="60" spans="1:32" x14ac:dyDescent="0.2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</row>
    <row r="61" spans="1:32" x14ac:dyDescent="0.2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</row>
    <row r="62" spans="1:32" x14ac:dyDescent="0.2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</row>
    <row r="63" spans="1:32" x14ac:dyDescent="0.2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</row>
    <row r="64" spans="1:32" x14ac:dyDescent="0.2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</row>
    <row r="65" spans="1:32" x14ac:dyDescent="0.2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</row>
    <row r="66" spans="1:32" x14ac:dyDescent="0.2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</row>
    <row r="67" spans="1:32" x14ac:dyDescent="0.2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</row>
  </sheetData>
  <hyperlinks>
    <hyperlink ref="P20" r:id="rId1" xr:uid="{1BE3F2FE-D7BF-474C-A033-14C48F6D78D1}"/>
    <hyperlink ref="P26" r:id="rId2" xr:uid="{B443018F-E997-4E2A-A430-5999F48AD6BE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E235F-7CB8-4618-A6A3-D5CB734EC2D4}">
  <sheetPr codeName="Feuil5">
    <pageSetUpPr fitToPage="1"/>
  </sheetPr>
  <dimension ref="A1:V94"/>
  <sheetViews>
    <sheetView showGridLines="0" tabSelected="1" topLeftCell="A3" zoomScaleNormal="100" workbookViewId="0">
      <selection activeCell="D5" sqref="D5"/>
    </sheetView>
  </sheetViews>
  <sheetFormatPr baseColWidth="10" defaultRowHeight="15" outlineLevelRow="1" x14ac:dyDescent="0.2"/>
  <cols>
    <col min="1" max="1" width="3.33203125" customWidth="1"/>
    <col min="2" max="2" width="2.83203125" customWidth="1"/>
    <col min="3" max="3" width="25.83203125" bestFit="1" customWidth="1"/>
    <col min="4" max="4" width="35.83203125" bestFit="1" customWidth="1"/>
    <col min="5" max="5" width="13.33203125" bestFit="1" customWidth="1"/>
    <col min="6" max="9" width="11.5" bestFit="1" customWidth="1"/>
    <col min="10" max="10" width="11.83203125" bestFit="1" customWidth="1"/>
    <col min="11" max="11" width="11.5" bestFit="1" customWidth="1"/>
    <col min="12" max="16" width="11.83203125" bestFit="1" customWidth="1"/>
    <col min="17" max="17" width="3.1640625" customWidth="1"/>
    <col min="18" max="18" width="14.33203125" bestFit="1" customWidth="1"/>
    <col min="21" max="21" width="4.1640625" customWidth="1"/>
  </cols>
  <sheetData>
    <row r="1" spans="1:21" hidden="1" x14ac:dyDescent="0.2">
      <c r="D1">
        <v>6</v>
      </c>
      <c r="E1">
        <v>7</v>
      </c>
      <c r="F1">
        <v>8</v>
      </c>
      <c r="G1">
        <v>9</v>
      </c>
      <c r="H1">
        <v>10</v>
      </c>
      <c r="I1">
        <v>11</v>
      </c>
      <c r="J1">
        <v>12</v>
      </c>
      <c r="K1">
        <v>13</v>
      </c>
      <c r="L1">
        <v>14</v>
      </c>
      <c r="M1">
        <v>15</v>
      </c>
      <c r="N1">
        <v>16</v>
      </c>
      <c r="O1">
        <v>17</v>
      </c>
      <c r="P1">
        <v>18</v>
      </c>
      <c r="Q1">
        <v>19</v>
      </c>
      <c r="R1">
        <v>20</v>
      </c>
    </row>
    <row r="2" spans="1:21" hidden="1" x14ac:dyDescent="0.2">
      <c r="A2" s="8"/>
      <c r="B2" s="8"/>
      <c r="C2" s="8"/>
      <c r="D2" s="8"/>
      <c r="E2" s="13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1"/>
      <c r="S2" s="1"/>
    </row>
    <row r="3" spans="1:21" ht="16" thickBot="1" x14ac:dyDescent="0.25">
      <c r="A3" s="8"/>
      <c r="B3" s="8"/>
      <c r="C3" s="8"/>
      <c r="D3" s="8"/>
      <c r="E3" s="13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1"/>
    </row>
    <row r="4" spans="1:21" ht="17" thickTop="1" thickBot="1" x14ac:dyDescent="0.25">
      <c r="A4" s="7"/>
      <c r="B4" s="16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8"/>
    </row>
    <row r="5" spans="1:21" ht="36" thickTop="1" thickBot="1" x14ac:dyDescent="0.45">
      <c r="A5" s="7"/>
      <c r="B5" s="19"/>
      <c r="C5" s="29" t="s">
        <v>43</v>
      </c>
      <c r="D5" s="30" t="s">
        <v>4</v>
      </c>
      <c r="E5" s="7"/>
      <c r="F5" s="7"/>
      <c r="G5" s="40" t="s">
        <v>122</v>
      </c>
      <c r="H5" s="41"/>
      <c r="I5" s="41"/>
      <c r="J5" s="41"/>
      <c r="K5" s="41"/>
      <c r="L5" s="41"/>
      <c r="M5" s="42"/>
      <c r="N5" s="20"/>
      <c r="O5" s="21"/>
      <c r="P5" s="22"/>
      <c r="Q5" s="22"/>
      <c r="R5" s="22"/>
      <c r="S5" s="22"/>
      <c r="T5" s="22"/>
      <c r="U5" s="12"/>
    </row>
    <row r="6" spans="1:21" ht="20" thickTop="1" x14ac:dyDescent="0.25">
      <c r="A6" s="7"/>
      <c r="B6" s="19"/>
      <c r="C6" s="31" t="s">
        <v>44</v>
      </c>
      <c r="D6" s="32" t="str">
        <f>VLOOKUP(D5,Données!A:B,2,FALSE)</f>
        <v>TM TB XL Q REGAT.NAVY</v>
      </c>
      <c r="E6" s="7"/>
      <c r="F6" s="7"/>
      <c r="G6" s="7"/>
      <c r="H6" s="7"/>
      <c r="I6" s="7"/>
      <c r="J6" s="7"/>
      <c r="K6" s="7"/>
      <c r="L6" s="21"/>
      <c r="M6" s="21"/>
      <c r="N6" s="21"/>
      <c r="O6" s="21"/>
      <c r="P6" s="22"/>
      <c r="Q6" s="22"/>
      <c r="R6" s="22"/>
      <c r="S6" s="22"/>
      <c r="T6" s="22"/>
      <c r="U6" s="12"/>
    </row>
    <row r="7" spans="1:21" ht="19" x14ac:dyDescent="0.25">
      <c r="A7" s="7"/>
      <c r="B7" s="19"/>
      <c r="C7" s="31"/>
      <c r="D7" s="33"/>
      <c r="E7" s="7"/>
      <c r="F7" s="7"/>
      <c r="G7" s="7"/>
      <c r="H7" s="7"/>
      <c r="I7" s="7"/>
      <c r="J7" s="7"/>
      <c r="K7" s="7"/>
      <c r="L7" s="21"/>
      <c r="M7" s="21"/>
      <c r="N7" s="21"/>
      <c r="O7" s="21"/>
      <c r="P7" s="22"/>
      <c r="Q7" s="22"/>
      <c r="R7" s="22"/>
      <c r="S7" s="22"/>
      <c r="T7" s="22"/>
      <c r="U7" s="12"/>
    </row>
    <row r="8" spans="1:21" ht="19" x14ac:dyDescent="0.25">
      <c r="A8" s="7"/>
      <c r="B8" s="19"/>
      <c r="C8" s="31"/>
      <c r="D8" s="31"/>
      <c r="E8" s="7"/>
      <c r="F8" s="7"/>
      <c r="G8" s="7"/>
      <c r="H8" s="7"/>
      <c r="I8" s="7"/>
      <c r="J8" s="7"/>
      <c r="K8" s="7"/>
      <c r="L8" s="21"/>
      <c r="M8" s="21"/>
      <c r="N8" s="21"/>
      <c r="O8" s="21"/>
      <c r="P8" s="22"/>
      <c r="Q8" s="22"/>
      <c r="R8" s="22"/>
      <c r="S8" s="22"/>
      <c r="T8" s="22"/>
      <c r="U8" s="12"/>
    </row>
    <row r="9" spans="1:21" ht="19" x14ac:dyDescent="0.25">
      <c r="A9" s="7"/>
      <c r="B9" s="19"/>
      <c r="C9" s="31"/>
      <c r="D9" s="33"/>
      <c r="E9" s="7"/>
      <c r="F9" s="7"/>
      <c r="G9" s="7"/>
      <c r="H9" s="7"/>
      <c r="I9" s="7"/>
      <c r="J9" s="7"/>
      <c r="K9" s="7"/>
      <c r="L9" s="21"/>
      <c r="M9" s="21"/>
      <c r="N9" s="21"/>
      <c r="O9" s="21"/>
      <c r="P9" s="22"/>
      <c r="Q9" s="22"/>
      <c r="R9" s="22"/>
      <c r="S9" s="22"/>
      <c r="T9" s="22"/>
      <c r="U9" s="12"/>
    </row>
    <row r="10" spans="1:21" ht="19" x14ac:dyDescent="0.25">
      <c r="A10" s="7"/>
      <c r="B10" s="19"/>
      <c r="C10" s="31" t="s">
        <v>45</v>
      </c>
      <c r="D10" s="32" t="str">
        <f>VLOOKUP(D5,Données!A:D,4,FALSE)</f>
        <v>Core</v>
      </c>
      <c r="E10" s="7"/>
      <c r="F10" s="7"/>
      <c r="G10" s="7"/>
      <c r="H10" s="7"/>
      <c r="I10" s="7"/>
      <c r="J10" s="7"/>
      <c r="K10" s="7"/>
      <c r="L10" s="21"/>
      <c r="M10" s="21"/>
      <c r="N10" s="21"/>
      <c r="O10" s="21"/>
      <c r="P10" s="22"/>
      <c r="Q10" s="22"/>
      <c r="R10" s="22"/>
      <c r="S10" s="22"/>
      <c r="T10" s="22"/>
      <c r="U10" s="12"/>
    </row>
    <row r="11" spans="1:21" ht="19" x14ac:dyDescent="0.25">
      <c r="A11" s="7"/>
      <c r="B11" s="19"/>
      <c r="C11" s="31"/>
      <c r="D11" s="33"/>
      <c r="E11" s="7"/>
      <c r="F11" s="7"/>
      <c r="G11" s="7"/>
      <c r="H11" s="7"/>
      <c r="I11" s="7"/>
      <c r="J11" s="7"/>
      <c r="K11" s="7"/>
      <c r="L11" s="21"/>
      <c r="M11" s="21"/>
      <c r="N11" s="21"/>
      <c r="O11" s="21"/>
      <c r="P11" s="22"/>
      <c r="Q11" s="22"/>
      <c r="R11" s="22"/>
      <c r="S11" s="22"/>
      <c r="T11" s="22"/>
      <c r="U11" s="12"/>
    </row>
    <row r="12" spans="1:21" ht="19" x14ac:dyDescent="0.25">
      <c r="A12" s="7"/>
      <c r="B12" s="19"/>
      <c r="C12" s="31"/>
      <c r="D12" s="31"/>
      <c r="E12" s="7"/>
      <c r="F12" s="7"/>
      <c r="G12" s="7"/>
      <c r="H12" s="7"/>
      <c r="I12" s="7"/>
      <c r="J12" s="7"/>
      <c r="K12" s="7"/>
      <c r="L12" s="21"/>
      <c r="M12" s="21"/>
      <c r="N12" s="21"/>
      <c r="O12" s="21"/>
      <c r="P12" s="22"/>
      <c r="Q12" s="22"/>
      <c r="R12" s="22"/>
      <c r="S12" s="22"/>
      <c r="T12" s="22"/>
      <c r="U12" s="12"/>
    </row>
    <row r="13" spans="1:21" ht="19" x14ac:dyDescent="0.25">
      <c r="A13" s="7"/>
      <c r="B13" s="19"/>
      <c r="C13" s="31"/>
      <c r="D13" s="33"/>
      <c r="E13" s="7"/>
      <c r="F13" s="7"/>
      <c r="G13" s="7"/>
      <c r="H13" s="7"/>
      <c r="I13" s="7"/>
      <c r="J13" s="7"/>
      <c r="K13" s="7"/>
      <c r="L13" s="21"/>
      <c r="M13" s="21"/>
      <c r="N13" s="21"/>
      <c r="O13" s="21"/>
      <c r="P13" s="22"/>
      <c r="Q13" s="22"/>
      <c r="R13" s="22"/>
      <c r="S13" s="22"/>
      <c r="T13" s="22"/>
      <c r="U13" s="12"/>
    </row>
    <row r="14" spans="1:21" ht="19" x14ac:dyDescent="0.25">
      <c r="A14" s="7"/>
      <c r="B14" s="19"/>
      <c r="C14" s="31" t="s">
        <v>46</v>
      </c>
      <c r="D14" s="34">
        <f>VLOOKUP(D5,Données!A:F,6,FALSE)</f>
        <v>727.47</v>
      </c>
      <c r="E14" s="7"/>
      <c r="F14" s="7"/>
      <c r="G14" s="7"/>
      <c r="H14" s="7"/>
      <c r="I14" s="7"/>
      <c r="J14" s="7"/>
      <c r="K14" s="7"/>
      <c r="L14" s="21"/>
      <c r="M14" s="21"/>
      <c r="N14" s="21"/>
      <c r="O14" s="21"/>
      <c r="P14" s="22"/>
      <c r="Q14" s="22"/>
      <c r="R14" s="22"/>
      <c r="S14" s="22"/>
      <c r="T14" s="22"/>
      <c r="U14" s="12"/>
    </row>
    <row r="15" spans="1:21" ht="19" x14ac:dyDescent="0.25">
      <c r="A15" s="7"/>
      <c r="B15" s="19"/>
      <c r="C15" s="31"/>
      <c r="D15" s="35"/>
      <c r="E15" s="7"/>
      <c r="F15" s="7"/>
      <c r="G15" s="7"/>
      <c r="H15" s="7"/>
      <c r="I15" s="7"/>
      <c r="J15" s="7"/>
      <c r="K15" s="7"/>
      <c r="L15" s="21"/>
      <c r="M15" s="21"/>
      <c r="N15" s="21"/>
      <c r="O15" s="21"/>
      <c r="P15" s="22"/>
      <c r="Q15" s="22"/>
      <c r="R15" s="22"/>
      <c r="S15" s="22"/>
      <c r="T15" s="22"/>
      <c r="U15" s="12"/>
    </row>
    <row r="16" spans="1:21" ht="19" x14ac:dyDescent="0.25">
      <c r="A16" s="7"/>
      <c r="B16" s="19"/>
      <c r="C16" s="31" t="s">
        <v>47</v>
      </c>
      <c r="D16" s="34">
        <f>VLOOKUP(D5,Données!A:T,20,FALSE)</f>
        <v>706.03</v>
      </c>
      <c r="E16" s="7"/>
      <c r="F16" s="7"/>
      <c r="G16" s="7"/>
      <c r="H16" s="7"/>
      <c r="I16" s="7"/>
      <c r="J16" s="7"/>
      <c r="K16" s="7"/>
      <c r="L16" s="21"/>
      <c r="M16" s="21"/>
      <c r="N16" s="21"/>
      <c r="O16" s="21"/>
      <c r="P16" s="22"/>
      <c r="Q16" s="22"/>
      <c r="R16" s="22"/>
      <c r="S16" s="22"/>
      <c r="T16" s="22"/>
      <c r="U16" s="12"/>
    </row>
    <row r="17" spans="1:21" ht="19" x14ac:dyDescent="0.25">
      <c r="A17" s="7"/>
      <c r="B17" s="19"/>
      <c r="C17" s="31"/>
      <c r="D17" s="36"/>
      <c r="E17" s="7"/>
      <c r="F17" s="7"/>
      <c r="G17" s="7"/>
      <c r="H17" s="7"/>
      <c r="I17" s="7"/>
      <c r="J17" s="7"/>
      <c r="K17" s="7"/>
      <c r="L17" s="20"/>
      <c r="M17" s="20"/>
      <c r="N17" s="20"/>
      <c r="O17" s="21"/>
      <c r="P17" s="22"/>
      <c r="Q17" s="22"/>
      <c r="R17" s="22"/>
      <c r="S17" s="22"/>
      <c r="T17" s="22"/>
      <c r="U17" s="12"/>
    </row>
    <row r="18" spans="1:21" ht="19" x14ac:dyDescent="0.25">
      <c r="A18" s="7"/>
      <c r="B18" s="19"/>
      <c r="C18" s="31" t="s">
        <v>66</v>
      </c>
      <c r="D18" s="37">
        <f>D16-D14</f>
        <v>-21.440000000000055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21"/>
      <c r="P18" s="22"/>
      <c r="Q18" s="22"/>
      <c r="R18" s="22"/>
      <c r="S18" s="22"/>
      <c r="T18" s="22"/>
      <c r="U18" s="12"/>
    </row>
    <row r="19" spans="1:21" ht="19" x14ac:dyDescent="0.25">
      <c r="A19" s="7"/>
      <c r="B19" s="19"/>
      <c r="C19" s="31"/>
      <c r="D19" s="36"/>
      <c r="E19" s="7"/>
      <c r="F19" s="7"/>
      <c r="G19" s="7"/>
      <c r="H19" s="7"/>
      <c r="I19" s="7"/>
      <c r="J19" s="7"/>
      <c r="K19" s="7"/>
      <c r="L19" s="7"/>
      <c r="M19" s="7"/>
      <c r="N19" s="7"/>
      <c r="O19" s="21"/>
      <c r="P19" s="21"/>
      <c r="Q19" s="21"/>
      <c r="R19" s="21"/>
      <c r="S19" s="21"/>
      <c r="T19" s="21"/>
      <c r="U19" s="12"/>
    </row>
    <row r="20" spans="1:21" ht="19" x14ac:dyDescent="0.25">
      <c r="A20" s="7"/>
      <c r="B20" s="19"/>
      <c r="C20" s="38" t="s">
        <v>65</v>
      </c>
      <c r="D20" s="39">
        <f>(D16-D14)/D14</f>
        <v>-2.9472005718448945E-2</v>
      </c>
      <c r="E20" s="7"/>
      <c r="F20" s="7"/>
      <c r="G20" s="7"/>
      <c r="H20" s="7"/>
      <c r="I20" s="7"/>
      <c r="J20" s="7"/>
      <c r="K20" s="7"/>
      <c r="L20" s="7"/>
      <c r="M20" s="7"/>
      <c r="N20" s="7"/>
      <c r="O20" s="21"/>
      <c r="P20" s="21"/>
      <c r="Q20" s="21"/>
      <c r="R20" s="21"/>
      <c r="S20" s="21"/>
      <c r="T20" s="21"/>
      <c r="U20" s="12"/>
    </row>
    <row r="21" spans="1:21" ht="19" x14ac:dyDescent="0.25">
      <c r="A21" s="7"/>
      <c r="B21" s="19"/>
      <c r="C21" s="31"/>
      <c r="D21" s="36"/>
      <c r="E21" s="7"/>
      <c r="F21" s="7"/>
      <c r="G21" s="7"/>
      <c r="H21" s="7"/>
      <c r="I21" s="7"/>
      <c r="J21" s="7"/>
      <c r="K21" s="7"/>
      <c r="L21" s="7"/>
      <c r="M21" s="7"/>
      <c r="N21" s="7"/>
      <c r="O21" s="21"/>
      <c r="P21" s="21"/>
      <c r="Q21" s="21"/>
      <c r="R21" s="21"/>
      <c r="S21" s="21"/>
      <c r="T21" s="21"/>
      <c r="U21" s="12"/>
    </row>
    <row r="22" spans="1:21" x14ac:dyDescent="0.2">
      <c r="A22" s="7"/>
      <c r="B22" s="19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21"/>
      <c r="P22" s="21"/>
      <c r="Q22" s="21"/>
      <c r="R22" s="21"/>
      <c r="S22" s="21"/>
      <c r="T22" s="21"/>
      <c r="U22" s="12"/>
    </row>
    <row r="23" spans="1:21" x14ac:dyDescent="0.2">
      <c r="A23" s="7"/>
      <c r="B23" s="19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21"/>
      <c r="P23" s="21"/>
      <c r="Q23" s="21"/>
      <c r="R23" s="21"/>
      <c r="S23" s="21"/>
      <c r="T23" s="21"/>
      <c r="U23" s="12"/>
    </row>
    <row r="24" spans="1:21" x14ac:dyDescent="0.2">
      <c r="A24" s="7"/>
      <c r="B24" s="19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12"/>
    </row>
    <row r="25" spans="1:21" x14ac:dyDescent="0.2">
      <c r="A25" s="7"/>
      <c r="B25" s="19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12"/>
    </row>
    <row r="26" spans="1:21" x14ac:dyDescent="0.2">
      <c r="A26" s="7"/>
      <c r="B26" s="19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12"/>
    </row>
    <row r="27" spans="1:21" x14ac:dyDescent="0.2">
      <c r="A27" s="7"/>
      <c r="B27" s="19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12"/>
    </row>
    <row r="28" spans="1:21" x14ac:dyDescent="0.2">
      <c r="A28" s="7"/>
      <c r="B28" s="19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12"/>
    </row>
    <row r="29" spans="1:21" x14ac:dyDescent="0.2">
      <c r="A29" s="7"/>
      <c r="B29" s="19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12"/>
    </row>
    <row r="30" spans="1:21" x14ac:dyDescent="0.2">
      <c r="A30" s="7"/>
      <c r="B30" s="19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12"/>
    </row>
    <row r="31" spans="1:21" x14ac:dyDescent="0.2">
      <c r="A31" s="7"/>
      <c r="B31" s="19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12"/>
    </row>
    <row r="32" spans="1:21" x14ac:dyDescent="0.2">
      <c r="A32" s="7"/>
      <c r="B32" s="19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12"/>
    </row>
    <row r="33" spans="1:21" x14ac:dyDescent="0.2">
      <c r="A33" s="7"/>
      <c r="B33" s="19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12"/>
    </row>
    <row r="34" spans="1:21" x14ac:dyDescent="0.2">
      <c r="A34" s="7"/>
      <c r="B34" s="19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12"/>
    </row>
    <row r="35" spans="1:21" x14ac:dyDescent="0.2">
      <c r="A35" s="7"/>
      <c r="B35" s="19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12"/>
    </row>
    <row r="36" spans="1:21" x14ac:dyDescent="0.2">
      <c r="A36" s="7"/>
      <c r="B36" s="19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12"/>
    </row>
    <row r="37" spans="1:21" x14ac:dyDescent="0.2">
      <c r="A37" s="7"/>
      <c r="B37" s="19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12"/>
    </row>
    <row r="38" spans="1:21" x14ac:dyDescent="0.2">
      <c r="A38" s="7"/>
      <c r="B38" s="19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12"/>
    </row>
    <row r="39" spans="1:21" x14ac:dyDescent="0.2">
      <c r="A39" s="7"/>
      <c r="B39" s="19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12"/>
    </row>
    <row r="40" spans="1:21" x14ac:dyDescent="0.2">
      <c r="A40" s="7"/>
      <c r="B40" s="19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12"/>
    </row>
    <row r="41" spans="1:21" x14ac:dyDescent="0.2">
      <c r="A41" s="7"/>
      <c r="B41" s="19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12"/>
    </row>
    <row r="42" spans="1:21" x14ac:dyDescent="0.2">
      <c r="A42" s="7"/>
      <c r="B42" s="19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12"/>
    </row>
    <row r="43" spans="1:21" x14ac:dyDescent="0.2">
      <c r="A43" s="7"/>
      <c r="B43" s="19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12"/>
    </row>
    <row r="44" spans="1:21" x14ac:dyDescent="0.2">
      <c r="A44" s="7"/>
      <c r="B44" s="19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12"/>
    </row>
    <row r="45" spans="1:21" x14ac:dyDescent="0.2">
      <c r="A45" s="7"/>
      <c r="B45" s="19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12"/>
    </row>
    <row r="46" spans="1:21" x14ac:dyDescent="0.2">
      <c r="A46" s="7"/>
      <c r="B46" s="19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12"/>
    </row>
    <row r="47" spans="1:21" x14ac:dyDescent="0.2">
      <c r="A47" s="7"/>
      <c r="B47" s="19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12"/>
    </row>
    <row r="48" spans="1:21" x14ac:dyDescent="0.2">
      <c r="A48" s="7"/>
      <c r="B48" s="19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12"/>
    </row>
    <row r="49" spans="1:22" x14ac:dyDescent="0.2">
      <c r="A49" s="7"/>
      <c r="B49" s="19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12"/>
    </row>
    <row r="50" spans="1:22" x14ac:dyDescent="0.2">
      <c r="A50" s="7"/>
      <c r="B50" s="19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12"/>
    </row>
    <row r="51" spans="1:22" x14ac:dyDescent="0.2">
      <c r="A51" s="7"/>
      <c r="B51" s="19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12"/>
    </row>
    <row r="52" spans="1:22" x14ac:dyDescent="0.2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</row>
    <row r="53" spans="1:22" x14ac:dyDescent="0.2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</row>
    <row r="54" spans="1:22" x14ac:dyDescent="0.2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</row>
    <row r="55" spans="1:22" x14ac:dyDescent="0.2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</row>
    <row r="56" spans="1:22" x14ac:dyDescent="0.2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</row>
    <row r="57" spans="1:22" x14ac:dyDescent="0.2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</row>
    <row r="58" spans="1:22" x14ac:dyDescent="0.2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</row>
    <row r="59" spans="1:22" x14ac:dyDescent="0.2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</row>
    <row r="60" spans="1:22" x14ac:dyDescent="0.2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</row>
    <row r="61" spans="1:22" x14ac:dyDescent="0.2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</row>
    <row r="62" spans="1:22" x14ac:dyDescent="0.2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</row>
    <row r="63" spans="1:22" x14ac:dyDescent="0.2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</row>
    <row r="64" spans="1:22" x14ac:dyDescent="0.2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</row>
    <row r="65" spans="1:22" x14ac:dyDescent="0.2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</row>
    <row r="66" spans="1:22" x14ac:dyDescent="0.2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</row>
    <row r="67" spans="1:22" x14ac:dyDescent="0.2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</row>
    <row r="68" spans="1:22" x14ac:dyDescent="0.2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</row>
    <row r="69" spans="1:22" x14ac:dyDescent="0.2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</row>
    <row r="70" spans="1:22" x14ac:dyDescent="0.2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</row>
    <row r="71" spans="1:22" x14ac:dyDescent="0.2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</row>
    <row r="72" spans="1:22" x14ac:dyDescent="0.2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</row>
    <row r="73" spans="1:22" x14ac:dyDescent="0.2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</row>
    <row r="74" spans="1:22" x14ac:dyDescent="0.2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</row>
    <row r="75" spans="1:22" x14ac:dyDescent="0.2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</row>
    <row r="76" spans="1:22" x14ac:dyDescent="0.2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</row>
    <row r="77" spans="1:22" x14ac:dyDescent="0.2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</row>
    <row r="78" spans="1:22" x14ac:dyDescent="0.2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</row>
    <row r="79" spans="1:22" x14ac:dyDescent="0.2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</row>
    <row r="80" spans="1:22" x14ac:dyDescent="0.2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</row>
    <row r="81" spans="1:22" x14ac:dyDescent="0.2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</row>
    <row r="82" spans="1:22" x14ac:dyDescent="0.2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</row>
    <row r="83" spans="1:22" x14ac:dyDescent="0.2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</row>
    <row r="84" spans="1:22" x14ac:dyDescent="0.2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</row>
    <row r="85" spans="1:22" outlineLevel="1" x14ac:dyDescent="0.2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</row>
    <row r="86" spans="1:22" outlineLevel="1" x14ac:dyDescent="0.2"/>
    <row r="87" spans="1:22" outlineLevel="1" x14ac:dyDescent="0.2"/>
    <row r="88" spans="1:22" outlineLevel="1" x14ac:dyDescent="0.2"/>
    <row r="89" spans="1:22" outlineLevel="1" x14ac:dyDescent="0.2"/>
    <row r="90" spans="1:22" outlineLevel="1" x14ac:dyDescent="0.2"/>
    <row r="91" spans="1:22" outlineLevel="1" x14ac:dyDescent="0.2"/>
    <row r="92" spans="1:22" outlineLevel="1" x14ac:dyDescent="0.2"/>
    <row r="93" spans="1:22" outlineLevel="1" x14ac:dyDescent="0.2"/>
    <row r="94" spans="1:22" outlineLevel="1" x14ac:dyDescent="0.2"/>
  </sheetData>
  <sheetProtection formatCells="0" formatColumns="0" formatRows="0" insertColumns="0" insertRows="0" deleteColumns="0" deleteRows="0" sort="0" autoFilter="0" pivotTables="0"/>
  <mergeCells count="1">
    <mergeCell ref="G5:M5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Footer>&amp;L&amp;G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FA7E08-8174-49D7-8394-C91FE2BDFBDD}">
          <x14:formula1>
            <xm:f>Données!$A$3:$A$22</xm:f>
          </x14:formula1>
          <xm:sqref>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Données</vt:lpstr>
      <vt:lpstr>Donnees graph</vt:lpstr>
      <vt:lpstr>Bridge par SKU </vt:lpstr>
      <vt:lpstr>'Bridge par SKU '!Print_Area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POPULUS</dc:creator>
  <cp:lastModifiedBy>victor populus</cp:lastModifiedBy>
  <cp:lastPrinted>2020-01-03T12:01:53Z</cp:lastPrinted>
  <dcterms:created xsi:type="dcterms:W3CDTF">2019-12-04T05:52:22Z</dcterms:created>
  <dcterms:modified xsi:type="dcterms:W3CDTF">2020-01-05T13:14:55Z</dcterms:modified>
</cp:coreProperties>
</file>